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kyabu\Desktop\Desktop\PrainGlobal\PrainReports\SKInnovation\영문\Monthly Reports\[SKI] 영문뉴스룸 월간 보고서\24_9월\"/>
    </mc:Choice>
  </mc:AlternateContent>
  <xr:revisionPtr revIDLastSave="0" documentId="13_ncr:1_{50D4DD1A-5A71-451D-907B-E3E3F524916E}" xr6:coauthVersionLast="47" xr6:coauthVersionMax="47" xr10:uidLastSave="{00000000-0000-0000-0000-000000000000}"/>
  <bookViews>
    <workbookView xWindow="-120" yWindow="-120" windowWidth="57840" windowHeight="15720" tabRatio="902" activeTab="13" xr2:uid="{00000000-000D-0000-FFFF-FFFF00000000}"/>
  </bookViews>
  <sheets>
    <sheet name="요약장표" sheetId="19" r:id="rId1"/>
    <sheet name="요약장표 data" sheetId="20" r:id="rId2"/>
    <sheet name="뉴스룸 UV PV" sheetId="33" r:id="rId3"/>
    <sheet name="뉴스룸 PV 비교" sheetId="47" r:id="rId4"/>
    <sheet name="뉴스룸 요약" sheetId="1" r:id="rId5"/>
    <sheet name="뉴스룸 PV UV data" sheetId="8" r:id="rId6"/>
    <sheet name="Top 기사" sheetId="2" r:id="rId7"/>
    <sheet name="국가별 Top 기사" sheetId="5" r:id="rId8"/>
    <sheet name="국가별 data" sheetId="6" r:id="rId9"/>
    <sheet name="당월 기사" sheetId="7" r:id="rId10"/>
    <sheet name="GDN PV 집계" sheetId="49" r:id="rId11"/>
    <sheet name="기사 리스트" sheetId="3" r:id="rId12"/>
    <sheet name="LDN 월별 팔로워" sheetId="14" r:id="rId13"/>
    <sheet name="불장난" sheetId="51" r:id="rId14"/>
    <sheet name="LDN PV 비교" sheetId="48" r:id="rId15"/>
    <sheet name="팔로워 data" sheetId="18" r:id="rId16"/>
    <sheet name="LDN 일자별 팔로워" sheetId="46" r:id="rId17"/>
    <sheet name="LDN 콘텐츠 data" sheetId="13" r:id="rId18"/>
    <sheet name="LDN 당월 콘텐츠" sheetId="11" r:id="rId19"/>
    <sheet name="LDN 노출 top5" sheetId="15" state="hidden" r:id="rId20"/>
    <sheet name="LDN 당월 ER 순위" sheetId="16" state="hidden" r:id="rId21"/>
    <sheet name="Ad_01" sheetId="35" state="hidden" r:id="rId22"/>
    <sheet name="Ad_01 data" sheetId="24" state="hidden" r:id="rId23"/>
    <sheet name="Ad_02" sheetId="37" state="hidden" r:id="rId24"/>
    <sheet name="Ad_02 data" sheetId="38" state="hidden" r:id="rId25"/>
    <sheet name="Ad_03" sheetId="39" state="hidden" r:id="rId26"/>
    <sheet name="Ad_03 data" sheetId="40" state="hidden" r:id="rId27"/>
    <sheet name="Ad_04" sheetId="41" state="hidden" r:id="rId28"/>
    <sheet name="Ad_04 data" sheetId="42" state="hidden" r:id="rId29"/>
    <sheet name="Follower Ad data" sheetId="44" r:id="rId30"/>
    <sheet name="Follower Ad" sheetId="43" r:id="rId31"/>
    <sheet name="LDN 광고 전체취합" sheetId="45" r:id="rId32"/>
    <sheet name="LDN 경쟁사" sheetId="21" r:id="rId33"/>
    <sheet name="LDN 경쟁사 data" sheetId="22" r:id="rId34"/>
  </sheets>
  <definedNames>
    <definedName name="_xlnm._FilterDatabase" localSheetId="10" hidden="1">'GDN PV 집계'!$A$1:$G$1976</definedName>
    <definedName name="_xlnm._FilterDatabase" localSheetId="17" hidden="1">'LDN 콘텐츠 data'!$A$2:$T$35</definedName>
    <definedName name="_xlnm._FilterDatabase" localSheetId="8" hidden="1">'국가별 data'!$A$1:$J$7503</definedName>
    <definedName name="_xlnm._FilterDatabase" localSheetId="11" hidden="1">'기사 리스트'!$A$1:$J$454</definedName>
    <definedName name="_xlnm._FilterDatabase" localSheetId="5" hidden="1">'뉴스룸 PV UV data'!$A$1:$J$983</definedName>
    <definedName name="차트제목" localSheetId="14">'LDN PV 비교'!$B$1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5" i="51" l="1"/>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A4" i="46"/>
  <c r="A10" i="46" s="1"/>
  <c r="A5" i="46"/>
  <c r="A6" i="46"/>
  <c r="A7" i="46"/>
  <c r="A8" i="46"/>
  <c r="A9" i="46"/>
  <c r="A11" i="46"/>
  <c r="A12" i="46"/>
  <c r="A13" i="46"/>
  <c r="A14" i="46"/>
  <c r="A15" i="46"/>
  <c r="A16" i="46"/>
  <c r="A18" i="46"/>
  <c r="A19" i="46"/>
  <c r="A20" i="46"/>
  <c r="A21" i="46"/>
  <c r="A22" i="46"/>
  <c r="A23" i="46"/>
  <c r="A25" i="46"/>
  <c r="A26" i="46"/>
  <c r="A27" i="46"/>
  <c r="A28" i="46"/>
  <c r="A29" i="46"/>
  <c r="A30" i="46"/>
  <c r="A32" i="46"/>
  <c r="A3" i="46"/>
  <c r="F5" i="21"/>
  <c r="A5" i="48"/>
  <c r="A11" i="48" s="1"/>
  <c r="A6" i="48"/>
  <c r="A7" i="48"/>
  <c r="A8" i="48"/>
  <c r="A9" i="48"/>
  <c r="A10" i="48"/>
  <c r="A12" i="48"/>
  <c r="A13" i="48"/>
  <c r="A14" i="48"/>
  <c r="A15" i="48"/>
  <c r="A16" i="48"/>
  <c r="A17" i="48"/>
  <c r="A19" i="48"/>
  <c r="A20" i="48"/>
  <c r="A21" i="48"/>
  <c r="A22" i="48"/>
  <c r="A23" i="48"/>
  <c r="A24" i="48"/>
  <c r="A26" i="48"/>
  <c r="A27" i="48"/>
  <c r="A28" i="48"/>
  <c r="A29" i="48"/>
  <c r="A30" i="48"/>
  <c r="A31" i="48"/>
  <c r="A33" i="48"/>
  <c r="A4" i="48"/>
  <c r="A17" i="46" l="1"/>
  <c r="A18" i="48"/>
  <c r="A32" i="48" s="1"/>
  <c r="A25" i="48"/>
  <c r="A24" i="46" l="1"/>
  <c r="A31" i="46" s="1"/>
  <c r="D4" i="21"/>
  <c r="E4" i="21"/>
  <c r="F4" i="21"/>
  <c r="G4" i="21"/>
  <c r="H4" i="21"/>
  <c r="I4" i="21"/>
  <c r="J4" i="21"/>
  <c r="K4" i="21"/>
  <c r="K5" i="21"/>
  <c r="G5" i="21"/>
  <c r="H5" i="21" l="1"/>
  <c r="F454" i="3" l="1"/>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I5" i="21" l="1"/>
  <c r="J5" i="21"/>
  <c r="O4" i="21"/>
  <c r="C13" i="43"/>
  <c r="C12" i="43"/>
  <c r="C11" i="43"/>
  <c r="C10" i="43"/>
  <c r="C9" i="43"/>
  <c r="C8" i="43"/>
  <c r="C7" i="43"/>
  <c r="C6" i="43"/>
  <c r="C5" i="43"/>
  <c r="D19" i="43"/>
  <c r="Q3" i="6" l="1"/>
  <c r="Q4" i="6"/>
  <c r="Q5" i="6"/>
  <c r="Q6" i="6"/>
  <c r="Q7" i="6"/>
  <c r="Q8" i="6"/>
  <c r="Q9" i="6"/>
  <c r="Q10" i="6"/>
  <c r="Q11" i="6"/>
  <c r="Q12" i="6"/>
  <c r="Q13" i="6"/>
  <c r="Q14" i="6"/>
  <c r="Q15" i="6"/>
  <c r="Q16" i="6"/>
  <c r="Q17" i="6"/>
  <c r="Q18" i="6"/>
  <c r="Q19" i="6"/>
  <c r="Q20" i="6"/>
  <c r="Q21" i="6"/>
  <c r="Q22" i="6"/>
  <c r="Q23" i="6"/>
  <c r="Q24" i="6"/>
  <c r="Q25" i="6"/>
  <c r="Q2" i="6"/>
  <c r="R21" i="6" l="1"/>
  <c r="R17" i="6"/>
  <c r="R13" i="6"/>
  <c r="R9" i="6"/>
  <c r="R5" i="6"/>
  <c r="R2" i="6"/>
  <c r="R18" i="6"/>
  <c r="R10" i="6"/>
  <c r="R25" i="6"/>
  <c r="R24" i="6"/>
  <c r="R20" i="6"/>
  <c r="R16" i="6"/>
  <c r="R12" i="6"/>
  <c r="R8" i="6"/>
  <c r="R4" i="6"/>
  <c r="R22" i="6"/>
  <c r="R14" i="6"/>
  <c r="R6" i="6"/>
  <c r="R23" i="6"/>
  <c r="R19" i="6"/>
  <c r="R15" i="6"/>
  <c r="R11" i="6"/>
  <c r="R7" i="6"/>
  <c r="R3" i="6"/>
  <c r="N22" i="51"/>
  <c r="N4" i="51"/>
  <c r="C2" i="51" a="1"/>
  <c r="C2" i="51" s="1"/>
  <c r="D2" i="51" a="1"/>
  <c r="D2" i="51" s="1"/>
  <c r="H2" i="51" a="1"/>
  <c r="H2" i="51" s="1"/>
  <c r="I2" i="51" a="1"/>
  <c r="I2" i="51" s="1"/>
  <c r="C3" i="51" a="1"/>
  <c r="C3" i="51" s="1"/>
  <c r="D3" i="51" a="1"/>
  <c r="D3" i="51" s="1"/>
  <c r="H3" i="51" a="1"/>
  <c r="H3" i="51" s="1"/>
  <c r="I3" i="51" a="1"/>
  <c r="I3" i="51" s="1"/>
  <c r="C4" i="51" a="1"/>
  <c r="C4" i="51" s="1"/>
  <c r="D4" i="51" a="1"/>
  <c r="D4" i="51" s="1"/>
  <c r="H4" i="51" a="1"/>
  <c r="H4" i="51" s="1"/>
  <c r="I4" i="51" a="1"/>
  <c r="I4" i="51" s="1"/>
  <c r="C5" i="51" a="1"/>
  <c r="C5" i="51" s="1"/>
  <c r="D5" i="51" a="1"/>
  <c r="D5" i="51" s="1"/>
  <c r="H5" i="51" a="1"/>
  <c r="H5" i="51" s="1"/>
  <c r="I5" i="51" a="1"/>
  <c r="I5" i="51" s="1"/>
  <c r="C6" i="51" a="1"/>
  <c r="C6" i="51" s="1"/>
  <c r="D6" i="51" a="1"/>
  <c r="D6" i="51" s="1"/>
  <c r="H6" i="51" a="1"/>
  <c r="H6" i="51" s="1"/>
  <c r="I6" i="51" a="1"/>
  <c r="I6" i="51" s="1"/>
  <c r="C7" i="51" a="1"/>
  <c r="C7" i="51" s="1"/>
  <c r="D7" i="51" a="1"/>
  <c r="D7" i="51" s="1"/>
  <c r="H7" i="51" a="1"/>
  <c r="H7" i="51" s="1"/>
  <c r="I7" i="51" a="1"/>
  <c r="I7" i="51" s="1"/>
  <c r="C8" i="51" a="1"/>
  <c r="C8" i="51" s="1"/>
  <c r="D8" i="51" a="1"/>
  <c r="D8" i="51" s="1"/>
  <c r="H8" i="51" a="1"/>
  <c r="H8" i="51" s="1"/>
  <c r="I8" i="51" a="1"/>
  <c r="I8" i="51" s="1"/>
  <c r="C9" i="51" a="1"/>
  <c r="C9" i="51" s="1"/>
  <c r="D9" i="51" a="1"/>
  <c r="D9" i="51" s="1"/>
  <c r="H9" i="51" a="1"/>
  <c r="H9" i="51" s="1"/>
  <c r="I9" i="51" a="1"/>
  <c r="I9" i="51" s="1"/>
  <c r="C10" i="51" a="1"/>
  <c r="C10" i="51" s="1"/>
  <c r="D10" i="51" a="1"/>
  <c r="D10" i="51" s="1"/>
  <c r="H10" i="51" a="1"/>
  <c r="H10" i="51" s="1"/>
  <c r="I10" i="51" a="1"/>
  <c r="I10" i="51" s="1"/>
  <c r="C11" i="51" a="1"/>
  <c r="C11" i="51" s="1"/>
  <c r="D11" i="51" a="1"/>
  <c r="D11" i="51" s="1"/>
  <c r="H11" i="51" a="1"/>
  <c r="H11" i="51" s="1"/>
  <c r="I11" i="51" a="1"/>
  <c r="I11" i="51" s="1"/>
  <c r="C12" i="51" a="1"/>
  <c r="C12" i="51" s="1"/>
  <c r="D12" i="51" a="1"/>
  <c r="D12" i="51" s="1"/>
  <c r="H12" i="51" a="1"/>
  <c r="H12" i="51" s="1"/>
  <c r="I12" i="51" a="1"/>
  <c r="I12" i="51" s="1"/>
  <c r="C13" i="51" a="1"/>
  <c r="C13" i="51" s="1"/>
  <c r="D13" i="51" a="1"/>
  <c r="D13" i="51" s="1"/>
  <c r="H13" i="51" a="1"/>
  <c r="H13" i="51" s="1"/>
  <c r="I13" i="51" a="1"/>
  <c r="I13" i="51" s="1"/>
  <c r="C14" i="51" a="1"/>
  <c r="C14" i="51" s="1"/>
  <c r="D14" i="51" a="1"/>
  <c r="D14" i="51" s="1"/>
  <c r="H14" i="51" a="1"/>
  <c r="H14" i="51" s="1"/>
  <c r="I14" i="51" a="1"/>
  <c r="I14" i="51" s="1"/>
  <c r="C15" i="51" a="1"/>
  <c r="C15" i="51" s="1"/>
  <c r="D15" i="51" a="1"/>
  <c r="D15" i="51" s="1"/>
  <c r="H15" i="51" a="1"/>
  <c r="H15" i="51" s="1"/>
  <c r="I15" i="51" a="1"/>
  <c r="I15" i="51" s="1"/>
  <c r="C16" i="51" a="1"/>
  <c r="C16" i="51" s="1"/>
  <c r="D16" i="51" a="1"/>
  <c r="D16" i="51" s="1"/>
  <c r="H16" i="51" a="1"/>
  <c r="H16" i="51" s="1"/>
  <c r="I16" i="51" a="1"/>
  <c r="I16" i="51" s="1"/>
  <c r="C17" i="51" a="1"/>
  <c r="C17" i="51" s="1"/>
  <c r="D17" i="51" a="1"/>
  <c r="D17" i="51" s="1"/>
  <c r="H17" i="51" a="1"/>
  <c r="H17" i="51" s="1"/>
  <c r="I17" i="51" a="1"/>
  <c r="I17" i="51" s="1"/>
  <c r="C18" i="51" a="1"/>
  <c r="C18" i="51" s="1"/>
  <c r="D18" i="51" a="1"/>
  <c r="D18" i="51" s="1"/>
  <c r="H18" i="51" a="1"/>
  <c r="H18" i="51" s="1"/>
  <c r="I18" i="51" a="1"/>
  <c r="I18" i="51" s="1"/>
  <c r="C19" i="51" a="1"/>
  <c r="C19" i="51" s="1"/>
  <c r="D19" i="51" a="1"/>
  <c r="D19" i="51" s="1"/>
  <c r="H19" i="51" a="1"/>
  <c r="H19" i="51" s="1"/>
  <c r="I19" i="51" a="1"/>
  <c r="I19" i="51" s="1"/>
  <c r="C20" i="51" a="1"/>
  <c r="C20" i="51" s="1"/>
  <c r="D20" i="51" a="1"/>
  <c r="D20" i="51" s="1"/>
  <c r="H20" i="51" a="1"/>
  <c r="H20" i="51" s="1"/>
  <c r="I20" i="51" a="1"/>
  <c r="I20" i="51" s="1"/>
  <c r="C21" i="51" a="1"/>
  <c r="C21" i="51" s="1"/>
  <c r="D21" i="51" a="1"/>
  <c r="D21" i="51" s="1"/>
  <c r="H21" i="51" a="1"/>
  <c r="H21" i="51" s="1"/>
  <c r="I21" i="51" a="1"/>
  <c r="I21" i="51" s="1"/>
  <c r="C22" i="51" a="1"/>
  <c r="C22" i="51" s="1"/>
  <c r="D22" i="51" a="1"/>
  <c r="D22" i="51" s="1"/>
  <c r="H22" i="51" a="1"/>
  <c r="H22" i="51" s="1"/>
  <c r="I22" i="51" a="1"/>
  <c r="I22" i="51" s="1"/>
  <c r="C23" i="51" a="1"/>
  <c r="C23" i="51" s="1"/>
  <c r="D23" i="51" a="1"/>
  <c r="D23" i="51" s="1"/>
  <c r="H23" i="51" a="1"/>
  <c r="H23" i="51" s="1"/>
  <c r="I23" i="51" a="1"/>
  <c r="I23" i="51" s="1"/>
  <c r="C24" i="51" a="1"/>
  <c r="C24" i="51" s="1"/>
  <c r="D24" i="51" a="1"/>
  <c r="D24" i="51" s="1"/>
  <c r="H24" i="51" a="1"/>
  <c r="H24" i="51" s="1"/>
  <c r="I24" i="51" a="1"/>
  <c r="I24" i="51" s="1"/>
  <c r="C25" i="51" a="1"/>
  <c r="C25" i="51" s="1"/>
  <c r="D25" i="51" a="1"/>
  <c r="D25" i="51" s="1"/>
  <c r="H25" i="51" a="1"/>
  <c r="H25" i="51" s="1"/>
  <c r="I25" i="51" a="1"/>
  <c r="I25" i="51" s="1"/>
  <c r="C26" i="51" a="1"/>
  <c r="C26" i="51" s="1"/>
  <c r="D26" i="51" a="1"/>
  <c r="D26" i="51" s="1"/>
  <c r="H26" i="51" a="1"/>
  <c r="H26" i="51" s="1"/>
  <c r="I26" i="51" a="1"/>
  <c r="I26" i="51" s="1"/>
  <c r="C27" i="51" a="1"/>
  <c r="C27" i="51" s="1"/>
  <c r="D27" i="51" a="1"/>
  <c r="D27" i="51" s="1"/>
  <c r="H27" i="51" a="1"/>
  <c r="H27" i="51" s="1"/>
  <c r="I27" i="51" a="1"/>
  <c r="I27" i="51" s="1"/>
  <c r="C28" i="51" a="1"/>
  <c r="C28" i="51" s="1"/>
  <c r="D28" i="51" a="1"/>
  <c r="D28" i="51" s="1"/>
  <c r="H28" i="51" a="1"/>
  <c r="H28" i="51" s="1"/>
  <c r="I28" i="51" a="1"/>
  <c r="I28" i="51" s="1"/>
  <c r="C29" i="51" a="1"/>
  <c r="C29" i="51" s="1"/>
  <c r="D29" i="51" a="1"/>
  <c r="D29" i="51" s="1"/>
  <c r="H29" i="51" a="1"/>
  <c r="H29" i="51" s="1"/>
  <c r="I29" i="51" a="1"/>
  <c r="I29" i="51" s="1"/>
  <c r="C30" i="51" a="1"/>
  <c r="C30" i="51" s="1"/>
  <c r="D30" i="51" a="1"/>
  <c r="D30" i="51" s="1"/>
  <c r="H30" i="51" a="1"/>
  <c r="H30" i="51" s="1"/>
  <c r="I30" i="51" a="1"/>
  <c r="I30" i="51" s="1"/>
  <c r="C31" i="51" a="1"/>
  <c r="C31" i="51" s="1"/>
  <c r="D31" i="51" a="1"/>
  <c r="D31" i="51" s="1"/>
  <c r="H31" i="51" a="1"/>
  <c r="H31" i="51" s="1"/>
  <c r="I31" i="51" a="1"/>
  <c r="I31" i="51" s="1"/>
  <c r="C32" i="51" a="1"/>
  <c r="C32" i="51" s="1"/>
  <c r="D32" i="51" a="1"/>
  <c r="D32" i="51" s="1"/>
  <c r="H32" i="51" a="1"/>
  <c r="H32" i="51" s="1"/>
  <c r="I32" i="51" a="1"/>
  <c r="I32" i="51" s="1"/>
  <c r="C33" i="51" a="1"/>
  <c r="C33" i="51" s="1"/>
  <c r="D33" i="51" a="1"/>
  <c r="D33" i="51" s="1"/>
  <c r="H33" i="51" a="1"/>
  <c r="H33" i="51" s="1"/>
  <c r="I33" i="51" a="1"/>
  <c r="I33" i="51" s="1"/>
  <c r="C34" i="51" a="1"/>
  <c r="C34" i="51" s="1"/>
  <c r="D34" i="51" a="1"/>
  <c r="D34" i="51" s="1"/>
  <c r="H34" i="51" a="1"/>
  <c r="H34" i="51" s="1"/>
  <c r="I34" i="51" a="1"/>
  <c r="I34" i="51" s="1"/>
  <c r="C35" i="51" a="1"/>
  <c r="C35" i="51" s="1"/>
  <c r="D35" i="51" a="1"/>
  <c r="D35" i="51" s="1"/>
  <c r="H35" i="51" a="1"/>
  <c r="H35" i="51" s="1"/>
  <c r="I35" i="51" a="1"/>
  <c r="I35" i="51" s="1"/>
  <c r="C36" i="51" a="1"/>
  <c r="C36" i="51" s="1"/>
  <c r="D36" i="51" a="1"/>
  <c r="D36" i="51" s="1"/>
  <c r="H36" i="51" a="1"/>
  <c r="H36" i="51" s="1"/>
  <c r="I36" i="51" a="1"/>
  <c r="I36" i="51" s="1"/>
  <c r="C37" i="51" a="1"/>
  <c r="C37" i="51" s="1"/>
  <c r="D37" i="51" a="1"/>
  <c r="D37" i="51" s="1"/>
  <c r="H37" i="51" a="1"/>
  <c r="H37" i="51" s="1"/>
  <c r="I37" i="51" a="1"/>
  <c r="I37" i="51" s="1"/>
  <c r="C38" i="51" a="1"/>
  <c r="C38" i="51" s="1"/>
  <c r="D38" i="51" a="1"/>
  <c r="D38" i="51" s="1"/>
  <c r="H38" i="51" a="1"/>
  <c r="H38" i="51" s="1"/>
  <c r="I38" i="51" a="1"/>
  <c r="I38" i="51" s="1"/>
  <c r="C39" i="51" a="1"/>
  <c r="C39" i="51" s="1"/>
  <c r="D39" i="51" a="1"/>
  <c r="D39" i="51" s="1"/>
  <c r="H39" i="51" a="1"/>
  <c r="H39" i="51" s="1"/>
  <c r="I39" i="51" a="1"/>
  <c r="I39" i="51" s="1"/>
  <c r="C40" i="51" a="1"/>
  <c r="C40" i="51" s="1"/>
  <c r="D40" i="51" a="1"/>
  <c r="D40" i="51" s="1"/>
  <c r="H40" i="51" a="1"/>
  <c r="H40" i="51" s="1"/>
  <c r="I40" i="51" a="1"/>
  <c r="I40" i="51" s="1"/>
  <c r="C41" i="51" a="1"/>
  <c r="C41" i="51" s="1"/>
  <c r="D41" i="51" a="1"/>
  <c r="D41" i="51" s="1"/>
  <c r="H41" i="51" a="1"/>
  <c r="H41" i="51" s="1"/>
  <c r="I41" i="51" a="1"/>
  <c r="I41" i="51" s="1"/>
  <c r="C42" i="51" a="1"/>
  <c r="C42" i="51" s="1"/>
  <c r="D42" i="51" a="1"/>
  <c r="D42" i="51" s="1"/>
  <c r="H42" i="51" a="1"/>
  <c r="H42" i="51" s="1"/>
  <c r="I42" i="51" a="1"/>
  <c r="I42" i="51" s="1"/>
  <c r="C43" i="51" a="1"/>
  <c r="C43" i="51" s="1"/>
  <c r="D43" i="51" a="1"/>
  <c r="D43" i="51" s="1"/>
  <c r="H43" i="51" a="1"/>
  <c r="H43" i="51" s="1"/>
  <c r="I43" i="51" a="1"/>
  <c r="I43" i="51" s="1"/>
  <c r="C44" i="51" a="1"/>
  <c r="C44" i="51" s="1"/>
  <c r="D44" i="51" a="1"/>
  <c r="D44" i="51" s="1"/>
  <c r="H44" i="51" a="1"/>
  <c r="H44" i="51" s="1"/>
  <c r="I44" i="51" a="1"/>
  <c r="I44" i="51" s="1"/>
  <c r="C45" i="51" a="1"/>
  <c r="C45" i="51" s="1"/>
  <c r="D45" i="51" a="1"/>
  <c r="D45" i="51" s="1"/>
  <c r="H45" i="51" a="1"/>
  <c r="H45" i="51" s="1"/>
  <c r="I45" i="51" a="1"/>
  <c r="I45" i="51" s="1"/>
  <c r="C46" i="51" a="1"/>
  <c r="C46" i="51" s="1"/>
  <c r="D46" i="51" a="1"/>
  <c r="D46" i="51" s="1"/>
  <c r="H46" i="51" a="1"/>
  <c r="H46" i="51" s="1"/>
  <c r="I46" i="51" a="1"/>
  <c r="I46" i="51" s="1"/>
  <c r="C47" i="51" a="1"/>
  <c r="C47" i="51" s="1"/>
  <c r="D47" i="51" a="1"/>
  <c r="D47" i="51" s="1"/>
  <c r="H47" i="51" a="1"/>
  <c r="H47" i="51" s="1"/>
  <c r="I47" i="51" a="1"/>
  <c r="I47" i="51" s="1"/>
  <c r="C48" i="51" a="1"/>
  <c r="C48" i="51" s="1"/>
  <c r="D48" i="51" a="1"/>
  <c r="D48" i="51" s="1"/>
  <c r="H48" i="51" a="1"/>
  <c r="H48" i="51" s="1"/>
  <c r="I48" i="51" a="1"/>
  <c r="I48" i="51" s="1"/>
  <c r="C49" i="51" a="1"/>
  <c r="C49" i="51" s="1"/>
  <c r="D49" i="51" a="1"/>
  <c r="D49" i="51" s="1"/>
  <c r="H49" i="51" a="1"/>
  <c r="H49" i="51" s="1"/>
  <c r="I49" i="51" a="1"/>
  <c r="I49" i="51" s="1"/>
  <c r="C50" i="51" a="1"/>
  <c r="C50" i="51" s="1"/>
  <c r="D50" i="51" a="1"/>
  <c r="D50" i="51" s="1"/>
  <c r="H50" i="51" a="1"/>
  <c r="H50" i="51" s="1"/>
  <c r="I50" i="51" a="1"/>
  <c r="I50" i="51" s="1"/>
  <c r="C51" i="51" a="1"/>
  <c r="C51" i="51" s="1"/>
  <c r="D51" i="51" a="1"/>
  <c r="D51" i="51" s="1"/>
  <c r="H51" i="51" a="1"/>
  <c r="H51" i="51" s="1"/>
  <c r="I51" i="51" a="1"/>
  <c r="I51" i="51" s="1"/>
  <c r="C52" i="51" a="1"/>
  <c r="C52" i="51" s="1"/>
  <c r="D52" i="51" a="1"/>
  <c r="D52" i="51" s="1"/>
  <c r="H52" i="51" a="1"/>
  <c r="H52" i="51" s="1"/>
  <c r="I52" i="51" a="1"/>
  <c r="I52" i="51" s="1"/>
  <c r="C53" i="51" a="1"/>
  <c r="C53" i="51" s="1"/>
  <c r="D53" i="51" a="1"/>
  <c r="D53" i="51" s="1"/>
  <c r="H53" i="51" a="1"/>
  <c r="H53" i="51" s="1"/>
  <c r="I53" i="51" a="1"/>
  <c r="I53" i="51" s="1"/>
  <c r="C54" i="51" a="1"/>
  <c r="C54" i="51" s="1"/>
  <c r="D54" i="51" a="1"/>
  <c r="D54" i="51" s="1"/>
  <c r="H54" i="51" a="1"/>
  <c r="H54" i="51" s="1"/>
  <c r="I54" i="51" a="1"/>
  <c r="I54" i="51" s="1"/>
  <c r="C55" i="51" a="1"/>
  <c r="C55" i="51" s="1"/>
  <c r="D55" i="51" a="1"/>
  <c r="D55" i="51" s="1"/>
  <c r="H55" i="51" a="1"/>
  <c r="H55" i="51" s="1"/>
  <c r="I55" i="51" a="1"/>
  <c r="I55" i="51" s="1"/>
  <c r="C56" i="51" a="1"/>
  <c r="C56" i="51" s="1"/>
  <c r="D56" i="51" a="1"/>
  <c r="D56" i="51" s="1"/>
  <c r="H56" i="51" a="1"/>
  <c r="H56" i="51" s="1"/>
  <c r="I56" i="51" a="1"/>
  <c r="I56" i="51" s="1"/>
  <c r="C57" i="51" a="1"/>
  <c r="C57" i="51" s="1"/>
  <c r="D57" i="51" a="1"/>
  <c r="D57" i="51" s="1"/>
  <c r="H57" i="51" a="1"/>
  <c r="H57" i="51" s="1"/>
  <c r="I57" i="51" a="1"/>
  <c r="I57" i="51" s="1"/>
  <c r="C58" i="51" a="1"/>
  <c r="C58" i="51" s="1"/>
  <c r="D58" i="51" a="1"/>
  <c r="D58" i="51" s="1"/>
  <c r="H58" i="51" a="1"/>
  <c r="H58" i="51" s="1"/>
  <c r="I58" i="51" a="1"/>
  <c r="I58" i="51" s="1"/>
  <c r="C59" i="51" a="1"/>
  <c r="C59" i="51" s="1"/>
  <c r="D59" i="51" a="1"/>
  <c r="D59" i="51" s="1"/>
  <c r="H59" i="51" a="1"/>
  <c r="H59" i="51" s="1"/>
  <c r="I59" i="51" a="1"/>
  <c r="I59" i="51" s="1"/>
  <c r="C60" i="51" a="1"/>
  <c r="C60" i="51" s="1"/>
  <c r="D60" i="51" a="1"/>
  <c r="D60" i="51" s="1"/>
  <c r="H60" i="51" a="1"/>
  <c r="H60" i="51" s="1"/>
  <c r="I60" i="51" a="1"/>
  <c r="I60" i="51" s="1"/>
  <c r="C61" i="51" a="1"/>
  <c r="C61" i="51" s="1"/>
  <c r="D61" i="51" a="1"/>
  <c r="D61" i="51" s="1"/>
  <c r="H61" i="51" a="1"/>
  <c r="H61" i="51" s="1"/>
  <c r="I61" i="51" a="1"/>
  <c r="I61" i="51" s="1"/>
  <c r="C62" i="51" a="1"/>
  <c r="C62" i="51" s="1"/>
  <c r="D62" i="51" a="1"/>
  <c r="D62" i="51" s="1"/>
  <c r="H62" i="51" a="1"/>
  <c r="H62" i="51" s="1"/>
  <c r="I62" i="51" a="1"/>
  <c r="I62" i="51" s="1"/>
  <c r="C63" i="51" a="1"/>
  <c r="C63" i="51" s="1"/>
  <c r="D63" i="51" a="1"/>
  <c r="D63" i="51" s="1"/>
  <c r="H63" i="51" a="1"/>
  <c r="H63" i="51" s="1"/>
  <c r="I63" i="51" a="1"/>
  <c r="I63" i="51" s="1"/>
  <c r="C64" i="51" a="1"/>
  <c r="C64" i="51" s="1"/>
  <c r="D64" i="51" a="1"/>
  <c r="D64" i="51" s="1"/>
  <c r="H64" i="51" a="1"/>
  <c r="H64" i="51" s="1"/>
  <c r="I64" i="51" a="1"/>
  <c r="I64" i="51" s="1"/>
  <c r="C65" i="51" a="1"/>
  <c r="C65" i="51" s="1"/>
  <c r="D65" i="51" a="1"/>
  <c r="D65" i="51" s="1"/>
  <c r="H65" i="51" a="1"/>
  <c r="H65" i="51" s="1"/>
  <c r="I65" i="51" a="1"/>
  <c r="I65" i="51" s="1"/>
  <c r="C66" i="51" a="1"/>
  <c r="C66" i="51" s="1"/>
  <c r="D66" i="51" a="1"/>
  <c r="D66" i="51" s="1"/>
  <c r="H66" i="51" a="1"/>
  <c r="H66" i="51" s="1"/>
  <c r="I66" i="51" a="1"/>
  <c r="I66" i="51" s="1"/>
  <c r="C67" i="51" a="1"/>
  <c r="C67" i="51" s="1"/>
  <c r="D67" i="51" a="1"/>
  <c r="D67" i="51" s="1"/>
  <c r="H67" i="51" a="1"/>
  <c r="H67" i="51" s="1"/>
  <c r="I67" i="51" a="1"/>
  <c r="I67" i="51" s="1"/>
  <c r="C68" i="51" a="1"/>
  <c r="C68" i="51" s="1"/>
  <c r="D68" i="51" a="1"/>
  <c r="D68" i="51" s="1"/>
  <c r="H68" i="51" a="1"/>
  <c r="H68" i="51" s="1"/>
  <c r="I68" i="51" a="1"/>
  <c r="I68" i="51" s="1"/>
  <c r="C69" i="51" a="1"/>
  <c r="C69" i="51" s="1"/>
  <c r="D69" i="51" a="1"/>
  <c r="D69" i="51" s="1"/>
  <c r="H69" i="51" a="1"/>
  <c r="H69" i="51" s="1"/>
  <c r="I69" i="51" a="1"/>
  <c r="I69" i="51" s="1"/>
  <c r="C70" i="51" a="1"/>
  <c r="C70" i="51" s="1"/>
  <c r="D70" i="51" a="1"/>
  <c r="D70" i="51" s="1"/>
  <c r="H70" i="51" a="1"/>
  <c r="H70" i="51" s="1"/>
  <c r="I70" i="51" a="1"/>
  <c r="I70" i="51" s="1"/>
  <c r="C71" i="51" a="1"/>
  <c r="C71" i="51" s="1"/>
  <c r="D71" i="51" a="1"/>
  <c r="D71" i="51" s="1"/>
  <c r="H71" i="51" a="1"/>
  <c r="H71" i="51" s="1"/>
  <c r="I71" i="51" a="1"/>
  <c r="I71" i="51" s="1"/>
  <c r="C72" i="51" a="1"/>
  <c r="C72" i="51" s="1"/>
  <c r="D72" i="51" a="1"/>
  <c r="D72" i="51" s="1"/>
  <c r="H72" i="51" a="1"/>
  <c r="H72" i="51" s="1"/>
  <c r="I72" i="51" a="1"/>
  <c r="I72" i="51" s="1"/>
  <c r="C73" i="51" a="1"/>
  <c r="C73" i="51" s="1"/>
  <c r="D73" i="51" a="1"/>
  <c r="D73" i="51" s="1"/>
  <c r="H73" i="51" a="1"/>
  <c r="H73" i="51" s="1"/>
  <c r="I73" i="51" a="1"/>
  <c r="I73" i="51" s="1"/>
  <c r="C74" i="51" a="1"/>
  <c r="C74" i="51" s="1"/>
  <c r="D74" i="51" a="1"/>
  <c r="D74" i="51" s="1"/>
  <c r="H74" i="51" a="1"/>
  <c r="H74" i="51" s="1"/>
  <c r="I74" i="51" a="1"/>
  <c r="I74" i="51" s="1"/>
  <c r="C75" i="51" a="1"/>
  <c r="C75" i="51" s="1"/>
  <c r="D75" i="51" a="1"/>
  <c r="D75" i="51" s="1"/>
  <c r="H75" i="51" a="1"/>
  <c r="H75" i="51" s="1"/>
  <c r="I75" i="51" a="1"/>
  <c r="I75" i="51" s="1"/>
  <c r="C76" i="51" a="1"/>
  <c r="C76" i="51" s="1"/>
  <c r="D76" i="51" a="1"/>
  <c r="D76" i="51" s="1"/>
  <c r="H76" i="51" a="1"/>
  <c r="H76" i="51" s="1"/>
  <c r="I76" i="51" a="1"/>
  <c r="I76" i="51" s="1"/>
  <c r="C77" i="51" a="1"/>
  <c r="C77" i="51" s="1"/>
  <c r="D77" i="51" a="1"/>
  <c r="D77" i="51" s="1"/>
  <c r="H77" i="51" a="1"/>
  <c r="H77" i="51" s="1"/>
  <c r="I77" i="51" a="1"/>
  <c r="I77" i="51" s="1"/>
  <c r="C78" i="51" a="1"/>
  <c r="C78" i="51" s="1"/>
  <c r="D78" i="51" a="1"/>
  <c r="D78" i="51" s="1"/>
  <c r="H78" i="51" a="1"/>
  <c r="H78" i="51" s="1"/>
  <c r="I78" i="51" a="1"/>
  <c r="I78" i="51" s="1"/>
  <c r="C79" i="51" a="1"/>
  <c r="C79" i="51" s="1"/>
  <c r="D79" i="51" a="1"/>
  <c r="D79" i="51" s="1"/>
  <c r="H79" i="51" a="1"/>
  <c r="H79" i="51" s="1"/>
  <c r="I79" i="51" a="1"/>
  <c r="I79" i="51" s="1"/>
  <c r="C80" i="51" a="1"/>
  <c r="C80" i="51" s="1"/>
  <c r="D80" i="51" a="1"/>
  <c r="D80" i="51" s="1"/>
  <c r="H80" i="51" a="1"/>
  <c r="H80" i="51" s="1"/>
  <c r="I80" i="51" a="1"/>
  <c r="I80" i="51" s="1"/>
  <c r="C81" i="51" a="1"/>
  <c r="C81" i="51" s="1"/>
  <c r="D81" i="51" a="1"/>
  <c r="D81" i="51" s="1"/>
  <c r="H81" i="51" a="1"/>
  <c r="H81" i="51" s="1"/>
  <c r="I81" i="51" a="1"/>
  <c r="I81" i="51" s="1"/>
  <c r="C82" i="51" a="1"/>
  <c r="C82" i="51" s="1"/>
  <c r="D82" i="51" a="1"/>
  <c r="D82" i="51" s="1"/>
  <c r="H82" i="51" a="1"/>
  <c r="H82" i="51" s="1"/>
  <c r="I82" i="51" a="1"/>
  <c r="I82" i="51" s="1"/>
  <c r="C83" i="51" a="1"/>
  <c r="C83" i="51" s="1"/>
  <c r="D83" i="51" a="1"/>
  <c r="D83" i="51" s="1"/>
  <c r="H83" i="51" a="1"/>
  <c r="H83" i="51" s="1"/>
  <c r="I83" i="51" a="1"/>
  <c r="I83" i="51" s="1"/>
  <c r="C84" i="51" a="1"/>
  <c r="C84" i="51" s="1"/>
  <c r="D84" i="51" a="1"/>
  <c r="D84" i="51" s="1"/>
  <c r="H84" i="51" a="1"/>
  <c r="H84" i="51" s="1"/>
  <c r="I84" i="51" a="1"/>
  <c r="I84" i="51" s="1"/>
  <c r="C85" i="51" a="1"/>
  <c r="C85" i="51" s="1"/>
  <c r="D85" i="51" a="1"/>
  <c r="D85" i="51" s="1"/>
  <c r="H85" i="51" a="1"/>
  <c r="H85" i="51" s="1"/>
  <c r="I85" i="51" a="1"/>
  <c r="I85" i="51" s="1"/>
  <c r="C86" i="51" a="1"/>
  <c r="C86" i="51" s="1"/>
  <c r="D86" i="51" a="1"/>
  <c r="D86" i="51" s="1"/>
  <c r="H86" i="51" a="1"/>
  <c r="H86" i="51" s="1"/>
  <c r="I86" i="51" a="1"/>
  <c r="I86" i="51" s="1"/>
  <c r="C87" i="51" a="1"/>
  <c r="C87" i="51" s="1"/>
  <c r="D87" i="51" a="1"/>
  <c r="D87" i="51" s="1"/>
  <c r="H87" i="51" a="1"/>
  <c r="H87" i="51" s="1"/>
  <c r="I87" i="51" a="1"/>
  <c r="I87" i="51" s="1"/>
  <c r="C88" i="51" a="1"/>
  <c r="C88" i="51" s="1"/>
  <c r="D88" i="51" a="1"/>
  <c r="D88" i="51" s="1"/>
  <c r="H88" i="51" a="1"/>
  <c r="H88" i="51" s="1"/>
  <c r="I88" i="51" a="1"/>
  <c r="I88" i="51" s="1"/>
  <c r="C89" i="51" a="1"/>
  <c r="C89" i="51" s="1"/>
  <c r="D89" i="51" a="1"/>
  <c r="D89" i="51" s="1"/>
  <c r="H89" i="51" a="1"/>
  <c r="H89" i="51" s="1"/>
  <c r="I89" i="51" a="1"/>
  <c r="I89" i="51" s="1"/>
  <c r="C90" i="51" a="1"/>
  <c r="C90" i="51" s="1"/>
  <c r="D90" i="51" a="1"/>
  <c r="D90" i="51" s="1"/>
  <c r="H90" i="51" a="1"/>
  <c r="H90" i="51" s="1"/>
  <c r="I90" i="51" a="1"/>
  <c r="I90" i="51" s="1"/>
  <c r="C91" i="51" a="1"/>
  <c r="C91" i="51" s="1"/>
  <c r="D91" i="51" a="1"/>
  <c r="D91" i="51" s="1"/>
  <c r="H91" i="51" a="1"/>
  <c r="H91" i="51" s="1"/>
  <c r="I91" i="51" a="1"/>
  <c r="I91" i="51" s="1"/>
  <c r="C92" i="51" a="1"/>
  <c r="C92" i="51" s="1"/>
  <c r="D92" i="51" a="1"/>
  <c r="D92" i="51" s="1"/>
  <c r="H92" i="51" a="1"/>
  <c r="H92" i="51" s="1"/>
  <c r="I92" i="51" a="1"/>
  <c r="I92" i="51" s="1"/>
  <c r="C93" i="51" a="1"/>
  <c r="C93" i="51" s="1"/>
  <c r="D93" i="51" a="1"/>
  <c r="D93" i="51" s="1"/>
  <c r="H93" i="51" a="1"/>
  <c r="H93" i="51" s="1"/>
  <c r="I93" i="51" a="1"/>
  <c r="I93" i="51" s="1"/>
  <c r="C94" i="51" a="1"/>
  <c r="C94" i="51" s="1"/>
  <c r="D94" i="51" a="1"/>
  <c r="D94" i="51" s="1"/>
  <c r="H94" i="51" a="1"/>
  <c r="H94" i="51" s="1"/>
  <c r="I94" i="51" a="1"/>
  <c r="I94" i="51" s="1"/>
  <c r="C95" i="51" a="1"/>
  <c r="C95" i="51" s="1"/>
  <c r="D95" i="51" a="1"/>
  <c r="D95" i="51" s="1"/>
  <c r="H95" i="51" a="1"/>
  <c r="H95" i="51" s="1"/>
  <c r="I95" i="51" a="1"/>
  <c r="I95" i="51" s="1"/>
  <c r="C96" i="51" a="1"/>
  <c r="C96" i="51" s="1"/>
  <c r="D96" i="51" a="1"/>
  <c r="D96" i="51" s="1"/>
  <c r="H96" i="51" a="1"/>
  <c r="H96" i="51" s="1"/>
  <c r="I96" i="51" a="1"/>
  <c r="I96" i="51" s="1"/>
  <c r="C97" i="51" a="1"/>
  <c r="C97" i="51" s="1"/>
  <c r="D97" i="51" a="1"/>
  <c r="D97" i="51" s="1"/>
  <c r="H97" i="51" a="1"/>
  <c r="H97" i="51" s="1"/>
  <c r="I97" i="51" a="1"/>
  <c r="I97" i="51" s="1"/>
  <c r="C98" i="51" a="1"/>
  <c r="C98" i="51" s="1"/>
  <c r="D98" i="51" a="1"/>
  <c r="D98" i="51" s="1"/>
  <c r="H98" i="51" a="1"/>
  <c r="H98" i="51" s="1"/>
  <c r="I98" i="51" a="1"/>
  <c r="I98" i="51" s="1"/>
  <c r="C99" i="51" a="1"/>
  <c r="C99" i="51" s="1"/>
  <c r="D99" i="51" a="1"/>
  <c r="D99" i="51" s="1"/>
  <c r="H99" i="51" a="1"/>
  <c r="H99" i="51" s="1"/>
  <c r="I99" i="51" a="1"/>
  <c r="I99" i="51" s="1"/>
  <c r="C100" i="51" a="1"/>
  <c r="C100" i="51" s="1"/>
  <c r="D100" i="51" a="1"/>
  <c r="D100" i="51" s="1"/>
  <c r="H100" i="51" a="1"/>
  <c r="H100" i="51" s="1"/>
  <c r="I100" i="51" a="1"/>
  <c r="I100" i="51" s="1"/>
  <c r="C101" i="51" a="1"/>
  <c r="C101" i="51" s="1"/>
  <c r="D101" i="51" a="1"/>
  <c r="D101" i="51" s="1"/>
  <c r="H101" i="51" a="1"/>
  <c r="H101" i="51" s="1"/>
  <c r="I101" i="51" a="1"/>
  <c r="I101" i="51" s="1"/>
  <c r="C102" i="51" a="1"/>
  <c r="C102" i="51" s="1"/>
  <c r="D102" i="51" a="1"/>
  <c r="D102" i="51" s="1"/>
  <c r="H102" i="51" a="1"/>
  <c r="H102" i="51"/>
  <c r="I102" i="51" a="1"/>
  <c r="I102" i="51" s="1"/>
  <c r="C103" i="51" a="1"/>
  <c r="C103" i="51" s="1"/>
  <c r="D103" i="51" a="1"/>
  <c r="D103" i="51" s="1"/>
  <c r="H103" i="51" a="1"/>
  <c r="H103" i="51" s="1"/>
  <c r="I103" i="51" a="1"/>
  <c r="I103" i="51" s="1"/>
  <c r="C104" i="51" a="1"/>
  <c r="C104" i="51" s="1"/>
  <c r="D104" i="51" a="1"/>
  <c r="D104" i="51" s="1"/>
  <c r="H104" i="51" a="1"/>
  <c r="H104" i="51" s="1"/>
  <c r="I104" i="51" a="1"/>
  <c r="I104" i="51" s="1"/>
  <c r="C105" i="51" a="1"/>
  <c r="C105" i="51" s="1"/>
  <c r="D105" i="51" a="1"/>
  <c r="D105" i="51" s="1"/>
  <c r="H105" i="51" a="1"/>
  <c r="H105" i="51"/>
  <c r="I105" i="51" a="1"/>
  <c r="I105" i="51" s="1"/>
  <c r="C106" i="51" a="1"/>
  <c r="C106" i="51" s="1"/>
  <c r="D106" i="51" a="1"/>
  <c r="D106" i="51" s="1"/>
  <c r="H106" i="51" a="1"/>
  <c r="H106" i="51" s="1"/>
  <c r="I106" i="51" a="1"/>
  <c r="I106" i="51" s="1"/>
  <c r="C107" i="51" a="1"/>
  <c r="C107" i="51" s="1"/>
  <c r="D107" i="51" a="1"/>
  <c r="D107" i="51" s="1"/>
  <c r="H107" i="51" a="1"/>
  <c r="H107" i="51" s="1"/>
  <c r="I107" i="51" a="1"/>
  <c r="I107" i="51" s="1"/>
  <c r="C108" i="51" a="1"/>
  <c r="C108" i="51"/>
  <c r="D108" i="51" a="1"/>
  <c r="D108" i="51" s="1"/>
  <c r="H108" i="51" a="1"/>
  <c r="H108" i="51"/>
  <c r="I108" i="51" a="1"/>
  <c r="I108" i="51" s="1"/>
  <c r="C109" i="51" a="1"/>
  <c r="C109" i="51"/>
  <c r="D109" i="51" a="1"/>
  <c r="D109" i="51" s="1"/>
  <c r="H109" i="51" a="1"/>
  <c r="H109" i="51" s="1"/>
  <c r="I109" i="51" a="1"/>
  <c r="I109" i="51" s="1"/>
  <c r="C110" i="51" a="1"/>
  <c r="C110" i="51" s="1"/>
  <c r="D110" i="51" a="1"/>
  <c r="D110" i="51" s="1"/>
  <c r="H110" i="51" a="1"/>
  <c r="H110" i="51"/>
  <c r="I110" i="51" a="1"/>
  <c r="I110" i="51" s="1"/>
  <c r="C111" i="51" a="1"/>
  <c r="C111" i="51"/>
  <c r="D111" i="51" a="1"/>
  <c r="D111" i="51" s="1"/>
  <c r="H111" i="51" a="1"/>
  <c r="H111" i="51" s="1"/>
  <c r="I111" i="51" a="1"/>
  <c r="I111" i="51" s="1"/>
  <c r="C112" i="51" a="1"/>
  <c r="C112" i="51" s="1"/>
  <c r="D112" i="51" a="1"/>
  <c r="D112" i="51" s="1"/>
  <c r="H112" i="51" a="1"/>
  <c r="H112" i="51" s="1"/>
  <c r="I112" i="51" a="1"/>
  <c r="I112" i="51" s="1"/>
  <c r="C113" i="51" a="1"/>
  <c r="C113" i="51" s="1"/>
  <c r="D113" i="51" a="1"/>
  <c r="D113" i="51" s="1"/>
  <c r="H113" i="51" a="1"/>
  <c r="H113" i="51"/>
  <c r="I113" i="51" a="1"/>
  <c r="I113" i="51" s="1"/>
  <c r="C114" i="51" a="1"/>
  <c r="C114" i="51" s="1"/>
  <c r="D114" i="51" a="1"/>
  <c r="D114" i="51" s="1"/>
  <c r="H114" i="51" a="1"/>
  <c r="H114" i="51" s="1"/>
  <c r="I114" i="51" a="1"/>
  <c r="I114" i="51" s="1"/>
  <c r="C115" i="51" a="1"/>
  <c r="C115" i="51" s="1"/>
  <c r="D115" i="51" a="1"/>
  <c r="D115" i="51" s="1"/>
  <c r="H115" i="51" a="1"/>
  <c r="H115" i="51" s="1"/>
  <c r="I115" i="51" a="1"/>
  <c r="I115" i="51" s="1"/>
  <c r="C116" i="51" a="1"/>
  <c r="C116" i="51"/>
  <c r="D116" i="51" a="1"/>
  <c r="D116" i="51" s="1"/>
  <c r="H116" i="51" a="1"/>
  <c r="H116" i="51" s="1"/>
  <c r="I116" i="51" a="1"/>
  <c r="I116" i="51" s="1"/>
  <c r="C117" i="51" a="1"/>
  <c r="C117" i="51"/>
  <c r="D117" i="51" a="1"/>
  <c r="D117" i="51" s="1"/>
  <c r="H117" i="51" a="1"/>
  <c r="H117" i="51" s="1"/>
  <c r="I117" i="51" a="1"/>
  <c r="I117" i="51" s="1"/>
  <c r="C118" i="51" a="1"/>
  <c r="C118" i="51" s="1"/>
  <c r="D118" i="51" a="1"/>
  <c r="D118" i="51" s="1"/>
  <c r="H118" i="51" a="1"/>
  <c r="H118" i="51"/>
  <c r="I118" i="51" a="1"/>
  <c r="I118" i="51" s="1"/>
  <c r="C119" i="51" a="1"/>
  <c r="C119" i="51"/>
  <c r="D119" i="51" a="1"/>
  <c r="D119" i="51" s="1"/>
  <c r="H119" i="51" a="1"/>
  <c r="H119" i="51" s="1"/>
  <c r="I119" i="51" a="1"/>
  <c r="I119" i="51" s="1"/>
  <c r="C120" i="51" a="1"/>
  <c r="C120" i="51" s="1"/>
  <c r="D120" i="51" a="1"/>
  <c r="D120" i="51" s="1"/>
  <c r="H120" i="51" a="1"/>
  <c r="H120" i="51"/>
  <c r="I120" i="51" a="1"/>
  <c r="I120" i="51" s="1"/>
  <c r="C121" i="51" a="1"/>
  <c r="C121" i="51" s="1"/>
  <c r="D121" i="51" a="1"/>
  <c r="D121" i="51" s="1"/>
  <c r="H121" i="51" a="1"/>
  <c r="H121" i="51"/>
  <c r="I121" i="51" a="1"/>
  <c r="I121" i="51" s="1"/>
  <c r="C122" i="51" a="1"/>
  <c r="C122" i="51" s="1"/>
  <c r="D122" i="51" a="1"/>
  <c r="D122" i="51" s="1"/>
  <c r="H122" i="51" a="1"/>
  <c r="H122" i="51" s="1"/>
  <c r="I122" i="51" a="1"/>
  <c r="I122" i="51" s="1"/>
  <c r="C123" i="51" a="1"/>
  <c r="C123" i="51"/>
  <c r="D123" i="51" a="1"/>
  <c r="D123" i="51" s="1"/>
  <c r="H123" i="51" a="1"/>
  <c r="H123" i="51" s="1"/>
  <c r="I123" i="51" a="1"/>
  <c r="I123" i="51" s="1"/>
  <c r="C124" i="51" a="1"/>
  <c r="C124" i="51"/>
  <c r="D124" i="51" a="1"/>
  <c r="D124" i="51" s="1"/>
  <c r="H124" i="51" a="1"/>
  <c r="H124" i="51" s="1"/>
  <c r="I124" i="51" a="1"/>
  <c r="I124" i="51" s="1"/>
  <c r="C125" i="51" a="1"/>
  <c r="C125" i="51" s="1"/>
  <c r="D125" i="51" a="1"/>
  <c r="D125" i="51" s="1"/>
  <c r="H125" i="51" a="1"/>
  <c r="H125" i="51" s="1"/>
  <c r="I125" i="51" a="1"/>
  <c r="I125" i="51" s="1"/>
  <c r="C126" i="51" a="1"/>
  <c r="C126" i="51" s="1"/>
  <c r="D126" i="51" a="1"/>
  <c r="D126" i="51" s="1"/>
  <c r="H126" i="51" a="1"/>
  <c r="H126" i="51" s="1"/>
  <c r="I126" i="51" a="1"/>
  <c r="I126" i="51" s="1"/>
  <c r="C127" i="51" a="1"/>
  <c r="C127" i="51"/>
  <c r="D127" i="51" a="1"/>
  <c r="D127" i="51" s="1"/>
  <c r="H127" i="51" a="1"/>
  <c r="H127" i="51" s="1"/>
  <c r="I127" i="51" a="1"/>
  <c r="I127" i="51" s="1"/>
  <c r="C128" i="51" a="1"/>
  <c r="C128" i="51" s="1"/>
  <c r="D128" i="51" a="1"/>
  <c r="D128" i="51" s="1"/>
  <c r="H128" i="51" a="1"/>
  <c r="H128" i="51" s="1"/>
  <c r="I128" i="51" a="1"/>
  <c r="I128" i="51" s="1"/>
  <c r="C129" i="51" a="1"/>
  <c r="C129" i="51" s="1"/>
  <c r="D129" i="51" a="1"/>
  <c r="D129" i="51" s="1"/>
  <c r="H129" i="51" a="1"/>
  <c r="H129" i="51"/>
  <c r="I129" i="51" a="1"/>
  <c r="I129" i="51" s="1"/>
  <c r="C130" i="51" a="1"/>
  <c r="C130" i="51" s="1"/>
  <c r="D130" i="51" a="1"/>
  <c r="D130" i="51" s="1"/>
  <c r="H130" i="51" a="1"/>
  <c r="H130" i="51" s="1"/>
  <c r="I130" i="51" a="1"/>
  <c r="I130" i="51" s="1"/>
  <c r="C131" i="51" a="1"/>
  <c r="C131" i="51" s="1"/>
  <c r="D131" i="51" a="1"/>
  <c r="D131" i="51" s="1"/>
  <c r="H131" i="51" a="1"/>
  <c r="H131" i="51" s="1"/>
  <c r="I131" i="51" a="1"/>
  <c r="I131" i="51" s="1"/>
  <c r="C132" i="51" a="1"/>
  <c r="C132" i="51"/>
  <c r="D132" i="51" a="1"/>
  <c r="D132" i="51" s="1"/>
  <c r="H132" i="51" a="1"/>
  <c r="H132" i="51"/>
  <c r="I132" i="51" a="1"/>
  <c r="I132" i="51" s="1"/>
  <c r="C133" i="51" a="1"/>
  <c r="C133" i="51"/>
  <c r="D133" i="51" a="1"/>
  <c r="D133" i="51" s="1"/>
  <c r="H133" i="51" a="1"/>
  <c r="H133" i="51" s="1"/>
  <c r="I133" i="51" a="1"/>
  <c r="I133" i="51" s="1"/>
  <c r="C134" i="51" a="1"/>
  <c r="C134" i="51" s="1"/>
  <c r="D134" i="51" a="1"/>
  <c r="D134" i="51" s="1"/>
  <c r="H134" i="51" a="1"/>
  <c r="H134" i="51"/>
  <c r="I134" i="51" a="1"/>
  <c r="I134" i="51" s="1"/>
  <c r="C135" i="51" a="1"/>
  <c r="C135" i="51"/>
  <c r="D135" i="51" a="1"/>
  <c r="D135" i="51" s="1"/>
  <c r="H135" i="51" a="1"/>
  <c r="H135" i="51" s="1"/>
  <c r="I135" i="51" a="1"/>
  <c r="I135" i="51" s="1"/>
  <c r="C136" i="51" a="1"/>
  <c r="C136" i="51" s="1"/>
  <c r="D136" i="51" a="1"/>
  <c r="D136" i="51" s="1"/>
  <c r="H136" i="51" a="1"/>
  <c r="H136" i="51" s="1"/>
  <c r="I136" i="51" a="1"/>
  <c r="I136" i="51" s="1"/>
  <c r="C137" i="51" a="1"/>
  <c r="C137" i="51" s="1"/>
  <c r="D137" i="51" a="1"/>
  <c r="D137" i="51" s="1"/>
  <c r="H137" i="51" a="1"/>
  <c r="H137" i="51"/>
  <c r="I137" i="51" a="1"/>
  <c r="I137" i="51" s="1"/>
  <c r="C138" i="51" a="1"/>
  <c r="C138" i="51" s="1"/>
  <c r="D138" i="51" a="1"/>
  <c r="D138" i="51" s="1"/>
  <c r="H138" i="51" a="1"/>
  <c r="H138" i="51" s="1"/>
  <c r="I138" i="51" a="1"/>
  <c r="I138" i="51" s="1"/>
  <c r="C139" i="51" a="1"/>
  <c r="C139" i="51" s="1"/>
  <c r="D139" i="51" a="1"/>
  <c r="D139" i="51" s="1"/>
  <c r="H139" i="51" a="1"/>
  <c r="H139" i="51" s="1"/>
  <c r="I139" i="51" a="1"/>
  <c r="I139" i="51" s="1"/>
  <c r="C140" i="51" a="1"/>
  <c r="C140" i="51"/>
  <c r="D140" i="51" a="1"/>
  <c r="D140" i="51" s="1"/>
  <c r="H140" i="51" a="1"/>
  <c r="H140" i="51" s="1"/>
  <c r="I140" i="51" a="1"/>
  <c r="I140" i="51" s="1"/>
  <c r="C141" i="51" a="1"/>
  <c r="C141" i="51"/>
  <c r="D141" i="51" a="1"/>
  <c r="D141" i="51" s="1"/>
  <c r="H141" i="51" a="1"/>
  <c r="H141" i="51" s="1"/>
  <c r="I141" i="51" a="1"/>
  <c r="I141" i="51" s="1"/>
  <c r="C142" i="51" a="1"/>
  <c r="C142" i="51" s="1"/>
  <c r="D142" i="51" a="1"/>
  <c r="D142" i="51" s="1"/>
  <c r="H142" i="51" a="1"/>
  <c r="H142" i="51"/>
  <c r="I142" i="51" a="1"/>
  <c r="I142" i="51" s="1"/>
  <c r="C143" i="51" a="1"/>
  <c r="C143" i="51"/>
  <c r="D143" i="51" a="1"/>
  <c r="D143" i="51" s="1"/>
  <c r="H143" i="51" a="1"/>
  <c r="H143" i="51" s="1"/>
  <c r="I143" i="51" a="1"/>
  <c r="I143" i="51" s="1"/>
  <c r="C144" i="51" a="1"/>
  <c r="C144" i="51" s="1"/>
  <c r="D144" i="51" a="1"/>
  <c r="D144" i="51" s="1"/>
  <c r="H144" i="51" a="1"/>
  <c r="H144" i="51"/>
  <c r="I144" i="51" a="1"/>
  <c r="I144" i="51" s="1"/>
  <c r="C145" i="51" a="1"/>
  <c r="C145" i="51" s="1"/>
  <c r="D145" i="51" a="1"/>
  <c r="D145" i="51" s="1"/>
  <c r="H145" i="51" a="1"/>
  <c r="H145" i="51"/>
  <c r="I145" i="51" a="1"/>
  <c r="I145" i="51" s="1"/>
  <c r="C146" i="51" a="1"/>
  <c r="C146" i="51" s="1"/>
  <c r="D146" i="51" a="1"/>
  <c r="D146" i="51" s="1"/>
  <c r="H146" i="51" a="1"/>
  <c r="H146" i="51" s="1"/>
  <c r="I146" i="51" a="1"/>
  <c r="I146" i="51" s="1"/>
  <c r="C147" i="51" a="1"/>
  <c r="C147" i="51"/>
  <c r="D147" i="51" a="1"/>
  <c r="D147" i="51" s="1"/>
  <c r="H147" i="51" a="1"/>
  <c r="H147" i="51" s="1"/>
  <c r="I147" i="51" a="1"/>
  <c r="I147" i="51" s="1"/>
  <c r="C148" i="51" a="1"/>
  <c r="C148" i="51"/>
  <c r="D148" i="51" a="1"/>
  <c r="D148" i="51" s="1"/>
  <c r="H148" i="51" a="1"/>
  <c r="H148" i="51" s="1"/>
  <c r="I148" i="51" a="1"/>
  <c r="I148" i="51" s="1"/>
  <c r="C149" i="51" a="1"/>
  <c r="C149" i="51" s="1"/>
  <c r="D149" i="51" a="1"/>
  <c r="D149" i="51" s="1"/>
  <c r="H149" i="51" a="1"/>
  <c r="H149" i="51" s="1"/>
  <c r="I149" i="51" a="1"/>
  <c r="I149" i="51" s="1"/>
  <c r="C150" i="51" a="1"/>
  <c r="C150" i="51" s="1"/>
  <c r="D150" i="51" a="1"/>
  <c r="D150" i="51" s="1"/>
  <c r="H150" i="51" a="1"/>
  <c r="H150" i="51" s="1"/>
  <c r="I150" i="51" a="1"/>
  <c r="I150" i="51" s="1"/>
  <c r="C151" i="51" a="1"/>
  <c r="C151" i="51"/>
  <c r="D151" i="51" a="1"/>
  <c r="D151" i="51" s="1"/>
  <c r="H151" i="51" a="1"/>
  <c r="H151" i="51" s="1"/>
  <c r="I151" i="51" a="1"/>
  <c r="I151" i="51" s="1"/>
  <c r="C152" i="51" a="1"/>
  <c r="C152" i="51" s="1"/>
  <c r="D152" i="51" a="1"/>
  <c r="D152" i="51" s="1"/>
  <c r="H152" i="51" a="1"/>
  <c r="H152" i="51" s="1"/>
  <c r="I152" i="51" a="1"/>
  <c r="I152" i="51" s="1"/>
  <c r="C153" i="51" a="1"/>
  <c r="C153" i="51" s="1"/>
  <c r="D153" i="51" a="1"/>
  <c r="D153" i="51" s="1"/>
  <c r="H153" i="51" a="1"/>
  <c r="H153" i="51"/>
  <c r="I153" i="51" a="1"/>
  <c r="I153" i="51" s="1"/>
  <c r="C154" i="51" a="1"/>
  <c r="C154" i="51" s="1"/>
  <c r="D154" i="51" a="1"/>
  <c r="D154" i="51" s="1"/>
  <c r="H154" i="51" a="1"/>
  <c r="H154" i="51" s="1"/>
  <c r="I154" i="51" a="1"/>
  <c r="I154" i="51" s="1"/>
  <c r="C155" i="51" a="1"/>
  <c r="C155" i="51" s="1"/>
  <c r="D155" i="51" a="1"/>
  <c r="D155" i="51" s="1"/>
  <c r="H155" i="51" a="1"/>
  <c r="H155" i="51" s="1"/>
  <c r="I155" i="51" a="1"/>
  <c r="I155" i="51" s="1"/>
  <c r="C156" i="51" a="1"/>
  <c r="C156" i="51"/>
  <c r="D156" i="51" a="1"/>
  <c r="D156" i="51" s="1"/>
  <c r="H156" i="51" a="1"/>
  <c r="H156" i="51"/>
  <c r="I156" i="51" a="1"/>
  <c r="I156" i="51" s="1"/>
  <c r="C157" i="51" a="1"/>
  <c r="C157" i="51"/>
  <c r="D157" i="51" a="1"/>
  <c r="D157" i="51" s="1"/>
  <c r="H157" i="51" a="1"/>
  <c r="H157" i="51" s="1"/>
  <c r="I157" i="51" a="1"/>
  <c r="I157" i="51" s="1"/>
  <c r="C158" i="51" a="1"/>
  <c r="C158" i="51" s="1"/>
  <c r="D158" i="51" a="1"/>
  <c r="D158" i="51" s="1"/>
  <c r="H158" i="51" a="1"/>
  <c r="H158" i="51"/>
  <c r="I158" i="51" a="1"/>
  <c r="I158" i="51" s="1"/>
  <c r="C159" i="51" a="1"/>
  <c r="C159" i="51"/>
  <c r="D159" i="51" a="1"/>
  <c r="D159" i="51" s="1"/>
  <c r="H159" i="51" a="1"/>
  <c r="H159" i="51" s="1"/>
  <c r="I159" i="51" a="1"/>
  <c r="I159" i="51" s="1"/>
  <c r="C160" i="51" a="1"/>
  <c r="C160" i="51" s="1"/>
  <c r="D160" i="51" a="1"/>
  <c r="D160" i="51" s="1"/>
  <c r="H160" i="51" a="1"/>
  <c r="H160" i="51" s="1"/>
  <c r="I160" i="51" a="1"/>
  <c r="I160" i="51" s="1"/>
  <c r="C161" i="51" a="1"/>
  <c r="C161" i="51" s="1"/>
  <c r="D161" i="51" a="1"/>
  <c r="D161" i="51" s="1"/>
  <c r="H161" i="51" a="1"/>
  <c r="H161" i="51"/>
  <c r="I161" i="51" a="1"/>
  <c r="I161" i="51" s="1"/>
  <c r="C162" i="51" a="1"/>
  <c r="C162" i="51" s="1"/>
  <c r="D162" i="51" a="1"/>
  <c r="D162" i="51" s="1"/>
  <c r="H162" i="51" a="1"/>
  <c r="H162" i="51" s="1"/>
  <c r="I162" i="51" a="1"/>
  <c r="I162" i="51" s="1"/>
  <c r="C163" i="51" a="1"/>
  <c r="C163" i="51" s="1"/>
  <c r="D163" i="51" a="1"/>
  <c r="D163" i="51" s="1"/>
  <c r="H163" i="51" a="1"/>
  <c r="H163" i="51" s="1"/>
  <c r="I163" i="51" a="1"/>
  <c r="I163" i="51" s="1"/>
  <c r="C164" i="51" a="1"/>
  <c r="C164" i="51"/>
  <c r="D164" i="51" a="1"/>
  <c r="D164" i="51" s="1"/>
  <c r="H164" i="51" a="1"/>
  <c r="H164" i="51" s="1"/>
  <c r="I164" i="51" a="1"/>
  <c r="I164" i="51" s="1"/>
  <c r="C165" i="51" a="1"/>
  <c r="C165" i="51" s="1"/>
  <c r="D165" i="51" a="1"/>
  <c r="D165" i="51" s="1"/>
  <c r="H165" i="51" a="1"/>
  <c r="H165" i="51"/>
  <c r="I165" i="51" a="1"/>
  <c r="I165" i="51" s="1"/>
  <c r="C166" i="51" a="1"/>
  <c r="C166" i="51"/>
  <c r="D166" i="51" a="1"/>
  <c r="D166" i="51" s="1"/>
  <c r="H166" i="51" a="1"/>
  <c r="H166" i="51" s="1"/>
  <c r="I166" i="51" a="1"/>
  <c r="I166" i="51" s="1"/>
  <c r="C167" i="51" a="1"/>
  <c r="C167" i="51" s="1"/>
  <c r="D167" i="51" a="1"/>
  <c r="D167" i="51" s="1"/>
  <c r="H167" i="51" a="1"/>
  <c r="H167" i="51"/>
  <c r="I167" i="51" a="1"/>
  <c r="I167" i="51" s="1"/>
  <c r="C168" i="51" a="1"/>
  <c r="C168" i="51"/>
  <c r="D168" i="51" a="1"/>
  <c r="D168" i="51" s="1"/>
  <c r="H168" i="51" a="1"/>
  <c r="H168" i="51" s="1"/>
  <c r="I168" i="51" a="1"/>
  <c r="I168" i="51" s="1"/>
  <c r="C169" i="51" a="1"/>
  <c r="C169" i="51" s="1"/>
  <c r="D169" i="51" a="1"/>
  <c r="D169" i="51" s="1"/>
  <c r="H169" i="51" a="1"/>
  <c r="H169" i="51"/>
  <c r="I169" i="51" a="1"/>
  <c r="I169" i="51" s="1"/>
  <c r="C170" i="51" a="1"/>
  <c r="C170" i="51" s="1"/>
  <c r="D170" i="51" a="1"/>
  <c r="D170" i="51" s="1"/>
  <c r="H170" i="51" a="1"/>
  <c r="H170" i="51" s="1"/>
  <c r="I170" i="51" a="1"/>
  <c r="I170" i="51" s="1"/>
  <c r="C171" i="51" a="1"/>
  <c r="C171" i="51" s="1"/>
  <c r="D171" i="51" a="1"/>
  <c r="D171" i="51" s="1"/>
  <c r="H171" i="51" a="1"/>
  <c r="H171" i="51"/>
  <c r="I171" i="51" a="1"/>
  <c r="I171" i="51" s="1"/>
  <c r="C172" i="51" a="1"/>
  <c r="C172" i="51" s="1"/>
  <c r="D172" i="51" a="1"/>
  <c r="D172" i="51" s="1"/>
  <c r="H172" i="51" a="1"/>
  <c r="H172" i="51" s="1"/>
  <c r="I172" i="51" a="1"/>
  <c r="I172" i="51" s="1"/>
  <c r="C173" i="51" a="1"/>
  <c r="C173" i="51" s="1"/>
  <c r="D173" i="51" a="1"/>
  <c r="D173" i="51" s="1"/>
  <c r="H173" i="51" a="1"/>
  <c r="H173" i="51"/>
  <c r="I173" i="51" a="1"/>
  <c r="I173" i="51" s="1"/>
  <c r="C174" i="51" a="1"/>
  <c r="C174" i="51" s="1"/>
  <c r="D174" i="51" a="1"/>
  <c r="D174" i="51" s="1"/>
  <c r="H174" i="51" a="1"/>
  <c r="H174" i="51" s="1"/>
  <c r="I174" i="51" a="1"/>
  <c r="I174" i="51" s="1"/>
  <c r="C175" i="51" a="1"/>
  <c r="C175" i="51" s="1"/>
  <c r="D175" i="51" a="1"/>
  <c r="D175" i="51" s="1"/>
  <c r="H175" i="51" a="1"/>
  <c r="H175" i="51" s="1"/>
  <c r="I175" i="51" a="1"/>
  <c r="I175" i="51" s="1"/>
  <c r="C176" i="51" a="1"/>
  <c r="C176" i="51"/>
  <c r="D176" i="51" a="1"/>
  <c r="D176" i="51" s="1"/>
  <c r="H176" i="51" a="1"/>
  <c r="H176" i="51" s="1"/>
  <c r="I176" i="51" a="1"/>
  <c r="I176" i="51" s="1"/>
  <c r="C177" i="51" a="1"/>
  <c r="C177" i="51"/>
  <c r="D177" i="51" a="1"/>
  <c r="D177" i="51" s="1"/>
  <c r="H177" i="51" a="1"/>
  <c r="H177" i="51"/>
  <c r="I177" i="51" a="1"/>
  <c r="I177" i="51" s="1"/>
  <c r="C178" i="51" a="1"/>
  <c r="C178" i="51"/>
  <c r="D178" i="51" a="1"/>
  <c r="D178" i="51" s="1"/>
  <c r="H178" i="51" a="1"/>
  <c r="H178" i="51" s="1"/>
  <c r="I178" i="51" a="1"/>
  <c r="I178" i="51" s="1"/>
  <c r="C179" i="51" a="1"/>
  <c r="C179" i="51" s="1"/>
  <c r="D179" i="51" a="1"/>
  <c r="D179" i="51" s="1"/>
  <c r="H179" i="51" a="1"/>
  <c r="H179" i="51" s="1"/>
  <c r="I179" i="51" a="1"/>
  <c r="I179" i="51" s="1"/>
  <c r="C180" i="51" a="1"/>
  <c r="C180" i="51"/>
  <c r="D180" i="51" a="1"/>
  <c r="D180" i="51" s="1"/>
  <c r="C181" i="51" a="1"/>
  <c r="C181" i="51"/>
  <c r="D181" i="51" a="1"/>
  <c r="D181" i="51" s="1"/>
  <c r="C182" i="51" a="1"/>
  <c r="C182" i="51" s="1"/>
  <c r="D182" i="51" a="1"/>
  <c r="D182" i="51" s="1"/>
  <c r="C183" i="51" a="1"/>
  <c r="C183" i="51" s="1"/>
  <c r="D183" i="51" a="1"/>
  <c r="D183" i="51" s="1"/>
  <c r="C184" i="51" a="1"/>
  <c r="C184" i="51"/>
  <c r="D184" i="51" a="1"/>
  <c r="D184" i="51" s="1"/>
  <c r="C185" i="51" a="1"/>
  <c r="C185" i="51" s="1"/>
  <c r="D185" i="51" a="1"/>
  <c r="D185" i="51" s="1"/>
  <c r="C186" i="51" a="1"/>
  <c r="C186" i="51"/>
  <c r="D186" i="51" a="1"/>
  <c r="D186" i="51" s="1"/>
  <c r="C187" i="51" a="1"/>
  <c r="C187" i="51" s="1"/>
  <c r="D187" i="51" a="1"/>
  <c r="D187" i="51" s="1"/>
  <c r="C188" i="51" a="1"/>
  <c r="C188" i="51"/>
  <c r="D188" i="51" a="1"/>
  <c r="D188" i="51" s="1"/>
  <c r="C189" i="51" a="1"/>
  <c r="C189" i="51"/>
  <c r="D189" i="51" a="1"/>
  <c r="D189" i="51" s="1"/>
  <c r="C190" i="51" a="1"/>
  <c r="C190" i="51"/>
  <c r="D190" i="51" a="1"/>
  <c r="D190" i="51" s="1"/>
  <c r="C191" i="51" a="1"/>
  <c r="C191" i="51" s="1"/>
  <c r="D191" i="51" a="1"/>
  <c r="D191" i="51" s="1"/>
  <c r="C192" i="51" a="1"/>
  <c r="C192" i="51" s="1"/>
  <c r="D192" i="51" a="1"/>
  <c r="D192" i="51" s="1"/>
  <c r="C193" i="51" a="1"/>
  <c r="C193" i="51" s="1"/>
  <c r="D193" i="51" a="1"/>
  <c r="D193" i="51" s="1"/>
  <c r="C194" i="51" a="1"/>
  <c r="C194" i="51" s="1"/>
  <c r="D194" i="51" a="1"/>
  <c r="D194" i="51" s="1"/>
  <c r="C195" i="51" a="1"/>
  <c r="C195" i="51" s="1"/>
  <c r="D195" i="51" a="1"/>
  <c r="D195" i="51" s="1"/>
  <c r="C196" i="51" a="1"/>
  <c r="C196" i="51" s="1"/>
  <c r="D196" i="51" a="1"/>
  <c r="D196" i="51" s="1"/>
  <c r="C197" i="51" a="1"/>
  <c r="C197" i="51"/>
  <c r="D197" i="51" a="1"/>
  <c r="D197" i="51" s="1"/>
  <c r="C198" i="51" a="1"/>
  <c r="C198" i="51"/>
  <c r="D198" i="51" a="1"/>
  <c r="D198" i="51" s="1"/>
  <c r="C199" i="51" a="1"/>
  <c r="C199" i="51" s="1"/>
  <c r="D199" i="51" a="1"/>
  <c r="D199" i="51" s="1"/>
  <c r="C200" i="51" a="1"/>
  <c r="C200" i="51"/>
  <c r="D200" i="51" a="1"/>
  <c r="D200" i="51" s="1"/>
  <c r="C201" i="51" a="1"/>
  <c r="C201" i="51" s="1"/>
  <c r="D201" i="51" a="1"/>
  <c r="D201" i="51" s="1"/>
  <c r="C202" i="51" a="1"/>
  <c r="C202" i="51" s="1"/>
  <c r="D202" i="51" a="1"/>
  <c r="D202" i="51" s="1"/>
  <c r="C203" i="51" a="1"/>
  <c r="C203" i="51" s="1"/>
  <c r="D203" i="51" a="1"/>
  <c r="D203" i="51" s="1"/>
  <c r="C204" i="51" a="1"/>
  <c r="C204" i="51" s="1"/>
  <c r="D204" i="51" a="1"/>
  <c r="D204" i="51" s="1"/>
  <c r="C205" i="51" a="1"/>
  <c r="C205" i="51" s="1"/>
  <c r="D205" i="51" a="1"/>
  <c r="D205" i="51" s="1"/>
  <c r="C206" i="51" a="1"/>
  <c r="C206" i="51" s="1"/>
  <c r="D206" i="51" a="1"/>
  <c r="D206" i="51" s="1"/>
  <c r="C207" i="51" a="1"/>
  <c r="C207" i="51" s="1"/>
  <c r="D207" i="51" a="1"/>
  <c r="D207" i="51" s="1"/>
  <c r="C208" i="51" a="1"/>
  <c r="C208" i="51" s="1"/>
  <c r="D208" i="51" a="1"/>
  <c r="D208" i="51" s="1"/>
  <c r="C209" i="51" a="1"/>
  <c r="C209" i="51" s="1"/>
  <c r="D209" i="51" a="1"/>
  <c r="D209" i="51" s="1"/>
  <c r="C210" i="51" a="1"/>
  <c r="C210" i="51" s="1"/>
  <c r="D210" i="51" a="1"/>
  <c r="D210" i="51" s="1"/>
  <c r="C211" i="51" a="1"/>
  <c r="C211" i="51" s="1"/>
  <c r="D211" i="51" a="1"/>
  <c r="D211" i="51" s="1"/>
  <c r="C212" i="51" a="1"/>
  <c r="C212" i="51" s="1"/>
  <c r="D212" i="51" a="1"/>
  <c r="D212" i="51" s="1"/>
  <c r="C213" i="51" a="1"/>
  <c r="C213" i="51" s="1"/>
  <c r="D213" i="51" a="1"/>
  <c r="D213" i="51" s="1"/>
  <c r="C214" i="51" a="1"/>
  <c r="C214" i="51" s="1"/>
  <c r="D214" i="51" a="1"/>
  <c r="D214" i="51" s="1"/>
  <c r="C215" i="51" a="1"/>
  <c r="C215" i="51" s="1"/>
  <c r="D215" i="51" a="1"/>
  <c r="D215" i="51" s="1"/>
  <c r="C216" i="51" a="1"/>
  <c r="C216" i="51" s="1"/>
  <c r="D216" i="51" a="1"/>
  <c r="D216" i="51" s="1"/>
  <c r="C217" i="51" a="1"/>
  <c r="C217" i="51" s="1"/>
  <c r="D217" i="51" a="1"/>
  <c r="D217" i="51" s="1"/>
  <c r="C218" i="51" a="1"/>
  <c r="C218" i="51" s="1"/>
  <c r="D218" i="51" a="1"/>
  <c r="D218" i="51" s="1"/>
  <c r="C219" i="51" a="1"/>
  <c r="C219" i="51" s="1"/>
  <c r="D219" i="51" a="1"/>
  <c r="D219" i="51" s="1"/>
  <c r="C220" i="51" a="1"/>
  <c r="C220" i="51" s="1"/>
  <c r="D220" i="51" a="1"/>
  <c r="D220" i="51" s="1"/>
  <c r="C221" i="51" a="1"/>
  <c r="C221" i="51" s="1"/>
  <c r="D221" i="51" a="1"/>
  <c r="D221" i="51" s="1"/>
  <c r="C222" i="51" a="1"/>
  <c r="C222" i="51" s="1"/>
  <c r="D222" i="51" a="1"/>
  <c r="D222" i="51" s="1"/>
  <c r="C223" i="51" a="1"/>
  <c r="C223" i="51" s="1"/>
  <c r="D223" i="51" a="1"/>
  <c r="D223" i="51" s="1"/>
  <c r="C224" i="51" a="1"/>
  <c r="C224" i="51" s="1"/>
  <c r="D224" i="51" a="1"/>
  <c r="D224" i="51" s="1"/>
  <c r="C225" i="51" a="1"/>
  <c r="C225" i="51" s="1"/>
  <c r="D225" i="51" a="1"/>
  <c r="D225" i="51" s="1"/>
  <c r="C226" i="51" a="1"/>
  <c r="C226" i="51" s="1"/>
  <c r="D226" i="51" a="1"/>
  <c r="D226" i="51" s="1"/>
  <c r="C227" i="51" a="1"/>
  <c r="C227" i="51" s="1"/>
  <c r="D227" i="51" a="1"/>
  <c r="D227" i="51" s="1"/>
  <c r="C228" i="51" a="1"/>
  <c r="C228" i="51" s="1"/>
  <c r="D228" i="51" a="1"/>
  <c r="D228" i="51" s="1"/>
  <c r="C229" i="51" a="1"/>
  <c r="C229" i="51" s="1"/>
  <c r="D229" i="51" a="1"/>
  <c r="D229" i="51" s="1"/>
  <c r="C230" i="51" a="1"/>
  <c r="C230" i="51" s="1"/>
  <c r="D230" i="51" a="1"/>
  <c r="D230" i="51" s="1"/>
  <c r="C231" i="51" a="1"/>
  <c r="C231" i="51" s="1"/>
  <c r="D231" i="51" a="1"/>
  <c r="D231" i="51" s="1"/>
  <c r="C232" i="51" a="1"/>
  <c r="C232" i="51" s="1"/>
  <c r="D232" i="51" a="1"/>
  <c r="D232" i="51" s="1"/>
  <c r="C233" i="51" a="1"/>
  <c r="C233" i="51" s="1"/>
  <c r="D233" i="51" a="1"/>
  <c r="D233" i="51" s="1"/>
  <c r="C234" i="51" a="1"/>
  <c r="C234" i="51" s="1"/>
  <c r="D234" i="51" a="1"/>
  <c r="D234" i="51" s="1"/>
  <c r="C235" i="51" a="1"/>
  <c r="C235" i="51" s="1"/>
  <c r="D235" i="51" a="1"/>
  <c r="D235" i="51" s="1"/>
  <c r="C236" i="51" a="1"/>
  <c r="C236" i="51" s="1"/>
  <c r="D236" i="51" a="1"/>
  <c r="D236" i="51" s="1"/>
  <c r="C237" i="51" a="1"/>
  <c r="C237" i="51" s="1"/>
  <c r="D237" i="51" a="1"/>
  <c r="D237" i="51" s="1"/>
  <c r="C238" i="51" a="1"/>
  <c r="C238" i="51" s="1"/>
  <c r="D238" i="51" a="1"/>
  <c r="D238" i="51" s="1"/>
  <c r="C239" i="51" a="1"/>
  <c r="C239" i="51" s="1"/>
  <c r="D239" i="51" a="1"/>
  <c r="D239" i="51" s="1"/>
  <c r="C240" i="51" a="1"/>
  <c r="C240" i="51" s="1"/>
  <c r="D240" i="51" a="1"/>
  <c r="D240" i="51" s="1"/>
  <c r="C241" i="51" a="1"/>
  <c r="C241" i="51" s="1"/>
  <c r="D241" i="51" a="1"/>
  <c r="D241" i="51" s="1"/>
  <c r="C242" i="51" a="1"/>
  <c r="C242" i="51" s="1"/>
  <c r="D242" i="51" a="1"/>
  <c r="D242" i="51" s="1"/>
  <c r="C243" i="51" a="1"/>
  <c r="C243" i="51" s="1"/>
  <c r="D243" i="51" a="1"/>
  <c r="D243" i="51" s="1"/>
  <c r="C244" i="51" a="1"/>
  <c r="C244" i="51" s="1"/>
  <c r="D244" i="51" a="1"/>
  <c r="D244" i="51" s="1"/>
  <c r="C245" i="51" a="1"/>
  <c r="C245" i="51" s="1"/>
  <c r="D245" i="51" a="1"/>
  <c r="D245" i="51" s="1"/>
  <c r="C246" i="51" a="1"/>
  <c r="C246" i="51" s="1"/>
  <c r="D246" i="51" a="1"/>
  <c r="D246" i="51" s="1"/>
  <c r="C247" i="51" a="1"/>
  <c r="C247" i="51" s="1"/>
  <c r="D247" i="51" a="1"/>
  <c r="D247" i="51" s="1"/>
  <c r="C248" i="51" a="1"/>
  <c r="C248" i="51" s="1"/>
  <c r="D248" i="51" a="1"/>
  <c r="D248" i="51" s="1"/>
  <c r="C249" i="51" a="1"/>
  <c r="C249" i="51" s="1"/>
  <c r="D249" i="51" a="1"/>
  <c r="D249" i="51" s="1"/>
  <c r="C250" i="51" a="1"/>
  <c r="C250" i="51" s="1"/>
  <c r="D250" i="51" a="1"/>
  <c r="D250" i="51" s="1"/>
  <c r="C251" i="51" a="1"/>
  <c r="C251" i="51" s="1"/>
  <c r="D251" i="51" a="1"/>
  <c r="D251" i="51" s="1"/>
  <c r="C252" i="51" a="1"/>
  <c r="C252" i="51" s="1"/>
  <c r="D252" i="51" a="1"/>
  <c r="D252" i="51" s="1"/>
  <c r="C253" i="51" a="1"/>
  <c r="C253" i="51" s="1"/>
  <c r="D253" i="51" a="1"/>
  <c r="D253" i="51" s="1"/>
  <c r="C254" i="51" a="1"/>
  <c r="C254" i="51" s="1"/>
  <c r="D254" i="51" a="1"/>
  <c r="D254" i="51" s="1"/>
  <c r="C255" i="51" a="1"/>
  <c r="C255" i="51" s="1"/>
  <c r="D255" i="51" a="1"/>
  <c r="D255" i="51" s="1"/>
  <c r="C256" i="51" a="1"/>
  <c r="C256" i="51" s="1"/>
  <c r="D256" i="51" a="1"/>
  <c r="D256" i="51" s="1"/>
  <c r="C257" i="51" a="1"/>
  <c r="C257" i="51" s="1"/>
  <c r="D257" i="51" a="1"/>
  <c r="D257" i="51" s="1"/>
  <c r="C258" i="51" a="1"/>
  <c r="C258" i="51" s="1"/>
  <c r="D258" i="51" a="1"/>
  <c r="D258" i="51" s="1"/>
  <c r="C259" i="51" a="1"/>
  <c r="C259" i="51" s="1"/>
  <c r="D259" i="51" a="1"/>
  <c r="D259" i="51" s="1"/>
  <c r="C260" i="51" a="1"/>
  <c r="C260" i="51" s="1"/>
  <c r="D260" i="51" a="1"/>
  <c r="D260" i="51" s="1"/>
  <c r="C261" i="51" a="1"/>
  <c r="C261" i="51" s="1"/>
  <c r="D261" i="51" a="1"/>
  <c r="D261" i="51" s="1"/>
  <c r="C262" i="51" a="1"/>
  <c r="C262" i="51" s="1"/>
  <c r="D262" i="51" a="1"/>
  <c r="D262" i="51" s="1"/>
  <c r="C263" i="51" a="1"/>
  <c r="C263" i="51" s="1"/>
  <c r="D263" i="51" a="1"/>
  <c r="D263" i="51" s="1"/>
  <c r="C264" i="51" a="1"/>
  <c r="C264" i="51" s="1"/>
  <c r="D264" i="51" a="1"/>
  <c r="D264" i="51" s="1"/>
  <c r="C265" i="51" a="1"/>
  <c r="C265" i="51" s="1"/>
  <c r="D265" i="51" a="1"/>
  <c r="D265" i="51" s="1"/>
  <c r="C266" i="51" a="1"/>
  <c r="C266" i="51" s="1"/>
  <c r="D266" i="51" a="1"/>
  <c r="D266" i="51" s="1"/>
  <c r="C267" i="51" a="1"/>
  <c r="C267" i="51" s="1"/>
  <c r="D267" i="51" a="1"/>
  <c r="D267" i="51" s="1"/>
  <c r="C268" i="51" a="1"/>
  <c r="C268" i="51" s="1"/>
  <c r="D268" i="51" a="1"/>
  <c r="D268" i="51" s="1"/>
  <c r="C269" i="51" a="1"/>
  <c r="C269" i="51" s="1"/>
  <c r="D269" i="51" a="1"/>
  <c r="D269" i="51" s="1"/>
  <c r="C270" i="51" a="1"/>
  <c r="C270" i="51" s="1"/>
  <c r="D270" i="51" a="1"/>
  <c r="D270" i="51" s="1"/>
  <c r="C271" i="51" a="1"/>
  <c r="C271" i="51" s="1"/>
  <c r="D271" i="51" a="1"/>
  <c r="D271" i="51" s="1"/>
  <c r="C272" i="51" a="1"/>
  <c r="C272" i="51" s="1"/>
  <c r="D272" i="51" a="1"/>
  <c r="D272" i="51" s="1"/>
  <c r="C273" i="51" a="1"/>
  <c r="C273" i="51" s="1"/>
  <c r="D273" i="51" a="1"/>
  <c r="D273" i="51" s="1"/>
  <c r="C274" i="51" a="1"/>
  <c r="C274" i="51" s="1"/>
  <c r="D274" i="51" a="1"/>
  <c r="D274" i="51" s="1"/>
  <c r="C275" i="51" a="1"/>
  <c r="C275" i="51" s="1"/>
  <c r="D275" i="51" a="1"/>
  <c r="D275" i="51" s="1"/>
  <c r="C276" i="51" a="1"/>
  <c r="C276" i="51" s="1"/>
  <c r="D276" i="51" a="1"/>
  <c r="D276" i="51" s="1"/>
  <c r="C277" i="51" a="1"/>
  <c r="C277" i="51" s="1"/>
  <c r="D277" i="51" a="1"/>
  <c r="D277" i="51" s="1"/>
  <c r="C278" i="51" a="1"/>
  <c r="C278" i="51" s="1"/>
  <c r="D278" i="51" a="1"/>
  <c r="D278" i="51" s="1"/>
  <c r="C279" i="51" a="1"/>
  <c r="C279" i="51" s="1"/>
  <c r="D279" i="51" a="1"/>
  <c r="D279" i="51" s="1"/>
  <c r="C280" i="51" a="1"/>
  <c r="C280" i="51" s="1"/>
  <c r="D280" i="51" a="1"/>
  <c r="D280" i="51" s="1"/>
  <c r="C281" i="51" a="1"/>
  <c r="C281" i="51" s="1"/>
  <c r="D281" i="51" a="1"/>
  <c r="D281" i="51" s="1"/>
  <c r="C282" i="51" a="1"/>
  <c r="C282" i="51" s="1"/>
  <c r="D282" i="51" a="1"/>
  <c r="D282" i="51" s="1"/>
  <c r="C283" i="51" a="1"/>
  <c r="C283" i="51" s="1"/>
  <c r="D283" i="51" a="1"/>
  <c r="D283" i="51" s="1"/>
  <c r="C284" i="51" a="1"/>
  <c r="C284" i="51" s="1"/>
  <c r="D284" i="51" a="1"/>
  <c r="D284" i="51" s="1"/>
  <c r="C285" i="51" a="1"/>
  <c r="C285" i="51" s="1"/>
  <c r="D285" i="51" a="1"/>
  <c r="D285" i="51" s="1"/>
  <c r="C286" i="51" a="1"/>
  <c r="C286" i="51" s="1"/>
  <c r="D286" i="51" a="1"/>
  <c r="D286" i="51" s="1"/>
  <c r="C287" i="51" a="1"/>
  <c r="C287" i="51" s="1"/>
  <c r="D287" i="51" a="1"/>
  <c r="D287" i="51" s="1"/>
  <c r="C288" i="51" a="1"/>
  <c r="C288" i="51" s="1"/>
  <c r="D288" i="51" a="1"/>
  <c r="D288" i="51" s="1"/>
  <c r="C289" i="51" a="1"/>
  <c r="C289" i="51" s="1"/>
  <c r="D289" i="51" a="1"/>
  <c r="D289" i="51" s="1"/>
  <c r="C290" i="51" a="1"/>
  <c r="C290" i="51" s="1"/>
  <c r="D290" i="51" a="1"/>
  <c r="D290" i="51" s="1"/>
  <c r="C291" i="51" a="1"/>
  <c r="C291" i="51" s="1"/>
  <c r="D291" i="51" a="1"/>
  <c r="D291" i="51" s="1"/>
  <c r="C292" i="51" a="1"/>
  <c r="C292" i="51" s="1"/>
  <c r="D292" i="51" a="1"/>
  <c r="D292" i="51" s="1"/>
  <c r="C293" i="51" a="1"/>
  <c r="C293" i="51" s="1"/>
  <c r="D293" i="51" a="1"/>
  <c r="D293" i="51" s="1"/>
  <c r="C294" i="51" a="1"/>
  <c r="C294" i="51" s="1"/>
  <c r="D294" i="51" a="1"/>
  <c r="D294" i="51" s="1"/>
  <c r="C295" i="51" a="1"/>
  <c r="C295" i="51" s="1"/>
  <c r="D295" i="51" a="1"/>
  <c r="D295" i="51" s="1"/>
  <c r="C296" i="51" a="1"/>
  <c r="C296" i="51" s="1"/>
  <c r="D296" i="51" a="1"/>
  <c r="D296" i="51" s="1"/>
  <c r="C297" i="51" a="1"/>
  <c r="C297" i="51" s="1"/>
  <c r="D297" i="51" a="1"/>
  <c r="D297" i="51" s="1"/>
  <c r="C298" i="51" a="1"/>
  <c r="C298" i="51" s="1"/>
  <c r="D298" i="51" a="1"/>
  <c r="D298" i="51" s="1"/>
  <c r="C299" i="51" a="1"/>
  <c r="C299" i="51" s="1"/>
  <c r="D299" i="51" a="1"/>
  <c r="D299" i="51" s="1"/>
  <c r="C300" i="51" a="1"/>
  <c r="C300" i="51" s="1"/>
  <c r="D300" i="51" a="1"/>
  <c r="D300" i="51" s="1"/>
  <c r="C301" i="51" a="1"/>
  <c r="C301" i="51" s="1"/>
  <c r="D301" i="51" a="1"/>
  <c r="D301" i="51" s="1"/>
  <c r="C302" i="51" a="1"/>
  <c r="C302" i="51" s="1"/>
  <c r="D302" i="51" a="1"/>
  <c r="D302" i="51" s="1"/>
  <c r="C303" i="51" a="1"/>
  <c r="C303" i="51" s="1"/>
  <c r="D303" i="51" a="1"/>
  <c r="D303" i="51" s="1"/>
  <c r="C304" i="51" a="1"/>
  <c r="C304" i="51" s="1"/>
  <c r="D304" i="51" a="1"/>
  <c r="D304" i="51" s="1"/>
  <c r="C305" i="51" a="1"/>
  <c r="C305" i="51" s="1"/>
  <c r="D305" i="51" a="1"/>
  <c r="D305" i="51" s="1"/>
  <c r="C306" i="51" a="1"/>
  <c r="C306" i="51" s="1"/>
  <c r="D306" i="51" a="1"/>
  <c r="D306" i="51" s="1"/>
  <c r="C307" i="51" a="1"/>
  <c r="C307" i="51" s="1"/>
  <c r="D307" i="51" a="1"/>
  <c r="D307" i="51" s="1"/>
  <c r="C308" i="51" a="1"/>
  <c r="C308" i="51" s="1"/>
  <c r="D308" i="51" a="1"/>
  <c r="D308" i="51" s="1"/>
  <c r="C309" i="51" a="1"/>
  <c r="C309" i="51" s="1"/>
  <c r="D309" i="51" a="1"/>
  <c r="D309" i="51" s="1"/>
  <c r="C310" i="51" a="1"/>
  <c r="C310" i="51" s="1"/>
  <c r="D310" i="51" a="1"/>
  <c r="D310" i="51" s="1"/>
  <c r="C311" i="51" a="1"/>
  <c r="C311" i="51" s="1"/>
  <c r="D311" i="51" a="1"/>
  <c r="D311" i="51" s="1"/>
  <c r="C312" i="51" a="1"/>
  <c r="C312" i="51" s="1"/>
  <c r="D312" i="51" a="1"/>
  <c r="D312" i="51" s="1"/>
  <c r="C313" i="51" a="1"/>
  <c r="C313" i="51" s="1"/>
  <c r="D313" i="51" a="1"/>
  <c r="D313" i="51" s="1"/>
  <c r="C314" i="51" a="1"/>
  <c r="C314" i="51" s="1"/>
  <c r="D314" i="51" a="1"/>
  <c r="D314" i="51" s="1"/>
  <c r="C315" i="51" a="1"/>
  <c r="C315" i="51" s="1"/>
  <c r="D315" i="51" a="1"/>
  <c r="D315" i="51" s="1"/>
  <c r="C316" i="51" a="1"/>
  <c r="C316" i="51" s="1"/>
  <c r="D316" i="51" a="1"/>
  <c r="D316" i="51" s="1"/>
  <c r="C317" i="51" a="1"/>
  <c r="C317" i="51" s="1"/>
  <c r="D317" i="51" a="1"/>
  <c r="D317" i="51" s="1"/>
  <c r="C318" i="51" a="1"/>
  <c r="C318" i="51" s="1"/>
  <c r="D318" i="51" a="1"/>
  <c r="D318" i="51" s="1"/>
  <c r="C319" i="51" a="1"/>
  <c r="C319" i="51" s="1"/>
  <c r="D319" i="51" a="1"/>
  <c r="D319" i="51" s="1"/>
  <c r="C320" i="51" a="1"/>
  <c r="C320" i="51" s="1"/>
  <c r="D320" i="51" a="1"/>
  <c r="D320" i="51" s="1"/>
  <c r="C321" i="51" a="1"/>
  <c r="C321" i="51" s="1"/>
  <c r="D321" i="51" a="1"/>
  <c r="D321" i="51" s="1"/>
  <c r="C322" i="51" a="1"/>
  <c r="C322" i="51" s="1"/>
  <c r="D322" i="51" a="1"/>
  <c r="D322" i="51" s="1"/>
  <c r="C323" i="51" a="1"/>
  <c r="C323" i="51" s="1"/>
  <c r="D323" i="51" a="1"/>
  <c r="D323" i="51" s="1"/>
  <c r="C324" i="51" a="1"/>
  <c r="C324" i="51" s="1"/>
  <c r="D324" i="51" a="1"/>
  <c r="D324" i="51" s="1"/>
  <c r="C325" i="51" a="1"/>
  <c r="C325" i="51" s="1"/>
  <c r="D325" i="51" a="1"/>
  <c r="D325" i="51" s="1"/>
  <c r="C326" i="51" a="1"/>
  <c r="C326" i="51" s="1"/>
  <c r="D326" i="51" a="1"/>
  <c r="D326" i="51"/>
  <c r="C327" i="51" a="1"/>
  <c r="C327" i="51" s="1"/>
  <c r="D327" i="51" a="1"/>
  <c r="D327" i="51"/>
  <c r="C328" i="51" a="1"/>
  <c r="C328" i="51" s="1"/>
  <c r="D328" i="51" a="1"/>
  <c r="D328" i="51" s="1"/>
  <c r="C329" i="51" a="1"/>
  <c r="C329" i="51" s="1"/>
  <c r="D329" i="51" a="1"/>
  <c r="D329" i="51"/>
  <c r="C330" i="51" a="1"/>
  <c r="C330" i="51" s="1"/>
  <c r="D330" i="51" a="1"/>
  <c r="D330" i="51" s="1"/>
  <c r="C331" i="51" a="1"/>
  <c r="C331" i="51" s="1"/>
  <c r="D331" i="51" a="1"/>
  <c r="D331" i="51"/>
  <c r="C332" i="51" a="1"/>
  <c r="C332" i="51" s="1"/>
  <c r="D332" i="51" a="1"/>
  <c r="D332" i="51" s="1"/>
  <c r="C333" i="51" a="1"/>
  <c r="C333" i="51" s="1"/>
  <c r="D333" i="51" a="1"/>
  <c r="D333" i="51"/>
  <c r="C334" i="51" a="1"/>
  <c r="C334" i="51" s="1"/>
  <c r="D334" i="51" a="1"/>
  <c r="D334" i="51"/>
  <c r="C335" i="51" a="1"/>
  <c r="C335" i="51" s="1"/>
  <c r="D335" i="51" a="1"/>
  <c r="D335" i="51" s="1"/>
  <c r="C336" i="51" a="1"/>
  <c r="C336" i="51" s="1"/>
  <c r="D336" i="51" a="1"/>
  <c r="D336" i="51" s="1"/>
  <c r="C337" i="51" a="1"/>
  <c r="C337" i="51" s="1"/>
  <c r="D337" i="51" a="1"/>
  <c r="D337" i="51"/>
  <c r="C338" i="51" a="1"/>
  <c r="C338" i="51" s="1"/>
  <c r="D338" i="51" a="1"/>
  <c r="D338" i="51" s="1"/>
  <c r="C339" i="51" a="1"/>
  <c r="C339" i="51" s="1"/>
  <c r="D339" i="51" a="1"/>
  <c r="D339" i="51"/>
  <c r="C340" i="51" a="1"/>
  <c r="C340" i="51" s="1"/>
  <c r="D340" i="51" a="1"/>
  <c r="D340" i="51" s="1"/>
  <c r="C341" i="51" a="1"/>
  <c r="C341" i="51" s="1"/>
  <c r="D341" i="51" a="1"/>
  <c r="D341" i="51"/>
  <c r="C342" i="51" a="1"/>
  <c r="C342" i="51" s="1"/>
  <c r="D342" i="51" a="1"/>
  <c r="D342" i="51"/>
  <c r="C343" i="51" a="1"/>
  <c r="C343" i="51" s="1"/>
  <c r="D343" i="51" a="1"/>
  <c r="D343" i="51" s="1"/>
  <c r="C344" i="51" a="1"/>
  <c r="C344" i="51" s="1"/>
  <c r="D344" i="51" a="1"/>
  <c r="D344" i="51" s="1"/>
  <c r="C345" i="51" a="1"/>
  <c r="C345" i="51" s="1"/>
  <c r="D345" i="51" a="1"/>
  <c r="D345" i="51" s="1"/>
  <c r="C346" i="51" a="1"/>
  <c r="C346" i="51" s="1"/>
  <c r="D346" i="51" a="1"/>
  <c r="D346" i="51"/>
  <c r="C347" i="51" a="1"/>
  <c r="C347" i="51" s="1"/>
  <c r="D347" i="51" a="1"/>
  <c r="D347" i="51"/>
  <c r="C348" i="51" a="1"/>
  <c r="C348" i="51" s="1"/>
  <c r="D348" i="51" a="1"/>
  <c r="D348" i="51" s="1"/>
  <c r="C349" i="51" a="1"/>
  <c r="C349" i="51" s="1"/>
  <c r="D349" i="51" a="1"/>
  <c r="D349" i="51"/>
  <c r="C350" i="51" a="1"/>
  <c r="C350" i="51" s="1"/>
  <c r="D350" i="51" a="1"/>
  <c r="D350" i="51"/>
  <c r="C351" i="51" a="1"/>
  <c r="C351" i="51" s="1"/>
  <c r="D351" i="51" a="1"/>
  <c r="D351" i="51" s="1"/>
  <c r="C352" i="51" a="1"/>
  <c r="C352" i="51" s="1"/>
  <c r="D352" i="51" a="1"/>
  <c r="D352" i="51" s="1"/>
  <c r="C353" i="51" a="1"/>
  <c r="C353" i="51" s="1"/>
  <c r="D353" i="51" a="1"/>
  <c r="D353" i="51"/>
  <c r="C354" i="51" a="1"/>
  <c r="C354" i="51" s="1"/>
  <c r="D354" i="51" a="1"/>
  <c r="D354" i="51"/>
  <c r="C355" i="51" a="1"/>
  <c r="C355" i="51" s="1"/>
  <c r="D355" i="51" a="1"/>
  <c r="D355" i="51"/>
  <c r="C356" i="51" a="1"/>
  <c r="C356" i="51" s="1"/>
  <c r="D356" i="51" a="1"/>
  <c r="D356" i="51" s="1"/>
  <c r="C357" i="51" a="1"/>
  <c r="C357" i="51" s="1"/>
  <c r="D357" i="51" a="1"/>
  <c r="D357" i="51" s="1"/>
  <c r="C358" i="51" a="1"/>
  <c r="C358" i="51" s="1"/>
  <c r="D358" i="51" a="1"/>
  <c r="D358" i="51" s="1"/>
  <c r="C359" i="51" a="1"/>
  <c r="C359" i="51" s="1"/>
  <c r="D359" i="51" a="1"/>
  <c r="D359" i="51"/>
  <c r="C360" i="51" a="1"/>
  <c r="C360" i="51" s="1"/>
  <c r="D360" i="51" a="1"/>
  <c r="D360" i="51" s="1"/>
  <c r="C361" i="51" a="1"/>
  <c r="C361" i="51" s="1"/>
  <c r="D361" i="51" a="1"/>
  <c r="D361" i="51"/>
  <c r="C362" i="51" a="1"/>
  <c r="C362" i="51" s="1"/>
  <c r="D362" i="51" a="1"/>
  <c r="D362" i="51"/>
  <c r="C363" i="51" a="1"/>
  <c r="C363" i="51" s="1"/>
  <c r="D363" i="51" a="1"/>
  <c r="D363" i="51"/>
  <c r="C364" i="51" a="1"/>
  <c r="C364" i="51" s="1"/>
  <c r="D364" i="51" a="1"/>
  <c r="D364" i="51" s="1"/>
  <c r="C365" i="51" a="1"/>
  <c r="C365" i="51" s="1"/>
  <c r="D365" i="51" a="1"/>
  <c r="D365" i="51" s="1"/>
  <c r="C366" i="51" a="1"/>
  <c r="C366" i="51" s="1"/>
  <c r="D366" i="51" a="1"/>
  <c r="D366" i="51"/>
  <c r="C367" i="51" a="1"/>
  <c r="C367" i="51" s="1"/>
  <c r="D367" i="51" a="1"/>
  <c r="D367" i="51"/>
  <c r="C368" i="51" a="1"/>
  <c r="C368" i="51" s="1"/>
  <c r="D368" i="51" a="1"/>
  <c r="D368" i="51" s="1"/>
  <c r="C369" i="51" a="1"/>
  <c r="C369" i="51" s="1"/>
  <c r="D369" i="51" a="1"/>
  <c r="D369" i="51"/>
  <c r="C370" i="51" a="1"/>
  <c r="C370" i="51" s="1"/>
  <c r="D370" i="51" a="1"/>
  <c r="D370" i="51" s="1"/>
  <c r="C371" i="51" a="1"/>
  <c r="C371" i="51" s="1"/>
  <c r="D371" i="51" a="1"/>
  <c r="D371" i="51" s="1"/>
  <c r="C372" i="51" a="1"/>
  <c r="C372" i="51" s="1"/>
  <c r="D372" i="51" a="1"/>
  <c r="D372" i="51" s="1"/>
  <c r="C373" i="51" a="1"/>
  <c r="C373" i="51" s="1"/>
  <c r="D373" i="51" a="1"/>
  <c r="D373" i="51" s="1"/>
  <c r="C374" i="51" a="1"/>
  <c r="C374" i="51" s="1"/>
  <c r="D374" i="51" a="1"/>
  <c r="D374" i="51"/>
  <c r="C375" i="51" a="1"/>
  <c r="C375" i="51" s="1"/>
  <c r="D375" i="51" a="1"/>
  <c r="D375" i="51"/>
  <c r="C376" i="51" a="1"/>
  <c r="C376" i="51" s="1"/>
  <c r="D376" i="51" a="1"/>
  <c r="D376" i="51" s="1"/>
  <c r="C377" i="51" a="1"/>
  <c r="C377" i="51" s="1"/>
  <c r="D377" i="51" a="1"/>
  <c r="D377" i="51"/>
  <c r="C378" i="51" a="1"/>
  <c r="C378" i="51" s="1"/>
  <c r="D378" i="51" a="1"/>
  <c r="D378" i="51" s="1"/>
  <c r="C379" i="51" a="1"/>
  <c r="C379" i="51" s="1"/>
  <c r="D379" i="51" a="1"/>
  <c r="D379" i="51"/>
  <c r="C380" i="51" a="1"/>
  <c r="C380" i="51" s="1"/>
  <c r="D380" i="51" a="1"/>
  <c r="D380" i="51" s="1"/>
  <c r="C381" i="51" a="1"/>
  <c r="C381" i="51" s="1"/>
  <c r="D381" i="51" a="1"/>
  <c r="D381" i="51"/>
  <c r="C382" i="51" a="1"/>
  <c r="C382" i="51" s="1"/>
  <c r="D382" i="51" a="1"/>
  <c r="D382" i="51"/>
  <c r="C383" i="51" a="1"/>
  <c r="C383" i="51" s="1"/>
  <c r="D383" i="51" a="1"/>
  <c r="D383" i="51" s="1"/>
  <c r="C384" i="51" a="1"/>
  <c r="C384" i="51" s="1"/>
  <c r="D384" i="51" a="1"/>
  <c r="D384" i="51" s="1"/>
  <c r="C385" i="51" a="1"/>
  <c r="C385" i="51" s="1"/>
  <c r="D385" i="51" a="1"/>
  <c r="D385" i="51"/>
  <c r="C386" i="51" a="1"/>
  <c r="C386" i="51" s="1"/>
  <c r="D386" i="51" a="1"/>
  <c r="D386" i="51" s="1"/>
  <c r="C387" i="51" a="1"/>
  <c r="C387" i="51" s="1"/>
  <c r="D387" i="51" a="1"/>
  <c r="D387" i="51"/>
  <c r="C388" i="51" a="1"/>
  <c r="C388" i="51" s="1"/>
  <c r="D388" i="51" a="1"/>
  <c r="D388" i="51" s="1"/>
  <c r="C389" i="51" a="1"/>
  <c r="C389" i="51" s="1"/>
  <c r="D389" i="51" a="1"/>
  <c r="D389" i="51"/>
  <c r="C390" i="51" a="1"/>
  <c r="C390" i="51" s="1"/>
  <c r="D390" i="51" a="1"/>
  <c r="D390" i="51"/>
  <c r="C391" i="51" a="1"/>
  <c r="C391" i="51" s="1"/>
  <c r="D391" i="51" a="1"/>
  <c r="D391" i="51" s="1"/>
  <c r="C392" i="51" a="1"/>
  <c r="C392" i="51" s="1"/>
  <c r="D392" i="51" a="1"/>
  <c r="D392" i="51" s="1"/>
  <c r="C393" i="51" a="1"/>
  <c r="C393" i="51" s="1"/>
  <c r="D393" i="51" a="1"/>
  <c r="D393" i="51" s="1"/>
  <c r="C394" i="51" a="1"/>
  <c r="C394" i="51" s="1"/>
  <c r="D394" i="51" a="1"/>
  <c r="D394" i="51"/>
  <c r="C395" i="51" a="1"/>
  <c r="C395" i="51" s="1"/>
  <c r="D395" i="51" a="1"/>
  <c r="D395" i="51"/>
  <c r="C396" i="51" a="1"/>
  <c r="C396" i="51" s="1"/>
  <c r="D396" i="51" a="1"/>
  <c r="D396" i="51" s="1"/>
  <c r="C397" i="51" a="1"/>
  <c r="C397" i="51" s="1"/>
  <c r="D397" i="51" a="1"/>
  <c r="D397" i="51"/>
  <c r="C398" i="51" a="1"/>
  <c r="C398" i="51" s="1"/>
  <c r="D398" i="51" a="1"/>
  <c r="D398" i="51"/>
  <c r="C399" i="51" a="1"/>
  <c r="C399" i="51" s="1"/>
  <c r="D399" i="51" a="1"/>
  <c r="D399" i="51" s="1"/>
  <c r="C400" i="51" a="1"/>
  <c r="C400" i="51" s="1"/>
  <c r="D400" i="51" a="1"/>
  <c r="D400" i="51" s="1"/>
  <c r="C401" i="51" a="1"/>
  <c r="C401" i="51" s="1"/>
  <c r="D401" i="51" a="1"/>
  <c r="D401" i="51"/>
  <c r="C402" i="51" a="1"/>
  <c r="C402" i="51" s="1"/>
  <c r="D402" i="51" a="1"/>
  <c r="D402" i="51"/>
  <c r="C403" i="51" a="1"/>
  <c r="C403" i="51" s="1"/>
  <c r="D403" i="51" a="1"/>
  <c r="D403" i="51"/>
  <c r="C404" i="51" a="1"/>
  <c r="C404" i="51" s="1"/>
  <c r="D404" i="51" a="1"/>
  <c r="D404" i="51" s="1"/>
  <c r="C405" i="51" a="1"/>
  <c r="C405" i="51" s="1"/>
  <c r="D405" i="51" a="1"/>
  <c r="D405" i="51" s="1"/>
  <c r="C406" i="51" a="1"/>
  <c r="C406" i="51" s="1"/>
  <c r="D406" i="51" a="1"/>
  <c r="D406" i="51" s="1"/>
  <c r="C407" i="51" a="1"/>
  <c r="C407" i="51" s="1"/>
  <c r="D407" i="51" a="1"/>
  <c r="D407" i="51"/>
  <c r="C408" i="51" a="1"/>
  <c r="C408" i="51" s="1"/>
  <c r="D408" i="51" a="1"/>
  <c r="D408" i="51" s="1"/>
  <c r="C409" i="51" a="1"/>
  <c r="C409" i="51" s="1"/>
  <c r="D409" i="51" a="1"/>
  <c r="D409" i="51"/>
  <c r="C410" i="51" a="1"/>
  <c r="C410" i="51" s="1"/>
  <c r="D410" i="51" a="1"/>
  <c r="D410" i="51"/>
  <c r="C411" i="51" a="1"/>
  <c r="C411" i="51" s="1"/>
  <c r="D411" i="51" a="1"/>
  <c r="D411" i="51"/>
  <c r="C412" i="51" a="1"/>
  <c r="C412" i="51" s="1"/>
  <c r="D412" i="51" a="1"/>
  <c r="D412" i="51" s="1"/>
  <c r="C413" i="51" a="1"/>
  <c r="C413" i="51" s="1"/>
  <c r="D413" i="51" a="1"/>
  <c r="D413" i="51" s="1"/>
  <c r="C414" i="51" a="1"/>
  <c r="C414" i="51" s="1"/>
  <c r="D414" i="51" a="1"/>
  <c r="D414" i="51"/>
  <c r="C415" i="51" a="1"/>
  <c r="C415" i="51" s="1"/>
  <c r="D415" i="51" a="1"/>
  <c r="D415" i="51"/>
  <c r="C416" i="51" a="1"/>
  <c r="C416" i="51" s="1"/>
  <c r="D416" i="51" a="1"/>
  <c r="D416" i="51" s="1"/>
  <c r="C417" i="51" a="1"/>
  <c r="C417" i="51" s="1"/>
  <c r="D417" i="51" a="1"/>
  <c r="D417" i="51"/>
  <c r="C418" i="51" a="1"/>
  <c r="C418" i="51" s="1"/>
  <c r="D418" i="51" a="1"/>
  <c r="D418" i="51" s="1"/>
  <c r="C419" i="51" a="1"/>
  <c r="C419" i="51" s="1"/>
  <c r="D419" i="51" a="1"/>
  <c r="D419" i="51" s="1"/>
  <c r="C420" i="51" a="1"/>
  <c r="C420" i="51" s="1"/>
  <c r="D420" i="51" a="1"/>
  <c r="D420" i="51" s="1"/>
  <c r="C421" i="51" a="1"/>
  <c r="C421" i="51" s="1"/>
  <c r="D421" i="51" a="1"/>
  <c r="D421" i="51" s="1"/>
  <c r="C422" i="51" a="1"/>
  <c r="C422" i="51" s="1"/>
  <c r="D422" i="51" a="1"/>
  <c r="D422" i="51"/>
  <c r="C423" i="51" a="1"/>
  <c r="C423" i="51" s="1"/>
  <c r="D423" i="51" a="1"/>
  <c r="D423" i="51"/>
  <c r="C424" i="51" a="1"/>
  <c r="C424" i="51" s="1"/>
  <c r="D424" i="51" a="1"/>
  <c r="D424" i="51" s="1"/>
  <c r="C425" i="51" a="1"/>
  <c r="C425" i="51" s="1"/>
  <c r="D425" i="51" a="1"/>
  <c r="D425" i="51"/>
  <c r="C426" i="51" a="1"/>
  <c r="C426" i="51" s="1"/>
  <c r="D426" i="51" a="1"/>
  <c r="D426" i="51" s="1"/>
  <c r="C427" i="51" a="1"/>
  <c r="C427" i="51" s="1"/>
  <c r="D427" i="51" a="1"/>
  <c r="D427" i="51"/>
  <c r="C428" i="51" a="1"/>
  <c r="C428" i="51" s="1"/>
  <c r="D428" i="51" a="1"/>
  <c r="D428" i="51" s="1"/>
  <c r="C429" i="51" a="1"/>
  <c r="C429" i="51" s="1"/>
  <c r="D429" i="51" a="1"/>
  <c r="D429" i="51"/>
  <c r="C430" i="51" a="1"/>
  <c r="C430" i="51" s="1"/>
  <c r="D430" i="51" a="1"/>
  <c r="D430" i="51"/>
  <c r="C431" i="51" a="1"/>
  <c r="C431" i="51" s="1"/>
  <c r="D431" i="51" a="1"/>
  <c r="D431" i="51" s="1"/>
  <c r="C432" i="51" a="1"/>
  <c r="C432" i="51" s="1"/>
  <c r="D432" i="51" a="1"/>
  <c r="D432" i="51" s="1"/>
  <c r="C433" i="51" a="1"/>
  <c r="C433" i="51" s="1"/>
  <c r="D433" i="51" a="1"/>
  <c r="D433" i="51"/>
  <c r="C434" i="51" a="1"/>
  <c r="C434" i="51" s="1"/>
  <c r="D434" i="51" a="1"/>
  <c r="D434" i="51" s="1"/>
  <c r="C435" i="51" a="1"/>
  <c r="C435" i="51" s="1"/>
  <c r="D435" i="51" a="1"/>
  <c r="D435" i="51"/>
  <c r="C436" i="51" a="1"/>
  <c r="C436" i="51" s="1"/>
  <c r="D436" i="51" a="1"/>
  <c r="D436" i="51" s="1"/>
  <c r="C437" i="51" a="1"/>
  <c r="C437" i="51" s="1"/>
  <c r="D437" i="51" a="1"/>
  <c r="D437" i="51"/>
  <c r="C438" i="51" a="1"/>
  <c r="C438" i="51" s="1"/>
  <c r="D438" i="51" a="1"/>
  <c r="D438" i="51"/>
  <c r="C439" i="51" a="1"/>
  <c r="C439" i="51" s="1"/>
  <c r="D439" i="51" a="1"/>
  <c r="D439" i="51" s="1"/>
  <c r="C440" i="51" a="1"/>
  <c r="C440" i="51" s="1"/>
  <c r="D440" i="51" a="1"/>
  <c r="D440" i="51" s="1"/>
  <c r="C441" i="51" a="1"/>
  <c r="C441" i="51" s="1"/>
  <c r="D441" i="51" a="1"/>
  <c r="D441" i="51" s="1"/>
  <c r="C442" i="51" a="1"/>
  <c r="C442" i="51" s="1"/>
  <c r="D442" i="51" a="1"/>
  <c r="D442" i="51"/>
  <c r="C443" i="51" a="1"/>
  <c r="C443" i="51" s="1"/>
  <c r="D443" i="51" a="1"/>
  <c r="D443" i="51"/>
  <c r="C444" i="51" a="1"/>
  <c r="C444" i="51" s="1"/>
  <c r="D444" i="51" a="1"/>
  <c r="D444" i="51" s="1"/>
  <c r="C445" i="51" a="1"/>
  <c r="C445" i="51" s="1"/>
  <c r="D445" i="51" a="1"/>
  <c r="D445" i="51"/>
  <c r="C446" i="51" a="1"/>
  <c r="C446" i="51" s="1"/>
  <c r="D446" i="51" a="1"/>
  <c r="D446" i="51"/>
  <c r="C447" i="51" a="1"/>
  <c r="C447" i="51" s="1"/>
  <c r="D447" i="51" a="1"/>
  <c r="D447" i="51" s="1"/>
  <c r="C448" i="51" a="1"/>
  <c r="C448" i="51" s="1"/>
  <c r="D448" i="51" a="1"/>
  <c r="D448" i="51" s="1"/>
  <c r="C449" i="51" a="1"/>
  <c r="C449" i="51" s="1"/>
  <c r="D449" i="51" a="1"/>
  <c r="D449" i="51"/>
  <c r="C450" i="51" a="1"/>
  <c r="C450" i="51" s="1"/>
  <c r="D450" i="51" a="1"/>
  <c r="D450" i="51"/>
  <c r="C451" i="51" a="1"/>
  <c r="C451" i="51" s="1"/>
  <c r="D451" i="51" a="1"/>
  <c r="D451" i="51"/>
  <c r="C452" i="51" a="1"/>
  <c r="C452" i="51" s="1"/>
  <c r="D452" i="51" a="1"/>
  <c r="D452" i="51" s="1"/>
  <c r="C453" i="51" a="1"/>
  <c r="C453" i="51" s="1"/>
  <c r="D453" i="51" a="1"/>
  <c r="D453" i="51" s="1"/>
  <c r="C454" i="51" a="1"/>
  <c r="C454" i="51" s="1"/>
  <c r="D454" i="51" a="1"/>
  <c r="D454" i="51" s="1"/>
  <c r="C455" i="51" a="1"/>
  <c r="C455" i="51" s="1"/>
  <c r="D455" i="51" a="1"/>
  <c r="D455" i="51"/>
  <c r="C456" i="51" a="1"/>
  <c r="C456" i="51" s="1"/>
  <c r="D456" i="51" a="1"/>
  <c r="D456" i="51" s="1"/>
  <c r="C457" i="51" a="1"/>
  <c r="C457" i="51" s="1"/>
  <c r="D457" i="51" a="1"/>
  <c r="D457" i="51"/>
  <c r="C458" i="51" a="1"/>
  <c r="C458" i="51" s="1"/>
  <c r="D458" i="51" a="1"/>
  <c r="D458" i="51"/>
  <c r="C459" i="51" a="1"/>
  <c r="C459" i="51" s="1"/>
  <c r="D459" i="51" a="1"/>
  <c r="D459" i="51"/>
  <c r="C460" i="51" a="1"/>
  <c r="C460" i="51" s="1"/>
  <c r="D460" i="51" a="1"/>
  <c r="D460" i="51" s="1"/>
  <c r="C461" i="51" a="1"/>
  <c r="C461" i="51" s="1"/>
  <c r="D461" i="51" a="1"/>
  <c r="D461" i="51" s="1"/>
  <c r="C462" i="51" a="1"/>
  <c r="C462" i="51" s="1"/>
  <c r="D462" i="51" a="1"/>
  <c r="D462" i="51"/>
  <c r="C463" i="51" a="1"/>
  <c r="C463" i="51" s="1"/>
  <c r="D463" i="51" a="1"/>
  <c r="D463" i="51"/>
  <c r="C464" i="51" a="1"/>
  <c r="C464" i="51" s="1"/>
  <c r="D464" i="51" a="1"/>
  <c r="D464" i="51" s="1"/>
  <c r="C465" i="51" a="1"/>
  <c r="C465" i="51" s="1"/>
  <c r="D465" i="51" a="1"/>
  <c r="D465" i="51"/>
  <c r="C466" i="51" a="1"/>
  <c r="C466" i="51" s="1"/>
  <c r="D466" i="51" a="1"/>
  <c r="D466" i="51" s="1"/>
  <c r="C467" i="51" a="1"/>
  <c r="C467" i="51" s="1"/>
  <c r="D467" i="51" a="1"/>
  <c r="D467" i="51" s="1"/>
  <c r="C468" i="51" a="1"/>
  <c r="C468" i="51" s="1"/>
  <c r="D468" i="51" a="1"/>
  <c r="D468" i="51" s="1"/>
  <c r="C469" i="51" a="1"/>
  <c r="C469" i="51" s="1"/>
  <c r="D469" i="51" a="1"/>
  <c r="D469" i="51" s="1"/>
  <c r="C470" i="51" a="1"/>
  <c r="C470" i="51" s="1"/>
  <c r="D470" i="51" a="1"/>
  <c r="D470" i="51"/>
  <c r="C471" i="51" a="1"/>
  <c r="C471" i="51" s="1"/>
  <c r="D471" i="51" a="1"/>
  <c r="D471" i="51"/>
  <c r="C472" i="51" a="1"/>
  <c r="C472" i="51" s="1"/>
  <c r="D472" i="51" a="1"/>
  <c r="D472" i="51" s="1"/>
  <c r="C473" i="51" a="1"/>
  <c r="C473" i="51" s="1"/>
  <c r="D473" i="51" a="1"/>
  <c r="D473" i="51"/>
  <c r="C474" i="51" a="1"/>
  <c r="C474" i="51" s="1"/>
  <c r="D474" i="51" a="1"/>
  <c r="D474" i="51" s="1"/>
  <c r="C475" i="51" a="1"/>
  <c r="C475" i="51" s="1"/>
  <c r="D475" i="51" a="1"/>
  <c r="D475" i="51"/>
  <c r="C476" i="51" a="1"/>
  <c r="C476" i="51" s="1"/>
  <c r="D476" i="51" a="1"/>
  <c r="D476" i="51" s="1"/>
  <c r="C477" i="51" a="1"/>
  <c r="C477" i="51" s="1"/>
  <c r="D477" i="51" a="1"/>
  <c r="D477" i="51"/>
  <c r="C478" i="51" a="1"/>
  <c r="C478" i="51" s="1"/>
  <c r="D478" i="51" a="1"/>
  <c r="D478" i="51"/>
  <c r="C479" i="51" a="1"/>
  <c r="C479" i="51" s="1"/>
  <c r="D479" i="51" a="1"/>
  <c r="D479" i="51" s="1"/>
  <c r="C480" i="51" a="1"/>
  <c r="C480" i="51" s="1"/>
  <c r="D480" i="51" a="1"/>
  <c r="D480" i="51" s="1"/>
  <c r="C481" i="51" a="1"/>
  <c r="C481" i="51" s="1"/>
  <c r="D481" i="51" a="1"/>
  <c r="D481" i="51"/>
  <c r="C482" i="51" a="1"/>
  <c r="C482" i="51" s="1"/>
  <c r="D482" i="51" a="1"/>
  <c r="D482" i="51" s="1"/>
  <c r="C483" i="51" a="1"/>
  <c r="C483" i="51" s="1"/>
  <c r="D483" i="51" a="1"/>
  <c r="D483" i="51"/>
  <c r="C484" i="51" a="1"/>
  <c r="C484" i="51" s="1"/>
  <c r="D484" i="51" a="1"/>
  <c r="D484" i="51" s="1"/>
  <c r="C485" i="51" a="1"/>
  <c r="C485" i="51" s="1"/>
  <c r="D485" i="51" a="1"/>
  <c r="D485" i="51"/>
  <c r="C486" i="51" a="1"/>
  <c r="C486" i="51" s="1"/>
  <c r="D486" i="51" a="1"/>
  <c r="D486" i="51"/>
  <c r="C487" i="51" a="1"/>
  <c r="C487" i="51" s="1"/>
  <c r="D487" i="51" a="1"/>
  <c r="D487" i="51" s="1"/>
  <c r="C488" i="51" a="1"/>
  <c r="C488" i="51" s="1"/>
  <c r="D488" i="51" a="1"/>
  <c r="D488" i="51" s="1"/>
  <c r="C489" i="51" a="1"/>
  <c r="C489" i="51" s="1"/>
  <c r="D489" i="51" a="1"/>
  <c r="D489" i="51" s="1"/>
  <c r="C490" i="51" a="1"/>
  <c r="C490" i="51" s="1"/>
  <c r="D490" i="51" a="1"/>
  <c r="D490" i="51"/>
  <c r="C491" i="51" a="1"/>
  <c r="C491" i="51" s="1"/>
  <c r="D491" i="51" a="1"/>
  <c r="D491" i="51"/>
  <c r="C492" i="51" a="1"/>
  <c r="C492" i="51" s="1"/>
  <c r="D492" i="51" a="1"/>
  <c r="D492" i="51" s="1"/>
  <c r="C493" i="51" a="1"/>
  <c r="C493" i="51" s="1"/>
  <c r="D493" i="51" a="1"/>
  <c r="D493" i="51"/>
  <c r="C494" i="51" a="1"/>
  <c r="C494" i="51" s="1"/>
  <c r="D494" i="51" a="1"/>
  <c r="D494" i="51"/>
  <c r="C495" i="51" a="1"/>
  <c r="C495" i="51" s="1"/>
  <c r="D495" i="51" a="1"/>
  <c r="D495" i="51" s="1"/>
  <c r="C496" i="51" a="1"/>
  <c r="C496" i="51" s="1"/>
  <c r="D496" i="51" a="1"/>
  <c r="D496" i="51" s="1"/>
  <c r="C497" i="51" a="1"/>
  <c r="C497" i="51" s="1"/>
  <c r="D497" i="51" a="1"/>
  <c r="D497" i="51"/>
  <c r="C498" i="51" a="1"/>
  <c r="C498" i="51" s="1"/>
  <c r="D498" i="51" a="1"/>
  <c r="D498" i="51"/>
  <c r="C499" i="51" a="1"/>
  <c r="C499" i="51" s="1"/>
  <c r="D499" i="51" a="1"/>
  <c r="D499" i="51"/>
  <c r="C500" i="51" a="1"/>
  <c r="C500" i="51" s="1"/>
  <c r="D500" i="51" a="1"/>
  <c r="D500" i="51" s="1"/>
  <c r="L6" i="6" l="1"/>
  <c r="L7" i="6"/>
  <c r="L2" i="6"/>
  <c r="L8" i="6"/>
  <c r="L5" i="6"/>
  <c r="L3" i="6"/>
  <c r="L4" i="6"/>
  <c r="V203" i="51"/>
  <c r="W203" i="51" s="1"/>
  <c r="V192" i="51"/>
  <c r="V200" i="51"/>
  <c r="W200" i="51" s="1"/>
  <c r="V202" i="51"/>
  <c r="W202" i="51" s="1"/>
  <c r="V201" i="51"/>
  <c r="W201" i="51" s="1"/>
  <c r="V204" i="51"/>
  <c r="W204" i="51" s="1"/>
  <c r="V205" i="51"/>
  <c r="W205" i="51" s="1"/>
  <c r="V197" i="51"/>
  <c r="W197" i="51" s="1"/>
  <c r="V177" i="51"/>
  <c r="W177" i="51" s="1"/>
  <c r="V206" i="51"/>
  <c r="W206" i="51" s="1"/>
  <c r="T193" i="51"/>
  <c r="U193" i="51" s="1"/>
  <c r="T206" i="51"/>
  <c r="U206" i="51" s="1"/>
  <c r="T198" i="51"/>
  <c r="U198" i="51" s="1"/>
  <c r="T201" i="51"/>
  <c r="U201" i="51" s="1"/>
  <c r="V181" i="51"/>
  <c r="W181" i="51" s="1"/>
  <c r="V184" i="51"/>
  <c r="W184" i="51" s="1"/>
  <c r="V189" i="51"/>
  <c r="W189" i="51" s="1"/>
  <c r="V190" i="51"/>
  <c r="W190" i="51" s="1"/>
  <c r="V195" i="51"/>
  <c r="W195" i="51" s="1"/>
  <c r="V198" i="51"/>
  <c r="W198" i="51" s="1"/>
  <c r="V187" i="51"/>
  <c r="W187" i="51" s="1"/>
  <c r="V182" i="51"/>
  <c r="W182" i="51" s="1"/>
  <c r="V158" i="51"/>
  <c r="W158" i="51" s="1"/>
  <c r="T143" i="51"/>
  <c r="U143" i="51" s="1"/>
  <c r="V126" i="51"/>
  <c r="W126" i="51" s="1"/>
  <c r="T111" i="51"/>
  <c r="U111" i="51" s="1"/>
  <c r="T112" i="51"/>
  <c r="U112" i="51" s="1"/>
  <c r="T205" i="51"/>
  <c r="U205" i="51" s="1"/>
  <c r="T203" i="51"/>
  <c r="U203" i="51" s="1"/>
  <c r="T204" i="51"/>
  <c r="U204" i="51" s="1"/>
  <c r="T182" i="51"/>
  <c r="U182" i="51" s="1"/>
  <c r="T185" i="51"/>
  <c r="U185" i="51" s="1"/>
  <c r="T190" i="51"/>
  <c r="T191" i="51"/>
  <c r="T196" i="51"/>
  <c r="U196" i="51" s="1"/>
  <c r="T199" i="51"/>
  <c r="U199" i="51" s="1"/>
  <c r="T171" i="51"/>
  <c r="V169" i="51"/>
  <c r="W169" i="51" s="1"/>
  <c r="T163" i="51"/>
  <c r="U163" i="51" s="1"/>
  <c r="V161" i="51"/>
  <c r="W161" i="51" s="1"/>
  <c r="V149" i="51"/>
  <c r="W149" i="51" s="1"/>
  <c r="V117" i="51"/>
  <c r="W117" i="51" s="1"/>
  <c r="T103" i="51"/>
  <c r="U103" i="51" s="1"/>
  <c r="T177" i="51"/>
  <c r="U177" i="51" s="1"/>
  <c r="T202" i="51"/>
  <c r="U202" i="51" s="1"/>
  <c r="V132" i="51"/>
  <c r="W132" i="51" s="1"/>
  <c r="V108" i="51"/>
  <c r="W108" i="51" s="1"/>
  <c r="T188" i="51"/>
  <c r="U188" i="51" s="1"/>
  <c r="T183" i="51"/>
  <c r="U183" i="51" s="1"/>
  <c r="T180" i="51"/>
  <c r="U180" i="51" s="1"/>
  <c r="V179" i="51"/>
  <c r="W179" i="51" s="1"/>
  <c r="V178" i="51"/>
  <c r="W178" i="51" s="1"/>
  <c r="T173" i="51"/>
  <c r="U173" i="51" s="1"/>
  <c r="V171" i="51"/>
  <c r="W171" i="51" s="1"/>
  <c r="T165" i="51"/>
  <c r="U165" i="51" s="1"/>
  <c r="V163" i="51"/>
  <c r="W163" i="51" s="1"/>
  <c r="V157" i="51"/>
  <c r="W157" i="51" s="1"/>
  <c r="T151" i="51"/>
  <c r="U151" i="51" s="1"/>
  <c r="T142" i="51"/>
  <c r="U142" i="51" s="1"/>
  <c r="V140" i="51"/>
  <c r="W140" i="51" s="1"/>
  <c r="T136" i="51"/>
  <c r="U136" i="51" s="1"/>
  <c r="V134" i="51"/>
  <c r="W134" i="51" s="1"/>
  <c r="V125" i="51"/>
  <c r="W125" i="51" s="1"/>
  <c r="T119" i="51"/>
  <c r="U119" i="51" s="1"/>
  <c r="T110" i="51"/>
  <c r="V112" i="51"/>
  <c r="W112" i="51" s="1"/>
  <c r="V113" i="51"/>
  <c r="W113" i="51" s="1"/>
  <c r="V114" i="51"/>
  <c r="W114" i="51" s="1"/>
  <c r="V128" i="51"/>
  <c r="W128" i="51" s="1"/>
  <c r="V129" i="51"/>
  <c r="W129" i="51" s="1"/>
  <c r="V130" i="51"/>
  <c r="W130" i="51" s="1"/>
  <c r="V144" i="51"/>
  <c r="W144" i="51" s="1"/>
  <c r="V145" i="51"/>
  <c r="W145" i="51" s="1"/>
  <c r="V146" i="51"/>
  <c r="W146" i="51" s="1"/>
  <c r="V162" i="51"/>
  <c r="W162" i="51" s="1"/>
  <c r="V166" i="51"/>
  <c r="V170" i="51"/>
  <c r="W170" i="51" s="1"/>
  <c r="V174" i="51"/>
  <c r="W174" i="51" s="1"/>
  <c r="V120" i="51"/>
  <c r="W120" i="51" s="1"/>
  <c r="V121" i="51"/>
  <c r="W121" i="51" s="1"/>
  <c r="V122" i="51"/>
  <c r="W122" i="51" s="1"/>
  <c r="V136" i="51"/>
  <c r="W136" i="51" s="1"/>
  <c r="V137" i="51"/>
  <c r="W137" i="51" s="1"/>
  <c r="V138" i="51"/>
  <c r="W138" i="51" s="1"/>
  <c r="V152" i="51"/>
  <c r="W152" i="51" s="1"/>
  <c r="V153" i="51"/>
  <c r="W153" i="51" s="1"/>
  <c r="V154" i="51"/>
  <c r="W154" i="51" s="1"/>
  <c r="V160" i="51"/>
  <c r="W160" i="51" s="1"/>
  <c r="V164" i="51"/>
  <c r="W164" i="51" s="1"/>
  <c r="V168" i="51"/>
  <c r="W168" i="51" s="1"/>
  <c r="V172" i="51"/>
  <c r="W172" i="51" s="1"/>
  <c r="V176" i="51"/>
  <c r="W176" i="51" s="1"/>
  <c r="T104" i="51"/>
  <c r="U104" i="51" s="1"/>
  <c r="V104" i="51"/>
  <c r="W104" i="51" s="1"/>
  <c r="T134" i="51"/>
  <c r="U134" i="51" s="1"/>
  <c r="T128" i="51"/>
  <c r="U128" i="51" s="1"/>
  <c r="T102" i="51"/>
  <c r="U102" i="51" s="1"/>
  <c r="T200" i="51"/>
  <c r="U200" i="51" s="1"/>
  <c r="V199" i="51"/>
  <c r="W199" i="51" s="1"/>
  <c r="T195" i="51"/>
  <c r="U195" i="51" s="1"/>
  <c r="V194" i="51"/>
  <c r="W194" i="51" s="1"/>
  <c r="T192" i="51"/>
  <c r="V191" i="51"/>
  <c r="W191" i="51" s="1"/>
  <c r="T187" i="51"/>
  <c r="U187" i="51" s="1"/>
  <c r="V186" i="51"/>
  <c r="W186" i="51" s="1"/>
  <c r="T184" i="51"/>
  <c r="U184" i="51" s="1"/>
  <c r="V183" i="51"/>
  <c r="W183" i="51" s="1"/>
  <c r="T179" i="51"/>
  <c r="U179" i="51" s="1"/>
  <c r="V175" i="51"/>
  <c r="W175" i="51" s="1"/>
  <c r="T169" i="51"/>
  <c r="U169" i="51" s="1"/>
  <c r="V167" i="51"/>
  <c r="W167" i="51" s="1"/>
  <c r="T161" i="51"/>
  <c r="U161" i="51" s="1"/>
  <c r="V159" i="51"/>
  <c r="W159" i="51" s="1"/>
  <c r="T158" i="51"/>
  <c r="V156" i="51"/>
  <c r="W156" i="51" s="1"/>
  <c r="T152" i="51"/>
  <c r="U152" i="51" s="1"/>
  <c r="V150" i="51"/>
  <c r="W150" i="51" s="1"/>
  <c r="V141" i="51"/>
  <c r="W141" i="51" s="1"/>
  <c r="T135" i="51"/>
  <c r="U135" i="51" s="1"/>
  <c r="T126" i="51"/>
  <c r="U126" i="51" s="1"/>
  <c r="V124" i="51"/>
  <c r="W124" i="51" s="1"/>
  <c r="T120" i="51"/>
  <c r="U120" i="51" s="1"/>
  <c r="V118" i="51"/>
  <c r="W118" i="51" s="1"/>
  <c r="V109" i="51"/>
  <c r="W109" i="51" s="1"/>
  <c r="T197" i="51"/>
  <c r="U197" i="51" s="1"/>
  <c r="V196" i="51"/>
  <c r="W196" i="51" s="1"/>
  <c r="T194" i="51"/>
  <c r="U194" i="51" s="1"/>
  <c r="V193" i="51"/>
  <c r="W193" i="51" s="1"/>
  <c r="T189" i="51"/>
  <c r="U189" i="51" s="1"/>
  <c r="V188" i="51"/>
  <c r="W188" i="51" s="1"/>
  <c r="T186" i="51"/>
  <c r="U186" i="51" s="1"/>
  <c r="V185" i="51"/>
  <c r="W185" i="51" s="1"/>
  <c r="T181" i="51"/>
  <c r="U181" i="51" s="1"/>
  <c r="V180" i="51"/>
  <c r="W180" i="51" s="1"/>
  <c r="T175" i="51"/>
  <c r="U175" i="51" s="1"/>
  <c r="V173" i="51"/>
  <c r="W173" i="51" s="1"/>
  <c r="T167" i="51"/>
  <c r="U167" i="51" s="1"/>
  <c r="V165" i="51"/>
  <c r="W165" i="51" s="1"/>
  <c r="T159" i="51"/>
  <c r="U159" i="51" s="1"/>
  <c r="T150" i="51"/>
  <c r="V148" i="51"/>
  <c r="W148" i="51" s="1"/>
  <c r="T144" i="51"/>
  <c r="U144" i="51" s="1"/>
  <c r="V142" i="51"/>
  <c r="W142" i="51" s="1"/>
  <c r="V133" i="51"/>
  <c r="W133" i="51" s="1"/>
  <c r="T127" i="51"/>
  <c r="U127" i="51" s="1"/>
  <c r="T118" i="51"/>
  <c r="U118" i="51" s="1"/>
  <c r="V116" i="51"/>
  <c r="W116" i="51" s="1"/>
  <c r="V110" i="51"/>
  <c r="W110" i="51" s="1"/>
  <c r="T106" i="51"/>
  <c r="U106" i="51" s="1"/>
  <c r="T107" i="51"/>
  <c r="U107" i="51" s="1"/>
  <c r="T108" i="51"/>
  <c r="U108" i="51" s="1"/>
  <c r="T122" i="51"/>
  <c r="U122" i="51" s="1"/>
  <c r="T123" i="51"/>
  <c r="U123" i="51" s="1"/>
  <c r="T124" i="51"/>
  <c r="U124" i="51" s="1"/>
  <c r="T138" i="51"/>
  <c r="U138" i="51" s="1"/>
  <c r="T139" i="51"/>
  <c r="U139" i="51" s="1"/>
  <c r="T140" i="51"/>
  <c r="U140" i="51" s="1"/>
  <c r="T154" i="51"/>
  <c r="U154" i="51" s="1"/>
  <c r="T155" i="51"/>
  <c r="U155" i="51" s="1"/>
  <c r="T156" i="51"/>
  <c r="U156" i="51" s="1"/>
  <c r="T160" i="51"/>
  <c r="U160" i="51" s="1"/>
  <c r="T164" i="51"/>
  <c r="U164" i="51" s="1"/>
  <c r="T168" i="51"/>
  <c r="T172" i="51"/>
  <c r="T176" i="51"/>
  <c r="U176" i="51" s="1"/>
  <c r="T114" i="51"/>
  <c r="U114" i="51" s="1"/>
  <c r="T115" i="51"/>
  <c r="U115" i="51" s="1"/>
  <c r="T116" i="51"/>
  <c r="U116" i="51" s="1"/>
  <c r="T130" i="51"/>
  <c r="U130" i="51" s="1"/>
  <c r="T131" i="51"/>
  <c r="U131" i="51" s="1"/>
  <c r="T132" i="51"/>
  <c r="U132" i="51" s="1"/>
  <c r="T146" i="51"/>
  <c r="U146" i="51" s="1"/>
  <c r="T147" i="51"/>
  <c r="T148" i="51"/>
  <c r="U148" i="51" s="1"/>
  <c r="T162" i="51"/>
  <c r="U162" i="51" s="1"/>
  <c r="T166" i="51"/>
  <c r="T170" i="51"/>
  <c r="U170" i="51" s="1"/>
  <c r="T174" i="51"/>
  <c r="U174" i="51" s="1"/>
  <c r="T178" i="51"/>
  <c r="U178" i="51" s="1"/>
  <c r="T99" i="51"/>
  <c r="U99" i="51" s="1"/>
  <c r="V102" i="51"/>
  <c r="W102" i="51" s="1"/>
  <c r="V101" i="51"/>
  <c r="W101" i="51" s="1"/>
  <c r="V89" i="51"/>
  <c r="W89" i="51" s="1"/>
  <c r="V85" i="51"/>
  <c r="W85" i="51" s="1"/>
  <c r="V81" i="51"/>
  <c r="W81" i="51" s="1"/>
  <c r="V106" i="51"/>
  <c r="W106" i="51" s="1"/>
  <c r="V105" i="51"/>
  <c r="W105" i="51" s="1"/>
  <c r="T90" i="51"/>
  <c r="U90" i="51" s="1"/>
  <c r="T98" i="51"/>
  <c r="U98" i="51" s="1"/>
  <c r="T100" i="51"/>
  <c r="T94" i="51"/>
  <c r="U94" i="51" s="1"/>
  <c r="T95" i="51"/>
  <c r="U95" i="51" s="1"/>
  <c r="T96" i="51"/>
  <c r="U96" i="51" s="1"/>
  <c r="T97" i="51"/>
  <c r="U97" i="51" s="1"/>
  <c r="T101" i="51"/>
  <c r="U101" i="51" s="1"/>
  <c r="T105" i="51"/>
  <c r="U105" i="51" s="1"/>
  <c r="T109" i="51"/>
  <c r="U109" i="51" s="1"/>
  <c r="T113" i="51"/>
  <c r="U113" i="51" s="1"/>
  <c r="T117" i="51"/>
  <c r="U117" i="51" s="1"/>
  <c r="T121" i="51"/>
  <c r="U121" i="51" s="1"/>
  <c r="T125" i="51"/>
  <c r="U125" i="51" s="1"/>
  <c r="T129" i="51"/>
  <c r="U129" i="51" s="1"/>
  <c r="T133" i="51"/>
  <c r="U133" i="51" s="1"/>
  <c r="T137" i="51"/>
  <c r="U137" i="51" s="1"/>
  <c r="T141" i="51"/>
  <c r="U141" i="51" s="1"/>
  <c r="T145" i="51"/>
  <c r="U145" i="51" s="1"/>
  <c r="T149" i="51"/>
  <c r="U149" i="51" s="1"/>
  <c r="T153" i="51"/>
  <c r="U153" i="51" s="1"/>
  <c r="T157" i="51"/>
  <c r="U157" i="51" s="1"/>
  <c r="V96" i="51"/>
  <c r="W96" i="51" s="1"/>
  <c r="V100" i="51"/>
  <c r="W100" i="51" s="1"/>
  <c r="V93" i="51"/>
  <c r="W93" i="51" s="1"/>
  <c r="V94" i="51"/>
  <c r="W94" i="51" s="1"/>
  <c r="V97" i="51"/>
  <c r="W97" i="51" s="1"/>
  <c r="V92" i="51"/>
  <c r="W92" i="51" s="1"/>
  <c r="V98" i="51"/>
  <c r="W98" i="51" s="1"/>
  <c r="V99" i="51"/>
  <c r="W99" i="51" s="1"/>
  <c r="V103" i="51"/>
  <c r="W103" i="51" s="1"/>
  <c r="V107" i="51"/>
  <c r="W107" i="51" s="1"/>
  <c r="V111" i="51"/>
  <c r="W111" i="51" s="1"/>
  <c r="V115" i="51"/>
  <c r="W115" i="51" s="1"/>
  <c r="V119" i="51"/>
  <c r="W119" i="51" s="1"/>
  <c r="V123" i="51"/>
  <c r="W123" i="51" s="1"/>
  <c r="V127" i="51"/>
  <c r="W127" i="51" s="1"/>
  <c r="V131" i="51"/>
  <c r="W131" i="51" s="1"/>
  <c r="V135" i="51"/>
  <c r="W135" i="51" s="1"/>
  <c r="V139" i="51"/>
  <c r="W139" i="51" s="1"/>
  <c r="V143" i="51"/>
  <c r="W143" i="51" s="1"/>
  <c r="V147" i="51"/>
  <c r="W147" i="51" s="1"/>
  <c r="V151" i="51"/>
  <c r="W151" i="51" s="1"/>
  <c r="V155" i="51"/>
  <c r="W155" i="51" s="1"/>
  <c r="T87" i="51"/>
  <c r="U87" i="51" s="1"/>
  <c r="T83" i="51"/>
  <c r="U83" i="51" s="1"/>
  <c r="T91" i="51"/>
  <c r="U91" i="51" s="1"/>
  <c r="V50" i="51"/>
  <c r="W50" i="51" s="1"/>
  <c r="T45" i="51"/>
  <c r="U45" i="51" s="1"/>
  <c r="V58" i="51"/>
  <c r="W58" i="51" s="1"/>
  <c r="V62" i="51"/>
  <c r="W62" i="51" s="1"/>
  <c r="V66" i="51"/>
  <c r="W66" i="51" s="1"/>
  <c r="V70" i="51"/>
  <c r="W70" i="51" s="1"/>
  <c r="V74" i="51"/>
  <c r="W74" i="51" s="1"/>
  <c r="V78" i="51"/>
  <c r="W78" i="51" s="1"/>
  <c r="V82" i="51"/>
  <c r="W82" i="51" s="1"/>
  <c r="V86" i="51"/>
  <c r="W86" i="51" s="1"/>
  <c r="V90" i="51"/>
  <c r="W90" i="51" s="1"/>
  <c r="V55" i="51"/>
  <c r="W55" i="51" s="1"/>
  <c r="V59" i="51"/>
  <c r="W59" i="51" s="1"/>
  <c r="V63" i="51"/>
  <c r="W63" i="51" s="1"/>
  <c r="V67" i="51"/>
  <c r="W67" i="51" s="1"/>
  <c r="V71" i="51"/>
  <c r="W71" i="51" s="1"/>
  <c r="V75" i="51"/>
  <c r="W75" i="51" s="1"/>
  <c r="V79" i="51"/>
  <c r="W79" i="51" s="1"/>
  <c r="V83" i="51"/>
  <c r="W83" i="51" s="1"/>
  <c r="V87" i="51"/>
  <c r="W87" i="51" s="1"/>
  <c r="V91" i="51"/>
  <c r="W91" i="51" s="1"/>
  <c r="V95" i="51"/>
  <c r="W95" i="51" s="1"/>
  <c r="V52" i="51"/>
  <c r="W52" i="51" s="1"/>
  <c r="V56" i="51"/>
  <c r="W56" i="51" s="1"/>
  <c r="V60" i="51"/>
  <c r="W60" i="51" s="1"/>
  <c r="V64" i="51"/>
  <c r="W64" i="51" s="1"/>
  <c r="V68" i="51"/>
  <c r="W68" i="51" s="1"/>
  <c r="V72" i="51"/>
  <c r="W72" i="51" s="1"/>
  <c r="V76" i="51"/>
  <c r="W76" i="51" s="1"/>
  <c r="V80" i="51"/>
  <c r="W80" i="51" s="1"/>
  <c r="V84" i="51"/>
  <c r="W84" i="51" s="1"/>
  <c r="V88" i="51"/>
  <c r="W88" i="51" s="1"/>
  <c r="V45" i="51"/>
  <c r="V49" i="51"/>
  <c r="V53" i="51"/>
  <c r="W53" i="51" s="1"/>
  <c r="V57" i="51"/>
  <c r="W57" i="51" s="1"/>
  <c r="V61" i="51"/>
  <c r="W61" i="51" s="1"/>
  <c r="V65" i="51"/>
  <c r="W65" i="51" s="1"/>
  <c r="V69" i="51"/>
  <c r="W69" i="51" s="1"/>
  <c r="V73" i="51"/>
  <c r="W73" i="51" s="1"/>
  <c r="V77" i="51"/>
  <c r="W77" i="51" s="1"/>
  <c r="T48" i="51"/>
  <c r="T52" i="51"/>
  <c r="U52" i="51" s="1"/>
  <c r="T56" i="51"/>
  <c r="U56" i="51" s="1"/>
  <c r="T60" i="51"/>
  <c r="U60" i="51" s="1"/>
  <c r="T64" i="51"/>
  <c r="U64" i="51" s="1"/>
  <c r="T68" i="51"/>
  <c r="U68" i="51" s="1"/>
  <c r="T72" i="51"/>
  <c r="U72" i="51" s="1"/>
  <c r="T76" i="51"/>
  <c r="U76" i="51" s="1"/>
  <c r="T80" i="51"/>
  <c r="U80" i="51" s="1"/>
  <c r="T84" i="51"/>
  <c r="U84" i="51" s="1"/>
  <c r="T88" i="51"/>
  <c r="U88" i="51" s="1"/>
  <c r="T92" i="51"/>
  <c r="U92" i="51" s="1"/>
  <c r="T49" i="51"/>
  <c r="U49" i="51" s="1"/>
  <c r="T53" i="51"/>
  <c r="U53" i="51" s="1"/>
  <c r="T57" i="51"/>
  <c r="U57" i="51" s="1"/>
  <c r="T61" i="51"/>
  <c r="U61" i="51" s="1"/>
  <c r="T65" i="51"/>
  <c r="U65" i="51" s="1"/>
  <c r="T69" i="51"/>
  <c r="U69" i="51" s="1"/>
  <c r="T73" i="51"/>
  <c r="U73" i="51" s="1"/>
  <c r="T77" i="51"/>
  <c r="U77" i="51" s="1"/>
  <c r="T81" i="51"/>
  <c r="U81" i="51" s="1"/>
  <c r="T85" i="51"/>
  <c r="U85" i="51" s="1"/>
  <c r="T89" i="51"/>
  <c r="U89" i="51" s="1"/>
  <c r="T93" i="51"/>
  <c r="U93" i="51" s="1"/>
  <c r="T46" i="51"/>
  <c r="T50" i="51"/>
  <c r="U50" i="51" s="1"/>
  <c r="T54" i="51"/>
  <c r="U54" i="51" s="1"/>
  <c r="T58" i="51"/>
  <c r="U58" i="51" s="1"/>
  <c r="T62" i="51"/>
  <c r="U62" i="51" s="1"/>
  <c r="T66" i="51"/>
  <c r="U66" i="51" s="1"/>
  <c r="T70" i="51"/>
  <c r="U70" i="51" s="1"/>
  <c r="T74" i="51"/>
  <c r="U74" i="51" s="1"/>
  <c r="T78" i="51"/>
  <c r="U78" i="51" s="1"/>
  <c r="T82" i="51"/>
  <c r="U82" i="51" s="1"/>
  <c r="T86" i="51"/>
  <c r="U86" i="51" s="1"/>
  <c r="T47" i="51"/>
  <c r="T51" i="51"/>
  <c r="U51" i="51" s="1"/>
  <c r="T55" i="51"/>
  <c r="U55" i="51" s="1"/>
  <c r="T59" i="51"/>
  <c r="U59" i="51" s="1"/>
  <c r="T63" i="51"/>
  <c r="U63" i="51" s="1"/>
  <c r="T67" i="51"/>
  <c r="U67" i="51" s="1"/>
  <c r="T71" i="51"/>
  <c r="U71" i="51" s="1"/>
  <c r="T75" i="51"/>
  <c r="U75" i="51" s="1"/>
  <c r="T79" i="51"/>
  <c r="U79" i="51" s="1"/>
  <c r="V40" i="51"/>
  <c r="V39" i="51"/>
  <c r="W39" i="51" s="1"/>
  <c r="T30" i="51"/>
  <c r="V48" i="51"/>
  <c r="V44" i="51"/>
  <c r="V41" i="51"/>
  <c r="W41" i="51" s="1"/>
  <c r="T42" i="51"/>
  <c r="U42" i="51" s="1"/>
  <c r="T43" i="51"/>
  <c r="U43" i="51" s="1"/>
  <c r="T40" i="51"/>
  <c r="T41" i="51"/>
  <c r="V42" i="51"/>
  <c r="W42" i="51" s="1"/>
  <c r="V51" i="51"/>
  <c r="W51" i="51" s="1"/>
  <c r="V47" i="51"/>
  <c r="V43" i="51"/>
  <c r="V54" i="51"/>
  <c r="W54" i="51" s="1"/>
  <c r="V46" i="51"/>
  <c r="T44" i="51"/>
  <c r="T38" i="51"/>
  <c r="U38" i="51" s="1"/>
  <c r="V37" i="51"/>
  <c r="W37" i="51" s="1"/>
  <c r="V29" i="51"/>
  <c r="T37" i="51"/>
  <c r="T32" i="51"/>
  <c r="V15" i="51"/>
  <c r="V16" i="51"/>
  <c r="V17" i="51"/>
  <c r="W17" i="51" s="1"/>
  <c r="V18" i="51"/>
  <c r="V19" i="51"/>
  <c r="V20" i="51"/>
  <c r="V21" i="51"/>
  <c r="V5" i="51"/>
  <c r="W5" i="51" s="1"/>
  <c r="V7" i="51"/>
  <c r="V9" i="51"/>
  <c r="V11" i="51"/>
  <c r="W11" i="51" s="1"/>
  <c r="V13" i="51"/>
  <c r="V22" i="51"/>
  <c r="V24" i="51"/>
  <c r="V26" i="51"/>
  <c r="V28" i="51"/>
  <c r="V30" i="51"/>
  <c r="V32" i="51"/>
  <c r="V2" i="51"/>
  <c r="V3" i="51"/>
  <c r="W3" i="51" s="1"/>
  <c r="V33" i="51"/>
  <c r="V34" i="51"/>
  <c r="W34" i="51" s="1"/>
  <c r="V35" i="51"/>
  <c r="V36" i="51"/>
  <c r="W36" i="51" s="1"/>
  <c r="V4" i="51"/>
  <c r="V6" i="51"/>
  <c r="V8" i="51"/>
  <c r="V10" i="51"/>
  <c r="W10" i="51" s="1"/>
  <c r="V12" i="51"/>
  <c r="V14" i="51"/>
  <c r="V23" i="51"/>
  <c r="W23" i="51" s="1"/>
  <c r="V25" i="51"/>
  <c r="V27" i="51"/>
  <c r="W27" i="51" s="1"/>
  <c r="V31" i="51"/>
  <c r="W31" i="51" s="1"/>
  <c r="T39" i="51"/>
  <c r="U39" i="51" s="1"/>
  <c r="V38" i="51"/>
  <c r="T2" i="51"/>
  <c r="T3" i="51"/>
  <c r="U3" i="51" s="1"/>
  <c r="T33" i="51"/>
  <c r="T34" i="51"/>
  <c r="T35" i="51"/>
  <c r="T36" i="51"/>
  <c r="U36" i="51" s="1"/>
  <c r="T4" i="51"/>
  <c r="T6" i="51"/>
  <c r="T8" i="51"/>
  <c r="T10" i="51"/>
  <c r="T12" i="51"/>
  <c r="T14" i="51"/>
  <c r="T23" i="51"/>
  <c r="U23" i="51" s="1"/>
  <c r="T25" i="51"/>
  <c r="T27" i="51"/>
  <c r="U27" i="51" s="1"/>
  <c r="T29" i="51"/>
  <c r="T31" i="51"/>
  <c r="U31" i="51" s="1"/>
  <c r="T15" i="51"/>
  <c r="T16" i="51"/>
  <c r="T17" i="51"/>
  <c r="T18" i="51"/>
  <c r="T19" i="51"/>
  <c r="T20" i="51"/>
  <c r="T21" i="51"/>
  <c r="U21" i="51" s="1"/>
  <c r="T5" i="51"/>
  <c r="U5" i="51" s="1"/>
  <c r="T7" i="51"/>
  <c r="T9" i="51"/>
  <c r="T11" i="51"/>
  <c r="T13" i="51"/>
  <c r="T22" i="51"/>
  <c r="T24" i="51"/>
  <c r="T26" i="51"/>
  <c r="T28" i="51"/>
  <c r="U37" i="51" l="1"/>
  <c r="U35" i="51"/>
  <c r="U147" i="51"/>
  <c r="U10" i="51"/>
  <c r="U17" i="51"/>
  <c r="U166" i="51"/>
  <c r="U44" i="51"/>
  <c r="U172" i="51"/>
  <c r="U168" i="51"/>
  <c r="U28" i="51"/>
  <c r="U158" i="51"/>
  <c r="U150" i="51"/>
  <c r="U46" i="51"/>
  <c r="U13" i="51"/>
  <c r="U191" i="51"/>
  <c r="U110" i="51"/>
  <c r="U190" i="51"/>
  <c r="N33" i="51" a="1"/>
  <c r="N33" i="51" s="1"/>
  <c r="W35" i="51"/>
  <c r="W166" i="51"/>
  <c r="W4" i="51"/>
  <c r="W38" i="51"/>
  <c r="W25" i="51"/>
  <c r="W28" i="51"/>
  <c r="U48" i="51"/>
  <c r="U19" i="51"/>
  <c r="U100" i="51"/>
  <c r="U171" i="51"/>
  <c r="U26" i="51"/>
  <c r="U6" i="51"/>
  <c r="W13" i="51"/>
  <c r="W18" i="51"/>
  <c r="W43" i="51"/>
  <c r="U41" i="51"/>
  <c r="U11" i="51"/>
  <c r="U29" i="51"/>
  <c r="U9" i="51"/>
  <c r="U16" i="51"/>
  <c r="U12" i="51"/>
  <c r="U33" i="51"/>
  <c r="W8" i="51"/>
  <c r="W2" i="51"/>
  <c r="W26" i="51"/>
  <c r="W21" i="51"/>
  <c r="W47" i="51"/>
  <c r="U40" i="51"/>
  <c r="W44" i="51"/>
  <c r="W40" i="51"/>
  <c r="W49" i="51"/>
  <c r="U14" i="51"/>
  <c r="U34" i="51"/>
  <c r="U32" i="51"/>
  <c r="U24" i="51"/>
  <c r="U20" i="51"/>
  <c r="U4" i="51"/>
  <c r="U22" i="51"/>
  <c r="U7" i="51"/>
  <c r="U15" i="51"/>
  <c r="U25" i="51"/>
  <c r="W14" i="51"/>
  <c r="W6" i="51"/>
  <c r="W32" i="51"/>
  <c r="W24" i="51"/>
  <c r="W9" i="51"/>
  <c r="W20" i="51"/>
  <c r="W16" i="51"/>
  <c r="W29" i="51"/>
  <c r="W46" i="51"/>
  <c r="W48" i="51"/>
  <c r="U47" i="51"/>
  <c r="W45" i="51"/>
  <c r="U18" i="51"/>
  <c r="U8" i="51"/>
  <c r="U2" i="51"/>
  <c r="W12" i="51"/>
  <c r="W33" i="51"/>
  <c r="W30" i="51"/>
  <c r="W22" i="51"/>
  <c r="W7" i="51"/>
  <c r="W19" i="51"/>
  <c r="W15" i="51"/>
  <c r="U30" i="51"/>
  <c r="U192" i="51"/>
  <c r="W192" i="51"/>
  <c r="N6" i="51" l="1"/>
  <c r="N8" i="51"/>
  <c r="N10" i="51"/>
  <c r="N12" i="51"/>
  <c r="N14" i="51"/>
  <c r="M5" i="51"/>
  <c r="M7" i="51"/>
  <c r="M9" i="51"/>
  <c r="M11" i="51"/>
  <c r="M13" i="51"/>
  <c r="N5" i="51"/>
  <c r="N7" i="51"/>
  <c r="N9" i="51"/>
  <c r="N11" i="51"/>
  <c r="N13" i="51"/>
  <c r="M6" i="51"/>
  <c r="M8" i="51"/>
  <c r="M10" i="51"/>
  <c r="M12" i="51"/>
  <c r="M14" i="51"/>
  <c r="N23" i="51"/>
  <c r="N25" i="51"/>
  <c r="N27" i="51"/>
  <c r="N29" i="51"/>
  <c r="N31" i="51"/>
  <c r="M24" i="51"/>
  <c r="M26" i="51"/>
  <c r="M28" i="51"/>
  <c r="M30" i="51"/>
  <c r="M32" i="51"/>
  <c r="N24" i="51"/>
  <c r="N26" i="51"/>
  <c r="N28" i="51"/>
  <c r="N30" i="51"/>
  <c r="N32" i="51"/>
  <c r="M23" i="51"/>
  <c r="M25" i="51"/>
  <c r="M27" i="51"/>
  <c r="M31" i="51"/>
  <c r="M29" i="51"/>
  <c r="U3" i="20" l="1"/>
  <c r="U4" i="20"/>
  <c r="U5" i="20"/>
  <c r="U6" i="20"/>
  <c r="U7" i="20"/>
  <c r="U8" i="20"/>
  <c r="U9" i="20"/>
  <c r="U10" i="20"/>
  <c r="U11" i="20"/>
  <c r="U12" i="20"/>
  <c r="U13" i="20"/>
  <c r="U14" i="20"/>
  <c r="K8" i="21"/>
  <c r="J8" i="21"/>
  <c r="I8" i="21"/>
  <c r="H8" i="21"/>
  <c r="G8" i="21"/>
  <c r="F8" i="21"/>
  <c r="E8" i="21"/>
  <c r="D8" i="21"/>
  <c r="K7" i="21"/>
  <c r="J7" i="21"/>
  <c r="I7" i="21"/>
  <c r="H7" i="21"/>
  <c r="G7" i="21"/>
  <c r="F7" i="21"/>
  <c r="E7" i="21"/>
  <c r="D7" i="21"/>
  <c r="K6" i="21"/>
  <c r="J6" i="21"/>
  <c r="I6" i="21"/>
  <c r="H6" i="21"/>
  <c r="G6" i="21"/>
  <c r="F6" i="21"/>
  <c r="E6" i="21"/>
  <c r="D6" i="21"/>
  <c r="K9" i="21"/>
  <c r="J9" i="21"/>
  <c r="I9" i="21"/>
  <c r="H9" i="21"/>
  <c r="G9" i="21"/>
  <c r="F9" i="21"/>
  <c r="E9" i="21"/>
  <c r="D9" i="21"/>
  <c r="K10" i="21"/>
  <c r="J10" i="21"/>
  <c r="I10" i="21"/>
  <c r="H10" i="21"/>
  <c r="G10" i="21"/>
  <c r="F10" i="21"/>
  <c r="E10" i="21"/>
  <c r="D10" i="21"/>
  <c r="K11" i="21"/>
  <c r="J11" i="21"/>
  <c r="I11" i="21"/>
  <c r="H11" i="21"/>
  <c r="G11" i="21"/>
  <c r="F11" i="21"/>
  <c r="E11" i="21"/>
  <c r="D11" i="21"/>
  <c r="K12" i="21"/>
  <c r="J12" i="21"/>
  <c r="I12" i="21"/>
  <c r="H12" i="21"/>
  <c r="G12" i="21"/>
  <c r="F12" i="21"/>
  <c r="E12" i="21"/>
  <c r="D12" i="21"/>
  <c r="K13" i="21"/>
  <c r="J13" i="21"/>
  <c r="I13" i="21"/>
  <c r="H13" i="21"/>
  <c r="G13" i="21"/>
  <c r="F13" i="21"/>
  <c r="E13" i="21"/>
  <c r="D13" i="21"/>
  <c r="O13" i="21"/>
  <c r="O12" i="21"/>
  <c r="O11" i="21"/>
  <c r="O10" i="21"/>
  <c r="O9" i="21"/>
  <c r="O8" i="21"/>
  <c r="O7" i="21"/>
  <c r="O6" i="21"/>
  <c r="O5" i="21"/>
  <c r="C7" i="21" a="1"/>
  <c r="C10" i="21" a="1"/>
  <c r="C5" i="21" a="1"/>
  <c r="C11" i="21" a="1"/>
  <c r="C12" i="21" a="1"/>
  <c r="C8" i="21" a="1"/>
  <c r="C9" i="21" a="1"/>
  <c r="C13" i="21" a="1"/>
  <c r="C4" i="21" a="1"/>
  <c r="C6" i="21" a="1"/>
  <c r="C13" i="21" l="1"/>
  <c r="C12" i="21"/>
  <c r="C11" i="21"/>
  <c r="C10" i="21"/>
  <c r="C9" i="21"/>
  <c r="C8" i="21"/>
  <c r="C7" i="21"/>
  <c r="C6" i="21"/>
  <c r="C5" i="21"/>
  <c r="C4" i="21"/>
  <c r="AA19" i="1" l="1"/>
  <c r="AA18" i="1"/>
  <c r="D3" i="21" a="1"/>
  <c r="D3" i="21" s="1"/>
  <c r="E3" i="21" a="1"/>
  <c r="E3" i="21" s="1"/>
  <c r="F3" i="21" a="1"/>
  <c r="F3" i="21" s="1"/>
  <c r="G3" i="21" a="1"/>
  <c r="G3" i="21" s="1"/>
  <c r="H3" i="21" a="1"/>
  <c r="H3" i="21" s="1"/>
  <c r="I3" i="21" a="1"/>
  <c r="I3" i="21" s="1"/>
  <c r="J3" i="21" a="1"/>
  <c r="J3" i="21" s="1"/>
  <c r="K3" i="21" a="1"/>
  <c r="K3" i="21" s="1"/>
  <c r="U15" i="20"/>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E3" i="49" l="1"/>
  <c r="E4" i="49"/>
  <c r="F4" i="49" s="1"/>
  <c r="G4" i="49" s="1"/>
  <c r="E5" i="49"/>
  <c r="E6" i="49"/>
  <c r="E7" i="49"/>
  <c r="E8" i="49"/>
  <c r="E9" i="49"/>
  <c r="F9" i="49" s="1"/>
  <c r="G9" i="49" s="1"/>
  <c r="E10" i="49"/>
  <c r="E11" i="49"/>
  <c r="E12" i="49"/>
  <c r="E13" i="49"/>
  <c r="E14" i="49"/>
  <c r="E15" i="49"/>
  <c r="E16" i="49"/>
  <c r="E17" i="49"/>
  <c r="E18" i="49"/>
  <c r="E19" i="49"/>
  <c r="E20" i="49"/>
  <c r="E21" i="49"/>
  <c r="E22" i="49"/>
  <c r="E23" i="49"/>
  <c r="E24" i="49"/>
  <c r="E25" i="49"/>
  <c r="E26" i="49"/>
  <c r="E27" i="49"/>
  <c r="E28" i="49"/>
  <c r="E29" i="49"/>
  <c r="E30" i="49"/>
  <c r="E31" i="49"/>
  <c r="E32" i="49"/>
  <c r="E33" i="49"/>
  <c r="E34" i="49"/>
  <c r="E35" i="49"/>
  <c r="E36" i="49"/>
  <c r="E37" i="49"/>
  <c r="E38" i="49"/>
  <c r="E39" i="49"/>
  <c r="E40" i="49"/>
  <c r="E41" i="49"/>
  <c r="E42" i="49"/>
  <c r="E43" i="49"/>
  <c r="E44" i="49"/>
  <c r="E45" i="49"/>
  <c r="E46" i="49"/>
  <c r="E47" i="49"/>
  <c r="E48" i="49"/>
  <c r="E49" i="49"/>
  <c r="E50" i="49"/>
  <c r="E51" i="49"/>
  <c r="E52" i="49"/>
  <c r="E53" i="49"/>
  <c r="E54" i="49"/>
  <c r="E55" i="49"/>
  <c r="E56" i="49"/>
  <c r="E57" i="49"/>
  <c r="E58" i="49"/>
  <c r="E59" i="49"/>
  <c r="E60" i="49"/>
  <c r="E61" i="49"/>
  <c r="E62" i="49"/>
  <c r="E63" i="49"/>
  <c r="E64" i="49"/>
  <c r="E65" i="49"/>
  <c r="E66" i="49"/>
  <c r="E67" i="49"/>
  <c r="E68" i="49"/>
  <c r="E69" i="49"/>
  <c r="E70" i="49"/>
  <c r="E71" i="49"/>
  <c r="E72" i="49"/>
  <c r="E73" i="49"/>
  <c r="E74" i="49"/>
  <c r="E75" i="49"/>
  <c r="E76" i="49"/>
  <c r="E77" i="49"/>
  <c r="E78" i="49"/>
  <c r="E79" i="49"/>
  <c r="E80" i="49"/>
  <c r="E81" i="49"/>
  <c r="E82" i="49"/>
  <c r="E83" i="49"/>
  <c r="E84" i="49"/>
  <c r="E85" i="49"/>
  <c r="E86" i="49"/>
  <c r="E87" i="49"/>
  <c r="E88" i="49"/>
  <c r="F88" i="49" s="1"/>
  <c r="G88" i="49" s="1"/>
  <c r="E89" i="49"/>
  <c r="E90" i="49"/>
  <c r="E91" i="49"/>
  <c r="E92" i="49"/>
  <c r="E93" i="49"/>
  <c r="E94" i="49"/>
  <c r="E95" i="49"/>
  <c r="E96" i="49"/>
  <c r="E97" i="49"/>
  <c r="E98" i="49"/>
  <c r="E99" i="49"/>
  <c r="E100" i="49"/>
  <c r="E101" i="49"/>
  <c r="E102" i="49"/>
  <c r="E103" i="49"/>
  <c r="E104" i="49"/>
  <c r="E105" i="49"/>
  <c r="E106" i="49"/>
  <c r="E107" i="49"/>
  <c r="E108" i="49"/>
  <c r="E109" i="49"/>
  <c r="E110" i="49"/>
  <c r="E111" i="49"/>
  <c r="E112" i="49"/>
  <c r="E113" i="49"/>
  <c r="E114" i="49"/>
  <c r="E115" i="49"/>
  <c r="E116" i="49"/>
  <c r="E117" i="49"/>
  <c r="E118" i="49"/>
  <c r="E119" i="49"/>
  <c r="E120" i="49"/>
  <c r="E121" i="49"/>
  <c r="E122" i="49"/>
  <c r="E123" i="49"/>
  <c r="E124" i="49"/>
  <c r="E125" i="49"/>
  <c r="E126" i="49"/>
  <c r="E127" i="49"/>
  <c r="E128" i="49"/>
  <c r="E129" i="49"/>
  <c r="E130" i="49"/>
  <c r="E131" i="49"/>
  <c r="E132" i="49"/>
  <c r="E133" i="49"/>
  <c r="E134" i="49"/>
  <c r="E135" i="49"/>
  <c r="E136" i="49"/>
  <c r="E137" i="49"/>
  <c r="E138" i="49"/>
  <c r="E139" i="49"/>
  <c r="E140" i="49"/>
  <c r="E141" i="49"/>
  <c r="E142" i="49"/>
  <c r="E143" i="49"/>
  <c r="E144" i="49"/>
  <c r="E145" i="49"/>
  <c r="E146" i="49"/>
  <c r="E147" i="49"/>
  <c r="E148" i="49"/>
  <c r="E149" i="49"/>
  <c r="E150" i="49"/>
  <c r="E151" i="49"/>
  <c r="E152" i="49"/>
  <c r="E153" i="49"/>
  <c r="E154" i="49"/>
  <c r="E155" i="49"/>
  <c r="F155" i="49" s="1"/>
  <c r="G155" i="49" s="1"/>
  <c r="E156" i="49"/>
  <c r="F156" i="49" s="1"/>
  <c r="G156" i="49" s="1"/>
  <c r="E157" i="49"/>
  <c r="E158" i="49"/>
  <c r="E159" i="49"/>
  <c r="E160" i="49"/>
  <c r="E161" i="49"/>
  <c r="E162" i="49"/>
  <c r="E163" i="49"/>
  <c r="E164" i="49"/>
  <c r="E165" i="49"/>
  <c r="E166" i="49"/>
  <c r="E167" i="49"/>
  <c r="E168" i="49"/>
  <c r="E169" i="49"/>
  <c r="E170" i="49"/>
  <c r="E171" i="49"/>
  <c r="E172" i="49"/>
  <c r="E173" i="49"/>
  <c r="E174" i="49"/>
  <c r="E175" i="49"/>
  <c r="E176" i="49"/>
  <c r="E177" i="49"/>
  <c r="E178" i="49"/>
  <c r="E179" i="49"/>
  <c r="E180" i="49"/>
  <c r="E181" i="49"/>
  <c r="E182" i="49"/>
  <c r="E183" i="49"/>
  <c r="E184" i="49"/>
  <c r="E185" i="49"/>
  <c r="E186" i="49"/>
  <c r="E187" i="49"/>
  <c r="E188" i="49"/>
  <c r="E189" i="49"/>
  <c r="E190" i="49"/>
  <c r="E191" i="49"/>
  <c r="E192" i="49"/>
  <c r="E193" i="49"/>
  <c r="E194" i="49"/>
  <c r="E195" i="49"/>
  <c r="E196" i="49"/>
  <c r="E197" i="49"/>
  <c r="E198" i="49"/>
  <c r="E199" i="49"/>
  <c r="E200" i="49"/>
  <c r="E201" i="49"/>
  <c r="E202" i="49"/>
  <c r="E203" i="49"/>
  <c r="E204" i="49"/>
  <c r="E205" i="49"/>
  <c r="E206" i="49"/>
  <c r="E207" i="49"/>
  <c r="E208" i="49"/>
  <c r="E209" i="49"/>
  <c r="E210" i="49"/>
  <c r="E211" i="49"/>
  <c r="E212" i="49"/>
  <c r="E213" i="49"/>
  <c r="E214" i="49"/>
  <c r="E215" i="49"/>
  <c r="E216" i="49"/>
  <c r="E217" i="49"/>
  <c r="E218" i="49"/>
  <c r="E219" i="49"/>
  <c r="E220" i="49"/>
  <c r="E221" i="49"/>
  <c r="E222" i="49"/>
  <c r="E223" i="49"/>
  <c r="E224" i="49"/>
  <c r="E225" i="49"/>
  <c r="E226" i="49"/>
  <c r="E227" i="49"/>
  <c r="E228" i="49"/>
  <c r="E229" i="49"/>
  <c r="E230" i="49"/>
  <c r="E231" i="49"/>
  <c r="E232" i="49"/>
  <c r="E233" i="49"/>
  <c r="E234" i="49"/>
  <c r="E235" i="49"/>
  <c r="E236" i="49"/>
  <c r="E237" i="49"/>
  <c r="E238" i="49"/>
  <c r="E239" i="49"/>
  <c r="E240" i="49"/>
  <c r="E241" i="49"/>
  <c r="E242" i="49"/>
  <c r="E243" i="49"/>
  <c r="E244" i="49"/>
  <c r="E245" i="49"/>
  <c r="E246" i="49"/>
  <c r="E247" i="49"/>
  <c r="E248" i="49"/>
  <c r="E249" i="49"/>
  <c r="E250" i="49"/>
  <c r="E251" i="49"/>
  <c r="F251" i="49" s="1"/>
  <c r="G251" i="49" s="1"/>
  <c r="E252" i="49"/>
  <c r="F252" i="49" s="1"/>
  <c r="G252" i="49" s="1"/>
  <c r="E253" i="49"/>
  <c r="E254" i="49"/>
  <c r="E255" i="49"/>
  <c r="E256" i="49"/>
  <c r="E257" i="49"/>
  <c r="E258" i="49"/>
  <c r="E259" i="49"/>
  <c r="E260" i="49"/>
  <c r="E261" i="49"/>
  <c r="E262" i="49"/>
  <c r="E263" i="49"/>
  <c r="E264" i="49"/>
  <c r="E265" i="49"/>
  <c r="E266" i="49"/>
  <c r="E267" i="49"/>
  <c r="E268" i="49"/>
  <c r="E269" i="49"/>
  <c r="E270" i="49"/>
  <c r="E271" i="49"/>
  <c r="E272" i="49"/>
  <c r="E273" i="49"/>
  <c r="E274" i="49"/>
  <c r="E275" i="49"/>
  <c r="E276" i="49"/>
  <c r="E277" i="49"/>
  <c r="E278" i="49"/>
  <c r="E279" i="49"/>
  <c r="E280" i="49"/>
  <c r="E281" i="49"/>
  <c r="E282" i="49"/>
  <c r="E283" i="49"/>
  <c r="E284" i="49"/>
  <c r="E285" i="49"/>
  <c r="E286" i="49"/>
  <c r="E287" i="49"/>
  <c r="E288" i="49"/>
  <c r="E289" i="49"/>
  <c r="E290" i="49"/>
  <c r="E291" i="49"/>
  <c r="E292" i="49"/>
  <c r="E293" i="49"/>
  <c r="E294" i="49"/>
  <c r="E295" i="49"/>
  <c r="E296" i="49"/>
  <c r="E297" i="49"/>
  <c r="E298" i="49"/>
  <c r="E299" i="49"/>
  <c r="E300" i="49"/>
  <c r="E301" i="49"/>
  <c r="E302" i="49"/>
  <c r="E303" i="49"/>
  <c r="E304" i="49"/>
  <c r="E305" i="49"/>
  <c r="E306" i="49"/>
  <c r="E307" i="49"/>
  <c r="E308" i="49"/>
  <c r="E309" i="49"/>
  <c r="E310" i="49"/>
  <c r="E311" i="49"/>
  <c r="E312" i="49"/>
  <c r="E313" i="49"/>
  <c r="E314" i="49"/>
  <c r="E315" i="49"/>
  <c r="E316" i="49"/>
  <c r="E317" i="49"/>
  <c r="E318" i="49"/>
  <c r="E319" i="49"/>
  <c r="E320" i="49"/>
  <c r="E321" i="49"/>
  <c r="E322" i="49"/>
  <c r="E323" i="49"/>
  <c r="E324" i="49"/>
  <c r="E325" i="49"/>
  <c r="E326" i="49"/>
  <c r="E327" i="49"/>
  <c r="E328" i="49"/>
  <c r="E329" i="49"/>
  <c r="E330" i="49"/>
  <c r="E331" i="49"/>
  <c r="E332" i="49"/>
  <c r="E333" i="49"/>
  <c r="E334" i="49"/>
  <c r="E335" i="49"/>
  <c r="E336" i="49"/>
  <c r="E337" i="49"/>
  <c r="E338" i="49"/>
  <c r="E339" i="49"/>
  <c r="E340" i="49"/>
  <c r="E341" i="49"/>
  <c r="E342" i="49"/>
  <c r="E343" i="49"/>
  <c r="E344" i="49"/>
  <c r="E345" i="49"/>
  <c r="E346" i="49"/>
  <c r="E347" i="49"/>
  <c r="E348" i="49"/>
  <c r="E349" i="49"/>
  <c r="E350" i="49"/>
  <c r="E351" i="49"/>
  <c r="F351" i="49" s="1"/>
  <c r="G351" i="49" s="1"/>
  <c r="E352" i="49"/>
  <c r="F352" i="49" s="1"/>
  <c r="G352" i="49" s="1"/>
  <c r="E353" i="49"/>
  <c r="E354" i="49"/>
  <c r="E355" i="49"/>
  <c r="E356" i="49"/>
  <c r="E357" i="49"/>
  <c r="E358" i="49"/>
  <c r="E359" i="49"/>
  <c r="E360" i="49"/>
  <c r="E361" i="49"/>
  <c r="E362" i="49"/>
  <c r="E363" i="49"/>
  <c r="E364" i="49"/>
  <c r="E365" i="49"/>
  <c r="E366" i="49"/>
  <c r="E367" i="49"/>
  <c r="E368" i="49"/>
  <c r="E369" i="49"/>
  <c r="E370" i="49"/>
  <c r="F370" i="49" s="1"/>
  <c r="G370" i="49" s="1"/>
  <c r="E371" i="49"/>
  <c r="E372" i="49"/>
  <c r="E373" i="49"/>
  <c r="E374" i="49"/>
  <c r="E375" i="49"/>
  <c r="E376" i="49"/>
  <c r="E377" i="49"/>
  <c r="E378" i="49"/>
  <c r="E379" i="49"/>
  <c r="E380" i="49"/>
  <c r="E381" i="49"/>
  <c r="E382" i="49"/>
  <c r="E383" i="49"/>
  <c r="E384" i="49"/>
  <c r="E385" i="49"/>
  <c r="E386" i="49"/>
  <c r="E387" i="49"/>
  <c r="E388" i="49"/>
  <c r="E389" i="49"/>
  <c r="E390" i="49"/>
  <c r="E391" i="49"/>
  <c r="E392" i="49"/>
  <c r="E393" i="49"/>
  <c r="E394" i="49"/>
  <c r="E395" i="49"/>
  <c r="E396" i="49"/>
  <c r="E397" i="49"/>
  <c r="E398" i="49"/>
  <c r="E399" i="49"/>
  <c r="E400" i="49"/>
  <c r="E401" i="49"/>
  <c r="E402" i="49"/>
  <c r="E403" i="49"/>
  <c r="E404" i="49"/>
  <c r="E405" i="49"/>
  <c r="E406" i="49"/>
  <c r="E407" i="49"/>
  <c r="E408" i="49"/>
  <c r="E409" i="49"/>
  <c r="E410" i="49"/>
  <c r="F410" i="49" s="1"/>
  <c r="G410" i="49" s="1"/>
  <c r="E411" i="49"/>
  <c r="F411" i="49" s="1"/>
  <c r="G411" i="49" s="1"/>
  <c r="E412" i="49"/>
  <c r="F412" i="49" s="1"/>
  <c r="G412" i="49" s="1"/>
  <c r="E413" i="49"/>
  <c r="E414" i="49"/>
  <c r="E415" i="49"/>
  <c r="F415" i="49" s="1"/>
  <c r="G415" i="49" s="1"/>
  <c r="E416" i="49"/>
  <c r="F416" i="49" s="1"/>
  <c r="G416" i="49" s="1"/>
  <c r="E417" i="49"/>
  <c r="F417" i="49" s="1"/>
  <c r="G417" i="49" s="1"/>
  <c r="E418" i="49"/>
  <c r="F418" i="49" s="1"/>
  <c r="G418" i="49" s="1"/>
  <c r="E419" i="49"/>
  <c r="E420" i="49"/>
  <c r="E421" i="49"/>
  <c r="E422" i="49"/>
  <c r="E423" i="49"/>
  <c r="E424" i="49"/>
  <c r="E425" i="49"/>
  <c r="E426" i="49"/>
  <c r="E427" i="49"/>
  <c r="E428" i="49"/>
  <c r="E429" i="49"/>
  <c r="E430" i="49"/>
  <c r="E431" i="49"/>
  <c r="E432" i="49"/>
  <c r="E433" i="49"/>
  <c r="E434" i="49"/>
  <c r="E435" i="49"/>
  <c r="E436" i="49"/>
  <c r="E437" i="49"/>
  <c r="E438" i="49"/>
  <c r="E439" i="49"/>
  <c r="E440" i="49"/>
  <c r="E441" i="49"/>
  <c r="E442" i="49"/>
  <c r="E443" i="49"/>
  <c r="E444" i="49"/>
  <c r="E445" i="49"/>
  <c r="E446" i="49"/>
  <c r="E447" i="49"/>
  <c r="E448" i="49"/>
  <c r="E449" i="49"/>
  <c r="E450" i="49"/>
  <c r="E451" i="49"/>
  <c r="E452" i="49"/>
  <c r="E453" i="49"/>
  <c r="E454" i="49"/>
  <c r="E455" i="49"/>
  <c r="E456" i="49"/>
  <c r="E457" i="49"/>
  <c r="E458" i="49"/>
  <c r="E459" i="49"/>
  <c r="E460" i="49"/>
  <c r="E461" i="49"/>
  <c r="E462" i="49"/>
  <c r="E463" i="49"/>
  <c r="E464" i="49"/>
  <c r="E465" i="49"/>
  <c r="E466" i="49"/>
  <c r="E467" i="49"/>
  <c r="F467" i="49" s="1"/>
  <c r="G467" i="49" s="1"/>
  <c r="E468" i="49"/>
  <c r="F468" i="49" s="1"/>
  <c r="G468" i="49" s="1"/>
  <c r="E469" i="49"/>
  <c r="E470" i="49"/>
  <c r="F470" i="49" s="1"/>
  <c r="G470" i="49" s="1"/>
  <c r="E471" i="49"/>
  <c r="F471" i="49" s="1"/>
  <c r="G471" i="49" s="1"/>
  <c r="E472" i="49"/>
  <c r="F472" i="49" s="1"/>
  <c r="G472" i="49" s="1"/>
  <c r="E473" i="49"/>
  <c r="E474" i="49"/>
  <c r="F474" i="49" s="1"/>
  <c r="G474" i="49" s="1"/>
  <c r="E475" i="49"/>
  <c r="F475" i="49" s="1"/>
  <c r="G475" i="49" s="1"/>
  <c r="E476" i="49"/>
  <c r="E477" i="49"/>
  <c r="E478" i="49"/>
  <c r="F478" i="49" s="1"/>
  <c r="G478" i="49" s="1"/>
  <c r="E479" i="49"/>
  <c r="F479" i="49" s="1"/>
  <c r="G479" i="49" s="1"/>
  <c r="E480" i="49"/>
  <c r="E481" i="49"/>
  <c r="E482" i="49"/>
  <c r="F482" i="49" s="1"/>
  <c r="G482" i="49" s="1"/>
  <c r="E483" i="49"/>
  <c r="E484" i="49"/>
  <c r="E485" i="49"/>
  <c r="E486" i="49"/>
  <c r="E487" i="49"/>
  <c r="E488" i="49"/>
  <c r="E489" i="49"/>
  <c r="E490" i="49"/>
  <c r="E491" i="49"/>
  <c r="E492" i="49"/>
  <c r="E493" i="49"/>
  <c r="E494" i="49"/>
  <c r="E495" i="49"/>
  <c r="E496" i="49"/>
  <c r="E497" i="49"/>
  <c r="E498" i="49"/>
  <c r="E499" i="49"/>
  <c r="E500" i="49"/>
  <c r="E501" i="49"/>
  <c r="E502" i="49"/>
  <c r="E503" i="49"/>
  <c r="E504" i="49"/>
  <c r="E505" i="49"/>
  <c r="E506" i="49"/>
  <c r="E507" i="49"/>
  <c r="E508" i="49"/>
  <c r="E509" i="49"/>
  <c r="E510" i="49"/>
  <c r="E511" i="49"/>
  <c r="E512" i="49"/>
  <c r="E513" i="49"/>
  <c r="E514" i="49"/>
  <c r="E515" i="49"/>
  <c r="E516" i="49"/>
  <c r="E517" i="49"/>
  <c r="E518" i="49"/>
  <c r="E519" i="49"/>
  <c r="E520" i="49"/>
  <c r="E521" i="49"/>
  <c r="E522" i="49"/>
  <c r="E523" i="49"/>
  <c r="E524" i="49"/>
  <c r="E525" i="49"/>
  <c r="E526" i="49"/>
  <c r="E527" i="49"/>
  <c r="E528" i="49"/>
  <c r="E529" i="49"/>
  <c r="F529" i="49" s="1"/>
  <c r="G529" i="49" s="1"/>
  <c r="E530" i="49"/>
  <c r="F530" i="49" s="1"/>
  <c r="G530" i="49" s="1"/>
  <c r="E531" i="49"/>
  <c r="F531" i="49" s="1"/>
  <c r="G531" i="49" s="1"/>
  <c r="E532" i="49"/>
  <c r="F532" i="49" s="1"/>
  <c r="G532" i="49" s="1"/>
  <c r="E533" i="49"/>
  <c r="F533" i="49" s="1"/>
  <c r="G533" i="49" s="1"/>
  <c r="E534" i="49"/>
  <c r="F534" i="49" s="1"/>
  <c r="G534" i="49" s="1"/>
  <c r="E535" i="49"/>
  <c r="E536" i="49"/>
  <c r="F536" i="49" s="1"/>
  <c r="G536" i="49" s="1"/>
  <c r="E537" i="49"/>
  <c r="E538" i="49"/>
  <c r="F538" i="49" s="1"/>
  <c r="G538" i="49" s="1"/>
  <c r="E539" i="49"/>
  <c r="F539" i="49" s="1"/>
  <c r="G539" i="49" s="1"/>
  <c r="E540" i="49"/>
  <c r="F540" i="49" s="1"/>
  <c r="G540" i="49" s="1"/>
  <c r="E541" i="49"/>
  <c r="F541" i="49" s="1"/>
  <c r="G541" i="49" s="1"/>
  <c r="E542" i="49"/>
  <c r="F542" i="49" s="1"/>
  <c r="G542" i="49" s="1"/>
  <c r="E543" i="49"/>
  <c r="E544" i="49"/>
  <c r="F544" i="49" s="1"/>
  <c r="G544" i="49" s="1"/>
  <c r="E545" i="49"/>
  <c r="E546" i="49"/>
  <c r="F546" i="49" s="1"/>
  <c r="G546" i="49" s="1"/>
  <c r="E547" i="49"/>
  <c r="E548" i="49"/>
  <c r="F548" i="49" s="1"/>
  <c r="G548" i="49" s="1"/>
  <c r="E549" i="49"/>
  <c r="E550" i="49"/>
  <c r="E551" i="49"/>
  <c r="E552" i="49"/>
  <c r="E553" i="49"/>
  <c r="E554" i="49"/>
  <c r="E555" i="49"/>
  <c r="E556" i="49"/>
  <c r="E557" i="49"/>
  <c r="E558" i="49"/>
  <c r="E559" i="49"/>
  <c r="E560" i="49"/>
  <c r="F560" i="49" s="1"/>
  <c r="G560" i="49" s="1"/>
  <c r="E561" i="49"/>
  <c r="E562" i="49"/>
  <c r="E563" i="49"/>
  <c r="E564" i="49"/>
  <c r="E565" i="49"/>
  <c r="E566" i="49"/>
  <c r="E567" i="49"/>
  <c r="E568" i="49"/>
  <c r="E569" i="49"/>
  <c r="E570" i="49"/>
  <c r="E571" i="49"/>
  <c r="E572" i="49"/>
  <c r="E573" i="49"/>
  <c r="E574" i="49"/>
  <c r="E575" i="49"/>
  <c r="E576" i="49"/>
  <c r="E577" i="49"/>
  <c r="E578" i="49"/>
  <c r="E579" i="49"/>
  <c r="E580" i="49"/>
  <c r="E581" i="49"/>
  <c r="E582" i="49"/>
  <c r="E583" i="49"/>
  <c r="E584" i="49"/>
  <c r="E585" i="49"/>
  <c r="E586" i="49"/>
  <c r="E587" i="49"/>
  <c r="E588" i="49"/>
  <c r="E589" i="49"/>
  <c r="E590" i="49"/>
  <c r="E591" i="49"/>
  <c r="E592" i="49"/>
  <c r="E593" i="49"/>
  <c r="E594" i="49"/>
  <c r="E595" i="49"/>
  <c r="E596" i="49"/>
  <c r="E597" i="49"/>
  <c r="E598" i="49"/>
  <c r="E599" i="49"/>
  <c r="E600" i="49"/>
  <c r="E601" i="49"/>
  <c r="E602" i="49"/>
  <c r="E603" i="49"/>
  <c r="E604" i="49"/>
  <c r="E605" i="49"/>
  <c r="E606" i="49"/>
  <c r="E607" i="49"/>
  <c r="E608" i="49"/>
  <c r="E609" i="49"/>
  <c r="E610" i="49"/>
  <c r="E611" i="49"/>
  <c r="E612" i="49"/>
  <c r="E613" i="49"/>
  <c r="E614" i="49"/>
  <c r="E615" i="49"/>
  <c r="E616" i="49"/>
  <c r="E617" i="49"/>
  <c r="E618" i="49"/>
  <c r="E619" i="49"/>
  <c r="E620" i="49"/>
  <c r="E621" i="49"/>
  <c r="E622" i="49"/>
  <c r="E623" i="49"/>
  <c r="E624" i="49"/>
  <c r="E625" i="49"/>
  <c r="F625" i="49" s="1"/>
  <c r="G625" i="49" s="1"/>
  <c r="E626" i="49"/>
  <c r="E627" i="49"/>
  <c r="F627" i="49" s="1"/>
  <c r="G627" i="49" s="1"/>
  <c r="E628" i="49"/>
  <c r="F628" i="49" s="1"/>
  <c r="G628" i="49" s="1"/>
  <c r="E629" i="49"/>
  <c r="E630" i="49"/>
  <c r="E631" i="49"/>
  <c r="E632" i="49"/>
  <c r="E633" i="49"/>
  <c r="F633" i="49" s="1"/>
  <c r="G633" i="49" s="1"/>
  <c r="E634" i="49"/>
  <c r="F634" i="49" s="1"/>
  <c r="G634" i="49" s="1"/>
  <c r="E635" i="49"/>
  <c r="F635" i="49" s="1"/>
  <c r="G635" i="49" s="1"/>
  <c r="E636" i="49"/>
  <c r="F636" i="49" s="1"/>
  <c r="G636" i="49" s="1"/>
  <c r="E637" i="49"/>
  <c r="F637" i="49" s="1"/>
  <c r="G637" i="49" s="1"/>
  <c r="E638" i="49"/>
  <c r="F638" i="49" s="1"/>
  <c r="G638" i="49" s="1"/>
  <c r="E639" i="49"/>
  <c r="F639" i="49" s="1"/>
  <c r="G639" i="49" s="1"/>
  <c r="E640" i="49"/>
  <c r="F640" i="49" s="1"/>
  <c r="G640" i="49" s="1"/>
  <c r="E641" i="49"/>
  <c r="F641" i="49" s="1"/>
  <c r="G641" i="49" s="1"/>
  <c r="E642" i="49"/>
  <c r="E643" i="49"/>
  <c r="F643" i="49" s="1"/>
  <c r="G643" i="49" s="1"/>
  <c r="E644" i="49"/>
  <c r="E645" i="49"/>
  <c r="E646" i="49"/>
  <c r="E647" i="49"/>
  <c r="E648" i="49"/>
  <c r="E649" i="49"/>
  <c r="E650" i="49"/>
  <c r="E651" i="49"/>
  <c r="E652" i="49"/>
  <c r="E653" i="49"/>
  <c r="E654" i="49"/>
  <c r="E655" i="49"/>
  <c r="E656" i="49"/>
  <c r="E657" i="49"/>
  <c r="E658" i="49"/>
  <c r="E659" i="49"/>
  <c r="E660" i="49"/>
  <c r="E661" i="49"/>
  <c r="E662" i="49"/>
  <c r="F662" i="49" s="1"/>
  <c r="G662" i="49" s="1"/>
  <c r="E663" i="49"/>
  <c r="E664" i="49"/>
  <c r="E665" i="49"/>
  <c r="E666" i="49"/>
  <c r="F666" i="49" s="1"/>
  <c r="G666" i="49" s="1"/>
  <c r="E667" i="49"/>
  <c r="E668" i="49"/>
  <c r="E669" i="49"/>
  <c r="E670" i="49"/>
  <c r="E671" i="49"/>
  <c r="E672" i="49"/>
  <c r="E673" i="49"/>
  <c r="E674" i="49"/>
  <c r="F674" i="49" s="1"/>
  <c r="G674" i="49" s="1"/>
  <c r="E675" i="49"/>
  <c r="E676" i="49"/>
  <c r="E677" i="49"/>
  <c r="E678" i="49"/>
  <c r="F678" i="49" s="1"/>
  <c r="G678" i="49" s="1"/>
  <c r="E679" i="49"/>
  <c r="E680" i="49"/>
  <c r="E681" i="49"/>
  <c r="E682" i="49"/>
  <c r="E683" i="49"/>
  <c r="E684" i="49"/>
  <c r="E685" i="49"/>
  <c r="E686" i="49"/>
  <c r="E687" i="49"/>
  <c r="E688" i="49"/>
  <c r="E689" i="49"/>
  <c r="E690" i="49"/>
  <c r="E691" i="49"/>
  <c r="E692" i="49"/>
  <c r="E693" i="49"/>
  <c r="E694" i="49"/>
  <c r="E695" i="49"/>
  <c r="E696" i="49"/>
  <c r="E697" i="49"/>
  <c r="E698" i="49"/>
  <c r="E699" i="49"/>
  <c r="E700" i="49"/>
  <c r="E701" i="49"/>
  <c r="E702" i="49"/>
  <c r="E703" i="49"/>
  <c r="E704" i="49"/>
  <c r="E705" i="49"/>
  <c r="E706" i="49"/>
  <c r="E707" i="49"/>
  <c r="E708" i="49"/>
  <c r="E709" i="49"/>
  <c r="E710" i="49"/>
  <c r="E711" i="49"/>
  <c r="E712" i="49"/>
  <c r="E713" i="49"/>
  <c r="E714" i="49"/>
  <c r="E715" i="49"/>
  <c r="E716" i="49"/>
  <c r="E717" i="49"/>
  <c r="E718" i="49"/>
  <c r="E719" i="49"/>
  <c r="E720" i="49"/>
  <c r="E721" i="49"/>
  <c r="E722" i="49"/>
  <c r="E723" i="49"/>
  <c r="E724" i="49"/>
  <c r="E725" i="49"/>
  <c r="E726" i="49"/>
  <c r="E727" i="49"/>
  <c r="E728" i="49"/>
  <c r="E729" i="49"/>
  <c r="E730" i="49"/>
  <c r="E731" i="49"/>
  <c r="E732" i="49"/>
  <c r="E733" i="49"/>
  <c r="E734" i="49"/>
  <c r="E735" i="49"/>
  <c r="E736" i="49"/>
  <c r="E737" i="49"/>
  <c r="E738" i="49"/>
  <c r="E739" i="49"/>
  <c r="E740" i="49"/>
  <c r="E741" i="49"/>
  <c r="E742" i="49"/>
  <c r="E743" i="49"/>
  <c r="E744" i="49"/>
  <c r="E745" i="49"/>
  <c r="E746" i="49"/>
  <c r="E747" i="49"/>
  <c r="E748" i="49"/>
  <c r="E749" i="49"/>
  <c r="E750" i="49"/>
  <c r="E751" i="49"/>
  <c r="E752" i="49"/>
  <c r="E753" i="49"/>
  <c r="E754" i="49"/>
  <c r="E755" i="49"/>
  <c r="E756" i="49"/>
  <c r="E757" i="49"/>
  <c r="E758" i="49"/>
  <c r="E759" i="49"/>
  <c r="E760" i="49"/>
  <c r="E761" i="49"/>
  <c r="E762" i="49"/>
  <c r="E763" i="49"/>
  <c r="E764" i="49"/>
  <c r="E765" i="49"/>
  <c r="E766" i="49"/>
  <c r="E767" i="49"/>
  <c r="E768" i="49"/>
  <c r="E769" i="49"/>
  <c r="E770" i="49"/>
  <c r="E771" i="49"/>
  <c r="E772" i="49"/>
  <c r="E773" i="49"/>
  <c r="E774" i="49"/>
  <c r="E775" i="49"/>
  <c r="E776" i="49"/>
  <c r="E777" i="49"/>
  <c r="E778" i="49"/>
  <c r="E779" i="49"/>
  <c r="E780" i="49"/>
  <c r="E781" i="49"/>
  <c r="E782" i="49"/>
  <c r="E783" i="49"/>
  <c r="E784" i="49"/>
  <c r="E785" i="49"/>
  <c r="E786" i="49"/>
  <c r="E787" i="49"/>
  <c r="E788" i="49"/>
  <c r="E789" i="49"/>
  <c r="E790" i="49"/>
  <c r="E791" i="49"/>
  <c r="E792" i="49"/>
  <c r="E793" i="49"/>
  <c r="E794" i="49"/>
  <c r="E795" i="49"/>
  <c r="E796" i="49"/>
  <c r="E797" i="49"/>
  <c r="E798" i="49"/>
  <c r="F798" i="49" s="1"/>
  <c r="G798" i="49" s="1"/>
  <c r="E799" i="49"/>
  <c r="E800" i="49"/>
  <c r="E801" i="49"/>
  <c r="E802" i="49"/>
  <c r="E803" i="49"/>
  <c r="E804" i="49"/>
  <c r="E805" i="49"/>
  <c r="E806" i="49"/>
  <c r="F806" i="49" s="1"/>
  <c r="G806" i="49" s="1"/>
  <c r="E807" i="49"/>
  <c r="E808" i="49"/>
  <c r="F808" i="49" s="1"/>
  <c r="G808" i="49" s="1"/>
  <c r="E809" i="49"/>
  <c r="E810" i="49"/>
  <c r="E811" i="49"/>
  <c r="E812" i="49"/>
  <c r="E813" i="49"/>
  <c r="E814" i="49"/>
  <c r="F814" i="49" s="1"/>
  <c r="G814" i="49" s="1"/>
  <c r="E815" i="49"/>
  <c r="E816" i="49"/>
  <c r="E817" i="49"/>
  <c r="E818" i="49"/>
  <c r="F818" i="49" s="1"/>
  <c r="G818" i="49" s="1"/>
  <c r="E819" i="49"/>
  <c r="E820" i="49"/>
  <c r="E821" i="49"/>
  <c r="E822" i="49"/>
  <c r="E823" i="49"/>
  <c r="E824" i="49"/>
  <c r="F824" i="49" s="1"/>
  <c r="G824" i="49" s="1"/>
  <c r="E825" i="49"/>
  <c r="E826" i="49"/>
  <c r="E827" i="49"/>
  <c r="E828" i="49"/>
  <c r="F828" i="49" s="1"/>
  <c r="G828" i="49" s="1"/>
  <c r="E829" i="49"/>
  <c r="E830" i="49"/>
  <c r="E831" i="49"/>
  <c r="E832" i="49"/>
  <c r="E833" i="49"/>
  <c r="E834" i="49"/>
  <c r="E835" i="49"/>
  <c r="E836" i="49"/>
  <c r="E837" i="49"/>
  <c r="E838" i="49"/>
  <c r="E839" i="49"/>
  <c r="F839" i="49" s="1"/>
  <c r="G839" i="49" s="1"/>
  <c r="E840" i="49"/>
  <c r="E841" i="49"/>
  <c r="E842" i="49"/>
  <c r="E843" i="49"/>
  <c r="E844" i="49"/>
  <c r="E845" i="49"/>
  <c r="F845" i="49" s="1"/>
  <c r="G845" i="49" s="1"/>
  <c r="E846" i="49"/>
  <c r="E847" i="49"/>
  <c r="E848" i="49"/>
  <c r="E849" i="49"/>
  <c r="E850" i="49"/>
  <c r="E851" i="49"/>
  <c r="E852" i="49"/>
  <c r="E853" i="49"/>
  <c r="E854" i="49"/>
  <c r="E855" i="49"/>
  <c r="E856" i="49"/>
  <c r="E857" i="49"/>
  <c r="E858" i="49"/>
  <c r="E859" i="49"/>
  <c r="E860" i="49"/>
  <c r="E861" i="49"/>
  <c r="E862" i="49"/>
  <c r="F862" i="49" s="1"/>
  <c r="G862" i="49" s="1"/>
  <c r="E863" i="49"/>
  <c r="F863" i="49" s="1"/>
  <c r="G863" i="49" s="1"/>
  <c r="E864" i="49"/>
  <c r="E865" i="49"/>
  <c r="E866" i="49"/>
  <c r="E867" i="49"/>
  <c r="F867" i="49" s="1"/>
  <c r="G867" i="49" s="1"/>
  <c r="E868" i="49"/>
  <c r="E869" i="49"/>
  <c r="E870" i="49"/>
  <c r="E871" i="49"/>
  <c r="E872" i="49"/>
  <c r="E873" i="49"/>
  <c r="E874" i="49"/>
  <c r="E875" i="49"/>
  <c r="E876" i="49"/>
  <c r="E877" i="49"/>
  <c r="E878" i="49"/>
  <c r="E879" i="49"/>
  <c r="E880" i="49"/>
  <c r="F880" i="49" s="1"/>
  <c r="G880" i="49" s="1"/>
  <c r="E881" i="49"/>
  <c r="F881" i="49" s="1"/>
  <c r="G881" i="49" s="1"/>
  <c r="E882" i="49"/>
  <c r="F882" i="49" s="1"/>
  <c r="G882" i="49" s="1"/>
  <c r="E883" i="49"/>
  <c r="F883" i="49" s="1"/>
  <c r="G883" i="49" s="1"/>
  <c r="E884" i="49"/>
  <c r="F884" i="49" s="1"/>
  <c r="G884" i="49" s="1"/>
  <c r="E885" i="49"/>
  <c r="F885" i="49" s="1"/>
  <c r="G885" i="49" s="1"/>
  <c r="E886" i="49"/>
  <c r="F886" i="49" s="1"/>
  <c r="G886" i="49" s="1"/>
  <c r="E887" i="49"/>
  <c r="F887" i="49" s="1"/>
  <c r="G887" i="49" s="1"/>
  <c r="E888" i="49"/>
  <c r="F888" i="49" s="1"/>
  <c r="G888" i="49" s="1"/>
  <c r="E889" i="49"/>
  <c r="F889" i="49" s="1"/>
  <c r="G889" i="49" s="1"/>
  <c r="E890" i="49"/>
  <c r="F890" i="49" s="1"/>
  <c r="G890" i="49" s="1"/>
  <c r="E891" i="49"/>
  <c r="F891" i="49" s="1"/>
  <c r="G891" i="49" s="1"/>
  <c r="E892" i="49"/>
  <c r="F892" i="49" s="1"/>
  <c r="G892" i="49" s="1"/>
  <c r="E893" i="49"/>
  <c r="E894" i="49"/>
  <c r="F894" i="49" s="1"/>
  <c r="G894" i="49" s="1"/>
  <c r="E895" i="49"/>
  <c r="F895" i="49" s="1"/>
  <c r="G895" i="49" s="1"/>
  <c r="E896" i="49"/>
  <c r="F896" i="49" s="1"/>
  <c r="G896" i="49" s="1"/>
  <c r="E897" i="49"/>
  <c r="F897" i="49" s="1"/>
  <c r="G897" i="49" s="1"/>
  <c r="E898" i="49"/>
  <c r="F898" i="49" s="1"/>
  <c r="G898" i="49" s="1"/>
  <c r="E899" i="49"/>
  <c r="F899" i="49" s="1"/>
  <c r="G899" i="49" s="1"/>
  <c r="E900" i="49"/>
  <c r="F900" i="49" s="1"/>
  <c r="G900" i="49" s="1"/>
  <c r="E901" i="49"/>
  <c r="F901" i="49" s="1"/>
  <c r="G901" i="49" s="1"/>
  <c r="E902" i="49"/>
  <c r="F902" i="49" s="1"/>
  <c r="G902" i="49" s="1"/>
  <c r="E903" i="49"/>
  <c r="F903" i="49" s="1"/>
  <c r="G903" i="49" s="1"/>
  <c r="E904" i="49"/>
  <c r="F904" i="49" s="1"/>
  <c r="G904" i="49" s="1"/>
  <c r="E905" i="49"/>
  <c r="F905" i="49" s="1"/>
  <c r="G905" i="49" s="1"/>
  <c r="E906" i="49"/>
  <c r="E907" i="49"/>
  <c r="F907" i="49" s="1"/>
  <c r="G907" i="49" s="1"/>
  <c r="E908" i="49"/>
  <c r="F908" i="49" s="1"/>
  <c r="G908" i="49" s="1"/>
  <c r="E909" i="49"/>
  <c r="F909" i="49" s="1"/>
  <c r="G909" i="49" s="1"/>
  <c r="E910" i="49"/>
  <c r="F910" i="49" s="1"/>
  <c r="G910" i="49" s="1"/>
  <c r="E911" i="49"/>
  <c r="F911" i="49" s="1"/>
  <c r="G911" i="49" s="1"/>
  <c r="E912" i="49"/>
  <c r="E913" i="49"/>
  <c r="F913" i="49" s="1"/>
  <c r="G913" i="49" s="1"/>
  <c r="E914" i="49"/>
  <c r="F914" i="49" s="1"/>
  <c r="G914" i="49" s="1"/>
  <c r="E915" i="49"/>
  <c r="E916" i="49"/>
  <c r="F916" i="49" s="1"/>
  <c r="G916" i="49" s="1"/>
  <c r="E917" i="49"/>
  <c r="F917" i="49" s="1"/>
  <c r="G917" i="49" s="1"/>
  <c r="E918" i="49"/>
  <c r="F918" i="49" s="1"/>
  <c r="G918" i="49" s="1"/>
  <c r="E919" i="49"/>
  <c r="F919" i="49" s="1"/>
  <c r="G919" i="49" s="1"/>
  <c r="E920" i="49"/>
  <c r="F920" i="49" s="1"/>
  <c r="G920" i="49" s="1"/>
  <c r="E921" i="49"/>
  <c r="F921" i="49" s="1"/>
  <c r="G921" i="49" s="1"/>
  <c r="E922" i="49"/>
  <c r="E923" i="49"/>
  <c r="F923" i="49" s="1"/>
  <c r="G923" i="49" s="1"/>
  <c r="E924" i="49"/>
  <c r="F924" i="49" s="1"/>
  <c r="G924" i="49" s="1"/>
  <c r="E925" i="49"/>
  <c r="E926" i="49"/>
  <c r="E927" i="49"/>
  <c r="E928" i="49"/>
  <c r="E929" i="49"/>
  <c r="E930" i="49"/>
  <c r="E931" i="49"/>
  <c r="E932" i="49"/>
  <c r="E933" i="49"/>
  <c r="E934" i="49"/>
  <c r="E935" i="49"/>
  <c r="E936" i="49"/>
  <c r="E937" i="49"/>
  <c r="F937" i="49" s="1"/>
  <c r="G937" i="49" s="1"/>
  <c r="E938" i="49"/>
  <c r="E939" i="49"/>
  <c r="E940" i="49"/>
  <c r="E941" i="49"/>
  <c r="E942" i="49"/>
  <c r="E943" i="49"/>
  <c r="F943" i="49" s="1"/>
  <c r="G943" i="49" s="1"/>
  <c r="E944" i="49"/>
  <c r="E945" i="49"/>
  <c r="E946" i="49"/>
  <c r="E947" i="49"/>
  <c r="E948" i="49"/>
  <c r="E949" i="49"/>
  <c r="E950" i="49"/>
  <c r="F950" i="49" s="1"/>
  <c r="G950" i="49" s="1"/>
  <c r="E951" i="49"/>
  <c r="E952" i="49"/>
  <c r="E953" i="49"/>
  <c r="E954" i="49"/>
  <c r="E955" i="49"/>
  <c r="E956" i="49"/>
  <c r="E957" i="49"/>
  <c r="E958" i="49"/>
  <c r="E959" i="49"/>
  <c r="E960" i="49"/>
  <c r="E961" i="49"/>
  <c r="E962" i="49"/>
  <c r="E963" i="49"/>
  <c r="E964" i="49"/>
  <c r="E965" i="49"/>
  <c r="E966" i="49"/>
  <c r="E967" i="49"/>
  <c r="E968" i="49"/>
  <c r="E969" i="49"/>
  <c r="E970" i="49"/>
  <c r="E971" i="49"/>
  <c r="E972" i="49"/>
  <c r="E973" i="49"/>
  <c r="E974" i="49"/>
  <c r="E975" i="49"/>
  <c r="E976" i="49"/>
  <c r="E977" i="49"/>
  <c r="E978" i="49"/>
  <c r="E979" i="49"/>
  <c r="E980" i="49"/>
  <c r="E981" i="49"/>
  <c r="E982" i="49"/>
  <c r="F982" i="49" s="1"/>
  <c r="G982" i="49" s="1"/>
  <c r="E983" i="49"/>
  <c r="E984" i="49"/>
  <c r="E985" i="49"/>
  <c r="E986" i="49"/>
  <c r="E987" i="49"/>
  <c r="E988" i="49"/>
  <c r="E989" i="49"/>
  <c r="E990" i="49"/>
  <c r="E991" i="49"/>
  <c r="E992" i="49"/>
  <c r="E993" i="49"/>
  <c r="E994" i="49"/>
  <c r="E995" i="49"/>
  <c r="F995" i="49" s="1"/>
  <c r="G995" i="49" s="1"/>
  <c r="E996" i="49"/>
  <c r="F996" i="49" s="1"/>
  <c r="G996" i="49" s="1"/>
  <c r="E997" i="49"/>
  <c r="E998" i="49"/>
  <c r="E999" i="49"/>
  <c r="E1000" i="49"/>
  <c r="E1001" i="49"/>
  <c r="E1002" i="49"/>
  <c r="E1003" i="49"/>
  <c r="E1004" i="49"/>
  <c r="E1005" i="49"/>
  <c r="E1006" i="49"/>
  <c r="E1007" i="49"/>
  <c r="E1008" i="49"/>
  <c r="E1009" i="49"/>
  <c r="E1010" i="49"/>
  <c r="E1011" i="49"/>
  <c r="E1012" i="49"/>
  <c r="E1013" i="49"/>
  <c r="E1014" i="49"/>
  <c r="E1015" i="49"/>
  <c r="E1016" i="49"/>
  <c r="E1017" i="49"/>
  <c r="E1018" i="49"/>
  <c r="E1019" i="49"/>
  <c r="E1020" i="49"/>
  <c r="E1021" i="49"/>
  <c r="E1022" i="49"/>
  <c r="E1023" i="49"/>
  <c r="E1024" i="49"/>
  <c r="E1025" i="49"/>
  <c r="E1026" i="49"/>
  <c r="E1027" i="49"/>
  <c r="E1028" i="49"/>
  <c r="E1029" i="49"/>
  <c r="E1030" i="49"/>
  <c r="E1031" i="49"/>
  <c r="E1032" i="49"/>
  <c r="E1033" i="49"/>
  <c r="E1034" i="49"/>
  <c r="E1035" i="49"/>
  <c r="E1036" i="49"/>
  <c r="E1037" i="49"/>
  <c r="E1038" i="49"/>
  <c r="E1039" i="49"/>
  <c r="E1040" i="49"/>
  <c r="E1041" i="49"/>
  <c r="E1042" i="49"/>
  <c r="E1043" i="49"/>
  <c r="E1044" i="49"/>
  <c r="E1045" i="49"/>
  <c r="E1046" i="49"/>
  <c r="E1047" i="49"/>
  <c r="E1048" i="49"/>
  <c r="E1049" i="49"/>
  <c r="E1050" i="49"/>
  <c r="E1051" i="49"/>
  <c r="E1052" i="49"/>
  <c r="E1053" i="49"/>
  <c r="E1054" i="49"/>
  <c r="E1055" i="49"/>
  <c r="E1056" i="49"/>
  <c r="E1057" i="49"/>
  <c r="E1058" i="49"/>
  <c r="E1059" i="49"/>
  <c r="E1060" i="49"/>
  <c r="E1061" i="49"/>
  <c r="E1062" i="49"/>
  <c r="E1063" i="49"/>
  <c r="E1064" i="49"/>
  <c r="E1065" i="49"/>
  <c r="E1066" i="49"/>
  <c r="E1067" i="49"/>
  <c r="E1068" i="49"/>
  <c r="E1069" i="49"/>
  <c r="E1070" i="49"/>
  <c r="E1071" i="49"/>
  <c r="E1072" i="49"/>
  <c r="E1073" i="49"/>
  <c r="E1074" i="49"/>
  <c r="E1075" i="49"/>
  <c r="E1076" i="49"/>
  <c r="E1077" i="49"/>
  <c r="E1078" i="49"/>
  <c r="E1079" i="49"/>
  <c r="E1080" i="49"/>
  <c r="E1081" i="49"/>
  <c r="E1082" i="49"/>
  <c r="E1083" i="49"/>
  <c r="E1084" i="49"/>
  <c r="E1085" i="49"/>
  <c r="E1086" i="49"/>
  <c r="E1087" i="49"/>
  <c r="E1088" i="49"/>
  <c r="E1089" i="49"/>
  <c r="E1090" i="49"/>
  <c r="E1091" i="49"/>
  <c r="E1092" i="49"/>
  <c r="E1093" i="49"/>
  <c r="E1094" i="49"/>
  <c r="E1095" i="49"/>
  <c r="E1096" i="49"/>
  <c r="E1097" i="49"/>
  <c r="F1097" i="49" s="1"/>
  <c r="G1097" i="49" s="1"/>
  <c r="E1098" i="49"/>
  <c r="E1099" i="49"/>
  <c r="E1100" i="49"/>
  <c r="E1101" i="49"/>
  <c r="E1102" i="49"/>
  <c r="E1103" i="49"/>
  <c r="E1104" i="49"/>
  <c r="E1105" i="49"/>
  <c r="E1106" i="49"/>
  <c r="E1107" i="49"/>
  <c r="E1108" i="49"/>
  <c r="E1109" i="49"/>
  <c r="E1110" i="49"/>
  <c r="F1110" i="49" s="1"/>
  <c r="G1110" i="49" s="1"/>
  <c r="E1111" i="49"/>
  <c r="E1112" i="49"/>
  <c r="E1113" i="49"/>
  <c r="E1114" i="49"/>
  <c r="E1115" i="49"/>
  <c r="E1116" i="49"/>
  <c r="E1117" i="49"/>
  <c r="E1118" i="49"/>
  <c r="E1119" i="49"/>
  <c r="E1120" i="49"/>
  <c r="E1121" i="49"/>
  <c r="E1122" i="49"/>
  <c r="E1123" i="49"/>
  <c r="E1124" i="49"/>
  <c r="E1125" i="49"/>
  <c r="E1126" i="49"/>
  <c r="E1127" i="49"/>
  <c r="E1128" i="49"/>
  <c r="E1129" i="49"/>
  <c r="E1130" i="49"/>
  <c r="E1131" i="49"/>
  <c r="E1132" i="49"/>
  <c r="E1133" i="49"/>
  <c r="E1134" i="49"/>
  <c r="E1135" i="49"/>
  <c r="E1136" i="49"/>
  <c r="E1137" i="49"/>
  <c r="E1138" i="49"/>
  <c r="E1139" i="49"/>
  <c r="E1140" i="49"/>
  <c r="F1140" i="49" s="1"/>
  <c r="G1140" i="49" s="1"/>
  <c r="E1141" i="49"/>
  <c r="E1142" i="49"/>
  <c r="E1143" i="49"/>
  <c r="E1144" i="49"/>
  <c r="E1145" i="49"/>
  <c r="E1146" i="49"/>
  <c r="E1147" i="49"/>
  <c r="E1148" i="49"/>
  <c r="E1149" i="49"/>
  <c r="E1150" i="49"/>
  <c r="E1151" i="49"/>
  <c r="E1152" i="49"/>
  <c r="E1153" i="49"/>
  <c r="E1154" i="49"/>
  <c r="E1155" i="49"/>
  <c r="E1156" i="49"/>
  <c r="E1157" i="49"/>
  <c r="E1158" i="49"/>
  <c r="E1159" i="49"/>
  <c r="E1160" i="49"/>
  <c r="E1161" i="49"/>
  <c r="E1162" i="49"/>
  <c r="E1163" i="49"/>
  <c r="E1164" i="49"/>
  <c r="F1164" i="49" s="1"/>
  <c r="G1164" i="49" s="1"/>
  <c r="E1165" i="49"/>
  <c r="E1166" i="49"/>
  <c r="E1167" i="49"/>
  <c r="E1168" i="49"/>
  <c r="E1169" i="49"/>
  <c r="E1170" i="49"/>
  <c r="E1171" i="49"/>
  <c r="E1172" i="49"/>
  <c r="E1173" i="49"/>
  <c r="E1174" i="49"/>
  <c r="E1175" i="49"/>
  <c r="E1176" i="49"/>
  <c r="E1177" i="49"/>
  <c r="E1178" i="49"/>
  <c r="E1179" i="49"/>
  <c r="E1180" i="49"/>
  <c r="E1181" i="49"/>
  <c r="E1182" i="49"/>
  <c r="E1183" i="49"/>
  <c r="E1184" i="49"/>
  <c r="E1185" i="49"/>
  <c r="E1186" i="49"/>
  <c r="E1187" i="49"/>
  <c r="E1188" i="49"/>
  <c r="E1189" i="49"/>
  <c r="E1190" i="49"/>
  <c r="E1191" i="49"/>
  <c r="E1192" i="49"/>
  <c r="E1193" i="49"/>
  <c r="E1194" i="49"/>
  <c r="E1195" i="49"/>
  <c r="E1196" i="49"/>
  <c r="F1196" i="49" s="1"/>
  <c r="G1196" i="49" s="1"/>
  <c r="E1197" i="49"/>
  <c r="E1198" i="49"/>
  <c r="E1199" i="49"/>
  <c r="E1200" i="49"/>
  <c r="E1201" i="49"/>
  <c r="E1202" i="49"/>
  <c r="E1203" i="49"/>
  <c r="E1204" i="49"/>
  <c r="E1205" i="49"/>
  <c r="E1206" i="49"/>
  <c r="E1207" i="49"/>
  <c r="E1208" i="49"/>
  <c r="E1209" i="49"/>
  <c r="E1210" i="49"/>
  <c r="E1211" i="49"/>
  <c r="E1212" i="49"/>
  <c r="E1213" i="49"/>
  <c r="E1214" i="49"/>
  <c r="E1215" i="49"/>
  <c r="E1216" i="49"/>
  <c r="E1217" i="49"/>
  <c r="E1218" i="49"/>
  <c r="E1219" i="49"/>
  <c r="E1220" i="49"/>
  <c r="E1221" i="49"/>
  <c r="E1222" i="49"/>
  <c r="F1222" i="49" s="1"/>
  <c r="G1222" i="49" s="1"/>
  <c r="E1223" i="49"/>
  <c r="E1224" i="49"/>
  <c r="E1225" i="49"/>
  <c r="F1225" i="49" s="1"/>
  <c r="G1225" i="49" s="1"/>
  <c r="E1226" i="49"/>
  <c r="F1226" i="49" s="1"/>
  <c r="G1226" i="49" s="1"/>
  <c r="E1227" i="49"/>
  <c r="E1228" i="49"/>
  <c r="F1228" i="49" s="1"/>
  <c r="G1228" i="49" s="1"/>
  <c r="E1229" i="49"/>
  <c r="F1229" i="49" s="1"/>
  <c r="G1229" i="49" s="1"/>
  <c r="E1230" i="49"/>
  <c r="E1231" i="49"/>
  <c r="E1232" i="49"/>
  <c r="F1232" i="49" s="1"/>
  <c r="G1232" i="49" s="1"/>
  <c r="E1233" i="49"/>
  <c r="F1233" i="49" s="1"/>
  <c r="G1233" i="49" s="1"/>
  <c r="E1234" i="49"/>
  <c r="F1234" i="49" s="1"/>
  <c r="G1234" i="49" s="1"/>
  <c r="E1235" i="49"/>
  <c r="F1235" i="49" s="1"/>
  <c r="G1235" i="49" s="1"/>
  <c r="E1236" i="49"/>
  <c r="F1236" i="49" s="1"/>
  <c r="G1236" i="49" s="1"/>
  <c r="E1237" i="49"/>
  <c r="F1237" i="49" s="1"/>
  <c r="G1237" i="49" s="1"/>
  <c r="E1238" i="49"/>
  <c r="F1238" i="49" s="1"/>
  <c r="G1238" i="49" s="1"/>
  <c r="E1239" i="49"/>
  <c r="E1240" i="49"/>
  <c r="E1241" i="49"/>
  <c r="F1241" i="49" s="1"/>
  <c r="G1241" i="49" s="1"/>
  <c r="E1242" i="49"/>
  <c r="F1242" i="49" s="1"/>
  <c r="G1242" i="49" s="1"/>
  <c r="E1243" i="49"/>
  <c r="F1243" i="49" s="1"/>
  <c r="G1243" i="49" s="1"/>
  <c r="E1244" i="49"/>
  <c r="F1244" i="49" s="1"/>
  <c r="G1244" i="49" s="1"/>
  <c r="E1245" i="49"/>
  <c r="F1245" i="49" s="1"/>
  <c r="G1245" i="49" s="1"/>
  <c r="E1246" i="49"/>
  <c r="F1246" i="49" s="1"/>
  <c r="G1246" i="49" s="1"/>
  <c r="E1247" i="49"/>
  <c r="F1247" i="49" s="1"/>
  <c r="G1247" i="49" s="1"/>
  <c r="E1248" i="49"/>
  <c r="F1248" i="49" s="1"/>
  <c r="G1248" i="49" s="1"/>
  <c r="E1249" i="49"/>
  <c r="F1249" i="49" s="1"/>
  <c r="G1249" i="49" s="1"/>
  <c r="E1250" i="49"/>
  <c r="F1250" i="49" s="1"/>
  <c r="G1250" i="49" s="1"/>
  <c r="E1251" i="49"/>
  <c r="F1251" i="49" s="1"/>
  <c r="G1251" i="49" s="1"/>
  <c r="E1252" i="49"/>
  <c r="F1252" i="49" s="1"/>
  <c r="G1252" i="49" s="1"/>
  <c r="E1253" i="49"/>
  <c r="F1253" i="49" s="1"/>
  <c r="G1253" i="49" s="1"/>
  <c r="E1254" i="49"/>
  <c r="F1254" i="49" s="1"/>
  <c r="G1254" i="49" s="1"/>
  <c r="E1255" i="49"/>
  <c r="F1255" i="49" s="1"/>
  <c r="G1255" i="49" s="1"/>
  <c r="E1256" i="49"/>
  <c r="F1256" i="49" s="1"/>
  <c r="G1256" i="49" s="1"/>
  <c r="E1257" i="49"/>
  <c r="F1257" i="49" s="1"/>
  <c r="G1257" i="49" s="1"/>
  <c r="E1258" i="49"/>
  <c r="F1258" i="49" s="1"/>
  <c r="G1258" i="49" s="1"/>
  <c r="E1259" i="49"/>
  <c r="E1260" i="49"/>
  <c r="F1260" i="49" s="1"/>
  <c r="G1260" i="49" s="1"/>
  <c r="E1261" i="49"/>
  <c r="F1261" i="49" s="1"/>
  <c r="G1261" i="49" s="1"/>
  <c r="E1262" i="49"/>
  <c r="F1262" i="49" s="1"/>
  <c r="G1262" i="49" s="1"/>
  <c r="E1263" i="49"/>
  <c r="F1263" i="49" s="1"/>
  <c r="G1263" i="49" s="1"/>
  <c r="E1264" i="49"/>
  <c r="E1265" i="49"/>
  <c r="F1265" i="49" s="1"/>
  <c r="G1265" i="49" s="1"/>
  <c r="E1266" i="49"/>
  <c r="F1266" i="49" s="1"/>
  <c r="G1266" i="49" s="1"/>
  <c r="E1267" i="49"/>
  <c r="F1267" i="49" s="1"/>
  <c r="G1267" i="49" s="1"/>
  <c r="E1268" i="49"/>
  <c r="F1268" i="49" s="1"/>
  <c r="G1268" i="49" s="1"/>
  <c r="E1269" i="49"/>
  <c r="E1270" i="49"/>
  <c r="F1270" i="49" s="1"/>
  <c r="G1270" i="49" s="1"/>
  <c r="E1271" i="49"/>
  <c r="F1271" i="49" s="1"/>
  <c r="G1271" i="49" s="1"/>
  <c r="E1272" i="49"/>
  <c r="F1272" i="49" s="1"/>
  <c r="G1272" i="49" s="1"/>
  <c r="E1273" i="49"/>
  <c r="F1273" i="49" s="1"/>
  <c r="G1273" i="49" s="1"/>
  <c r="E1274" i="49"/>
  <c r="F1274" i="49" s="1"/>
  <c r="G1274" i="49" s="1"/>
  <c r="E1275" i="49"/>
  <c r="F1275" i="49" s="1"/>
  <c r="G1275" i="49" s="1"/>
  <c r="E1276" i="49"/>
  <c r="F1276" i="49" s="1"/>
  <c r="G1276" i="49" s="1"/>
  <c r="E1277" i="49"/>
  <c r="F1277" i="49" s="1"/>
  <c r="G1277" i="49" s="1"/>
  <c r="E1278" i="49"/>
  <c r="F1278" i="49" s="1"/>
  <c r="G1278" i="49" s="1"/>
  <c r="E1279" i="49"/>
  <c r="F1279" i="49" s="1"/>
  <c r="G1279" i="49" s="1"/>
  <c r="E1280" i="49"/>
  <c r="F1280" i="49" s="1"/>
  <c r="G1280" i="49" s="1"/>
  <c r="E1281" i="49"/>
  <c r="E1282" i="49"/>
  <c r="E1283" i="49"/>
  <c r="F1283" i="49" s="1"/>
  <c r="G1283" i="49" s="1"/>
  <c r="E1284" i="49"/>
  <c r="F1284" i="49" s="1"/>
  <c r="G1284" i="49" s="1"/>
  <c r="E1285" i="49"/>
  <c r="F1285" i="49" s="1"/>
  <c r="G1285" i="49" s="1"/>
  <c r="E1286" i="49"/>
  <c r="F1286" i="49" s="1"/>
  <c r="G1286" i="49" s="1"/>
  <c r="E1287" i="49"/>
  <c r="F1287" i="49" s="1"/>
  <c r="G1287" i="49" s="1"/>
  <c r="E1288" i="49"/>
  <c r="F1288" i="49" s="1"/>
  <c r="G1288" i="49" s="1"/>
  <c r="E1289" i="49"/>
  <c r="E1290" i="49"/>
  <c r="E1291" i="49"/>
  <c r="F1291" i="49" s="1"/>
  <c r="G1291" i="49" s="1"/>
  <c r="E1292" i="49"/>
  <c r="F1292" i="49" s="1"/>
  <c r="G1292" i="49" s="1"/>
  <c r="E1293" i="49"/>
  <c r="F1293" i="49" s="1"/>
  <c r="G1293" i="49" s="1"/>
  <c r="E1294" i="49"/>
  <c r="F1294" i="49" s="1"/>
  <c r="G1294" i="49" s="1"/>
  <c r="E1295" i="49"/>
  <c r="F1295" i="49" s="1"/>
  <c r="G1295" i="49" s="1"/>
  <c r="E1296" i="49"/>
  <c r="F1296" i="49" s="1"/>
  <c r="G1296" i="49" s="1"/>
  <c r="E1297" i="49"/>
  <c r="E1298" i="49"/>
  <c r="F1298" i="49" s="1"/>
  <c r="G1298" i="49" s="1"/>
  <c r="E1299" i="49"/>
  <c r="F1299" i="49" s="1"/>
  <c r="G1299" i="49" s="1"/>
  <c r="E1300" i="49"/>
  <c r="F1300" i="49" s="1"/>
  <c r="G1300" i="49" s="1"/>
  <c r="E1301" i="49"/>
  <c r="F1301" i="49" s="1"/>
  <c r="G1301" i="49" s="1"/>
  <c r="E1302" i="49"/>
  <c r="F1302" i="49" s="1"/>
  <c r="G1302" i="49" s="1"/>
  <c r="E1303" i="49"/>
  <c r="F1303" i="49" s="1"/>
  <c r="G1303" i="49" s="1"/>
  <c r="E1304" i="49"/>
  <c r="F1304" i="49" s="1"/>
  <c r="G1304" i="49" s="1"/>
  <c r="E1305" i="49"/>
  <c r="F1305" i="49" s="1"/>
  <c r="G1305" i="49" s="1"/>
  <c r="E1306" i="49"/>
  <c r="F1306" i="49" s="1"/>
  <c r="G1306" i="49" s="1"/>
  <c r="E1307" i="49"/>
  <c r="F1307" i="49" s="1"/>
  <c r="G1307" i="49" s="1"/>
  <c r="E1308" i="49"/>
  <c r="F1308" i="49" s="1"/>
  <c r="G1308" i="49" s="1"/>
  <c r="E1309" i="49"/>
  <c r="F1309" i="49" s="1"/>
  <c r="G1309" i="49" s="1"/>
  <c r="E1310" i="49"/>
  <c r="F1310" i="49" s="1"/>
  <c r="G1310" i="49" s="1"/>
  <c r="E1311" i="49"/>
  <c r="F1311" i="49" s="1"/>
  <c r="G1311" i="49" s="1"/>
  <c r="E1312" i="49"/>
  <c r="E1313" i="49"/>
  <c r="F1313" i="49" s="1"/>
  <c r="G1313" i="49" s="1"/>
  <c r="E1314" i="49"/>
  <c r="F1314" i="49" s="1"/>
  <c r="G1314" i="49" s="1"/>
  <c r="E1315" i="49"/>
  <c r="F1315" i="49" s="1"/>
  <c r="G1315" i="49" s="1"/>
  <c r="E1316" i="49"/>
  <c r="F1316" i="49" s="1"/>
  <c r="G1316" i="49" s="1"/>
  <c r="E1317" i="49"/>
  <c r="E1318" i="49"/>
  <c r="F1318" i="49" s="1"/>
  <c r="G1318" i="49" s="1"/>
  <c r="E1319" i="49"/>
  <c r="F1319" i="49" s="1"/>
  <c r="G1319" i="49" s="1"/>
  <c r="E1320" i="49"/>
  <c r="F1320" i="49" s="1"/>
  <c r="G1320" i="49" s="1"/>
  <c r="E1321" i="49"/>
  <c r="F1321" i="49" s="1"/>
  <c r="G1321" i="49" s="1"/>
  <c r="E1322" i="49"/>
  <c r="F1322" i="49" s="1"/>
  <c r="G1322" i="49" s="1"/>
  <c r="E1323" i="49"/>
  <c r="F1323" i="49" s="1"/>
  <c r="G1323" i="49" s="1"/>
  <c r="E1324" i="49"/>
  <c r="F1324" i="49" s="1"/>
  <c r="G1324" i="49" s="1"/>
  <c r="E1325" i="49"/>
  <c r="F1325" i="49" s="1"/>
  <c r="G1325" i="49" s="1"/>
  <c r="E1326" i="49"/>
  <c r="F1326" i="49" s="1"/>
  <c r="G1326" i="49" s="1"/>
  <c r="E1327" i="49"/>
  <c r="E1328" i="49"/>
  <c r="F1328" i="49" s="1"/>
  <c r="G1328" i="49" s="1"/>
  <c r="E1329" i="49"/>
  <c r="F1329" i="49" s="1"/>
  <c r="G1329" i="49" s="1"/>
  <c r="E1330" i="49"/>
  <c r="F1330" i="49" s="1"/>
  <c r="G1330" i="49" s="1"/>
  <c r="E1331" i="49"/>
  <c r="F1331" i="49" s="1"/>
  <c r="G1331" i="49" s="1"/>
  <c r="E1332" i="49"/>
  <c r="F1332" i="49" s="1"/>
  <c r="G1332" i="49" s="1"/>
  <c r="E1333" i="49"/>
  <c r="F1333" i="49" s="1"/>
  <c r="G1333" i="49" s="1"/>
  <c r="E1334" i="49"/>
  <c r="F1334" i="49" s="1"/>
  <c r="G1334" i="49" s="1"/>
  <c r="E1335" i="49"/>
  <c r="F1335" i="49" s="1"/>
  <c r="G1335" i="49" s="1"/>
  <c r="E1336" i="49"/>
  <c r="F1336" i="49" s="1"/>
  <c r="G1336" i="49" s="1"/>
  <c r="E1337" i="49"/>
  <c r="F1337" i="49" s="1"/>
  <c r="G1337" i="49" s="1"/>
  <c r="E1338" i="49"/>
  <c r="F1338" i="49" s="1"/>
  <c r="G1338" i="49" s="1"/>
  <c r="E1339" i="49"/>
  <c r="E1340" i="49"/>
  <c r="F1340" i="49" s="1"/>
  <c r="G1340" i="49" s="1"/>
  <c r="E1341" i="49"/>
  <c r="E1342" i="49"/>
  <c r="E1343" i="49"/>
  <c r="F1343" i="49" s="1"/>
  <c r="G1343" i="49" s="1"/>
  <c r="E1344" i="49"/>
  <c r="F1344" i="49" s="1"/>
  <c r="G1344" i="49" s="1"/>
  <c r="E1345" i="49"/>
  <c r="E1346" i="49"/>
  <c r="E1347" i="49"/>
  <c r="E1348" i="49"/>
  <c r="E1349" i="49"/>
  <c r="E1350" i="49"/>
  <c r="E1351" i="49"/>
  <c r="E1352" i="49"/>
  <c r="E1353" i="49"/>
  <c r="E1354" i="49"/>
  <c r="E1355" i="49"/>
  <c r="E1356" i="49"/>
  <c r="E1357" i="49"/>
  <c r="E1358" i="49"/>
  <c r="E1359" i="49"/>
  <c r="E1360" i="49"/>
  <c r="F1360" i="49" s="1"/>
  <c r="G1360" i="49" s="1"/>
  <c r="E1361" i="49"/>
  <c r="F1361" i="49" s="1"/>
  <c r="G1361" i="49" s="1"/>
  <c r="E1362" i="49"/>
  <c r="F1362" i="49" s="1"/>
  <c r="G1362" i="49" s="1"/>
  <c r="E1363" i="49"/>
  <c r="F1363" i="49" s="1"/>
  <c r="G1363" i="49" s="1"/>
  <c r="E1364" i="49"/>
  <c r="F1364" i="49" s="1"/>
  <c r="G1364" i="49" s="1"/>
  <c r="E1365" i="49"/>
  <c r="F1365" i="49" s="1"/>
  <c r="G1365" i="49" s="1"/>
  <c r="E1366" i="49"/>
  <c r="F1366" i="49" s="1"/>
  <c r="G1366" i="49" s="1"/>
  <c r="E1367" i="49"/>
  <c r="F1367" i="49" s="1"/>
  <c r="G1367" i="49" s="1"/>
  <c r="E1368" i="49"/>
  <c r="F1368" i="49" s="1"/>
  <c r="G1368" i="49" s="1"/>
  <c r="E1369" i="49"/>
  <c r="F1369" i="49" s="1"/>
  <c r="G1369" i="49" s="1"/>
  <c r="E1370" i="49"/>
  <c r="F1370" i="49" s="1"/>
  <c r="G1370" i="49" s="1"/>
  <c r="E1371" i="49"/>
  <c r="F1371" i="49" s="1"/>
  <c r="G1371" i="49" s="1"/>
  <c r="E1372" i="49"/>
  <c r="F1372" i="49" s="1"/>
  <c r="G1372" i="49" s="1"/>
  <c r="E1373" i="49"/>
  <c r="F1373" i="49" s="1"/>
  <c r="G1373" i="49" s="1"/>
  <c r="E1374" i="49"/>
  <c r="F1374" i="49" s="1"/>
  <c r="G1374" i="49" s="1"/>
  <c r="E1375" i="49"/>
  <c r="F1375" i="49" s="1"/>
  <c r="G1375" i="49" s="1"/>
  <c r="E1376" i="49"/>
  <c r="F1376" i="49" s="1"/>
  <c r="G1376" i="49" s="1"/>
  <c r="E1377" i="49"/>
  <c r="F1377" i="49" s="1"/>
  <c r="G1377" i="49" s="1"/>
  <c r="E1378" i="49"/>
  <c r="F1378" i="49" s="1"/>
  <c r="G1378" i="49" s="1"/>
  <c r="E1379" i="49"/>
  <c r="F1379" i="49" s="1"/>
  <c r="G1379" i="49" s="1"/>
  <c r="E1380" i="49"/>
  <c r="F1380" i="49" s="1"/>
  <c r="G1380" i="49" s="1"/>
  <c r="E1381" i="49"/>
  <c r="F1381" i="49" s="1"/>
  <c r="G1381" i="49" s="1"/>
  <c r="E1382" i="49"/>
  <c r="F1382" i="49" s="1"/>
  <c r="G1382" i="49" s="1"/>
  <c r="E1383" i="49"/>
  <c r="F1383" i="49" s="1"/>
  <c r="G1383" i="49" s="1"/>
  <c r="E1384" i="49"/>
  <c r="F1384" i="49" s="1"/>
  <c r="G1384" i="49" s="1"/>
  <c r="E1385" i="49"/>
  <c r="F1385" i="49" s="1"/>
  <c r="G1385" i="49" s="1"/>
  <c r="E1386" i="49"/>
  <c r="F1386" i="49" s="1"/>
  <c r="G1386" i="49" s="1"/>
  <c r="E1387" i="49"/>
  <c r="F1387" i="49" s="1"/>
  <c r="G1387" i="49" s="1"/>
  <c r="E1388" i="49"/>
  <c r="F1388" i="49" s="1"/>
  <c r="G1388" i="49" s="1"/>
  <c r="E1389" i="49"/>
  <c r="F1389" i="49" s="1"/>
  <c r="G1389" i="49" s="1"/>
  <c r="E1390" i="49"/>
  <c r="F1390" i="49" s="1"/>
  <c r="G1390" i="49" s="1"/>
  <c r="E1391" i="49"/>
  <c r="F1391" i="49" s="1"/>
  <c r="G1391" i="49" s="1"/>
  <c r="E1392" i="49"/>
  <c r="F1392" i="49" s="1"/>
  <c r="G1392" i="49" s="1"/>
  <c r="E1393" i="49"/>
  <c r="F1393" i="49" s="1"/>
  <c r="G1393" i="49" s="1"/>
  <c r="E1394" i="49"/>
  <c r="F1394" i="49" s="1"/>
  <c r="G1394" i="49" s="1"/>
  <c r="E1395" i="49"/>
  <c r="F1395" i="49" s="1"/>
  <c r="G1395" i="49" s="1"/>
  <c r="E1396" i="49"/>
  <c r="F1396" i="49" s="1"/>
  <c r="G1396" i="49" s="1"/>
  <c r="E1397" i="49"/>
  <c r="F1397" i="49" s="1"/>
  <c r="G1397" i="49" s="1"/>
  <c r="E1398" i="49"/>
  <c r="F1398" i="49" s="1"/>
  <c r="G1398" i="49" s="1"/>
  <c r="E1399" i="49"/>
  <c r="F1399" i="49" s="1"/>
  <c r="G1399" i="49" s="1"/>
  <c r="E1400" i="49"/>
  <c r="F1400" i="49" s="1"/>
  <c r="G1400" i="49" s="1"/>
  <c r="E1401" i="49"/>
  <c r="F1401" i="49" s="1"/>
  <c r="G1401" i="49" s="1"/>
  <c r="E1402" i="49"/>
  <c r="F1402" i="49" s="1"/>
  <c r="G1402" i="49" s="1"/>
  <c r="E1403" i="49"/>
  <c r="F1403" i="49" s="1"/>
  <c r="G1403" i="49" s="1"/>
  <c r="E1404" i="49"/>
  <c r="F1404" i="49" s="1"/>
  <c r="G1404" i="49" s="1"/>
  <c r="E1405" i="49"/>
  <c r="F1405" i="49" s="1"/>
  <c r="G1405" i="49" s="1"/>
  <c r="E1406" i="49"/>
  <c r="F1406" i="49" s="1"/>
  <c r="G1406" i="49" s="1"/>
  <c r="E1407" i="49"/>
  <c r="F1407" i="49" s="1"/>
  <c r="G1407" i="49" s="1"/>
  <c r="E1408" i="49"/>
  <c r="F1408" i="49" s="1"/>
  <c r="G1408" i="49" s="1"/>
  <c r="E1409" i="49"/>
  <c r="F1409" i="49" s="1"/>
  <c r="G1409" i="49" s="1"/>
  <c r="E1410" i="49"/>
  <c r="F1410" i="49" s="1"/>
  <c r="G1410" i="49" s="1"/>
  <c r="E1411" i="49"/>
  <c r="F1411" i="49" s="1"/>
  <c r="G1411" i="49" s="1"/>
  <c r="E1412" i="49"/>
  <c r="F1412" i="49" s="1"/>
  <c r="G1412" i="49" s="1"/>
  <c r="E1413" i="49"/>
  <c r="F1413" i="49" s="1"/>
  <c r="G1413" i="49" s="1"/>
  <c r="E1414" i="49"/>
  <c r="F1414" i="49" s="1"/>
  <c r="G1414" i="49" s="1"/>
  <c r="E1415" i="49"/>
  <c r="F1415" i="49" s="1"/>
  <c r="G1415" i="49" s="1"/>
  <c r="E1416" i="49"/>
  <c r="F1416" i="49" s="1"/>
  <c r="G1416" i="49" s="1"/>
  <c r="E1417" i="49"/>
  <c r="F1417" i="49" s="1"/>
  <c r="G1417" i="49" s="1"/>
  <c r="E1418" i="49"/>
  <c r="F1418" i="49" s="1"/>
  <c r="G1418" i="49" s="1"/>
  <c r="E1419" i="49"/>
  <c r="F1419" i="49" s="1"/>
  <c r="G1419" i="49" s="1"/>
  <c r="E1420" i="49"/>
  <c r="F1420" i="49" s="1"/>
  <c r="G1420" i="49" s="1"/>
  <c r="E1421" i="49"/>
  <c r="F1421" i="49" s="1"/>
  <c r="G1421" i="49" s="1"/>
  <c r="E1422" i="49"/>
  <c r="F1422" i="49" s="1"/>
  <c r="G1422" i="49" s="1"/>
  <c r="E1423" i="49"/>
  <c r="F1423" i="49" s="1"/>
  <c r="G1423" i="49" s="1"/>
  <c r="E1424" i="49"/>
  <c r="F1424" i="49" s="1"/>
  <c r="G1424" i="49" s="1"/>
  <c r="E1425" i="49"/>
  <c r="F1425" i="49" s="1"/>
  <c r="G1425" i="49" s="1"/>
  <c r="E1426" i="49"/>
  <c r="F1426" i="49" s="1"/>
  <c r="G1426" i="49" s="1"/>
  <c r="E1427" i="49"/>
  <c r="F1427" i="49" s="1"/>
  <c r="G1427" i="49" s="1"/>
  <c r="E1428" i="49"/>
  <c r="F1428" i="49" s="1"/>
  <c r="G1428" i="49" s="1"/>
  <c r="E1429" i="49"/>
  <c r="F1429" i="49" s="1"/>
  <c r="G1429" i="49" s="1"/>
  <c r="E1430" i="49"/>
  <c r="F1430" i="49" s="1"/>
  <c r="G1430" i="49" s="1"/>
  <c r="E1431" i="49"/>
  <c r="F1431" i="49" s="1"/>
  <c r="G1431" i="49" s="1"/>
  <c r="E1432" i="49"/>
  <c r="F1432" i="49" s="1"/>
  <c r="G1432" i="49" s="1"/>
  <c r="E1433" i="49"/>
  <c r="F1433" i="49" s="1"/>
  <c r="G1433" i="49" s="1"/>
  <c r="E1434" i="49"/>
  <c r="F1434" i="49" s="1"/>
  <c r="G1434" i="49" s="1"/>
  <c r="E1435" i="49"/>
  <c r="F1435" i="49" s="1"/>
  <c r="G1435" i="49" s="1"/>
  <c r="E1436" i="49"/>
  <c r="F1436" i="49" s="1"/>
  <c r="G1436" i="49" s="1"/>
  <c r="E1437" i="49"/>
  <c r="F1437" i="49" s="1"/>
  <c r="G1437" i="49" s="1"/>
  <c r="E1438" i="49"/>
  <c r="F1438" i="49" s="1"/>
  <c r="G1438" i="49" s="1"/>
  <c r="E1439" i="49"/>
  <c r="F1439" i="49" s="1"/>
  <c r="G1439" i="49" s="1"/>
  <c r="E1440" i="49"/>
  <c r="F1440" i="49" s="1"/>
  <c r="G1440" i="49" s="1"/>
  <c r="E1441" i="49"/>
  <c r="F1441" i="49" s="1"/>
  <c r="G1441" i="49" s="1"/>
  <c r="E1442" i="49"/>
  <c r="F1442" i="49" s="1"/>
  <c r="G1442" i="49" s="1"/>
  <c r="E1443" i="49"/>
  <c r="F1443" i="49" s="1"/>
  <c r="G1443" i="49" s="1"/>
  <c r="E1444" i="49"/>
  <c r="F1444" i="49" s="1"/>
  <c r="G1444" i="49" s="1"/>
  <c r="E1445" i="49"/>
  <c r="F1445" i="49" s="1"/>
  <c r="G1445" i="49" s="1"/>
  <c r="E1446" i="49"/>
  <c r="F1446" i="49" s="1"/>
  <c r="G1446" i="49" s="1"/>
  <c r="E1447" i="49"/>
  <c r="F1447" i="49" s="1"/>
  <c r="G1447" i="49" s="1"/>
  <c r="E1448" i="49"/>
  <c r="F1448" i="49" s="1"/>
  <c r="G1448" i="49" s="1"/>
  <c r="E1449" i="49"/>
  <c r="F1449" i="49" s="1"/>
  <c r="G1449" i="49" s="1"/>
  <c r="E1450" i="49"/>
  <c r="F1450" i="49" s="1"/>
  <c r="G1450" i="49" s="1"/>
  <c r="E1451" i="49"/>
  <c r="F1451" i="49" s="1"/>
  <c r="G1451" i="49" s="1"/>
  <c r="E1452" i="49"/>
  <c r="F1452" i="49" s="1"/>
  <c r="G1452" i="49" s="1"/>
  <c r="E1453" i="49"/>
  <c r="F1453" i="49" s="1"/>
  <c r="G1453" i="49" s="1"/>
  <c r="E1454" i="49"/>
  <c r="F1454" i="49" s="1"/>
  <c r="G1454" i="49" s="1"/>
  <c r="E1455" i="49"/>
  <c r="F1455" i="49" s="1"/>
  <c r="G1455" i="49" s="1"/>
  <c r="E1456" i="49"/>
  <c r="F1456" i="49" s="1"/>
  <c r="G1456" i="49" s="1"/>
  <c r="E1457" i="49"/>
  <c r="F1457" i="49" s="1"/>
  <c r="G1457" i="49" s="1"/>
  <c r="E1458" i="49"/>
  <c r="F1458" i="49" s="1"/>
  <c r="G1458" i="49" s="1"/>
  <c r="E1459" i="49"/>
  <c r="F1459" i="49" s="1"/>
  <c r="G1459" i="49" s="1"/>
  <c r="E1460" i="49"/>
  <c r="F1460" i="49" s="1"/>
  <c r="G1460" i="49" s="1"/>
  <c r="E1461" i="49"/>
  <c r="F1461" i="49" s="1"/>
  <c r="G1461" i="49" s="1"/>
  <c r="E1462" i="49"/>
  <c r="F1462" i="49" s="1"/>
  <c r="G1462" i="49" s="1"/>
  <c r="E1463" i="49"/>
  <c r="F1463" i="49" s="1"/>
  <c r="G1463" i="49" s="1"/>
  <c r="E1464" i="49"/>
  <c r="F1464" i="49" s="1"/>
  <c r="G1464" i="49" s="1"/>
  <c r="E1465" i="49"/>
  <c r="F1465" i="49" s="1"/>
  <c r="G1465" i="49" s="1"/>
  <c r="E1466" i="49"/>
  <c r="F1466" i="49" s="1"/>
  <c r="G1466" i="49" s="1"/>
  <c r="E1467" i="49"/>
  <c r="F1467" i="49" s="1"/>
  <c r="G1467" i="49" s="1"/>
  <c r="E1468" i="49"/>
  <c r="F1468" i="49" s="1"/>
  <c r="G1468" i="49" s="1"/>
  <c r="E1469" i="49"/>
  <c r="F1469" i="49" s="1"/>
  <c r="G1469" i="49" s="1"/>
  <c r="E1470" i="49"/>
  <c r="F1470" i="49" s="1"/>
  <c r="G1470" i="49" s="1"/>
  <c r="E1471" i="49"/>
  <c r="F1471" i="49" s="1"/>
  <c r="G1471" i="49" s="1"/>
  <c r="E1472" i="49"/>
  <c r="F1472" i="49" s="1"/>
  <c r="G1472" i="49" s="1"/>
  <c r="E1473" i="49"/>
  <c r="F1473" i="49" s="1"/>
  <c r="G1473" i="49" s="1"/>
  <c r="E1474" i="49"/>
  <c r="F1474" i="49" s="1"/>
  <c r="G1474" i="49" s="1"/>
  <c r="E1475" i="49"/>
  <c r="F1475" i="49" s="1"/>
  <c r="G1475" i="49" s="1"/>
  <c r="E1476" i="49"/>
  <c r="F1476" i="49" s="1"/>
  <c r="G1476" i="49" s="1"/>
  <c r="E1477" i="49"/>
  <c r="F1477" i="49" s="1"/>
  <c r="G1477" i="49" s="1"/>
  <c r="E1478" i="49"/>
  <c r="F1478" i="49" s="1"/>
  <c r="G1478" i="49" s="1"/>
  <c r="E1479" i="49"/>
  <c r="F1479" i="49" s="1"/>
  <c r="G1479" i="49" s="1"/>
  <c r="E1480" i="49"/>
  <c r="F1480" i="49" s="1"/>
  <c r="G1480" i="49" s="1"/>
  <c r="E1481" i="49"/>
  <c r="F1481" i="49" s="1"/>
  <c r="G1481" i="49" s="1"/>
  <c r="E1482" i="49"/>
  <c r="F1482" i="49" s="1"/>
  <c r="G1482" i="49" s="1"/>
  <c r="E1483" i="49"/>
  <c r="F1483" i="49" s="1"/>
  <c r="G1483" i="49" s="1"/>
  <c r="E1484" i="49"/>
  <c r="F1484" i="49" s="1"/>
  <c r="G1484" i="49" s="1"/>
  <c r="E1485" i="49"/>
  <c r="F1485" i="49" s="1"/>
  <c r="G1485" i="49" s="1"/>
  <c r="E1486" i="49"/>
  <c r="F1486" i="49" s="1"/>
  <c r="G1486" i="49" s="1"/>
  <c r="E1487" i="49"/>
  <c r="F1487" i="49" s="1"/>
  <c r="G1487" i="49" s="1"/>
  <c r="E1488" i="49"/>
  <c r="F1488" i="49" s="1"/>
  <c r="G1488" i="49" s="1"/>
  <c r="E1489" i="49"/>
  <c r="F1489" i="49" s="1"/>
  <c r="G1489" i="49" s="1"/>
  <c r="E1490" i="49"/>
  <c r="F1490" i="49" s="1"/>
  <c r="G1490" i="49" s="1"/>
  <c r="E1491" i="49"/>
  <c r="F1491" i="49" s="1"/>
  <c r="G1491" i="49" s="1"/>
  <c r="E1492" i="49"/>
  <c r="F1492" i="49" s="1"/>
  <c r="G1492" i="49" s="1"/>
  <c r="E1493" i="49"/>
  <c r="F1493" i="49" s="1"/>
  <c r="G1493" i="49" s="1"/>
  <c r="E1494" i="49"/>
  <c r="F1494" i="49" s="1"/>
  <c r="G1494" i="49" s="1"/>
  <c r="E1495" i="49"/>
  <c r="F1495" i="49" s="1"/>
  <c r="G1495" i="49" s="1"/>
  <c r="E1496" i="49"/>
  <c r="F1496" i="49" s="1"/>
  <c r="G1496" i="49" s="1"/>
  <c r="E1497" i="49"/>
  <c r="F1497" i="49" s="1"/>
  <c r="G1497" i="49" s="1"/>
  <c r="E1498" i="49"/>
  <c r="F1498" i="49" s="1"/>
  <c r="G1498" i="49" s="1"/>
  <c r="E1499" i="49"/>
  <c r="F1499" i="49" s="1"/>
  <c r="G1499" i="49" s="1"/>
  <c r="E1500" i="49"/>
  <c r="F1500" i="49" s="1"/>
  <c r="G1500" i="49" s="1"/>
  <c r="E1501" i="49"/>
  <c r="F1501" i="49" s="1"/>
  <c r="G1501" i="49" s="1"/>
  <c r="E1502" i="49"/>
  <c r="F1502" i="49" s="1"/>
  <c r="G1502" i="49" s="1"/>
  <c r="E1503" i="49"/>
  <c r="F1503" i="49" s="1"/>
  <c r="G1503" i="49" s="1"/>
  <c r="E1504" i="49"/>
  <c r="F1504" i="49" s="1"/>
  <c r="G1504" i="49" s="1"/>
  <c r="E1505" i="49"/>
  <c r="F1505" i="49" s="1"/>
  <c r="G1505" i="49" s="1"/>
  <c r="E1506" i="49"/>
  <c r="F1506" i="49" s="1"/>
  <c r="G1506" i="49" s="1"/>
  <c r="E1507" i="49"/>
  <c r="F1507" i="49" s="1"/>
  <c r="G1507" i="49" s="1"/>
  <c r="E1508" i="49"/>
  <c r="F1508" i="49" s="1"/>
  <c r="G1508" i="49" s="1"/>
  <c r="E1509" i="49"/>
  <c r="F1509" i="49" s="1"/>
  <c r="G1509" i="49" s="1"/>
  <c r="E1510" i="49"/>
  <c r="F1510" i="49" s="1"/>
  <c r="G1510" i="49" s="1"/>
  <c r="E1511" i="49"/>
  <c r="F1511" i="49" s="1"/>
  <c r="G1511" i="49" s="1"/>
  <c r="E1512" i="49"/>
  <c r="F1512" i="49" s="1"/>
  <c r="G1512" i="49" s="1"/>
  <c r="E1513" i="49"/>
  <c r="F1513" i="49" s="1"/>
  <c r="G1513" i="49" s="1"/>
  <c r="E1514" i="49"/>
  <c r="F1514" i="49" s="1"/>
  <c r="G1514" i="49" s="1"/>
  <c r="E1515" i="49"/>
  <c r="F1515" i="49" s="1"/>
  <c r="G1515" i="49" s="1"/>
  <c r="E1516" i="49"/>
  <c r="F1516" i="49" s="1"/>
  <c r="G1516" i="49" s="1"/>
  <c r="E1517" i="49"/>
  <c r="F1517" i="49" s="1"/>
  <c r="G1517" i="49" s="1"/>
  <c r="E1518" i="49"/>
  <c r="F1518" i="49" s="1"/>
  <c r="G1518" i="49" s="1"/>
  <c r="E1519" i="49"/>
  <c r="F1519" i="49" s="1"/>
  <c r="G1519" i="49" s="1"/>
  <c r="E1520" i="49"/>
  <c r="F1520" i="49" s="1"/>
  <c r="G1520" i="49" s="1"/>
  <c r="E1521" i="49"/>
  <c r="F1521" i="49" s="1"/>
  <c r="G1521" i="49" s="1"/>
  <c r="E1522" i="49"/>
  <c r="F1522" i="49" s="1"/>
  <c r="G1522" i="49" s="1"/>
  <c r="E1523" i="49"/>
  <c r="F1523" i="49" s="1"/>
  <c r="G1523" i="49" s="1"/>
  <c r="E1524" i="49"/>
  <c r="F1524" i="49" s="1"/>
  <c r="G1524" i="49" s="1"/>
  <c r="E1525" i="49"/>
  <c r="F1525" i="49" s="1"/>
  <c r="G1525" i="49" s="1"/>
  <c r="E1526" i="49"/>
  <c r="F1526" i="49" s="1"/>
  <c r="G1526" i="49" s="1"/>
  <c r="E1527" i="49"/>
  <c r="F1527" i="49" s="1"/>
  <c r="G1527" i="49" s="1"/>
  <c r="E1528" i="49"/>
  <c r="F1528" i="49" s="1"/>
  <c r="G1528" i="49" s="1"/>
  <c r="E1529" i="49"/>
  <c r="F1529" i="49" s="1"/>
  <c r="G1529" i="49" s="1"/>
  <c r="E1530" i="49"/>
  <c r="F1530" i="49" s="1"/>
  <c r="G1530" i="49" s="1"/>
  <c r="E1531" i="49"/>
  <c r="F1531" i="49" s="1"/>
  <c r="G1531" i="49" s="1"/>
  <c r="E1532" i="49"/>
  <c r="F1532" i="49" s="1"/>
  <c r="G1532" i="49" s="1"/>
  <c r="E1533" i="49"/>
  <c r="F1533" i="49" s="1"/>
  <c r="G1533" i="49" s="1"/>
  <c r="E1534" i="49"/>
  <c r="F1534" i="49" s="1"/>
  <c r="G1534" i="49" s="1"/>
  <c r="E1535" i="49"/>
  <c r="F1535" i="49" s="1"/>
  <c r="G1535" i="49" s="1"/>
  <c r="E1536" i="49"/>
  <c r="F1536" i="49" s="1"/>
  <c r="G1536" i="49" s="1"/>
  <c r="E1537" i="49"/>
  <c r="F1537" i="49" s="1"/>
  <c r="G1537" i="49" s="1"/>
  <c r="E1538" i="49"/>
  <c r="F1538" i="49" s="1"/>
  <c r="G1538" i="49" s="1"/>
  <c r="E1539" i="49"/>
  <c r="F1539" i="49" s="1"/>
  <c r="G1539" i="49" s="1"/>
  <c r="E1540" i="49"/>
  <c r="F1540" i="49" s="1"/>
  <c r="G1540" i="49" s="1"/>
  <c r="E1541" i="49"/>
  <c r="F1541" i="49" s="1"/>
  <c r="G1541" i="49" s="1"/>
  <c r="E1542" i="49"/>
  <c r="F1542" i="49" s="1"/>
  <c r="G1542" i="49" s="1"/>
  <c r="E1543" i="49"/>
  <c r="F1543" i="49" s="1"/>
  <c r="G1543" i="49" s="1"/>
  <c r="E1544" i="49"/>
  <c r="F1544" i="49" s="1"/>
  <c r="G1544" i="49" s="1"/>
  <c r="E1545" i="49"/>
  <c r="F1545" i="49" s="1"/>
  <c r="G1545" i="49" s="1"/>
  <c r="E1546" i="49"/>
  <c r="F1546" i="49" s="1"/>
  <c r="G1546" i="49" s="1"/>
  <c r="E1547" i="49"/>
  <c r="F1547" i="49" s="1"/>
  <c r="G1547" i="49" s="1"/>
  <c r="E1548" i="49"/>
  <c r="F1548" i="49" s="1"/>
  <c r="G1548" i="49" s="1"/>
  <c r="E1549" i="49"/>
  <c r="F1549" i="49" s="1"/>
  <c r="G1549" i="49" s="1"/>
  <c r="E1550" i="49"/>
  <c r="F1550" i="49" s="1"/>
  <c r="G1550" i="49" s="1"/>
  <c r="E1551" i="49"/>
  <c r="F1551" i="49" s="1"/>
  <c r="G1551" i="49" s="1"/>
  <c r="E1552" i="49"/>
  <c r="F1552" i="49" s="1"/>
  <c r="G1552" i="49" s="1"/>
  <c r="E1553" i="49"/>
  <c r="F1553" i="49" s="1"/>
  <c r="G1553" i="49" s="1"/>
  <c r="E1554" i="49"/>
  <c r="F1554" i="49" s="1"/>
  <c r="G1554" i="49" s="1"/>
  <c r="E1555" i="49"/>
  <c r="F1555" i="49" s="1"/>
  <c r="G1555" i="49" s="1"/>
  <c r="E1556" i="49"/>
  <c r="F1556" i="49" s="1"/>
  <c r="G1556" i="49" s="1"/>
  <c r="E1557" i="49"/>
  <c r="F1557" i="49" s="1"/>
  <c r="G1557" i="49" s="1"/>
  <c r="E1558" i="49"/>
  <c r="F1558" i="49" s="1"/>
  <c r="G1558" i="49" s="1"/>
  <c r="E1559" i="49"/>
  <c r="F1559" i="49" s="1"/>
  <c r="G1559" i="49" s="1"/>
  <c r="E1560" i="49"/>
  <c r="F1560" i="49" s="1"/>
  <c r="G1560" i="49" s="1"/>
  <c r="E1561" i="49"/>
  <c r="F1561" i="49" s="1"/>
  <c r="G1561" i="49" s="1"/>
  <c r="E1562" i="49"/>
  <c r="F1562" i="49" s="1"/>
  <c r="G1562" i="49" s="1"/>
  <c r="E1563" i="49"/>
  <c r="F1563" i="49" s="1"/>
  <c r="G1563" i="49" s="1"/>
  <c r="E1564" i="49"/>
  <c r="F1564" i="49" s="1"/>
  <c r="G1564" i="49" s="1"/>
  <c r="E1565" i="49"/>
  <c r="F1565" i="49" s="1"/>
  <c r="G1565" i="49" s="1"/>
  <c r="E1566" i="49"/>
  <c r="F1566" i="49" s="1"/>
  <c r="G1566" i="49" s="1"/>
  <c r="E1567" i="49"/>
  <c r="F1567" i="49" s="1"/>
  <c r="G1567" i="49" s="1"/>
  <c r="E1568" i="49"/>
  <c r="F1568" i="49" s="1"/>
  <c r="G1568" i="49" s="1"/>
  <c r="E1569" i="49"/>
  <c r="F1569" i="49" s="1"/>
  <c r="G1569" i="49" s="1"/>
  <c r="E1570" i="49"/>
  <c r="F1570" i="49" s="1"/>
  <c r="G1570" i="49" s="1"/>
  <c r="E1571" i="49"/>
  <c r="F1571" i="49" s="1"/>
  <c r="G1571" i="49" s="1"/>
  <c r="E1572" i="49"/>
  <c r="F1572" i="49" s="1"/>
  <c r="G1572" i="49" s="1"/>
  <c r="E1573" i="49"/>
  <c r="F1573" i="49" s="1"/>
  <c r="G1573" i="49" s="1"/>
  <c r="E1574" i="49"/>
  <c r="F1574" i="49" s="1"/>
  <c r="G1574" i="49" s="1"/>
  <c r="E1575" i="49"/>
  <c r="F1575" i="49" s="1"/>
  <c r="G1575" i="49" s="1"/>
  <c r="E1576" i="49"/>
  <c r="F1576" i="49" s="1"/>
  <c r="G1576" i="49" s="1"/>
  <c r="E1577" i="49"/>
  <c r="F1577" i="49" s="1"/>
  <c r="G1577" i="49" s="1"/>
  <c r="E1578" i="49"/>
  <c r="F1578" i="49" s="1"/>
  <c r="G1578" i="49" s="1"/>
  <c r="E1579" i="49"/>
  <c r="F1579" i="49" s="1"/>
  <c r="G1579" i="49" s="1"/>
  <c r="E1580" i="49"/>
  <c r="F1580" i="49" s="1"/>
  <c r="G1580" i="49" s="1"/>
  <c r="E1581" i="49"/>
  <c r="F1581" i="49" s="1"/>
  <c r="G1581" i="49" s="1"/>
  <c r="E1582" i="49"/>
  <c r="F1582" i="49" s="1"/>
  <c r="G1582" i="49" s="1"/>
  <c r="E1583" i="49"/>
  <c r="F1583" i="49" s="1"/>
  <c r="G1583" i="49" s="1"/>
  <c r="E1584" i="49"/>
  <c r="F1584" i="49" s="1"/>
  <c r="G1584" i="49" s="1"/>
  <c r="E1585" i="49"/>
  <c r="F1585" i="49" s="1"/>
  <c r="G1585" i="49" s="1"/>
  <c r="E1586" i="49"/>
  <c r="F1586" i="49" s="1"/>
  <c r="G1586" i="49" s="1"/>
  <c r="E1587" i="49"/>
  <c r="E1588" i="49"/>
  <c r="E1589" i="49"/>
  <c r="E1590" i="49"/>
  <c r="E1591" i="49"/>
  <c r="E1592" i="49"/>
  <c r="F1592" i="49" s="1"/>
  <c r="G1592" i="49" s="1"/>
  <c r="E1593" i="49"/>
  <c r="F1593" i="49" s="1"/>
  <c r="G1593" i="49" s="1"/>
  <c r="E1594" i="49"/>
  <c r="F1594" i="49" s="1"/>
  <c r="G1594" i="49" s="1"/>
  <c r="E1595" i="49"/>
  <c r="F1595" i="49" s="1"/>
  <c r="G1595" i="49" s="1"/>
  <c r="E1596" i="49"/>
  <c r="F1596" i="49" s="1"/>
  <c r="G1596" i="49" s="1"/>
  <c r="E1597" i="49"/>
  <c r="F1597" i="49" s="1"/>
  <c r="G1597" i="49" s="1"/>
  <c r="E1598" i="49"/>
  <c r="F1598" i="49" s="1"/>
  <c r="G1598" i="49" s="1"/>
  <c r="E1599" i="49"/>
  <c r="F1599" i="49" s="1"/>
  <c r="G1599" i="49" s="1"/>
  <c r="E1600" i="49"/>
  <c r="F1600" i="49" s="1"/>
  <c r="G1600" i="49" s="1"/>
  <c r="E1601" i="49"/>
  <c r="F1601" i="49" s="1"/>
  <c r="G1601" i="49" s="1"/>
  <c r="E1602" i="49"/>
  <c r="F1602" i="49" s="1"/>
  <c r="G1602" i="49" s="1"/>
  <c r="E1603" i="49"/>
  <c r="F1603" i="49" s="1"/>
  <c r="G1603" i="49" s="1"/>
  <c r="E1604" i="49"/>
  <c r="F1604" i="49" s="1"/>
  <c r="G1604" i="49" s="1"/>
  <c r="E1605" i="49"/>
  <c r="F1605" i="49" s="1"/>
  <c r="G1605" i="49" s="1"/>
  <c r="E1606" i="49"/>
  <c r="F1606" i="49" s="1"/>
  <c r="G1606" i="49" s="1"/>
  <c r="E1607" i="49"/>
  <c r="F1607" i="49" s="1"/>
  <c r="G1607" i="49" s="1"/>
  <c r="E1608" i="49"/>
  <c r="F1608" i="49" s="1"/>
  <c r="G1608" i="49" s="1"/>
  <c r="E1609" i="49"/>
  <c r="F1609" i="49" s="1"/>
  <c r="G1609" i="49" s="1"/>
  <c r="E1610" i="49"/>
  <c r="F1610" i="49" s="1"/>
  <c r="G1610" i="49" s="1"/>
  <c r="E1611" i="49"/>
  <c r="F1611" i="49" s="1"/>
  <c r="G1611" i="49" s="1"/>
  <c r="E1612" i="49"/>
  <c r="F1612" i="49" s="1"/>
  <c r="G1612" i="49" s="1"/>
  <c r="E1613" i="49"/>
  <c r="F1613" i="49" s="1"/>
  <c r="G1613" i="49" s="1"/>
  <c r="E1614" i="49"/>
  <c r="F1614" i="49" s="1"/>
  <c r="G1614" i="49" s="1"/>
  <c r="E1615" i="49"/>
  <c r="F1615" i="49" s="1"/>
  <c r="G1615" i="49" s="1"/>
  <c r="E1616" i="49"/>
  <c r="F1616" i="49" s="1"/>
  <c r="G1616" i="49" s="1"/>
  <c r="E1617" i="49"/>
  <c r="F1617" i="49" s="1"/>
  <c r="G1617" i="49" s="1"/>
  <c r="E1618" i="49"/>
  <c r="F1618" i="49" s="1"/>
  <c r="G1618" i="49" s="1"/>
  <c r="E1619" i="49"/>
  <c r="F1619" i="49" s="1"/>
  <c r="G1619" i="49" s="1"/>
  <c r="E1620" i="49"/>
  <c r="F1620" i="49" s="1"/>
  <c r="G1620" i="49" s="1"/>
  <c r="E1621" i="49"/>
  <c r="F1621" i="49" s="1"/>
  <c r="G1621" i="49" s="1"/>
  <c r="E1622" i="49"/>
  <c r="F1622" i="49" s="1"/>
  <c r="G1622" i="49" s="1"/>
  <c r="E1623" i="49"/>
  <c r="F1623" i="49" s="1"/>
  <c r="G1623" i="49" s="1"/>
  <c r="E1624" i="49"/>
  <c r="F1624" i="49" s="1"/>
  <c r="G1624" i="49" s="1"/>
  <c r="E1625" i="49"/>
  <c r="F1625" i="49" s="1"/>
  <c r="G1625" i="49" s="1"/>
  <c r="E1626" i="49"/>
  <c r="F1626" i="49" s="1"/>
  <c r="G1626" i="49" s="1"/>
  <c r="E1627" i="49"/>
  <c r="F1627" i="49" s="1"/>
  <c r="G1627" i="49" s="1"/>
  <c r="E1628" i="49"/>
  <c r="F1628" i="49" s="1"/>
  <c r="G1628" i="49" s="1"/>
  <c r="E1629" i="49"/>
  <c r="F1629" i="49" s="1"/>
  <c r="G1629" i="49" s="1"/>
  <c r="E1630" i="49"/>
  <c r="F1630" i="49" s="1"/>
  <c r="G1630" i="49" s="1"/>
  <c r="E1631" i="49"/>
  <c r="F1631" i="49" s="1"/>
  <c r="G1631" i="49" s="1"/>
  <c r="E1632" i="49"/>
  <c r="F1632" i="49" s="1"/>
  <c r="G1632" i="49" s="1"/>
  <c r="E1633" i="49"/>
  <c r="F1633" i="49" s="1"/>
  <c r="G1633" i="49" s="1"/>
  <c r="E1634" i="49"/>
  <c r="F1634" i="49" s="1"/>
  <c r="G1634" i="49" s="1"/>
  <c r="E1635" i="49"/>
  <c r="F1635" i="49" s="1"/>
  <c r="G1635" i="49" s="1"/>
  <c r="E1636" i="49"/>
  <c r="F1636" i="49" s="1"/>
  <c r="G1636" i="49" s="1"/>
  <c r="E1637" i="49"/>
  <c r="F1637" i="49" s="1"/>
  <c r="G1637" i="49" s="1"/>
  <c r="E1638" i="49"/>
  <c r="F1638" i="49" s="1"/>
  <c r="G1638" i="49" s="1"/>
  <c r="E1639" i="49"/>
  <c r="F1639" i="49" s="1"/>
  <c r="G1639" i="49" s="1"/>
  <c r="E1640" i="49"/>
  <c r="F1640" i="49" s="1"/>
  <c r="G1640" i="49" s="1"/>
  <c r="E1641" i="49"/>
  <c r="F1641" i="49" s="1"/>
  <c r="G1641" i="49" s="1"/>
  <c r="E1642" i="49"/>
  <c r="F1642" i="49" s="1"/>
  <c r="G1642" i="49" s="1"/>
  <c r="E1643" i="49"/>
  <c r="F1643" i="49" s="1"/>
  <c r="G1643" i="49" s="1"/>
  <c r="E1644" i="49"/>
  <c r="F1644" i="49" s="1"/>
  <c r="G1644" i="49" s="1"/>
  <c r="E1645" i="49"/>
  <c r="F1645" i="49" s="1"/>
  <c r="G1645" i="49" s="1"/>
  <c r="E1646" i="49"/>
  <c r="F1646" i="49" s="1"/>
  <c r="G1646" i="49" s="1"/>
  <c r="E1647" i="49"/>
  <c r="F1647" i="49" s="1"/>
  <c r="G1647" i="49" s="1"/>
  <c r="E1648" i="49"/>
  <c r="F1648" i="49" s="1"/>
  <c r="G1648" i="49" s="1"/>
  <c r="E1649" i="49"/>
  <c r="F1649" i="49" s="1"/>
  <c r="G1649" i="49" s="1"/>
  <c r="E1650" i="49"/>
  <c r="F1650" i="49" s="1"/>
  <c r="G1650" i="49" s="1"/>
  <c r="E1651" i="49"/>
  <c r="F1651" i="49" s="1"/>
  <c r="G1651" i="49" s="1"/>
  <c r="E1652" i="49"/>
  <c r="F1652" i="49" s="1"/>
  <c r="G1652" i="49" s="1"/>
  <c r="E1653" i="49"/>
  <c r="F1653" i="49" s="1"/>
  <c r="G1653" i="49" s="1"/>
  <c r="E1654" i="49"/>
  <c r="F1654" i="49" s="1"/>
  <c r="G1654" i="49" s="1"/>
  <c r="E1655" i="49"/>
  <c r="F1655" i="49" s="1"/>
  <c r="G1655" i="49" s="1"/>
  <c r="E1656" i="49"/>
  <c r="F1656" i="49" s="1"/>
  <c r="G1656" i="49" s="1"/>
  <c r="E1657" i="49"/>
  <c r="F1657" i="49" s="1"/>
  <c r="G1657" i="49" s="1"/>
  <c r="E1658" i="49"/>
  <c r="F1658" i="49" s="1"/>
  <c r="G1658" i="49" s="1"/>
  <c r="E1659" i="49"/>
  <c r="F1659" i="49" s="1"/>
  <c r="G1659" i="49" s="1"/>
  <c r="E1660" i="49"/>
  <c r="F1660" i="49" s="1"/>
  <c r="G1660" i="49" s="1"/>
  <c r="E1661" i="49"/>
  <c r="F1661" i="49" s="1"/>
  <c r="G1661" i="49" s="1"/>
  <c r="E1662" i="49"/>
  <c r="F1662" i="49" s="1"/>
  <c r="G1662" i="49" s="1"/>
  <c r="E1663" i="49"/>
  <c r="F1663" i="49" s="1"/>
  <c r="G1663" i="49" s="1"/>
  <c r="E1664" i="49"/>
  <c r="F1664" i="49" s="1"/>
  <c r="G1664" i="49" s="1"/>
  <c r="E1665" i="49"/>
  <c r="F1665" i="49" s="1"/>
  <c r="G1665" i="49" s="1"/>
  <c r="E1666" i="49"/>
  <c r="F1666" i="49" s="1"/>
  <c r="G1666" i="49" s="1"/>
  <c r="E1667" i="49"/>
  <c r="F1667" i="49" s="1"/>
  <c r="G1667" i="49" s="1"/>
  <c r="E1668" i="49"/>
  <c r="F1668" i="49" s="1"/>
  <c r="G1668" i="49" s="1"/>
  <c r="E1669" i="49"/>
  <c r="F1669" i="49" s="1"/>
  <c r="G1669" i="49" s="1"/>
  <c r="E1670" i="49"/>
  <c r="F1670" i="49" s="1"/>
  <c r="G1670" i="49" s="1"/>
  <c r="E1671" i="49"/>
  <c r="F1671" i="49" s="1"/>
  <c r="G1671" i="49" s="1"/>
  <c r="E1672" i="49"/>
  <c r="F1672" i="49" s="1"/>
  <c r="G1672" i="49" s="1"/>
  <c r="E1673" i="49"/>
  <c r="F1673" i="49" s="1"/>
  <c r="G1673" i="49" s="1"/>
  <c r="E1674" i="49"/>
  <c r="F1674" i="49" s="1"/>
  <c r="G1674" i="49" s="1"/>
  <c r="E1675" i="49"/>
  <c r="F1675" i="49" s="1"/>
  <c r="G1675" i="49" s="1"/>
  <c r="E1676" i="49"/>
  <c r="F1676" i="49" s="1"/>
  <c r="G1676" i="49" s="1"/>
  <c r="E1677" i="49"/>
  <c r="F1677" i="49" s="1"/>
  <c r="G1677" i="49" s="1"/>
  <c r="E1678" i="49"/>
  <c r="F1678" i="49" s="1"/>
  <c r="G1678" i="49" s="1"/>
  <c r="E1679" i="49"/>
  <c r="F1679" i="49" s="1"/>
  <c r="G1679" i="49" s="1"/>
  <c r="E1680" i="49"/>
  <c r="F1680" i="49" s="1"/>
  <c r="G1680" i="49" s="1"/>
  <c r="E1681" i="49"/>
  <c r="F1681" i="49" s="1"/>
  <c r="G1681" i="49" s="1"/>
  <c r="E1682" i="49"/>
  <c r="F1682" i="49" s="1"/>
  <c r="G1682" i="49" s="1"/>
  <c r="E1683" i="49"/>
  <c r="F1683" i="49" s="1"/>
  <c r="G1683" i="49" s="1"/>
  <c r="E1684" i="49"/>
  <c r="F1684" i="49" s="1"/>
  <c r="G1684" i="49" s="1"/>
  <c r="E1685" i="49"/>
  <c r="F1685" i="49" s="1"/>
  <c r="G1685" i="49" s="1"/>
  <c r="E1686" i="49"/>
  <c r="F1686" i="49" s="1"/>
  <c r="G1686" i="49" s="1"/>
  <c r="E1687" i="49"/>
  <c r="F1687" i="49" s="1"/>
  <c r="G1687" i="49" s="1"/>
  <c r="E1688" i="49"/>
  <c r="F1688" i="49" s="1"/>
  <c r="G1688" i="49" s="1"/>
  <c r="E1689" i="49"/>
  <c r="F1689" i="49" s="1"/>
  <c r="G1689" i="49" s="1"/>
  <c r="E1690" i="49"/>
  <c r="F1690" i="49" s="1"/>
  <c r="G1690" i="49" s="1"/>
  <c r="E1691" i="49"/>
  <c r="F1691" i="49" s="1"/>
  <c r="G1691" i="49" s="1"/>
  <c r="E1692" i="49"/>
  <c r="F1692" i="49" s="1"/>
  <c r="G1692" i="49" s="1"/>
  <c r="E1693" i="49"/>
  <c r="F1693" i="49" s="1"/>
  <c r="G1693" i="49" s="1"/>
  <c r="E1694" i="49"/>
  <c r="F1694" i="49" s="1"/>
  <c r="G1694" i="49" s="1"/>
  <c r="E1695" i="49"/>
  <c r="F1695" i="49" s="1"/>
  <c r="G1695" i="49" s="1"/>
  <c r="E1696" i="49"/>
  <c r="F1696" i="49" s="1"/>
  <c r="G1696" i="49" s="1"/>
  <c r="E1697" i="49"/>
  <c r="F1697" i="49" s="1"/>
  <c r="G1697" i="49" s="1"/>
  <c r="E1698" i="49"/>
  <c r="F1698" i="49" s="1"/>
  <c r="G1698" i="49" s="1"/>
  <c r="E1699" i="49"/>
  <c r="F1699" i="49" s="1"/>
  <c r="G1699" i="49" s="1"/>
  <c r="E1700" i="49"/>
  <c r="F1700" i="49" s="1"/>
  <c r="G1700" i="49" s="1"/>
  <c r="E1701" i="49"/>
  <c r="F1701" i="49" s="1"/>
  <c r="G1701" i="49" s="1"/>
  <c r="E1702" i="49"/>
  <c r="F1702" i="49" s="1"/>
  <c r="G1702" i="49" s="1"/>
  <c r="E1703" i="49"/>
  <c r="F1703" i="49" s="1"/>
  <c r="G1703" i="49" s="1"/>
  <c r="E1704" i="49"/>
  <c r="F1704" i="49" s="1"/>
  <c r="G1704" i="49" s="1"/>
  <c r="E1705" i="49"/>
  <c r="F1705" i="49" s="1"/>
  <c r="G1705" i="49" s="1"/>
  <c r="E1706" i="49"/>
  <c r="F1706" i="49" s="1"/>
  <c r="G1706" i="49" s="1"/>
  <c r="E1707" i="49"/>
  <c r="F1707" i="49" s="1"/>
  <c r="G1707" i="49" s="1"/>
  <c r="E1708" i="49"/>
  <c r="F1708" i="49" s="1"/>
  <c r="G1708" i="49" s="1"/>
  <c r="E1709" i="49"/>
  <c r="F1709" i="49" s="1"/>
  <c r="G1709" i="49" s="1"/>
  <c r="E1710" i="49"/>
  <c r="F1710" i="49" s="1"/>
  <c r="G1710" i="49" s="1"/>
  <c r="E1711" i="49"/>
  <c r="F1711" i="49" s="1"/>
  <c r="G1711" i="49" s="1"/>
  <c r="E1712" i="49"/>
  <c r="F1712" i="49" s="1"/>
  <c r="G1712" i="49" s="1"/>
  <c r="E1713" i="49"/>
  <c r="F1713" i="49" s="1"/>
  <c r="G1713" i="49" s="1"/>
  <c r="E1714" i="49"/>
  <c r="F1714" i="49" s="1"/>
  <c r="G1714" i="49" s="1"/>
  <c r="E1715" i="49"/>
  <c r="F1715" i="49" s="1"/>
  <c r="G1715" i="49" s="1"/>
  <c r="E1716" i="49"/>
  <c r="F1716" i="49" s="1"/>
  <c r="G1716" i="49" s="1"/>
  <c r="E1717" i="49"/>
  <c r="F1717" i="49" s="1"/>
  <c r="G1717" i="49" s="1"/>
  <c r="E1718" i="49"/>
  <c r="F1718" i="49" s="1"/>
  <c r="G1718" i="49" s="1"/>
  <c r="E1719" i="49"/>
  <c r="F1719" i="49" s="1"/>
  <c r="G1719" i="49" s="1"/>
  <c r="E1720" i="49"/>
  <c r="F1720" i="49" s="1"/>
  <c r="G1720" i="49" s="1"/>
  <c r="E1721" i="49"/>
  <c r="F1721" i="49" s="1"/>
  <c r="G1721" i="49" s="1"/>
  <c r="E1722" i="49"/>
  <c r="F1722" i="49" s="1"/>
  <c r="G1722" i="49" s="1"/>
  <c r="E1723" i="49"/>
  <c r="F1723" i="49" s="1"/>
  <c r="G1723" i="49" s="1"/>
  <c r="E1724" i="49"/>
  <c r="F1724" i="49" s="1"/>
  <c r="G1724" i="49" s="1"/>
  <c r="E1725" i="49"/>
  <c r="F1725" i="49" s="1"/>
  <c r="G1725" i="49" s="1"/>
  <c r="E1726" i="49"/>
  <c r="F1726" i="49" s="1"/>
  <c r="G1726" i="49" s="1"/>
  <c r="E1727" i="49"/>
  <c r="F1727" i="49" s="1"/>
  <c r="G1727" i="49" s="1"/>
  <c r="E1728" i="49"/>
  <c r="F1728" i="49" s="1"/>
  <c r="G1728" i="49" s="1"/>
  <c r="E1729" i="49"/>
  <c r="F1729" i="49" s="1"/>
  <c r="G1729" i="49" s="1"/>
  <c r="E1730" i="49"/>
  <c r="F1730" i="49" s="1"/>
  <c r="G1730" i="49" s="1"/>
  <c r="E1731" i="49"/>
  <c r="F1731" i="49" s="1"/>
  <c r="G1731" i="49" s="1"/>
  <c r="E1732" i="49"/>
  <c r="F1732" i="49" s="1"/>
  <c r="G1732" i="49" s="1"/>
  <c r="E1733" i="49"/>
  <c r="F1733" i="49" s="1"/>
  <c r="G1733" i="49" s="1"/>
  <c r="E1734" i="49"/>
  <c r="F1734" i="49" s="1"/>
  <c r="G1734" i="49" s="1"/>
  <c r="E1735" i="49"/>
  <c r="F1735" i="49" s="1"/>
  <c r="G1735" i="49" s="1"/>
  <c r="E1736" i="49"/>
  <c r="F1736" i="49" s="1"/>
  <c r="G1736" i="49" s="1"/>
  <c r="E1737" i="49"/>
  <c r="F1737" i="49" s="1"/>
  <c r="G1737" i="49" s="1"/>
  <c r="E1738" i="49"/>
  <c r="F1738" i="49" s="1"/>
  <c r="G1738" i="49" s="1"/>
  <c r="E1739" i="49"/>
  <c r="F1739" i="49" s="1"/>
  <c r="G1739" i="49" s="1"/>
  <c r="E1740" i="49"/>
  <c r="F1740" i="49" s="1"/>
  <c r="G1740" i="49" s="1"/>
  <c r="E1741" i="49"/>
  <c r="F1741" i="49" s="1"/>
  <c r="G1741" i="49" s="1"/>
  <c r="E1742" i="49"/>
  <c r="F1742" i="49" s="1"/>
  <c r="G1742" i="49" s="1"/>
  <c r="E1743" i="49"/>
  <c r="F1743" i="49" s="1"/>
  <c r="G1743" i="49" s="1"/>
  <c r="E1744" i="49"/>
  <c r="F1744" i="49" s="1"/>
  <c r="G1744" i="49" s="1"/>
  <c r="E1745" i="49"/>
  <c r="F1745" i="49" s="1"/>
  <c r="G1745" i="49" s="1"/>
  <c r="E1746" i="49"/>
  <c r="F1746" i="49" s="1"/>
  <c r="G1746" i="49" s="1"/>
  <c r="E1747" i="49"/>
  <c r="F1747" i="49" s="1"/>
  <c r="G1747" i="49" s="1"/>
  <c r="E1748" i="49"/>
  <c r="F1748" i="49" s="1"/>
  <c r="G1748" i="49" s="1"/>
  <c r="E1749" i="49"/>
  <c r="F1749" i="49" s="1"/>
  <c r="G1749" i="49" s="1"/>
  <c r="E1750" i="49"/>
  <c r="F1750" i="49" s="1"/>
  <c r="G1750" i="49" s="1"/>
  <c r="E1751" i="49"/>
  <c r="F1751" i="49" s="1"/>
  <c r="G1751" i="49" s="1"/>
  <c r="E1752" i="49"/>
  <c r="F1752" i="49" s="1"/>
  <c r="G1752" i="49" s="1"/>
  <c r="E1753" i="49"/>
  <c r="F1753" i="49" s="1"/>
  <c r="G1753" i="49" s="1"/>
  <c r="E1754" i="49"/>
  <c r="F1754" i="49" s="1"/>
  <c r="G1754" i="49" s="1"/>
  <c r="E1755" i="49"/>
  <c r="F1755" i="49" s="1"/>
  <c r="G1755" i="49" s="1"/>
  <c r="E1756" i="49"/>
  <c r="F1756" i="49" s="1"/>
  <c r="G1756" i="49" s="1"/>
  <c r="E1757" i="49"/>
  <c r="F1757" i="49" s="1"/>
  <c r="G1757" i="49" s="1"/>
  <c r="E1758" i="49"/>
  <c r="F1758" i="49" s="1"/>
  <c r="G1758" i="49" s="1"/>
  <c r="E1759" i="49"/>
  <c r="F1759" i="49" s="1"/>
  <c r="G1759" i="49" s="1"/>
  <c r="E1760" i="49"/>
  <c r="F1760" i="49" s="1"/>
  <c r="G1760" i="49" s="1"/>
  <c r="E1761" i="49"/>
  <c r="F1761" i="49" s="1"/>
  <c r="G1761" i="49" s="1"/>
  <c r="E1762" i="49"/>
  <c r="F1762" i="49" s="1"/>
  <c r="G1762" i="49" s="1"/>
  <c r="E1763" i="49"/>
  <c r="F1763" i="49" s="1"/>
  <c r="G1763" i="49" s="1"/>
  <c r="E1764" i="49"/>
  <c r="F1764" i="49" s="1"/>
  <c r="G1764" i="49" s="1"/>
  <c r="E1765" i="49"/>
  <c r="F1765" i="49" s="1"/>
  <c r="G1765" i="49" s="1"/>
  <c r="E1766" i="49"/>
  <c r="F1766" i="49" s="1"/>
  <c r="G1766" i="49" s="1"/>
  <c r="E1767" i="49"/>
  <c r="F1767" i="49" s="1"/>
  <c r="G1767" i="49" s="1"/>
  <c r="E1768" i="49"/>
  <c r="F1768" i="49" s="1"/>
  <c r="G1768" i="49" s="1"/>
  <c r="E1769" i="49"/>
  <c r="F1769" i="49" s="1"/>
  <c r="G1769" i="49" s="1"/>
  <c r="E1770" i="49"/>
  <c r="F1770" i="49" s="1"/>
  <c r="G1770" i="49" s="1"/>
  <c r="E1771" i="49"/>
  <c r="F1771" i="49" s="1"/>
  <c r="G1771" i="49" s="1"/>
  <c r="E1772" i="49"/>
  <c r="F1772" i="49" s="1"/>
  <c r="G1772" i="49" s="1"/>
  <c r="E1773" i="49"/>
  <c r="F1773" i="49" s="1"/>
  <c r="G1773" i="49" s="1"/>
  <c r="E1774" i="49"/>
  <c r="F1774" i="49" s="1"/>
  <c r="G1774" i="49" s="1"/>
  <c r="E1775" i="49"/>
  <c r="F1775" i="49" s="1"/>
  <c r="G1775" i="49" s="1"/>
  <c r="E1776" i="49"/>
  <c r="F1776" i="49" s="1"/>
  <c r="G1776" i="49" s="1"/>
  <c r="E1777" i="49"/>
  <c r="F1777" i="49" s="1"/>
  <c r="G1777" i="49" s="1"/>
  <c r="E1778" i="49"/>
  <c r="F1778" i="49" s="1"/>
  <c r="G1778" i="49" s="1"/>
  <c r="E1779" i="49"/>
  <c r="F1779" i="49" s="1"/>
  <c r="G1779" i="49" s="1"/>
  <c r="E1780" i="49"/>
  <c r="F1780" i="49" s="1"/>
  <c r="G1780" i="49" s="1"/>
  <c r="E1781" i="49"/>
  <c r="F1781" i="49" s="1"/>
  <c r="G1781" i="49" s="1"/>
  <c r="E1782" i="49"/>
  <c r="F1782" i="49" s="1"/>
  <c r="G1782" i="49" s="1"/>
  <c r="E1783" i="49"/>
  <c r="F1783" i="49" s="1"/>
  <c r="G1783" i="49" s="1"/>
  <c r="E1784" i="49"/>
  <c r="F1784" i="49" s="1"/>
  <c r="G1784" i="49" s="1"/>
  <c r="E1785" i="49"/>
  <c r="F1785" i="49" s="1"/>
  <c r="G1785" i="49" s="1"/>
  <c r="E1786" i="49"/>
  <c r="F1786" i="49" s="1"/>
  <c r="G1786" i="49" s="1"/>
  <c r="E1787" i="49"/>
  <c r="F1787" i="49" s="1"/>
  <c r="G1787" i="49" s="1"/>
  <c r="E1788" i="49"/>
  <c r="F1788" i="49" s="1"/>
  <c r="G1788" i="49" s="1"/>
  <c r="E1789" i="49"/>
  <c r="F1789" i="49" s="1"/>
  <c r="G1789" i="49" s="1"/>
  <c r="E1790" i="49"/>
  <c r="F1790" i="49" s="1"/>
  <c r="G1790" i="49" s="1"/>
  <c r="E1791" i="49"/>
  <c r="F1791" i="49" s="1"/>
  <c r="G1791" i="49" s="1"/>
  <c r="E1792" i="49"/>
  <c r="F1792" i="49" s="1"/>
  <c r="G1792" i="49" s="1"/>
  <c r="E1793" i="49"/>
  <c r="F1793" i="49" s="1"/>
  <c r="G1793" i="49" s="1"/>
  <c r="E1794" i="49"/>
  <c r="F1794" i="49" s="1"/>
  <c r="G1794" i="49" s="1"/>
  <c r="E1795" i="49"/>
  <c r="F1795" i="49" s="1"/>
  <c r="G1795" i="49" s="1"/>
  <c r="E1796" i="49"/>
  <c r="F1796" i="49" s="1"/>
  <c r="G1796" i="49" s="1"/>
  <c r="E1797" i="49"/>
  <c r="F1797" i="49" s="1"/>
  <c r="G1797" i="49" s="1"/>
  <c r="E1798" i="49"/>
  <c r="F1798" i="49" s="1"/>
  <c r="G1798" i="49" s="1"/>
  <c r="E1799" i="49"/>
  <c r="F1799" i="49" s="1"/>
  <c r="G1799" i="49" s="1"/>
  <c r="E1800" i="49"/>
  <c r="F1800" i="49" s="1"/>
  <c r="G1800" i="49" s="1"/>
  <c r="E1801" i="49"/>
  <c r="F1801" i="49" s="1"/>
  <c r="G1801" i="49" s="1"/>
  <c r="E1802" i="49"/>
  <c r="F1802" i="49" s="1"/>
  <c r="G1802" i="49" s="1"/>
  <c r="E1803" i="49"/>
  <c r="F1803" i="49" s="1"/>
  <c r="G1803" i="49" s="1"/>
  <c r="E1804" i="49"/>
  <c r="F1804" i="49" s="1"/>
  <c r="G1804" i="49" s="1"/>
  <c r="E1805" i="49"/>
  <c r="F1805" i="49" s="1"/>
  <c r="G1805" i="49" s="1"/>
  <c r="E1806" i="49"/>
  <c r="F1806" i="49" s="1"/>
  <c r="G1806" i="49" s="1"/>
  <c r="E1807" i="49"/>
  <c r="F1807" i="49" s="1"/>
  <c r="G1807" i="49" s="1"/>
  <c r="E1808" i="49"/>
  <c r="F1808" i="49" s="1"/>
  <c r="G1808" i="49" s="1"/>
  <c r="E1809" i="49"/>
  <c r="F1809" i="49" s="1"/>
  <c r="G1809" i="49" s="1"/>
  <c r="E1810" i="49"/>
  <c r="F1810" i="49" s="1"/>
  <c r="G1810" i="49" s="1"/>
  <c r="E1811" i="49"/>
  <c r="F1811" i="49" s="1"/>
  <c r="G1811" i="49" s="1"/>
  <c r="E1812" i="49"/>
  <c r="F1812" i="49" s="1"/>
  <c r="G1812" i="49" s="1"/>
  <c r="E1813" i="49"/>
  <c r="F1813" i="49" s="1"/>
  <c r="G1813" i="49" s="1"/>
  <c r="E1814" i="49"/>
  <c r="F1814" i="49" s="1"/>
  <c r="G1814" i="49" s="1"/>
  <c r="E1815" i="49"/>
  <c r="F1815" i="49" s="1"/>
  <c r="G1815" i="49" s="1"/>
  <c r="E1816" i="49"/>
  <c r="F1816" i="49" s="1"/>
  <c r="G1816" i="49" s="1"/>
  <c r="E1817" i="49"/>
  <c r="F1817" i="49" s="1"/>
  <c r="G1817" i="49" s="1"/>
  <c r="E1818" i="49"/>
  <c r="F1818" i="49" s="1"/>
  <c r="G1818" i="49" s="1"/>
  <c r="E1819" i="49"/>
  <c r="F1819" i="49" s="1"/>
  <c r="G1819" i="49" s="1"/>
  <c r="E1820" i="49"/>
  <c r="F1820" i="49" s="1"/>
  <c r="G1820" i="49" s="1"/>
  <c r="E1821" i="49"/>
  <c r="F1821" i="49" s="1"/>
  <c r="G1821" i="49" s="1"/>
  <c r="E1822" i="49"/>
  <c r="F1822" i="49" s="1"/>
  <c r="G1822" i="49" s="1"/>
  <c r="E1823" i="49"/>
  <c r="F1823" i="49" s="1"/>
  <c r="G1823" i="49" s="1"/>
  <c r="E1824" i="49"/>
  <c r="F1824" i="49" s="1"/>
  <c r="G1824" i="49" s="1"/>
  <c r="E1825" i="49"/>
  <c r="F1825" i="49" s="1"/>
  <c r="G1825" i="49" s="1"/>
  <c r="E1826" i="49"/>
  <c r="F1826" i="49" s="1"/>
  <c r="G1826" i="49" s="1"/>
  <c r="E1827" i="49"/>
  <c r="F1827" i="49" s="1"/>
  <c r="G1827" i="49" s="1"/>
  <c r="E1828" i="49"/>
  <c r="F1828" i="49" s="1"/>
  <c r="G1828" i="49" s="1"/>
  <c r="E1829" i="49"/>
  <c r="F1829" i="49" s="1"/>
  <c r="G1829" i="49" s="1"/>
  <c r="E1830" i="49"/>
  <c r="F1830" i="49" s="1"/>
  <c r="G1830" i="49" s="1"/>
  <c r="E1831" i="49"/>
  <c r="F1831" i="49" s="1"/>
  <c r="G1831" i="49" s="1"/>
  <c r="E1832" i="49"/>
  <c r="F1832" i="49" s="1"/>
  <c r="G1832" i="49" s="1"/>
  <c r="E1833" i="49"/>
  <c r="F1833" i="49" s="1"/>
  <c r="G1833" i="49" s="1"/>
  <c r="E1834" i="49"/>
  <c r="F1834" i="49" s="1"/>
  <c r="G1834" i="49" s="1"/>
  <c r="E1835" i="49"/>
  <c r="F1835" i="49" s="1"/>
  <c r="G1835" i="49" s="1"/>
  <c r="E1836" i="49"/>
  <c r="F1836" i="49" s="1"/>
  <c r="G1836" i="49" s="1"/>
  <c r="E1837" i="49"/>
  <c r="F1837" i="49" s="1"/>
  <c r="G1837" i="49" s="1"/>
  <c r="E1838" i="49"/>
  <c r="F1838" i="49" s="1"/>
  <c r="G1838" i="49" s="1"/>
  <c r="E1839" i="49"/>
  <c r="F1839" i="49" s="1"/>
  <c r="G1839" i="49" s="1"/>
  <c r="E1840" i="49"/>
  <c r="F1840" i="49" s="1"/>
  <c r="G1840" i="49" s="1"/>
  <c r="E1841" i="49"/>
  <c r="F1841" i="49" s="1"/>
  <c r="G1841" i="49" s="1"/>
  <c r="E1842" i="49"/>
  <c r="F1842" i="49" s="1"/>
  <c r="G1842" i="49" s="1"/>
  <c r="E1843" i="49"/>
  <c r="F1843" i="49" s="1"/>
  <c r="G1843" i="49" s="1"/>
  <c r="E1844" i="49"/>
  <c r="F1844" i="49" s="1"/>
  <c r="G1844" i="49" s="1"/>
  <c r="E1845" i="49"/>
  <c r="F1845" i="49" s="1"/>
  <c r="G1845" i="49" s="1"/>
  <c r="E1846" i="49"/>
  <c r="F1846" i="49" s="1"/>
  <c r="G1846" i="49" s="1"/>
  <c r="E1847" i="49"/>
  <c r="F1847" i="49" s="1"/>
  <c r="G1847" i="49" s="1"/>
  <c r="E1848" i="49"/>
  <c r="F1848" i="49" s="1"/>
  <c r="G1848" i="49" s="1"/>
  <c r="E1849" i="49"/>
  <c r="F1849" i="49" s="1"/>
  <c r="G1849" i="49" s="1"/>
  <c r="E1850" i="49"/>
  <c r="F1850" i="49" s="1"/>
  <c r="G1850" i="49" s="1"/>
  <c r="E1851" i="49"/>
  <c r="F1851" i="49" s="1"/>
  <c r="G1851" i="49" s="1"/>
  <c r="E1852" i="49"/>
  <c r="F1852" i="49" s="1"/>
  <c r="G1852" i="49" s="1"/>
  <c r="E1853" i="49"/>
  <c r="F1853" i="49" s="1"/>
  <c r="G1853" i="49" s="1"/>
  <c r="E1854" i="49"/>
  <c r="F1854" i="49" s="1"/>
  <c r="G1854" i="49" s="1"/>
  <c r="E1855" i="49"/>
  <c r="F1855" i="49" s="1"/>
  <c r="G1855" i="49" s="1"/>
  <c r="E1856" i="49"/>
  <c r="F1856" i="49" s="1"/>
  <c r="G1856" i="49" s="1"/>
  <c r="E1857" i="49"/>
  <c r="F1857" i="49" s="1"/>
  <c r="G1857" i="49" s="1"/>
  <c r="E1858" i="49"/>
  <c r="F1858" i="49" s="1"/>
  <c r="G1858" i="49" s="1"/>
  <c r="E1859" i="49"/>
  <c r="F1859" i="49" s="1"/>
  <c r="G1859" i="49" s="1"/>
  <c r="E1860" i="49"/>
  <c r="F1860" i="49" s="1"/>
  <c r="G1860" i="49" s="1"/>
  <c r="E1861" i="49"/>
  <c r="F1861" i="49" s="1"/>
  <c r="G1861" i="49" s="1"/>
  <c r="E1862" i="49"/>
  <c r="F1862" i="49" s="1"/>
  <c r="G1862" i="49" s="1"/>
  <c r="E1863" i="49"/>
  <c r="F1863" i="49" s="1"/>
  <c r="G1863" i="49" s="1"/>
  <c r="E1864" i="49"/>
  <c r="F1864" i="49" s="1"/>
  <c r="G1864" i="49" s="1"/>
  <c r="E1865" i="49"/>
  <c r="F1865" i="49" s="1"/>
  <c r="G1865" i="49" s="1"/>
  <c r="E1866" i="49"/>
  <c r="F1866" i="49" s="1"/>
  <c r="G1866" i="49" s="1"/>
  <c r="E1867" i="49"/>
  <c r="F1867" i="49" s="1"/>
  <c r="G1867" i="49" s="1"/>
  <c r="E1868" i="49"/>
  <c r="F1868" i="49" s="1"/>
  <c r="G1868" i="49" s="1"/>
  <c r="E1869" i="49"/>
  <c r="F1869" i="49" s="1"/>
  <c r="G1869" i="49" s="1"/>
  <c r="E1870" i="49"/>
  <c r="F1870" i="49" s="1"/>
  <c r="G1870" i="49" s="1"/>
  <c r="E1871" i="49"/>
  <c r="F1871" i="49" s="1"/>
  <c r="G1871" i="49" s="1"/>
  <c r="E1872" i="49"/>
  <c r="F1872" i="49" s="1"/>
  <c r="G1872" i="49" s="1"/>
  <c r="E1873" i="49"/>
  <c r="F1873" i="49" s="1"/>
  <c r="G1873" i="49" s="1"/>
  <c r="E1874" i="49"/>
  <c r="F1874" i="49" s="1"/>
  <c r="G1874" i="49" s="1"/>
  <c r="E1875" i="49"/>
  <c r="F1875" i="49" s="1"/>
  <c r="G1875" i="49" s="1"/>
  <c r="E1876" i="49"/>
  <c r="F1876" i="49" s="1"/>
  <c r="G1876" i="49" s="1"/>
  <c r="E1877" i="49"/>
  <c r="F1877" i="49" s="1"/>
  <c r="G1877" i="49" s="1"/>
  <c r="E1878" i="49"/>
  <c r="F1878" i="49" s="1"/>
  <c r="G1878" i="49" s="1"/>
  <c r="E1879" i="49"/>
  <c r="F1879" i="49" s="1"/>
  <c r="G1879" i="49" s="1"/>
  <c r="E1880" i="49"/>
  <c r="F1880" i="49" s="1"/>
  <c r="G1880" i="49" s="1"/>
  <c r="E1881" i="49"/>
  <c r="F1881" i="49" s="1"/>
  <c r="G1881" i="49" s="1"/>
  <c r="E1882" i="49"/>
  <c r="F1882" i="49" s="1"/>
  <c r="G1882" i="49" s="1"/>
  <c r="E1883" i="49"/>
  <c r="F1883" i="49" s="1"/>
  <c r="G1883" i="49" s="1"/>
  <c r="E1884" i="49"/>
  <c r="F1884" i="49" s="1"/>
  <c r="G1884" i="49" s="1"/>
  <c r="E1885" i="49"/>
  <c r="F1885" i="49" s="1"/>
  <c r="G1885" i="49" s="1"/>
  <c r="E1886" i="49"/>
  <c r="F1886" i="49" s="1"/>
  <c r="G1886" i="49" s="1"/>
  <c r="E1887" i="49"/>
  <c r="F1887" i="49" s="1"/>
  <c r="G1887" i="49" s="1"/>
  <c r="E1888" i="49"/>
  <c r="F1888" i="49" s="1"/>
  <c r="G1888" i="49" s="1"/>
  <c r="E1889" i="49"/>
  <c r="F1889" i="49" s="1"/>
  <c r="G1889" i="49" s="1"/>
  <c r="E1890" i="49"/>
  <c r="F1890" i="49" s="1"/>
  <c r="G1890" i="49" s="1"/>
  <c r="E1891" i="49"/>
  <c r="F1891" i="49" s="1"/>
  <c r="G1891" i="49" s="1"/>
  <c r="E1892" i="49"/>
  <c r="F1892" i="49" s="1"/>
  <c r="G1892" i="49" s="1"/>
  <c r="E1893" i="49"/>
  <c r="F1893" i="49" s="1"/>
  <c r="G1893" i="49" s="1"/>
  <c r="E1894" i="49"/>
  <c r="F1894" i="49" s="1"/>
  <c r="G1894" i="49" s="1"/>
  <c r="E1895" i="49"/>
  <c r="F1895" i="49" s="1"/>
  <c r="G1895" i="49" s="1"/>
  <c r="E1896" i="49"/>
  <c r="F1896" i="49" s="1"/>
  <c r="G1896" i="49" s="1"/>
  <c r="E1897" i="49"/>
  <c r="F1897" i="49" s="1"/>
  <c r="G1897" i="49" s="1"/>
  <c r="E1898" i="49"/>
  <c r="F1898" i="49" s="1"/>
  <c r="G1898" i="49" s="1"/>
  <c r="E1899" i="49"/>
  <c r="F1899" i="49" s="1"/>
  <c r="G1899" i="49" s="1"/>
  <c r="E1900" i="49"/>
  <c r="F1900" i="49" s="1"/>
  <c r="G1900" i="49" s="1"/>
  <c r="E1901" i="49"/>
  <c r="F1901" i="49" s="1"/>
  <c r="G1901" i="49" s="1"/>
  <c r="E1902" i="49"/>
  <c r="F1902" i="49" s="1"/>
  <c r="G1902" i="49" s="1"/>
  <c r="E1903" i="49"/>
  <c r="F1903" i="49" s="1"/>
  <c r="G1903" i="49" s="1"/>
  <c r="E1904" i="49"/>
  <c r="F1904" i="49" s="1"/>
  <c r="G1904" i="49" s="1"/>
  <c r="E1905" i="49"/>
  <c r="F1905" i="49" s="1"/>
  <c r="G1905" i="49" s="1"/>
  <c r="E1906" i="49"/>
  <c r="F1906" i="49" s="1"/>
  <c r="G1906" i="49" s="1"/>
  <c r="E1907" i="49"/>
  <c r="F1907" i="49" s="1"/>
  <c r="G1907" i="49" s="1"/>
  <c r="E1908" i="49"/>
  <c r="F1908" i="49" s="1"/>
  <c r="G1908" i="49" s="1"/>
  <c r="E1909" i="49"/>
  <c r="F1909" i="49" s="1"/>
  <c r="G1909" i="49" s="1"/>
  <c r="E1910" i="49"/>
  <c r="F1910" i="49" s="1"/>
  <c r="G1910" i="49" s="1"/>
  <c r="E1911" i="49"/>
  <c r="F1911" i="49" s="1"/>
  <c r="G1911" i="49" s="1"/>
  <c r="E1912" i="49"/>
  <c r="F1912" i="49" s="1"/>
  <c r="G1912" i="49" s="1"/>
  <c r="E1913" i="49"/>
  <c r="F1913" i="49" s="1"/>
  <c r="G1913" i="49" s="1"/>
  <c r="E1914" i="49"/>
  <c r="F1914" i="49" s="1"/>
  <c r="G1914" i="49" s="1"/>
  <c r="E1915" i="49"/>
  <c r="F1915" i="49" s="1"/>
  <c r="G1915" i="49" s="1"/>
  <c r="E1916" i="49"/>
  <c r="F1916" i="49" s="1"/>
  <c r="G1916" i="49" s="1"/>
  <c r="E1917" i="49"/>
  <c r="F1917" i="49" s="1"/>
  <c r="G1917" i="49" s="1"/>
  <c r="E1918" i="49"/>
  <c r="F1918" i="49" s="1"/>
  <c r="G1918" i="49" s="1"/>
  <c r="E1919" i="49"/>
  <c r="F1919" i="49" s="1"/>
  <c r="G1919" i="49" s="1"/>
  <c r="E1920" i="49"/>
  <c r="F1920" i="49" s="1"/>
  <c r="G1920" i="49" s="1"/>
  <c r="E1921" i="49"/>
  <c r="F1921" i="49" s="1"/>
  <c r="G1921" i="49" s="1"/>
  <c r="E1922" i="49"/>
  <c r="F1922" i="49" s="1"/>
  <c r="G1922" i="49" s="1"/>
  <c r="E1923" i="49"/>
  <c r="F1923" i="49" s="1"/>
  <c r="G1923" i="49" s="1"/>
  <c r="E1924" i="49"/>
  <c r="F1924" i="49" s="1"/>
  <c r="G1924" i="49" s="1"/>
  <c r="E1925" i="49"/>
  <c r="F1925" i="49" s="1"/>
  <c r="G1925" i="49" s="1"/>
  <c r="E1926" i="49"/>
  <c r="F1926" i="49" s="1"/>
  <c r="G1926" i="49" s="1"/>
  <c r="E1927" i="49"/>
  <c r="F1927" i="49" s="1"/>
  <c r="G1927" i="49" s="1"/>
  <c r="E1928" i="49"/>
  <c r="F1928" i="49" s="1"/>
  <c r="G1928" i="49" s="1"/>
  <c r="E1929" i="49"/>
  <c r="F1929" i="49" s="1"/>
  <c r="G1929" i="49" s="1"/>
  <c r="E1930" i="49"/>
  <c r="F1930" i="49" s="1"/>
  <c r="G1930" i="49" s="1"/>
  <c r="E1931" i="49"/>
  <c r="F1931" i="49" s="1"/>
  <c r="G1931" i="49" s="1"/>
  <c r="E1932" i="49"/>
  <c r="F1932" i="49" s="1"/>
  <c r="G1932" i="49" s="1"/>
  <c r="E1933" i="49"/>
  <c r="F1933" i="49" s="1"/>
  <c r="G1933" i="49" s="1"/>
  <c r="E1934" i="49"/>
  <c r="F1934" i="49" s="1"/>
  <c r="G1934" i="49" s="1"/>
  <c r="E1935" i="49"/>
  <c r="F1935" i="49" s="1"/>
  <c r="G1935" i="49" s="1"/>
  <c r="E1936" i="49"/>
  <c r="F1936" i="49" s="1"/>
  <c r="G1936" i="49" s="1"/>
  <c r="E1937" i="49"/>
  <c r="F1937" i="49" s="1"/>
  <c r="G1937" i="49" s="1"/>
  <c r="E1938" i="49"/>
  <c r="F1938" i="49" s="1"/>
  <c r="G1938" i="49" s="1"/>
  <c r="E1939" i="49"/>
  <c r="F1939" i="49" s="1"/>
  <c r="G1939" i="49" s="1"/>
  <c r="E1940" i="49"/>
  <c r="F1940" i="49" s="1"/>
  <c r="G1940" i="49" s="1"/>
  <c r="E1941" i="49"/>
  <c r="F1941" i="49" s="1"/>
  <c r="G1941" i="49" s="1"/>
  <c r="E1942" i="49"/>
  <c r="F1942" i="49" s="1"/>
  <c r="G1942" i="49" s="1"/>
  <c r="E1943" i="49"/>
  <c r="F1943" i="49" s="1"/>
  <c r="G1943" i="49" s="1"/>
  <c r="E1944" i="49"/>
  <c r="F1944" i="49" s="1"/>
  <c r="G1944" i="49" s="1"/>
  <c r="E1945" i="49"/>
  <c r="F1945" i="49" s="1"/>
  <c r="G1945" i="49" s="1"/>
  <c r="E1946" i="49"/>
  <c r="F1946" i="49" s="1"/>
  <c r="G1946" i="49" s="1"/>
  <c r="E1947" i="49"/>
  <c r="F1947" i="49" s="1"/>
  <c r="G1947" i="49" s="1"/>
  <c r="E1948" i="49"/>
  <c r="F1948" i="49" s="1"/>
  <c r="G1948" i="49" s="1"/>
  <c r="E1949" i="49"/>
  <c r="F1949" i="49" s="1"/>
  <c r="G1949" i="49" s="1"/>
  <c r="E1950" i="49"/>
  <c r="F1950" i="49" s="1"/>
  <c r="G1950" i="49" s="1"/>
  <c r="E1951" i="49"/>
  <c r="F1951" i="49" s="1"/>
  <c r="G1951" i="49" s="1"/>
  <c r="E1952" i="49"/>
  <c r="F1952" i="49" s="1"/>
  <c r="G1952" i="49" s="1"/>
  <c r="E1953" i="49"/>
  <c r="F1953" i="49" s="1"/>
  <c r="G1953" i="49" s="1"/>
  <c r="E1954" i="49"/>
  <c r="F1954" i="49" s="1"/>
  <c r="G1954" i="49" s="1"/>
  <c r="E1955" i="49"/>
  <c r="F1955" i="49" s="1"/>
  <c r="G1955" i="49" s="1"/>
  <c r="E1956" i="49"/>
  <c r="F1956" i="49" s="1"/>
  <c r="G1956" i="49" s="1"/>
  <c r="E1957" i="49"/>
  <c r="F1957" i="49" s="1"/>
  <c r="G1957" i="49" s="1"/>
  <c r="E1958" i="49"/>
  <c r="F1958" i="49" s="1"/>
  <c r="G1958" i="49" s="1"/>
  <c r="E1959" i="49"/>
  <c r="F1959" i="49" s="1"/>
  <c r="G1959" i="49" s="1"/>
  <c r="E1960" i="49"/>
  <c r="F1960" i="49" s="1"/>
  <c r="G1960" i="49" s="1"/>
  <c r="E1961" i="49"/>
  <c r="F1961" i="49" s="1"/>
  <c r="G1961" i="49" s="1"/>
  <c r="E1962" i="49"/>
  <c r="F1962" i="49" s="1"/>
  <c r="G1962" i="49" s="1"/>
  <c r="E1963" i="49"/>
  <c r="F1963" i="49" s="1"/>
  <c r="G1963" i="49" s="1"/>
  <c r="E1964" i="49"/>
  <c r="F1964" i="49" s="1"/>
  <c r="G1964" i="49" s="1"/>
  <c r="E1965" i="49"/>
  <c r="F1965" i="49" s="1"/>
  <c r="G1965" i="49" s="1"/>
  <c r="E1966" i="49"/>
  <c r="F1966" i="49" s="1"/>
  <c r="G1966" i="49" s="1"/>
  <c r="E1967" i="49"/>
  <c r="F1967" i="49" s="1"/>
  <c r="G1967" i="49" s="1"/>
  <c r="E1968" i="49"/>
  <c r="F1968" i="49" s="1"/>
  <c r="G1968" i="49" s="1"/>
  <c r="E1969" i="49"/>
  <c r="F1969" i="49" s="1"/>
  <c r="G1969" i="49" s="1"/>
  <c r="E1970" i="49"/>
  <c r="F1970" i="49" s="1"/>
  <c r="G1970" i="49" s="1"/>
  <c r="E1971" i="49"/>
  <c r="F1971" i="49" s="1"/>
  <c r="G1971" i="49" s="1"/>
  <c r="E1972" i="49"/>
  <c r="F1972" i="49" s="1"/>
  <c r="G1972" i="49" s="1"/>
  <c r="E1973" i="49"/>
  <c r="F1973" i="49" s="1"/>
  <c r="G1973" i="49" s="1"/>
  <c r="E1974" i="49"/>
  <c r="F1974" i="49" s="1"/>
  <c r="G1974" i="49" s="1"/>
  <c r="E1975" i="49"/>
  <c r="F1975" i="49" s="1"/>
  <c r="G1975" i="49" s="1"/>
  <c r="E1976" i="49"/>
  <c r="F1976" i="49" s="1"/>
  <c r="G1976" i="49" s="1"/>
  <c r="E2" i="49"/>
  <c r="K15" i="21" l="1"/>
  <c r="B1" i="48"/>
  <c r="B33" i="48"/>
  <c r="B32" i="48"/>
  <c r="B31" i="48"/>
  <c r="F13" i="2"/>
  <c r="J12" i="7"/>
  <c r="H12" i="5"/>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 i="47"/>
  <c r="C5" i="35"/>
  <c r="C6" i="35"/>
  <c r="C7" i="35"/>
  <c r="C8" i="35"/>
  <c r="C9" i="35"/>
  <c r="C10" i="35"/>
  <c r="C11" i="35"/>
  <c r="C12" i="35"/>
  <c r="C13" i="35"/>
  <c r="C14" i="35"/>
  <c r="C5" i="37"/>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2" i="18"/>
  <c r="C3" i="46"/>
  <c r="D3" i="46"/>
  <c r="C4" i="46"/>
  <c r="D4" i="46"/>
  <c r="C5" i="46"/>
  <c r="D5" i="46"/>
  <c r="C6" i="46"/>
  <c r="D6" i="46"/>
  <c r="C7" i="46"/>
  <c r="D7" i="46"/>
  <c r="C8" i="46"/>
  <c r="D8" i="46"/>
  <c r="C9" i="46"/>
  <c r="D9" i="46"/>
  <c r="C10" i="46"/>
  <c r="D10" i="46"/>
  <c r="C11" i="46"/>
  <c r="D11" i="46"/>
  <c r="C12" i="46"/>
  <c r="D12" i="46"/>
  <c r="C13" i="46"/>
  <c r="D13" i="46"/>
  <c r="C14" i="46"/>
  <c r="D14" i="46"/>
  <c r="C15" i="46"/>
  <c r="D15" i="46"/>
  <c r="C16" i="46"/>
  <c r="D16" i="46"/>
  <c r="C17" i="46"/>
  <c r="D17" i="46"/>
  <c r="C18" i="46"/>
  <c r="D18" i="46"/>
  <c r="C19" i="46"/>
  <c r="D19" i="46"/>
  <c r="C20" i="46"/>
  <c r="D20" i="46"/>
  <c r="C21" i="46"/>
  <c r="D21" i="46"/>
  <c r="C22" i="46"/>
  <c r="D22" i="46"/>
  <c r="C23" i="46"/>
  <c r="D23" i="46"/>
  <c r="C24" i="46"/>
  <c r="D24" i="46"/>
  <c r="C25" i="46"/>
  <c r="D25" i="46"/>
  <c r="C26" i="46"/>
  <c r="D26" i="46"/>
  <c r="C27" i="46"/>
  <c r="D27" i="46"/>
  <c r="C28" i="46"/>
  <c r="D28" i="46"/>
  <c r="C29" i="46"/>
  <c r="D29" i="46"/>
  <c r="C30" i="46"/>
  <c r="D30" i="46"/>
  <c r="C31" i="46"/>
  <c r="D31" i="46"/>
  <c r="C32" i="46"/>
  <c r="D32" i="46"/>
  <c r="D2" i="46"/>
  <c r="C2" i="46"/>
  <c r="M17" i="2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17" i="1"/>
  <c r="F9" i="1" l="1"/>
  <c r="H9" i="1"/>
  <c r="CC9" i="38"/>
  <c r="CD9" i="38"/>
  <c r="CC10" i="38"/>
  <c r="CD10" i="38"/>
  <c r="CD8" i="38"/>
  <c r="CD7" i="38"/>
  <c r="CC8" i="38"/>
  <c r="CC7" i="38"/>
  <c r="V3" i="13"/>
  <c r="U3" i="13" s="1"/>
  <c r="V4" i="13"/>
  <c r="U4" i="13" s="1"/>
  <c r="V5" i="13"/>
  <c r="U5" i="13" s="1"/>
  <c r="V6" i="13"/>
  <c r="U6" i="13" s="1"/>
  <c r="V7" i="13"/>
  <c r="U7" i="13" s="1"/>
  <c r="V8" i="13"/>
  <c r="U8" i="13" s="1"/>
  <c r="V9" i="13"/>
  <c r="U9" i="13" s="1"/>
  <c r="V10" i="13"/>
  <c r="U10" i="13" s="1"/>
  <c r="V11" i="13"/>
  <c r="U11" i="13" s="1"/>
  <c r="V12" i="13"/>
  <c r="U12" i="13" s="1"/>
  <c r="V13" i="13"/>
  <c r="U13" i="13" s="1"/>
  <c r="V14" i="13"/>
  <c r="U14" i="13" s="1"/>
  <c r="V15" i="13"/>
  <c r="V16" i="13"/>
  <c r="V17" i="13"/>
  <c r="V18" i="13"/>
  <c r="B6" i="19" l="1"/>
  <c r="B5" i="19"/>
  <c r="C3" i="1" l="1"/>
  <c r="A2" i="47" l="1"/>
  <c r="S22" i="1"/>
  <c r="E286" i="3"/>
  <c r="F858" i="49" s="1"/>
  <c r="G858" i="49" s="1"/>
  <c r="E287" i="3"/>
  <c r="E288" i="3"/>
  <c r="E289" i="3"/>
  <c r="E290" i="3"/>
  <c r="F861" i="49" s="1"/>
  <c r="G861" i="49" s="1"/>
  <c r="E291" i="3"/>
  <c r="F269" i="49" s="1"/>
  <c r="G269" i="49" s="1"/>
  <c r="E292" i="3"/>
  <c r="E293" i="3"/>
  <c r="F865" i="49" s="1"/>
  <c r="G865" i="49" s="1"/>
  <c r="E294" i="3"/>
  <c r="E295" i="3"/>
  <c r="E296" i="3"/>
  <c r="E297" i="3"/>
  <c r="E298" i="3"/>
  <c r="F327" i="49" s="1"/>
  <c r="G327" i="49" s="1"/>
  <c r="E299" i="3"/>
  <c r="E300" i="3"/>
  <c r="E301" i="3"/>
  <c r="E302" i="3"/>
  <c r="E303" i="3"/>
  <c r="E304" i="3"/>
  <c r="E305" i="3"/>
  <c r="E306" i="3"/>
  <c r="F1353" i="49" s="1"/>
  <c r="G1353" i="49" s="1"/>
  <c r="E307" i="3"/>
  <c r="E308" i="3"/>
  <c r="E309" i="3"/>
  <c r="E310" i="3"/>
  <c r="E311" i="3"/>
  <c r="E312" i="3"/>
  <c r="F1208" i="49" s="1"/>
  <c r="G1208" i="49" s="1"/>
  <c r="E313" i="3"/>
  <c r="E314" i="3"/>
  <c r="E315" i="3"/>
  <c r="E316" i="3"/>
  <c r="E317" i="3"/>
  <c r="E318" i="3"/>
  <c r="F1213" i="49" s="1"/>
  <c r="G1213" i="49" s="1"/>
  <c r="E319" i="3"/>
  <c r="F140" i="49" s="1"/>
  <c r="G140" i="49" s="1"/>
  <c r="E320" i="3"/>
  <c r="E321" i="3"/>
  <c r="F876" i="49" s="1"/>
  <c r="G876" i="49" s="1"/>
  <c r="E322" i="3"/>
  <c r="E323" i="3"/>
  <c r="E324" i="3"/>
  <c r="E325" i="3"/>
  <c r="F210" i="49" s="1"/>
  <c r="G210" i="49" s="1"/>
  <c r="E326" i="3"/>
  <c r="F878" i="49" s="1"/>
  <c r="G878" i="49" s="1"/>
  <c r="E327" i="3"/>
  <c r="F1217" i="49" s="1"/>
  <c r="G1217" i="49" s="1"/>
  <c r="E328" i="3"/>
  <c r="E329" i="3"/>
  <c r="E330" i="3"/>
  <c r="F212" i="49" s="1"/>
  <c r="G212" i="49" s="1"/>
  <c r="E331" i="3"/>
  <c r="E332" i="3"/>
  <c r="E333" i="3"/>
  <c r="F153" i="49" s="1"/>
  <c r="G153" i="49" s="1"/>
  <c r="E334" i="3"/>
  <c r="E335" i="3"/>
  <c r="F60" i="49" s="1"/>
  <c r="G60" i="49" s="1"/>
  <c r="E336" i="3"/>
  <c r="E337" i="3"/>
  <c r="E338" i="3"/>
  <c r="E339" i="3"/>
  <c r="E340" i="3"/>
  <c r="F8" i="49" s="1"/>
  <c r="G8" i="49" s="1"/>
  <c r="E341" i="3"/>
  <c r="E342" i="3"/>
  <c r="E343" i="3"/>
  <c r="E344" i="3"/>
  <c r="E345" i="3"/>
  <c r="E346" i="3"/>
  <c r="E347" i="3"/>
  <c r="E348" i="3"/>
  <c r="E349" i="3"/>
  <c r="E350" i="3"/>
  <c r="E351" i="3"/>
  <c r="E352" i="3"/>
  <c r="E353" i="3"/>
  <c r="E354" i="3"/>
  <c r="E355" i="3"/>
  <c r="E356" i="3"/>
  <c r="E357" i="3"/>
  <c r="E358" i="3"/>
  <c r="F195" i="49" s="1"/>
  <c r="G195" i="49" s="1"/>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F630" i="49" l="1"/>
  <c r="G630" i="49" s="1"/>
  <c r="F6" i="49"/>
  <c r="G6" i="49" s="1"/>
  <c r="F142" i="49"/>
  <c r="G142" i="49" s="1"/>
  <c r="F631" i="49"/>
  <c r="G631" i="49" s="1"/>
  <c r="F805" i="49"/>
  <c r="G805" i="49" s="1"/>
  <c r="F10" i="49"/>
  <c r="G10" i="49" s="1"/>
  <c r="F43" i="49"/>
  <c r="G43" i="49" s="1"/>
  <c r="F462" i="49"/>
  <c r="G462" i="49" s="1"/>
  <c r="F407" i="49"/>
  <c r="G407" i="49" s="1"/>
  <c r="F1212" i="49"/>
  <c r="G1212" i="49" s="1"/>
  <c r="F1201" i="49"/>
  <c r="G1201" i="49" s="1"/>
  <c r="F1203" i="49"/>
  <c r="G1203" i="49" s="1"/>
  <c r="F1202" i="49"/>
  <c r="G1202" i="49" s="1"/>
  <c r="F304" i="49"/>
  <c r="G304" i="49" s="1"/>
  <c r="F1195" i="49"/>
  <c r="G1195" i="49" s="1"/>
  <c r="F87" i="49"/>
  <c r="G87" i="49" s="1"/>
  <c r="F879" i="49"/>
  <c r="G879" i="49" s="1"/>
  <c r="F95" i="49"/>
  <c r="G95" i="49" s="1"/>
  <c r="F1216" i="49"/>
  <c r="G1216" i="49" s="1"/>
  <c r="F1215" i="49"/>
  <c r="G1215" i="49" s="1"/>
  <c r="F875" i="49"/>
  <c r="G875" i="49" s="1"/>
  <c r="F1210" i="49"/>
  <c r="G1210" i="49" s="1"/>
  <c r="F1209" i="49"/>
  <c r="G1209" i="49" s="1"/>
  <c r="F243" i="49"/>
  <c r="G243" i="49" s="1"/>
  <c r="F1199" i="49"/>
  <c r="G1199" i="49" s="1"/>
  <c r="F404" i="49"/>
  <c r="G404" i="49" s="1"/>
  <c r="F1221" i="49"/>
  <c r="G1221" i="49" s="1"/>
  <c r="F49" i="49"/>
  <c r="G49" i="49" s="1"/>
  <c r="F1224" i="49"/>
  <c r="G1224" i="49" s="1"/>
  <c r="F213" i="49"/>
  <c r="G213" i="49" s="1"/>
  <c r="F303" i="49"/>
  <c r="G303" i="49" s="1"/>
  <c r="F873" i="49"/>
  <c r="G873" i="49" s="1"/>
  <c r="F872" i="49"/>
  <c r="G872" i="49" s="1"/>
  <c r="F301" i="49"/>
  <c r="G301" i="49" s="1"/>
  <c r="F1198" i="49"/>
  <c r="G1198" i="49" s="1"/>
  <c r="F877" i="49"/>
  <c r="G877" i="49" s="1"/>
  <c r="F123" i="49"/>
  <c r="G123" i="49" s="1"/>
  <c r="F270" i="49"/>
  <c r="G270" i="49" s="1"/>
  <c r="F461" i="49"/>
  <c r="G461" i="49" s="1"/>
  <c r="F406" i="49"/>
  <c r="G406" i="49" s="1"/>
  <c r="F405" i="49"/>
  <c r="G405" i="49" s="1"/>
  <c r="F874" i="49"/>
  <c r="G874" i="49" s="1"/>
  <c r="F409" i="49"/>
  <c r="G409" i="49" s="1"/>
  <c r="F465" i="49"/>
  <c r="G465" i="49" s="1"/>
  <c r="F408" i="49"/>
  <c r="G408" i="49" s="1"/>
  <c r="F108" i="49"/>
  <c r="G108" i="49" s="1"/>
  <c r="F1214" i="49"/>
  <c r="G1214" i="49" s="1"/>
  <c r="F866" i="49"/>
  <c r="G866" i="49" s="1"/>
  <c r="F1197" i="49"/>
  <c r="G1197" i="49" s="1"/>
  <c r="F300" i="49"/>
  <c r="G300" i="49" s="1"/>
  <c r="F860" i="49"/>
  <c r="G860" i="49" s="1"/>
  <c r="F1207" i="49"/>
  <c r="G1207" i="49" s="1"/>
  <c r="F1206" i="49"/>
  <c r="G1206" i="49" s="1"/>
  <c r="F1205" i="49"/>
  <c r="G1205" i="49" s="1"/>
  <c r="F1591" i="49"/>
  <c r="G1591" i="49" s="1"/>
  <c r="F869" i="49"/>
  <c r="G869" i="49" s="1"/>
  <c r="F700" i="49"/>
  <c r="G700" i="49" s="1"/>
  <c r="F1194" i="49"/>
  <c r="G1194" i="49" s="1"/>
  <c r="F302" i="49"/>
  <c r="G302" i="49" s="1"/>
  <c r="F871" i="49"/>
  <c r="G871" i="49" s="1"/>
  <c r="F870" i="49"/>
  <c r="G870" i="49" s="1"/>
  <c r="F868" i="49"/>
  <c r="G868" i="49" s="1"/>
  <c r="F864" i="49"/>
  <c r="G864" i="49" s="1"/>
  <c r="F460" i="49"/>
  <c r="G460" i="49" s="1"/>
  <c r="F17" i="49"/>
  <c r="G17" i="49" s="1"/>
  <c r="F104" i="49"/>
  <c r="G104" i="49" s="1"/>
  <c r="F7" i="49"/>
  <c r="G7" i="49" s="1"/>
  <c r="F21" i="49"/>
  <c r="G21" i="49" s="1"/>
  <c r="F244" i="49"/>
  <c r="G244" i="49" s="1"/>
  <c r="F207" i="49"/>
  <c r="G207" i="49" s="1"/>
  <c r="F206" i="49"/>
  <c r="G206" i="49" s="1"/>
  <c r="F67" i="49"/>
  <c r="G67" i="49" s="1"/>
  <c r="F1354" i="49"/>
  <c r="G1354" i="49" s="1"/>
  <c r="F342" i="49"/>
  <c r="G342" i="49" s="1"/>
  <c r="F1356" i="49"/>
  <c r="G1356" i="49" s="1"/>
  <c r="F37" i="49"/>
  <c r="G37" i="49" s="1"/>
  <c r="F185" i="49"/>
  <c r="G185" i="49" s="1"/>
  <c r="F57" i="49"/>
  <c r="G57" i="49" s="1"/>
  <c r="F626" i="49"/>
  <c r="G626" i="49" s="1"/>
  <c r="F138" i="49"/>
  <c r="G138" i="49" s="1"/>
  <c r="F98" i="49"/>
  <c r="G98" i="49" s="1"/>
  <c r="F103" i="49"/>
  <c r="G103" i="49" s="1"/>
  <c r="F620" i="49"/>
  <c r="G620" i="49" s="1"/>
  <c r="F524" i="49"/>
  <c r="G524" i="49" s="1"/>
  <c r="F192" i="49"/>
  <c r="G192" i="49" s="1"/>
  <c r="F2" i="49"/>
  <c r="G2" i="49" s="1"/>
  <c r="F3" i="49"/>
  <c r="G3" i="49" s="1"/>
  <c r="F193" i="49"/>
  <c r="G193" i="49" s="1"/>
  <c r="F5" i="49"/>
  <c r="G5" i="49" s="1"/>
  <c r="F12" i="49"/>
  <c r="G12" i="49" s="1"/>
  <c r="F31" i="49"/>
  <c r="G31" i="49" s="1"/>
  <c r="F11" i="49"/>
  <c r="G11" i="49" s="1"/>
  <c r="F526" i="49"/>
  <c r="G526" i="49" s="1"/>
  <c r="F624" i="49"/>
  <c r="G624" i="49" s="1"/>
  <c r="F622" i="49"/>
  <c r="G622" i="49" s="1"/>
  <c r="F782" i="49"/>
  <c r="G782" i="49" s="1"/>
  <c r="F523" i="49"/>
  <c r="G523" i="49" s="1"/>
  <c r="F349" i="49"/>
  <c r="G349" i="49" s="1"/>
  <c r="F528" i="49"/>
  <c r="G528" i="49" s="1"/>
  <c r="F92" i="49"/>
  <c r="G92" i="49" s="1"/>
  <c r="F350" i="49"/>
  <c r="G350" i="49" s="1"/>
  <c r="F99" i="49"/>
  <c r="G99" i="49" s="1"/>
  <c r="F139" i="49"/>
  <c r="G139" i="49" s="1"/>
  <c r="F28" i="49"/>
  <c r="G28" i="49" s="1"/>
  <c r="F65" i="49"/>
  <c r="G65" i="49" s="1"/>
  <c r="F13" i="49"/>
  <c r="G13" i="49" s="1"/>
  <c r="F621" i="49"/>
  <c r="G621" i="49" s="1"/>
  <c r="F39" i="49"/>
  <c r="G39" i="49" s="1"/>
  <c r="F525" i="49"/>
  <c r="G525" i="49" s="1"/>
  <c r="F112" i="49"/>
  <c r="G112" i="49" s="1"/>
  <c r="F15" i="49"/>
  <c r="G15" i="49" s="1"/>
  <c r="F20" i="49"/>
  <c r="G20" i="49" s="1"/>
  <c r="F53" i="49"/>
  <c r="G53" i="49" s="1"/>
  <c r="F623" i="49"/>
  <c r="G623" i="49" s="1"/>
  <c r="F118" i="49"/>
  <c r="G118" i="49" s="1"/>
  <c r="K14" i="35"/>
  <c r="J14" i="35"/>
  <c r="I14" i="35"/>
  <c r="H14" i="35"/>
  <c r="G14" i="35"/>
  <c r="K13" i="35"/>
  <c r="J13" i="35"/>
  <c r="I13" i="35"/>
  <c r="H13" i="35"/>
  <c r="G13" i="35"/>
  <c r="K12" i="35"/>
  <c r="J12" i="35"/>
  <c r="I12" i="35"/>
  <c r="H12" i="35"/>
  <c r="G12" i="35"/>
  <c r="K11" i="35"/>
  <c r="J11" i="35"/>
  <c r="I11" i="35"/>
  <c r="H11" i="35"/>
  <c r="G11" i="35"/>
  <c r="K10" i="35"/>
  <c r="J10" i="35"/>
  <c r="I10" i="35"/>
  <c r="H10" i="35"/>
  <c r="G10" i="35"/>
  <c r="K9" i="35"/>
  <c r="J9" i="35"/>
  <c r="I9" i="35"/>
  <c r="H9" i="35"/>
  <c r="G9" i="35"/>
  <c r="K8" i="35"/>
  <c r="J8" i="35"/>
  <c r="I8" i="35"/>
  <c r="H8" i="35"/>
  <c r="G8" i="35"/>
  <c r="K7" i="35"/>
  <c r="J7" i="35"/>
  <c r="I7" i="35"/>
  <c r="H7" i="35"/>
  <c r="G7" i="35"/>
  <c r="K6" i="35"/>
  <c r="J6" i="35"/>
  <c r="I6" i="35"/>
  <c r="H6" i="35"/>
  <c r="G6" i="35"/>
  <c r="K5" i="35"/>
  <c r="J5" i="35"/>
  <c r="I5" i="35"/>
  <c r="H5" i="35"/>
  <c r="G5" i="35"/>
  <c r="CD4" i="38"/>
  <c r="CD4" i="40"/>
  <c r="C5" i="39" s="1"/>
  <c r="CD4" i="42"/>
  <c r="C5" i="41" s="1"/>
  <c r="BF4" i="44"/>
  <c r="I13" i="43"/>
  <c r="H13" i="43"/>
  <c r="G13" i="43"/>
  <c r="I12" i="43"/>
  <c r="H12" i="43"/>
  <c r="G12" i="43"/>
  <c r="I11" i="43"/>
  <c r="H11" i="43"/>
  <c r="G11" i="43"/>
  <c r="I10" i="43"/>
  <c r="H10" i="43"/>
  <c r="G10" i="43"/>
  <c r="I9" i="43"/>
  <c r="H9" i="43"/>
  <c r="G9" i="43"/>
  <c r="I8" i="43"/>
  <c r="H8" i="43"/>
  <c r="G8" i="43"/>
  <c r="I7" i="43"/>
  <c r="H7" i="43"/>
  <c r="G7" i="43"/>
  <c r="I6" i="43"/>
  <c r="H6" i="43"/>
  <c r="G6" i="43"/>
  <c r="I5" i="43"/>
  <c r="H5" i="43"/>
  <c r="G5" i="43"/>
  <c r="K14" i="41"/>
  <c r="J14" i="41"/>
  <c r="I14" i="41"/>
  <c r="H14" i="41"/>
  <c r="G14" i="41"/>
  <c r="C14" i="41"/>
  <c r="K13" i="41"/>
  <c r="J13" i="41"/>
  <c r="I13" i="41"/>
  <c r="H13" i="41"/>
  <c r="G13" i="41"/>
  <c r="C13" i="41"/>
  <c r="K12" i="41"/>
  <c r="J12" i="41"/>
  <c r="I12" i="41"/>
  <c r="H12" i="41"/>
  <c r="G12" i="41"/>
  <c r="C12" i="41"/>
  <c r="K11" i="41"/>
  <c r="J11" i="41"/>
  <c r="I11" i="41"/>
  <c r="H11" i="41"/>
  <c r="G11" i="41"/>
  <c r="C11" i="41"/>
  <c r="K10" i="41"/>
  <c r="J10" i="41"/>
  <c r="I10" i="41"/>
  <c r="H10" i="41"/>
  <c r="G10" i="41"/>
  <c r="C10" i="41"/>
  <c r="K9" i="41"/>
  <c r="J9" i="41"/>
  <c r="I9" i="41"/>
  <c r="H9" i="41"/>
  <c r="G9" i="41"/>
  <c r="C9" i="41"/>
  <c r="K8" i="41"/>
  <c r="J8" i="41"/>
  <c r="I8" i="41"/>
  <c r="H8" i="41"/>
  <c r="G8" i="41"/>
  <c r="C8" i="41"/>
  <c r="K7" i="41"/>
  <c r="J7" i="41"/>
  <c r="I7" i="41"/>
  <c r="H7" i="41"/>
  <c r="G7" i="41"/>
  <c r="C7" i="41"/>
  <c r="K6" i="41"/>
  <c r="J6" i="41"/>
  <c r="I6" i="41"/>
  <c r="H6" i="41"/>
  <c r="G6" i="41"/>
  <c r="C6" i="41"/>
  <c r="K5" i="41"/>
  <c r="J5" i="41"/>
  <c r="I5" i="41"/>
  <c r="H5" i="41"/>
  <c r="G5" i="41"/>
  <c r="K14" i="37"/>
  <c r="J14" i="37"/>
  <c r="I14" i="37"/>
  <c r="H14" i="37"/>
  <c r="G14" i="37"/>
  <c r="C14" i="37"/>
  <c r="K13" i="37"/>
  <c r="J13" i="37"/>
  <c r="I13" i="37"/>
  <c r="H13" i="37"/>
  <c r="G13" i="37"/>
  <c r="C13" i="37"/>
  <c r="K12" i="37"/>
  <c r="J12" i="37"/>
  <c r="I12" i="37"/>
  <c r="H12" i="37"/>
  <c r="G12" i="37"/>
  <c r="C12" i="37"/>
  <c r="K11" i="37"/>
  <c r="J11" i="37"/>
  <c r="I11" i="37"/>
  <c r="H11" i="37"/>
  <c r="G11" i="37"/>
  <c r="C11" i="37"/>
  <c r="K10" i="37"/>
  <c r="J10" i="37"/>
  <c r="I10" i="37"/>
  <c r="H10" i="37"/>
  <c r="G10" i="37"/>
  <c r="C10" i="37"/>
  <c r="K9" i="37"/>
  <c r="J9" i="37"/>
  <c r="I9" i="37"/>
  <c r="H9" i="37"/>
  <c r="G9" i="37"/>
  <c r="C9" i="37"/>
  <c r="K8" i="37"/>
  <c r="J8" i="37"/>
  <c r="I8" i="37"/>
  <c r="H8" i="37"/>
  <c r="G8" i="37"/>
  <c r="F8" i="37"/>
  <c r="E8" i="37"/>
  <c r="C8" i="37"/>
  <c r="K7" i="37"/>
  <c r="J7" i="37"/>
  <c r="I7" i="37"/>
  <c r="H7" i="37"/>
  <c r="G7" i="37"/>
  <c r="F7" i="37"/>
  <c r="E7" i="37"/>
  <c r="C7" i="37"/>
  <c r="K6" i="37"/>
  <c r="J6" i="37"/>
  <c r="I6" i="37"/>
  <c r="H6" i="37"/>
  <c r="G6" i="37"/>
  <c r="C6" i="37"/>
  <c r="K5" i="37"/>
  <c r="J5" i="37"/>
  <c r="I5" i="37"/>
  <c r="H5" i="37"/>
  <c r="G5" i="37"/>
  <c r="K14" i="39"/>
  <c r="J14" i="39"/>
  <c r="I14" i="39"/>
  <c r="H14" i="39"/>
  <c r="G14" i="39"/>
  <c r="C14" i="39"/>
  <c r="K13" i="39"/>
  <c r="J13" i="39"/>
  <c r="I13" i="39"/>
  <c r="H13" i="39"/>
  <c r="G13" i="39"/>
  <c r="C13" i="39"/>
  <c r="K12" i="39"/>
  <c r="J12" i="39"/>
  <c r="I12" i="39"/>
  <c r="H12" i="39"/>
  <c r="G12" i="39"/>
  <c r="C12" i="39"/>
  <c r="K11" i="39"/>
  <c r="J11" i="39"/>
  <c r="I11" i="39"/>
  <c r="H11" i="39"/>
  <c r="G11" i="39"/>
  <c r="C11" i="39"/>
  <c r="K10" i="39"/>
  <c r="J10" i="39"/>
  <c r="I10" i="39"/>
  <c r="H10" i="39"/>
  <c r="G10" i="39"/>
  <c r="C10" i="39"/>
  <c r="K9" i="39"/>
  <c r="J9" i="39"/>
  <c r="I9" i="39"/>
  <c r="H9" i="39"/>
  <c r="G9" i="39"/>
  <c r="C9" i="39"/>
  <c r="K8" i="39"/>
  <c r="J8" i="39"/>
  <c r="I8" i="39"/>
  <c r="H8" i="39"/>
  <c r="G8" i="39"/>
  <c r="C8" i="39"/>
  <c r="K7" i="39"/>
  <c r="J7" i="39"/>
  <c r="I7" i="39"/>
  <c r="H7" i="39"/>
  <c r="G7" i="39"/>
  <c r="C7" i="39"/>
  <c r="K6" i="39"/>
  <c r="J6" i="39"/>
  <c r="I6" i="39"/>
  <c r="H6" i="39"/>
  <c r="G6" i="39"/>
  <c r="C6" i="39"/>
  <c r="K5" i="39"/>
  <c r="J5" i="39"/>
  <c r="I5" i="39"/>
  <c r="H5" i="39"/>
  <c r="G5" i="39"/>
  <c r="H2" i="14"/>
  <c r="D30" i="14"/>
  <c r="E285" i="3" l="1"/>
  <c r="F1193" i="49" s="1"/>
  <c r="G1193" i="49" s="1"/>
  <c r="E284" i="3"/>
  <c r="E283" i="3"/>
  <c r="E282" i="3"/>
  <c r="F1190" i="49" s="1"/>
  <c r="G1190" i="49" s="1"/>
  <c r="E281" i="3"/>
  <c r="E280" i="3"/>
  <c r="E279" i="3"/>
  <c r="E278" i="3"/>
  <c r="F695" i="49" s="1"/>
  <c r="G695" i="49" s="1"/>
  <c r="E277" i="3"/>
  <c r="E276" i="3"/>
  <c r="E275" i="3"/>
  <c r="F1188" i="49" l="1"/>
  <c r="G1188" i="49" s="1"/>
  <c r="F696" i="49"/>
  <c r="G696" i="49" s="1"/>
  <c r="F167" i="49"/>
  <c r="G167" i="49" s="1"/>
  <c r="F698" i="49"/>
  <c r="G698" i="49" s="1"/>
  <c r="F1186" i="49"/>
  <c r="G1186" i="49" s="1"/>
  <c r="F36" i="49"/>
  <c r="G36" i="49" s="1"/>
  <c r="F1187" i="49"/>
  <c r="G1187" i="49" s="1"/>
  <c r="F697" i="49"/>
  <c r="G697" i="49" s="1"/>
  <c r="F1189" i="49"/>
  <c r="G1189" i="49" s="1"/>
  <c r="F857" i="49"/>
  <c r="G857" i="49" s="1"/>
  <c r="F1192" i="49"/>
  <c r="G1192" i="49" s="1"/>
  <c r="F699" i="49"/>
  <c r="G699" i="49" s="1"/>
  <c r="F522" i="49"/>
  <c r="G522" i="49" s="1"/>
  <c r="F781" i="49"/>
  <c r="G781" i="49" s="1"/>
  <c r="F619" i="49"/>
  <c r="G619" i="49" s="1"/>
  <c r="F443" i="49"/>
  <c r="G443" i="49" s="1"/>
  <c r="F389" i="49"/>
  <c r="G389" i="49" s="1"/>
  <c r="F779" i="49"/>
  <c r="G779" i="49" s="1"/>
  <c r="F780" i="49"/>
  <c r="G780" i="49" s="1"/>
  <c r="F348" i="49"/>
  <c r="G348" i="49" s="1"/>
  <c r="F41" i="49"/>
  <c r="G41" i="49" s="1"/>
  <c r="F521" i="49"/>
  <c r="G521" i="49" s="1"/>
  <c r="F133" i="49"/>
  <c r="G133" i="49" s="1"/>
  <c r="F617" i="49"/>
  <c r="G617" i="49" s="1"/>
  <c r="F520" i="49"/>
  <c r="G520" i="49" s="1"/>
  <c r="F313" i="49"/>
  <c r="G313" i="49" s="1"/>
  <c r="J8" i="43"/>
  <c r="E264" i="3" l="1"/>
  <c r="F853" i="49" s="1"/>
  <c r="G853" i="49" s="1"/>
  <c r="E265" i="3"/>
  <c r="E266" i="3"/>
  <c r="E267" i="3"/>
  <c r="E268" i="3"/>
  <c r="E269" i="3"/>
  <c r="E270" i="3"/>
  <c r="E271" i="3"/>
  <c r="E272" i="3"/>
  <c r="E273" i="3"/>
  <c r="E274" i="3"/>
  <c r="E263" i="3"/>
  <c r="F455" i="49" l="1"/>
  <c r="G455" i="49" s="1"/>
  <c r="F852" i="49"/>
  <c r="G852" i="49" s="1"/>
  <c r="F204" i="49"/>
  <c r="G204" i="49" s="1"/>
  <c r="F613" i="49"/>
  <c r="G613" i="49" s="1"/>
  <c r="F1184" i="49"/>
  <c r="G1184" i="49" s="1"/>
  <c r="F152" i="49"/>
  <c r="G152" i="49" s="1"/>
  <c r="F137" i="49"/>
  <c r="G137" i="49" s="1"/>
  <c r="F694" i="49"/>
  <c r="G694" i="49" s="1"/>
  <c r="F241" i="49"/>
  <c r="G241" i="49" s="1"/>
  <c r="F1183" i="49"/>
  <c r="G1183" i="49" s="1"/>
  <c r="F1182" i="49"/>
  <c r="G1182" i="49" s="1"/>
  <c r="F693" i="49"/>
  <c r="G693" i="49" s="1"/>
  <c r="F205" i="49"/>
  <c r="G205" i="49" s="1"/>
  <c r="F1177" i="49"/>
  <c r="G1177" i="49" s="1"/>
  <c r="F854" i="49"/>
  <c r="G854" i="49" s="1"/>
  <c r="F1185" i="49"/>
  <c r="G1185" i="49" s="1"/>
  <c r="F459" i="49"/>
  <c r="G459" i="49" s="1"/>
  <c r="F1180" i="49"/>
  <c r="G1180" i="49" s="1"/>
  <c r="F322" i="49"/>
  <c r="G322" i="49" s="1"/>
  <c r="F38" i="49"/>
  <c r="G38" i="49" s="1"/>
  <c r="F775" i="49"/>
  <c r="G775" i="49" s="1"/>
  <c r="F456" i="49"/>
  <c r="G456" i="49" s="1"/>
  <c r="F1175" i="49"/>
  <c r="G1175" i="49" s="1"/>
  <c r="F1176" i="49"/>
  <c r="G1176" i="49" s="1"/>
  <c r="F855" i="49"/>
  <c r="G855" i="49" s="1"/>
  <c r="F856" i="49"/>
  <c r="G856" i="49" s="1"/>
  <c r="F268" i="49"/>
  <c r="G268" i="49" s="1"/>
  <c r="F1179" i="49"/>
  <c r="G1179" i="49" s="1"/>
  <c r="F61" i="49"/>
  <c r="G61" i="49" s="1"/>
  <c r="F30" i="49"/>
  <c r="G30" i="49" s="1"/>
  <c r="F1352" i="49"/>
  <c r="G1352" i="49" s="1"/>
  <c r="F778" i="49"/>
  <c r="G778" i="49" s="1"/>
  <c r="F289" i="49"/>
  <c r="G289" i="49" s="1"/>
  <c r="F776" i="49"/>
  <c r="G776" i="49" s="1"/>
  <c r="F311" i="49"/>
  <c r="G311" i="49" s="1"/>
  <c r="F518" i="49"/>
  <c r="G518" i="49" s="1"/>
  <c r="F79" i="49"/>
  <c r="G79" i="49" s="1"/>
  <c r="F55" i="49"/>
  <c r="G55" i="49" s="1"/>
  <c r="F347" i="49"/>
  <c r="G347" i="49" s="1"/>
  <c r="F614" i="49"/>
  <c r="G614" i="49" s="1"/>
  <c r="F312" i="49"/>
  <c r="G312" i="49" s="1"/>
  <c r="F612" i="49"/>
  <c r="G612" i="49" s="1"/>
  <c r="F162" i="49"/>
  <c r="G162" i="49" s="1"/>
  <c r="F777" i="49"/>
  <c r="G777" i="49" s="1"/>
  <c r="F51" i="49"/>
  <c r="G51" i="49" s="1"/>
  <c r="F81" i="49"/>
  <c r="G81" i="49" s="1"/>
  <c r="F288" i="49"/>
  <c r="G288" i="49" s="1"/>
  <c r="F1078" i="49"/>
  <c r="G1078" i="49" s="1"/>
  <c r="F519" i="49"/>
  <c r="G519" i="49" s="1"/>
  <c r="F63" i="49"/>
  <c r="G63" i="49" s="1"/>
  <c r="E259" i="3"/>
  <c r="F1170" i="49" s="1"/>
  <c r="G1170" i="49" s="1"/>
  <c r="E260" i="3"/>
  <c r="E261" i="3"/>
  <c r="E262" i="3"/>
  <c r="F224" i="49" l="1"/>
  <c r="G224" i="49" s="1"/>
  <c r="F1171" i="49"/>
  <c r="G1171" i="49" s="1"/>
  <c r="F692" i="49"/>
  <c r="G692" i="49" s="1"/>
  <c r="F773" i="49"/>
  <c r="G773" i="49" s="1"/>
  <c r="F850" i="49"/>
  <c r="G850" i="49" s="1"/>
  <c r="F517" i="49"/>
  <c r="G517" i="49" s="1"/>
  <c r="F774" i="49"/>
  <c r="G774" i="49" s="1"/>
  <c r="F32" i="49"/>
  <c r="G32" i="49" s="1"/>
  <c r="F107" i="49"/>
  <c r="G107" i="49" s="1"/>
  <c r="D29" i="14"/>
  <c r="H24" i="14" l="1" a="1"/>
  <c r="H24" i="14" s="1"/>
  <c r="G24" i="14" a="1"/>
  <c r="G24" i="14" s="1"/>
  <c r="D33" i="46"/>
  <c r="C33" i="46"/>
  <c r="E33" i="46" l="1"/>
  <c r="E250" i="3"/>
  <c r="E251" i="3"/>
  <c r="F691" i="49" s="1"/>
  <c r="G691" i="49" s="1"/>
  <c r="E252" i="3"/>
  <c r="E253" i="3"/>
  <c r="F1070" i="49" s="1"/>
  <c r="G1070" i="49" s="1"/>
  <c r="E254" i="3"/>
  <c r="E255" i="3"/>
  <c r="F849" i="49" s="1"/>
  <c r="G849" i="49" s="1"/>
  <c r="E256" i="3"/>
  <c r="F610" i="49" s="1"/>
  <c r="G610" i="49" s="1"/>
  <c r="E257" i="3"/>
  <c r="F1169" i="49" s="1"/>
  <c r="G1169" i="49" s="1"/>
  <c r="E258" i="3"/>
  <c r="F1168" i="49" l="1"/>
  <c r="G1168" i="49" s="1"/>
  <c r="F203" i="49"/>
  <c r="G203" i="49" s="1"/>
  <c r="F1167" i="49"/>
  <c r="G1167" i="49" s="1"/>
  <c r="F1166" i="49"/>
  <c r="G1166" i="49" s="1"/>
  <c r="F240" i="49"/>
  <c r="G240" i="49" s="1"/>
  <c r="F401" i="49"/>
  <c r="G401" i="49" s="1"/>
  <c r="F1351" i="49"/>
  <c r="G1351" i="49" s="1"/>
  <c r="F85" i="49"/>
  <c r="G85" i="49" s="1"/>
  <c r="F223" i="49"/>
  <c r="G223" i="49" s="1"/>
  <c r="F1007" i="49"/>
  <c r="G1007" i="49" s="1"/>
  <c r="F1069" i="49"/>
  <c r="G1069" i="49" s="1"/>
  <c r="F771" i="49"/>
  <c r="G771" i="49" s="1"/>
  <c r="F772" i="49"/>
  <c r="G772" i="49" s="1"/>
  <c r="F514" i="49"/>
  <c r="G514" i="49" s="1"/>
  <c r="F1068" i="49"/>
  <c r="G1068" i="49" s="1"/>
  <c r="F515" i="49"/>
  <c r="G515" i="49" s="1"/>
  <c r="F1071" i="49"/>
  <c r="G1071" i="49" s="1"/>
  <c r="F516" i="49"/>
  <c r="G516" i="49" s="1"/>
  <c r="F149" i="49"/>
  <c r="G149" i="49" s="1"/>
  <c r="F91" i="49"/>
  <c r="G91" i="49" s="1"/>
  <c r="F250" i="49"/>
  <c r="G250" i="49" s="1"/>
  <c r="F1066" i="49"/>
  <c r="G1066" i="49" s="1"/>
  <c r="L27" i="33"/>
  <c r="K27" i="33"/>
  <c r="T23" i="1"/>
  <c r="T21" i="1"/>
  <c r="X4" i="13" l="1"/>
  <c r="X5" i="13"/>
  <c r="X6" i="13"/>
  <c r="X7" i="13"/>
  <c r="X8" i="13"/>
  <c r="X9" i="13"/>
  <c r="X10" i="13"/>
  <c r="X11" i="13"/>
  <c r="X12" i="13"/>
  <c r="X13" i="13"/>
  <c r="X14" i="13"/>
  <c r="X3" i="13"/>
  <c r="H13" i="45" l="1"/>
  <c r="G13" i="45"/>
  <c r="C13" i="45"/>
  <c r="BH45" i="44"/>
  <c r="BF45" i="44" s="1"/>
  <c r="BG45" i="44"/>
  <c r="BE45" i="44" s="1"/>
  <c r="BH44" i="44"/>
  <c r="BF44" i="44" s="1"/>
  <c r="BG44" i="44"/>
  <c r="BE44" i="44" s="1"/>
  <c r="BH43" i="44"/>
  <c r="BF43" i="44" s="1"/>
  <c r="BG43" i="44"/>
  <c r="BE43" i="44" s="1"/>
  <c r="BH42" i="44"/>
  <c r="BF42" i="44" s="1"/>
  <c r="BG42" i="44"/>
  <c r="BE42" i="44" s="1"/>
  <c r="BH41" i="44"/>
  <c r="BF41" i="44" s="1"/>
  <c r="BG41" i="44"/>
  <c r="BE41" i="44" s="1"/>
  <c r="BH40" i="44"/>
  <c r="BF40" i="44" s="1"/>
  <c r="BG40" i="44"/>
  <c r="BE40" i="44" s="1"/>
  <c r="BH39" i="44"/>
  <c r="BF39" i="44" s="1"/>
  <c r="BG39" i="44"/>
  <c r="BE39" i="44" s="1"/>
  <c r="BH38" i="44"/>
  <c r="BF38" i="44" s="1"/>
  <c r="BG38" i="44"/>
  <c r="BE38" i="44" s="1"/>
  <c r="BH37" i="44"/>
  <c r="BF37" i="44" s="1"/>
  <c r="BG37" i="44"/>
  <c r="BE37" i="44" s="1"/>
  <c r="BH36" i="44"/>
  <c r="BF36" i="44" s="1"/>
  <c r="BG36" i="44"/>
  <c r="BE36" i="44" s="1"/>
  <c r="BH35" i="44"/>
  <c r="BF35" i="44" s="1"/>
  <c r="BG35" i="44"/>
  <c r="BE35" i="44" s="1"/>
  <c r="BH34" i="44"/>
  <c r="BF34" i="44" s="1"/>
  <c r="BG34" i="44"/>
  <c r="BE34" i="44" s="1"/>
  <c r="BH33" i="44"/>
  <c r="BF33" i="44" s="1"/>
  <c r="BG33" i="44"/>
  <c r="BE33" i="44" s="1"/>
  <c r="BH32" i="44"/>
  <c r="BF32" i="44" s="1"/>
  <c r="BG32" i="44"/>
  <c r="BE32" i="44" s="1"/>
  <c r="BH31" i="44"/>
  <c r="BF31" i="44" s="1"/>
  <c r="BG31" i="44"/>
  <c r="BE31" i="44" s="1"/>
  <c r="BH30" i="44"/>
  <c r="BF30" i="44" s="1"/>
  <c r="BG30" i="44"/>
  <c r="BE30" i="44" s="1"/>
  <c r="BH29" i="44"/>
  <c r="BF29" i="44" s="1"/>
  <c r="BG29" i="44"/>
  <c r="BE29" i="44" s="1"/>
  <c r="BH28" i="44"/>
  <c r="BF28" i="44" s="1"/>
  <c r="BG28" i="44"/>
  <c r="BE28" i="44" s="1"/>
  <c r="BH27" i="44"/>
  <c r="BF27" i="44" s="1"/>
  <c r="BG27" i="44"/>
  <c r="BE27" i="44" s="1"/>
  <c r="BH26" i="44"/>
  <c r="BF26" i="44" s="1"/>
  <c r="BG26" i="44"/>
  <c r="BE26" i="44" s="1"/>
  <c r="BH25" i="44"/>
  <c r="BF25" i="44" s="1"/>
  <c r="BG25" i="44"/>
  <c r="BE25" i="44" s="1"/>
  <c r="BH24" i="44"/>
  <c r="BF24" i="44" s="1"/>
  <c r="BG24" i="44"/>
  <c r="BE24" i="44" s="1"/>
  <c r="BH23" i="44"/>
  <c r="BF23" i="44" s="1"/>
  <c r="BG23" i="44"/>
  <c r="BE23" i="44" s="1"/>
  <c r="BH22" i="44"/>
  <c r="BF22" i="44" s="1"/>
  <c r="BG22" i="44"/>
  <c r="BE22" i="44" s="1"/>
  <c r="BH21" i="44"/>
  <c r="BF21" i="44" s="1"/>
  <c r="BG21" i="44"/>
  <c r="BE21" i="44" s="1"/>
  <c r="BH20" i="44"/>
  <c r="BF20" i="44" s="1"/>
  <c r="BG20" i="44"/>
  <c r="BE20" i="44" s="1"/>
  <c r="BH19" i="44"/>
  <c r="BF19" i="44" s="1"/>
  <c r="BG19" i="44"/>
  <c r="BE19" i="44" s="1"/>
  <c r="BH18" i="44"/>
  <c r="BF18" i="44" s="1"/>
  <c r="BG18" i="44"/>
  <c r="BE18" i="44" s="1"/>
  <c r="BH17" i="44"/>
  <c r="BF17" i="44" s="1"/>
  <c r="BG17" i="44"/>
  <c r="BE17" i="44" s="1"/>
  <c r="BH16" i="44"/>
  <c r="BF16" i="44" s="1"/>
  <c r="BG16" i="44"/>
  <c r="BE16" i="44" s="1"/>
  <c r="BH15" i="44"/>
  <c r="BG15" i="44"/>
  <c r="BH14" i="44"/>
  <c r="BG14" i="44"/>
  <c r="BH13" i="44"/>
  <c r="BG13" i="44"/>
  <c r="BH12" i="44"/>
  <c r="BG12" i="44"/>
  <c r="BH11" i="44"/>
  <c r="BG11" i="44"/>
  <c r="BH10" i="44"/>
  <c r="BG10" i="44"/>
  <c r="BH9" i="44"/>
  <c r="BG9" i="44"/>
  <c r="BH8" i="44"/>
  <c r="BG8" i="44"/>
  <c r="BE8" i="44" s="1"/>
  <c r="BH7" i="44"/>
  <c r="BG7" i="44"/>
  <c r="D32" i="43"/>
  <c r="B32" i="43"/>
  <c r="D31" i="43"/>
  <c r="B31" i="43"/>
  <c r="D30" i="43"/>
  <c r="B30" i="43"/>
  <c r="D29" i="43"/>
  <c r="B29" i="43"/>
  <c r="D28" i="43"/>
  <c r="B28" i="43"/>
  <c r="D27" i="43"/>
  <c r="B27" i="43"/>
  <c r="D26" i="43"/>
  <c r="B26" i="43"/>
  <c r="D25" i="43"/>
  <c r="B25" i="43"/>
  <c r="D24" i="43"/>
  <c r="B24" i="43"/>
  <c r="J13" i="43"/>
  <c r="H32" i="43"/>
  <c r="G32" i="43"/>
  <c r="C32" i="43"/>
  <c r="J12" i="43"/>
  <c r="H31" i="43"/>
  <c r="G31" i="43"/>
  <c r="C31" i="43"/>
  <c r="J11" i="43"/>
  <c r="H30" i="43"/>
  <c r="G30" i="43"/>
  <c r="C30" i="43"/>
  <c r="J10" i="43"/>
  <c r="H29" i="43"/>
  <c r="G29" i="43"/>
  <c r="C29" i="43"/>
  <c r="J9" i="43"/>
  <c r="H28" i="43"/>
  <c r="G28" i="43"/>
  <c r="C28" i="43"/>
  <c r="H27" i="43"/>
  <c r="G27" i="43"/>
  <c r="C27" i="43"/>
  <c r="H26" i="43"/>
  <c r="G26" i="43"/>
  <c r="C26" i="43"/>
  <c r="H25" i="43"/>
  <c r="G25" i="43"/>
  <c r="C25" i="43"/>
  <c r="C24" i="43"/>
  <c r="CD37" i="42"/>
  <c r="CC37" i="42"/>
  <c r="CD36" i="42"/>
  <c r="CC36" i="42"/>
  <c r="CD35" i="42"/>
  <c r="CC35" i="42"/>
  <c r="CD34" i="42"/>
  <c r="CC34" i="42"/>
  <c r="CD33" i="42"/>
  <c r="CC33" i="42"/>
  <c r="CD32" i="42"/>
  <c r="CC32" i="42"/>
  <c r="CD31" i="42"/>
  <c r="CC31" i="42"/>
  <c r="CD30" i="42"/>
  <c r="CC30" i="42"/>
  <c r="CD29" i="42"/>
  <c r="CC29" i="42"/>
  <c r="CD28" i="42"/>
  <c r="CC28" i="42"/>
  <c r="CD27" i="42"/>
  <c r="CC27" i="42"/>
  <c r="CD26" i="42"/>
  <c r="CC26" i="42"/>
  <c r="CD25" i="42"/>
  <c r="CC25" i="42"/>
  <c r="CD24" i="42"/>
  <c r="CC24" i="42"/>
  <c r="CD23" i="42"/>
  <c r="CC23" i="42"/>
  <c r="CD22" i="42"/>
  <c r="CC22" i="42"/>
  <c r="CD21" i="42"/>
  <c r="CC21" i="42"/>
  <c r="CD20" i="42"/>
  <c r="CC20" i="42"/>
  <c r="CD19" i="42"/>
  <c r="CC19" i="42"/>
  <c r="CD18" i="42"/>
  <c r="CC18" i="42"/>
  <c r="CD17" i="42"/>
  <c r="CC17" i="42"/>
  <c r="CD16" i="42"/>
  <c r="F14" i="41" s="1"/>
  <c r="CC16" i="42"/>
  <c r="E14" i="41" s="1"/>
  <c r="CD15" i="42"/>
  <c r="F13" i="41" s="1"/>
  <c r="CC15" i="42"/>
  <c r="E13" i="41" s="1"/>
  <c r="CD14" i="42"/>
  <c r="F12" i="41" s="1"/>
  <c r="CC14" i="42"/>
  <c r="E12" i="41" s="1"/>
  <c r="CD13" i="42"/>
  <c r="F11" i="41" s="1"/>
  <c r="CC13" i="42"/>
  <c r="E11" i="41" s="1"/>
  <c r="CD12" i="42"/>
  <c r="F10" i="41" s="1"/>
  <c r="CC12" i="42"/>
  <c r="E10" i="41" s="1"/>
  <c r="CD11" i="42"/>
  <c r="F9" i="41" s="1"/>
  <c r="CC11" i="42"/>
  <c r="E9" i="41" s="1"/>
  <c r="CD10" i="42"/>
  <c r="F8" i="41" s="1"/>
  <c r="CC10" i="42"/>
  <c r="E8" i="41" s="1"/>
  <c r="CD9" i="42"/>
  <c r="F7" i="41" s="1"/>
  <c r="CC9" i="42"/>
  <c r="E7" i="41" s="1"/>
  <c r="CD8" i="42"/>
  <c r="F6" i="41" s="1"/>
  <c r="CC8" i="42"/>
  <c r="E6" i="41" s="1"/>
  <c r="CD7" i="42"/>
  <c r="CC7" i="42"/>
  <c r="E5" i="41" s="1"/>
  <c r="H15" i="41"/>
  <c r="G15" i="41"/>
  <c r="C15" i="41"/>
  <c r="CD37" i="40"/>
  <c r="CC37" i="40"/>
  <c r="CD36" i="40"/>
  <c r="CC36" i="40"/>
  <c r="CD35" i="40"/>
  <c r="CC35" i="40"/>
  <c r="CD34" i="40"/>
  <c r="CC34" i="40"/>
  <c r="CD33" i="40"/>
  <c r="CC33" i="40"/>
  <c r="CD32" i="40"/>
  <c r="CC32" i="40"/>
  <c r="CD31" i="40"/>
  <c r="CC31" i="40"/>
  <c r="CD30" i="40"/>
  <c r="CC30" i="40"/>
  <c r="CD29" i="40"/>
  <c r="CC29" i="40"/>
  <c r="CD28" i="40"/>
  <c r="CC28" i="40"/>
  <c r="CD27" i="40"/>
  <c r="CC27" i="40"/>
  <c r="CD26" i="40"/>
  <c r="CC26" i="40"/>
  <c r="CD25" i="40"/>
  <c r="CC25" i="40"/>
  <c r="CD24" i="40"/>
  <c r="CC24" i="40"/>
  <c r="CD23" i="40"/>
  <c r="CC23" i="40"/>
  <c r="CD22" i="40"/>
  <c r="CC22" i="40"/>
  <c r="CD21" i="40"/>
  <c r="CC21" i="40"/>
  <c r="CD20" i="40"/>
  <c r="CC20" i="40"/>
  <c r="CD19" i="40"/>
  <c r="CC19" i="40"/>
  <c r="CD18" i="40"/>
  <c r="CC18" i="40"/>
  <c r="CD17" i="40"/>
  <c r="CC17" i="40"/>
  <c r="CD16" i="40"/>
  <c r="F14" i="39" s="1"/>
  <c r="CC16" i="40"/>
  <c r="E14" i="39" s="1"/>
  <c r="CD15" i="40"/>
  <c r="F13" i="39" s="1"/>
  <c r="CC15" i="40"/>
  <c r="E13" i="39" s="1"/>
  <c r="CD14" i="40"/>
  <c r="F12" i="39" s="1"/>
  <c r="CC14" i="40"/>
  <c r="E12" i="39" s="1"/>
  <c r="CD13" i="40"/>
  <c r="F11" i="39" s="1"/>
  <c r="CC13" i="40"/>
  <c r="E11" i="39" s="1"/>
  <c r="CD12" i="40"/>
  <c r="F10" i="39" s="1"/>
  <c r="CC12" i="40"/>
  <c r="E10" i="39" s="1"/>
  <c r="CD11" i="40"/>
  <c r="F9" i="39" s="1"/>
  <c r="CC11" i="40"/>
  <c r="E9" i="39" s="1"/>
  <c r="CD10" i="40"/>
  <c r="F8" i="39" s="1"/>
  <c r="CC10" i="40"/>
  <c r="E8" i="39" s="1"/>
  <c r="CD9" i="40"/>
  <c r="F7" i="39" s="1"/>
  <c r="CC9" i="40"/>
  <c r="E7" i="39" s="1"/>
  <c r="CD8" i="40"/>
  <c r="F6" i="39" s="1"/>
  <c r="CC8" i="40"/>
  <c r="E6" i="39" s="1"/>
  <c r="CD7" i="40"/>
  <c r="CC7" i="40"/>
  <c r="E5" i="39" s="1"/>
  <c r="G15" i="39"/>
  <c r="C15" i="39"/>
  <c r="CD37" i="38"/>
  <c r="CC37" i="38"/>
  <c r="CD36" i="38"/>
  <c r="CC36" i="38"/>
  <c r="CD35" i="38"/>
  <c r="CC35" i="38"/>
  <c r="CD34" i="38"/>
  <c r="CC34" i="38"/>
  <c r="CD33" i="38"/>
  <c r="CC33" i="38"/>
  <c r="CD32" i="38"/>
  <c r="CC32" i="38"/>
  <c r="CD31" i="38"/>
  <c r="CC31" i="38"/>
  <c r="CD30" i="38"/>
  <c r="CC30" i="38"/>
  <c r="CD29" i="38"/>
  <c r="CC29" i="38"/>
  <c r="CD28" i="38"/>
  <c r="CC28" i="38"/>
  <c r="CD27" i="38"/>
  <c r="CC27" i="38"/>
  <c r="CD26" i="38"/>
  <c r="CC26" i="38"/>
  <c r="CD25" i="38"/>
  <c r="CC25" i="38"/>
  <c r="CD24" i="38"/>
  <c r="CC24" i="38"/>
  <c r="CD23" i="38"/>
  <c r="CC23" i="38"/>
  <c r="CD22" i="38"/>
  <c r="CC22" i="38"/>
  <c r="CD21" i="38"/>
  <c r="CC21" i="38"/>
  <c r="CD20" i="38"/>
  <c r="CC20" i="38"/>
  <c r="CD19" i="38"/>
  <c r="CC19" i="38"/>
  <c r="CD18" i="38"/>
  <c r="CC18" i="38"/>
  <c r="CD17" i="38"/>
  <c r="CC17" i="38"/>
  <c r="CD16" i="38"/>
  <c r="F14" i="37" s="1"/>
  <c r="CC16" i="38"/>
  <c r="E14" i="37" s="1"/>
  <c r="CD15" i="38"/>
  <c r="F13" i="37" s="1"/>
  <c r="CC15" i="38"/>
  <c r="E13" i="37" s="1"/>
  <c r="CD14" i="38"/>
  <c r="F12" i="37" s="1"/>
  <c r="CC14" i="38"/>
  <c r="E12" i="37" s="1"/>
  <c r="CD13" i="38"/>
  <c r="F11" i="37" s="1"/>
  <c r="CC13" i="38"/>
  <c r="E11" i="37" s="1"/>
  <c r="CD12" i="38"/>
  <c r="F10" i="37" s="1"/>
  <c r="CC12" i="38"/>
  <c r="E10" i="37" s="1"/>
  <c r="CD11" i="38"/>
  <c r="F9" i="37" s="1"/>
  <c r="CC11" i="38"/>
  <c r="E9" i="37" s="1"/>
  <c r="F6" i="37"/>
  <c r="E6" i="37"/>
  <c r="F5" i="37"/>
  <c r="H15" i="37"/>
  <c r="G15" i="37"/>
  <c r="C15" i="37"/>
  <c r="D22" i="35"/>
  <c r="BF12" i="44" l="1"/>
  <c r="F10" i="43" s="1"/>
  <c r="F29" i="43" s="1"/>
  <c r="BE7" i="44"/>
  <c r="BN7" i="44"/>
  <c r="BM7" i="44"/>
  <c r="BL7" i="44"/>
  <c r="BE13" i="44"/>
  <c r="E11" i="43" s="1"/>
  <c r="E30" i="43" s="1"/>
  <c r="BF7" i="44"/>
  <c r="F5" i="43" s="1"/>
  <c r="F24" i="43" s="1"/>
  <c r="BF13" i="44"/>
  <c r="F11" i="43" s="1"/>
  <c r="F30" i="43" s="1"/>
  <c r="BE14" i="44"/>
  <c r="E12" i="43" s="1"/>
  <c r="E31" i="43" s="1"/>
  <c r="BF11" i="44"/>
  <c r="F9" i="43" s="1"/>
  <c r="F28" i="43" s="1"/>
  <c r="BF8" i="44"/>
  <c r="F6" i="43" s="1"/>
  <c r="F25" i="43" s="1"/>
  <c r="BF14" i="44"/>
  <c r="F12" i="43" s="1"/>
  <c r="F31" i="43" s="1"/>
  <c r="BE9" i="44"/>
  <c r="E7" i="43" s="1"/>
  <c r="E26" i="43" s="1"/>
  <c r="BE15" i="44"/>
  <c r="E13" i="43" s="1"/>
  <c r="E32" i="43" s="1"/>
  <c r="BF9" i="44"/>
  <c r="F7" i="43" s="1"/>
  <c r="F26" i="43" s="1"/>
  <c r="BF15" i="44"/>
  <c r="F13" i="43" s="1"/>
  <c r="F32" i="43" s="1"/>
  <c r="BE10" i="44"/>
  <c r="E8" i="43" s="1"/>
  <c r="E27" i="43" s="1"/>
  <c r="BE12" i="44"/>
  <c r="E10" i="43" s="1"/>
  <c r="E29" i="43" s="1"/>
  <c r="BF10" i="44"/>
  <c r="F8" i="43" s="1"/>
  <c r="F27" i="43" s="1"/>
  <c r="BE11" i="44"/>
  <c r="E9" i="43" s="1"/>
  <c r="E28" i="43" s="1"/>
  <c r="J31" i="43"/>
  <c r="K31" i="43"/>
  <c r="J29" i="43"/>
  <c r="K29" i="43"/>
  <c r="I28" i="43"/>
  <c r="K28" i="43"/>
  <c r="J28" i="43"/>
  <c r="I30" i="43"/>
  <c r="K30" i="43"/>
  <c r="J30" i="43"/>
  <c r="I32" i="43"/>
  <c r="K32" i="43"/>
  <c r="J32" i="43"/>
  <c r="E6" i="43"/>
  <c r="E25" i="43" s="1"/>
  <c r="E5" i="43"/>
  <c r="E24" i="43" s="1"/>
  <c r="K27" i="43"/>
  <c r="J27" i="43"/>
  <c r="K26" i="43"/>
  <c r="J26" i="43"/>
  <c r="K25" i="43"/>
  <c r="J25" i="43"/>
  <c r="J24" i="43"/>
  <c r="K24" i="43"/>
  <c r="F5" i="39"/>
  <c r="F5" i="41"/>
  <c r="C15" i="35"/>
  <c r="H15" i="35"/>
  <c r="H15" i="39"/>
  <c r="K15" i="39" s="1"/>
  <c r="K7" i="43"/>
  <c r="J6" i="43"/>
  <c r="I14" i="43"/>
  <c r="M4" i="43" s="1"/>
  <c r="K11" i="43"/>
  <c r="H14" i="43"/>
  <c r="G15" i="35"/>
  <c r="K9" i="43"/>
  <c r="K13" i="43"/>
  <c r="G14" i="43"/>
  <c r="J7" i="43"/>
  <c r="K8" i="43"/>
  <c r="K12" i="43"/>
  <c r="J5" i="43"/>
  <c r="K6" i="43"/>
  <c r="K10" i="43"/>
  <c r="K5" i="43"/>
  <c r="D16" i="45"/>
  <c r="N4" i="45"/>
  <c r="K13" i="45"/>
  <c r="M4" i="45"/>
  <c r="J13" i="45"/>
  <c r="I13" i="45"/>
  <c r="O4" i="45"/>
  <c r="I26" i="43"/>
  <c r="C33" i="43"/>
  <c r="C14" i="43"/>
  <c r="G24" i="43"/>
  <c r="G33" i="43" s="1"/>
  <c r="I25" i="43"/>
  <c r="I29" i="43"/>
  <c r="H24" i="43"/>
  <c r="H33" i="43" s="1"/>
  <c r="I27" i="43"/>
  <c r="I31" i="43"/>
  <c r="D18" i="41"/>
  <c r="N4" i="41"/>
  <c r="M4" i="41"/>
  <c r="J15" i="41"/>
  <c r="K15" i="41"/>
  <c r="O4" i="41"/>
  <c r="I15" i="41"/>
  <c r="D18" i="39"/>
  <c r="N4" i="39"/>
  <c r="M4" i="39"/>
  <c r="J15" i="39"/>
  <c r="D18" i="37"/>
  <c r="N4" i="37"/>
  <c r="K15" i="37"/>
  <c r="M4" i="37"/>
  <c r="J15" i="37"/>
  <c r="I15" i="37"/>
  <c r="O4" i="37"/>
  <c r="K15" i="35" l="1"/>
  <c r="I15" i="35"/>
  <c r="N4" i="35"/>
  <c r="O4" i="39"/>
  <c r="O4" i="35"/>
  <c r="J15" i="35"/>
  <c r="D18" i="35"/>
  <c r="I15" i="39"/>
  <c r="M4" i="35"/>
  <c r="J14" i="43"/>
  <c r="N4" i="43" s="1"/>
  <c r="D17" i="43"/>
  <c r="K14" i="43"/>
  <c r="O4" i="43" s="1"/>
  <c r="K33" i="43"/>
  <c r="J33" i="43"/>
  <c r="I33" i="43"/>
  <c r="I24" i="43"/>
  <c r="E238" i="3" l="1"/>
  <c r="F400" i="49" s="1"/>
  <c r="G400" i="49" s="1"/>
  <c r="E239" i="3"/>
  <c r="E240" i="3"/>
  <c r="E241" i="3"/>
  <c r="F266" i="49" s="1"/>
  <c r="G266" i="49" s="1"/>
  <c r="E242" i="3"/>
  <c r="E243" i="3"/>
  <c r="F1159" i="49" s="1"/>
  <c r="G1159" i="49" s="1"/>
  <c r="E244" i="3"/>
  <c r="E245" i="3"/>
  <c r="E246" i="3"/>
  <c r="E247" i="3"/>
  <c r="E248" i="3"/>
  <c r="F690" i="49" s="1"/>
  <c r="G690" i="49" s="1"/>
  <c r="E249" i="3"/>
  <c r="G22" i="33"/>
  <c r="V19" i="13"/>
  <c r="E237" i="3"/>
  <c r="F1154" i="49" s="1"/>
  <c r="G1154" i="49" s="1"/>
  <c r="F454" i="49" l="1"/>
  <c r="G454" i="49" s="1"/>
  <c r="F1160" i="49"/>
  <c r="G1160" i="49" s="1"/>
  <c r="F1161" i="49"/>
  <c r="G1161" i="49" s="1"/>
  <c r="F689" i="49"/>
  <c r="G689" i="49" s="1"/>
  <c r="F1162" i="49"/>
  <c r="G1162" i="49" s="1"/>
  <c r="F1163" i="49"/>
  <c r="G1163" i="49" s="1"/>
  <c r="F181" i="49"/>
  <c r="G181" i="49" s="1"/>
  <c r="F362" i="49"/>
  <c r="G362" i="49" s="1"/>
  <c r="F335" i="49"/>
  <c r="G335" i="49" s="1"/>
  <c r="F451" i="49"/>
  <c r="G451" i="49" s="1"/>
  <c r="F321" i="49"/>
  <c r="G321" i="49" s="1"/>
  <c r="F1156" i="49"/>
  <c r="G1156" i="49" s="1"/>
  <c r="F453" i="49"/>
  <c r="G453" i="49" s="1"/>
  <c r="F1158" i="49"/>
  <c r="G1158" i="49" s="1"/>
  <c r="F66" i="49"/>
  <c r="G66" i="49" s="1"/>
  <c r="F23" i="49"/>
  <c r="G23" i="49" s="1"/>
  <c r="F132" i="49"/>
  <c r="G132" i="49" s="1"/>
  <c r="F182" i="49"/>
  <c r="G182" i="49" s="1"/>
  <c r="F84" i="49"/>
  <c r="G84" i="49" s="1"/>
  <c r="F511" i="49"/>
  <c r="G511" i="49" s="1"/>
  <c r="F436" i="49"/>
  <c r="G436" i="49" s="1"/>
  <c r="F249" i="49"/>
  <c r="G249" i="49" s="1"/>
  <c r="F222" i="49"/>
  <c r="G222" i="49" s="1"/>
  <c r="F180" i="49"/>
  <c r="G180" i="49" s="1"/>
  <c r="F1003" i="49"/>
  <c r="G1003" i="49" s="1"/>
  <c r="F768" i="49"/>
  <c r="G768" i="49" s="1"/>
  <c r="F509" i="49"/>
  <c r="G509" i="49" s="1"/>
  <c r="F388" i="49"/>
  <c r="G388" i="49" s="1"/>
  <c r="F439" i="49"/>
  <c r="G439" i="49" s="1"/>
  <c r="F124" i="49"/>
  <c r="G124" i="49" s="1"/>
  <c r="F1063" i="49"/>
  <c r="G1063" i="49" s="1"/>
  <c r="F770" i="49"/>
  <c r="G770" i="49" s="1"/>
  <c r="F161" i="49"/>
  <c r="G161" i="49" s="1"/>
  <c r="F1065" i="49"/>
  <c r="G1065" i="49" s="1"/>
  <c r="F513" i="49"/>
  <c r="G513" i="49" s="1"/>
  <c r="F512" i="49"/>
  <c r="G512" i="49" s="1"/>
  <c r="F58" i="49"/>
  <c r="G58" i="49" s="1"/>
  <c r="F202" i="49"/>
  <c r="G202" i="49" s="1"/>
  <c r="F345" i="49"/>
  <c r="G345" i="49" s="1"/>
  <c r="F160" i="49"/>
  <c r="G160" i="49" s="1"/>
  <c r="F507" i="49"/>
  <c r="G507" i="49" s="1"/>
  <c r="F90" i="49"/>
  <c r="G90" i="49" s="1"/>
  <c r="F510" i="49"/>
  <c r="G510" i="49" s="1"/>
  <c r="F769" i="49"/>
  <c r="G769" i="49" s="1"/>
  <c r="E236" i="3"/>
  <c r="E230" i="3"/>
  <c r="F1151" i="49" s="1"/>
  <c r="G1151" i="49" s="1"/>
  <c r="E235" i="3"/>
  <c r="F1153" i="49" s="1"/>
  <c r="G1153" i="49" s="1"/>
  <c r="E234" i="3"/>
  <c r="F221" i="49" l="1"/>
  <c r="G221" i="49" s="1"/>
  <c r="F686" i="49"/>
  <c r="G686" i="49" s="1"/>
  <c r="F320" i="49"/>
  <c r="G320" i="49" s="1"/>
  <c r="F608" i="49"/>
  <c r="G608" i="49" s="1"/>
  <c r="F687" i="49"/>
  <c r="G687" i="49" s="1"/>
  <c r="F688" i="49"/>
  <c r="G688" i="49" s="1"/>
  <c r="F506" i="49"/>
  <c r="G506" i="49" s="1"/>
  <c r="F1060" i="49"/>
  <c r="G1060" i="49" s="1"/>
  <c r="F287" i="49"/>
  <c r="G287" i="49" s="1"/>
  <c r="F248" i="49"/>
  <c r="G248" i="49" s="1"/>
  <c r="F508" i="49"/>
  <c r="G508" i="49" s="1"/>
  <c r="T3" i="8"/>
  <c r="S3" i="8"/>
  <c r="V20" i="13" l="1"/>
  <c r="V21" i="13"/>
  <c r="U21" i="13" s="1"/>
  <c r="V22" i="13"/>
  <c r="U22" i="13" s="1"/>
  <c r="V23" i="13"/>
  <c r="U23" i="13" s="1"/>
  <c r="V24" i="13"/>
  <c r="U24" i="13" s="1"/>
  <c r="V25" i="13"/>
  <c r="U25" i="13" s="1"/>
  <c r="V26" i="13"/>
  <c r="U26" i="13" s="1"/>
  <c r="V27" i="13"/>
  <c r="V28" i="13"/>
  <c r="U28" i="13" s="1"/>
  <c r="V29" i="13"/>
  <c r="U29" i="13" s="1"/>
  <c r="V30" i="13"/>
  <c r="U30" i="13" s="1"/>
  <c r="V31" i="13"/>
  <c r="U31" i="13" s="1"/>
  <c r="V32" i="13"/>
  <c r="U32" i="13" s="1"/>
  <c r="V33" i="13"/>
  <c r="U33" i="13" s="1"/>
  <c r="V34" i="13"/>
  <c r="U34" i="13" s="1"/>
  <c r="V35" i="13"/>
  <c r="V36" i="13"/>
  <c r="U36" i="13" s="1"/>
  <c r="V37" i="13"/>
  <c r="U37" i="13" s="1"/>
  <c r="V38" i="13"/>
  <c r="U38" i="13" s="1"/>
  <c r="V39" i="13"/>
  <c r="U39" i="13" s="1"/>
  <c r="V40" i="13"/>
  <c r="U40" i="13" s="1"/>
  <c r="V41" i="13"/>
  <c r="U41" i="13" s="1"/>
  <c r="V42" i="13"/>
  <c r="U42" i="13" s="1"/>
  <c r="V43" i="13"/>
  <c r="V44" i="13"/>
  <c r="U44" i="13" s="1"/>
  <c r="V45" i="13"/>
  <c r="U45" i="13" s="1"/>
  <c r="V46" i="13"/>
  <c r="U46" i="13" s="1"/>
  <c r="V47" i="13"/>
  <c r="U47" i="13" s="1"/>
  <c r="V48" i="13"/>
  <c r="U48" i="13" s="1"/>
  <c r="V49" i="13"/>
  <c r="U49" i="13" s="1"/>
  <c r="V50" i="13"/>
  <c r="U50" i="13" s="1"/>
  <c r="V51" i="13"/>
  <c r="V52" i="13"/>
  <c r="U52" i="13" s="1"/>
  <c r="V53" i="13"/>
  <c r="U53" i="13" s="1"/>
  <c r="X15" i="13"/>
  <c r="U20" i="13" l="1"/>
  <c r="U51" i="13"/>
  <c r="U43" i="13"/>
  <c r="U35" i="13"/>
  <c r="U27" i="13"/>
  <c r="CC10" i="24" l="1"/>
  <c r="E8" i="35" s="1"/>
  <c r="CD10" i="24"/>
  <c r="F8" i="35" s="1"/>
  <c r="CC11" i="24"/>
  <c r="E9" i="35" s="1"/>
  <c r="CD11" i="24"/>
  <c r="F9" i="35" s="1"/>
  <c r="CC12" i="24"/>
  <c r="E10" i="35" s="1"/>
  <c r="CD12" i="24"/>
  <c r="F10" i="35" s="1"/>
  <c r="CD9" i="24"/>
  <c r="F7" i="35" s="1"/>
  <c r="CD8" i="24"/>
  <c r="F6" i="35" s="1"/>
  <c r="CD7" i="24"/>
  <c r="F5" i="35" s="1"/>
  <c r="CC8" i="24"/>
  <c r="E6" i="35" s="1"/>
  <c r="CC9" i="24"/>
  <c r="E7" i="35" s="1"/>
  <c r="CC7" i="24"/>
  <c r="E5" i="35" s="1"/>
  <c r="E7503" i="6" l="1"/>
  <c r="F7503" i="6" s="1"/>
  <c r="G7503" i="6" s="1"/>
  <c r="E7502" i="6"/>
  <c r="F7502" i="6" s="1"/>
  <c r="G7502" i="6" s="1"/>
  <c r="E7501" i="6"/>
  <c r="F7501" i="6" s="1"/>
  <c r="G7501" i="6" s="1"/>
  <c r="E7500" i="6"/>
  <c r="F7500" i="6" s="1"/>
  <c r="G7500" i="6" s="1"/>
  <c r="E7499" i="6"/>
  <c r="F7499" i="6" s="1"/>
  <c r="G7499" i="6" s="1"/>
  <c r="E7498" i="6"/>
  <c r="F7498" i="6" s="1"/>
  <c r="G7498" i="6" s="1"/>
  <c r="E7497" i="6"/>
  <c r="F7497" i="6" s="1"/>
  <c r="G7497" i="6" s="1"/>
  <c r="E7496" i="6"/>
  <c r="F7496" i="6" s="1"/>
  <c r="G7496" i="6" s="1"/>
  <c r="E7495" i="6"/>
  <c r="F7495" i="6" s="1"/>
  <c r="G7495" i="6" s="1"/>
  <c r="E7494" i="6"/>
  <c r="F7494" i="6" s="1"/>
  <c r="G7494" i="6" s="1"/>
  <c r="E7493" i="6"/>
  <c r="F7493" i="6" s="1"/>
  <c r="G7493" i="6" s="1"/>
  <c r="E7492" i="6"/>
  <c r="F7492" i="6" s="1"/>
  <c r="G7492" i="6" s="1"/>
  <c r="E7491" i="6"/>
  <c r="F7491" i="6" s="1"/>
  <c r="G7491" i="6" s="1"/>
  <c r="E7490" i="6"/>
  <c r="F7490" i="6" s="1"/>
  <c r="G7490" i="6" s="1"/>
  <c r="E7489" i="6"/>
  <c r="F7489" i="6" s="1"/>
  <c r="G7489" i="6" s="1"/>
  <c r="E7488" i="6"/>
  <c r="F7488" i="6" s="1"/>
  <c r="G7488" i="6" s="1"/>
  <c r="E7487" i="6"/>
  <c r="F7487" i="6" s="1"/>
  <c r="G7487" i="6" s="1"/>
  <c r="E7486" i="6"/>
  <c r="F7486" i="6" s="1"/>
  <c r="G7486" i="6" s="1"/>
  <c r="E7485" i="6"/>
  <c r="F7485" i="6" s="1"/>
  <c r="G7485" i="6" s="1"/>
  <c r="E7484" i="6"/>
  <c r="F7484" i="6" s="1"/>
  <c r="G7484" i="6" s="1"/>
  <c r="E7483" i="6"/>
  <c r="F7483" i="6" s="1"/>
  <c r="G7483" i="6" s="1"/>
  <c r="E7482" i="6"/>
  <c r="F7482" i="6" s="1"/>
  <c r="G7482" i="6" s="1"/>
  <c r="E7481" i="6"/>
  <c r="F7481" i="6" s="1"/>
  <c r="G7481" i="6" s="1"/>
  <c r="E7480" i="6"/>
  <c r="F7480" i="6" s="1"/>
  <c r="G7480" i="6" s="1"/>
  <c r="E7479" i="6"/>
  <c r="F7479" i="6" s="1"/>
  <c r="G7479" i="6" s="1"/>
  <c r="E7478" i="6"/>
  <c r="F7478" i="6" s="1"/>
  <c r="G7478" i="6" s="1"/>
  <c r="E7477" i="6"/>
  <c r="F7477" i="6" s="1"/>
  <c r="G7477" i="6" s="1"/>
  <c r="E7476" i="6"/>
  <c r="F7476" i="6" s="1"/>
  <c r="G7476" i="6" s="1"/>
  <c r="E7475" i="6"/>
  <c r="F7475" i="6" s="1"/>
  <c r="G7475" i="6" s="1"/>
  <c r="E7474" i="6"/>
  <c r="F7474" i="6" s="1"/>
  <c r="G7474" i="6" s="1"/>
  <c r="E7473" i="6"/>
  <c r="F7473" i="6" s="1"/>
  <c r="G7473" i="6" s="1"/>
  <c r="E7472" i="6"/>
  <c r="F7472" i="6" s="1"/>
  <c r="G7472" i="6" s="1"/>
  <c r="E7471" i="6"/>
  <c r="F7471" i="6" s="1"/>
  <c r="G7471" i="6" s="1"/>
  <c r="E7470" i="6"/>
  <c r="F7470" i="6" s="1"/>
  <c r="G7470" i="6" s="1"/>
  <c r="E7469" i="6"/>
  <c r="F7469" i="6" s="1"/>
  <c r="G7469" i="6" s="1"/>
  <c r="E7468" i="6"/>
  <c r="F7468" i="6" s="1"/>
  <c r="G7468" i="6" s="1"/>
  <c r="E7467" i="6"/>
  <c r="F7467" i="6" s="1"/>
  <c r="G7467" i="6" s="1"/>
  <c r="E7466" i="6"/>
  <c r="F7466" i="6" s="1"/>
  <c r="G7466" i="6" s="1"/>
  <c r="E7465" i="6"/>
  <c r="F7465" i="6" s="1"/>
  <c r="G7465" i="6" s="1"/>
  <c r="E7464" i="6"/>
  <c r="F7464" i="6" s="1"/>
  <c r="G7464" i="6" s="1"/>
  <c r="E7463" i="6"/>
  <c r="F7463" i="6" s="1"/>
  <c r="G7463" i="6" s="1"/>
  <c r="E7462" i="6"/>
  <c r="F7462" i="6" s="1"/>
  <c r="G7462" i="6" s="1"/>
  <c r="E7461" i="6"/>
  <c r="F7461" i="6" s="1"/>
  <c r="G7461" i="6" s="1"/>
  <c r="E7460" i="6"/>
  <c r="F7460" i="6" s="1"/>
  <c r="G7460" i="6" s="1"/>
  <c r="E7459" i="6"/>
  <c r="F7459" i="6" s="1"/>
  <c r="G7459" i="6" s="1"/>
  <c r="E7458" i="6"/>
  <c r="F7458" i="6" s="1"/>
  <c r="G7458" i="6" s="1"/>
  <c r="E7457" i="6"/>
  <c r="F7457" i="6" s="1"/>
  <c r="G7457" i="6" s="1"/>
  <c r="E7456" i="6"/>
  <c r="F7456" i="6" s="1"/>
  <c r="G7456" i="6" s="1"/>
  <c r="E7455" i="6"/>
  <c r="F7455" i="6" s="1"/>
  <c r="G7455" i="6" s="1"/>
  <c r="E7454" i="6"/>
  <c r="F7454" i="6" s="1"/>
  <c r="G7454" i="6" s="1"/>
  <c r="E7453" i="6"/>
  <c r="F7453" i="6" s="1"/>
  <c r="G7453" i="6" s="1"/>
  <c r="E7452" i="6"/>
  <c r="F7452" i="6" s="1"/>
  <c r="G7452" i="6" s="1"/>
  <c r="E7451" i="6"/>
  <c r="F7451" i="6" s="1"/>
  <c r="G7451" i="6" s="1"/>
  <c r="E7450" i="6"/>
  <c r="F7450" i="6" s="1"/>
  <c r="G7450" i="6" s="1"/>
  <c r="E7449" i="6"/>
  <c r="F7449" i="6" s="1"/>
  <c r="G7449" i="6" s="1"/>
  <c r="E7448" i="6"/>
  <c r="F7448" i="6" s="1"/>
  <c r="G7448" i="6" s="1"/>
  <c r="E7447" i="6"/>
  <c r="F7447" i="6" s="1"/>
  <c r="G7447" i="6" s="1"/>
  <c r="E7446" i="6"/>
  <c r="F7446" i="6" s="1"/>
  <c r="G7446" i="6" s="1"/>
  <c r="E7445" i="6"/>
  <c r="F7445" i="6" s="1"/>
  <c r="G7445" i="6" s="1"/>
  <c r="E7444" i="6"/>
  <c r="F7444" i="6" s="1"/>
  <c r="G7444" i="6" s="1"/>
  <c r="E7443" i="6"/>
  <c r="F7443" i="6" s="1"/>
  <c r="G7443" i="6" s="1"/>
  <c r="E7442" i="6"/>
  <c r="F7442" i="6" s="1"/>
  <c r="G7442" i="6" s="1"/>
  <c r="E7441" i="6"/>
  <c r="F7441" i="6" s="1"/>
  <c r="G7441" i="6" s="1"/>
  <c r="E7440" i="6"/>
  <c r="F7440" i="6" s="1"/>
  <c r="G7440" i="6" s="1"/>
  <c r="E7439" i="6"/>
  <c r="F7439" i="6" s="1"/>
  <c r="G7439" i="6" s="1"/>
  <c r="E7438" i="6"/>
  <c r="F7438" i="6" s="1"/>
  <c r="G7438" i="6" s="1"/>
  <c r="E7437" i="6"/>
  <c r="F7437" i="6" s="1"/>
  <c r="G7437" i="6" s="1"/>
  <c r="E7436" i="6"/>
  <c r="F7436" i="6" s="1"/>
  <c r="G7436" i="6" s="1"/>
  <c r="E7435" i="6"/>
  <c r="F7435" i="6" s="1"/>
  <c r="G7435" i="6" s="1"/>
  <c r="E7434" i="6"/>
  <c r="F7434" i="6" s="1"/>
  <c r="G7434" i="6" s="1"/>
  <c r="E7433" i="6"/>
  <c r="F7433" i="6" s="1"/>
  <c r="G7433" i="6" s="1"/>
  <c r="E7432" i="6"/>
  <c r="F7432" i="6" s="1"/>
  <c r="G7432" i="6" s="1"/>
  <c r="E7431" i="6"/>
  <c r="F7431" i="6" s="1"/>
  <c r="G7431" i="6" s="1"/>
  <c r="E7430" i="6"/>
  <c r="F7430" i="6" s="1"/>
  <c r="G7430" i="6" s="1"/>
  <c r="E7429" i="6"/>
  <c r="F7429" i="6" s="1"/>
  <c r="G7429" i="6" s="1"/>
  <c r="E7428" i="6"/>
  <c r="F7428" i="6" s="1"/>
  <c r="G7428" i="6" s="1"/>
  <c r="E7427" i="6"/>
  <c r="F7427" i="6" s="1"/>
  <c r="G7427" i="6" s="1"/>
  <c r="E7426" i="6"/>
  <c r="F7426" i="6" s="1"/>
  <c r="G7426" i="6" s="1"/>
  <c r="E7425" i="6"/>
  <c r="F7425" i="6" s="1"/>
  <c r="G7425" i="6" s="1"/>
  <c r="E7424" i="6"/>
  <c r="F7424" i="6" s="1"/>
  <c r="G7424" i="6" s="1"/>
  <c r="E7423" i="6"/>
  <c r="F7423" i="6" s="1"/>
  <c r="G7423" i="6" s="1"/>
  <c r="E7422" i="6"/>
  <c r="F7422" i="6" s="1"/>
  <c r="G7422" i="6" s="1"/>
  <c r="E7421" i="6"/>
  <c r="F7421" i="6" s="1"/>
  <c r="G7421" i="6" s="1"/>
  <c r="E7420" i="6"/>
  <c r="F7420" i="6" s="1"/>
  <c r="G7420" i="6" s="1"/>
  <c r="E7419" i="6"/>
  <c r="F7419" i="6" s="1"/>
  <c r="G7419" i="6" s="1"/>
  <c r="E7418" i="6"/>
  <c r="F7418" i="6" s="1"/>
  <c r="G7418" i="6" s="1"/>
  <c r="E7417" i="6"/>
  <c r="F7417" i="6" s="1"/>
  <c r="G7417" i="6" s="1"/>
  <c r="E7416" i="6"/>
  <c r="F7416" i="6" s="1"/>
  <c r="G7416" i="6" s="1"/>
  <c r="E7415" i="6"/>
  <c r="F7415" i="6" s="1"/>
  <c r="G7415" i="6" s="1"/>
  <c r="E7414" i="6"/>
  <c r="F7414" i="6" s="1"/>
  <c r="G7414" i="6" s="1"/>
  <c r="E7413" i="6"/>
  <c r="F7413" i="6" s="1"/>
  <c r="G7413" i="6" s="1"/>
  <c r="E7412" i="6"/>
  <c r="F7412" i="6" s="1"/>
  <c r="G7412" i="6" s="1"/>
  <c r="E7411" i="6"/>
  <c r="F7411" i="6" s="1"/>
  <c r="G7411" i="6" s="1"/>
  <c r="E7410" i="6"/>
  <c r="F7410" i="6" s="1"/>
  <c r="G7410" i="6" s="1"/>
  <c r="E7409" i="6"/>
  <c r="F7409" i="6" s="1"/>
  <c r="G7409" i="6" s="1"/>
  <c r="E7408" i="6"/>
  <c r="F7408" i="6" s="1"/>
  <c r="G7408" i="6" s="1"/>
  <c r="E7407" i="6"/>
  <c r="F7407" i="6" s="1"/>
  <c r="G7407" i="6" s="1"/>
  <c r="E7406" i="6"/>
  <c r="F7406" i="6" s="1"/>
  <c r="G7406" i="6" s="1"/>
  <c r="E7405" i="6"/>
  <c r="F7405" i="6" s="1"/>
  <c r="G7405" i="6" s="1"/>
  <c r="E7404" i="6"/>
  <c r="F7404" i="6" s="1"/>
  <c r="G7404" i="6" s="1"/>
  <c r="E7403" i="6"/>
  <c r="F7403" i="6" s="1"/>
  <c r="G7403" i="6" s="1"/>
  <c r="E7402" i="6"/>
  <c r="F7402" i="6" s="1"/>
  <c r="G7402" i="6" s="1"/>
  <c r="E7401" i="6"/>
  <c r="F7401" i="6" s="1"/>
  <c r="G7401" i="6" s="1"/>
  <c r="E7400" i="6"/>
  <c r="F7400" i="6" s="1"/>
  <c r="G7400" i="6" s="1"/>
  <c r="E7399" i="6"/>
  <c r="F7399" i="6" s="1"/>
  <c r="G7399" i="6" s="1"/>
  <c r="E7398" i="6"/>
  <c r="F7398" i="6" s="1"/>
  <c r="G7398" i="6" s="1"/>
  <c r="E7397" i="6"/>
  <c r="F7397" i="6" s="1"/>
  <c r="G7397" i="6" s="1"/>
  <c r="E7396" i="6"/>
  <c r="F7396" i="6" s="1"/>
  <c r="G7396" i="6" s="1"/>
  <c r="E7395" i="6"/>
  <c r="F7395" i="6" s="1"/>
  <c r="G7395" i="6" s="1"/>
  <c r="E7394" i="6"/>
  <c r="F7394" i="6" s="1"/>
  <c r="G7394" i="6" s="1"/>
  <c r="E7393" i="6"/>
  <c r="F7393" i="6" s="1"/>
  <c r="G7393" i="6" s="1"/>
  <c r="E7392" i="6"/>
  <c r="F7392" i="6" s="1"/>
  <c r="G7392" i="6" s="1"/>
  <c r="E7391" i="6"/>
  <c r="F7391" i="6" s="1"/>
  <c r="G7391" i="6" s="1"/>
  <c r="E7390" i="6"/>
  <c r="F7390" i="6" s="1"/>
  <c r="G7390" i="6" s="1"/>
  <c r="E7389" i="6"/>
  <c r="F7389" i="6" s="1"/>
  <c r="G7389" i="6" s="1"/>
  <c r="E7388" i="6"/>
  <c r="F7388" i="6" s="1"/>
  <c r="G7388" i="6" s="1"/>
  <c r="E7387" i="6"/>
  <c r="F7387" i="6" s="1"/>
  <c r="G7387" i="6" s="1"/>
  <c r="E7386" i="6"/>
  <c r="F7386" i="6" s="1"/>
  <c r="G7386" i="6" s="1"/>
  <c r="E7385" i="6"/>
  <c r="F7385" i="6" s="1"/>
  <c r="G7385" i="6" s="1"/>
  <c r="E7384" i="6"/>
  <c r="F7384" i="6" s="1"/>
  <c r="G7384" i="6" s="1"/>
  <c r="E7383" i="6"/>
  <c r="F7383" i="6" s="1"/>
  <c r="G7383" i="6" s="1"/>
  <c r="E7382" i="6"/>
  <c r="F7382" i="6" s="1"/>
  <c r="G7382" i="6" s="1"/>
  <c r="E7381" i="6"/>
  <c r="F7381" i="6" s="1"/>
  <c r="G7381" i="6" s="1"/>
  <c r="E7380" i="6"/>
  <c r="F7380" i="6" s="1"/>
  <c r="G7380" i="6" s="1"/>
  <c r="E7379" i="6"/>
  <c r="F7379" i="6" s="1"/>
  <c r="G7379" i="6" s="1"/>
  <c r="E7378" i="6"/>
  <c r="F7378" i="6" s="1"/>
  <c r="G7378" i="6" s="1"/>
  <c r="E7377" i="6"/>
  <c r="F7377" i="6" s="1"/>
  <c r="G7377" i="6" s="1"/>
  <c r="E7376" i="6"/>
  <c r="F7376" i="6" s="1"/>
  <c r="G7376" i="6" s="1"/>
  <c r="E7375" i="6"/>
  <c r="F7375" i="6" s="1"/>
  <c r="G7375" i="6" s="1"/>
  <c r="E7374" i="6"/>
  <c r="F7374" i="6" s="1"/>
  <c r="G7374" i="6" s="1"/>
  <c r="E7373" i="6"/>
  <c r="F7373" i="6" s="1"/>
  <c r="G7373" i="6" s="1"/>
  <c r="E7372" i="6"/>
  <c r="F7372" i="6" s="1"/>
  <c r="G7372" i="6" s="1"/>
  <c r="E7371" i="6"/>
  <c r="F7371" i="6" s="1"/>
  <c r="G7371" i="6" s="1"/>
  <c r="E7370" i="6"/>
  <c r="F7370" i="6" s="1"/>
  <c r="G7370" i="6" s="1"/>
  <c r="E7369" i="6"/>
  <c r="F7369" i="6" s="1"/>
  <c r="G7369" i="6" s="1"/>
  <c r="E7368" i="6"/>
  <c r="F7368" i="6" s="1"/>
  <c r="G7368" i="6" s="1"/>
  <c r="E7367" i="6"/>
  <c r="F7367" i="6" s="1"/>
  <c r="G7367" i="6" s="1"/>
  <c r="E7366" i="6"/>
  <c r="F7366" i="6" s="1"/>
  <c r="G7366" i="6" s="1"/>
  <c r="E7365" i="6"/>
  <c r="F7365" i="6" s="1"/>
  <c r="G7365" i="6" s="1"/>
  <c r="E7364" i="6"/>
  <c r="F7364" i="6" s="1"/>
  <c r="G7364" i="6" s="1"/>
  <c r="E7363" i="6"/>
  <c r="F7363" i="6" s="1"/>
  <c r="G7363" i="6" s="1"/>
  <c r="E7362" i="6"/>
  <c r="F7362" i="6" s="1"/>
  <c r="G7362" i="6" s="1"/>
  <c r="E7361" i="6"/>
  <c r="F7361" i="6" s="1"/>
  <c r="G7361" i="6" s="1"/>
  <c r="E7360" i="6"/>
  <c r="F7360" i="6" s="1"/>
  <c r="G7360" i="6" s="1"/>
  <c r="E7359" i="6"/>
  <c r="F7359" i="6" s="1"/>
  <c r="G7359" i="6" s="1"/>
  <c r="E7358" i="6"/>
  <c r="F7358" i="6" s="1"/>
  <c r="G7358" i="6" s="1"/>
  <c r="E7357" i="6"/>
  <c r="F7357" i="6" s="1"/>
  <c r="G7357" i="6" s="1"/>
  <c r="E7356" i="6"/>
  <c r="F7356" i="6" s="1"/>
  <c r="G7356" i="6" s="1"/>
  <c r="E7355" i="6"/>
  <c r="F7355" i="6" s="1"/>
  <c r="G7355" i="6" s="1"/>
  <c r="E7354" i="6"/>
  <c r="F7354" i="6" s="1"/>
  <c r="G7354" i="6" s="1"/>
  <c r="E7353" i="6"/>
  <c r="F7353" i="6" s="1"/>
  <c r="G7353" i="6" s="1"/>
  <c r="E7352" i="6"/>
  <c r="F7352" i="6" s="1"/>
  <c r="G7352" i="6" s="1"/>
  <c r="E7351" i="6"/>
  <c r="F7351" i="6" s="1"/>
  <c r="G7351" i="6" s="1"/>
  <c r="E7350" i="6"/>
  <c r="F7350" i="6" s="1"/>
  <c r="G7350" i="6" s="1"/>
  <c r="E7349" i="6"/>
  <c r="F7349" i="6" s="1"/>
  <c r="G7349" i="6" s="1"/>
  <c r="E7348" i="6"/>
  <c r="F7348" i="6" s="1"/>
  <c r="G7348" i="6" s="1"/>
  <c r="E7347" i="6"/>
  <c r="F7347" i="6" s="1"/>
  <c r="G7347" i="6" s="1"/>
  <c r="E7346" i="6"/>
  <c r="F7346" i="6" s="1"/>
  <c r="G7346" i="6" s="1"/>
  <c r="E7345" i="6"/>
  <c r="F7345" i="6" s="1"/>
  <c r="G7345" i="6" s="1"/>
  <c r="E7344" i="6"/>
  <c r="F7344" i="6" s="1"/>
  <c r="G7344" i="6" s="1"/>
  <c r="E7343" i="6"/>
  <c r="F7343" i="6" s="1"/>
  <c r="G7343" i="6" s="1"/>
  <c r="E7342" i="6"/>
  <c r="F7342" i="6" s="1"/>
  <c r="G7342" i="6" s="1"/>
  <c r="E7341" i="6"/>
  <c r="F7341" i="6" s="1"/>
  <c r="G7341" i="6" s="1"/>
  <c r="E7340" i="6"/>
  <c r="F7340" i="6" s="1"/>
  <c r="G7340" i="6" s="1"/>
  <c r="E7339" i="6"/>
  <c r="F7339" i="6" s="1"/>
  <c r="G7339" i="6" s="1"/>
  <c r="E7338" i="6"/>
  <c r="F7338" i="6" s="1"/>
  <c r="G7338" i="6" s="1"/>
  <c r="E7337" i="6"/>
  <c r="F7337" i="6" s="1"/>
  <c r="G7337" i="6" s="1"/>
  <c r="E7336" i="6"/>
  <c r="F7336" i="6" s="1"/>
  <c r="G7336" i="6" s="1"/>
  <c r="E7335" i="6"/>
  <c r="F7335" i="6" s="1"/>
  <c r="G7335" i="6" s="1"/>
  <c r="E7334" i="6"/>
  <c r="F7334" i="6" s="1"/>
  <c r="G7334" i="6" s="1"/>
  <c r="E7333" i="6"/>
  <c r="F7333" i="6" s="1"/>
  <c r="G7333" i="6" s="1"/>
  <c r="E7332" i="6"/>
  <c r="F7332" i="6" s="1"/>
  <c r="G7332" i="6" s="1"/>
  <c r="E7331" i="6"/>
  <c r="F7331" i="6" s="1"/>
  <c r="G7331" i="6" s="1"/>
  <c r="E7330" i="6"/>
  <c r="F7330" i="6" s="1"/>
  <c r="G7330" i="6" s="1"/>
  <c r="E7329" i="6"/>
  <c r="F7329" i="6" s="1"/>
  <c r="G7329" i="6" s="1"/>
  <c r="E7328" i="6"/>
  <c r="F7328" i="6" s="1"/>
  <c r="G7328" i="6" s="1"/>
  <c r="E7327" i="6"/>
  <c r="F7327" i="6" s="1"/>
  <c r="G7327" i="6" s="1"/>
  <c r="E7326" i="6"/>
  <c r="F7326" i="6" s="1"/>
  <c r="G7326" i="6" s="1"/>
  <c r="E7325" i="6"/>
  <c r="F7325" i="6" s="1"/>
  <c r="G7325" i="6" s="1"/>
  <c r="E7324" i="6"/>
  <c r="F7324" i="6" s="1"/>
  <c r="G7324" i="6" s="1"/>
  <c r="E7323" i="6"/>
  <c r="F7323" i="6" s="1"/>
  <c r="G7323" i="6" s="1"/>
  <c r="E7322" i="6"/>
  <c r="F7322" i="6" s="1"/>
  <c r="G7322" i="6" s="1"/>
  <c r="E7321" i="6"/>
  <c r="F7321" i="6" s="1"/>
  <c r="G7321" i="6" s="1"/>
  <c r="E7320" i="6"/>
  <c r="F7320" i="6" s="1"/>
  <c r="G7320" i="6" s="1"/>
  <c r="E7319" i="6"/>
  <c r="F7319" i="6" s="1"/>
  <c r="G7319" i="6" s="1"/>
  <c r="E7318" i="6"/>
  <c r="F7318" i="6" s="1"/>
  <c r="G7318" i="6" s="1"/>
  <c r="E7317" i="6"/>
  <c r="F7317" i="6" s="1"/>
  <c r="G7317" i="6" s="1"/>
  <c r="E7316" i="6"/>
  <c r="F7316" i="6" s="1"/>
  <c r="G7316" i="6" s="1"/>
  <c r="E7315" i="6"/>
  <c r="F7315" i="6" s="1"/>
  <c r="G7315" i="6" s="1"/>
  <c r="E7314" i="6"/>
  <c r="F7314" i="6" s="1"/>
  <c r="G7314" i="6" s="1"/>
  <c r="E7313" i="6"/>
  <c r="F7313" i="6" s="1"/>
  <c r="G7313" i="6" s="1"/>
  <c r="E7312" i="6"/>
  <c r="F7312" i="6" s="1"/>
  <c r="G7312" i="6" s="1"/>
  <c r="E7311" i="6"/>
  <c r="F7311" i="6" s="1"/>
  <c r="G7311" i="6" s="1"/>
  <c r="E7310" i="6"/>
  <c r="F7310" i="6" s="1"/>
  <c r="G7310" i="6" s="1"/>
  <c r="E7309" i="6"/>
  <c r="F7309" i="6" s="1"/>
  <c r="G7309" i="6" s="1"/>
  <c r="E7308" i="6"/>
  <c r="F7308" i="6" s="1"/>
  <c r="G7308" i="6" s="1"/>
  <c r="E7307" i="6"/>
  <c r="F7307" i="6" s="1"/>
  <c r="G7307" i="6" s="1"/>
  <c r="E7306" i="6"/>
  <c r="F7306" i="6" s="1"/>
  <c r="G7306" i="6" s="1"/>
  <c r="E7305" i="6"/>
  <c r="F7305" i="6" s="1"/>
  <c r="G7305" i="6" s="1"/>
  <c r="E7304" i="6"/>
  <c r="F7304" i="6" s="1"/>
  <c r="G7304" i="6" s="1"/>
  <c r="E7303" i="6"/>
  <c r="F7303" i="6" s="1"/>
  <c r="G7303" i="6" s="1"/>
  <c r="E7302" i="6"/>
  <c r="F7302" i="6" s="1"/>
  <c r="G7302" i="6" s="1"/>
  <c r="E7301" i="6"/>
  <c r="F7301" i="6" s="1"/>
  <c r="G7301" i="6" s="1"/>
  <c r="E7300" i="6"/>
  <c r="F7300" i="6" s="1"/>
  <c r="G7300" i="6" s="1"/>
  <c r="E7299" i="6"/>
  <c r="F7299" i="6" s="1"/>
  <c r="G7299" i="6" s="1"/>
  <c r="E7298" i="6"/>
  <c r="F7298" i="6" s="1"/>
  <c r="G7298" i="6" s="1"/>
  <c r="E7297" i="6"/>
  <c r="F7297" i="6" s="1"/>
  <c r="G7297" i="6" s="1"/>
  <c r="E7296" i="6"/>
  <c r="F7296" i="6" s="1"/>
  <c r="G7296" i="6" s="1"/>
  <c r="E7295" i="6"/>
  <c r="F7295" i="6" s="1"/>
  <c r="G7295" i="6" s="1"/>
  <c r="E7294" i="6"/>
  <c r="F7294" i="6" s="1"/>
  <c r="G7294" i="6" s="1"/>
  <c r="E7293" i="6"/>
  <c r="F7293" i="6" s="1"/>
  <c r="G7293" i="6" s="1"/>
  <c r="E7292" i="6"/>
  <c r="F7292" i="6" s="1"/>
  <c r="G7292" i="6" s="1"/>
  <c r="E7291" i="6"/>
  <c r="F7291" i="6" s="1"/>
  <c r="G7291" i="6" s="1"/>
  <c r="E7290" i="6"/>
  <c r="F7290" i="6" s="1"/>
  <c r="G7290" i="6" s="1"/>
  <c r="E7289" i="6"/>
  <c r="F7289" i="6" s="1"/>
  <c r="G7289" i="6" s="1"/>
  <c r="E7288" i="6"/>
  <c r="F7288" i="6" s="1"/>
  <c r="G7288" i="6" s="1"/>
  <c r="E7287" i="6"/>
  <c r="F7287" i="6" s="1"/>
  <c r="G7287" i="6" s="1"/>
  <c r="E7286" i="6"/>
  <c r="F7286" i="6" s="1"/>
  <c r="G7286" i="6" s="1"/>
  <c r="E7285" i="6"/>
  <c r="F7285" i="6" s="1"/>
  <c r="G7285" i="6" s="1"/>
  <c r="E7284" i="6"/>
  <c r="F7284" i="6" s="1"/>
  <c r="G7284" i="6" s="1"/>
  <c r="E7283" i="6"/>
  <c r="F7283" i="6" s="1"/>
  <c r="G7283" i="6" s="1"/>
  <c r="E7282" i="6"/>
  <c r="F7282" i="6" s="1"/>
  <c r="G7282" i="6" s="1"/>
  <c r="E7281" i="6"/>
  <c r="F7281" i="6" s="1"/>
  <c r="G7281" i="6" s="1"/>
  <c r="E7280" i="6"/>
  <c r="F7280" i="6" s="1"/>
  <c r="G7280" i="6" s="1"/>
  <c r="E7279" i="6"/>
  <c r="F7279" i="6" s="1"/>
  <c r="G7279" i="6" s="1"/>
  <c r="E7278" i="6"/>
  <c r="F7278" i="6" s="1"/>
  <c r="G7278" i="6" s="1"/>
  <c r="E7277" i="6"/>
  <c r="F7277" i="6" s="1"/>
  <c r="G7277" i="6" s="1"/>
  <c r="E7276" i="6"/>
  <c r="F7276" i="6" s="1"/>
  <c r="G7276" i="6" s="1"/>
  <c r="E7275" i="6"/>
  <c r="F7275" i="6" s="1"/>
  <c r="G7275" i="6" s="1"/>
  <c r="E7274" i="6"/>
  <c r="F7274" i="6" s="1"/>
  <c r="G7274" i="6" s="1"/>
  <c r="E7273" i="6"/>
  <c r="F7273" i="6" s="1"/>
  <c r="G7273" i="6" s="1"/>
  <c r="E7272" i="6"/>
  <c r="F7272" i="6" s="1"/>
  <c r="G7272" i="6" s="1"/>
  <c r="E7271" i="6"/>
  <c r="F7271" i="6" s="1"/>
  <c r="G7271" i="6" s="1"/>
  <c r="E7270" i="6"/>
  <c r="F7270" i="6" s="1"/>
  <c r="G7270" i="6" s="1"/>
  <c r="E7269" i="6"/>
  <c r="F7269" i="6" s="1"/>
  <c r="G7269" i="6" s="1"/>
  <c r="E7268" i="6"/>
  <c r="F7268" i="6" s="1"/>
  <c r="G7268" i="6" s="1"/>
  <c r="E7267" i="6"/>
  <c r="F7267" i="6" s="1"/>
  <c r="G7267" i="6" s="1"/>
  <c r="E7266" i="6"/>
  <c r="F7266" i="6" s="1"/>
  <c r="G7266" i="6" s="1"/>
  <c r="E7265" i="6"/>
  <c r="F7265" i="6" s="1"/>
  <c r="G7265" i="6" s="1"/>
  <c r="E7264" i="6"/>
  <c r="F7264" i="6" s="1"/>
  <c r="G7264" i="6" s="1"/>
  <c r="E7263" i="6"/>
  <c r="F7263" i="6" s="1"/>
  <c r="G7263" i="6" s="1"/>
  <c r="E7262" i="6"/>
  <c r="F7262" i="6" s="1"/>
  <c r="G7262" i="6" s="1"/>
  <c r="E7261" i="6"/>
  <c r="F7261" i="6" s="1"/>
  <c r="G7261" i="6" s="1"/>
  <c r="E7260" i="6"/>
  <c r="F7260" i="6" s="1"/>
  <c r="G7260" i="6" s="1"/>
  <c r="E7259" i="6"/>
  <c r="F7259" i="6" s="1"/>
  <c r="G7259" i="6" s="1"/>
  <c r="E7258" i="6"/>
  <c r="F7258" i="6" s="1"/>
  <c r="G7258" i="6" s="1"/>
  <c r="E7257" i="6"/>
  <c r="F7257" i="6" s="1"/>
  <c r="G7257" i="6" s="1"/>
  <c r="E7256" i="6"/>
  <c r="F7256" i="6" s="1"/>
  <c r="G7256" i="6" s="1"/>
  <c r="E7255" i="6"/>
  <c r="F7255" i="6" s="1"/>
  <c r="G7255" i="6" s="1"/>
  <c r="E7254" i="6"/>
  <c r="F7254" i="6" s="1"/>
  <c r="G7254" i="6" s="1"/>
  <c r="E7253" i="6"/>
  <c r="F7253" i="6" s="1"/>
  <c r="G7253" i="6" s="1"/>
  <c r="E7252" i="6"/>
  <c r="F7252" i="6" s="1"/>
  <c r="G7252" i="6" s="1"/>
  <c r="E7251" i="6"/>
  <c r="F7251" i="6" s="1"/>
  <c r="G7251" i="6" s="1"/>
  <c r="E7250" i="6"/>
  <c r="F7250" i="6" s="1"/>
  <c r="G7250" i="6" s="1"/>
  <c r="E7249" i="6"/>
  <c r="F7249" i="6" s="1"/>
  <c r="G7249" i="6" s="1"/>
  <c r="E7248" i="6"/>
  <c r="F7248" i="6" s="1"/>
  <c r="G7248" i="6" s="1"/>
  <c r="E7247" i="6"/>
  <c r="F7247" i="6" s="1"/>
  <c r="G7247" i="6" s="1"/>
  <c r="E7246" i="6"/>
  <c r="F7246" i="6" s="1"/>
  <c r="G7246" i="6" s="1"/>
  <c r="E7245" i="6"/>
  <c r="F7245" i="6" s="1"/>
  <c r="G7245" i="6" s="1"/>
  <c r="E7244" i="6"/>
  <c r="F7244" i="6" s="1"/>
  <c r="G7244" i="6" s="1"/>
  <c r="E7243" i="6"/>
  <c r="F7243" i="6" s="1"/>
  <c r="G7243" i="6" s="1"/>
  <c r="E7242" i="6"/>
  <c r="F7242" i="6" s="1"/>
  <c r="G7242" i="6" s="1"/>
  <c r="E7241" i="6"/>
  <c r="F7241" i="6" s="1"/>
  <c r="G7241" i="6" s="1"/>
  <c r="E7240" i="6"/>
  <c r="F7240" i="6" s="1"/>
  <c r="G7240" i="6" s="1"/>
  <c r="E7239" i="6"/>
  <c r="F7239" i="6" s="1"/>
  <c r="G7239" i="6" s="1"/>
  <c r="E7238" i="6"/>
  <c r="F7238" i="6" s="1"/>
  <c r="G7238" i="6" s="1"/>
  <c r="E7237" i="6"/>
  <c r="F7237" i="6" s="1"/>
  <c r="G7237" i="6" s="1"/>
  <c r="E7236" i="6"/>
  <c r="F7236" i="6" s="1"/>
  <c r="G7236" i="6" s="1"/>
  <c r="E7235" i="6"/>
  <c r="F7235" i="6" s="1"/>
  <c r="G7235" i="6" s="1"/>
  <c r="E7234" i="6"/>
  <c r="F7234" i="6" s="1"/>
  <c r="G7234" i="6" s="1"/>
  <c r="E7233" i="6"/>
  <c r="F7233" i="6" s="1"/>
  <c r="G7233" i="6" s="1"/>
  <c r="E7232" i="6"/>
  <c r="F7232" i="6" s="1"/>
  <c r="G7232" i="6" s="1"/>
  <c r="E7231" i="6"/>
  <c r="F7231" i="6" s="1"/>
  <c r="G7231" i="6" s="1"/>
  <c r="E7230" i="6"/>
  <c r="F7230" i="6" s="1"/>
  <c r="G7230" i="6" s="1"/>
  <c r="E7229" i="6"/>
  <c r="F7229" i="6" s="1"/>
  <c r="G7229" i="6" s="1"/>
  <c r="E7228" i="6"/>
  <c r="F7228" i="6" s="1"/>
  <c r="G7228" i="6" s="1"/>
  <c r="E7227" i="6"/>
  <c r="F7227" i="6" s="1"/>
  <c r="G7227" i="6" s="1"/>
  <c r="E7226" i="6"/>
  <c r="F7226" i="6" s="1"/>
  <c r="G7226" i="6" s="1"/>
  <c r="E7225" i="6"/>
  <c r="F7225" i="6" s="1"/>
  <c r="G7225" i="6" s="1"/>
  <c r="E7224" i="6"/>
  <c r="F7224" i="6" s="1"/>
  <c r="G7224" i="6" s="1"/>
  <c r="E7223" i="6"/>
  <c r="F7223" i="6" s="1"/>
  <c r="G7223" i="6" s="1"/>
  <c r="E7222" i="6"/>
  <c r="F7222" i="6" s="1"/>
  <c r="G7222" i="6" s="1"/>
  <c r="E7221" i="6"/>
  <c r="F7221" i="6" s="1"/>
  <c r="G7221" i="6" s="1"/>
  <c r="E7220" i="6"/>
  <c r="F7220" i="6" s="1"/>
  <c r="G7220" i="6" s="1"/>
  <c r="E7219" i="6"/>
  <c r="F7219" i="6" s="1"/>
  <c r="G7219" i="6" s="1"/>
  <c r="E7218" i="6"/>
  <c r="F7218" i="6" s="1"/>
  <c r="G7218" i="6" s="1"/>
  <c r="E7217" i="6"/>
  <c r="F7217" i="6" s="1"/>
  <c r="G7217" i="6" s="1"/>
  <c r="E7216" i="6"/>
  <c r="F7216" i="6" s="1"/>
  <c r="G7216" i="6" s="1"/>
  <c r="E7215" i="6"/>
  <c r="F7215" i="6" s="1"/>
  <c r="G7215" i="6" s="1"/>
  <c r="E7214" i="6"/>
  <c r="F7214" i="6" s="1"/>
  <c r="G7214" i="6" s="1"/>
  <c r="E7213" i="6"/>
  <c r="F7213" i="6" s="1"/>
  <c r="G7213" i="6" s="1"/>
  <c r="E7212" i="6"/>
  <c r="F7212" i="6" s="1"/>
  <c r="G7212" i="6" s="1"/>
  <c r="E7211" i="6"/>
  <c r="F7211" i="6" s="1"/>
  <c r="G7211" i="6" s="1"/>
  <c r="E7210" i="6"/>
  <c r="F7210" i="6" s="1"/>
  <c r="G7210" i="6" s="1"/>
  <c r="E7209" i="6"/>
  <c r="F7209" i="6" s="1"/>
  <c r="G7209" i="6" s="1"/>
  <c r="E7208" i="6"/>
  <c r="F7208" i="6" s="1"/>
  <c r="G7208" i="6" s="1"/>
  <c r="E7207" i="6"/>
  <c r="F7207" i="6" s="1"/>
  <c r="G7207" i="6" s="1"/>
  <c r="E7206" i="6"/>
  <c r="F7206" i="6" s="1"/>
  <c r="G7206" i="6" s="1"/>
  <c r="E7205" i="6"/>
  <c r="F7205" i="6" s="1"/>
  <c r="G7205" i="6" s="1"/>
  <c r="E7204" i="6"/>
  <c r="F7204" i="6" s="1"/>
  <c r="G7204" i="6" s="1"/>
  <c r="E7203" i="6"/>
  <c r="F7203" i="6" s="1"/>
  <c r="G7203" i="6" s="1"/>
  <c r="E7202" i="6"/>
  <c r="F7202" i="6" s="1"/>
  <c r="G7202" i="6" s="1"/>
  <c r="E7201" i="6"/>
  <c r="F7201" i="6" s="1"/>
  <c r="G7201" i="6" s="1"/>
  <c r="E7200" i="6"/>
  <c r="F7200" i="6" s="1"/>
  <c r="G7200" i="6" s="1"/>
  <c r="E7199" i="6"/>
  <c r="F7199" i="6" s="1"/>
  <c r="G7199" i="6" s="1"/>
  <c r="E7198" i="6"/>
  <c r="F7198" i="6" s="1"/>
  <c r="G7198" i="6" s="1"/>
  <c r="E7197" i="6"/>
  <c r="F7197" i="6" s="1"/>
  <c r="G7197" i="6" s="1"/>
  <c r="E7196" i="6"/>
  <c r="F7196" i="6" s="1"/>
  <c r="G7196" i="6" s="1"/>
  <c r="E7195" i="6"/>
  <c r="F7195" i="6" s="1"/>
  <c r="G7195" i="6" s="1"/>
  <c r="E7194" i="6"/>
  <c r="F7194" i="6" s="1"/>
  <c r="G7194" i="6" s="1"/>
  <c r="E7193" i="6"/>
  <c r="F7193" i="6" s="1"/>
  <c r="G7193" i="6" s="1"/>
  <c r="E7192" i="6"/>
  <c r="F7192" i="6" s="1"/>
  <c r="G7192" i="6" s="1"/>
  <c r="E7191" i="6"/>
  <c r="F7191" i="6" s="1"/>
  <c r="G7191" i="6" s="1"/>
  <c r="E7190" i="6"/>
  <c r="F7190" i="6" s="1"/>
  <c r="G7190" i="6" s="1"/>
  <c r="E7189" i="6"/>
  <c r="F7189" i="6" s="1"/>
  <c r="G7189" i="6" s="1"/>
  <c r="E7188" i="6"/>
  <c r="F7188" i="6" s="1"/>
  <c r="G7188" i="6" s="1"/>
  <c r="E7187" i="6"/>
  <c r="F7187" i="6" s="1"/>
  <c r="G7187" i="6" s="1"/>
  <c r="E7186" i="6"/>
  <c r="F7186" i="6" s="1"/>
  <c r="G7186" i="6" s="1"/>
  <c r="E7185" i="6"/>
  <c r="F7185" i="6" s="1"/>
  <c r="G7185" i="6" s="1"/>
  <c r="E7184" i="6"/>
  <c r="F7184" i="6" s="1"/>
  <c r="G7184" i="6" s="1"/>
  <c r="E7183" i="6"/>
  <c r="F7183" i="6" s="1"/>
  <c r="G7183" i="6" s="1"/>
  <c r="E7182" i="6"/>
  <c r="F7182" i="6" s="1"/>
  <c r="G7182" i="6" s="1"/>
  <c r="E7181" i="6"/>
  <c r="F7181" i="6" s="1"/>
  <c r="G7181" i="6" s="1"/>
  <c r="E7180" i="6"/>
  <c r="F7180" i="6" s="1"/>
  <c r="G7180" i="6" s="1"/>
  <c r="E7179" i="6"/>
  <c r="F7179" i="6" s="1"/>
  <c r="G7179" i="6" s="1"/>
  <c r="E7178" i="6"/>
  <c r="F7178" i="6" s="1"/>
  <c r="G7178" i="6" s="1"/>
  <c r="E7177" i="6"/>
  <c r="F7177" i="6" s="1"/>
  <c r="G7177" i="6" s="1"/>
  <c r="E7176" i="6"/>
  <c r="F7176" i="6" s="1"/>
  <c r="G7176" i="6" s="1"/>
  <c r="E7175" i="6"/>
  <c r="F7175" i="6" s="1"/>
  <c r="G7175" i="6" s="1"/>
  <c r="E7174" i="6"/>
  <c r="F7174" i="6" s="1"/>
  <c r="G7174" i="6" s="1"/>
  <c r="E7173" i="6"/>
  <c r="F7173" i="6" s="1"/>
  <c r="G7173" i="6" s="1"/>
  <c r="E7172" i="6"/>
  <c r="F7172" i="6" s="1"/>
  <c r="G7172" i="6" s="1"/>
  <c r="E7171" i="6"/>
  <c r="F7171" i="6" s="1"/>
  <c r="G7171" i="6" s="1"/>
  <c r="E7170" i="6"/>
  <c r="F7170" i="6" s="1"/>
  <c r="G7170" i="6" s="1"/>
  <c r="E7169" i="6"/>
  <c r="F7169" i="6" s="1"/>
  <c r="G7169" i="6" s="1"/>
  <c r="E7168" i="6"/>
  <c r="F7168" i="6" s="1"/>
  <c r="G7168" i="6" s="1"/>
  <c r="E7167" i="6"/>
  <c r="F7167" i="6" s="1"/>
  <c r="G7167" i="6" s="1"/>
  <c r="E7166" i="6"/>
  <c r="F7166" i="6" s="1"/>
  <c r="G7166" i="6" s="1"/>
  <c r="E7165" i="6"/>
  <c r="F7165" i="6" s="1"/>
  <c r="G7165" i="6" s="1"/>
  <c r="E7164" i="6"/>
  <c r="F7164" i="6" s="1"/>
  <c r="G7164" i="6" s="1"/>
  <c r="E7163" i="6"/>
  <c r="F7163" i="6" s="1"/>
  <c r="G7163" i="6" s="1"/>
  <c r="E7162" i="6"/>
  <c r="F7162" i="6" s="1"/>
  <c r="G7162" i="6" s="1"/>
  <c r="E7161" i="6"/>
  <c r="F7161" i="6" s="1"/>
  <c r="G7161" i="6" s="1"/>
  <c r="E7160" i="6"/>
  <c r="F7160" i="6" s="1"/>
  <c r="G7160" i="6" s="1"/>
  <c r="E7159" i="6"/>
  <c r="F7159" i="6" s="1"/>
  <c r="G7159" i="6" s="1"/>
  <c r="E7158" i="6"/>
  <c r="F7158" i="6" s="1"/>
  <c r="G7158" i="6" s="1"/>
  <c r="E7157" i="6"/>
  <c r="F7157" i="6" s="1"/>
  <c r="G7157" i="6" s="1"/>
  <c r="E7156" i="6"/>
  <c r="F7156" i="6" s="1"/>
  <c r="G7156" i="6" s="1"/>
  <c r="E7155" i="6"/>
  <c r="F7155" i="6" s="1"/>
  <c r="G7155" i="6" s="1"/>
  <c r="E7154" i="6"/>
  <c r="F7154" i="6" s="1"/>
  <c r="G7154" i="6" s="1"/>
  <c r="E7153" i="6"/>
  <c r="F7153" i="6" s="1"/>
  <c r="G7153" i="6" s="1"/>
  <c r="E7152" i="6"/>
  <c r="F7152" i="6" s="1"/>
  <c r="G7152" i="6" s="1"/>
  <c r="E7151" i="6"/>
  <c r="F7151" i="6" s="1"/>
  <c r="G7151" i="6" s="1"/>
  <c r="E7150" i="6"/>
  <c r="F7150" i="6" s="1"/>
  <c r="G7150" i="6" s="1"/>
  <c r="E7149" i="6"/>
  <c r="F7149" i="6" s="1"/>
  <c r="G7149" i="6" s="1"/>
  <c r="E7148" i="6"/>
  <c r="F7148" i="6" s="1"/>
  <c r="G7148" i="6" s="1"/>
  <c r="E7147" i="6"/>
  <c r="F7147" i="6" s="1"/>
  <c r="G7147" i="6" s="1"/>
  <c r="E7146" i="6"/>
  <c r="F7146" i="6" s="1"/>
  <c r="G7146" i="6" s="1"/>
  <c r="E7145" i="6"/>
  <c r="F7145" i="6" s="1"/>
  <c r="G7145" i="6" s="1"/>
  <c r="E7144" i="6"/>
  <c r="F7144" i="6" s="1"/>
  <c r="G7144" i="6" s="1"/>
  <c r="E7143" i="6"/>
  <c r="F7143" i="6" s="1"/>
  <c r="G7143" i="6" s="1"/>
  <c r="E7142" i="6"/>
  <c r="F7142" i="6" s="1"/>
  <c r="G7142" i="6" s="1"/>
  <c r="E7141" i="6"/>
  <c r="F7141" i="6" s="1"/>
  <c r="G7141" i="6" s="1"/>
  <c r="E7140" i="6"/>
  <c r="F7140" i="6" s="1"/>
  <c r="G7140" i="6" s="1"/>
  <c r="E7139" i="6"/>
  <c r="F7139" i="6" s="1"/>
  <c r="G7139" i="6" s="1"/>
  <c r="E7138" i="6"/>
  <c r="F7138" i="6" s="1"/>
  <c r="G7138" i="6" s="1"/>
  <c r="E7137" i="6"/>
  <c r="F7137" i="6" s="1"/>
  <c r="G7137" i="6" s="1"/>
  <c r="E7136" i="6"/>
  <c r="F7136" i="6" s="1"/>
  <c r="G7136" i="6" s="1"/>
  <c r="E7135" i="6"/>
  <c r="F7135" i="6" s="1"/>
  <c r="G7135" i="6" s="1"/>
  <c r="E7134" i="6"/>
  <c r="F7134" i="6" s="1"/>
  <c r="G7134" i="6" s="1"/>
  <c r="E7133" i="6"/>
  <c r="F7133" i="6" s="1"/>
  <c r="G7133" i="6" s="1"/>
  <c r="E7132" i="6"/>
  <c r="F7132" i="6" s="1"/>
  <c r="G7132" i="6" s="1"/>
  <c r="E7131" i="6"/>
  <c r="F7131" i="6" s="1"/>
  <c r="G7131" i="6" s="1"/>
  <c r="E7130" i="6"/>
  <c r="F7130" i="6" s="1"/>
  <c r="G7130" i="6" s="1"/>
  <c r="E7129" i="6"/>
  <c r="F7129" i="6" s="1"/>
  <c r="G7129" i="6" s="1"/>
  <c r="E7128" i="6"/>
  <c r="F7128" i="6" s="1"/>
  <c r="G7128" i="6" s="1"/>
  <c r="E7127" i="6"/>
  <c r="F7127" i="6" s="1"/>
  <c r="G7127" i="6" s="1"/>
  <c r="E7126" i="6"/>
  <c r="F7126" i="6" s="1"/>
  <c r="G7126" i="6" s="1"/>
  <c r="E7125" i="6"/>
  <c r="F7125" i="6" s="1"/>
  <c r="G7125" i="6" s="1"/>
  <c r="E7124" i="6"/>
  <c r="F7124" i="6" s="1"/>
  <c r="G7124" i="6" s="1"/>
  <c r="E7123" i="6"/>
  <c r="F7123" i="6" s="1"/>
  <c r="G7123" i="6" s="1"/>
  <c r="E7122" i="6"/>
  <c r="F7122" i="6" s="1"/>
  <c r="G7122" i="6" s="1"/>
  <c r="E7121" i="6"/>
  <c r="F7121" i="6" s="1"/>
  <c r="G7121" i="6" s="1"/>
  <c r="E7120" i="6"/>
  <c r="F7120" i="6" s="1"/>
  <c r="G7120" i="6" s="1"/>
  <c r="E7119" i="6"/>
  <c r="F7119" i="6" s="1"/>
  <c r="G7119" i="6" s="1"/>
  <c r="E7118" i="6"/>
  <c r="F7118" i="6" s="1"/>
  <c r="G7118" i="6" s="1"/>
  <c r="E7117" i="6"/>
  <c r="F7117" i="6" s="1"/>
  <c r="G7117" i="6" s="1"/>
  <c r="E7116" i="6"/>
  <c r="F7116" i="6" s="1"/>
  <c r="G7116" i="6" s="1"/>
  <c r="E7115" i="6"/>
  <c r="F7115" i="6" s="1"/>
  <c r="G7115" i="6" s="1"/>
  <c r="E7114" i="6"/>
  <c r="F7114" i="6" s="1"/>
  <c r="G7114" i="6" s="1"/>
  <c r="E7113" i="6"/>
  <c r="F7113" i="6" s="1"/>
  <c r="G7113" i="6" s="1"/>
  <c r="E7112" i="6"/>
  <c r="F7112" i="6" s="1"/>
  <c r="G7112" i="6" s="1"/>
  <c r="E7111" i="6"/>
  <c r="F7111" i="6" s="1"/>
  <c r="G7111" i="6" s="1"/>
  <c r="E7110" i="6"/>
  <c r="F7110" i="6" s="1"/>
  <c r="G7110" i="6" s="1"/>
  <c r="E7109" i="6"/>
  <c r="F7109" i="6" s="1"/>
  <c r="G7109" i="6" s="1"/>
  <c r="E7108" i="6"/>
  <c r="F7108" i="6" s="1"/>
  <c r="G7108" i="6" s="1"/>
  <c r="E7107" i="6"/>
  <c r="F7107" i="6" s="1"/>
  <c r="G7107" i="6" s="1"/>
  <c r="E7106" i="6"/>
  <c r="F7106" i="6" s="1"/>
  <c r="G7106" i="6" s="1"/>
  <c r="E7105" i="6"/>
  <c r="F7105" i="6" s="1"/>
  <c r="G7105" i="6" s="1"/>
  <c r="E7104" i="6"/>
  <c r="F7104" i="6" s="1"/>
  <c r="G7104" i="6" s="1"/>
  <c r="E7103" i="6"/>
  <c r="F7103" i="6" s="1"/>
  <c r="G7103" i="6" s="1"/>
  <c r="E7102" i="6"/>
  <c r="F7102" i="6" s="1"/>
  <c r="G7102" i="6" s="1"/>
  <c r="E7101" i="6"/>
  <c r="F7101" i="6" s="1"/>
  <c r="G7101" i="6" s="1"/>
  <c r="E7100" i="6"/>
  <c r="F7100" i="6" s="1"/>
  <c r="G7100" i="6" s="1"/>
  <c r="E7099" i="6"/>
  <c r="F7099" i="6" s="1"/>
  <c r="G7099" i="6" s="1"/>
  <c r="E7098" i="6"/>
  <c r="F7098" i="6" s="1"/>
  <c r="G7098" i="6" s="1"/>
  <c r="E7097" i="6"/>
  <c r="F7097" i="6" s="1"/>
  <c r="G7097" i="6" s="1"/>
  <c r="E7096" i="6"/>
  <c r="F7096" i="6" s="1"/>
  <c r="G7096" i="6" s="1"/>
  <c r="E7095" i="6"/>
  <c r="F7095" i="6" s="1"/>
  <c r="G7095" i="6" s="1"/>
  <c r="E7094" i="6"/>
  <c r="F7094" i="6" s="1"/>
  <c r="G7094" i="6" s="1"/>
  <c r="E7093" i="6"/>
  <c r="F7093" i="6" s="1"/>
  <c r="G7093" i="6" s="1"/>
  <c r="E7092" i="6"/>
  <c r="F7092" i="6" s="1"/>
  <c r="G7092" i="6" s="1"/>
  <c r="E7091" i="6"/>
  <c r="F7091" i="6" s="1"/>
  <c r="G7091" i="6" s="1"/>
  <c r="E7090" i="6"/>
  <c r="F7090" i="6" s="1"/>
  <c r="G7090" i="6" s="1"/>
  <c r="E7089" i="6"/>
  <c r="F7089" i="6" s="1"/>
  <c r="G7089" i="6" s="1"/>
  <c r="E7088" i="6"/>
  <c r="F7088" i="6" s="1"/>
  <c r="G7088" i="6" s="1"/>
  <c r="E7087" i="6"/>
  <c r="F7087" i="6" s="1"/>
  <c r="G7087" i="6" s="1"/>
  <c r="E7086" i="6"/>
  <c r="F7086" i="6" s="1"/>
  <c r="G7086" i="6" s="1"/>
  <c r="E7085" i="6"/>
  <c r="F7085" i="6" s="1"/>
  <c r="G7085" i="6" s="1"/>
  <c r="E7084" i="6"/>
  <c r="F7084" i="6" s="1"/>
  <c r="G7084" i="6" s="1"/>
  <c r="E7083" i="6"/>
  <c r="F7083" i="6" s="1"/>
  <c r="G7083" i="6" s="1"/>
  <c r="E7082" i="6"/>
  <c r="F7082" i="6" s="1"/>
  <c r="G7082" i="6" s="1"/>
  <c r="E7081" i="6"/>
  <c r="F7081" i="6" s="1"/>
  <c r="G7081" i="6" s="1"/>
  <c r="E7080" i="6"/>
  <c r="F7080" i="6" s="1"/>
  <c r="G7080" i="6" s="1"/>
  <c r="E7079" i="6"/>
  <c r="F7079" i="6" s="1"/>
  <c r="G7079" i="6" s="1"/>
  <c r="E7078" i="6"/>
  <c r="F7078" i="6" s="1"/>
  <c r="G7078" i="6" s="1"/>
  <c r="E7077" i="6"/>
  <c r="F7077" i="6" s="1"/>
  <c r="G7077" i="6" s="1"/>
  <c r="E7076" i="6"/>
  <c r="F7076" i="6" s="1"/>
  <c r="G7076" i="6" s="1"/>
  <c r="E7075" i="6"/>
  <c r="F7075" i="6" s="1"/>
  <c r="G7075" i="6" s="1"/>
  <c r="E7074" i="6"/>
  <c r="F7074" i="6" s="1"/>
  <c r="G7074" i="6" s="1"/>
  <c r="E7073" i="6"/>
  <c r="F7073" i="6" s="1"/>
  <c r="G7073" i="6" s="1"/>
  <c r="E7072" i="6"/>
  <c r="F7072" i="6" s="1"/>
  <c r="G7072" i="6" s="1"/>
  <c r="E7071" i="6"/>
  <c r="F7071" i="6" s="1"/>
  <c r="G7071" i="6" s="1"/>
  <c r="E7070" i="6"/>
  <c r="F7070" i="6" s="1"/>
  <c r="G7070" i="6" s="1"/>
  <c r="E7069" i="6"/>
  <c r="F7069" i="6" s="1"/>
  <c r="G7069" i="6" s="1"/>
  <c r="E7068" i="6"/>
  <c r="F7068" i="6" s="1"/>
  <c r="G7068" i="6" s="1"/>
  <c r="E7067" i="6"/>
  <c r="F7067" i="6" s="1"/>
  <c r="G7067" i="6" s="1"/>
  <c r="E7066" i="6"/>
  <c r="F7066" i="6" s="1"/>
  <c r="G7066" i="6" s="1"/>
  <c r="E7065" i="6"/>
  <c r="F7065" i="6" s="1"/>
  <c r="G7065" i="6" s="1"/>
  <c r="E7064" i="6"/>
  <c r="F7064" i="6" s="1"/>
  <c r="G7064" i="6" s="1"/>
  <c r="E7063" i="6"/>
  <c r="F7063" i="6" s="1"/>
  <c r="G7063" i="6" s="1"/>
  <c r="E7062" i="6"/>
  <c r="F7062" i="6" s="1"/>
  <c r="G7062" i="6" s="1"/>
  <c r="E7061" i="6"/>
  <c r="F7061" i="6" s="1"/>
  <c r="G7061" i="6" s="1"/>
  <c r="E7060" i="6"/>
  <c r="F7060" i="6" s="1"/>
  <c r="G7060" i="6" s="1"/>
  <c r="E7059" i="6"/>
  <c r="F7059" i="6" s="1"/>
  <c r="G7059" i="6" s="1"/>
  <c r="E7058" i="6"/>
  <c r="F7058" i="6" s="1"/>
  <c r="G7058" i="6" s="1"/>
  <c r="E7057" i="6"/>
  <c r="F7057" i="6" s="1"/>
  <c r="G7057" i="6" s="1"/>
  <c r="E7056" i="6"/>
  <c r="F7056" i="6" s="1"/>
  <c r="G7056" i="6" s="1"/>
  <c r="E7055" i="6"/>
  <c r="F7055" i="6" s="1"/>
  <c r="G7055" i="6" s="1"/>
  <c r="E7054" i="6"/>
  <c r="F7054" i="6" s="1"/>
  <c r="G7054" i="6" s="1"/>
  <c r="E7053" i="6"/>
  <c r="F7053" i="6" s="1"/>
  <c r="G7053" i="6" s="1"/>
  <c r="E7052" i="6"/>
  <c r="F7052" i="6" s="1"/>
  <c r="G7052" i="6" s="1"/>
  <c r="E7051" i="6"/>
  <c r="F7051" i="6" s="1"/>
  <c r="G7051" i="6" s="1"/>
  <c r="E7050" i="6"/>
  <c r="F7050" i="6" s="1"/>
  <c r="G7050" i="6" s="1"/>
  <c r="E7049" i="6"/>
  <c r="F7049" i="6" s="1"/>
  <c r="G7049" i="6" s="1"/>
  <c r="E7048" i="6"/>
  <c r="F7048" i="6" s="1"/>
  <c r="G7048" i="6" s="1"/>
  <c r="E7047" i="6"/>
  <c r="F7047" i="6" s="1"/>
  <c r="G7047" i="6" s="1"/>
  <c r="E7046" i="6"/>
  <c r="F7046" i="6" s="1"/>
  <c r="G7046" i="6" s="1"/>
  <c r="E7045" i="6"/>
  <c r="F7045" i="6" s="1"/>
  <c r="G7045" i="6" s="1"/>
  <c r="E7044" i="6"/>
  <c r="F7044" i="6" s="1"/>
  <c r="G7044" i="6" s="1"/>
  <c r="E7043" i="6"/>
  <c r="F7043" i="6" s="1"/>
  <c r="G7043" i="6" s="1"/>
  <c r="E7042" i="6"/>
  <c r="F7042" i="6" s="1"/>
  <c r="G7042" i="6" s="1"/>
  <c r="E7041" i="6"/>
  <c r="F7041" i="6" s="1"/>
  <c r="G7041" i="6" s="1"/>
  <c r="E7040" i="6"/>
  <c r="F7040" i="6" s="1"/>
  <c r="G7040" i="6" s="1"/>
  <c r="E7039" i="6"/>
  <c r="F7039" i="6" s="1"/>
  <c r="G7039" i="6" s="1"/>
  <c r="E7038" i="6"/>
  <c r="F7038" i="6" s="1"/>
  <c r="G7038" i="6" s="1"/>
  <c r="E7037" i="6"/>
  <c r="F7037" i="6" s="1"/>
  <c r="G7037" i="6" s="1"/>
  <c r="E7036" i="6"/>
  <c r="F7036" i="6" s="1"/>
  <c r="G7036" i="6" s="1"/>
  <c r="E7035" i="6"/>
  <c r="F7035" i="6" s="1"/>
  <c r="G7035" i="6" s="1"/>
  <c r="E7034" i="6"/>
  <c r="F7034" i="6" s="1"/>
  <c r="G7034" i="6" s="1"/>
  <c r="E7033" i="6"/>
  <c r="F7033" i="6" s="1"/>
  <c r="G7033" i="6" s="1"/>
  <c r="E7032" i="6"/>
  <c r="F7032" i="6" s="1"/>
  <c r="G7032" i="6" s="1"/>
  <c r="E7031" i="6"/>
  <c r="F7031" i="6" s="1"/>
  <c r="G7031" i="6" s="1"/>
  <c r="E7030" i="6"/>
  <c r="F7030" i="6" s="1"/>
  <c r="G7030" i="6" s="1"/>
  <c r="E7029" i="6"/>
  <c r="F7029" i="6" s="1"/>
  <c r="G7029" i="6" s="1"/>
  <c r="E7028" i="6"/>
  <c r="F7028" i="6" s="1"/>
  <c r="G7028" i="6" s="1"/>
  <c r="E7027" i="6"/>
  <c r="F7027" i="6" s="1"/>
  <c r="G7027" i="6" s="1"/>
  <c r="E7026" i="6"/>
  <c r="F7026" i="6" s="1"/>
  <c r="G7026" i="6" s="1"/>
  <c r="E7025" i="6"/>
  <c r="F7025" i="6" s="1"/>
  <c r="G7025" i="6" s="1"/>
  <c r="E7024" i="6"/>
  <c r="F7024" i="6" s="1"/>
  <c r="G7024" i="6" s="1"/>
  <c r="E7023" i="6"/>
  <c r="F7023" i="6" s="1"/>
  <c r="G7023" i="6" s="1"/>
  <c r="E7022" i="6"/>
  <c r="F7022" i="6" s="1"/>
  <c r="G7022" i="6" s="1"/>
  <c r="E7021" i="6"/>
  <c r="F7021" i="6" s="1"/>
  <c r="G7021" i="6" s="1"/>
  <c r="E7020" i="6"/>
  <c r="F7020" i="6" s="1"/>
  <c r="G7020" i="6" s="1"/>
  <c r="E7019" i="6"/>
  <c r="F7019" i="6" s="1"/>
  <c r="G7019" i="6" s="1"/>
  <c r="E7018" i="6"/>
  <c r="F7018" i="6" s="1"/>
  <c r="G7018" i="6" s="1"/>
  <c r="E7017" i="6"/>
  <c r="F7017" i="6" s="1"/>
  <c r="G7017" i="6" s="1"/>
  <c r="E7016" i="6"/>
  <c r="F7016" i="6" s="1"/>
  <c r="G7016" i="6" s="1"/>
  <c r="E7015" i="6"/>
  <c r="F7015" i="6" s="1"/>
  <c r="G7015" i="6" s="1"/>
  <c r="E7014" i="6"/>
  <c r="F7014" i="6" s="1"/>
  <c r="G7014" i="6" s="1"/>
  <c r="E7013" i="6"/>
  <c r="F7013" i="6" s="1"/>
  <c r="G7013" i="6" s="1"/>
  <c r="E7012" i="6"/>
  <c r="F7012" i="6" s="1"/>
  <c r="G7012" i="6" s="1"/>
  <c r="E7011" i="6"/>
  <c r="F7011" i="6" s="1"/>
  <c r="G7011" i="6" s="1"/>
  <c r="E7010" i="6"/>
  <c r="F7010" i="6" s="1"/>
  <c r="G7010" i="6" s="1"/>
  <c r="E7009" i="6"/>
  <c r="F7009" i="6" s="1"/>
  <c r="G7009" i="6" s="1"/>
  <c r="E7008" i="6"/>
  <c r="F7008" i="6" s="1"/>
  <c r="G7008" i="6" s="1"/>
  <c r="E7007" i="6"/>
  <c r="F7007" i="6" s="1"/>
  <c r="G7007" i="6" s="1"/>
  <c r="E7006" i="6"/>
  <c r="F7006" i="6" s="1"/>
  <c r="G7006" i="6" s="1"/>
  <c r="E7005" i="6"/>
  <c r="F7005" i="6" s="1"/>
  <c r="G7005" i="6" s="1"/>
  <c r="E7004" i="6"/>
  <c r="F7004" i="6" s="1"/>
  <c r="G7004" i="6" s="1"/>
  <c r="E7003" i="6"/>
  <c r="F7003" i="6" s="1"/>
  <c r="G7003" i="6" s="1"/>
  <c r="E7002" i="6"/>
  <c r="F7002" i="6" s="1"/>
  <c r="G7002" i="6" s="1"/>
  <c r="E7001" i="6"/>
  <c r="F7001" i="6" s="1"/>
  <c r="G7001" i="6" s="1"/>
  <c r="E7000" i="6"/>
  <c r="F7000" i="6" s="1"/>
  <c r="G7000" i="6" s="1"/>
  <c r="E6999" i="6"/>
  <c r="F6999" i="6" s="1"/>
  <c r="G6999" i="6" s="1"/>
  <c r="E6998" i="6"/>
  <c r="F6998" i="6" s="1"/>
  <c r="G6998" i="6" s="1"/>
  <c r="E6997" i="6"/>
  <c r="F6997" i="6" s="1"/>
  <c r="G6997" i="6" s="1"/>
  <c r="E6996" i="6"/>
  <c r="F6996" i="6" s="1"/>
  <c r="G6996" i="6" s="1"/>
  <c r="E6995" i="6"/>
  <c r="F6995" i="6" s="1"/>
  <c r="G6995" i="6" s="1"/>
  <c r="E6994" i="6"/>
  <c r="F6994" i="6" s="1"/>
  <c r="G6994" i="6" s="1"/>
  <c r="F6993" i="6"/>
  <c r="G6993" i="6" s="1"/>
  <c r="E6993" i="6"/>
  <c r="E6992" i="6"/>
  <c r="F6992" i="6" s="1"/>
  <c r="G6992" i="6" s="1"/>
  <c r="E6991" i="6"/>
  <c r="F6991" i="6" s="1"/>
  <c r="G6991" i="6" s="1"/>
  <c r="E6990" i="6"/>
  <c r="F6990" i="6" s="1"/>
  <c r="G6990" i="6" s="1"/>
  <c r="E6989" i="6"/>
  <c r="F6989" i="6" s="1"/>
  <c r="G6989" i="6" s="1"/>
  <c r="E6988" i="6"/>
  <c r="F6988" i="6" s="1"/>
  <c r="G6988" i="6" s="1"/>
  <c r="E6987" i="6"/>
  <c r="F6987" i="6" s="1"/>
  <c r="G6987" i="6" s="1"/>
  <c r="E6986" i="6"/>
  <c r="F6986" i="6" s="1"/>
  <c r="G6986" i="6" s="1"/>
  <c r="E6985" i="6"/>
  <c r="F6985" i="6" s="1"/>
  <c r="G6985" i="6" s="1"/>
  <c r="E6984" i="6"/>
  <c r="F6984" i="6" s="1"/>
  <c r="G6984" i="6" s="1"/>
  <c r="E6983" i="6"/>
  <c r="F6983" i="6" s="1"/>
  <c r="G6983" i="6" s="1"/>
  <c r="E6982" i="6"/>
  <c r="F6982" i="6" s="1"/>
  <c r="G6982" i="6" s="1"/>
  <c r="E6981" i="6"/>
  <c r="F6981" i="6" s="1"/>
  <c r="G6981" i="6" s="1"/>
  <c r="E6980" i="6"/>
  <c r="F6980" i="6" s="1"/>
  <c r="G6980" i="6" s="1"/>
  <c r="E6979" i="6"/>
  <c r="F6979" i="6" s="1"/>
  <c r="G6979" i="6" s="1"/>
  <c r="E6978" i="6"/>
  <c r="F6978" i="6" s="1"/>
  <c r="G6978" i="6" s="1"/>
  <c r="E6977" i="6"/>
  <c r="F6977" i="6" s="1"/>
  <c r="G6977" i="6" s="1"/>
  <c r="E6976" i="6"/>
  <c r="F6976" i="6" s="1"/>
  <c r="G6976" i="6" s="1"/>
  <c r="E6975" i="6"/>
  <c r="F6975" i="6" s="1"/>
  <c r="G6975" i="6" s="1"/>
  <c r="E6974" i="6"/>
  <c r="F6974" i="6" s="1"/>
  <c r="G6974" i="6" s="1"/>
  <c r="E6973" i="6"/>
  <c r="F6973" i="6" s="1"/>
  <c r="G6973" i="6" s="1"/>
  <c r="E6972" i="6"/>
  <c r="F6972" i="6" s="1"/>
  <c r="G6972" i="6" s="1"/>
  <c r="E6971" i="6"/>
  <c r="F6971" i="6" s="1"/>
  <c r="G6971" i="6" s="1"/>
  <c r="E6970" i="6"/>
  <c r="F6970" i="6" s="1"/>
  <c r="G6970" i="6" s="1"/>
  <c r="E6969" i="6"/>
  <c r="F6969" i="6" s="1"/>
  <c r="G6969" i="6" s="1"/>
  <c r="E6968" i="6"/>
  <c r="F6968" i="6" s="1"/>
  <c r="G6968" i="6" s="1"/>
  <c r="E6967" i="6"/>
  <c r="F6967" i="6" s="1"/>
  <c r="G6967" i="6" s="1"/>
  <c r="E6966" i="6"/>
  <c r="F6966" i="6" s="1"/>
  <c r="G6966" i="6" s="1"/>
  <c r="E6965" i="6"/>
  <c r="F6965" i="6" s="1"/>
  <c r="G6965" i="6" s="1"/>
  <c r="E6964" i="6"/>
  <c r="F6964" i="6" s="1"/>
  <c r="G6964" i="6" s="1"/>
  <c r="E6963" i="6"/>
  <c r="F6963" i="6" s="1"/>
  <c r="G6963" i="6" s="1"/>
  <c r="E6962" i="6"/>
  <c r="F6962" i="6" s="1"/>
  <c r="G6962" i="6" s="1"/>
  <c r="E6961" i="6"/>
  <c r="F6961" i="6" s="1"/>
  <c r="G6961" i="6" s="1"/>
  <c r="E6960" i="6"/>
  <c r="F6960" i="6" s="1"/>
  <c r="G6960" i="6" s="1"/>
  <c r="E6959" i="6"/>
  <c r="F6959" i="6" s="1"/>
  <c r="G6959" i="6" s="1"/>
  <c r="E6958" i="6"/>
  <c r="F6958" i="6" s="1"/>
  <c r="G6958" i="6" s="1"/>
  <c r="E6957" i="6"/>
  <c r="F6957" i="6" s="1"/>
  <c r="G6957" i="6" s="1"/>
  <c r="E6956" i="6"/>
  <c r="F6956" i="6" s="1"/>
  <c r="G6956" i="6" s="1"/>
  <c r="E6955" i="6"/>
  <c r="F6955" i="6" s="1"/>
  <c r="G6955" i="6" s="1"/>
  <c r="E6954" i="6"/>
  <c r="F6954" i="6" s="1"/>
  <c r="G6954" i="6" s="1"/>
  <c r="E6953" i="6"/>
  <c r="F6953" i="6" s="1"/>
  <c r="G6953" i="6" s="1"/>
  <c r="E6952" i="6"/>
  <c r="F6952" i="6" s="1"/>
  <c r="G6952" i="6" s="1"/>
  <c r="E6951" i="6"/>
  <c r="F6951" i="6" s="1"/>
  <c r="G6951" i="6" s="1"/>
  <c r="E6950" i="6"/>
  <c r="F6950" i="6" s="1"/>
  <c r="G6950" i="6" s="1"/>
  <c r="E6949" i="6"/>
  <c r="F6949" i="6" s="1"/>
  <c r="G6949" i="6" s="1"/>
  <c r="E6948" i="6"/>
  <c r="F6948" i="6" s="1"/>
  <c r="G6948" i="6" s="1"/>
  <c r="E6947" i="6"/>
  <c r="F6947" i="6" s="1"/>
  <c r="G6947" i="6" s="1"/>
  <c r="E6946" i="6"/>
  <c r="F6946" i="6" s="1"/>
  <c r="G6946" i="6" s="1"/>
  <c r="E6945" i="6"/>
  <c r="F6945" i="6" s="1"/>
  <c r="G6945" i="6" s="1"/>
  <c r="E6944" i="6"/>
  <c r="F6944" i="6" s="1"/>
  <c r="G6944" i="6" s="1"/>
  <c r="E6943" i="6"/>
  <c r="F6943" i="6" s="1"/>
  <c r="G6943" i="6" s="1"/>
  <c r="E6942" i="6"/>
  <c r="F6942" i="6" s="1"/>
  <c r="G6942" i="6" s="1"/>
  <c r="E6941" i="6"/>
  <c r="F6941" i="6" s="1"/>
  <c r="G6941" i="6" s="1"/>
  <c r="E6940" i="6"/>
  <c r="F6940" i="6" s="1"/>
  <c r="G6940" i="6" s="1"/>
  <c r="E6939" i="6"/>
  <c r="F6939" i="6" s="1"/>
  <c r="G6939" i="6" s="1"/>
  <c r="E6938" i="6"/>
  <c r="F6938" i="6" s="1"/>
  <c r="G6938" i="6" s="1"/>
  <c r="E6937" i="6"/>
  <c r="F6937" i="6" s="1"/>
  <c r="G6937" i="6" s="1"/>
  <c r="E6936" i="6"/>
  <c r="F6936" i="6" s="1"/>
  <c r="G6936" i="6" s="1"/>
  <c r="E6935" i="6"/>
  <c r="F6935" i="6" s="1"/>
  <c r="G6935" i="6" s="1"/>
  <c r="E6934" i="6"/>
  <c r="F6934" i="6" s="1"/>
  <c r="G6934" i="6" s="1"/>
  <c r="E6933" i="6"/>
  <c r="F6933" i="6" s="1"/>
  <c r="G6933" i="6" s="1"/>
  <c r="E6932" i="6"/>
  <c r="F6932" i="6" s="1"/>
  <c r="G6932" i="6" s="1"/>
  <c r="E6931" i="6"/>
  <c r="F6931" i="6" s="1"/>
  <c r="G6931" i="6" s="1"/>
  <c r="E6930" i="6"/>
  <c r="F6930" i="6" s="1"/>
  <c r="G6930" i="6" s="1"/>
  <c r="E6929" i="6"/>
  <c r="F6929" i="6" s="1"/>
  <c r="G6929" i="6" s="1"/>
  <c r="E6928" i="6"/>
  <c r="F6928" i="6" s="1"/>
  <c r="G6928" i="6" s="1"/>
  <c r="E6927" i="6"/>
  <c r="F6927" i="6" s="1"/>
  <c r="G6927" i="6" s="1"/>
  <c r="E6926" i="6"/>
  <c r="F6926" i="6" s="1"/>
  <c r="G6926" i="6" s="1"/>
  <c r="E6925" i="6"/>
  <c r="F6925" i="6" s="1"/>
  <c r="G6925" i="6" s="1"/>
  <c r="E6924" i="6"/>
  <c r="F6924" i="6" s="1"/>
  <c r="G6924" i="6" s="1"/>
  <c r="E6923" i="6"/>
  <c r="F6923" i="6" s="1"/>
  <c r="G6923" i="6" s="1"/>
  <c r="E6922" i="6"/>
  <c r="F6922" i="6" s="1"/>
  <c r="G6922" i="6" s="1"/>
  <c r="E6921" i="6"/>
  <c r="F6921" i="6" s="1"/>
  <c r="G6921" i="6" s="1"/>
  <c r="E6920" i="6"/>
  <c r="F6920" i="6" s="1"/>
  <c r="G6920" i="6" s="1"/>
  <c r="E6919" i="6"/>
  <c r="F6919" i="6" s="1"/>
  <c r="G6919" i="6" s="1"/>
  <c r="E6918" i="6"/>
  <c r="F6918" i="6" s="1"/>
  <c r="G6918" i="6" s="1"/>
  <c r="E6917" i="6"/>
  <c r="F6917" i="6" s="1"/>
  <c r="G6917" i="6" s="1"/>
  <c r="E6916" i="6"/>
  <c r="F6916" i="6" s="1"/>
  <c r="G6916" i="6" s="1"/>
  <c r="E6915" i="6"/>
  <c r="F6915" i="6" s="1"/>
  <c r="G6915" i="6" s="1"/>
  <c r="E6914" i="6"/>
  <c r="F6914" i="6" s="1"/>
  <c r="G6914" i="6" s="1"/>
  <c r="E6913" i="6"/>
  <c r="F6913" i="6" s="1"/>
  <c r="G6913" i="6" s="1"/>
  <c r="E6912" i="6"/>
  <c r="F6912" i="6" s="1"/>
  <c r="G6912" i="6" s="1"/>
  <c r="E6911" i="6"/>
  <c r="F6911" i="6" s="1"/>
  <c r="G6911" i="6" s="1"/>
  <c r="E6910" i="6"/>
  <c r="F6910" i="6" s="1"/>
  <c r="G6910" i="6" s="1"/>
  <c r="E6909" i="6"/>
  <c r="E6908" i="6"/>
  <c r="E6907" i="6"/>
  <c r="E6906" i="6"/>
  <c r="E6905" i="6"/>
  <c r="E6904" i="6"/>
  <c r="E6903" i="6"/>
  <c r="E6902" i="6"/>
  <c r="E6901" i="6"/>
  <c r="E6900" i="6"/>
  <c r="E6899" i="6"/>
  <c r="E6898" i="6"/>
  <c r="E6897" i="6"/>
  <c r="E6896" i="6"/>
  <c r="E6895" i="6"/>
  <c r="E6894" i="6"/>
  <c r="E6893" i="6"/>
  <c r="E6892" i="6"/>
  <c r="E6891" i="6"/>
  <c r="E6890" i="6"/>
  <c r="E6889" i="6"/>
  <c r="E6888" i="6"/>
  <c r="E6887" i="6"/>
  <c r="E6886" i="6"/>
  <c r="F6886" i="6" s="1"/>
  <c r="G6886" i="6" s="1"/>
  <c r="E6885" i="6"/>
  <c r="E6884" i="6"/>
  <c r="E6883" i="6"/>
  <c r="E6882" i="6"/>
  <c r="E6881" i="6"/>
  <c r="E6880" i="6"/>
  <c r="E6879" i="6"/>
  <c r="E6878" i="6"/>
  <c r="E6877" i="6"/>
  <c r="E6876" i="6"/>
  <c r="E6875" i="6"/>
  <c r="E6874" i="6"/>
  <c r="E6873" i="6"/>
  <c r="E6872" i="6"/>
  <c r="E6871" i="6"/>
  <c r="E6870" i="6"/>
  <c r="E6869" i="6"/>
  <c r="E6868" i="6"/>
  <c r="E6867" i="6"/>
  <c r="E6866" i="6"/>
  <c r="E6865" i="6"/>
  <c r="E6864" i="6"/>
  <c r="E6863" i="6"/>
  <c r="E6862" i="6"/>
  <c r="E6861" i="6"/>
  <c r="E6860" i="6"/>
  <c r="E6859" i="6"/>
  <c r="E6858" i="6"/>
  <c r="E6857" i="6"/>
  <c r="E6856" i="6"/>
  <c r="E6855" i="6"/>
  <c r="E6854" i="6"/>
  <c r="E6853" i="6"/>
  <c r="E6852" i="6"/>
  <c r="E6851" i="6"/>
  <c r="E6850" i="6"/>
  <c r="E6849" i="6"/>
  <c r="E6848" i="6"/>
  <c r="E6847" i="6"/>
  <c r="E6846" i="6"/>
  <c r="E6845" i="6"/>
  <c r="E6844" i="6"/>
  <c r="E6843" i="6"/>
  <c r="E6842" i="6"/>
  <c r="E6841" i="6"/>
  <c r="E6840" i="6"/>
  <c r="F6840" i="6" s="1"/>
  <c r="G6840" i="6" s="1"/>
  <c r="E6839" i="6"/>
  <c r="E6838" i="6"/>
  <c r="E6837" i="6"/>
  <c r="E6836" i="6"/>
  <c r="E6835" i="6"/>
  <c r="E6834" i="6"/>
  <c r="E6833" i="6"/>
  <c r="E6832" i="6"/>
  <c r="E6831" i="6"/>
  <c r="E6830" i="6"/>
  <c r="E6829" i="6"/>
  <c r="E6828" i="6"/>
  <c r="E6827" i="6"/>
  <c r="E6826" i="6"/>
  <c r="F6826" i="6" s="1"/>
  <c r="E6825" i="6"/>
  <c r="E6824" i="6"/>
  <c r="E6823" i="6"/>
  <c r="E6822" i="6"/>
  <c r="E6821" i="6"/>
  <c r="E6820" i="6"/>
  <c r="E6819" i="6"/>
  <c r="E6818" i="6"/>
  <c r="E6817" i="6"/>
  <c r="E6816" i="6"/>
  <c r="E6815" i="6"/>
  <c r="E6814" i="6"/>
  <c r="E6813" i="6"/>
  <c r="E6812" i="6"/>
  <c r="E6811" i="6"/>
  <c r="E6810" i="6"/>
  <c r="E6809" i="6"/>
  <c r="E6808" i="6"/>
  <c r="E6807" i="6"/>
  <c r="E6806" i="6"/>
  <c r="E6805" i="6"/>
  <c r="E6804" i="6"/>
  <c r="E6803" i="6"/>
  <c r="E6802" i="6"/>
  <c r="E6801" i="6"/>
  <c r="E6800" i="6"/>
  <c r="E6799" i="6"/>
  <c r="E6798" i="6"/>
  <c r="E6797" i="6"/>
  <c r="E6796" i="6"/>
  <c r="E6795" i="6"/>
  <c r="E6794" i="6"/>
  <c r="E6793" i="6"/>
  <c r="E6792" i="6"/>
  <c r="E6791" i="6"/>
  <c r="E6790" i="6"/>
  <c r="E6789" i="6"/>
  <c r="E6788" i="6"/>
  <c r="E6787" i="6"/>
  <c r="E6786" i="6"/>
  <c r="F6786" i="6" s="1"/>
  <c r="G6786" i="6" s="1"/>
  <c r="E6785" i="6"/>
  <c r="E6784" i="6"/>
  <c r="E6783" i="6"/>
  <c r="E6782" i="6"/>
  <c r="E6781" i="6"/>
  <c r="E6780" i="6"/>
  <c r="E6779" i="6"/>
  <c r="E6778" i="6"/>
  <c r="E6777" i="6"/>
  <c r="E6776" i="6"/>
  <c r="E6775" i="6"/>
  <c r="E6774" i="6"/>
  <c r="E6773" i="6"/>
  <c r="E6772" i="6"/>
  <c r="E6771" i="6"/>
  <c r="E6770" i="6"/>
  <c r="E6769" i="6"/>
  <c r="E6768" i="6"/>
  <c r="E6767" i="6"/>
  <c r="E6766" i="6"/>
  <c r="E6765" i="6"/>
  <c r="E6764" i="6"/>
  <c r="E6763" i="6"/>
  <c r="E6762" i="6"/>
  <c r="E6761" i="6"/>
  <c r="E6760" i="6"/>
  <c r="E6759" i="6"/>
  <c r="E6758" i="6"/>
  <c r="E6757" i="6"/>
  <c r="E6756" i="6"/>
  <c r="E6755" i="6"/>
  <c r="E6754" i="6"/>
  <c r="E6753" i="6"/>
  <c r="E6752" i="6"/>
  <c r="E6751" i="6"/>
  <c r="E6750" i="6"/>
  <c r="E6749" i="6"/>
  <c r="E6748" i="6"/>
  <c r="E6747" i="6"/>
  <c r="E6746"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719" i="6"/>
  <c r="E6718" i="6"/>
  <c r="E6717" i="6"/>
  <c r="E6716" i="6"/>
  <c r="E6715" i="6"/>
  <c r="F6715" i="6" s="1"/>
  <c r="E6714" i="6"/>
  <c r="E6713" i="6"/>
  <c r="E6712" i="6"/>
  <c r="E6711" i="6"/>
  <c r="E6710" i="6"/>
  <c r="E6709" i="6"/>
  <c r="F6709" i="6" s="1"/>
  <c r="G6709" i="6" s="1"/>
  <c r="E6708" i="6"/>
  <c r="E6707" i="6"/>
  <c r="E6706" i="6"/>
  <c r="E6705" i="6"/>
  <c r="E6704" i="6"/>
  <c r="E6703" i="6"/>
  <c r="F6703" i="6" s="1"/>
  <c r="G6703" i="6" s="1"/>
  <c r="E6702" i="6"/>
  <c r="E6701" i="6"/>
  <c r="E6700" i="6"/>
  <c r="E6699" i="6"/>
  <c r="E6698" i="6"/>
  <c r="E6697" i="6"/>
  <c r="E6696" i="6"/>
  <c r="F6696" i="6" s="1"/>
  <c r="G6696" i="6" s="1"/>
  <c r="E6695" i="6"/>
  <c r="E6694" i="6"/>
  <c r="E6693" i="6"/>
  <c r="E6692" i="6"/>
  <c r="E6691" i="6"/>
  <c r="E6690" i="6"/>
  <c r="F6690" i="6" s="1"/>
  <c r="G6690" i="6" s="1"/>
  <c r="E6689" i="6"/>
  <c r="E6688" i="6"/>
  <c r="E6687" i="6"/>
  <c r="F6687" i="6" s="1"/>
  <c r="G6687" i="6" s="1"/>
  <c r="E6686" i="6"/>
  <c r="E6685" i="6"/>
  <c r="E6684" i="6"/>
  <c r="E6683" i="6"/>
  <c r="E6682" i="6"/>
  <c r="E6681" i="6"/>
  <c r="E6680" i="6"/>
  <c r="E6679" i="6"/>
  <c r="E6678" i="6"/>
  <c r="E6677" i="6"/>
  <c r="E6676" i="6"/>
  <c r="E6675" i="6"/>
  <c r="E6674" i="6"/>
  <c r="E6673" i="6"/>
  <c r="E6672" i="6"/>
  <c r="E6671" i="6"/>
  <c r="E6670" i="6"/>
  <c r="E6669" i="6"/>
  <c r="E6668" i="6"/>
  <c r="E6667" i="6"/>
  <c r="E6666" i="6"/>
  <c r="E6665" i="6"/>
  <c r="E6664" i="6"/>
  <c r="E6663" i="6"/>
  <c r="E6662" i="6"/>
  <c r="E6661" i="6"/>
  <c r="E6660" i="6"/>
  <c r="E6659" i="6"/>
  <c r="E6658" i="6"/>
  <c r="E6657" i="6"/>
  <c r="E6656" i="6"/>
  <c r="F6656" i="6" s="1"/>
  <c r="G6656" i="6" s="1"/>
  <c r="E6655" i="6"/>
  <c r="E6654" i="6"/>
  <c r="E6653" i="6"/>
  <c r="E6652" i="6"/>
  <c r="E6651" i="6"/>
  <c r="E6650" i="6"/>
  <c r="E6649" i="6"/>
  <c r="E6648" i="6"/>
  <c r="E6647" i="6"/>
  <c r="E6646" i="6"/>
  <c r="E6645" i="6"/>
  <c r="E6644" i="6"/>
  <c r="E6643" i="6"/>
  <c r="E6642" i="6"/>
  <c r="E6641" i="6"/>
  <c r="E6640" i="6"/>
  <c r="E6639" i="6"/>
  <c r="E6638" i="6"/>
  <c r="E6637" i="6"/>
  <c r="E6636" i="6"/>
  <c r="E6635" i="6"/>
  <c r="E6634" i="6"/>
  <c r="E6633" i="6"/>
  <c r="E6632" i="6"/>
  <c r="E6631" i="6"/>
  <c r="E6630" i="6"/>
  <c r="E6629" i="6"/>
  <c r="E6628" i="6"/>
  <c r="E6627" i="6"/>
  <c r="E6626" i="6"/>
  <c r="E6625" i="6"/>
  <c r="E6624" i="6"/>
  <c r="E6623" i="6"/>
  <c r="E6622" i="6"/>
  <c r="E6621" i="6"/>
  <c r="F6621" i="6" s="1"/>
  <c r="G6621" i="6" s="1"/>
  <c r="E6620" i="6"/>
  <c r="E6619" i="6"/>
  <c r="E6618" i="6"/>
  <c r="E6617" i="6"/>
  <c r="F6617" i="6" s="1"/>
  <c r="G6617" i="6" s="1"/>
  <c r="E6616" i="6"/>
  <c r="E6615" i="6"/>
  <c r="E6614" i="6"/>
  <c r="E6613" i="6"/>
  <c r="E6612" i="6"/>
  <c r="E6611" i="6"/>
  <c r="E6610" i="6"/>
  <c r="F6610" i="6" s="1"/>
  <c r="G6610" i="6" s="1"/>
  <c r="E6609" i="6"/>
  <c r="E6608" i="6"/>
  <c r="E6607" i="6"/>
  <c r="E6606" i="6"/>
  <c r="E6605" i="6"/>
  <c r="E6604" i="6"/>
  <c r="E6603" i="6"/>
  <c r="E6602" i="6"/>
  <c r="E6601" i="6"/>
  <c r="E6600" i="6"/>
  <c r="E6599" i="6"/>
  <c r="E6598" i="6"/>
  <c r="E6597" i="6"/>
  <c r="E6596" i="6"/>
  <c r="E6595" i="6"/>
  <c r="E6594" i="6"/>
  <c r="E6593" i="6"/>
  <c r="E6592" i="6"/>
  <c r="E6591" i="6"/>
  <c r="E6590" i="6"/>
  <c r="E6589" i="6"/>
  <c r="E6588" i="6"/>
  <c r="E6587" i="6"/>
  <c r="E6586" i="6"/>
  <c r="E6585" i="6"/>
  <c r="E6584" i="6"/>
  <c r="E6583" i="6"/>
  <c r="E6582" i="6"/>
  <c r="E6581" i="6"/>
  <c r="E6580" i="6"/>
  <c r="E6579" i="6"/>
  <c r="E6578" i="6"/>
  <c r="E6577" i="6"/>
  <c r="E6576" i="6"/>
  <c r="E6575" i="6"/>
  <c r="E6574" i="6"/>
  <c r="E6573" i="6"/>
  <c r="E6572" i="6"/>
  <c r="E6571" i="6"/>
  <c r="F6571" i="6" s="1"/>
  <c r="G6571" i="6" s="1"/>
  <c r="E6570" i="6"/>
  <c r="E6569" i="6"/>
  <c r="E6568" i="6"/>
  <c r="E6567" i="6"/>
  <c r="E6566" i="6"/>
  <c r="E6565" i="6"/>
  <c r="E6564" i="6"/>
  <c r="E6563" i="6"/>
  <c r="E6562" i="6"/>
  <c r="E6561" i="6"/>
  <c r="E6560" i="6"/>
  <c r="E6559" i="6"/>
  <c r="E6558" i="6"/>
  <c r="E6557" i="6"/>
  <c r="E6556" i="6"/>
  <c r="E6555" i="6"/>
  <c r="E6554" i="6"/>
  <c r="E6553" i="6"/>
  <c r="E6552" i="6"/>
  <c r="F6552" i="6" s="1"/>
  <c r="E6551" i="6"/>
  <c r="E6550" i="6"/>
  <c r="E6549" i="6"/>
  <c r="F6549" i="6" s="1"/>
  <c r="G6549" i="6" s="1"/>
  <c r="E6548" i="6"/>
  <c r="E6547" i="6"/>
  <c r="E6546" i="6"/>
  <c r="E6545" i="6"/>
  <c r="E6544" i="6"/>
  <c r="E6543" i="6"/>
  <c r="E6542" i="6"/>
  <c r="E6541" i="6"/>
  <c r="E6540" i="6"/>
  <c r="E6539" i="6"/>
  <c r="E6538" i="6"/>
  <c r="E6537" i="6"/>
  <c r="E6536" i="6"/>
  <c r="E6535" i="6"/>
  <c r="E6534" i="6"/>
  <c r="F6534" i="6" s="1"/>
  <c r="G6534" i="6" s="1"/>
  <c r="E6533" i="6"/>
  <c r="E6532" i="6"/>
  <c r="E6531" i="6"/>
  <c r="E6530" i="6"/>
  <c r="E6529" i="6"/>
  <c r="F6529" i="6" s="1"/>
  <c r="G6529" i="6" s="1"/>
  <c r="E6528" i="6"/>
  <c r="E6527" i="6"/>
  <c r="E6526" i="6"/>
  <c r="E6525" i="6"/>
  <c r="E6524" i="6"/>
  <c r="E6523" i="6"/>
  <c r="E6522" i="6"/>
  <c r="E6521" i="6"/>
  <c r="E6520" i="6"/>
  <c r="E6519" i="6"/>
  <c r="E6518" i="6"/>
  <c r="F6518" i="6" s="1"/>
  <c r="G6518" i="6" s="1"/>
  <c r="E6517" i="6"/>
  <c r="E6516" i="6"/>
  <c r="E6515" i="6"/>
  <c r="E6514" i="6"/>
  <c r="E6513" i="6"/>
  <c r="E6512" i="6"/>
  <c r="E6511" i="6"/>
  <c r="E6510" i="6"/>
  <c r="E6509" i="6"/>
  <c r="E6508" i="6"/>
  <c r="E6507" i="6"/>
  <c r="E6506" i="6"/>
  <c r="E6505" i="6"/>
  <c r="E6504" i="6"/>
  <c r="E6503" i="6"/>
  <c r="E6502" i="6"/>
  <c r="E6501" i="6"/>
  <c r="E6500" i="6"/>
  <c r="E6499" i="6"/>
  <c r="E6498" i="6"/>
  <c r="E6497" i="6"/>
  <c r="E6496" i="6"/>
  <c r="E6495" i="6"/>
  <c r="E6494" i="6"/>
  <c r="E6493" i="6"/>
  <c r="E6492" i="6"/>
  <c r="E6491" i="6"/>
  <c r="E6490" i="6"/>
  <c r="E6489" i="6"/>
  <c r="E6488" i="6"/>
  <c r="E6487" i="6"/>
  <c r="E6486" i="6"/>
  <c r="E6485" i="6"/>
  <c r="E6484" i="6"/>
  <c r="E6483" i="6"/>
  <c r="E6482" i="6"/>
  <c r="E6481" i="6"/>
  <c r="E6480" i="6"/>
  <c r="E6479" i="6"/>
  <c r="E6478" i="6"/>
  <c r="E6477" i="6"/>
  <c r="E6476" i="6"/>
  <c r="E6475" i="6"/>
  <c r="E6474" i="6"/>
  <c r="E6473" i="6"/>
  <c r="E6472" i="6"/>
  <c r="E6471" i="6"/>
  <c r="E6470" i="6"/>
  <c r="E6469" i="6"/>
  <c r="E6468" i="6"/>
  <c r="E6467" i="6"/>
  <c r="E6466" i="6"/>
  <c r="E6465" i="6"/>
  <c r="E6464" i="6"/>
  <c r="E6463" i="6"/>
  <c r="E6462" i="6"/>
  <c r="E6461" i="6"/>
  <c r="E6460" i="6"/>
  <c r="E6459" i="6"/>
  <c r="E6458" i="6"/>
  <c r="E6457" i="6"/>
  <c r="E6456" i="6"/>
  <c r="E6455" i="6"/>
  <c r="E6454" i="6"/>
  <c r="E6453" i="6"/>
  <c r="E6452" i="6"/>
  <c r="E6451" i="6"/>
  <c r="E6450" i="6"/>
  <c r="E6449" i="6"/>
  <c r="E6448" i="6"/>
  <c r="E6447" i="6"/>
  <c r="E6446" i="6"/>
  <c r="E6445" i="6"/>
  <c r="E6444" i="6"/>
  <c r="E6443" i="6"/>
  <c r="E6442" i="6"/>
  <c r="E6441" i="6"/>
  <c r="E6440" i="6"/>
  <c r="E6439" i="6"/>
  <c r="E6438" i="6"/>
  <c r="F6438" i="6" s="1"/>
  <c r="G6438" i="6" s="1"/>
  <c r="E6437" i="6"/>
  <c r="E6436" i="6"/>
  <c r="E6435" i="6"/>
  <c r="E6434" i="6"/>
  <c r="E6433" i="6"/>
  <c r="E6432" i="6"/>
  <c r="E6431" i="6"/>
  <c r="E6430" i="6"/>
  <c r="E6429" i="6"/>
  <c r="E6428" i="6"/>
  <c r="E6427" i="6"/>
  <c r="E6426" i="6"/>
  <c r="E6425" i="6"/>
  <c r="E6424" i="6"/>
  <c r="E6423" i="6"/>
  <c r="E6422" i="6"/>
  <c r="E6421" i="6"/>
  <c r="E6420" i="6"/>
  <c r="E6419" i="6"/>
  <c r="E6418" i="6"/>
  <c r="E6417" i="6"/>
  <c r="E6416" i="6"/>
  <c r="F6416" i="6" s="1"/>
  <c r="G6416" i="6" s="1"/>
  <c r="E6415" i="6"/>
  <c r="E6414" i="6"/>
  <c r="E6413" i="6"/>
  <c r="E6412" i="6"/>
  <c r="E6411" i="6"/>
  <c r="E6410" i="6"/>
  <c r="F6410" i="6" s="1"/>
  <c r="G6410" i="6" s="1"/>
  <c r="E6409" i="6"/>
  <c r="E6408" i="6"/>
  <c r="E6407" i="6"/>
  <c r="E6406" i="6"/>
  <c r="E6405" i="6"/>
  <c r="E6404" i="6"/>
  <c r="E6403" i="6"/>
  <c r="E6402" i="6"/>
  <c r="E6401" i="6"/>
  <c r="E6400" i="6"/>
  <c r="E6399" i="6"/>
  <c r="E6398" i="6"/>
  <c r="E6397" i="6"/>
  <c r="F6397" i="6" s="1"/>
  <c r="G6397" i="6" s="1"/>
  <c r="E6396" i="6"/>
  <c r="E6395" i="6"/>
  <c r="E6394" i="6"/>
  <c r="E6393" i="6"/>
  <c r="E6392" i="6"/>
  <c r="E6391" i="6"/>
  <c r="E6390" i="6"/>
  <c r="E6389" i="6"/>
  <c r="E6388" i="6"/>
  <c r="E6387" i="6"/>
  <c r="E6386" i="6"/>
  <c r="E6385" i="6"/>
  <c r="E6384" i="6"/>
  <c r="F6384" i="6" s="1"/>
  <c r="G6384" i="6" s="1"/>
  <c r="E6383" i="6"/>
  <c r="E6382" i="6"/>
  <c r="E6381" i="6"/>
  <c r="E6380" i="6"/>
  <c r="E6379" i="6"/>
  <c r="E6378" i="6"/>
  <c r="E6377" i="6"/>
  <c r="E6376" i="6"/>
  <c r="E6375" i="6"/>
  <c r="E6374" i="6"/>
  <c r="E6373" i="6"/>
  <c r="E6372" i="6"/>
  <c r="E6371" i="6"/>
  <c r="E6370" i="6"/>
  <c r="E6369" i="6"/>
  <c r="E6368" i="6"/>
  <c r="E6367" i="6"/>
  <c r="E6366" i="6"/>
  <c r="E6365" i="6"/>
  <c r="E6364" i="6"/>
  <c r="E6363" i="6"/>
  <c r="E6362" i="6"/>
  <c r="E6361" i="6"/>
  <c r="E6360" i="6"/>
  <c r="E6359" i="6"/>
  <c r="E6358" i="6"/>
  <c r="E6357" i="6"/>
  <c r="E6356" i="6"/>
  <c r="E6355" i="6"/>
  <c r="E6354" i="6"/>
  <c r="E6353" i="6"/>
  <c r="E6352" i="6"/>
  <c r="E6351" i="6"/>
  <c r="E6350" i="6"/>
  <c r="E6349" i="6"/>
  <c r="E6348" i="6"/>
  <c r="E6347" i="6"/>
  <c r="E6346" i="6"/>
  <c r="E6345" i="6"/>
  <c r="E6344" i="6"/>
  <c r="E6343" i="6"/>
  <c r="E6342" i="6"/>
  <c r="E6341" i="6"/>
  <c r="E6340" i="6"/>
  <c r="E6339" i="6"/>
  <c r="F6339" i="6" s="1"/>
  <c r="G6339" i="6" s="1"/>
  <c r="E6338" i="6"/>
  <c r="E6337" i="6"/>
  <c r="E6336" i="6"/>
  <c r="E6335" i="6"/>
  <c r="E6334" i="6"/>
  <c r="E6333" i="6"/>
  <c r="F6333" i="6" s="1"/>
  <c r="G6333" i="6" s="1"/>
  <c r="E6332" i="6"/>
  <c r="E6331" i="6"/>
  <c r="E6330" i="6"/>
  <c r="E6329" i="6"/>
  <c r="E6328" i="6"/>
  <c r="E6327" i="6"/>
  <c r="E6326" i="6"/>
  <c r="E6325" i="6"/>
  <c r="E6324" i="6"/>
  <c r="E6323" i="6"/>
  <c r="E6322" i="6"/>
  <c r="E6321" i="6"/>
  <c r="E6320" i="6"/>
  <c r="E6319" i="6"/>
  <c r="E6318" i="6"/>
  <c r="E6317" i="6"/>
  <c r="E6316" i="6"/>
  <c r="E6315" i="6"/>
  <c r="E6314" i="6"/>
  <c r="E6313" i="6"/>
  <c r="E6312" i="6"/>
  <c r="E6311" i="6"/>
  <c r="E6310" i="6"/>
  <c r="E6309" i="6"/>
  <c r="E6308" i="6"/>
  <c r="E6307" i="6"/>
  <c r="E6306" i="6"/>
  <c r="E6305" i="6"/>
  <c r="E6304" i="6"/>
  <c r="E6303" i="6"/>
  <c r="E6302" i="6"/>
  <c r="E6301" i="6"/>
  <c r="E6300" i="6"/>
  <c r="E6299" i="6"/>
  <c r="E6298" i="6"/>
  <c r="E6297" i="6"/>
  <c r="E6296" i="6"/>
  <c r="E6295" i="6"/>
  <c r="E6294" i="6"/>
  <c r="E6293" i="6"/>
  <c r="E6292" i="6"/>
  <c r="E6291" i="6"/>
  <c r="F6291" i="6" s="1"/>
  <c r="G6291" i="6" s="1"/>
  <c r="E6290" i="6"/>
  <c r="E6289" i="6"/>
  <c r="E6288" i="6"/>
  <c r="E6287" i="6"/>
  <c r="E6286" i="6"/>
  <c r="F6286" i="6" s="1"/>
  <c r="G6286" i="6" s="1"/>
  <c r="E6285" i="6"/>
  <c r="F6285" i="6" s="1"/>
  <c r="G6285" i="6" s="1"/>
  <c r="E6284" i="6"/>
  <c r="E6283" i="6"/>
  <c r="E6282" i="6"/>
  <c r="E6281" i="6"/>
  <c r="E6280" i="6"/>
  <c r="F6280" i="6" s="1"/>
  <c r="G6280" i="6" s="1"/>
  <c r="E6279" i="6"/>
  <c r="E6278" i="6"/>
  <c r="E6277" i="6"/>
  <c r="F6277" i="6" s="1"/>
  <c r="G6277" i="6" s="1"/>
  <c r="E6276" i="6"/>
  <c r="F6276" i="6" s="1"/>
  <c r="G6276" i="6" s="1"/>
  <c r="E6275" i="6"/>
  <c r="F6275" i="6" s="1"/>
  <c r="G6275" i="6" s="1"/>
  <c r="E6274" i="6"/>
  <c r="F6274" i="6" s="1"/>
  <c r="G6274" i="6" s="1"/>
  <c r="E6273" i="6"/>
  <c r="F6273" i="6" s="1"/>
  <c r="G6273" i="6" s="1"/>
  <c r="E6272" i="6"/>
  <c r="F6272" i="6" s="1"/>
  <c r="G6272" i="6" s="1"/>
  <c r="E6271" i="6"/>
  <c r="F6271" i="6" s="1"/>
  <c r="G6271" i="6" s="1"/>
  <c r="E6270" i="6"/>
  <c r="E6269" i="6"/>
  <c r="E6268" i="6"/>
  <c r="E6267" i="6"/>
  <c r="E6266" i="6"/>
  <c r="E6265" i="6"/>
  <c r="E6264" i="6"/>
  <c r="E6263" i="6"/>
  <c r="F6263" i="6" s="1"/>
  <c r="G6263" i="6" s="1"/>
  <c r="E6262" i="6"/>
  <c r="E6261" i="6"/>
  <c r="E6260" i="6"/>
  <c r="E6259" i="6"/>
  <c r="E6258" i="6"/>
  <c r="E6257" i="6"/>
  <c r="E6256" i="6"/>
  <c r="E6255" i="6"/>
  <c r="E6254" i="6"/>
  <c r="F6254" i="6" s="1"/>
  <c r="G6254" i="6" s="1"/>
  <c r="E6253" i="6"/>
  <c r="F6253" i="6" s="1"/>
  <c r="G6253" i="6" s="1"/>
  <c r="E6252" i="6"/>
  <c r="F6252" i="6" s="1"/>
  <c r="G6252" i="6" s="1"/>
  <c r="E6251" i="6"/>
  <c r="E6250" i="6"/>
  <c r="E6249" i="6"/>
  <c r="E6248" i="6"/>
  <c r="E6247" i="6"/>
  <c r="E6246" i="6"/>
  <c r="F6246" i="6" s="1"/>
  <c r="G6246" i="6" s="1"/>
  <c r="E6245" i="6"/>
  <c r="E6244" i="6"/>
  <c r="E6243" i="6"/>
  <c r="E6242" i="6"/>
  <c r="E6241" i="6"/>
  <c r="E6240" i="6"/>
  <c r="F6240" i="6" s="1"/>
  <c r="G6240" i="6" s="1"/>
  <c r="E6239" i="6"/>
  <c r="E6238" i="6"/>
  <c r="E6237" i="6"/>
  <c r="E6236" i="6"/>
  <c r="E6235" i="6"/>
  <c r="E6234" i="6"/>
  <c r="E6233" i="6"/>
  <c r="E6232" i="6"/>
  <c r="E6231" i="6"/>
  <c r="F6231" i="6" s="1"/>
  <c r="G6231" i="6" s="1"/>
  <c r="E6230" i="6"/>
  <c r="E6229" i="6"/>
  <c r="E6228" i="6"/>
  <c r="E6227" i="6"/>
  <c r="E6226" i="6"/>
  <c r="E6225"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F6202" i="6" s="1"/>
  <c r="G6202" i="6" s="1"/>
  <c r="E6201" i="6"/>
  <c r="E6200" i="6"/>
  <c r="E6199" i="6"/>
  <c r="F6199" i="6" s="1"/>
  <c r="G6199" i="6" s="1"/>
  <c r="E6198" i="6"/>
  <c r="E6197" i="6"/>
  <c r="E6196" i="6"/>
  <c r="E6195" i="6"/>
  <c r="E6194" i="6"/>
  <c r="E6193" i="6"/>
  <c r="E6192" i="6"/>
  <c r="E6191" i="6"/>
  <c r="F6191" i="6" s="1"/>
  <c r="E6190" i="6"/>
  <c r="E6189" i="6"/>
  <c r="E6188" i="6"/>
  <c r="E6187" i="6"/>
  <c r="E6186" i="6"/>
  <c r="E6185" i="6"/>
  <c r="E6184" i="6"/>
  <c r="E6183" i="6"/>
  <c r="E6182" i="6"/>
  <c r="E6181" i="6"/>
  <c r="F6181" i="6" s="1"/>
  <c r="G6181" i="6" s="1"/>
  <c r="E6180" i="6"/>
  <c r="F6180" i="6" s="1"/>
  <c r="G6180" i="6" s="1"/>
  <c r="E6179" i="6"/>
  <c r="E6178" i="6"/>
  <c r="E6177" i="6"/>
  <c r="E6176" i="6"/>
  <c r="E6175" i="6"/>
  <c r="E6174" i="6"/>
  <c r="E6173" i="6"/>
  <c r="E6172" i="6"/>
  <c r="E6171" i="6"/>
  <c r="E6170" i="6"/>
  <c r="E6169" i="6"/>
  <c r="E6168" i="6"/>
  <c r="E6167" i="6"/>
  <c r="E6166" i="6"/>
  <c r="E6165" i="6"/>
  <c r="E6164" i="6"/>
  <c r="E6163" i="6"/>
  <c r="E6162" i="6"/>
  <c r="E6161" i="6"/>
  <c r="E6160" i="6"/>
  <c r="E6159" i="6"/>
  <c r="E6158" i="6"/>
  <c r="E6157" i="6"/>
  <c r="E6156" i="6"/>
  <c r="E6155" i="6"/>
  <c r="F6155" i="6" s="1"/>
  <c r="G6155" i="6" s="1"/>
  <c r="E6154" i="6"/>
  <c r="E6153" i="6"/>
  <c r="E6152" i="6"/>
  <c r="E6151" i="6"/>
  <c r="E6150" i="6"/>
  <c r="E6149" i="6"/>
  <c r="E6148" i="6"/>
  <c r="E6147" i="6"/>
  <c r="E6146" i="6"/>
  <c r="E6145" i="6"/>
  <c r="E6144" i="6"/>
  <c r="E6143" i="6"/>
  <c r="E6142" i="6"/>
  <c r="E6141" i="6"/>
  <c r="E6140" i="6"/>
  <c r="E6139" i="6"/>
  <c r="E6138" i="6"/>
  <c r="E6137" i="6"/>
  <c r="E6136" i="6"/>
  <c r="E6135" i="6"/>
  <c r="E6134" i="6"/>
  <c r="E6133" i="6"/>
  <c r="E6132" i="6"/>
  <c r="E6131" i="6"/>
  <c r="E6130" i="6"/>
  <c r="E6129" i="6"/>
  <c r="F6129" i="6" s="1"/>
  <c r="G6129" i="6" s="1"/>
  <c r="E6128" i="6"/>
  <c r="F6128" i="6" s="1"/>
  <c r="G6128" i="6" s="1"/>
  <c r="E6127" i="6"/>
  <c r="F6127" i="6" s="1"/>
  <c r="G6127" i="6" s="1"/>
  <c r="E6126" i="6"/>
  <c r="F6126" i="6" s="1"/>
  <c r="G6126" i="6" s="1"/>
  <c r="E6125" i="6"/>
  <c r="F6125" i="6" s="1"/>
  <c r="G6125" i="6" s="1"/>
  <c r="E6124" i="6"/>
  <c r="E6123" i="6"/>
  <c r="E6122" i="6"/>
  <c r="E6121" i="6"/>
  <c r="E6120" i="6"/>
  <c r="E6119" i="6"/>
  <c r="E6118" i="6"/>
  <c r="E6117" i="6"/>
  <c r="E6116" i="6"/>
  <c r="E6115" i="6"/>
  <c r="E6114" i="6"/>
  <c r="E6113" i="6"/>
  <c r="E6112" i="6"/>
  <c r="E6111" i="6"/>
  <c r="E6110" i="6"/>
  <c r="F6110" i="6" s="1"/>
  <c r="G6110" i="6" s="1"/>
  <c r="E6109" i="6"/>
  <c r="F6109" i="6" s="1"/>
  <c r="G6109" i="6" s="1"/>
  <c r="E6108" i="6"/>
  <c r="F6108" i="6" s="1"/>
  <c r="G6108" i="6" s="1"/>
  <c r="E6107" i="6"/>
  <c r="F6107" i="6" s="1"/>
  <c r="G6107" i="6" s="1"/>
  <c r="E6106" i="6"/>
  <c r="E6105" i="6"/>
  <c r="E6104" i="6"/>
  <c r="E6103" i="6"/>
  <c r="E6102" i="6"/>
  <c r="E6101" i="6"/>
  <c r="E6100" i="6"/>
  <c r="E6099" i="6"/>
  <c r="E6098" i="6"/>
  <c r="E6097" i="6"/>
  <c r="E6096" i="6"/>
  <c r="E6095" i="6"/>
  <c r="E6094" i="6"/>
  <c r="E6093" i="6"/>
  <c r="F6093" i="6" s="1"/>
  <c r="G6093" i="6" s="1"/>
  <c r="E6092" i="6"/>
  <c r="E6091" i="6"/>
  <c r="E6090" i="6"/>
  <c r="E6089" i="6"/>
  <c r="E6088" i="6"/>
  <c r="E6087" i="6"/>
  <c r="E6086" i="6"/>
  <c r="E6085" i="6"/>
  <c r="E6084" i="6"/>
  <c r="E6083" i="6"/>
  <c r="F6083" i="6" s="1"/>
  <c r="G6083" i="6" s="1"/>
  <c r="E6082" i="6"/>
  <c r="E6081" i="6"/>
  <c r="E6080" i="6"/>
  <c r="F6080" i="6" s="1"/>
  <c r="G6080" i="6" s="1"/>
  <c r="E6079" i="6"/>
  <c r="E6078" i="6"/>
  <c r="E6077" i="6"/>
  <c r="E6076" i="6"/>
  <c r="E6075" i="6"/>
  <c r="E6074" i="6"/>
  <c r="E6073" i="6"/>
  <c r="E6072" i="6"/>
  <c r="E6071" i="6"/>
  <c r="E6070" i="6"/>
  <c r="E6069" i="6"/>
  <c r="E6068" i="6"/>
  <c r="E6067" i="6"/>
  <c r="E6066" i="6"/>
  <c r="E6065" i="6"/>
  <c r="E6064" i="6"/>
  <c r="E6063" i="6"/>
  <c r="E6062" i="6"/>
  <c r="E6061" i="6"/>
  <c r="E6060" i="6"/>
  <c r="E6059" i="6"/>
  <c r="E6058" i="6"/>
  <c r="E6057" i="6"/>
  <c r="E6056" i="6"/>
  <c r="E6055" i="6"/>
  <c r="F6055" i="6" s="1"/>
  <c r="G6055" i="6" s="1"/>
  <c r="E6054" i="6"/>
  <c r="F6054" i="6" s="1"/>
  <c r="G6054" i="6" s="1"/>
  <c r="E6053" i="6"/>
  <c r="E6052" i="6"/>
  <c r="E6051" i="6"/>
  <c r="E6050" i="6"/>
  <c r="E6049" i="6"/>
  <c r="E6048" i="6"/>
  <c r="E6047" i="6"/>
  <c r="E6046" i="6"/>
  <c r="E6045" i="6"/>
  <c r="E6044" i="6"/>
  <c r="E6043" i="6"/>
  <c r="E6042" i="6"/>
  <c r="E6041" i="6"/>
  <c r="E6040" i="6"/>
  <c r="E6039" i="6"/>
  <c r="E6038" i="6"/>
  <c r="E6037" i="6"/>
  <c r="E6036" i="6"/>
  <c r="E6035" i="6"/>
  <c r="E6034" i="6"/>
  <c r="E6033" i="6"/>
  <c r="E6032" i="6"/>
  <c r="E6031" i="6"/>
  <c r="E6030" i="6"/>
  <c r="E6029" i="6"/>
  <c r="E6028" i="6"/>
  <c r="F6028" i="6" s="1"/>
  <c r="G6028" i="6" s="1"/>
  <c r="E6027" i="6"/>
  <c r="E6026" i="6"/>
  <c r="E6025" i="6"/>
  <c r="E6024" i="6"/>
  <c r="E6023" i="6"/>
  <c r="E6022" i="6"/>
  <c r="E6021" i="6"/>
  <c r="E6020" i="6"/>
  <c r="E6019" i="6"/>
  <c r="E6018" i="6"/>
  <c r="E6017" i="6"/>
  <c r="E6016" i="6"/>
  <c r="E6015" i="6"/>
  <c r="E6014" i="6"/>
  <c r="E6013" i="6"/>
  <c r="E6012" i="6"/>
  <c r="E6011" i="6"/>
  <c r="E6010" i="6"/>
  <c r="E6009" i="6"/>
  <c r="E6008" i="6"/>
  <c r="E6007" i="6"/>
  <c r="E6006" i="6"/>
  <c r="E6005" i="6"/>
  <c r="E6004" i="6"/>
  <c r="E6003" i="6"/>
  <c r="E6002" i="6"/>
  <c r="F6002" i="6" s="1"/>
  <c r="G6002" i="6" s="1"/>
  <c r="E6001" i="6"/>
  <c r="E6000" i="6"/>
  <c r="E5999" i="6"/>
  <c r="E5998" i="6"/>
  <c r="E5997" i="6"/>
  <c r="E5996" i="6"/>
  <c r="E5995" i="6"/>
  <c r="F5995" i="6" s="1"/>
  <c r="G5995" i="6" s="1"/>
  <c r="E5994" i="6"/>
  <c r="E5993" i="6"/>
  <c r="E5992" i="6"/>
  <c r="E5991" i="6"/>
  <c r="E5990" i="6"/>
  <c r="E5989" i="6"/>
  <c r="F5989" i="6" s="1"/>
  <c r="G5989" i="6" s="1"/>
  <c r="E5988" i="6"/>
  <c r="E5987" i="6"/>
  <c r="F5987" i="6" s="1"/>
  <c r="E5986" i="6"/>
  <c r="E5985" i="6"/>
  <c r="E5984" i="6"/>
  <c r="E5983" i="6"/>
  <c r="E5982" i="6"/>
  <c r="F5982" i="6" s="1"/>
  <c r="G5982" i="6" s="1"/>
  <c r="E5981" i="6"/>
  <c r="E5980" i="6"/>
  <c r="E5979" i="6"/>
  <c r="E5978" i="6"/>
  <c r="E5977" i="6"/>
  <c r="E5976" i="6"/>
  <c r="E5975" i="6"/>
  <c r="E5974" i="6"/>
  <c r="E5973" i="6"/>
  <c r="E5972" i="6"/>
  <c r="E5971" i="6"/>
  <c r="E5970" i="6"/>
  <c r="E5969" i="6"/>
  <c r="E5968" i="6"/>
  <c r="E5967" i="6"/>
  <c r="E5966" i="6"/>
  <c r="E5965" i="6"/>
  <c r="E5964" i="6"/>
  <c r="E5963" i="6"/>
  <c r="F5963" i="6" s="1"/>
  <c r="G5963" i="6" s="1"/>
  <c r="E5962" i="6"/>
  <c r="E5961" i="6"/>
  <c r="E5960" i="6"/>
  <c r="E5959" i="6"/>
  <c r="E5958" i="6"/>
  <c r="E5957" i="6"/>
  <c r="E5956" i="6"/>
  <c r="E5955" i="6"/>
  <c r="E5954" i="6"/>
  <c r="E5953" i="6"/>
  <c r="E5952" i="6"/>
  <c r="E5951" i="6"/>
  <c r="E5950" i="6"/>
  <c r="E5949" i="6"/>
  <c r="E5948" i="6"/>
  <c r="E5947" i="6"/>
  <c r="E5946" i="6"/>
  <c r="F5946" i="6" s="1"/>
  <c r="G5946" i="6" s="1"/>
  <c r="E5945" i="6"/>
  <c r="E5944" i="6"/>
  <c r="E5943" i="6"/>
  <c r="E5942" i="6"/>
  <c r="E5941" i="6"/>
  <c r="E5940" i="6"/>
  <c r="E5939" i="6"/>
  <c r="E5938" i="6"/>
  <c r="E5937" i="6"/>
  <c r="E5936" i="6"/>
  <c r="E5935" i="6"/>
  <c r="E5934" i="6"/>
  <c r="E5933" i="6"/>
  <c r="E5932" i="6"/>
  <c r="E5931" i="6"/>
  <c r="E5930" i="6"/>
  <c r="E5929" i="6"/>
  <c r="E5928" i="6"/>
  <c r="F5928" i="6" s="1"/>
  <c r="G5928" i="6" s="1"/>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F5899" i="6" s="1"/>
  <c r="G5899" i="6" s="1"/>
  <c r="E5898" i="6"/>
  <c r="E5897" i="6"/>
  <c r="E5896" i="6"/>
  <c r="E5895" i="6"/>
  <c r="E5894" i="6"/>
  <c r="E5893" i="6"/>
  <c r="E5892" i="6"/>
  <c r="E5891" i="6"/>
  <c r="E5890" i="6"/>
  <c r="E5889" i="6"/>
  <c r="E5888" i="6"/>
  <c r="E5887" i="6"/>
  <c r="E5886" i="6"/>
  <c r="E5885" i="6"/>
  <c r="E5884" i="6"/>
  <c r="E5883" i="6"/>
  <c r="E5882" i="6"/>
  <c r="E5881" i="6"/>
  <c r="E5880" i="6"/>
  <c r="E5879" i="6"/>
  <c r="E5878" i="6"/>
  <c r="E5877" i="6"/>
  <c r="E5876" i="6"/>
  <c r="E5875" i="6"/>
  <c r="E5874" i="6"/>
  <c r="E5873" i="6"/>
  <c r="E5872" i="6"/>
  <c r="E5871" i="6"/>
  <c r="F5871" i="6" s="1"/>
  <c r="E5870" i="6"/>
  <c r="E5869" i="6"/>
  <c r="E5868" i="6"/>
  <c r="E5867" i="6"/>
  <c r="F5867" i="6" s="1"/>
  <c r="G5867" i="6" s="1"/>
  <c r="E5866" i="6"/>
  <c r="E5865" i="6"/>
  <c r="E5864" i="6"/>
  <c r="E5863" i="6"/>
  <c r="E5862" i="6"/>
  <c r="E5861" i="6"/>
  <c r="E5860" i="6"/>
  <c r="E5859" i="6"/>
  <c r="F5859" i="6" s="1"/>
  <c r="G5859" i="6" s="1"/>
  <c r="E5858" i="6"/>
  <c r="E5857" i="6"/>
  <c r="E5856" i="6"/>
  <c r="E5855" i="6"/>
  <c r="E5854" i="6"/>
  <c r="E5853" i="6"/>
  <c r="E5852" i="6"/>
  <c r="E5851" i="6"/>
  <c r="E5850" i="6"/>
  <c r="E5849" i="6"/>
  <c r="E5848" i="6"/>
  <c r="E5847" i="6"/>
  <c r="E5846" i="6"/>
  <c r="E5845" i="6"/>
  <c r="E5844" i="6"/>
  <c r="E5843" i="6"/>
  <c r="E5842" i="6"/>
  <c r="E5841" i="6"/>
  <c r="E5840" i="6"/>
  <c r="E5839" i="6"/>
  <c r="E5838" i="6"/>
  <c r="E5837" i="6"/>
  <c r="E5836" i="6"/>
  <c r="E5835" i="6"/>
  <c r="E5834" i="6"/>
  <c r="F5834" i="6" s="1"/>
  <c r="G5834" i="6" s="1"/>
  <c r="E5833" i="6"/>
  <c r="E5832" i="6"/>
  <c r="E5831" i="6"/>
  <c r="E5830" i="6"/>
  <c r="E5829" i="6"/>
  <c r="E5828" i="6"/>
  <c r="E5827" i="6"/>
  <c r="E5826" i="6"/>
  <c r="E5825" i="6"/>
  <c r="E5824" i="6"/>
  <c r="F5824" i="6" s="1"/>
  <c r="G5824" i="6" s="1"/>
  <c r="E5823" i="6"/>
  <c r="E5822" i="6"/>
  <c r="E5821" i="6"/>
  <c r="E5820" i="6"/>
  <c r="E5819" i="6"/>
  <c r="E5818" i="6"/>
  <c r="E5817" i="6"/>
  <c r="E5816" i="6"/>
  <c r="E5815" i="6"/>
  <c r="E5814" i="6"/>
  <c r="E5813" i="6"/>
  <c r="E5812" i="6"/>
  <c r="E5811" i="6"/>
  <c r="E5810" i="6"/>
  <c r="E5809" i="6"/>
  <c r="E5808" i="6"/>
  <c r="E5807" i="6"/>
  <c r="E5806" i="6"/>
  <c r="E5805" i="6"/>
  <c r="E5804" i="6"/>
  <c r="E5803" i="6"/>
  <c r="E5802" i="6"/>
  <c r="E5801" i="6"/>
  <c r="E5800" i="6"/>
  <c r="E5799" i="6"/>
  <c r="E5798" i="6"/>
  <c r="F5798" i="6" s="1"/>
  <c r="E5797" i="6"/>
  <c r="E5796" i="6"/>
  <c r="F5796" i="6" s="1"/>
  <c r="G5796" i="6" s="1"/>
  <c r="E5795" i="6"/>
  <c r="E5794" i="6"/>
  <c r="E5793" i="6"/>
  <c r="E5792" i="6"/>
  <c r="E5791" i="6"/>
  <c r="E5790" i="6"/>
  <c r="E5789" i="6"/>
  <c r="E5788" i="6"/>
  <c r="E5787" i="6"/>
  <c r="E5786" i="6"/>
  <c r="E5785" i="6"/>
  <c r="E5784" i="6"/>
  <c r="E5783" i="6"/>
  <c r="E5782" i="6"/>
  <c r="E5781" i="6"/>
  <c r="E5780" i="6"/>
  <c r="E5779" i="6"/>
  <c r="E5778"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F5749" i="6" s="1"/>
  <c r="E5748" i="6"/>
  <c r="E5747" i="6"/>
  <c r="E5746" i="6"/>
  <c r="E5745" i="6"/>
  <c r="E5744" i="6"/>
  <c r="E5743" i="6"/>
  <c r="E5742" i="6"/>
  <c r="E5741" i="6"/>
  <c r="E5740" i="6"/>
  <c r="E5739" i="6"/>
  <c r="E5738" i="6"/>
  <c r="E5737" i="6"/>
  <c r="E5736" i="6"/>
  <c r="E5735" i="6"/>
  <c r="E5734" i="6"/>
  <c r="E5733" i="6"/>
  <c r="E5732" i="6"/>
  <c r="F5732" i="6" s="1"/>
  <c r="G5732" i="6" s="1"/>
  <c r="E5731" i="6"/>
  <c r="E5730" i="6"/>
  <c r="E5729" i="6"/>
  <c r="E5728" i="6"/>
  <c r="E5727" i="6"/>
  <c r="E5726" i="6"/>
  <c r="E5725" i="6"/>
  <c r="E5724" i="6"/>
  <c r="E5723" i="6"/>
  <c r="F5723" i="6" s="1"/>
  <c r="G5723" i="6" s="1"/>
  <c r="E5722" i="6"/>
  <c r="E5721" i="6"/>
  <c r="E5720" i="6"/>
  <c r="E5719" i="6"/>
  <c r="E5718" i="6"/>
  <c r="E5717" i="6"/>
  <c r="F5717" i="6" s="1"/>
  <c r="E5716" i="6"/>
  <c r="E5715" i="6"/>
  <c r="E5714" i="6"/>
  <c r="E5713" i="6"/>
  <c r="E5712" i="6"/>
  <c r="E5711" i="6"/>
  <c r="E5710" i="6"/>
  <c r="E5709" i="6"/>
  <c r="E5708" i="6"/>
  <c r="E5707" i="6"/>
  <c r="E5706" i="6"/>
  <c r="E5705" i="6"/>
  <c r="E5704" i="6"/>
  <c r="E5703" i="6"/>
  <c r="E5702" i="6"/>
  <c r="E5701" i="6"/>
  <c r="E5700" i="6"/>
  <c r="E5699" i="6"/>
  <c r="E5698" i="6"/>
  <c r="E5697" i="6"/>
  <c r="F6833" i="6" s="1"/>
  <c r="G6833" i="6" s="1"/>
  <c r="E5696" i="6"/>
  <c r="E5695" i="6"/>
  <c r="E5694" i="6"/>
  <c r="E5693" i="6"/>
  <c r="E5692" i="6"/>
  <c r="E5691" i="6"/>
  <c r="E5690" i="6"/>
  <c r="E5689" i="6"/>
  <c r="E5688" i="6"/>
  <c r="E5687" i="6"/>
  <c r="E5686" i="6"/>
  <c r="E5685" i="6"/>
  <c r="E5684" i="6"/>
  <c r="E5683" i="6"/>
  <c r="E5682" i="6"/>
  <c r="F5682" i="6" s="1"/>
  <c r="G5682" i="6" s="1"/>
  <c r="E5681" i="6"/>
  <c r="E5680" i="6"/>
  <c r="E5679" i="6"/>
  <c r="E5678" i="6"/>
  <c r="E5677" i="6"/>
  <c r="E5676" i="6"/>
  <c r="E5675" i="6"/>
  <c r="E5674" i="6"/>
  <c r="E5673" i="6"/>
  <c r="E5672" i="6"/>
  <c r="E5671" i="6"/>
  <c r="E5670" i="6"/>
  <c r="E5669" i="6"/>
  <c r="E5668" i="6"/>
  <c r="E5667" i="6"/>
  <c r="E5666" i="6"/>
  <c r="E5665" i="6"/>
  <c r="E5664" i="6"/>
  <c r="E5663" i="6"/>
  <c r="E5662" i="6"/>
  <c r="E5661" i="6"/>
  <c r="E5660" i="6"/>
  <c r="E5659" i="6"/>
  <c r="E5658" i="6"/>
  <c r="E5657" i="6"/>
  <c r="E5656" i="6"/>
  <c r="E5655" i="6"/>
  <c r="E5654" i="6"/>
  <c r="F5654" i="6" s="1"/>
  <c r="G5654" i="6" s="1"/>
  <c r="E5653" i="6"/>
  <c r="F5653" i="6" s="1"/>
  <c r="G5653" i="6" s="1"/>
  <c r="E5652" i="6"/>
  <c r="E5651" i="6"/>
  <c r="E5650" i="6"/>
  <c r="E5649" i="6"/>
  <c r="E5648" i="6"/>
  <c r="F5648" i="6" s="1"/>
  <c r="G5648" i="6" s="1"/>
  <c r="E5647" i="6"/>
  <c r="F5647" i="6" s="1"/>
  <c r="G5647" i="6" s="1"/>
  <c r="E5646" i="6"/>
  <c r="F5646" i="6" s="1"/>
  <c r="G5646" i="6" s="1"/>
  <c r="E5645" i="6"/>
  <c r="F5645" i="6" s="1"/>
  <c r="G5645" i="6" s="1"/>
  <c r="E5644" i="6"/>
  <c r="F5644" i="6" s="1"/>
  <c r="G5644" i="6" s="1"/>
  <c r="E5643" i="6"/>
  <c r="F5643" i="6" s="1"/>
  <c r="G5643" i="6" s="1"/>
  <c r="E5642" i="6"/>
  <c r="F5642" i="6" s="1"/>
  <c r="G5642" i="6" s="1"/>
  <c r="E5641" i="6"/>
  <c r="F5641" i="6" s="1"/>
  <c r="G5641" i="6" s="1"/>
  <c r="E5640" i="6"/>
  <c r="F5640" i="6" s="1"/>
  <c r="G5640" i="6" s="1"/>
  <c r="E5639" i="6"/>
  <c r="F5639" i="6" s="1"/>
  <c r="G5639" i="6" s="1"/>
  <c r="E5638" i="6"/>
  <c r="F5638" i="6" s="1"/>
  <c r="G5638" i="6" s="1"/>
  <c r="E5637" i="6"/>
  <c r="F5637" i="6" s="1"/>
  <c r="G5637" i="6" s="1"/>
  <c r="E5636" i="6"/>
  <c r="F5636" i="6" s="1"/>
  <c r="G5636" i="6" s="1"/>
  <c r="E5635" i="6"/>
  <c r="F5635" i="6" s="1"/>
  <c r="G5635" i="6" s="1"/>
  <c r="E5634" i="6"/>
  <c r="F5634" i="6" s="1"/>
  <c r="G5634" i="6" s="1"/>
  <c r="E5633" i="6"/>
  <c r="F5633" i="6" s="1"/>
  <c r="G5633" i="6" s="1"/>
  <c r="E5632" i="6"/>
  <c r="F5632" i="6" s="1"/>
  <c r="G5632" i="6" s="1"/>
  <c r="E5631" i="6"/>
  <c r="F5631" i="6" s="1"/>
  <c r="G5631" i="6" s="1"/>
  <c r="E5630" i="6"/>
  <c r="F5630" i="6" s="1"/>
  <c r="G5630" i="6" s="1"/>
  <c r="E5629" i="6"/>
  <c r="F5629" i="6" s="1"/>
  <c r="G5629" i="6" s="1"/>
  <c r="E5628" i="6"/>
  <c r="F5628" i="6" s="1"/>
  <c r="G5628" i="6" s="1"/>
  <c r="E5627" i="6"/>
  <c r="F5627" i="6" s="1"/>
  <c r="G5627" i="6" s="1"/>
  <c r="E5626" i="6"/>
  <c r="F5626" i="6" s="1"/>
  <c r="G5626" i="6" s="1"/>
  <c r="E5625" i="6"/>
  <c r="F5625" i="6" s="1"/>
  <c r="G5625" i="6" s="1"/>
  <c r="E5624" i="6"/>
  <c r="F5624" i="6" s="1"/>
  <c r="G5624" i="6" s="1"/>
  <c r="E5623" i="6"/>
  <c r="F5623" i="6" s="1"/>
  <c r="G5623" i="6" s="1"/>
  <c r="E5622" i="6"/>
  <c r="F5622" i="6" s="1"/>
  <c r="G5622" i="6" s="1"/>
  <c r="E5621" i="6"/>
  <c r="F5621" i="6" s="1"/>
  <c r="G5621" i="6" s="1"/>
  <c r="E5620" i="6"/>
  <c r="F5620" i="6" s="1"/>
  <c r="G5620" i="6" s="1"/>
  <c r="E5619" i="6"/>
  <c r="F5619" i="6" s="1"/>
  <c r="G5619" i="6" s="1"/>
  <c r="E5618" i="6"/>
  <c r="F5618" i="6" s="1"/>
  <c r="G5618" i="6" s="1"/>
  <c r="E5617" i="6"/>
  <c r="F5617" i="6" s="1"/>
  <c r="G5617" i="6" s="1"/>
  <c r="E5616" i="6"/>
  <c r="F5616" i="6" s="1"/>
  <c r="G5616" i="6" s="1"/>
  <c r="E5615" i="6"/>
  <c r="F5615" i="6" s="1"/>
  <c r="G5615" i="6" s="1"/>
  <c r="E5614" i="6"/>
  <c r="F5614" i="6" s="1"/>
  <c r="G5614" i="6" s="1"/>
  <c r="E5613" i="6"/>
  <c r="F5613" i="6" s="1"/>
  <c r="G5613" i="6" s="1"/>
  <c r="E5612" i="6"/>
  <c r="F5612" i="6" s="1"/>
  <c r="G5612" i="6" s="1"/>
  <c r="E5611" i="6"/>
  <c r="F5611" i="6" s="1"/>
  <c r="G5611" i="6" s="1"/>
  <c r="E5610" i="6"/>
  <c r="F5610" i="6" s="1"/>
  <c r="G5610" i="6" s="1"/>
  <c r="E5609" i="6"/>
  <c r="F5609" i="6" s="1"/>
  <c r="G5609" i="6" s="1"/>
  <c r="E5608" i="6"/>
  <c r="F5608" i="6" s="1"/>
  <c r="G5608" i="6" s="1"/>
  <c r="E5607" i="6"/>
  <c r="F5607" i="6" s="1"/>
  <c r="G5607" i="6" s="1"/>
  <c r="E5606" i="6"/>
  <c r="F5606" i="6" s="1"/>
  <c r="G5606" i="6" s="1"/>
  <c r="E5605" i="6"/>
  <c r="F5605" i="6" s="1"/>
  <c r="G5605" i="6" s="1"/>
  <c r="E5604" i="6"/>
  <c r="F5604" i="6" s="1"/>
  <c r="G5604" i="6" s="1"/>
  <c r="E5603" i="6"/>
  <c r="F5603" i="6" s="1"/>
  <c r="G5603" i="6" s="1"/>
  <c r="E5602" i="6"/>
  <c r="F5602" i="6" s="1"/>
  <c r="G5602" i="6" s="1"/>
  <c r="E5601" i="6"/>
  <c r="F5601" i="6" s="1"/>
  <c r="G5601" i="6" s="1"/>
  <c r="E5600" i="6"/>
  <c r="F5600" i="6" s="1"/>
  <c r="G5600" i="6" s="1"/>
  <c r="E5599" i="6"/>
  <c r="F5599" i="6" s="1"/>
  <c r="G5599" i="6" s="1"/>
  <c r="E5598" i="6"/>
  <c r="F5598" i="6" s="1"/>
  <c r="G5598" i="6" s="1"/>
  <c r="E5597" i="6"/>
  <c r="F5597" i="6" s="1"/>
  <c r="G5597" i="6" s="1"/>
  <c r="E5596" i="6"/>
  <c r="F5596" i="6" s="1"/>
  <c r="G5596" i="6" s="1"/>
  <c r="E5595" i="6"/>
  <c r="F5595" i="6" s="1"/>
  <c r="G5595" i="6" s="1"/>
  <c r="E5594" i="6"/>
  <c r="F5594" i="6" s="1"/>
  <c r="G5594" i="6" s="1"/>
  <c r="E5593" i="6"/>
  <c r="F5593" i="6" s="1"/>
  <c r="G5593" i="6" s="1"/>
  <c r="E5592" i="6"/>
  <c r="F5592" i="6" s="1"/>
  <c r="G5592" i="6" s="1"/>
  <c r="E5591" i="6"/>
  <c r="F5591" i="6" s="1"/>
  <c r="G5591" i="6" s="1"/>
  <c r="E5590" i="6"/>
  <c r="F5590" i="6" s="1"/>
  <c r="G5590" i="6" s="1"/>
  <c r="E5589" i="6"/>
  <c r="F5589" i="6" s="1"/>
  <c r="G5589" i="6" s="1"/>
  <c r="E5588" i="6"/>
  <c r="F5588" i="6" s="1"/>
  <c r="G5588" i="6" s="1"/>
  <c r="E5587" i="6"/>
  <c r="F5587" i="6" s="1"/>
  <c r="G5587" i="6" s="1"/>
  <c r="E5586" i="6"/>
  <c r="F5586" i="6" s="1"/>
  <c r="G5586" i="6" s="1"/>
  <c r="E5585" i="6"/>
  <c r="F5585" i="6" s="1"/>
  <c r="G5585" i="6" s="1"/>
  <c r="E5584" i="6"/>
  <c r="F5584" i="6" s="1"/>
  <c r="G5584" i="6" s="1"/>
  <c r="E5583" i="6"/>
  <c r="F5583" i="6" s="1"/>
  <c r="G5583" i="6" s="1"/>
  <c r="E5582" i="6"/>
  <c r="F5582" i="6" s="1"/>
  <c r="G5582" i="6" s="1"/>
  <c r="E5581" i="6"/>
  <c r="F5581" i="6" s="1"/>
  <c r="G5581" i="6" s="1"/>
  <c r="E5580" i="6"/>
  <c r="F5580" i="6" s="1"/>
  <c r="G5580" i="6" s="1"/>
  <c r="E5579" i="6"/>
  <c r="F5579" i="6" s="1"/>
  <c r="G5579" i="6" s="1"/>
  <c r="E5578" i="6"/>
  <c r="F5578" i="6" s="1"/>
  <c r="G5578" i="6" s="1"/>
  <c r="E5577" i="6"/>
  <c r="F5577" i="6" s="1"/>
  <c r="G5577" i="6" s="1"/>
  <c r="E5576" i="6"/>
  <c r="F5576" i="6" s="1"/>
  <c r="G5576" i="6" s="1"/>
  <c r="E5575" i="6"/>
  <c r="F5575" i="6" s="1"/>
  <c r="G5575" i="6" s="1"/>
  <c r="E5574" i="6"/>
  <c r="F5574" i="6" s="1"/>
  <c r="G5574" i="6" s="1"/>
  <c r="E5573" i="6"/>
  <c r="F5573" i="6" s="1"/>
  <c r="G5573" i="6" s="1"/>
  <c r="E5572" i="6"/>
  <c r="F5572" i="6" s="1"/>
  <c r="G5572" i="6" s="1"/>
  <c r="E5571" i="6"/>
  <c r="F5571" i="6" s="1"/>
  <c r="G5571" i="6" s="1"/>
  <c r="E5570" i="6"/>
  <c r="F5570" i="6" s="1"/>
  <c r="G5570" i="6" s="1"/>
  <c r="E5569" i="6"/>
  <c r="F5569" i="6" s="1"/>
  <c r="G5569" i="6" s="1"/>
  <c r="E5568" i="6"/>
  <c r="F5568" i="6" s="1"/>
  <c r="G5568" i="6" s="1"/>
  <c r="E5567" i="6"/>
  <c r="F5567" i="6" s="1"/>
  <c r="G5567" i="6" s="1"/>
  <c r="E5566" i="6"/>
  <c r="F5566" i="6" s="1"/>
  <c r="G5566" i="6" s="1"/>
  <c r="E5565" i="6"/>
  <c r="F5565" i="6" s="1"/>
  <c r="G5565" i="6" s="1"/>
  <c r="E5564" i="6"/>
  <c r="F5564" i="6" s="1"/>
  <c r="G5564" i="6" s="1"/>
  <c r="E5563" i="6"/>
  <c r="F5563" i="6" s="1"/>
  <c r="G5563" i="6" s="1"/>
  <c r="E5562" i="6"/>
  <c r="F5562" i="6" s="1"/>
  <c r="G5562" i="6" s="1"/>
  <c r="E5561" i="6"/>
  <c r="F5561" i="6" s="1"/>
  <c r="G5561" i="6" s="1"/>
  <c r="E5560" i="6"/>
  <c r="F5560" i="6" s="1"/>
  <c r="G5560" i="6" s="1"/>
  <c r="E5559" i="6"/>
  <c r="F5559" i="6" s="1"/>
  <c r="G5559" i="6" s="1"/>
  <c r="E5558" i="6"/>
  <c r="F5558" i="6" s="1"/>
  <c r="G5558" i="6" s="1"/>
  <c r="E5557" i="6"/>
  <c r="F5557" i="6" s="1"/>
  <c r="G5557" i="6" s="1"/>
  <c r="E5556" i="6"/>
  <c r="F5556" i="6" s="1"/>
  <c r="G5556" i="6" s="1"/>
  <c r="E5555" i="6"/>
  <c r="F5555" i="6" s="1"/>
  <c r="G5555" i="6" s="1"/>
  <c r="E5554" i="6"/>
  <c r="F5554" i="6" s="1"/>
  <c r="G5554" i="6" s="1"/>
  <c r="E5553" i="6"/>
  <c r="F5553" i="6" s="1"/>
  <c r="G5553" i="6" s="1"/>
  <c r="E5552" i="6"/>
  <c r="F5552" i="6" s="1"/>
  <c r="G5552" i="6" s="1"/>
  <c r="E5551" i="6"/>
  <c r="F5551" i="6" s="1"/>
  <c r="G5551" i="6" s="1"/>
  <c r="E5550" i="6"/>
  <c r="F5550" i="6" s="1"/>
  <c r="G5550" i="6" s="1"/>
  <c r="E5549" i="6"/>
  <c r="F5549" i="6" s="1"/>
  <c r="G5549" i="6" s="1"/>
  <c r="E5548" i="6"/>
  <c r="F5548" i="6" s="1"/>
  <c r="G5548" i="6" s="1"/>
  <c r="E5547" i="6"/>
  <c r="F5547" i="6" s="1"/>
  <c r="G5547" i="6" s="1"/>
  <c r="E5546" i="6"/>
  <c r="F5546" i="6" s="1"/>
  <c r="G5546" i="6" s="1"/>
  <c r="E5545" i="6"/>
  <c r="F5545" i="6" s="1"/>
  <c r="G5545" i="6" s="1"/>
  <c r="E5544" i="6"/>
  <c r="F5544" i="6" s="1"/>
  <c r="G5544" i="6" s="1"/>
  <c r="E5543" i="6"/>
  <c r="F5543" i="6" s="1"/>
  <c r="G5543" i="6" s="1"/>
  <c r="E5542" i="6"/>
  <c r="F5542" i="6" s="1"/>
  <c r="G5542" i="6" s="1"/>
  <c r="E5541" i="6"/>
  <c r="F5541" i="6" s="1"/>
  <c r="G5541" i="6" s="1"/>
  <c r="E5540" i="6"/>
  <c r="F5540" i="6" s="1"/>
  <c r="G5540" i="6" s="1"/>
  <c r="E5539" i="6"/>
  <c r="F5539" i="6" s="1"/>
  <c r="G5539" i="6" s="1"/>
  <c r="E5538" i="6"/>
  <c r="F5538" i="6" s="1"/>
  <c r="G5538" i="6" s="1"/>
  <c r="E5537" i="6"/>
  <c r="F5537" i="6" s="1"/>
  <c r="G5537" i="6" s="1"/>
  <c r="E5536" i="6"/>
  <c r="F5536" i="6" s="1"/>
  <c r="G5536" i="6" s="1"/>
  <c r="E5535" i="6"/>
  <c r="F5535" i="6" s="1"/>
  <c r="G5535" i="6" s="1"/>
  <c r="E5534" i="6"/>
  <c r="F5534" i="6" s="1"/>
  <c r="G5534" i="6" s="1"/>
  <c r="E5533" i="6"/>
  <c r="F5533" i="6" s="1"/>
  <c r="G5533" i="6" s="1"/>
  <c r="E5532" i="6"/>
  <c r="F5532" i="6" s="1"/>
  <c r="G5532" i="6" s="1"/>
  <c r="E5531" i="6"/>
  <c r="F5531" i="6" s="1"/>
  <c r="G5531" i="6" s="1"/>
  <c r="E5530" i="6"/>
  <c r="F5530" i="6" s="1"/>
  <c r="G5530" i="6" s="1"/>
  <c r="E5529" i="6"/>
  <c r="F5529" i="6" s="1"/>
  <c r="G5529" i="6" s="1"/>
  <c r="E5528" i="6"/>
  <c r="F5528" i="6" s="1"/>
  <c r="G5528" i="6" s="1"/>
  <c r="E5527" i="6"/>
  <c r="F5527" i="6" s="1"/>
  <c r="G5527" i="6" s="1"/>
  <c r="E5526" i="6"/>
  <c r="F5526" i="6" s="1"/>
  <c r="G5526" i="6" s="1"/>
  <c r="E5525" i="6"/>
  <c r="F5525" i="6" s="1"/>
  <c r="G5525" i="6" s="1"/>
  <c r="E5524" i="6"/>
  <c r="F5524" i="6" s="1"/>
  <c r="G5524" i="6" s="1"/>
  <c r="E5523" i="6"/>
  <c r="F5523" i="6" s="1"/>
  <c r="G5523" i="6" s="1"/>
  <c r="E5522" i="6"/>
  <c r="F5522" i="6" s="1"/>
  <c r="G5522" i="6" s="1"/>
  <c r="E5521" i="6"/>
  <c r="F5521" i="6" s="1"/>
  <c r="G5521" i="6" s="1"/>
  <c r="E5520" i="6"/>
  <c r="F5520" i="6" s="1"/>
  <c r="G5520" i="6" s="1"/>
  <c r="E5519" i="6"/>
  <c r="F5519" i="6" s="1"/>
  <c r="G5519" i="6" s="1"/>
  <c r="E5518" i="6"/>
  <c r="F5518" i="6" s="1"/>
  <c r="G5518" i="6" s="1"/>
  <c r="E5517" i="6"/>
  <c r="F5517" i="6" s="1"/>
  <c r="G5517" i="6" s="1"/>
  <c r="E5516" i="6"/>
  <c r="F5516" i="6" s="1"/>
  <c r="G5516" i="6" s="1"/>
  <c r="E5515" i="6"/>
  <c r="F5515" i="6" s="1"/>
  <c r="G5515" i="6" s="1"/>
  <c r="E5514" i="6"/>
  <c r="F5514" i="6" s="1"/>
  <c r="G5514" i="6" s="1"/>
  <c r="E5513" i="6"/>
  <c r="F5513" i="6" s="1"/>
  <c r="G5513" i="6" s="1"/>
  <c r="E5512" i="6"/>
  <c r="F5512" i="6" s="1"/>
  <c r="G5512" i="6" s="1"/>
  <c r="E5511" i="6"/>
  <c r="F5511" i="6" s="1"/>
  <c r="G5511" i="6" s="1"/>
  <c r="E5510" i="6"/>
  <c r="F5510" i="6" s="1"/>
  <c r="G5510" i="6" s="1"/>
  <c r="E5509" i="6"/>
  <c r="F5509" i="6" s="1"/>
  <c r="G5509" i="6" s="1"/>
  <c r="E5508" i="6"/>
  <c r="F5508" i="6" s="1"/>
  <c r="G5508" i="6" s="1"/>
  <c r="E5507" i="6"/>
  <c r="F5507" i="6" s="1"/>
  <c r="G5507" i="6" s="1"/>
  <c r="E5506" i="6"/>
  <c r="F5506" i="6" s="1"/>
  <c r="G5506" i="6" s="1"/>
  <c r="E5505" i="6"/>
  <c r="F5505" i="6" s="1"/>
  <c r="G5505" i="6" s="1"/>
  <c r="E5504" i="6"/>
  <c r="F5504" i="6" s="1"/>
  <c r="G5504" i="6" s="1"/>
  <c r="E5503" i="6"/>
  <c r="F5503" i="6" s="1"/>
  <c r="G5503" i="6" s="1"/>
  <c r="E5502" i="6"/>
  <c r="F5502" i="6" s="1"/>
  <c r="G5502" i="6" s="1"/>
  <c r="E5501" i="6"/>
  <c r="F5501" i="6" s="1"/>
  <c r="G5501" i="6" s="1"/>
  <c r="E5500" i="6"/>
  <c r="F5500" i="6" s="1"/>
  <c r="G5500" i="6" s="1"/>
  <c r="E5499" i="6"/>
  <c r="F5499" i="6" s="1"/>
  <c r="G5499" i="6" s="1"/>
  <c r="E5498" i="6"/>
  <c r="F5498" i="6" s="1"/>
  <c r="G5498" i="6" s="1"/>
  <c r="E5497" i="6"/>
  <c r="F5497" i="6" s="1"/>
  <c r="G5497" i="6" s="1"/>
  <c r="E5496" i="6"/>
  <c r="F5496" i="6" s="1"/>
  <c r="G5496" i="6" s="1"/>
  <c r="E5495" i="6"/>
  <c r="F5495" i="6" s="1"/>
  <c r="G5495" i="6" s="1"/>
  <c r="E5494" i="6"/>
  <c r="F5494" i="6" s="1"/>
  <c r="G5494" i="6" s="1"/>
  <c r="E5493" i="6"/>
  <c r="F5493" i="6" s="1"/>
  <c r="G5493" i="6" s="1"/>
  <c r="E5492" i="6"/>
  <c r="F5492" i="6" s="1"/>
  <c r="G5492" i="6" s="1"/>
  <c r="E5491" i="6"/>
  <c r="F5491" i="6" s="1"/>
  <c r="G5491" i="6" s="1"/>
  <c r="E5490" i="6"/>
  <c r="F5490" i="6" s="1"/>
  <c r="G5490" i="6" s="1"/>
  <c r="E5489" i="6"/>
  <c r="F5489" i="6" s="1"/>
  <c r="G5489" i="6" s="1"/>
  <c r="E5488" i="6"/>
  <c r="F5488" i="6" s="1"/>
  <c r="G5488" i="6" s="1"/>
  <c r="E5487" i="6"/>
  <c r="F5487" i="6" s="1"/>
  <c r="G5487" i="6" s="1"/>
  <c r="E5486" i="6"/>
  <c r="F5486" i="6" s="1"/>
  <c r="G5486" i="6" s="1"/>
  <c r="E5485" i="6"/>
  <c r="F5485" i="6" s="1"/>
  <c r="G5485" i="6" s="1"/>
  <c r="E5484" i="6"/>
  <c r="F5484" i="6" s="1"/>
  <c r="G5484" i="6" s="1"/>
  <c r="E5483" i="6"/>
  <c r="F5483" i="6" s="1"/>
  <c r="G5483" i="6" s="1"/>
  <c r="E5482" i="6"/>
  <c r="F5482" i="6" s="1"/>
  <c r="G5482" i="6" s="1"/>
  <c r="F5481" i="6"/>
  <c r="G5481" i="6" s="1"/>
  <c r="E5481" i="6"/>
  <c r="E5480" i="6"/>
  <c r="F5480" i="6" s="1"/>
  <c r="G5480" i="6" s="1"/>
  <c r="E5479" i="6"/>
  <c r="F5479" i="6" s="1"/>
  <c r="G5479" i="6" s="1"/>
  <c r="E5478" i="6"/>
  <c r="F5478" i="6" s="1"/>
  <c r="G5478" i="6" s="1"/>
  <c r="E5477" i="6"/>
  <c r="F5477" i="6" s="1"/>
  <c r="G5477" i="6" s="1"/>
  <c r="E5476" i="6"/>
  <c r="F5476" i="6" s="1"/>
  <c r="G5476" i="6" s="1"/>
  <c r="E5475" i="6"/>
  <c r="F5475" i="6" s="1"/>
  <c r="G5475" i="6" s="1"/>
  <c r="E5474" i="6"/>
  <c r="F5474" i="6" s="1"/>
  <c r="G5474" i="6" s="1"/>
  <c r="E5473" i="6"/>
  <c r="F5473" i="6" s="1"/>
  <c r="G5473" i="6" s="1"/>
  <c r="E5472" i="6"/>
  <c r="F5472" i="6" s="1"/>
  <c r="G5472" i="6" s="1"/>
  <c r="E5471" i="6"/>
  <c r="F5471" i="6" s="1"/>
  <c r="G5471" i="6" s="1"/>
  <c r="E5470" i="6"/>
  <c r="F5470" i="6" s="1"/>
  <c r="G5470" i="6" s="1"/>
  <c r="E5469" i="6"/>
  <c r="F5469" i="6" s="1"/>
  <c r="G5469" i="6" s="1"/>
  <c r="E5468" i="6"/>
  <c r="F5468" i="6" s="1"/>
  <c r="G5468" i="6" s="1"/>
  <c r="E5467" i="6"/>
  <c r="F5467" i="6" s="1"/>
  <c r="G5467" i="6" s="1"/>
  <c r="E5466" i="6"/>
  <c r="F5466" i="6" s="1"/>
  <c r="G5466" i="6" s="1"/>
  <c r="E5465" i="6"/>
  <c r="F5465" i="6" s="1"/>
  <c r="G5465" i="6" s="1"/>
  <c r="E5464" i="6"/>
  <c r="F5464" i="6" s="1"/>
  <c r="G5464" i="6" s="1"/>
  <c r="E5463" i="6"/>
  <c r="F5463" i="6" s="1"/>
  <c r="G5463" i="6" s="1"/>
  <c r="E5462" i="6"/>
  <c r="F5462" i="6" s="1"/>
  <c r="G5462" i="6" s="1"/>
  <c r="E5461" i="6"/>
  <c r="F5461" i="6" s="1"/>
  <c r="G5461" i="6" s="1"/>
  <c r="E5460" i="6"/>
  <c r="F5460" i="6" s="1"/>
  <c r="G5460" i="6" s="1"/>
  <c r="E5459" i="6"/>
  <c r="F5459" i="6" s="1"/>
  <c r="G5459" i="6" s="1"/>
  <c r="E5458" i="6"/>
  <c r="F5458" i="6" s="1"/>
  <c r="G5458" i="6" s="1"/>
  <c r="E5457" i="6"/>
  <c r="F5457" i="6" s="1"/>
  <c r="G5457" i="6" s="1"/>
  <c r="E5456" i="6"/>
  <c r="F5456" i="6" s="1"/>
  <c r="G5456" i="6" s="1"/>
  <c r="E5455" i="6"/>
  <c r="F5455" i="6" s="1"/>
  <c r="G5455" i="6" s="1"/>
  <c r="E5454" i="6"/>
  <c r="F5454" i="6" s="1"/>
  <c r="G5454" i="6" s="1"/>
  <c r="E5453" i="6"/>
  <c r="F5453" i="6" s="1"/>
  <c r="G5453" i="6" s="1"/>
  <c r="E5452" i="6"/>
  <c r="F5452" i="6" s="1"/>
  <c r="G5452" i="6" s="1"/>
  <c r="E5451" i="6"/>
  <c r="F5451" i="6" s="1"/>
  <c r="G5451" i="6" s="1"/>
  <c r="E5450" i="6"/>
  <c r="F5450" i="6" s="1"/>
  <c r="G5450" i="6" s="1"/>
  <c r="E5449" i="6"/>
  <c r="F5449" i="6" s="1"/>
  <c r="G5449" i="6" s="1"/>
  <c r="E5448" i="6"/>
  <c r="F5448" i="6" s="1"/>
  <c r="G5448" i="6" s="1"/>
  <c r="E5447" i="6"/>
  <c r="F5447" i="6" s="1"/>
  <c r="G5447" i="6" s="1"/>
  <c r="E5446" i="6"/>
  <c r="F5446" i="6" s="1"/>
  <c r="G5446" i="6" s="1"/>
  <c r="E5445" i="6"/>
  <c r="F5445" i="6" s="1"/>
  <c r="G5445" i="6" s="1"/>
  <c r="E5444" i="6"/>
  <c r="F5444" i="6" s="1"/>
  <c r="G5444" i="6" s="1"/>
  <c r="E5443" i="6"/>
  <c r="F5443" i="6" s="1"/>
  <c r="G5443" i="6" s="1"/>
  <c r="E5442" i="6"/>
  <c r="F5442" i="6" s="1"/>
  <c r="G5442" i="6" s="1"/>
  <c r="E5441" i="6"/>
  <c r="F5441" i="6" s="1"/>
  <c r="G5441" i="6" s="1"/>
  <c r="E5440" i="6"/>
  <c r="F5440" i="6" s="1"/>
  <c r="G5440" i="6" s="1"/>
  <c r="E5439" i="6"/>
  <c r="F5439" i="6" s="1"/>
  <c r="G5439" i="6" s="1"/>
  <c r="E5438" i="6"/>
  <c r="F5438" i="6" s="1"/>
  <c r="G5438" i="6" s="1"/>
  <c r="E5437" i="6"/>
  <c r="F5437" i="6" s="1"/>
  <c r="G5437" i="6" s="1"/>
  <c r="E5436" i="6"/>
  <c r="F5436" i="6" s="1"/>
  <c r="G5436" i="6" s="1"/>
  <c r="E5435" i="6"/>
  <c r="F5435" i="6" s="1"/>
  <c r="G5435" i="6" s="1"/>
  <c r="E5434" i="6"/>
  <c r="F5434" i="6" s="1"/>
  <c r="G5434" i="6" s="1"/>
  <c r="E5433" i="6"/>
  <c r="F5433" i="6" s="1"/>
  <c r="G5433" i="6" s="1"/>
  <c r="E5432" i="6"/>
  <c r="F5432" i="6" s="1"/>
  <c r="G5432" i="6" s="1"/>
  <c r="E5431" i="6"/>
  <c r="F5431" i="6" s="1"/>
  <c r="G5431" i="6" s="1"/>
  <c r="E5430" i="6"/>
  <c r="F5430" i="6" s="1"/>
  <c r="G5430" i="6" s="1"/>
  <c r="E5429" i="6"/>
  <c r="F5429" i="6" s="1"/>
  <c r="G5429" i="6" s="1"/>
  <c r="E5428" i="6"/>
  <c r="E5427" i="6"/>
  <c r="F5427" i="6" s="1"/>
  <c r="G5427" i="6" s="1"/>
  <c r="E5426" i="6"/>
  <c r="E5425" i="6"/>
  <c r="F5425" i="6" s="1"/>
  <c r="G5425" i="6" s="1"/>
  <c r="E5424" i="6"/>
  <c r="F5424" i="6" s="1"/>
  <c r="G5424" i="6" s="1"/>
  <c r="E5423" i="6"/>
  <c r="F5423" i="6" s="1"/>
  <c r="G5423" i="6" s="1"/>
  <c r="E5422" i="6"/>
  <c r="E5421" i="6"/>
  <c r="F5421" i="6" s="1"/>
  <c r="G5421" i="6" s="1"/>
  <c r="E5420" i="6"/>
  <c r="F5420" i="6" s="1"/>
  <c r="G5420" i="6" s="1"/>
  <c r="E5419" i="6"/>
  <c r="F5419" i="6" s="1"/>
  <c r="G5419" i="6" s="1"/>
  <c r="E5418" i="6"/>
  <c r="F5418" i="6" s="1"/>
  <c r="G5418" i="6" s="1"/>
  <c r="E5417" i="6"/>
  <c r="F5417" i="6" s="1"/>
  <c r="G5417" i="6" s="1"/>
  <c r="E5416" i="6"/>
  <c r="F5416" i="6" s="1"/>
  <c r="G5416" i="6" s="1"/>
  <c r="E5415" i="6"/>
  <c r="F5415" i="6" s="1"/>
  <c r="G5415" i="6" s="1"/>
  <c r="E5414" i="6"/>
  <c r="F5414" i="6" s="1"/>
  <c r="G5414" i="6" s="1"/>
  <c r="E5413" i="6"/>
  <c r="F5413" i="6" s="1"/>
  <c r="G5413" i="6" s="1"/>
  <c r="E5412" i="6"/>
  <c r="F5412" i="6" s="1"/>
  <c r="G5412" i="6" s="1"/>
  <c r="E5411" i="6"/>
  <c r="F5411" i="6" s="1"/>
  <c r="G5411" i="6" s="1"/>
  <c r="E5410" i="6"/>
  <c r="F5410" i="6" s="1"/>
  <c r="G5410" i="6" s="1"/>
  <c r="E5409" i="6"/>
  <c r="F5409" i="6" s="1"/>
  <c r="G5409" i="6" s="1"/>
  <c r="E5408" i="6"/>
  <c r="F5408" i="6" s="1"/>
  <c r="G5408" i="6" s="1"/>
  <c r="E5407" i="6"/>
  <c r="F5407" i="6" s="1"/>
  <c r="G5407" i="6" s="1"/>
  <c r="E5406" i="6"/>
  <c r="F5406" i="6" s="1"/>
  <c r="G5406" i="6" s="1"/>
  <c r="E5405" i="6"/>
  <c r="F5405" i="6" s="1"/>
  <c r="G5405" i="6" s="1"/>
  <c r="E5404" i="6"/>
  <c r="F5404" i="6" s="1"/>
  <c r="G5404" i="6" s="1"/>
  <c r="E5403" i="6"/>
  <c r="F5403" i="6" s="1"/>
  <c r="G5403" i="6" s="1"/>
  <c r="E5402" i="6"/>
  <c r="F5402" i="6" s="1"/>
  <c r="G5402" i="6" s="1"/>
  <c r="E5401" i="6"/>
  <c r="F5401" i="6" s="1"/>
  <c r="G5401" i="6" s="1"/>
  <c r="E5400" i="6"/>
  <c r="F5400" i="6" s="1"/>
  <c r="G5400" i="6" s="1"/>
  <c r="E5399" i="6"/>
  <c r="F5399" i="6" s="1"/>
  <c r="G5399" i="6" s="1"/>
  <c r="E5398" i="6"/>
  <c r="F5398" i="6" s="1"/>
  <c r="G5398" i="6" s="1"/>
  <c r="E5397" i="6"/>
  <c r="F5397" i="6" s="1"/>
  <c r="G5397" i="6" s="1"/>
  <c r="E5396" i="6"/>
  <c r="F5396" i="6" s="1"/>
  <c r="G5396" i="6" s="1"/>
  <c r="E5395" i="6"/>
  <c r="F5395" i="6" s="1"/>
  <c r="G5395" i="6" s="1"/>
  <c r="E5394" i="6"/>
  <c r="F5394" i="6" s="1"/>
  <c r="G5394" i="6" s="1"/>
  <c r="E5393" i="6"/>
  <c r="F5393" i="6" s="1"/>
  <c r="G5393" i="6" s="1"/>
  <c r="E5392" i="6"/>
  <c r="F5392" i="6" s="1"/>
  <c r="G5392" i="6" s="1"/>
  <c r="E5391" i="6"/>
  <c r="F5391" i="6" s="1"/>
  <c r="G5391" i="6" s="1"/>
  <c r="E5390" i="6"/>
  <c r="F5390" i="6" s="1"/>
  <c r="G5390" i="6" s="1"/>
  <c r="E5389" i="6"/>
  <c r="F5389" i="6" s="1"/>
  <c r="G5389" i="6" s="1"/>
  <c r="E5388" i="6"/>
  <c r="F5388" i="6" s="1"/>
  <c r="G5388" i="6" s="1"/>
  <c r="E5387" i="6"/>
  <c r="F5387" i="6" s="1"/>
  <c r="G5387" i="6" s="1"/>
  <c r="E5386" i="6"/>
  <c r="F5386" i="6" s="1"/>
  <c r="G5386" i="6" s="1"/>
  <c r="E5385" i="6"/>
  <c r="F5385" i="6" s="1"/>
  <c r="G5385" i="6" s="1"/>
  <c r="E5384" i="6"/>
  <c r="F5384" i="6" s="1"/>
  <c r="G5384" i="6" s="1"/>
  <c r="E5383" i="6"/>
  <c r="F5383" i="6" s="1"/>
  <c r="G5383" i="6" s="1"/>
  <c r="E5382" i="6"/>
  <c r="F5382" i="6" s="1"/>
  <c r="G5382" i="6" s="1"/>
  <c r="E5381" i="6"/>
  <c r="F5381" i="6" s="1"/>
  <c r="G5381" i="6" s="1"/>
  <c r="E5380" i="6"/>
  <c r="F5380" i="6" s="1"/>
  <c r="G5380" i="6" s="1"/>
  <c r="E5379" i="6"/>
  <c r="F5379" i="6" s="1"/>
  <c r="G5379" i="6" s="1"/>
  <c r="E5378" i="6"/>
  <c r="F5378" i="6" s="1"/>
  <c r="G5378" i="6" s="1"/>
  <c r="E5377" i="6"/>
  <c r="F5377" i="6" s="1"/>
  <c r="G5377" i="6" s="1"/>
  <c r="E5376" i="6"/>
  <c r="F5376" i="6" s="1"/>
  <c r="G5376" i="6" s="1"/>
  <c r="E5375" i="6"/>
  <c r="F5375" i="6" s="1"/>
  <c r="G5375" i="6" s="1"/>
  <c r="E5374" i="6"/>
  <c r="F5374" i="6" s="1"/>
  <c r="G5374" i="6" s="1"/>
  <c r="E5373" i="6"/>
  <c r="F5373" i="6" s="1"/>
  <c r="G5373" i="6" s="1"/>
  <c r="E5372" i="6"/>
  <c r="F5372" i="6" s="1"/>
  <c r="G5372" i="6" s="1"/>
  <c r="E5371" i="6"/>
  <c r="F5371" i="6" s="1"/>
  <c r="G5371" i="6" s="1"/>
  <c r="E5370" i="6"/>
  <c r="F5370" i="6" s="1"/>
  <c r="G5370" i="6" s="1"/>
  <c r="E5369" i="6"/>
  <c r="F5369" i="6" s="1"/>
  <c r="G5369" i="6" s="1"/>
  <c r="E5368" i="6"/>
  <c r="F5368" i="6" s="1"/>
  <c r="G5368" i="6" s="1"/>
  <c r="E5367" i="6"/>
  <c r="F5367" i="6" s="1"/>
  <c r="G5367" i="6" s="1"/>
  <c r="E5366" i="6"/>
  <c r="F5366" i="6" s="1"/>
  <c r="G5366" i="6" s="1"/>
  <c r="E5365" i="6"/>
  <c r="F5365" i="6" s="1"/>
  <c r="G5365" i="6" s="1"/>
  <c r="E5364" i="6"/>
  <c r="F5364" i="6" s="1"/>
  <c r="G5364" i="6" s="1"/>
  <c r="E5363" i="6"/>
  <c r="F5363" i="6" s="1"/>
  <c r="G5363" i="6" s="1"/>
  <c r="E5362" i="6"/>
  <c r="F5362" i="6" s="1"/>
  <c r="G5362" i="6" s="1"/>
  <c r="E5361" i="6"/>
  <c r="F5361" i="6" s="1"/>
  <c r="G5361" i="6" s="1"/>
  <c r="E5360" i="6"/>
  <c r="F5360" i="6" s="1"/>
  <c r="G5360" i="6" s="1"/>
  <c r="E5359" i="6"/>
  <c r="F5359" i="6" s="1"/>
  <c r="G5359" i="6" s="1"/>
  <c r="E5358" i="6"/>
  <c r="F5358" i="6" s="1"/>
  <c r="G5358" i="6" s="1"/>
  <c r="E5357" i="6"/>
  <c r="F5357" i="6" s="1"/>
  <c r="G5357" i="6" s="1"/>
  <c r="E5356" i="6"/>
  <c r="F5356" i="6" s="1"/>
  <c r="G5356" i="6" s="1"/>
  <c r="E5355" i="6"/>
  <c r="F5355" i="6" s="1"/>
  <c r="G5355" i="6" s="1"/>
  <c r="E5354" i="6"/>
  <c r="F5354" i="6" s="1"/>
  <c r="G5354" i="6" s="1"/>
  <c r="E5353" i="6"/>
  <c r="F5353" i="6" s="1"/>
  <c r="G5353" i="6" s="1"/>
  <c r="E5352" i="6"/>
  <c r="F5352" i="6" s="1"/>
  <c r="G5352" i="6" s="1"/>
  <c r="E5351" i="6"/>
  <c r="F5351" i="6" s="1"/>
  <c r="G5351" i="6" s="1"/>
  <c r="E5350" i="6"/>
  <c r="F5350" i="6" s="1"/>
  <c r="G5350" i="6" s="1"/>
  <c r="E5349" i="6"/>
  <c r="F5349" i="6" s="1"/>
  <c r="G5349" i="6" s="1"/>
  <c r="E5348" i="6"/>
  <c r="F5348" i="6" s="1"/>
  <c r="G5348" i="6" s="1"/>
  <c r="E5347" i="6"/>
  <c r="F5347" i="6" s="1"/>
  <c r="G5347" i="6" s="1"/>
  <c r="E5346" i="6"/>
  <c r="F5346" i="6" s="1"/>
  <c r="G5346" i="6" s="1"/>
  <c r="E5345" i="6"/>
  <c r="F5345" i="6" s="1"/>
  <c r="G5345" i="6" s="1"/>
  <c r="E5344" i="6"/>
  <c r="F5344" i="6" s="1"/>
  <c r="G5344" i="6" s="1"/>
  <c r="E5343" i="6"/>
  <c r="F5343" i="6" s="1"/>
  <c r="G5343" i="6" s="1"/>
  <c r="E5342" i="6"/>
  <c r="F5342" i="6" s="1"/>
  <c r="G5342" i="6" s="1"/>
  <c r="E5341" i="6"/>
  <c r="F5341" i="6" s="1"/>
  <c r="G5341" i="6" s="1"/>
  <c r="E5340" i="6"/>
  <c r="F5340" i="6" s="1"/>
  <c r="G5340" i="6" s="1"/>
  <c r="E5339" i="6"/>
  <c r="F5339" i="6" s="1"/>
  <c r="G5339" i="6" s="1"/>
  <c r="E5338" i="6"/>
  <c r="F5338" i="6" s="1"/>
  <c r="G5338" i="6" s="1"/>
  <c r="E5337" i="6"/>
  <c r="F5337" i="6" s="1"/>
  <c r="G5337" i="6" s="1"/>
  <c r="E5336" i="6"/>
  <c r="F5336" i="6" s="1"/>
  <c r="G5336" i="6" s="1"/>
  <c r="E5335" i="6"/>
  <c r="F5335" i="6" s="1"/>
  <c r="G5335" i="6" s="1"/>
  <c r="E5334" i="6"/>
  <c r="F5334" i="6" s="1"/>
  <c r="G5334" i="6" s="1"/>
  <c r="E5333" i="6"/>
  <c r="F5333" i="6" s="1"/>
  <c r="G5333" i="6" s="1"/>
  <c r="E5332" i="6"/>
  <c r="F5332" i="6" s="1"/>
  <c r="G5332" i="6" s="1"/>
  <c r="E5331" i="6"/>
  <c r="F5331" i="6" s="1"/>
  <c r="G5331" i="6" s="1"/>
  <c r="E5330" i="6"/>
  <c r="F5330" i="6" s="1"/>
  <c r="G5330" i="6" s="1"/>
  <c r="E5329" i="6"/>
  <c r="F5329" i="6" s="1"/>
  <c r="G5329" i="6" s="1"/>
  <c r="E5328" i="6"/>
  <c r="F5328" i="6" s="1"/>
  <c r="G5328" i="6" s="1"/>
  <c r="E5327" i="6"/>
  <c r="F5327" i="6" s="1"/>
  <c r="G5327" i="6" s="1"/>
  <c r="E5326" i="6"/>
  <c r="F5326" i="6" s="1"/>
  <c r="G5326" i="6" s="1"/>
  <c r="E5325" i="6"/>
  <c r="F5325" i="6" s="1"/>
  <c r="G5325" i="6" s="1"/>
  <c r="E5324" i="6"/>
  <c r="F5324" i="6" s="1"/>
  <c r="G5324" i="6" s="1"/>
  <c r="E5323" i="6"/>
  <c r="F5323" i="6" s="1"/>
  <c r="G5323" i="6" s="1"/>
  <c r="E5322" i="6"/>
  <c r="F5322" i="6" s="1"/>
  <c r="G5322" i="6" s="1"/>
  <c r="E5321" i="6"/>
  <c r="F5321" i="6" s="1"/>
  <c r="G5321" i="6" s="1"/>
  <c r="E5320" i="6"/>
  <c r="F5320" i="6" s="1"/>
  <c r="G5320" i="6" s="1"/>
  <c r="E5319" i="6"/>
  <c r="F5319" i="6" s="1"/>
  <c r="G5319" i="6" s="1"/>
  <c r="E5318" i="6"/>
  <c r="F5318" i="6" s="1"/>
  <c r="G5318" i="6" s="1"/>
  <c r="E5317" i="6"/>
  <c r="F5317" i="6" s="1"/>
  <c r="G5317" i="6" s="1"/>
  <c r="E5316" i="6"/>
  <c r="F5316" i="6" s="1"/>
  <c r="G5316" i="6" s="1"/>
  <c r="E5315" i="6"/>
  <c r="F5315" i="6" s="1"/>
  <c r="G5315" i="6" s="1"/>
  <c r="E5314" i="6"/>
  <c r="F5314" i="6" s="1"/>
  <c r="G5314" i="6" s="1"/>
  <c r="F5313" i="6"/>
  <c r="G5313" i="6" s="1"/>
  <c r="E5313" i="6"/>
  <c r="E5312" i="6"/>
  <c r="F5312" i="6" s="1"/>
  <c r="G5312" i="6" s="1"/>
  <c r="E5311" i="6"/>
  <c r="F5311" i="6" s="1"/>
  <c r="G5311" i="6" s="1"/>
  <c r="E5310" i="6"/>
  <c r="F5310" i="6" s="1"/>
  <c r="G5310" i="6" s="1"/>
  <c r="E5309" i="6"/>
  <c r="F5309" i="6" s="1"/>
  <c r="G5309" i="6" s="1"/>
  <c r="E5308" i="6"/>
  <c r="F5308" i="6" s="1"/>
  <c r="G5308" i="6" s="1"/>
  <c r="E5307" i="6"/>
  <c r="F5307" i="6" s="1"/>
  <c r="G5307" i="6" s="1"/>
  <c r="E5306" i="6"/>
  <c r="F5306" i="6" s="1"/>
  <c r="G5306" i="6" s="1"/>
  <c r="E5305" i="6"/>
  <c r="F5305" i="6" s="1"/>
  <c r="G5305" i="6" s="1"/>
  <c r="E5304" i="6"/>
  <c r="F5304" i="6" s="1"/>
  <c r="G5304" i="6" s="1"/>
  <c r="E5303" i="6"/>
  <c r="F5303" i="6" s="1"/>
  <c r="G5303" i="6" s="1"/>
  <c r="E5302" i="6"/>
  <c r="F5302" i="6" s="1"/>
  <c r="G5302" i="6" s="1"/>
  <c r="E5301" i="6"/>
  <c r="F5301" i="6" s="1"/>
  <c r="G5301" i="6" s="1"/>
  <c r="E5300" i="6"/>
  <c r="F5300" i="6" s="1"/>
  <c r="G5300" i="6" s="1"/>
  <c r="E5299" i="6"/>
  <c r="F5299" i="6" s="1"/>
  <c r="G5299" i="6" s="1"/>
  <c r="E5298" i="6"/>
  <c r="F5298" i="6" s="1"/>
  <c r="G5298" i="6" s="1"/>
  <c r="E5297" i="6"/>
  <c r="F5297" i="6" s="1"/>
  <c r="G5297" i="6" s="1"/>
  <c r="E5296" i="6"/>
  <c r="F5296" i="6" s="1"/>
  <c r="G5296" i="6" s="1"/>
  <c r="E5295" i="6"/>
  <c r="F5295" i="6" s="1"/>
  <c r="G5295" i="6" s="1"/>
  <c r="E5294" i="6"/>
  <c r="F5294" i="6" s="1"/>
  <c r="G5294" i="6" s="1"/>
  <c r="E5293" i="6"/>
  <c r="F5293" i="6" s="1"/>
  <c r="G5293" i="6" s="1"/>
  <c r="E5292" i="6"/>
  <c r="F5292" i="6" s="1"/>
  <c r="G5292" i="6" s="1"/>
  <c r="E5291" i="6"/>
  <c r="F5291" i="6" s="1"/>
  <c r="G5291" i="6" s="1"/>
  <c r="E5290" i="6"/>
  <c r="F5290" i="6" s="1"/>
  <c r="G5290" i="6" s="1"/>
  <c r="E5289" i="6"/>
  <c r="F5289" i="6" s="1"/>
  <c r="G5289" i="6" s="1"/>
  <c r="E5288" i="6"/>
  <c r="F5288" i="6" s="1"/>
  <c r="G5288" i="6" s="1"/>
  <c r="E5287" i="6"/>
  <c r="F5287" i="6" s="1"/>
  <c r="G5287" i="6" s="1"/>
  <c r="E5286" i="6"/>
  <c r="F5286" i="6" s="1"/>
  <c r="G5286" i="6" s="1"/>
  <c r="E5285" i="6"/>
  <c r="F5285" i="6" s="1"/>
  <c r="G5285" i="6" s="1"/>
  <c r="E5284" i="6"/>
  <c r="F5284" i="6" s="1"/>
  <c r="G5284" i="6" s="1"/>
  <c r="E5283" i="6"/>
  <c r="F5283" i="6" s="1"/>
  <c r="G5283" i="6" s="1"/>
  <c r="E5282" i="6"/>
  <c r="F5282" i="6" s="1"/>
  <c r="G5282" i="6" s="1"/>
  <c r="E5281" i="6"/>
  <c r="F5281" i="6" s="1"/>
  <c r="G5281" i="6" s="1"/>
  <c r="E5280" i="6"/>
  <c r="F5280" i="6" s="1"/>
  <c r="G5280" i="6" s="1"/>
  <c r="E5279" i="6"/>
  <c r="F5279" i="6" s="1"/>
  <c r="G5279" i="6" s="1"/>
  <c r="E5278" i="6"/>
  <c r="F5278" i="6" s="1"/>
  <c r="G5278" i="6" s="1"/>
  <c r="E5277" i="6"/>
  <c r="F5277" i="6" s="1"/>
  <c r="G5277" i="6" s="1"/>
  <c r="E5276" i="6"/>
  <c r="F5276" i="6" s="1"/>
  <c r="G5276" i="6" s="1"/>
  <c r="E5275" i="6"/>
  <c r="F5275" i="6" s="1"/>
  <c r="G5275" i="6" s="1"/>
  <c r="E5274" i="6"/>
  <c r="F5274" i="6" s="1"/>
  <c r="G5274" i="6" s="1"/>
  <c r="E5273" i="6"/>
  <c r="F5273" i="6" s="1"/>
  <c r="G5273" i="6" s="1"/>
  <c r="E5272" i="6"/>
  <c r="F5272" i="6" s="1"/>
  <c r="G5272" i="6" s="1"/>
  <c r="E5271" i="6"/>
  <c r="F5271" i="6" s="1"/>
  <c r="G5271" i="6" s="1"/>
  <c r="E5270" i="6"/>
  <c r="F5270" i="6" s="1"/>
  <c r="G5270" i="6" s="1"/>
  <c r="E5269" i="6"/>
  <c r="F5269" i="6" s="1"/>
  <c r="G5269" i="6" s="1"/>
  <c r="E5268" i="6"/>
  <c r="F5268" i="6" s="1"/>
  <c r="G5268" i="6" s="1"/>
  <c r="E5267" i="6"/>
  <c r="F5267" i="6" s="1"/>
  <c r="G5267" i="6" s="1"/>
  <c r="E5266" i="6"/>
  <c r="F5266" i="6" s="1"/>
  <c r="G5266" i="6" s="1"/>
  <c r="E5265" i="6"/>
  <c r="F5265" i="6" s="1"/>
  <c r="G5265" i="6" s="1"/>
  <c r="E5264" i="6"/>
  <c r="F5264" i="6" s="1"/>
  <c r="G5264" i="6" s="1"/>
  <c r="E5263" i="6"/>
  <c r="F5263" i="6" s="1"/>
  <c r="G5263" i="6" s="1"/>
  <c r="E5262" i="6"/>
  <c r="F5262" i="6" s="1"/>
  <c r="G5262" i="6" s="1"/>
  <c r="E5261" i="6"/>
  <c r="F5261" i="6" s="1"/>
  <c r="G5261" i="6" s="1"/>
  <c r="E5260" i="6"/>
  <c r="F5260" i="6" s="1"/>
  <c r="G5260" i="6" s="1"/>
  <c r="E5259" i="6"/>
  <c r="F5259" i="6" s="1"/>
  <c r="G5259" i="6" s="1"/>
  <c r="E5258" i="6"/>
  <c r="F5258" i="6" s="1"/>
  <c r="G5258" i="6" s="1"/>
  <c r="E5257" i="6"/>
  <c r="F5257" i="6" s="1"/>
  <c r="G5257" i="6" s="1"/>
  <c r="E5256" i="6"/>
  <c r="F5256" i="6" s="1"/>
  <c r="G5256" i="6" s="1"/>
  <c r="E5255" i="6"/>
  <c r="F5255" i="6" s="1"/>
  <c r="G5255" i="6" s="1"/>
  <c r="E5254" i="6"/>
  <c r="F5254" i="6" s="1"/>
  <c r="G5254" i="6" s="1"/>
  <c r="E5253" i="6"/>
  <c r="F5253" i="6" s="1"/>
  <c r="G5253" i="6" s="1"/>
  <c r="E5252" i="6"/>
  <c r="F5252" i="6" s="1"/>
  <c r="G5252" i="6" s="1"/>
  <c r="E5251" i="6"/>
  <c r="F5251" i="6" s="1"/>
  <c r="G5251" i="6" s="1"/>
  <c r="E5250" i="6"/>
  <c r="F5250" i="6" s="1"/>
  <c r="G5250" i="6" s="1"/>
  <c r="E5249" i="6"/>
  <c r="F5249" i="6" s="1"/>
  <c r="G5249" i="6" s="1"/>
  <c r="E5248" i="6"/>
  <c r="F5248" i="6" s="1"/>
  <c r="G5248" i="6" s="1"/>
  <c r="E5247" i="6"/>
  <c r="F5247" i="6" s="1"/>
  <c r="G5247" i="6" s="1"/>
  <c r="E5246" i="6"/>
  <c r="F5246" i="6" s="1"/>
  <c r="G5246" i="6" s="1"/>
  <c r="E5245" i="6"/>
  <c r="F5245" i="6" s="1"/>
  <c r="G5245" i="6" s="1"/>
  <c r="E5244" i="6"/>
  <c r="F5244" i="6" s="1"/>
  <c r="G5244" i="6" s="1"/>
  <c r="E5243" i="6"/>
  <c r="F5243" i="6" s="1"/>
  <c r="G5243" i="6" s="1"/>
  <c r="E5242" i="6"/>
  <c r="F5242" i="6" s="1"/>
  <c r="G5242" i="6" s="1"/>
  <c r="E5241" i="6"/>
  <c r="F5241" i="6" s="1"/>
  <c r="G5241" i="6" s="1"/>
  <c r="E5240" i="6"/>
  <c r="F5240" i="6" s="1"/>
  <c r="G5240" i="6" s="1"/>
  <c r="E5239" i="6"/>
  <c r="F5239" i="6" s="1"/>
  <c r="G5239" i="6" s="1"/>
  <c r="E5238" i="6"/>
  <c r="F5238" i="6" s="1"/>
  <c r="G5238" i="6" s="1"/>
  <c r="E5237" i="6"/>
  <c r="E5236" i="6"/>
  <c r="E5235" i="6"/>
  <c r="E5234" i="6"/>
  <c r="E5233" i="6"/>
  <c r="E5232" i="6"/>
  <c r="E5231" i="6"/>
  <c r="E5230" i="6"/>
  <c r="E5229" i="6"/>
  <c r="E5228" i="6"/>
  <c r="E5227" i="6"/>
  <c r="E5226" i="6"/>
  <c r="E5225" i="6"/>
  <c r="E5224" i="6"/>
  <c r="E5223" i="6"/>
  <c r="E5222" i="6"/>
  <c r="E5221" i="6"/>
  <c r="E5220" i="6"/>
  <c r="F5220" i="6" s="1"/>
  <c r="G5220" i="6" s="1"/>
  <c r="E5219" i="6"/>
  <c r="E5218" i="6"/>
  <c r="E5217" i="6"/>
  <c r="E5216" i="6"/>
  <c r="E5215" i="6"/>
  <c r="E5214" i="6"/>
  <c r="E5213" i="6"/>
  <c r="E5212" i="6"/>
  <c r="E5211" i="6"/>
  <c r="E5210" i="6"/>
  <c r="E5209" i="6"/>
  <c r="E5208" i="6"/>
  <c r="E5207" i="6"/>
  <c r="E5206" i="6"/>
  <c r="E5205" i="6"/>
  <c r="E5204" i="6"/>
  <c r="E5203" i="6"/>
  <c r="E5202" i="6"/>
  <c r="E5201" i="6"/>
  <c r="E5200" i="6"/>
  <c r="F5200" i="6" s="1"/>
  <c r="G5200" i="6" s="1"/>
  <c r="E5199" i="6"/>
  <c r="E5198" i="6"/>
  <c r="E5197" i="6"/>
  <c r="E5196" i="6"/>
  <c r="F6590" i="6" s="1"/>
  <c r="G6590" i="6" s="1"/>
  <c r="E5195" i="6"/>
  <c r="F5195" i="6" s="1"/>
  <c r="E5194" i="6"/>
  <c r="E5193" i="6"/>
  <c r="E5192" i="6"/>
  <c r="E5191" i="6"/>
  <c r="E5190" i="6"/>
  <c r="E5189" i="6"/>
  <c r="E5188" i="6"/>
  <c r="E5187" i="6"/>
  <c r="E5186" i="6"/>
  <c r="E5185" i="6"/>
  <c r="E5184" i="6"/>
  <c r="E5183" i="6"/>
  <c r="E5182" i="6"/>
  <c r="E5181" i="6"/>
  <c r="E5180" i="6"/>
  <c r="F5180" i="6" s="1"/>
  <c r="G5180" i="6" s="1"/>
  <c r="E5179" i="6"/>
  <c r="E5178" i="6"/>
  <c r="E5177" i="6"/>
  <c r="E5176" i="6"/>
  <c r="F5176" i="6" s="1"/>
  <c r="G5176" i="6" s="1"/>
  <c r="E5175" i="6"/>
  <c r="E5174" i="6"/>
  <c r="E5173" i="6"/>
  <c r="E5172" i="6"/>
  <c r="F5172" i="6" s="1"/>
  <c r="G5172" i="6" s="1"/>
  <c r="E5171" i="6"/>
  <c r="E5170" i="6"/>
  <c r="E5169" i="6"/>
  <c r="E5168" i="6"/>
  <c r="E5167" i="6"/>
  <c r="E5166" i="6"/>
  <c r="E5165" i="6"/>
  <c r="E5164" i="6"/>
  <c r="E5163" i="6"/>
  <c r="E5162" i="6"/>
  <c r="E5161" i="6"/>
  <c r="E5160" i="6"/>
  <c r="E5159" i="6"/>
  <c r="E5158" i="6"/>
  <c r="E5157" i="6"/>
  <c r="E5156" i="6"/>
  <c r="E5155" i="6"/>
  <c r="E5154" i="6"/>
  <c r="E5153" i="6"/>
  <c r="E5152" i="6"/>
  <c r="E5151" i="6"/>
  <c r="E5150" i="6"/>
  <c r="E5149" i="6"/>
  <c r="E5148" i="6"/>
  <c r="E5147" i="6"/>
  <c r="E5146" i="6"/>
  <c r="E5145" i="6"/>
  <c r="E5144" i="6"/>
  <c r="E5143" i="6"/>
  <c r="E5142" i="6"/>
  <c r="E5141" i="6"/>
  <c r="E5140" i="6"/>
  <c r="E5139" i="6"/>
  <c r="E5138" i="6"/>
  <c r="E5137" i="6"/>
  <c r="E5136" i="6"/>
  <c r="E5135" i="6"/>
  <c r="F5135" i="6" s="1"/>
  <c r="G5135" i="6" s="1"/>
  <c r="E5134" i="6"/>
  <c r="E5133" i="6"/>
  <c r="E5132" i="6"/>
  <c r="E5131" i="6"/>
  <c r="E5130" i="6"/>
  <c r="E5129" i="6"/>
  <c r="E5128" i="6"/>
  <c r="E5127" i="6"/>
  <c r="E5126" i="6"/>
  <c r="E5125" i="6"/>
  <c r="E5124" i="6"/>
  <c r="E5123" i="6"/>
  <c r="E5122" i="6"/>
  <c r="E5121" i="6"/>
  <c r="E5120" i="6"/>
  <c r="E5119" i="6"/>
  <c r="E5118" i="6"/>
  <c r="E5117" i="6"/>
  <c r="E5116" i="6"/>
  <c r="E5115" i="6"/>
  <c r="E5114" i="6"/>
  <c r="F5114" i="6" s="1"/>
  <c r="E5113" i="6"/>
  <c r="E5112" i="6"/>
  <c r="E5111" i="6"/>
  <c r="F5111" i="6" s="1"/>
  <c r="G5111" i="6" s="1"/>
  <c r="E5110" i="6"/>
  <c r="E5109" i="6"/>
  <c r="E5108" i="6"/>
  <c r="E5107" i="6"/>
  <c r="F5107" i="6" s="1"/>
  <c r="G5107" i="6" s="1"/>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5070" i="6"/>
  <c r="E5069" i="6"/>
  <c r="E5068" i="6"/>
  <c r="E5067" i="6"/>
  <c r="E5066" i="6"/>
  <c r="E5065" i="6"/>
  <c r="E5064" i="6"/>
  <c r="E5063" i="6"/>
  <c r="E5062" i="6"/>
  <c r="E5061" i="6"/>
  <c r="E5060" i="6"/>
  <c r="E5059" i="6"/>
  <c r="E5058" i="6"/>
  <c r="E5057" i="6"/>
  <c r="E5056" i="6"/>
  <c r="E5055" i="6"/>
  <c r="E5054" i="6"/>
  <c r="F5054" i="6" s="1"/>
  <c r="G5054" i="6" s="1"/>
  <c r="E5053" i="6"/>
  <c r="F5053" i="6" s="1"/>
  <c r="G5053" i="6" s="1"/>
  <c r="E5052" i="6"/>
  <c r="E5051" i="6"/>
  <c r="E5050" i="6"/>
  <c r="F5050" i="6" s="1"/>
  <c r="G5050" i="6" s="1"/>
  <c r="E5049" i="6"/>
  <c r="E5048" i="6"/>
  <c r="E5047" i="6"/>
  <c r="E5046" i="6"/>
  <c r="E5045" i="6"/>
  <c r="F5045" i="6" s="1"/>
  <c r="G5045" i="6" s="1"/>
  <c r="E5044" i="6"/>
  <c r="E5043" i="6"/>
  <c r="E5042" i="6"/>
  <c r="F5042" i="6" s="1"/>
  <c r="G5042" i="6" s="1"/>
  <c r="E5041" i="6"/>
  <c r="E5040" i="6"/>
  <c r="E5039" i="6"/>
  <c r="E5038" i="6"/>
  <c r="E5037" i="6"/>
  <c r="E5036" i="6"/>
  <c r="F5036" i="6" s="1"/>
  <c r="E5035" i="6"/>
  <c r="E5034" i="6"/>
  <c r="E5033" i="6"/>
  <c r="E5032" i="6"/>
  <c r="F5032" i="6" s="1"/>
  <c r="G5032" i="6" s="1"/>
  <c r="E5031" i="6"/>
  <c r="F5031" i="6" s="1"/>
  <c r="G5031" i="6" s="1"/>
  <c r="E5030" i="6"/>
  <c r="E5029" i="6"/>
  <c r="F5029" i="6" s="1"/>
  <c r="G5029" i="6" s="1"/>
  <c r="E5028" i="6"/>
  <c r="E5027" i="6"/>
  <c r="E5026" i="6"/>
  <c r="E5025" i="6"/>
  <c r="E5024" i="6"/>
  <c r="E5023" i="6"/>
  <c r="E5022" i="6"/>
  <c r="E5021" i="6"/>
  <c r="E5020" i="6"/>
  <c r="E5019" i="6"/>
  <c r="E5018" i="6"/>
  <c r="F5018" i="6" s="1"/>
  <c r="G5018" i="6" s="1"/>
  <c r="E5017" i="6"/>
  <c r="F5017" i="6" s="1"/>
  <c r="G5017" i="6" s="1"/>
  <c r="E5016" i="6"/>
  <c r="E5015" i="6"/>
  <c r="E5014" i="6"/>
  <c r="E5013" i="6"/>
  <c r="E5012" i="6"/>
  <c r="E5011" i="6"/>
  <c r="E5010" i="6"/>
  <c r="E5009" i="6"/>
  <c r="E5008" i="6"/>
  <c r="E5007" i="6"/>
  <c r="E5006" i="6"/>
  <c r="E5005" i="6"/>
  <c r="E5004" i="6"/>
  <c r="E5003" i="6"/>
  <c r="E5002" i="6"/>
  <c r="E5001" i="6"/>
  <c r="E5000" i="6"/>
  <c r="E4999" i="6"/>
  <c r="E4998" i="6"/>
  <c r="E4997" i="6"/>
  <c r="E4996" i="6"/>
  <c r="E4995" i="6"/>
  <c r="E4994" i="6"/>
  <c r="E4993" i="6"/>
  <c r="E4992" i="6"/>
  <c r="F4992" i="6" s="1"/>
  <c r="G4992" i="6" s="1"/>
  <c r="E4991" i="6"/>
  <c r="F4991" i="6" s="1"/>
  <c r="G4991" i="6" s="1"/>
  <c r="E4990" i="6"/>
  <c r="E4989" i="6"/>
  <c r="E4988" i="6"/>
  <c r="F4988" i="6" s="1"/>
  <c r="G4988" i="6" s="1"/>
  <c r="E4987" i="6"/>
  <c r="E4986" i="6"/>
  <c r="E4985" i="6"/>
  <c r="E4984" i="6"/>
  <c r="E4983" i="6"/>
  <c r="E4982" i="6"/>
  <c r="E4981" i="6"/>
  <c r="E4980" i="6"/>
  <c r="E4979" i="6"/>
  <c r="E4978" i="6"/>
  <c r="E4977" i="6"/>
  <c r="E4976" i="6"/>
  <c r="E4975" i="6"/>
  <c r="E4974" i="6"/>
  <c r="E4973" i="6"/>
  <c r="E4972" i="6"/>
  <c r="E4971" i="6"/>
  <c r="E4970" i="6"/>
  <c r="E4969" i="6"/>
  <c r="E4968" i="6"/>
  <c r="E4967" i="6"/>
  <c r="E4966" i="6"/>
  <c r="F4966" i="6" s="1"/>
  <c r="G4966" i="6" s="1"/>
  <c r="E4965" i="6"/>
  <c r="E4964" i="6"/>
  <c r="E4963" i="6"/>
  <c r="E4962" i="6"/>
  <c r="E4961" i="6"/>
  <c r="F4961" i="6" s="1"/>
  <c r="G4961" i="6" s="1"/>
  <c r="E4960" i="6"/>
  <c r="E4959" i="6"/>
  <c r="E4958" i="6"/>
  <c r="E4957" i="6"/>
  <c r="E4956" i="6"/>
  <c r="E4955" i="6"/>
  <c r="E4954" i="6"/>
  <c r="E4953" i="6"/>
  <c r="E4952" i="6"/>
  <c r="E4951" i="6"/>
  <c r="E4950" i="6"/>
  <c r="E4949" i="6"/>
  <c r="F4949" i="6" s="1"/>
  <c r="G4949" i="6" s="1"/>
  <c r="E4948" i="6"/>
  <c r="E4947" i="6"/>
  <c r="E4946" i="6"/>
  <c r="E4945" i="6"/>
  <c r="E4944" i="6"/>
  <c r="E4943" i="6"/>
  <c r="E4942" i="6"/>
  <c r="E4941" i="6"/>
  <c r="E4940" i="6"/>
  <c r="E4939" i="6"/>
  <c r="E4938" i="6"/>
  <c r="E4937" i="6"/>
  <c r="E4936" i="6"/>
  <c r="E4935" i="6"/>
  <c r="E4934" i="6"/>
  <c r="E4933" i="6"/>
  <c r="E4932" i="6"/>
  <c r="F4932" i="6" s="1"/>
  <c r="G4932" i="6" s="1"/>
  <c r="E4931" i="6"/>
  <c r="E4930" i="6"/>
  <c r="F4930" i="6" s="1"/>
  <c r="G4930" i="6" s="1"/>
  <c r="E4929" i="6"/>
  <c r="E4928" i="6"/>
  <c r="E4927" i="6"/>
  <c r="E4926" i="6"/>
  <c r="E4925" i="6"/>
  <c r="E4924" i="6"/>
  <c r="E4923" i="6"/>
  <c r="E4922" i="6"/>
  <c r="E4921" i="6"/>
  <c r="E4920" i="6"/>
  <c r="E4919" i="6"/>
  <c r="E4918" i="6"/>
  <c r="F4918" i="6" s="1"/>
  <c r="G4918" i="6" s="1"/>
  <c r="E4917" i="6"/>
  <c r="E4916" i="6"/>
  <c r="F4916" i="6" s="1"/>
  <c r="G4916" i="6" s="1"/>
  <c r="E4915" i="6"/>
  <c r="E4914" i="6"/>
  <c r="E4913" i="6"/>
  <c r="E4912" i="6"/>
  <c r="E4911" i="6"/>
  <c r="E4910" i="6"/>
  <c r="E4909" i="6"/>
  <c r="E4908" i="6"/>
  <c r="F4908" i="6" s="1"/>
  <c r="G4908" i="6" s="1"/>
  <c r="E4907" i="6"/>
  <c r="E4906" i="6"/>
  <c r="E4905" i="6"/>
  <c r="E4904" i="6"/>
  <c r="F4904" i="6" s="1"/>
  <c r="G4904" i="6" s="1"/>
  <c r="E4903" i="6"/>
  <c r="E4902" i="6"/>
  <c r="E4901" i="6"/>
  <c r="E4900" i="6"/>
  <c r="F4900" i="6" s="1"/>
  <c r="G4900" i="6" s="1"/>
  <c r="E4899" i="6"/>
  <c r="E4898" i="6"/>
  <c r="E4897" i="6"/>
  <c r="E4896" i="6"/>
  <c r="E4895" i="6"/>
  <c r="E4894" i="6"/>
  <c r="E4893" i="6"/>
  <c r="E4892" i="6"/>
  <c r="E4891" i="6"/>
  <c r="E4890" i="6"/>
  <c r="E4889" i="6"/>
  <c r="E4888" i="6"/>
  <c r="E4887" i="6"/>
  <c r="E4886" i="6"/>
  <c r="E4885" i="6"/>
  <c r="E4884" i="6"/>
  <c r="E4883" i="6"/>
  <c r="E4882" i="6"/>
  <c r="E4881" i="6"/>
  <c r="E4880" i="6"/>
  <c r="F4880" i="6" s="1"/>
  <c r="G4880" i="6" s="1"/>
  <c r="E4879" i="6"/>
  <c r="E4878" i="6"/>
  <c r="E4877" i="6"/>
  <c r="E4876" i="6"/>
  <c r="E4875" i="6"/>
  <c r="E4874" i="6"/>
  <c r="E4873" i="6"/>
  <c r="E4872" i="6"/>
  <c r="F4872" i="6" s="1"/>
  <c r="G4872" i="6" s="1"/>
  <c r="E4871" i="6"/>
  <c r="E4870" i="6"/>
  <c r="F4870" i="6" s="1"/>
  <c r="G4870" i="6" s="1"/>
  <c r="E4869" i="6"/>
  <c r="E4868" i="6"/>
  <c r="E4867" i="6"/>
  <c r="E4866" i="6"/>
  <c r="E4865" i="6"/>
  <c r="E4864" i="6"/>
  <c r="F4864" i="6" s="1"/>
  <c r="G4864" i="6" s="1"/>
  <c r="E4863" i="6"/>
  <c r="E4862" i="6"/>
  <c r="E4861" i="6"/>
  <c r="E4860" i="6"/>
  <c r="E4859" i="6"/>
  <c r="E4858" i="6"/>
  <c r="F4858" i="6" s="1"/>
  <c r="G4858" i="6" s="1"/>
  <c r="E4857" i="6"/>
  <c r="E4856" i="6"/>
  <c r="E4855" i="6"/>
  <c r="E4854" i="6"/>
  <c r="E4853" i="6"/>
  <c r="F4853" i="6" s="1"/>
  <c r="G4853" i="6" s="1"/>
  <c r="E4852" i="6"/>
  <c r="F4852" i="6" s="1"/>
  <c r="G4852" i="6" s="1"/>
  <c r="E4851" i="6"/>
  <c r="E4850" i="6"/>
  <c r="E4849" i="6"/>
  <c r="E4848" i="6"/>
  <c r="F4848" i="6" s="1"/>
  <c r="G4848" i="6" s="1"/>
  <c r="E4847" i="6"/>
  <c r="E4846" i="6"/>
  <c r="E4845" i="6"/>
  <c r="E4844" i="6"/>
  <c r="E4843" i="6"/>
  <c r="E4842" i="6"/>
  <c r="E4841" i="6"/>
  <c r="E4840" i="6"/>
  <c r="E4839" i="6"/>
  <c r="E4838" i="6"/>
  <c r="E4837" i="6"/>
  <c r="E4836" i="6"/>
  <c r="F4836" i="6" s="1"/>
  <c r="G4836" i="6" s="1"/>
  <c r="E4835" i="6"/>
  <c r="F4835" i="6" s="1"/>
  <c r="G4835" i="6" s="1"/>
  <c r="E4834" i="6"/>
  <c r="F4834" i="6" s="1"/>
  <c r="G4834" i="6" s="1"/>
  <c r="E4833" i="6"/>
  <c r="F4833" i="6" s="1"/>
  <c r="G4833" i="6" s="1"/>
  <c r="E4832" i="6"/>
  <c r="F4832" i="6" s="1"/>
  <c r="G4832" i="6" s="1"/>
  <c r="E4831" i="6"/>
  <c r="F4831" i="6" s="1"/>
  <c r="G4831" i="6" s="1"/>
  <c r="E4830" i="6"/>
  <c r="F4830" i="6" s="1"/>
  <c r="G4830" i="6" s="1"/>
  <c r="E4829" i="6"/>
  <c r="F4829" i="6" s="1"/>
  <c r="G4829" i="6" s="1"/>
  <c r="E4828" i="6"/>
  <c r="F4828" i="6" s="1"/>
  <c r="G4828" i="6" s="1"/>
  <c r="E4827" i="6"/>
  <c r="F4827" i="6" s="1"/>
  <c r="G4827" i="6" s="1"/>
  <c r="E4826" i="6"/>
  <c r="F4826" i="6" s="1"/>
  <c r="G4826" i="6" s="1"/>
  <c r="E4825" i="6"/>
  <c r="F4825" i="6" s="1"/>
  <c r="G4825" i="6" s="1"/>
  <c r="E4824" i="6"/>
  <c r="F4824" i="6" s="1"/>
  <c r="G4824" i="6" s="1"/>
  <c r="E4823" i="6"/>
  <c r="F4823" i="6" s="1"/>
  <c r="G4823" i="6" s="1"/>
  <c r="E4822" i="6"/>
  <c r="F4822" i="6" s="1"/>
  <c r="G4822" i="6" s="1"/>
  <c r="E4821" i="6"/>
  <c r="F4821" i="6" s="1"/>
  <c r="G4821" i="6" s="1"/>
  <c r="E4820" i="6"/>
  <c r="F4820" i="6" s="1"/>
  <c r="G4820" i="6" s="1"/>
  <c r="E4819" i="6"/>
  <c r="F4819" i="6" s="1"/>
  <c r="G4819" i="6" s="1"/>
  <c r="E4818" i="6"/>
  <c r="F4818" i="6" s="1"/>
  <c r="G4818" i="6" s="1"/>
  <c r="E4817" i="6"/>
  <c r="F4817" i="6" s="1"/>
  <c r="G4817" i="6" s="1"/>
  <c r="E4816" i="6"/>
  <c r="F4816" i="6" s="1"/>
  <c r="G4816" i="6" s="1"/>
  <c r="E4815" i="6"/>
  <c r="F4815" i="6" s="1"/>
  <c r="G4815" i="6" s="1"/>
  <c r="E4814" i="6"/>
  <c r="F4814" i="6" s="1"/>
  <c r="G4814" i="6" s="1"/>
  <c r="E4813" i="6"/>
  <c r="F4813" i="6" s="1"/>
  <c r="G4813" i="6" s="1"/>
  <c r="E4812" i="6"/>
  <c r="F4812" i="6" s="1"/>
  <c r="G4812" i="6" s="1"/>
  <c r="E4811" i="6"/>
  <c r="F4811" i="6" s="1"/>
  <c r="G4811" i="6" s="1"/>
  <c r="E4810" i="6"/>
  <c r="F4810" i="6" s="1"/>
  <c r="G4810" i="6" s="1"/>
  <c r="E4809" i="6"/>
  <c r="F4809" i="6" s="1"/>
  <c r="G4809" i="6" s="1"/>
  <c r="E4808" i="6"/>
  <c r="F4808" i="6" s="1"/>
  <c r="G4808" i="6" s="1"/>
  <c r="E4807" i="6"/>
  <c r="F4807" i="6" s="1"/>
  <c r="G4807" i="6" s="1"/>
  <c r="E4806" i="6"/>
  <c r="F4806" i="6" s="1"/>
  <c r="G4806" i="6" s="1"/>
  <c r="E4805" i="6"/>
  <c r="F4805" i="6" s="1"/>
  <c r="G4805" i="6" s="1"/>
  <c r="E4804" i="6"/>
  <c r="F4804" i="6" s="1"/>
  <c r="G4804" i="6" s="1"/>
  <c r="E4803" i="6"/>
  <c r="F4803" i="6" s="1"/>
  <c r="G4803" i="6" s="1"/>
  <c r="E4802" i="6"/>
  <c r="F4802" i="6" s="1"/>
  <c r="G4802" i="6" s="1"/>
  <c r="E4801" i="6"/>
  <c r="F4801" i="6" s="1"/>
  <c r="G4801" i="6" s="1"/>
  <c r="E4800" i="6"/>
  <c r="F4800" i="6" s="1"/>
  <c r="G4800" i="6" s="1"/>
  <c r="E4799" i="6"/>
  <c r="F4799" i="6" s="1"/>
  <c r="G4799" i="6" s="1"/>
  <c r="E4798" i="6"/>
  <c r="F4798" i="6" s="1"/>
  <c r="G4798" i="6" s="1"/>
  <c r="E4797" i="6"/>
  <c r="F4797" i="6" s="1"/>
  <c r="G4797" i="6" s="1"/>
  <c r="E4796" i="6"/>
  <c r="F4796" i="6" s="1"/>
  <c r="G4796" i="6" s="1"/>
  <c r="E4795" i="6"/>
  <c r="F4795" i="6" s="1"/>
  <c r="G4795" i="6" s="1"/>
  <c r="E4794" i="6"/>
  <c r="F4794" i="6" s="1"/>
  <c r="G4794" i="6" s="1"/>
  <c r="E4793" i="6"/>
  <c r="F4793" i="6" s="1"/>
  <c r="G4793" i="6" s="1"/>
  <c r="E4792" i="6"/>
  <c r="F4792" i="6" s="1"/>
  <c r="G4792" i="6" s="1"/>
  <c r="E4791" i="6"/>
  <c r="F4791" i="6" s="1"/>
  <c r="G4791" i="6" s="1"/>
  <c r="E4790" i="6"/>
  <c r="F4790" i="6" s="1"/>
  <c r="G4790" i="6" s="1"/>
  <c r="E4789" i="6"/>
  <c r="F4789" i="6" s="1"/>
  <c r="G4789" i="6" s="1"/>
  <c r="E4788" i="6"/>
  <c r="F4788" i="6" s="1"/>
  <c r="G4788" i="6" s="1"/>
  <c r="E4787" i="6"/>
  <c r="F4787" i="6" s="1"/>
  <c r="G4787" i="6" s="1"/>
  <c r="E4786" i="6"/>
  <c r="F4786" i="6" s="1"/>
  <c r="G4786" i="6" s="1"/>
  <c r="E4785" i="6"/>
  <c r="F4785" i="6" s="1"/>
  <c r="G4785" i="6" s="1"/>
  <c r="E4784" i="6"/>
  <c r="F4784" i="6" s="1"/>
  <c r="G4784" i="6" s="1"/>
  <c r="E4783" i="6"/>
  <c r="F4783" i="6" s="1"/>
  <c r="G4783" i="6" s="1"/>
  <c r="E4782" i="6"/>
  <c r="F4782" i="6" s="1"/>
  <c r="G4782" i="6" s="1"/>
  <c r="E4781" i="6"/>
  <c r="F4781" i="6" s="1"/>
  <c r="G4781" i="6" s="1"/>
  <c r="E4780" i="6"/>
  <c r="F4780" i="6" s="1"/>
  <c r="G4780" i="6" s="1"/>
  <c r="E4779" i="6"/>
  <c r="F4779" i="6" s="1"/>
  <c r="G4779" i="6" s="1"/>
  <c r="E4778" i="6"/>
  <c r="F4778" i="6" s="1"/>
  <c r="G4778" i="6" s="1"/>
  <c r="E4777" i="6"/>
  <c r="F4777" i="6" s="1"/>
  <c r="G4777" i="6" s="1"/>
  <c r="E4776" i="6"/>
  <c r="F4776" i="6" s="1"/>
  <c r="G4776" i="6" s="1"/>
  <c r="E4775" i="6"/>
  <c r="F4775" i="6" s="1"/>
  <c r="G4775" i="6" s="1"/>
  <c r="E4774" i="6"/>
  <c r="F4774" i="6" s="1"/>
  <c r="G4774" i="6" s="1"/>
  <c r="E4773" i="6"/>
  <c r="F4773" i="6" s="1"/>
  <c r="G4773" i="6" s="1"/>
  <c r="E4772" i="6"/>
  <c r="F4772" i="6" s="1"/>
  <c r="G4772" i="6" s="1"/>
  <c r="E4771" i="6"/>
  <c r="F4771" i="6" s="1"/>
  <c r="G4771" i="6" s="1"/>
  <c r="E4770" i="6"/>
  <c r="F4770" i="6" s="1"/>
  <c r="G4770" i="6" s="1"/>
  <c r="E4769" i="6"/>
  <c r="F4769" i="6" s="1"/>
  <c r="G4769" i="6" s="1"/>
  <c r="E4768" i="6"/>
  <c r="F4768" i="6" s="1"/>
  <c r="G4768" i="6" s="1"/>
  <c r="E4767" i="6"/>
  <c r="F4767" i="6" s="1"/>
  <c r="G4767" i="6" s="1"/>
  <c r="E4766" i="6"/>
  <c r="F4766" i="6" s="1"/>
  <c r="G4766" i="6" s="1"/>
  <c r="E4765" i="6"/>
  <c r="F4765" i="6" s="1"/>
  <c r="G4765" i="6" s="1"/>
  <c r="E4764" i="6"/>
  <c r="F4764" i="6" s="1"/>
  <c r="G4764" i="6" s="1"/>
  <c r="E4763" i="6"/>
  <c r="F4763" i="6" s="1"/>
  <c r="G4763" i="6" s="1"/>
  <c r="E4762" i="6"/>
  <c r="F4762" i="6" s="1"/>
  <c r="G4762" i="6" s="1"/>
  <c r="E4761" i="6"/>
  <c r="F4761" i="6" s="1"/>
  <c r="G4761" i="6" s="1"/>
  <c r="E4760" i="6"/>
  <c r="F4760" i="6" s="1"/>
  <c r="G4760" i="6" s="1"/>
  <c r="E4759" i="6"/>
  <c r="F4759" i="6" s="1"/>
  <c r="G4759" i="6" s="1"/>
  <c r="E4758" i="6"/>
  <c r="F4758" i="6" s="1"/>
  <c r="G4758" i="6" s="1"/>
  <c r="E4757" i="6"/>
  <c r="F4757" i="6" s="1"/>
  <c r="G4757" i="6" s="1"/>
  <c r="E4756" i="6"/>
  <c r="F4756" i="6" s="1"/>
  <c r="G4756" i="6" s="1"/>
  <c r="E4755" i="6"/>
  <c r="F4755" i="6" s="1"/>
  <c r="G4755" i="6" s="1"/>
  <c r="E4754" i="6"/>
  <c r="F4754" i="6" s="1"/>
  <c r="G4754" i="6" s="1"/>
  <c r="E4753" i="6"/>
  <c r="F4753" i="6" s="1"/>
  <c r="G4753" i="6" s="1"/>
  <c r="E4752" i="6"/>
  <c r="F4752" i="6" s="1"/>
  <c r="G4752" i="6" s="1"/>
  <c r="E4751" i="6"/>
  <c r="F4751" i="6" s="1"/>
  <c r="G4751" i="6" s="1"/>
  <c r="E4750" i="6"/>
  <c r="F4750" i="6" s="1"/>
  <c r="G4750" i="6" s="1"/>
  <c r="E4749" i="6"/>
  <c r="F4749" i="6" s="1"/>
  <c r="G4749" i="6" s="1"/>
  <c r="E4748" i="6"/>
  <c r="F4748" i="6" s="1"/>
  <c r="G4748" i="6" s="1"/>
  <c r="E4747" i="6"/>
  <c r="F4747" i="6" s="1"/>
  <c r="G4747" i="6" s="1"/>
  <c r="E4746" i="6"/>
  <c r="F4746" i="6" s="1"/>
  <c r="G4746" i="6" s="1"/>
  <c r="E4745" i="6"/>
  <c r="E4744" i="6"/>
  <c r="F4744" i="6" s="1"/>
  <c r="G4744" i="6" s="1"/>
  <c r="E4743" i="6"/>
  <c r="F4743" i="6" s="1"/>
  <c r="G4743" i="6" s="1"/>
  <c r="E4742" i="6"/>
  <c r="F4742" i="6" s="1"/>
  <c r="G4742" i="6" s="1"/>
  <c r="E4741" i="6"/>
  <c r="F4741" i="6" s="1"/>
  <c r="G4741" i="6" s="1"/>
  <c r="E4740" i="6"/>
  <c r="F4740" i="6" s="1"/>
  <c r="G4740" i="6" s="1"/>
  <c r="E4739" i="6"/>
  <c r="F4739" i="6" s="1"/>
  <c r="G4739" i="6" s="1"/>
  <c r="E4738" i="6"/>
  <c r="E4737" i="6"/>
  <c r="F4737" i="6" s="1"/>
  <c r="G4737" i="6" s="1"/>
  <c r="E4736" i="6"/>
  <c r="F4736" i="6" s="1"/>
  <c r="G4736" i="6" s="1"/>
  <c r="E4735" i="6"/>
  <c r="F4735" i="6" s="1"/>
  <c r="G4735" i="6" s="1"/>
  <c r="E4734" i="6"/>
  <c r="F4734" i="6" s="1"/>
  <c r="G4734" i="6" s="1"/>
  <c r="E4733" i="6"/>
  <c r="F4733" i="6" s="1"/>
  <c r="G4733" i="6" s="1"/>
  <c r="E4732" i="6"/>
  <c r="F4732" i="6" s="1"/>
  <c r="G4732" i="6" s="1"/>
  <c r="E4731" i="6"/>
  <c r="F4731" i="6" s="1"/>
  <c r="G4731" i="6" s="1"/>
  <c r="E4730" i="6"/>
  <c r="F4730" i="6" s="1"/>
  <c r="G4730" i="6" s="1"/>
  <c r="E4729" i="6"/>
  <c r="F4729" i="6" s="1"/>
  <c r="G4729" i="6" s="1"/>
  <c r="E4728" i="6"/>
  <c r="F4728" i="6" s="1"/>
  <c r="G4728" i="6" s="1"/>
  <c r="E4727" i="6"/>
  <c r="F4727" i="6" s="1"/>
  <c r="G4727" i="6" s="1"/>
  <c r="E4726" i="6"/>
  <c r="F4726" i="6" s="1"/>
  <c r="G4726" i="6" s="1"/>
  <c r="E4725" i="6"/>
  <c r="F4725" i="6" s="1"/>
  <c r="G4725" i="6" s="1"/>
  <c r="E4724" i="6"/>
  <c r="F4724" i="6" s="1"/>
  <c r="G4724" i="6" s="1"/>
  <c r="E4723" i="6"/>
  <c r="F4723" i="6" s="1"/>
  <c r="G4723" i="6" s="1"/>
  <c r="E4722" i="6"/>
  <c r="F4722" i="6" s="1"/>
  <c r="G4722" i="6" s="1"/>
  <c r="E4721" i="6"/>
  <c r="F4721" i="6" s="1"/>
  <c r="G4721" i="6" s="1"/>
  <c r="E4720" i="6"/>
  <c r="F4720" i="6" s="1"/>
  <c r="G4720" i="6" s="1"/>
  <c r="E4719" i="6"/>
  <c r="F4719" i="6" s="1"/>
  <c r="G4719" i="6" s="1"/>
  <c r="E4718" i="6"/>
  <c r="F4718" i="6" s="1"/>
  <c r="G4718" i="6" s="1"/>
  <c r="E4717" i="6"/>
  <c r="F4717" i="6" s="1"/>
  <c r="G4717" i="6" s="1"/>
  <c r="E4716" i="6"/>
  <c r="F4716" i="6" s="1"/>
  <c r="G4716" i="6" s="1"/>
  <c r="E4715" i="6"/>
  <c r="E4714" i="6"/>
  <c r="E4713" i="6"/>
  <c r="E4712" i="6"/>
  <c r="E4711" i="6"/>
  <c r="E4710" i="6"/>
  <c r="E4709" i="6"/>
  <c r="E4708" i="6"/>
  <c r="E4707" i="6"/>
  <c r="E4706" i="6"/>
  <c r="F4706" i="6" s="1"/>
  <c r="G4706" i="6" s="1"/>
  <c r="E4705" i="6"/>
  <c r="E4704" i="6"/>
  <c r="E4703" i="6"/>
  <c r="E4702" i="6"/>
  <c r="E4701" i="6"/>
  <c r="E4700" i="6"/>
  <c r="E4699" i="6"/>
  <c r="F4699" i="6" s="1"/>
  <c r="G4699" i="6" s="1"/>
  <c r="E4698" i="6"/>
  <c r="E4697" i="6"/>
  <c r="E4696" i="6"/>
  <c r="E4695" i="6"/>
  <c r="E4694" i="6"/>
  <c r="F4694" i="6" s="1"/>
  <c r="G4694" i="6" s="1"/>
  <c r="E4693" i="6"/>
  <c r="F4693" i="6" s="1"/>
  <c r="G4693" i="6" s="1"/>
  <c r="E4692" i="6"/>
  <c r="E4691" i="6"/>
  <c r="E4690" i="6"/>
  <c r="E4689" i="6"/>
  <c r="E4688" i="6"/>
  <c r="E4687" i="6"/>
  <c r="E4686" i="6"/>
  <c r="E4685" i="6"/>
  <c r="E4684" i="6"/>
  <c r="E4683" i="6"/>
  <c r="E4682" i="6"/>
  <c r="E4681" i="6"/>
  <c r="E4680" i="6"/>
  <c r="E4679" i="6"/>
  <c r="E4678" i="6"/>
  <c r="E4677" i="6"/>
  <c r="E4676" i="6"/>
  <c r="E4675" i="6"/>
  <c r="E4674" i="6"/>
  <c r="E4673" i="6"/>
  <c r="E4672" i="6"/>
  <c r="E4671" i="6"/>
  <c r="F4671" i="6" s="1"/>
  <c r="G4671" i="6" s="1"/>
  <c r="E4670" i="6"/>
  <c r="E4669" i="6"/>
  <c r="E4668" i="6"/>
  <c r="E4667" i="6"/>
  <c r="E4666" i="6"/>
  <c r="E4665" i="6"/>
  <c r="E4664" i="6"/>
  <c r="E4663" i="6"/>
  <c r="E4662" i="6"/>
  <c r="F4662" i="6" s="1"/>
  <c r="G4662" i="6" s="1"/>
  <c r="E4661" i="6"/>
  <c r="E4660" i="6"/>
  <c r="E4659" i="6"/>
  <c r="E4658" i="6"/>
  <c r="F6103" i="6" s="1"/>
  <c r="G6103" i="6" s="1"/>
  <c r="E4657" i="6"/>
  <c r="E4656" i="6"/>
  <c r="E4655" i="6"/>
  <c r="E4654" i="6"/>
  <c r="E4653" i="6"/>
  <c r="E4652" i="6"/>
  <c r="E4651" i="6"/>
  <c r="E4650" i="6"/>
  <c r="E4649" i="6"/>
  <c r="E4648" i="6"/>
  <c r="E4647" i="6"/>
  <c r="E4646" i="6"/>
  <c r="E4645" i="6"/>
  <c r="E4644" i="6"/>
  <c r="E4643" i="6"/>
  <c r="E4642" i="6"/>
  <c r="E4641" i="6"/>
  <c r="E4640" i="6"/>
  <c r="F4640" i="6" s="1"/>
  <c r="G4640" i="6" s="1"/>
  <c r="E4639" i="6"/>
  <c r="E4638" i="6"/>
  <c r="E4637" i="6"/>
  <c r="E4636" i="6"/>
  <c r="F4636" i="6" s="1"/>
  <c r="G4636" i="6" s="1"/>
  <c r="E4635" i="6"/>
  <c r="E4634" i="6"/>
  <c r="E4633" i="6"/>
  <c r="E4632" i="6"/>
  <c r="E4631" i="6"/>
  <c r="E4630" i="6"/>
  <c r="E4629" i="6"/>
  <c r="E4628" i="6"/>
  <c r="E4627" i="6"/>
  <c r="E4626" i="6"/>
  <c r="E4625" i="6"/>
  <c r="E4624" i="6"/>
  <c r="E4623" i="6"/>
  <c r="F4623" i="6" s="1"/>
  <c r="G4623" i="6" s="1"/>
  <c r="E4622" i="6"/>
  <c r="F4622" i="6" s="1"/>
  <c r="G4622" i="6" s="1"/>
  <c r="E4621" i="6"/>
  <c r="E4620" i="6"/>
  <c r="E4619" i="6"/>
  <c r="F4619" i="6" s="1"/>
  <c r="G4619" i="6" s="1"/>
  <c r="E4618" i="6"/>
  <c r="E4617" i="6"/>
  <c r="F4617" i="6" s="1"/>
  <c r="G4617" i="6" s="1"/>
  <c r="E4616" i="6"/>
  <c r="E4615" i="6"/>
  <c r="E4614" i="6"/>
  <c r="F4614" i="6" s="1"/>
  <c r="G4614" i="6" s="1"/>
  <c r="E4613" i="6"/>
  <c r="F4613" i="6" s="1"/>
  <c r="G4613" i="6" s="1"/>
  <c r="E4612" i="6"/>
  <c r="E4611" i="6"/>
  <c r="F4611" i="6" s="1"/>
  <c r="G4611" i="6" s="1"/>
  <c r="E4610" i="6"/>
  <c r="E4609" i="6"/>
  <c r="E4608" i="6"/>
  <c r="F4608" i="6" s="1"/>
  <c r="G4608" i="6" s="1"/>
  <c r="E4607" i="6"/>
  <c r="E4606" i="6"/>
  <c r="E4605" i="6"/>
  <c r="F4605" i="6" s="1"/>
  <c r="G4605" i="6" s="1"/>
  <c r="E4604" i="6"/>
  <c r="F4604" i="6" s="1"/>
  <c r="G4604" i="6" s="1"/>
  <c r="E4603" i="6"/>
  <c r="E4602" i="6"/>
  <c r="E4601" i="6"/>
  <c r="E4600" i="6"/>
  <c r="F4600" i="6" s="1"/>
  <c r="G4600" i="6" s="1"/>
  <c r="E4599" i="6"/>
  <c r="E4598" i="6"/>
  <c r="E4597" i="6"/>
  <c r="E4596" i="6"/>
  <c r="E4595" i="6"/>
  <c r="E4594" i="6"/>
  <c r="E4593" i="6"/>
  <c r="E4592" i="6"/>
  <c r="E4591" i="6"/>
  <c r="E4590" i="6"/>
  <c r="F4590" i="6" s="1"/>
  <c r="G4590" i="6" s="1"/>
  <c r="E4589" i="6"/>
  <c r="F4589" i="6" s="1"/>
  <c r="G4589" i="6" s="1"/>
  <c r="E4588" i="6"/>
  <c r="E4587" i="6"/>
  <c r="E4586" i="6"/>
  <c r="E4585" i="6"/>
  <c r="E4584" i="6"/>
  <c r="E4583" i="6"/>
  <c r="E4582" i="6"/>
  <c r="E4581" i="6"/>
  <c r="E4580" i="6"/>
  <c r="E4579" i="6"/>
  <c r="E4578" i="6"/>
  <c r="E4577" i="6"/>
  <c r="E4576" i="6"/>
  <c r="E4575" i="6"/>
  <c r="E4574" i="6"/>
  <c r="F4574" i="6" s="1"/>
  <c r="G4574" i="6" s="1"/>
  <c r="E4573" i="6"/>
  <c r="E4572" i="6"/>
  <c r="E4571" i="6"/>
  <c r="E4570" i="6"/>
  <c r="F4570" i="6" s="1"/>
  <c r="G4570" i="6" s="1"/>
  <c r="E4569" i="6"/>
  <c r="E4568" i="6"/>
  <c r="E4567" i="6"/>
  <c r="E4566" i="6"/>
  <c r="E4565" i="6"/>
  <c r="E4564" i="6"/>
  <c r="E4563" i="6"/>
  <c r="E4562" i="6"/>
  <c r="E4561" i="6"/>
  <c r="E4560" i="6"/>
  <c r="E4559" i="6"/>
  <c r="E4558" i="6"/>
  <c r="E4557" i="6"/>
  <c r="E4556" i="6"/>
  <c r="E4555" i="6"/>
  <c r="E4554" i="6"/>
  <c r="E4553" i="6"/>
  <c r="F4553" i="6" s="1"/>
  <c r="G4553" i="6" s="1"/>
  <c r="E4552" i="6"/>
  <c r="E4551" i="6"/>
  <c r="E4550" i="6"/>
  <c r="E4549" i="6"/>
  <c r="E4548" i="6"/>
  <c r="E4547" i="6"/>
  <c r="E4546" i="6"/>
  <c r="E4545" i="6"/>
  <c r="E4544" i="6"/>
  <c r="F4544" i="6" s="1"/>
  <c r="G4544" i="6" s="1"/>
  <c r="E4543" i="6"/>
  <c r="E4542" i="6"/>
  <c r="E4541" i="6"/>
  <c r="E4540" i="6"/>
  <c r="E4539" i="6"/>
  <c r="E4538" i="6"/>
  <c r="F4538" i="6" s="1"/>
  <c r="G4538" i="6" s="1"/>
  <c r="E4537" i="6"/>
  <c r="E4536" i="6"/>
  <c r="E4535" i="6"/>
  <c r="E4534" i="6"/>
  <c r="E4533" i="6"/>
  <c r="F4533" i="6" s="1"/>
  <c r="G4533" i="6" s="1"/>
  <c r="E4532" i="6"/>
  <c r="E4531" i="6"/>
  <c r="F4531" i="6" s="1"/>
  <c r="G4531" i="6" s="1"/>
  <c r="E4530" i="6"/>
  <c r="E4529" i="6"/>
  <c r="E4528" i="6"/>
  <c r="E4527" i="6"/>
  <c r="E4526" i="6"/>
  <c r="F4526" i="6" s="1"/>
  <c r="G4526" i="6" s="1"/>
  <c r="E4525" i="6"/>
  <c r="E4524" i="6"/>
  <c r="E4523" i="6"/>
  <c r="E4522" i="6"/>
  <c r="E4521" i="6"/>
  <c r="E4520" i="6"/>
  <c r="E4519" i="6"/>
  <c r="E4518" i="6"/>
  <c r="E4517" i="6"/>
  <c r="E4516" i="6"/>
  <c r="E4515" i="6"/>
  <c r="E4514" i="6"/>
  <c r="F4514" i="6" s="1"/>
  <c r="G4514" i="6" s="1"/>
  <c r="E4513" i="6"/>
  <c r="E4512" i="6"/>
  <c r="E4511" i="6"/>
  <c r="E4510" i="6"/>
  <c r="E4509" i="6"/>
  <c r="E4508" i="6"/>
  <c r="F4508" i="6" s="1"/>
  <c r="G4508" i="6" s="1"/>
  <c r="E4507" i="6"/>
  <c r="F4507" i="6" s="1"/>
  <c r="G4507" i="6" s="1"/>
  <c r="E4506" i="6"/>
  <c r="F4506" i="6" s="1"/>
  <c r="G4506" i="6" s="1"/>
  <c r="E4505" i="6"/>
  <c r="F4505" i="6" s="1"/>
  <c r="G4505" i="6" s="1"/>
  <c r="E4504" i="6"/>
  <c r="F4504" i="6" s="1"/>
  <c r="G4504" i="6" s="1"/>
  <c r="E4503" i="6"/>
  <c r="F4503" i="6" s="1"/>
  <c r="G4503" i="6" s="1"/>
  <c r="E4502" i="6"/>
  <c r="F4502" i="6" s="1"/>
  <c r="G4502" i="6" s="1"/>
  <c r="E4501" i="6"/>
  <c r="F4501" i="6" s="1"/>
  <c r="G4501" i="6" s="1"/>
  <c r="E4500" i="6"/>
  <c r="F4500" i="6" s="1"/>
  <c r="G4500" i="6" s="1"/>
  <c r="E4499" i="6"/>
  <c r="F4499" i="6" s="1"/>
  <c r="G4499" i="6" s="1"/>
  <c r="E4498" i="6"/>
  <c r="F4498" i="6" s="1"/>
  <c r="G4498" i="6" s="1"/>
  <c r="E4497" i="6"/>
  <c r="F4497" i="6" s="1"/>
  <c r="G4497" i="6" s="1"/>
  <c r="E4496" i="6"/>
  <c r="F4496" i="6" s="1"/>
  <c r="G4496" i="6" s="1"/>
  <c r="E4495" i="6"/>
  <c r="F4495" i="6" s="1"/>
  <c r="G4495" i="6" s="1"/>
  <c r="E4494" i="6"/>
  <c r="F4494" i="6" s="1"/>
  <c r="G4494" i="6" s="1"/>
  <c r="E4493" i="6"/>
  <c r="F4493" i="6" s="1"/>
  <c r="G4493" i="6" s="1"/>
  <c r="E4492" i="6"/>
  <c r="F4492" i="6" s="1"/>
  <c r="G4492" i="6" s="1"/>
  <c r="E4491" i="6"/>
  <c r="F4491" i="6" s="1"/>
  <c r="G4491" i="6" s="1"/>
  <c r="E4490" i="6"/>
  <c r="F4490" i="6" s="1"/>
  <c r="G4490" i="6" s="1"/>
  <c r="E4489" i="6"/>
  <c r="F4489" i="6" s="1"/>
  <c r="G4489" i="6" s="1"/>
  <c r="E4488" i="6"/>
  <c r="F4488" i="6" s="1"/>
  <c r="G4488" i="6" s="1"/>
  <c r="E4487" i="6"/>
  <c r="F4487" i="6" s="1"/>
  <c r="G4487" i="6" s="1"/>
  <c r="E4486" i="6"/>
  <c r="F4486" i="6" s="1"/>
  <c r="G4486" i="6" s="1"/>
  <c r="E4485" i="6"/>
  <c r="F4485" i="6" s="1"/>
  <c r="G4485" i="6" s="1"/>
  <c r="E4484" i="6"/>
  <c r="F4484" i="6" s="1"/>
  <c r="G4484" i="6" s="1"/>
  <c r="E4483" i="6"/>
  <c r="F4483" i="6" s="1"/>
  <c r="G4483" i="6" s="1"/>
  <c r="E4482" i="6"/>
  <c r="F4482" i="6" s="1"/>
  <c r="G4482" i="6" s="1"/>
  <c r="E4481" i="6"/>
  <c r="F4481" i="6" s="1"/>
  <c r="G4481" i="6" s="1"/>
  <c r="E4480" i="6"/>
  <c r="F4480" i="6" s="1"/>
  <c r="G4480" i="6" s="1"/>
  <c r="E4479" i="6"/>
  <c r="F4479" i="6" s="1"/>
  <c r="G4479" i="6" s="1"/>
  <c r="E4478" i="6"/>
  <c r="F4478" i="6" s="1"/>
  <c r="G4478" i="6" s="1"/>
  <c r="E4477" i="6"/>
  <c r="F4477" i="6" s="1"/>
  <c r="G4477" i="6" s="1"/>
  <c r="E4476" i="6"/>
  <c r="F4476" i="6" s="1"/>
  <c r="G4476" i="6" s="1"/>
  <c r="E4475" i="6"/>
  <c r="F4475" i="6" s="1"/>
  <c r="G4475" i="6" s="1"/>
  <c r="E4474" i="6"/>
  <c r="F4474" i="6" s="1"/>
  <c r="G4474" i="6" s="1"/>
  <c r="E4473" i="6"/>
  <c r="F4473" i="6" s="1"/>
  <c r="G4473" i="6" s="1"/>
  <c r="E4472" i="6"/>
  <c r="F4472" i="6" s="1"/>
  <c r="G4472" i="6" s="1"/>
  <c r="E4471" i="6"/>
  <c r="F4471" i="6" s="1"/>
  <c r="G4471" i="6" s="1"/>
  <c r="E4470" i="6"/>
  <c r="F4470" i="6" s="1"/>
  <c r="G4470" i="6" s="1"/>
  <c r="E4469" i="6"/>
  <c r="F4469" i="6" s="1"/>
  <c r="G4469" i="6" s="1"/>
  <c r="E4468" i="6"/>
  <c r="F4468" i="6" s="1"/>
  <c r="G4468" i="6" s="1"/>
  <c r="E4467" i="6"/>
  <c r="F4467" i="6" s="1"/>
  <c r="G4467" i="6" s="1"/>
  <c r="E4466" i="6"/>
  <c r="F4466" i="6" s="1"/>
  <c r="G4466" i="6" s="1"/>
  <c r="E4465" i="6"/>
  <c r="F4465" i="6" s="1"/>
  <c r="G4465" i="6" s="1"/>
  <c r="E4464" i="6"/>
  <c r="F4464" i="6" s="1"/>
  <c r="G4464" i="6" s="1"/>
  <c r="E4463" i="6"/>
  <c r="F4463" i="6" s="1"/>
  <c r="G4463" i="6" s="1"/>
  <c r="E4462" i="6"/>
  <c r="F4462" i="6" s="1"/>
  <c r="G4462" i="6" s="1"/>
  <c r="E4461" i="6"/>
  <c r="F4461" i="6" s="1"/>
  <c r="G4461" i="6" s="1"/>
  <c r="E4460" i="6"/>
  <c r="F4460" i="6" s="1"/>
  <c r="G4460" i="6" s="1"/>
  <c r="E4459" i="6"/>
  <c r="F4459" i="6" s="1"/>
  <c r="G4459" i="6" s="1"/>
  <c r="E4458" i="6"/>
  <c r="F4458" i="6" s="1"/>
  <c r="G4458" i="6" s="1"/>
  <c r="E4457" i="6"/>
  <c r="F4457" i="6" s="1"/>
  <c r="G4457" i="6" s="1"/>
  <c r="E4456" i="6"/>
  <c r="F4456" i="6" s="1"/>
  <c r="G4456" i="6" s="1"/>
  <c r="E4455" i="6"/>
  <c r="E4454" i="6"/>
  <c r="E4453" i="6"/>
  <c r="E4452" i="6"/>
  <c r="F4452" i="6" s="1"/>
  <c r="G4452" i="6" s="1"/>
  <c r="E4451" i="6"/>
  <c r="E4450" i="6"/>
  <c r="E4449" i="6"/>
  <c r="E4448" i="6"/>
  <c r="E4447" i="6"/>
  <c r="E4446" i="6"/>
  <c r="E4445" i="6"/>
  <c r="E4444" i="6"/>
  <c r="E4443" i="6"/>
  <c r="E4442" i="6"/>
  <c r="E4441" i="6"/>
  <c r="F4441" i="6" s="1"/>
  <c r="G4441" i="6" s="1"/>
  <c r="E4440" i="6"/>
  <c r="E4439" i="6"/>
  <c r="E4438" i="6"/>
  <c r="E4437" i="6"/>
  <c r="E4436" i="6"/>
  <c r="E4435" i="6"/>
  <c r="E4434" i="6"/>
  <c r="F4434" i="6" s="1"/>
  <c r="G4434" i="6" s="1"/>
  <c r="E4433" i="6"/>
  <c r="E4432" i="6"/>
  <c r="F4432" i="6" s="1"/>
  <c r="G4432" i="6" s="1"/>
  <c r="E4431" i="6"/>
  <c r="E4430" i="6"/>
  <c r="E4429" i="6"/>
  <c r="E4428" i="6"/>
  <c r="E4427" i="6"/>
  <c r="F4427" i="6" s="1"/>
  <c r="G4427" i="6" s="1"/>
  <c r="E4426" i="6"/>
  <c r="E4425" i="6"/>
  <c r="E4424" i="6"/>
  <c r="E4423" i="6"/>
  <c r="E4422" i="6"/>
  <c r="F6640" i="6" s="1"/>
  <c r="G6640" i="6" s="1"/>
  <c r="E4421" i="6"/>
  <c r="E4420" i="6"/>
  <c r="E4419" i="6"/>
  <c r="F4419" i="6" s="1"/>
  <c r="G4419" i="6" s="1"/>
  <c r="E4418" i="6"/>
  <c r="E4417" i="6"/>
  <c r="E4416" i="6"/>
  <c r="E4415" i="6"/>
  <c r="E4414" i="6"/>
  <c r="E4413" i="6"/>
  <c r="E4412" i="6"/>
  <c r="F4412" i="6" s="1"/>
  <c r="G4412" i="6" s="1"/>
  <c r="E4411" i="6"/>
  <c r="E4410" i="6"/>
  <c r="E4409" i="6"/>
  <c r="E4408" i="6"/>
  <c r="E4407" i="6"/>
  <c r="E4406" i="6"/>
  <c r="E4405" i="6"/>
  <c r="E4404" i="6"/>
  <c r="E4403" i="6"/>
  <c r="F4403" i="6" s="1"/>
  <c r="G4403" i="6" s="1"/>
  <c r="E4402" i="6"/>
  <c r="F4402" i="6" s="1"/>
  <c r="G4402" i="6" s="1"/>
  <c r="E4401" i="6"/>
  <c r="E4400" i="6"/>
  <c r="E4399" i="6"/>
  <c r="F4399" i="6" s="1"/>
  <c r="G4399" i="6" s="1"/>
  <c r="E4398" i="6"/>
  <c r="E4397" i="6"/>
  <c r="E4396" i="6"/>
  <c r="F4396" i="6" s="1"/>
  <c r="G4396" i="6" s="1"/>
  <c r="E4395" i="6"/>
  <c r="F4395" i="6" s="1"/>
  <c r="G4395" i="6" s="1"/>
  <c r="E4394" i="6"/>
  <c r="F4394" i="6" s="1"/>
  <c r="G4394" i="6" s="1"/>
  <c r="E4393" i="6"/>
  <c r="F4393" i="6" s="1"/>
  <c r="G4393" i="6" s="1"/>
  <c r="E4392" i="6"/>
  <c r="E4391" i="6"/>
  <c r="E4390" i="6"/>
  <c r="E4389" i="6"/>
  <c r="E4388" i="6"/>
  <c r="E4387" i="6"/>
  <c r="E4386" i="6"/>
  <c r="E4385" i="6"/>
  <c r="E4384" i="6"/>
  <c r="E4383" i="6"/>
  <c r="E4382" i="6"/>
  <c r="E4381" i="6"/>
  <c r="E4380" i="6"/>
  <c r="E4379" i="6"/>
  <c r="E4378" i="6"/>
  <c r="E4377" i="6"/>
  <c r="E4376" i="6"/>
  <c r="E4375" i="6"/>
  <c r="E4374" i="6"/>
  <c r="E4373" i="6"/>
  <c r="E4372" i="6"/>
  <c r="F4372" i="6" s="1"/>
  <c r="G4372" i="6" s="1"/>
  <c r="E4371" i="6"/>
  <c r="F4371" i="6" s="1"/>
  <c r="G4371" i="6" s="1"/>
  <c r="E4370" i="6"/>
  <c r="E4369" i="6"/>
  <c r="E4368" i="6"/>
  <c r="E4367" i="6"/>
  <c r="E4366" i="6"/>
  <c r="E4365" i="6"/>
  <c r="E4364" i="6"/>
  <c r="E4363" i="6"/>
  <c r="E4362" i="6"/>
  <c r="E4361" i="6"/>
  <c r="E4360" i="6"/>
  <c r="E4359" i="6"/>
  <c r="E4358" i="6"/>
  <c r="E4357" i="6"/>
  <c r="E4356" i="6"/>
  <c r="E4355" i="6"/>
  <c r="E4354" i="6"/>
  <c r="E4353" i="6"/>
  <c r="E4352" i="6"/>
  <c r="E4351" i="6"/>
  <c r="E4350" i="6"/>
  <c r="E4349" i="6"/>
  <c r="E4348" i="6"/>
  <c r="F4348" i="6" s="1"/>
  <c r="G4348" i="6" s="1"/>
  <c r="E4347" i="6"/>
  <c r="E4346" i="6"/>
  <c r="E4345" i="6"/>
  <c r="E4344" i="6"/>
  <c r="E4343" i="6"/>
  <c r="E4342" i="6"/>
  <c r="E4341" i="6"/>
  <c r="E4340" i="6"/>
  <c r="E4339" i="6"/>
  <c r="F5739" i="6" s="1"/>
  <c r="G5739" i="6" s="1"/>
  <c r="E4338" i="6"/>
  <c r="F4338" i="6" s="1"/>
  <c r="G4338" i="6" s="1"/>
  <c r="E4337" i="6"/>
  <c r="F4337" i="6" s="1"/>
  <c r="G4337" i="6" s="1"/>
  <c r="E4336" i="6"/>
  <c r="F4336" i="6" s="1"/>
  <c r="G4336" i="6" s="1"/>
  <c r="E4335" i="6"/>
  <c r="F4335" i="6" s="1"/>
  <c r="G4335" i="6" s="1"/>
  <c r="E4334" i="6"/>
  <c r="F4334" i="6" s="1"/>
  <c r="G4334" i="6" s="1"/>
  <c r="E4333" i="6"/>
  <c r="F4333" i="6" s="1"/>
  <c r="G4333" i="6" s="1"/>
  <c r="E4332" i="6"/>
  <c r="F4332" i="6" s="1"/>
  <c r="G4332" i="6" s="1"/>
  <c r="E4331" i="6"/>
  <c r="F4331" i="6" s="1"/>
  <c r="G4331" i="6" s="1"/>
  <c r="E4330" i="6"/>
  <c r="F4330" i="6" s="1"/>
  <c r="G4330" i="6" s="1"/>
  <c r="E4329" i="6"/>
  <c r="F4329" i="6" s="1"/>
  <c r="G4329" i="6" s="1"/>
  <c r="E4328" i="6"/>
  <c r="F4328" i="6" s="1"/>
  <c r="G4328" i="6" s="1"/>
  <c r="E4327" i="6"/>
  <c r="F4327" i="6" s="1"/>
  <c r="G4327" i="6" s="1"/>
  <c r="E4326" i="6"/>
  <c r="F4326" i="6" s="1"/>
  <c r="G4326" i="6" s="1"/>
  <c r="E4325" i="6"/>
  <c r="F4325" i="6" s="1"/>
  <c r="G4325" i="6" s="1"/>
  <c r="E4324" i="6"/>
  <c r="F4324" i="6" s="1"/>
  <c r="G4324" i="6" s="1"/>
  <c r="E4323" i="6"/>
  <c r="F4323" i="6" s="1"/>
  <c r="G4323" i="6" s="1"/>
  <c r="E4322" i="6"/>
  <c r="F4322" i="6" s="1"/>
  <c r="G4322" i="6" s="1"/>
  <c r="E4321" i="6"/>
  <c r="F4321" i="6" s="1"/>
  <c r="G4321" i="6" s="1"/>
  <c r="E4320" i="6"/>
  <c r="F4320" i="6" s="1"/>
  <c r="G4320" i="6" s="1"/>
  <c r="E4319" i="6"/>
  <c r="F4319" i="6" s="1"/>
  <c r="G4319" i="6" s="1"/>
  <c r="E4318" i="6"/>
  <c r="F4318" i="6" s="1"/>
  <c r="G4318" i="6" s="1"/>
  <c r="E4317" i="6"/>
  <c r="F4317" i="6" s="1"/>
  <c r="G4317" i="6" s="1"/>
  <c r="E4316" i="6"/>
  <c r="F4316" i="6" s="1"/>
  <c r="G4316" i="6" s="1"/>
  <c r="E4315" i="6"/>
  <c r="F4315" i="6" s="1"/>
  <c r="G4315" i="6" s="1"/>
  <c r="E4314" i="6"/>
  <c r="F4314" i="6" s="1"/>
  <c r="G4314" i="6" s="1"/>
  <c r="E4313" i="6"/>
  <c r="F4313" i="6" s="1"/>
  <c r="G4313" i="6" s="1"/>
  <c r="E4312" i="6"/>
  <c r="F4312" i="6" s="1"/>
  <c r="G4312" i="6" s="1"/>
  <c r="E4311" i="6"/>
  <c r="F4311" i="6" s="1"/>
  <c r="G4311" i="6" s="1"/>
  <c r="E4310" i="6"/>
  <c r="F4310" i="6" s="1"/>
  <c r="G4310" i="6" s="1"/>
  <c r="E4309" i="6"/>
  <c r="F4309" i="6" s="1"/>
  <c r="G4309" i="6" s="1"/>
  <c r="E4308" i="6"/>
  <c r="F4308" i="6" s="1"/>
  <c r="G4308" i="6" s="1"/>
  <c r="E4307" i="6"/>
  <c r="F4307" i="6" s="1"/>
  <c r="G4307" i="6" s="1"/>
  <c r="E4306" i="6"/>
  <c r="F4306" i="6" s="1"/>
  <c r="G4306" i="6" s="1"/>
  <c r="E4305" i="6"/>
  <c r="F4305" i="6" s="1"/>
  <c r="G4305" i="6" s="1"/>
  <c r="E4304" i="6"/>
  <c r="F4304" i="6" s="1"/>
  <c r="G4304" i="6" s="1"/>
  <c r="E4303" i="6"/>
  <c r="F4303" i="6" s="1"/>
  <c r="G4303" i="6" s="1"/>
  <c r="E4302" i="6"/>
  <c r="F4302" i="6" s="1"/>
  <c r="G4302" i="6" s="1"/>
  <c r="E4301" i="6"/>
  <c r="F4301" i="6" s="1"/>
  <c r="G4301" i="6" s="1"/>
  <c r="E4300" i="6"/>
  <c r="F4300" i="6" s="1"/>
  <c r="G4300" i="6" s="1"/>
  <c r="E4299" i="6"/>
  <c r="F4299" i="6" s="1"/>
  <c r="G4299" i="6" s="1"/>
  <c r="E4298" i="6"/>
  <c r="F4298" i="6" s="1"/>
  <c r="G4298" i="6" s="1"/>
  <c r="E4297" i="6"/>
  <c r="F4297" i="6" s="1"/>
  <c r="G4297" i="6" s="1"/>
  <c r="E4296" i="6"/>
  <c r="F4296" i="6" s="1"/>
  <c r="G4296" i="6" s="1"/>
  <c r="E4295" i="6"/>
  <c r="F4295" i="6" s="1"/>
  <c r="G4295" i="6" s="1"/>
  <c r="E4294" i="6"/>
  <c r="E4293" i="6"/>
  <c r="E4292" i="6"/>
  <c r="E4291" i="6"/>
  <c r="E4290" i="6"/>
  <c r="E4289" i="6"/>
  <c r="E4288" i="6"/>
  <c r="E4287" i="6"/>
  <c r="E4286" i="6"/>
  <c r="E4285" i="6"/>
  <c r="E4284" i="6"/>
  <c r="E4283" i="6"/>
  <c r="E4282" i="6"/>
  <c r="F4282" i="6" s="1"/>
  <c r="G4282" i="6" s="1"/>
  <c r="E4281" i="6"/>
  <c r="E4280" i="6"/>
  <c r="F4280" i="6" s="1"/>
  <c r="G4280" i="6" s="1"/>
  <c r="E4279" i="6"/>
  <c r="E4278" i="6"/>
  <c r="E4277" i="6"/>
  <c r="F4277" i="6" s="1"/>
  <c r="G4277" i="6" s="1"/>
  <c r="E4276" i="6"/>
  <c r="E4275" i="6"/>
  <c r="E4274" i="6"/>
  <c r="E4273" i="6"/>
  <c r="F4273" i="6" s="1"/>
  <c r="G4273" i="6" s="1"/>
  <c r="E4272" i="6"/>
  <c r="E4271" i="6"/>
  <c r="E4270" i="6"/>
  <c r="F4270" i="6" s="1"/>
  <c r="G4270" i="6" s="1"/>
  <c r="E4269" i="6"/>
  <c r="E4268" i="6"/>
  <c r="F4268" i="6" s="1"/>
  <c r="G4268" i="6" s="1"/>
  <c r="E4267" i="6"/>
  <c r="E4266" i="6"/>
  <c r="F4266" i="6" s="1"/>
  <c r="G4266" i="6" s="1"/>
  <c r="E4265" i="6"/>
  <c r="E4264" i="6"/>
  <c r="E4263" i="6"/>
  <c r="F4263" i="6" s="1"/>
  <c r="G4263" i="6" s="1"/>
  <c r="E4262" i="6"/>
  <c r="E4261" i="6"/>
  <c r="F4261" i="6" s="1"/>
  <c r="G4261" i="6" s="1"/>
  <c r="E4260" i="6"/>
  <c r="E4259" i="6"/>
  <c r="E4258" i="6"/>
  <c r="E4257" i="6"/>
  <c r="E4256" i="6"/>
  <c r="E4255" i="6"/>
  <c r="E4254" i="6"/>
  <c r="E4253" i="6"/>
  <c r="E4252" i="6"/>
  <c r="F4252" i="6" s="1"/>
  <c r="G4252" i="6" s="1"/>
  <c r="E4251" i="6"/>
  <c r="E4250" i="6"/>
  <c r="E4249" i="6"/>
  <c r="E4248" i="6"/>
  <c r="E4247" i="6"/>
  <c r="E4246" i="6"/>
  <c r="E4245" i="6"/>
  <c r="E4244" i="6"/>
  <c r="E4243" i="6"/>
  <c r="E4242" i="6"/>
  <c r="E4241" i="6"/>
  <c r="E4240" i="6"/>
  <c r="E4239" i="6"/>
  <c r="E4238" i="6"/>
  <c r="E4237" i="6"/>
  <c r="E4236" i="6"/>
  <c r="E4235" i="6"/>
  <c r="E4234" i="6"/>
  <c r="E4233" i="6"/>
  <c r="E4232" i="6"/>
  <c r="E4231" i="6"/>
  <c r="F4231" i="6" s="1"/>
  <c r="G4231" i="6" s="1"/>
  <c r="E4230" i="6"/>
  <c r="F4230" i="6" s="1"/>
  <c r="G4230" i="6" s="1"/>
  <c r="E4229" i="6"/>
  <c r="F4229" i="6" s="1"/>
  <c r="G4229" i="6" s="1"/>
  <c r="E4228" i="6"/>
  <c r="F4228" i="6" s="1"/>
  <c r="G4228" i="6" s="1"/>
  <c r="E4227" i="6"/>
  <c r="F4227" i="6" s="1"/>
  <c r="G4227" i="6" s="1"/>
  <c r="E4226" i="6"/>
  <c r="F4226" i="6" s="1"/>
  <c r="G4226" i="6" s="1"/>
  <c r="E4225" i="6"/>
  <c r="F4225" i="6" s="1"/>
  <c r="G4225" i="6" s="1"/>
  <c r="E4224" i="6"/>
  <c r="F4224" i="6" s="1"/>
  <c r="G4224" i="6" s="1"/>
  <c r="E4223" i="6"/>
  <c r="F4223" i="6" s="1"/>
  <c r="G4223" i="6" s="1"/>
  <c r="E4222" i="6"/>
  <c r="F4222" i="6" s="1"/>
  <c r="G4222" i="6" s="1"/>
  <c r="E4221" i="6"/>
  <c r="E4220" i="6"/>
  <c r="F4220" i="6" s="1"/>
  <c r="G4220" i="6" s="1"/>
  <c r="E4219" i="6"/>
  <c r="F4219" i="6" s="1"/>
  <c r="G4219" i="6" s="1"/>
  <c r="E4218" i="6"/>
  <c r="F4218" i="6" s="1"/>
  <c r="G4218" i="6" s="1"/>
  <c r="E4217" i="6"/>
  <c r="F4217" i="6" s="1"/>
  <c r="G4217" i="6" s="1"/>
  <c r="E4216" i="6"/>
  <c r="F4216" i="6" s="1"/>
  <c r="G4216" i="6" s="1"/>
  <c r="E4215" i="6"/>
  <c r="F4215" i="6" s="1"/>
  <c r="G4215" i="6" s="1"/>
  <c r="E4214" i="6"/>
  <c r="F4214" i="6" s="1"/>
  <c r="G4214" i="6" s="1"/>
  <c r="E4213" i="6"/>
  <c r="F4213" i="6" s="1"/>
  <c r="G4213" i="6" s="1"/>
  <c r="E4212" i="6"/>
  <c r="F4212" i="6" s="1"/>
  <c r="G4212" i="6" s="1"/>
  <c r="E4211" i="6"/>
  <c r="F4211" i="6" s="1"/>
  <c r="G4211" i="6" s="1"/>
  <c r="E4210" i="6"/>
  <c r="F4210" i="6" s="1"/>
  <c r="G4210" i="6" s="1"/>
  <c r="E4209" i="6"/>
  <c r="F4209" i="6" s="1"/>
  <c r="G4209" i="6" s="1"/>
  <c r="E4208" i="6"/>
  <c r="F4208" i="6" s="1"/>
  <c r="G4208" i="6" s="1"/>
  <c r="E4207" i="6"/>
  <c r="F4207" i="6" s="1"/>
  <c r="G4207" i="6" s="1"/>
  <c r="E4206" i="6"/>
  <c r="F4206" i="6" s="1"/>
  <c r="G4206" i="6" s="1"/>
  <c r="E4205" i="6"/>
  <c r="F4205" i="6" s="1"/>
  <c r="G4205" i="6" s="1"/>
  <c r="E4204" i="6"/>
  <c r="F4204" i="6" s="1"/>
  <c r="G4204" i="6" s="1"/>
  <c r="E4203" i="6"/>
  <c r="F4203" i="6" s="1"/>
  <c r="G4203" i="6" s="1"/>
  <c r="E4202" i="6"/>
  <c r="F4202" i="6" s="1"/>
  <c r="G4202" i="6" s="1"/>
  <c r="E4201" i="6"/>
  <c r="F4201" i="6" s="1"/>
  <c r="G4201" i="6" s="1"/>
  <c r="E4200" i="6"/>
  <c r="F4200" i="6" s="1"/>
  <c r="G4200" i="6" s="1"/>
  <c r="E4199" i="6"/>
  <c r="F4199" i="6" s="1"/>
  <c r="G4199" i="6" s="1"/>
  <c r="E4198" i="6"/>
  <c r="F4198" i="6" s="1"/>
  <c r="G4198" i="6" s="1"/>
  <c r="E4197" i="6"/>
  <c r="F4197" i="6" s="1"/>
  <c r="G4197" i="6" s="1"/>
  <c r="E4196" i="6"/>
  <c r="E4195" i="6"/>
  <c r="E4194" i="6"/>
  <c r="F4194" i="6" s="1"/>
  <c r="G4194" i="6" s="1"/>
  <c r="E4193" i="6"/>
  <c r="E4192" i="6"/>
  <c r="E4191" i="6"/>
  <c r="E4190" i="6"/>
  <c r="E4189" i="6"/>
  <c r="E4188" i="6"/>
  <c r="E4187" i="6"/>
  <c r="E4186" i="6"/>
  <c r="E4185" i="6"/>
  <c r="E4184" i="6"/>
  <c r="E4183" i="6"/>
  <c r="E4182" i="6"/>
  <c r="E4181" i="6"/>
  <c r="E4180" i="6"/>
  <c r="E4179" i="6"/>
  <c r="E4178" i="6"/>
  <c r="E4177" i="6"/>
  <c r="E4176" i="6"/>
  <c r="E4175" i="6"/>
  <c r="E4174" i="6"/>
  <c r="E4173" i="6"/>
  <c r="E4172" i="6"/>
  <c r="E4171" i="6"/>
  <c r="E4170" i="6"/>
  <c r="F4170" i="6" s="1"/>
  <c r="G4170" i="6" s="1"/>
  <c r="E4169" i="6"/>
  <c r="E4168" i="6"/>
  <c r="E4167" i="6"/>
  <c r="E4166" i="6"/>
  <c r="E4165" i="6"/>
  <c r="E4164" i="6"/>
  <c r="E4163" i="6"/>
  <c r="E4162" i="6"/>
  <c r="E4161" i="6"/>
  <c r="E4160" i="6"/>
  <c r="E4159" i="6"/>
  <c r="E4158" i="6"/>
  <c r="E4157" i="6"/>
  <c r="E4156" i="6"/>
  <c r="E4155" i="6"/>
  <c r="E4154" i="6"/>
  <c r="E4153" i="6"/>
  <c r="E4152" i="6"/>
  <c r="E4151" i="6"/>
  <c r="E4150" i="6"/>
  <c r="E4149" i="6"/>
  <c r="F4149" i="6" s="1"/>
  <c r="G4149" i="6" s="1"/>
  <c r="E4148" i="6"/>
  <c r="F4148" i="6" s="1"/>
  <c r="G4148" i="6" s="1"/>
  <c r="E4147" i="6"/>
  <c r="F4147" i="6" s="1"/>
  <c r="G4147" i="6" s="1"/>
  <c r="E4146" i="6"/>
  <c r="F4146" i="6" s="1"/>
  <c r="G4146" i="6" s="1"/>
  <c r="E4145" i="6"/>
  <c r="F4145" i="6" s="1"/>
  <c r="G4145" i="6" s="1"/>
  <c r="E4144" i="6"/>
  <c r="F4144" i="6" s="1"/>
  <c r="G4144" i="6" s="1"/>
  <c r="E4143" i="6"/>
  <c r="F4143" i="6" s="1"/>
  <c r="G4143" i="6" s="1"/>
  <c r="E4142" i="6"/>
  <c r="F4142" i="6" s="1"/>
  <c r="G4142" i="6" s="1"/>
  <c r="E4141" i="6"/>
  <c r="F4141" i="6" s="1"/>
  <c r="G4141" i="6" s="1"/>
  <c r="E4140" i="6"/>
  <c r="F4140" i="6" s="1"/>
  <c r="G4140" i="6" s="1"/>
  <c r="E4139" i="6"/>
  <c r="F4139" i="6" s="1"/>
  <c r="G4139" i="6" s="1"/>
  <c r="E4138" i="6"/>
  <c r="F4138" i="6" s="1"/>
  <c r="G4138" i="6" s="1"/>
  <c r="E4137" i="6"/>
  <c r="F4137" i="6" s="1"/>
  <c r="G4137" i="6" s="1"/>
  <c r="E4136" i="6"/>
  <c r="F4136" i="6" s="1"/>
  <c r="G4136" i="6" s="1"/>
  <c r="E4135" i="6"/>
  <c r="F4135" i="6" s="1"/>
  <c r="G4135" i="6" s="1"/>
  <c r="E4134" i="6"/>
  <c r="F4134" i="6" s="1"/>
  <c r="G4134" i="6" s="1"/>
  <c r="E4133" i="6"/>
  <c r="F4133" i="6" s="1"/>
  <c r="G4133" i="6" s="1"/>
  <c r="E4132" i="6"/>
  <c r="F4132" i="6" s="1"/>
  <c r="G4132" i="6" s="1"/>
  <c r="E4131" i="6"/>
  <c r="F4131" i="6" s="1"/>
  <c r="G4131" i="6" s="1"/>
  <c r="E4130" i="6"/>
  <c r="F4130" i="6" s="1"/>
  <c r="G4130" i="6" s="1"/>
  <c r="E4129" i="6"/>
  <c r="F4129" i="6" s="1"/>
  <c r="G4129" i="6" s="1"/>
  <c r="E4128" i="6"/>
  <c r="F4128" i="6" s="1"/>
  <c r="G4128" i="6" s="1"/>
  <c r="E4127" i="6"/>
  <c r="F4127" i="6" s="1"/>
  <c r="G4127" i="6" s="1"/>
  <c r="E4126" i="6"/>
  <c r="F4126" i="6" s="1"/>
  <c r="G4126" i="6" s="1"/>
  <c r="E4125" i="6"/>
  <c r="F4125" i="6" s="1"/>
  <c r="G4125" i="6" s="1"/>
  <c r="E4124" i="6"/>
  <c r="F4124" i="6" s="1"/>
  <c r="G4124" i="6" s="1"/>
  <c r="E4123" i="6"/>
  <c r="F4123" i="6" s="1"/>
  <c r="G4123" i="6" s="1"/>
  <c r="E4122" i="6"/>
  <c r="F4122" i="6" s="1"/>
  <c r="G4122" i="6" s="1"/>
  <c r="E4121" i="6"/>
  <c r="E4120" i="6"/>
  <c r="E4119" i="6"/>
  <c r="E4118" i="6"/>
  <c r="E4117" i="6"/>
  <c r="E4116" i="6"/>
  <c r="E4115" i="6"/>
  <c r="E4114" i="6"/>
  <c r="E4113" i="6"/>
  <c r="E4112" i="6"/>
  <c r="E4111" i="6"/>
  <c r="E4110" i="6"/>
  <c r="F4110" i="6" s="1"/>
  <c r="G4110" i="6" s="1"/>
  <c r="E4109" i="6"/>
  <c r="E4108" i="6"/>
  <c r="F4108" i="6" s="1"/>
  <c r="G4108" i="6" s="1"/>
  <c r="E4107" i="6"/>
  <c r="F4107" i="6" s="1"/>
  <c r="G4107" i="6" s="1"/>
  <c r="E4106" i="6"/>
  <c r="E4105" i="6"/>
  <c r="E4104" i="6"/>
  <c r="E4103" i="6"/>
  <c r="E4102" i="6"/>
  <c r="E4101" i="6"/>
  <c r="E4100" i="6"/>
  <c r="E4099" i="6"/>
  <c r="E4098" i="6"/>
  <c r="E4097" i="6"/>
  <c r="E4096" i="6"/>
  <c r="E4095" i="6"/>
  <c r="E4094" i="6"/>
  <c r="E4093" i="6"/>
  <c r="F4093" i="6" s="1"/>
  <c r="G4093" i="6" s="1"/>
  <c r="E4092" i="6"/>
  <c r="F4092" i="6" s="1"/>
  <c r="G4092" i="6" s="1"/>
  <c r="E4091" i="6"/>
  <c r="E4090" i="6"/>
  <c r="F4090" i="6" s="1"/>
  <c r="G4090" i="6" s="1"/>
  <c r="E4089" i="6"/>
  <c r="F4089" i="6" s="1"/>
  <c r="G4089" i="6" s="1"/>
  <c r="E4088" i="6"/>
  <c r="F4088" i="6" s="1"/>
  <c r="G4088" i="6" s="1"/>
  <c r="E4087" i="6"/>
  <c r="F4087" i="6" s="1"/>
  <c r="G4087" i="6" s="1"/>
  <c r="E4086" i="6"/>
  <c r="F4086" i="6" s="1"/>
  <c r="G4086" i="6" s="1"/>
  <c r="E4085" i="6"/>
  <c r="F4085" i="6" s="1"/>
  <c r="G4085" i="6" s="1"/>
  <c r="E4084" i="6"/>
  <c r="F4084" i="6" s="1"/>
  <c r="G4084" i="6" s="1"/>
  <c r="E4083" i="6"/>
  <c r="F4083" i="6" s="1"/>
  <c r="G4083" i="6" s="1"/>
  <c r="E4082" i="6"/>
  <c r="F4082" i="6" s="1"/>
  <c r="G4082" i="6" s="1"/>
  <c r="E4081" i="6"/>
  <c r="F4081" i="6" s="1"/>
  <c r="G4081" i="6" s="1"/>
  <c r="E4080" i="6"/>
  <c r="E4079" i="6"/>
  <c r="E4078" i="6"/>
  <c r="E4077" i="6"/>
  <c r="E4076" i="6"/>
  <c r="E4075" i="6"/>
  <c r="E4074" i="6"/>
  <c r="E4073" i="6"/>
  <c r="E4072" i="6"/>
  <c r="F4072" i="6" s="1"/>
  <c r="G4072" i="6" s="1"/>
  <c r="E4071" i="6"/>
  <c r="E4070" i="6"/>
  <c r="F4070" i="6" s="1"/>
  <c r="G4070" i="6" s="1"/>
  <c r="E4069" i="6"/>
  <c r="E4068" i="6"/>
  <c r="E4067" i="6"/>
  <c r="E4066" i="6"/>
  <c r="E4065" i="6"/>
  <c r="E4064" i="6"/>
  <c r="E4063" i="6"/>
  <c r="F4063" i="6" s="1"/>
  <c r="G4063" i="6" s="1"/>
  <c r="E4062" i="6"/>
  <c r="E4061" i="6"/>
  <c r="E4060" i="6"/>
  <c r="E4059" i="6"/>
  <c r="E4058" i="6"/>
  <c r="E4057" i="6"/>
  <c r="E4056" i="6"/>
  <c r="F4056" i="6" s="1"/>
  <c r="G4056" i="6" s="1"/>
  <c r="E4055" i="6"/>
  <c r="E4054" i="6"/>
  <c r="E4053" i="6"/>
  <c r="E4052" i="6"/>
  <c r="E4051" i="6"/>
  <c r="E4050" i="6"/>
  <c r="E4049" i="6"/>
  <c r="E4048" i="6"/>
  <c r="F4048" i="6" s="1"/>
  <c r="G4048" i="6" s="1"/>
  <c r="E4047" i="6"/>
  <c r="E4046" i="6"/>
  <c r="F4046" i="6" s="1"/>
  <c r="G4046" i="6" s="1"/>
  <c r="E4045" i="6"/>
  <c r="F4045" i="6" s="1"/>
  <c r="G4045" i="6" s="1"/>
  <c r="E4044" i="6"/>
  <c r="F4044" i="6" s="1"/>
  <c r="G4044" i="6" s="1"/>
  <c r="E4043" i="6"/>
  <c r="F4043" i="6" s="1"/>
  <c r="G4043" i="6" s="1"/>
  <c r="E4042" i="6"/>
  <c r="E4041" i="6"/>
  <c r="E4040" i="6"/>
  <c r="E4039" i="6"/>
  <c r="E4038" i="6"/>
  <c r="E4037" i="6"/>
  <c r="E4036" i="6"/>
  <c r="F4036" i="6" s="1"/>
  <c r="G4036" i="6" s="1"/>
  <c r="E4035" i="6"/>
  <c r="E4034" i="6"/>
  <c r="E4033" i="6"/>
  <c r="F5802" i="6" s="1"/>
  <c r="G5802" i="6" s="1"/>
  <c r="E4032" i="6"/>
  <c r="E4031" i="6"/>
  <c r="E4030" i="6"/>
  <c r="E4029" i="6"/>
  <c r="E4028" i="6"/>
  <c r="E4027" i="6"/>
  <c r="E4026" i="6"/>
  <c r="E4025" i="6"/>
  <c r="E4024" i="6"/>
  <c r="E4023" i="6"/>
  <c r="F4023" i="6" s="1"/>
  <c r="G4023" i="6" s="1"/>
  <c r="E4022" i="6"/>
  <c r="F4022" i="6" s="1"/>
  <c r="G4022" i="6" s="1"/>
  <c r="E4021" i="6"/>
  <c r="F4021" i="6" s="1"/>
  <c r="G4021" i="6" s="1"/>
  <c r="E4020" i="6"/>
  <c r="F4020" i="6" s="1"/>
  <c r="G4020" i="6" s="1"/>
  <c r="E4019" i="6"/>
  <c r="F5761" i="6" s="1"/>
  <c r="G5761" i="6" s="1"/>
  <c r="E4018" i="6"/>
  <c r="E4017" i="6"/>
  <c r="E4016" i="6"/>
  <c r="E4015" i="6"/>
  <c r="F4015" i="6" s="1"/>
  <c r="G4015" i="6" s="1"/>
  <c r="E4014" i="6"/>
  <c r="F4014" i="6" s="1"/>
  <c r="G4014" i="6" s="1"/>
  <c r="E4013" i="6"/>
  <c r="E4012" i="6"/>
  <c r="E4011" i="6"/>
  <c r="E4010" i="6"/>
  <c r="E4009" i="6"/>
  <c r="E4008" i="6"/>
  <c r="E4007" i="6"/>
  <c r="E4006" i="6"/>
  <c r="E4005" i="6"/>
  <c r="F4005" i="6" s="1"/>
  <c r="G4005" i="6" s="1"/>
  <c r="E4004" i="6"/>
  <c r="F4004" i="6" s="1"/>
  <c r="G4004" i="6" s="1"/>
  <c r="E4003" i="6"/>
  <c r="F4003" i="6" s="1"/>
  <c r="G4003" i="6" s="1"/>
  <c r="E4002" i="6"/>
  <c r="F4002" i="6" s="1"/>
  <c r="G4002" i="6" s="1"/>
  <c r="E4001" i="6"/>
  <c r="F4001" i="6" s="1"/>
  <c r="G4001" i="6" s="1"/>
  <c r="E4000" i="6"/>
  <c r="F4000" i="6" s="1"/>
  <c r="G4000" i="6" s="1"/>
  <c r="E3999" i="6"/>
  <c r="F3999" i="6" s="1"/>
  <c r="G3999" i="6" s="1"/>
  <c r="E3998" i="6"/>
  <c r="E3997" i="6"/>
  <c r="F3997" i="6" s="1"/>
  <c r="G3997" i="6" s="1"/>
  <c r="E3996" i="6"/>
  <c r="E3995" i="6"/>
  <c r="E3994" i="6"/>
  <c r="E3993" i="6"/>
  <c r="F3993" i="6" s="1"/>
  <c r="G3993" i="6" s="1"/>
  <c r="E3992" i="6"/>
  <c r="E3991" i="6"/>
  <c r="E3990" i="6"/>
  <c r="E3989" i="6"/>
  <c r="F3989" i="6" s="1"/>
  <c r="G3989" i="6" s="1"/>
  <c r="E3988" i="6"/>
  <c r="E3987" i="6"/>
  <c r="E3986" i="6"/>
  <c r="F3986" i="6" s="1"/>
  <c r="G3986" i="6" s="1"/>
  <c r="E3985" i="6"/>
  <c r="E3984" i="6"/>
  <c r="E3983" i="6"/>
  <c r="E3982" i="6"/>
  <c r="F3982" i="6" s="1"/>
  <c r="G3982" i="6" s="1"/>
  <c r="E3981" i="6"/>
  <c r="F3981" i="6" s="1"/>
  <c r="G3981" i="6" s="1"/>
  <c r="E3980" i="6"/>
  <c r="F3980" i="6" s="1"/>
  <c r="G3980" i="6" s="1"/>
  <c r="E3979" i="6"/>
  <c r="F3979" i="6" s="1"/>
  <c r="G3979" i="6" s="1"/>
  <c r="E3978" i="6"/>
  <c r="F3978" i="6" s="1"/>
  <c r="G3978" i="6" s="1"/>
  <c r="E3977" i="6"/>
  <c r="F3977" i="6" s="1"/>
  <c r="G3977" i="6" s="1"/>
  <c r="E3976" i="6"/>
  <c r="F3976" i="6" s="1"/>
  <c r="G3976" i="6" s="1"/>
  <c r="E3975" i="6"/>
  <c r="F3975" i="6" s="1"/>
  <c r="G3975" i="6" s="1"/>
  <c r="E3974" i="6"/>
  <c r="F3974" i="6" s="1"/>
  <c r="G3974" i="6" s="1"/>
  <c r="E3973" i="6"/>
  <c r="F3973" i="6" s="1"/>
  <c r="G3973" i="6" s="1"/>
  <c r="E3972" i="6"/>
  <c r="E3971" i="6"/>
  <c r="E3970" i="6"/>
  <c r="F3970" i="6" s="1"/>
  <c r="G3970" i="6" s="1"/>
  <c r="E3969" i="6"/>
  <c r="E3968" i="6"/>
  <c r="E3967" i="6"/>
  <c r="E3966" i="6"/>
  <c r="F3966" i="6" s="1"/>
  <c r="G3966" i="6" s="1"/>
  <c r="E3965" i="6"/>
  <c r="F3965" i="6" s="1"/>
  <c r="G3965" i="6" s="1"/>
  <c r="E3964" i="6"/>
  <c r="F3964" i="6" s="1"/>
  <c r="G3964" i="6" s="1"/>
  <c r="E3963" i="6"/>
  <c r="F3963" i="6" s="1"/>
  <c r="G3963" i="6" s="1"/>
  <c r="E3962" i="6"/>
  <c r="F3962" i="6" s="1"/>
  <c r="G3962" i="6" s="1"/>
  <c r="E3961" i="6"/>
  <c r="F3961" i="6" s="1"/>
  <c r="G3961" i="6" s="1"/>
  <c r="E3960" i="6"/>
  <c r="F3960" i="6" s="1"/>
  <c r="G3960" i="6" s="1"/>
  <c r="E3959" i="6"/>
  <c r="E3958" i="6"/>
  <c r="E3957" i="6"/>
  <c r="F3957" i="6" s="1"/>
  <c r="G3957" i="6" s="1"/>
  <c r="E3956" i="6"/>
  <c r="F3956" i="6" s="1"/>
  <c r="G3956" i="6" s="1"/>
  <c r="E3955" i="6"/>
  <c r="F3955" i="6" s="1"/>
  <c r="G3955" i="6" s="1"/>
  <c r="E3954" i="6"/>
  <c r="F3954" i="6" s="1"/>
  <c r="G3954" i="6" s="1"/>
  <c r="E3953" i="6"/>
  <c r="E3952" i="6"/>
  <c r="F3952" i="6" s="1"/>
  <c r="G3952" i="6" s="1"/>
  <c r="E3951" i="6"/>
  <c r="E3950" i="6"/>
  <c r="E3949" i="6"/>
  <c r="E3948" i="6"/>
  <c r="E3947" i="6"/>
  <c r="E3946" i="6"/>
  <c r="F3946" i="6" s="1"/>
  <c r="G3946" i="6" s="1"/>
  <c r="E3945" i="6"/>
  <c r="F3945" i="6" s="1"/>
  <c r="G3945" i="6" s="1"/>
  <c r="E3944" i="6"/>
  <c r="F3944" i="6" s="1"/>
  <c r="G3944" i="6" s="1"/>
  <c r="E3943" i="6"/>
  <c r="E3942" i="6"/>
  <c r="E3941" i="6"/>
  <c r="F3941" i="6" s="1"/>
  <c r="G3941" i="6" s="1"/>
  <c r="E3940" i="6"/>
  <c r="F3940" i="6" s="1"/>
  <c r="G3940" i="6" s="1"/>
  <c r="E3939" i="6"/>
  <c r="E3938" i="6"/>
  <c r="F3938" i="6" s="1"/>
  <c r="G3938" i="6" s="1"/>
  <c r="E3937" i="6"/>
  <c r="E3936" i="6"/>
  <c r="E3935" i="6"/>
  <c r="E3934" i="6"/>
  <c r="E3933" i="6"/>
  <c r="E3932" i="6"/>
  <c r="E3931" i="6"/>
  <c r="E3930" i="6"/>
  <c r="E3929" i="6"/>
  <c r="E3928" i="6"/>
  <c r="E3927" i="6"/>
  <c r="E3926" i="6"/>
  <c r="F3926" i="6" s="1"/>
  <c r="G3926" i="6" s="1"/>
  <c r="E3925" i="6"/>
  <c r="F3925" i="6" s="1"/>
  <c r="G3925" i="6" s="1"/>
  <c r="E3924" i="6"/>
  <c r="F3924" i="6" s="1"/>
  <c r="G3924" i="6" s="1"/>
  <c r="E3923" i="6"/>
  <c r="F3923" i="6" s="1"/>
  <c r="G3923" i="6" s="1"/>
  <c r="E3922" i="6"/>
  <c r="F3922" i="6" s="1"/>
  <c r="G3922" i="6" s="1"/>
  <c r="E3921" i="6"/>
  <c r="E3920" i="6"/>
  <c r="E3919" i="6"/>
  <c r="E3918" i="6"/>
  <c r="E3917" i="6"/>
  <c r="F3917" i="6" s="1"/>
  <c r="G3917" i="6" s="1"/>
  <c r="E3916" i="6"/>
  <c r="F3916" i="6" s="1"/>
  <c r="G3916" i="6" s="1"/>
  <c r="E3915" i="6"/>
  <c r="F3915" i="6" s="1"/>
  <c r="G3915" i="6" s="1"/>
  <c r="E3914" i="6"/>
  <c r="F3914" i="6" s="1"/>
  <c r="G3914" i="6" s="1"/>
  <c r="E3913" i="6"/>
  <c r="F3913" i="6" s="1"/>
  <c r="G3913" i="6" s="1"/>
  <c r="E3912" i="6"/>
  <c r="F3912" i="6" s="1"/>
  <c r="G3912" i="6" s="1"/>
  <c r="E3911" i="6"/>
  <c r="F3911" i="6" s="1"/>
  <c r="G3911" i="6" s="1"/>
  <c r="E3910" i="6"/>
  <c r="F3910" i="6" s="1"/>
  <c r="G3910" i="6" s="1"/>
  <c r="E3909" i="6"/>
  <c r="F3909" i="6" s="1"/>
  <c r="G3909" i="6" s="1"/>
  <c r="E3908" i="6"/>
  <c r="E3907" i="6"/>
  <c r="E3906" i="6"/>
  <c r="E3905" i="6"/>
  <c r="E3904" i="6"/>
  <c r="E3903" i="6"/>
  <c r="F3903" i="6" s="1"/>
  <c r="G3903" i="6" s="1"/>
  <c r="E3902" i="6"/>
  <c r="F3902" i="6" s="1"/>
  <c r="G3902" i="6" s="1"/>
  <c r="E3901" i="6"/>
  <c r="F3901" i="6" s="1"/>
  <c r="G3901" i="6" s="1"/>
  <c r="E3900" i="6"/>
  <c r="E3899" i="6"/>
  <c r="E3898" i="6"/>
  <c r="E3897" i="6"/>
  <c r="E3896" i="6"/>
  <c r="F3896" i="6" s="1"/>
  <c r="G3896" i="6" s="1"/>
  <c r="E3895" i="6"/>
  <c r="E3894" i="6"/>
  <c r="E3893" i="6"/>
  <c r="E3892" i="6"/>
  <c r="E3891" i="6"/>
  <c r="E3890" i="6"/>
  <c r="E3889" i="6"/>
  <c r="F3889" i="6" s="1"/>
  <c r="G3889" i="6" s="1"/>
  <c r="E3888" i="6"/>
  <c r="F3888" i="6" s="1"/>
  <c r="G3888" i="6" s="1"/>
  <c r="E3887" i="6"/>
  <c r="E3886" i="6"/>
  <c r="E3885" i="6"/>
  <c r="E3884" i="6"/>
  <c r="F3884" i="6" s="1"/>
  <c r="G3884" i="6" s="1"/>
  <c r="E3883" i="6"/>
  <c r="E3882" i="6"/>
  <c r="E3881" i="6"/>
  <c r="F3881" i="6" s="1"/>
  <c r="G3881" i="6" s="1"/>
  <c r="E3880" i="6"/>
  <c r="F3880" i="6" s="1"/>
  <c r="G3880" i="6" s="1"/>
  <c r="E3879" i="6"/>
  <c r="F3879" i="6" s="1"/>
  <c r="G3879" i="6" s="1"/>
  <c r="E3878" i="6"/>
  <c r="E3877" i="6"/>
  <c r="E3876" i="6"/>
  <c r="F3876" i="6" s="1"/>
  <c r="G3876" i="6" s="1"/>
  <c r="E3875" i="6"/>
  <c r="F3875" i="6" s="1"/>
  <c r="G3875" i="6" s="1"/>
  <c r="E3874" i="6"/>
  <c r="F3874" i="6" s="1"/>
  <c r="G3874" i="6" s="1"/>
  <c r="E3873" i="6"/>
  <c r="F3873" i="6" s="1"/>
  <c r="G3873" i="6" s="1"/>
  <c r="E3872" i="6"/>
  <c r="E3871" i="6"/>
  <c r="E3870" i="6"/>
  <c r="E3869" i="6"/>
  <c r="F3869" i="6" s="1"/>
  <c r="G3869" i="6" s="1"/>
  <c r="E3868" i="6"/>
  <c r="F3868" i="6" s="1"/>
  <c r="G3868" i="6" s="1"/>
  <c r="E3867" i="6"/>
  <c r="E3866" i="6"/>
  <c r="E3865" i="6"/>
  <c r="F3865" i="6" s="1"/>
  <c r="G3865" i="6" s="1"/>
  <c r="E3864" i="6"/>
  <c r="E3863" i="6"/>
  <c r="E3862" i="6"/>
  <c r="F3862" i="6" s="1"/>
  <c r="G3862" i="6" s="1"/>
  <c r="E3861" i="6"/>
  <c r="E3860" i="6"/>
  <c r="E3859" i="6"/>
  <c r="E3858" i="6"/>
  <c r="F3858" i="6" s="1"/>
  <c r="G3858" i="6" s="1"/>
  <c r="E3857" i="6"/>
  <c r="E3856" i="6"/>
  <c r="E3855" i="6"/>
  <c r="E3854" i="6"/>
  <c r="E3853" i="6"/>
  <c r="E3852" i="6"/>
  <c r="E3851" i="6"/>
  <c r="F4680" i="6" s="1"/>
  <c r="G4680" i="6" s="1"/>
  <c r="E3850" i="6"/>
  <c r="E3849" i="6"/>
  <c r="E3848" i="6"/>
  <c r="E3847" i="6"/>
  <c r="E3846" i="6"/>
  <c r="E3845" i="6"/>
  <c r="E3844" i="6"/>
  <c r="E3843" i="6"/>
  <c r="F3843" i="6" s="1"/>
  <c r="E3842" i="6"/>
  <c r="E3841" i="6"/>
  <c r="E3840" i="6"/>
  <c r="E3839" i="6"/>
  <c r="E3838" i="6"/>
  <c r="E3837" i="6"/>
  <c r="E3836" i="6"/>
  <c r="E3835" i="6"/>
  <c r="F4360" i="6" s="1"/>
  <c r="G4360" i="6" s="1"/>
  <c r="E3834" i="6"/>
  <c r="E3833" i="6"/>
  <c r="E3832" i="6"/>
  <c r="E3831" i="6"/>
  <c r="E3830" i="6"/>
  <c r="E3829" i="6"/>
  <c r="E3828" i="6"/>
  <c r="E3827" i="6"/>
  <c r="E3826" i="6"/>
  <c r="E3825" i="6"/>
  <c r="E3824" i="6"/>
  <c r="E3823" i="6"/>
  <c r="E3822" i="6"/>
  <c r="E3821" i="6"/>
  <c r="E3820" i="6"/>
  <c r="E3819" i="6"/>
  <c r="E3818" i="6"/>
  <c r="E3817" i="6"/>
  <c r="E3816" i="6"/>
  <c r="E3815" i="6"/>
  <c r="E3814" i="6"/>
  <c r="E3813" i="6"/>
  <c r="E3812" i="6"/>
  <c r="E3811" i="6"/>
  <c r="E3810" i="6"/>
  <c r="E3809" i="6"/>
  <c r="F4602" i="6" s="1"/>
  <c r="G4602" i="6" s="1"/>
  <c r="E3808" i="6"/>
  <c r="E3807" i="6"/>
  <c r="E3806" i="6"/>
  <c r="E3805" i="6"/>
  <c r="E3804" i="6"/>
  <c r="E3803" i="6"/>
  <c r="E3802" i="6"/>
  <c r="E3801" i="6"/>
  <c r="E3800" i="6"/>
  <c r="E3799" i="6"/>
  <c r="E3798" i="6"/>
  <c r="E3797" i="6"/>
  <c r="E3796" i="6"/>
  <c r="E3795" i="6"/>
  <c r="E3794" i="6"/>
  <c r="E3793" i="6"/>
  <c r="F4668" i="6" s="1"/>
  <c r="G4668" i="6" s="1"/>
  <c r="E3792" i="6"/>
  <c r="E3791" i="6"/>
  <c r="F4516" i="6" s="1"/>
  <c r="G4516" i="6" s="1"/>
  <c r="E3790" i="6"/>
  <c r="E3789" i="6"/>
  <c r="E3788" i="6"/>
  <c r="E3787" i="6"/>
  <c r="F4632" i="6" s="1"/>
  <c r="G4632" i="6" s="1"/>
  <c r="E3786" i="6"/>
  <c r="E3785" i="6"/>
  <c r="F4714" i="6" s="1"/>
  <c r="G4714" i="6" s="1"/>
  <c r="E3784" i="6"/>
  <c r="E3783"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F4192" i="6" l="1"/>
  <c r="G4192" i="6" s="1"/>
  <c r="F5075" i="6"/>
  <c r="G5075" i="6" s="1"/>
  <c r="F4098" i="6"/>
  <c r="G4098" i="6" s="1"/>
  <c r="F5817" i="6"/>
  <c r="G5817" i="6" s="1"/>
  <c r="F5750" i="6"/>
  <c r="G5750" i="6" s="1"/>
  <c r="F4592" i="6"/>
  <c r="G4592" i="6" s="1"/>
  <c r="F4422" i="6"/>
  <c r="G4422" i="6" s="1"/>
  <c r="F6871" i="6"/>
  <c r="G6871" i="6" s="1"/>
  <c r="F5754" i="6"/>
  <c r="G5754" i="6" s="1"/>
  <c r="F5918" i="6"/>
  <c r="G5918" i="6" s="1"/>
  <c r="F4700" i="6"/>
  <c r="G4700" i="6" s="1"/>
  <c r="F5719" i="6"/>
  <c r="G5719" i="6" s="1"/>
  <c r="F5661" i="6"/>
  <c r="G5661" i="6" s="1"/>
  <c r="F4708" i="6"/>
  <c r="G4708" i="6" s="1"/>
  <c r="F4875" i="6"/>
  <c r="G4875" i="6" s="1"/>
  <c r="F5179" i="6"/>
  <c r="G5179" i="6" s="1"/>
  <c r="F6454" i="6"/>
  <c r="G6454" i="6" s="1"/>
  <c r="F5945" i="6"/>
  <c r="G5945" i="6" s="1"/>
  <c r="F4594" i="6"/>
  <c r="G4594" i="6" s="1"/>
  <c r="F4552" i="6"/>
  <c r="G4552" i="6" s="1"/>
  <c r="F5697" i="6"/>
  <c r="G5697" i="6" s="1"/>
  <c r="F3877" i="6"/>
  <c r="G3877" i="6" s="1"/>
  <c r="F3894" i="6"/>
  <c r="G3894" i="6" s="1"/>
  <c r="F3949" i="6"/>
  <c r="G3949" i="6" s="1"/>
  <c r="F3958" i="6"/>
  <c r="G3958" i="6" s="1"/>
  <c r="F4013" i="6"/>
  <c r="G4013" i="6" s="1"/>
  <c r="F4024" i="6"/>
  <c r="G4024" i="6" s="1"/>
  <c r="F4032" i="6"/>
  <c r="G4032" i="6" s="1"/>
  <c r="F4040" i="6"/>
  <c r="G4040" i="6" s="1"/>
  <c r="F4064" i="6"/>
  <c r="G4064" i="6" s="1"/>
  <c r="F4069" i="6"/>
  <c r="G4069" i="6" s="1"/>
  <c r="F4077" i="6"/>
  <c r="G4077" i="6" s="1"/>
  <c r="F4080" i="6"/>
  <c r="G4080" i="6" s="1"/>
  <c r="F4096" i="6"/>
  <c r="G4096" i="6" s="1"/>
  <c r="F4101" i="6"/>
  <c r="G4101" i="6" s="1"/>
  <c r="F4104" i="6"/>
  <c r="G4104" i="6" s="1"/>
  <c r="F4109" i="6"/>
  <c r="G4109" i="6" s="1"/>
  <c r="F4112" i="6"/>
  <c r="G4112" i="6" s="1"/>
  <c r="F4117" i="6"/>
  <c r="G4117" i="6" s="1"/>
  <c r="F4120" i="6"/>
  <c r="G4120" i="6" s="1"/>
  <c r="F4152" i="6"/>
  <c r="G4152" i="6" s="1"/>
  <c r="F4157" i="6"/>
  <c r="G4157" i="6" s="1"/>
  <c r="F4160" i="6"/>
  <c r="G4160" i="6" s="1"/>
  <c r="F4165" i="6"/>
  <c r="G4165" i="6" s="1"/>
  <c r="F4168" i="6"/>
  <c r="G4168" i="6" s="1"/>
  <c r="F4173" i="6"/>
  <c r="G4173" i="6" s="1"/>
  <c r="F4176" i="6"/>
  <c r="G4176" i="6" s="1"/>
  <c r="F4232" i="6"/>
  <c r="G4232" i="6" s="1"/>
  <c r="F4237" i="6"/>
  <c r="G4237" i="6" s="1"/>
  <c r="F4240" i="6"/>
  <c r="G4240" i="6" s="1"/>
  <c r="F4245" i="6"/>
  <c r="G4245" i="6" s="1"/>
  <c r="F4248" i="6"/>
  <c r="G4248" i="6" s="1"/>
  <c r="F4253" i="6"/>
  <c r="G4253" i="6" s="1"/>
  <c r="F4256" i="6"/>
  <c r="G4256" i="6" s="1"/>
  <c r="F4264" i="6"/>
  <c r="G4264" i="6" s="1"/>
  <c r="F4269" i="6"/>
  <c r="G4269" i="6" s="1"/>
  <c r="F4272" i="6"/>
  <c r="G4272" i="6" s="1"/>
  <c r="F4285" i="6"/>
  <c r="G4285" i="6" s="1"/>
  <c r="F4288" i="6"/>
  <c r="G4288" i="6" s="1"/>
  <c r="F4293" i="6"/>
  <c r="G4293" i="6" s="1"/>
  <c r="F4341" i="6"/>
  <c r="G4341" i="6" s="1"/>
  <c r="F4344" i="6"/>
  <c r="G4344" i="6" s="1"/>
  <c r="F4349" i="6"/>
  <c r="G4349" i="6" s="1"/>
  <c r="F4352" i="6"/>
  <c r="G4352" i="6" s="1"/>
  <c r="F4357" i="6"/>
  <c r="G4357" i="6" s="1"/>
  <c r="F4365" i="6"/>
  <c r="G4365" i="6" s="1"/>
  <c r="F4368" i="6"/>
  <c r="G4368" i="6" s="1"/>
  <c r="F4373" i="6"/>
  <c r="G4373" i="6" s="1"/>
  <c r="F4376" i="6"/>
  <c r="G4376" i="6" s="1"/>
  <c r="F4381" i="6"/>
  <c r="G4381" i="6" s="1"/>
  <c r="F4384" i="6"/>
  <c r="G4384" i="6" s="1"/>
  <c r="F4389" i="6"/>
  <c r="G4389" i="6" s="1"/>
  <c r="F4392" i="6"/>
  <c r="G4392" i="6" s="1"/>
  <c r="F4397" i="6"/>
  <c r="G4397" i="6" s="1"/>
  <c r="F4400" i="6"/>
  <c r="G4400" i="6" s="1"/>
  <c r="F4405" i="6"/>
  <c r="G4405" i="6" s="1"/>
  <c r="F4408" i="6"/>
  <c r="G4408" i="6" s="1"/>
  <c r="F4413" i="6"/>
  <c r="G4413" i="6" s="1"/>
  <c r="F4416" i="6"/>
  <c r="G4416" i="6" s="1"/>
  <c r="F4421" i="6"/>
  <c r="G4421" i="6" s="1"/>
  <c r="F4424" i="6"/>
  <c r="G4424" i="6" s="1"/>
  <c r="F4429" i="6"/>
  <c r="G4429" i="6" s="1"/>
  <c r="F4437" i="6"/>
  <c r="G4437" i="6" s="1"/>
  <c r="F4440" i="6"/>
  <c r="G4440" i="6" s="1"/>
  <c r="F4445" i="6"/>
  <c r="G4445" i="6" s="1"/>
  <c r="F4448" i="6"/>
  <c r="G4448" i="6" s="1"/>
  <c r="F4453" i="6"/>
  <c r="G4453" i="6" s="1"/>
  <c r="F4509" i="6"/>
  <c r="G4509" i="6" s="1"/>
  <c r="F4512" i="6"/>
  <c r="G4512" i="6" s="1"/>
  <c r="F4517" i="6"/>
  <c r="G4517" i="6" s="1"/>
  <c r="F4520" i="6"/>
  <c r="G4520" i="6" s="1"/>
  <c r="F4525" i="6"/>
  <c r="G4525" i="6" s="1"/>
  <c r="F4528" i="6"/>
  <c r="G4528" i="6" s="1"/>
  <c r="F4536" i="6"/>
  <c r="G4536" i="6" s="1"/>
  <c r="F4541" i="6"/>
  <c r="G4541" i="6" s="1"/>
  <c r="F4549" i="6"/>
  <c r="G4549" i="6" s="1"/>
  <c r="F4557" i="6"/>
  <c r="G4557" i="6" s="1"/>
  <c r="F4560" i="6"/>
  <c r="G4560" i="6" s="1"/>
  <c r="F4565" i="6"/>
  <c r="G4565" i="6" s="1"/>
  <c r="F4568" i="6"/>
  <c r="G4568" i="6" s="1"/>
  <c r="F4573" i="6"/>
  <c r="G4573" i="6" s="1"/>
  <c r="F4576" i="6"/>
  <c r="G4576" i="6" s="1"/>
  <c r="F4581" i="6"/>
  <c r="G4581" i="6" s="1"/>
  <c r="F4584" i="6"/>
  <c r="G4584" i="6" s="1"/>
  <c r="F4597" i="6"/>
  <c r="G4597" i="6" s="1"/>
  <c r="F4616" i="6"/>
  <c r="G4616" i="6" s="1"/>
  <c r="F4624" i="6"/>
  <c r="G4624" i="6" s="1"/>
  <c r="F4629" i="6"/>
  <c r="G4629" i="6" s="1"/>
  <c r="F4637" i="6"/>
  <c r="G4637" i="6" s="1"/>
  <c r="F4661" i="6"/>
  <c r="G4661" i="6" s="1"/>
  <c r="F4664" i="6"/>
  <c r="G4664" i="6" s="1"/>
  <c r="F4669" i="6"/>
  <c r="G4669" i="6" s="1"/>
  <c r="F4672" i="6"/>
  <c r="G4672" i="6" s="1"/>
  <c r="F4677" i="6"/>
  <c r="G4677" i="6" s="1"/>
  <c r="F4685" i="6"/>
  <c r="G4685" i="6" s="1"/>
  <c r="F4688" i="6"/>
  <c r="G4688" i="6" s="1"/>
  <c r="F4696" i="6"/>
  <c r="G4696" i="6" s="1"/>
  <c r="F4701" i="6"/>
  <c r="G4701" i="6" s="1"/>
  <c r="F4704" i="6"/>
  <c r="G4704" i="6" s="1"/>
  <c r="F4709" i="6"/>
  <c r="G4709" i="6" s="1"/>
  <c r="F4712" i="6"/>
  <c r="G4712" i="6" s="1"/>
  <c r="F4856" i="6"/>
  <c r="G4856" i="6" s="1"/>
  <c r="F4860" i="6"/>
  <c r="G4860" i="6" s="1"/>
  <c r="F4868" i="6"/>
  <c r="G4868" i="6" s="1"/>
  <c r="F4876" i="6"/>
  <c r="G4876" i="6" s="1"/>
  <c r="F4884" i="6"/>
  <c r="G4884" i="6" s="1"/>
  <c r="F4888" i="6"/>
  <c r="G4888" i="6" s="1"/>
  <c r="F4892" i="6"/>
  <c r="G4892" i="6" s="1"/>
  <c r="F4896" i="6"/>
  <c r="G4896" i="6" s="1"/>
  <c r="F4912" i="6"/>
  <c r="G4912" i="6" s="1"/>
  <c r="F4920" i="6"/>
  <c r="G4920" i="6" s="1"/>
  <c r="F4924" i="6"/>
  <c r="G4924" i="6" s="1"/>
  <c r="F4928" i="6"/>
  <c r="G4928" i="6" s="1"/>
  <c r="F4936" i="6"/>
  <c r="G4936" i="6" s="1"/>
  <c r="F4940" i="6"/>
  <c r="G4940" i="6" s="1"/>
  <c r="F4944" i="6"/>
  <c r="G4944" i="6" s="1"/>
  <c r="F4948" i="6"/>
  <c r="G4948" i="6" s="1"/>
  <c r="F4962" i="6"/>
  <c r="G4962" i="6" s="1"/>
  <c r="F4970" i="6"/>
  <c r="G4970" i="6" s="1"/>
  <c r="F4974" i="6"/>
  <c r="G4974" i="6" s="1"/>
  <c r="F4978" i="6"/>
  <c r="G4978" i="6" s="1"/>
  <c r="F4982" i="6"/>
  <c r="G4982" i="6" s="1"/>
  <c r="F4986" i="6"/>
  <c r="G4986" i="6" s="1"/>
  <c r="F4990" i="6"/>
  <c r="G4990" i="6" s="1"/>
  <c r="F4996" i="6"/>
  <c r="G4996" i="6" s="1"/>
  <c r="F5000" i="6"/>
  <c r="G5000" i="6" s="1"/>
  <c r="F5004" i="6"/>
  <c r="G5004" i="6" s="1"/>
  <c r="F5008" i="6"/>
  <c r="G5008" i="6" s="1"/>
  <c r="F5012" i="6"/>
  <c r="G5012" i="6" s="1"/>
  <c r="F5016" i="6"/>
  <c r="G5016" i="6" s="1"/>
  <c r="F5030" i="6"/>
  <c r="G5030" i="6" s="1"/>
  <c r="F5040" i="6"/>
  <c r="G5040" i="6" s="1"/>
  <c r="F5044" i="6"/>
  <c r="G5044" i="6" s="1"/>
  <c r="F5108" i="6"/>
  <c r="G5108" i="6" s="1"/>
  <c r="F5136" i="6"/>
  <c r="G5136" i="6" s="1"/>
  <c r="F5140" i="6"/>
  <c r="G5140" i="6" s="1"/>
  <c r="F5144" i="6"/>
  <c r="G5144" i="6" s="1"/>
  <c r="F5148" i="6"/>
  <c r="G5148" i="6" s="1"/>
  <c r="F5152" i="6"/>
  <c r="G5152" i="6" s="1"/>
  <c r="F5156" i="6"/>
  <c r="G5156" i="6" s="1"/>
  <c r="F5160" i="6"/>
  <c r="G5160" i="6" s="1"/>
  <c r="F5164" i="6"/>
  <c r="G5164" i="6" s="1"/>
  <c r="F5168" i="6"/>
  <c r="G5168" i="6" s="1"/>
  <c r="F5184" i="6"/>
  <c r="G5184" i="6" s="1"/>
  <c r="F5188" i="6"/>
  <c r="G5188" i="6" s="1"/>
  <c r="F5192" i="6"/>
  <c r="G5192" i="6" s="1"/>
  <c r="F3870" i="6"/>
  <c r="G3870" i="6" s="1"/>
  <c r="F3893" i="6"/>
  <c r="G3893" i="6" s="1"/>
  <c r="F3934" i="6"/>
  <c r="G3934" i="6" s="1"/>
  <c r="F4008" i="6"/>
  <c r="G4008" i="6" s="1"/>
  <c r="F4016" i="6"/>
  <c r="G4016" i="6" s="1"/>
  <c r="F4029" i="6"/>
  <c r="G4029" i="6" s="1"/>
  <c r="F4037" i="6"/>
  <c r="G4037" i="6" s="1"/>
  <c r="F4053" i="6"/>
  <c r="G4053" i="6" s="1"/>
  <c r="F4061" i="6"/>
  <c r="G4061" i="6" s="1"/>
  <c r="F6893" i="6"/>
  <c r="G6893" i="6" s="1"/>
  <c r="F6838" i="6"/>
  <c r="G6838" i="6" s="1"/>
  <c r="F6814" i="6"/>
  <c r="G6814" i="6" s="1"/>
  <c r="F6472" i="6"/>
  <c r="G6472" i="6" s="1"/>
  <c r="F6430" i="6"/>
  <c r="G6430" i="6" s="1"/>
  <c r="F6251" i="6"/>
  <c r="G6251" i="6" s="1"/>
  <c r="F6179" i="6"/>
  <c r="G6179" i="6" s="1"/>
  <c r="F6135" i="6"/>
  <c r="G6135" i="6" s="1"/>
  <c r="F5783" i="6"/>
  <c r="G5783" i="6" s="1"/>
  <c r="F5954" i="6"/>
  <c r="G5954" i="6" s="1"/>
  <c r="F5901" i="6"/>
  <c r="G5901" i="6" s="1"/>
  <c r="F4965" i="6"/>
  <c r="G4965" i="6" s="1"/>
  <c r="F5117" i="6"/>
  <c r="G5117" i="6" s="1"/>
  <c r="F5097" i="6"/>
  <c r="G5097" i="6" s="1"/>
  <c r="F5669" i="6"/>
  <c r="G5669" i="6" s="1"/>
  <c r="F4897" i="6"/>
  <c r="G4897" i="6" s="1"/>
  <c r="F4891" i="6"/>
  <c r="G4891" i="6" s="1"/>
  <c r="F4851" i="6"/>
  <c r="G4851" i="6" s="1"/>
  <c r="F4905" i="6"/>
  <c r="G4905" i="6" s="1"/>
  <c r="F4881" i="6"/>
  <c r="G4881" i="6" s="1"/>
  <c r="F5113" i="6"/>
  <c r="G5113" i="6" s="1"/>
  <c r="F5105" i="6"/>
  <c r="G5105" i="6" s="1"/>
  <c r="F4889" i="6"/>
  <c r="G4889" i="6" s="1"/>
  <c r="F6812" i="6"/>
  <c r="G6812" i="6" s="1"/>
  <c r="F6821" i="6"/>
  <c r="G6821" i="6" s="1"/>
  <c r="F6813" i="6"/>
  <c r="G6813" i="6" s="1"/>
  <c r="F6876" i="6"/>
  <c r="G6876" i="6" s="1"/>
  <c r="F6115" i="6"/>
  <c r="G6115" i="6" s="1"/>
  <c r="F6187" i="6"/>
  <c r="G6187" i="6" s="1"/>
  <c r="F6091" i="6"/>
  <c r="G6091" i="6" s="1"/>
  <c r="F6033" i="6"/>
  <c r="G6033" i="6" s="1"/>
  <c r="F5931" i="6"/>
  <c r="G5931" i="6" s="1"/>
  <c r="F5827" i="6"/>
  <c r="G5827" i="6" s="1"/>
  <c r="F5819" i="6"/>
  <c r="G5819" i="6" s="1"/>
  <c r="F5953" i="6"/>
  <c r="G5953" i="6" s="1"/>
  <c r="F5934" i="6"/>
  <c r="G5934" i="6" s="1"/>
  <c r="F5897" i="6"/>
  <c r="G5897" i="6" s="1"/>
  <c r="F5814" i="6"/>
  <c r="G5814" i="6" s="1"/>
  <c r="F5782" i="6"/>
  <c r="G5782" i="6" s="1"/>
  <c r="F5994" i="6"/>
  <c r="G5994" i="6" s="1"/>
  <c r="F5909" i="6"/>
  <c r="G5909" i="6" s="1"/>
  <c r="F5893" i="6"/>
  <c r="G5893" i="6" s="1"/>
  <c r="F5866" i="6"/>
  <c r="G5866" i="6" s="1"/>
  <c r="F5227" i="6"/>
  <c r="G5227" i="6" s="1"/>
  <c r="F5778" i="6"/>
  <c r="G5778" i="6" s="1"/>
  <c r="F5049" i="6"/>
  <c r="G5049" i="6" s="1"/>
  <c r="F5037" i="6"/>
  <c r="G5037" i="6" s="1"/>
  <c r="F5009" i="6"/>
  <c r="G5009" i="6" s="1"/>
  <c r="F4995" i="6"/>
  <c r="G4995" i="6" s="1"/>
  <c r="F5773" i="6"/>
  <c r="G5773" i="6" s="1"/>
  <c r="F5757" i="6"/>
  <c r="G5757" i="6" s="1"/>
  <c r="F5685" i="6"/>
  <c r="G5685" i="6" s="1"/>
  <c r="F4873" i="6"/>
  <c r="G4873" i="6" s="1"/>
  <c r="F4857" i="6"/>
  <c r="G4857" i="6" s="1"/>
  <c r="F3859" i="6"/>
  <c r="G3859" i="6" s="1"/>
  <c r="F4893" i="6"/>
  <c r="G4893" i="6" s="1"/>
  <c r="F4869" i="6"/>
  <c r="G4869" i="6" s="1"/>
  <c r="F3860" i="6"/>
  <c r="G3860" i="6" s="1"/>
  <c r="F3867" i="6"/>
  <c r="G3867" i="6" s="1"/>
  <c r="F3883" i="6"/>
  <c r="G3883" i="6" s="1"/>
  <c r="F3891" i="6"/>
  <c r="G3891" i="6" s="1"/>
  <c r="F3892" i="6"/>
  <c r="G3892" i="6" s="1"/>
  <c r="F3899" i="6"/>
  <c r="G3899" i="6" s="1"/>
  <c r="F3900" i="6"/>
  <c r="G3900" i="6" s="1"/>
  <c r="F3907" i="6"/>
  <c r="G3907" i="6" s="1"/>
  <c r="F3908" i="6"/>
  <c r="G3908" i="6" s="1"/>
  <c r="F3931" i="6"/>
  <c r="G3931" i="6" s="1"/>
  <c r="F3932" i="6"/>
  <c r="G3932" i="6" s="1"/>
  <c r="F3939" i="6"/>
  <c r="G3939" i="6" s="1"/>
  <c r="F3947" i="6"/>
  <c r="G3947" i="6" s="1"/>
  <c r="F3948" i="6"/>
  <c r="G3948" i="6" s="1"/>
  <c r="F3971" i="6"/>
  <c r="G3971" i="6" s="1"/>
  <c r="F3972" i="6"/>
  <c r="G3972" i="6" s="1"/>
  <c r="F6832" i="6"/>
  <c r="G6832" i="6" s="1"/>
  <c r="F6878" i="6"/>
  <c r="G6878" i="6" s="1"/>
  <c r="F5955" i="6"/>
  <c r="G5955" i="6" s="1"/>
  <c r="F5929" i="6"/>
  <c r="G5929" i="6" s="1"/>
  <c r="F5806" i="6"/>
  <c r="G5806" i="6" s="1"/>
  <c r="F5790" i="6"/>
  <c r="G5790" i="6" s="1"/>
  <c r="F5933" i="6"/>
  <c r="G5933" i="6" s="1"/>
  <c r="F3987" i="6"/>
  <c r="G3987" i="6" s="1"/>
  <c r="F4839" i="6"/>
  <c r="G4839" i="6" s="1"/>
  <c r="F4973" i="6"/>
  <c r="G4973" i="6" s="1"/>
  <c r="F5747" i="6"/>
  <c r="G5747" i="6" s="1"/>
  <c r="F3988" i="6"/>
  <c r="G3988" i="6" s="1"/>
  <c r="F3995" i="6"/>
  <c r="G3995" i="6" s="1"/>
  <c r="F3996" i="6"/>
  <c r="G3996" i="6" s="1"/>
  <c r="F4007" i="6"/>
  <c r="G4007" i="6" s="1"/>
  <c r="F4010" i="6"/>
  <c r="G4010" i="6" s="1"/>
  <c r="F4018" i="6"/>
  <c r="G4018" i="6" s="1"/>
  <c r="F4026" i="6"/>
  <c r="G4026" i="6" s="1"/>
  <c r="F4031" i="6"/>
  <c r="G4031" i="6" s="1"/>
  <c r="F4034" i="6"/>
  <c r="G4034" i="6" s="1"/>
  <c r="F4039" i="6"/>
  <c r="G4039" i="6" s="1"/>
  <c r="F4042" i="6"/>
  <c r="G4042" i="6" s="1"/>
  <c r="F4050" i="6"/>
  <c r="G4050" i="6" s="1"/>
  <c r="F4055" i="6"/>
  <c r="G4055" i="6" s="1"/>
  <c r="F4058" i="6"/>
  <c r="G4058" i="6" s="1"/>
  <c r="F4066" i="6"/>
  <c r="G4066" i="6" s="1"/>
  <c r="F4071" i="6"/>
  <c r="G4071" i="6" s="1"/>
  <c r="F4074" i="6"/>
  <c r="G4074" i="6" s="1"/>
  <c r="F4079" i="6"/>
  <c r="G4079" i="6" s="1"/>
  <c r="F4095" i="6"/>
  <c r="G4095" i="6" s="1"/>
  <c r="F4103" i="6"/>
  <c r="G4103" i="6" s="1"/>
  <c r="F4106" i="6"/>
  <c r="G4106" i="6" s="1"/>
  <c r="F4111" i="6"/>
  <c r="G4111" i="6" s="1"/>
  <c r="F4114" i="6"/>
  <c r="G4114" i="6" s="1"/>
  <c r="F4119" i="6"/>
  <c r="G4119" i="6" s="1"/>
  <c r="F4151" i="6"/>
  <c r="G4151" i="6" s="1"/>
  <c r="F4154" i="6"/>
  <c r="G4154" i="6" s="1"/>
  <c r="F4159" i="6"/>
  <c r="G4159" i="6" s="1"/>
  <c r="F4162" i="6"/>
  <c r="G4162" i="6" s="1"/>
  <c r="F4167" i="6"/>
  <c r="G4167" i="6" s="1"/>
  <c r="F4175" i="6"/>
  <c r="G4175" i="6" s="1"/>
  <c r="F4191" i="6"/>
  <c r="G4191" i="6" s="1"/>
  <c r="F4234" i="6"/>
  <c r="G4234" i="6" s="1"/>
  <c r="F4239" i="6"/>
  <c r="G4239" i="6" s="1"/>
  <c r="F4242" i="6"/>
  <c r="G4242" i="6" s="1"/>
  <c r="F4247" i="6"/>
  <c r="G4247" i="6" s="1"/>
  <c r="F4250" i="6"/>
  <c r="G4250" i="6" s="1"/>
  <c r="F4255" i="6"/>
  <c r="G4255" i="6" s="1"/>
  <c r="F4258" i="6"/>
  <c r="G4258" i="6" s="1"/>
  <c r="F4271" i="6"/>
  <c r="G4271" i="6" s="1"/>
  <c r="F4274" i="6"/>
  <c r="G4274" i="6" s="1"/>
  <c r="F4279" i="6"/>
  <c r="G4279" i="6" s="1"/>
  <c r="F4287" i="6"/>
  <c r="G4287" i="6" s="1"/>
  <c r="F4290" i="6"/>
  <c r="G4290" i="6" s="1"/>
  <c r="F4343" i="6"/>
  <c r="G4343" i="6" s="1"/>
  <c r="F4346" i="6"/>
  <c r="G4346" i="6" s="1"/>
  <c r="F4351" i="6"/>
  <c r="G4351" i="6" s="1"/>
  <c r="F4354" i="6"/>
  <c r="G4354" i="6" s="1"/>
  <c r="F4359" i="6"/>
  <c r="G4359" i="6" s="1"/>
  <c r="F4362" i="6"/>
  <c r="G4362" i="6" s="1"/>
  <c r="F4367" i="6"/>
  <c r="G4367" i="6" s="1"/>
  <c r="F4370" i="6"/>
  <c r="G4370" i="6" s="1"/>
  <c r="F4375" i="6"/>
  <c r="G4375" i="6" s="1"/>
  <c r="F4378" i="6"/>
  <c r="G4378" i="6" s="1"/>
  <c r="F4383" i="6"/>
  <c r="G4383" i="6" s="1"/>
  <c r="F4386" i="6"/>
  <c r="G4386" i="6" s="1"/>
  <c r="F4391" i="6"/>
  <c r="G4391" i="6" s="1"/>
  <c r="F4407" i="6"/>
  <c r="G4407" i="6" s="1"/>
  <c r="F4410" i="6"/>
  <c r="G4410" i="6" s="1"/>
  <c r="F4415" i="6"/>
  <c r="G4415" i="6" s="1"/>
  <c r="F4418" i="6"/>
  <c r="G4418" i="6" s="1"/>
  <c r="F4423" i="6"/>
  <c r="G4423" i="6" s="1"/>
  <c r="F4426" i="6"/>
  <c r="G4426" i="6" s="1"/>
  <c r="F4431" i="6"/>
  <c r="G4431" i="6" s="1"/>
  <c r="F4439" i="6"/>
  <c r="G4439" i="6" s="1"/>
  <c r="F4442" i="6"/>
  <c r="G4442" i="6" s="1"/>
  <c r="F4447" i="6"/>
  <c r="G4447" i="6" s="1"/>
  <c r="F4450" i="6"/>
  <c r="G4450" i="6" s="1"/>
  <c r="F4455" i="6"/>
  <c r="G4455" i="6" s="1"/>
  <c r="F4511" i="6"/>
  <c r="G4511" i="6" s="1"/>
  <c r="F4519" i="6"/>
  <c r="G4519" i="6" s="1"/>
  <c r="F4522" i="6"/>
  <c r="G4522" i="6" s="1"/>
  <c r="F4527" i="6"/>
  <c r="G4527" i="6" s="1"/>
  <c r="F4530" i="6"/>
  <c r="G4530" i="6" s="1"/>
  <c r="F4535" i="6"/>
  <c r="G4535" i="6" s="1"/>
  <c r="F4543" i="6"/>
  <c r="G4543" i="6" s="1"/>
  <c r="F4546" i="6"/>
  <c r="G4546" i="6" s="1"/>
  <c r="F4551" i="6"/>
  <c r="G4551" i="6" s="1"/>
  <c r="F4554" i="6"/>
  <c r="G4554" i="6" s="1"/>
  <c r="F4559" i="6"/>
  <c r="G4559" i="6" s="1"/>
  <c r="F4562" i="6"/>
  <c r="G4562" i="6" s="1"/>
  <c r="F4567" i="6"/>
  <c r="G4567" i="6" s="1"/>
  <c r="F4575" i="6"/>
  <c r="G4575" i="6" s="1"/>
  <c r="F4578" i="6"/>
  <c r="G4578" i="6" s="1"/>
  <c r="F4583" i="6"/>
  <c r="G4583" i="6" s="1"/>
  <c r="F4586" i="6"/>
  <c r="G4586" i="6" s="1"/>
  <c r="F4591" i="6"/>
  <c r="G4591" i="6" s="1"/>
  <c r="F4599" i="6"/>
  <c r="G4599" i="6" s="1"/>
  <c r="F4607" i="6"/>
  <c r="G4607" i="6" s="1"/>
  <c r="F4610" i="6"/>
  <c r="G4610" i="6" s="1"/>
  <c r="F4615" i="6"/>
  <c r="G4615" i="6" s="1"/>
  <c r="F4618" i="6"/>
  <c r="G4618" i="6" s="1"/>
  <c r="F4626" i="6"/>
  <c r="G4626" i="6" s="1"/>
  <c r="F4631" i="6"/>
  <c r="G4631" i="6" s="1"/>
  <c r="F4634" i="6"/>
  <c r="G4634" i="6" s="1"/>
  <c r="F4639" i="6"/>
  <c r="G4639" i="6" s="1"/>
  <c r="F4663" i="6"/>
  <c r="G4663" i="6" s="1"/>
  <c r="F4666" i="6"/>
  <c r="G4666" i="6" s="1"/>
  <c r="F4674" i="6"/>
  <c r="G4674" i="6" s="1"/>
  <c r="F4679" i="6"/>
  <c r="G4679" i="6" s="1"/>
  <c r="F4682" i="6"/>
  <c r="G4682" i="6" s="1"/>
  <c r="F4687" i="6"/>
  <c r="G4687" i="6" s="1"/>
  <c r="F4690" i="6"/>
  <c r="G4690" i="6" s="1"/>
  <c r="F4695" i="6"/>
  <c r="G4695" i="6" s="1"/>
  <c r="F4698" i="6"/>
  <c r="G4698" i="6" s="1"/>
  <c r="F4703" i="6"/>
  <c r="G4703" i="6" s="1"/>
  <c r="F4711" i="6"/>
  <c r="G4711" i="6" s="1"/>
  <c r="F4838" i="6"/>
  <c r="G4838" i="6" s="1"/>
  <c r="F4842" i="6"/>
  <c r="G4842" i="6" s="1"/>
  <c r="F4846" i="6"/>
  <c r="G4846" i="6" s="1"/>
  <c r="F4850" i="6"/>
  <c r="G4850" i="6" s="1"/>
  <c r="F4952" i="6"/>
  <c r="G4952" i="6" s="1"/>
  <c r="F4956" i="6"/>
  <c r="G4956" i="6" s="1"/>
  <c r="F4960" i="6"/>
  <c r="G4960" i="6" s="1"/>
  <c r="F5020" i="6"/>
  <c r="G5020" i="6" s="1"/>
  <c r="F5024" i="6"/>
  <c r="G5024" i="6" s="1"/>
  <c r="F5028" i="6"/>
  <c r="G5028" i="6" s="1"/>
  <c r="F5048" i="6"/>
  <c r="G5048" i="6" s="1"/>
  <c r="F5052" i="6"/>
  <c r="G5052" i="6" s="1"/>
  <c r="F5204" i="6"/>
  <c r="G5204" i="6" s="1"/>
  <c r="F5208" i="6"/>
  <c r="G5208" i="6" s="1"/>
  <c r="F5212" i="6"/>
  <c r="G5212" i="6" s="1"/>
  <c r="F5216" i="6"/>
  <c r="G5216" i="6" s="1"/>
  <c r="F5224" i="6"/>
  <c r="G5224" i="6" s="1"/>
  <c r="F5228" i="6"/>
  <c r="G5228" i="6" s="1"/>
  <c r="F5232" i="6"/>
  <c r="G5232" i="6" s="1"/>
  <c r="F3861" i="6"/>
  <c r="G3861" i="6" s="1"/>
  <c r="F3886" i="6"/>
  <c r="G3886" i="6" s="1"/>
  <c r="F3933" i="6"/>
  <c r="G3933" i="6" s="1"/>
  <c r="F3950" i="6"/>
  <c r="G3950" i="6" s="1"/>
  <c r="F3990" i="6"/>
  <c r="G3990" i="6" s="1"/>
  <c r="F6856" i="6"/>
  <c r="G6856" i="6" s="1"/>
  <c r="F6824" i="6"/>
  <c r="G6824" i="6" s="1"/>
  <c r="F6851" i="6"/>
  <c r="G6851" i="6" s="1"/>
  <c r="F6811" i="6"/>
  <c r="G6811" i="6" s="1"/>
  <c r="F6907" i="6"/>
  <c r="G6907" i="6" s="1"/>
  <c r="F6900" i="6"/>
  <c r="G6900" i="6" s="1"/>
  <c r="F6899" i="6"/>
  <c r="G6899" i="6" s="1"/>
  <c r="F6804" i="6"/>
  <c r="G6804" i="6" s="1"/>
  <c r="F6854" i="6"/>
  <c r="G6854" i="6" s="1"/>
  <c r="F6850" i="6"/>
  <c r="G6850" i="6" s="1"/>
  <c r="F6616" i="6"/>
  <c r="G6616" i="6" s="1"/>
  <c r="F6622" i="6"/>
  <c r="G6622" i="6" s="1"/>
  <c r="F6532" i="6"/>
  <c r="G6532" i="6" s="1"/>
  <c r="F6576" i="6"/>
  <c r="G6576" i="6" s="1"/>
  <c r="F6524" i="6"/>
  <c r="G6524" i="6" s="1"/>
  <c r="F6480" i="6"/>
  <c r="G6480" i="6" s="1"/>
  <c r="F6494" i="6"/>
  <c r="G6494" i="6" s="1"/>
  <c r="F6406" i="6"/>
  <c r="G6406" i="6" s="1"/>
  <c r="F6375" i="6"/>
  <c r="G6375" i="6" s="1"/>
  <c r="F6343" i="6"/>
  <c r="G6343" i="6" s="1"/>
  <c r="F6335" i="6"/>
  <c r="G6335" i="6" s="1"/>
  <c r="F6319" i="6"/>
  <c r="G6319" i="6" s="1"/>
  <c r="F6255" i="6"/>
  <c r="G6255" i="6" s="1"/>
  <c r="F6464" i="6"/>
  <c r="G6464" i="6" s="1"/>
  <c r="F6029" i="6"/>
  <c r="G6029" i="6" s="1"/>
  <c r="F6015" i="6"/>
  <c r="G6015" i="6" s="1"/>
  <c r="F6011" i="6"/>
  <c r="G6011" i="6" s="1"/>
  <c r="F5971" i="6"/>
  <c r="G5971" i="6" s="1"/>
  <c r="F5787" i="6"/>
  <c r="G5787" i="6" s="1"/>
  <c r="F5771" i="6"/>
  <c r="G5771" i="6" s="1"/>
  <c r="F5937" i="6"/>
  <c r="G5937" i="6" s="1"/>
  <c r="F5846" i="6"/>
  <c r="G5846" i="6" s="1"/>
  <c r="F5793" i="6"/>
  <c r="G5793" i="6" s="1"/>
  <c r="F5237" i="6"/>
  <c r="G5237" i="6" s="1"/>
  <c r="F5925" i="6"/>
  <c r="G5925" i="6" s="1"/>
  <c r="F5826" i="6"/>
  <c r="G5826" i="6" s="1"/>
  <c r="F5231" i="6"/>
  <c r="G5231" i="6" s="1"/>
  <c r="F5203" i="6"/>
  <c r="G5203" i="6" s="1"/>
  <c r="F5175" i="6"/>
  <c r="G5175" i="6" s="1"/>
  <c r="F5171" i="6"/>
  <c r="G5171" i="6" s="1"/>
  <c r="F5155" i="6"/>
  <c r="G5155" i="6" s="1"/>
  <c r="F5143" i="6"/>
  <c r="G5143" i="6" s="1"/>
  <c r="F5131" i="6"/>
  <c r="G5131" i="6" s="1"/>
  <c r="F5127" i="6"/>
  <c r="G5127" i="6" s="1"/>
  <c r="F5115" i="6"/>
  <c r="G5115" i="6" s="1"/>
  <c r="F5079" i="6"/>
  <c r="G5079" i="6" s="1"/>
  <c r="F4903" i="6"/>
  <c r="G4903" i="6" s="1"/>
  <c r="F4845" i="6"/>
  <c r="G4845" i="6" s="1"/>
  <c r="F5770" i="6"/>
  <c r="G5770" i="6" s="1"/>
  <c r="F5071" i="6"/>
  <c r="G5071" i="6" s="1"/>
  <c r="F5067" i="6"/>
  <c r="G5067" i="6" s="1"/>
  <c r="F5061" i="6"/>
  <c r="G5061" i="6" s="1"/>
  <c r="F4997" i="6"/>
  <c r="G4997" i="6" s="1"/>
  <c r="F4975" i="6"/>
  <c r="G4975" i="6" s="1"/>
  <c r="F4969" i="6"/>
  <c r="G4969" i="6" s="1"/>
  <c r="F4951" i="6"/>
  <c r="G4951" i="6" s="1"/>
  <c r="F4927" i="6"/>
  <c r="G4927" i="6" s="1"/>
  <c r="F4921" i="6"/>
  <c r="G4921" i="6" s="1"/>
  <c r="F4915" i="6"/>
  <c r="G4915" i="6" s="1"/>
  <c r="F4913" i="6"/>
  <c r="G4913" i="6" s="1"/>
  <c r="F4899" i="6"/>
  <c r="G4899" i="6" s="1"/>
  <c r="F4861" i="6"/>
  <c r="G4861" i="6" s="1"/>
  <c r="F4855" i="6"/>
  <c r="G4855" i="6" s="1"/>
  <c r="F5229" i="6"/>
  <c r="G5229" i="6" s="1"/>
  <c r="F5201" i="6"/>
  <c r="G5201" i="6" s="1"/>
  <c r="F5169" i="6"/>
  <c r="G5169" i="6" s="1"/>
  <c r="F5157" i="6"/>
  <c r="G5157" i="6" s="1"/>
  <c r="F5093" i="6"/>
  <c r="G5093" i="6" s="1"/>
  <c r="F5085" i="6"/>
  <c r="G5085" i="6" s="1"/>
  <c r="F5081" i="6"/>
  <c r="G5081" i="6" s="1"/>
  <c r="F5077" i="6"/>
  <c r="G5077" i="6" s="1"/>
  <c r="F5073" i="6"/>
  <c r="G5073" i="6" s="1"/>
  <c r="F5765" i="6"/>
  <c r="G5765" i="6" s="1"/>
  <c r="F5709" i="6"/>
  <c r="G5709" i="6" s="1"/>
  <c r="F5673" i="6"/>
  <c r="G5673" i="6" s="1"/>
  <c r="F5671" i="6"/>
  <c r="G5671" i="6" s="1"/>
  <c r="F5649" i="6"/>
  <c r="G5649" i="6" s="1"/>
  <c r="F4901" i="6"/>
  <c r="G4901" i="6" s="1"/>
  <c r="F4895" i="6"/>
  <c r="G4895" i="6" s="1"/>
  <c r="F4863" i="6"/>
  <c r="G4863" i="6" s="1"/>
  <c r="F4837" i="6"/>
  <c r="G4837" i="6" s="1"/>
  <c r="F6895" i="6"/>
  <c r="G6895" i="6" s="1"/>
  <c r="F6865" i="6"/>
  <c r="G6865" i="6" s="1"/>
  <c r="F6858" i="6"/>
  <c r="G6858" i="6" s="1"/>
  <c r="F6614" i="6"/>
  <c r="G6614" i="6" s="1"/>
  <c r="F6592" i="6"/>
  <c r="G6592" i="6" s="1"/>
  <c r="F6544" i="6"/>
  <c r="G6544" i="6" s="1"/>
  <c r="F6608" i="6"/>
  <c r="G6608" i="6" s="1"/>
  <c r="F6456" i="6"/>
  <c r="G6456" i="6" s="1"/>
  <c r="F6247" i="6"/>
  <c r="G6247" i="6" s="1"/>
  <c r="F6049" i="6"/>
  <c r="G6049" i="6" s="1"/>
  <c r="F6035" i="6"/>
  <c r="G6035" i="6" s="1"/>
  <c r="F6013" i="6"/>
  <c r="G6013" i="6" s="1"/>
  <c r="F5998" i="6"/>
  <c r="G5998" i="6" s="1"/>
  <c r="F5889" i="6"/>
  <c r="G5889" i="6" s="1"/>
  <c r="F5785" i="6"/>
  <c r="G5785" i="6" s="1"/>
  <c r="F5759" i="6"/>
  <c r="G5759" i="6" s="1"/>
  <c r="F5941" i="6"/>
  <c r="G5941" i="6" s="1"/>
  <c r="F5023" i="6"/>
  <c r="G5023" i="6" s="1"/>
  <c r="F4999" i="6"/>
  <c r="G4999" i="6" s="1"/>
  <c r="F4981" i="6"/>
  <c r="G4981" i="6" s="1"/>
  <c r="F4977" i="6"/>
  <c r="G4977" i="6" s="1"/>
  <c r="F4847" i="6"/>
  <c r="G4847" i="6" s="1"/>
  <c r="F5225" i="6"/>
  <c r="G5225" i="6" s="1"/>
  <c r="F5153" i="6"/>
  <c r="G5153" i="6" s="1"/>
  <c r="F5703" i="6"/>
  <c r="G5703" i="6" s="1"/>
  <c r="F5695" i="6"/>
  <c r="G5695" i="6" s="1"/>
  <c r="F5651" i="6"/>
  <c r="G5651" i="6" s="1"/>
  <c r="F4883" i="6"/>
  <c r="G4883" i="6" s="1"/>
  <c r="F3866" i="6"/>
  <c r="G3866" i="6" s="1"/>
  <c r="F3890" i="6"/>
  <c r="G3890" i="6" s="1"/>
  <c r="F3898" i="6"/>
  <c r="G3898" i="6" s="1"/>
  <c r="F6831" i="6"/>
  <c r="G6831" i="6" s="1"/>
  <c r="F6870" i="6"/>
  <c r="G6870" i="6" s="1"/>
  <c r="F6606" i="6"/>
  <c r="G6606" i="6" s="1"/>
  <c r="F6303" i="6"/>
  <c r="G6303" i="6" s="1"/>
  <c r="F6307" i="6"/>
  <c r="G6307" i="6" s="1"/>
  <c r="F6259" i="6"/>
  <c r="G6259" i="6" s="1"/>
  <c r="F6171" i="6"/>
  <c r="G6171" i="6" s="1"/>
  <c r="F6039" i="6"/>
  <c r="G6039" i="6" s="1"/>
  <c r="F5891" i="6"/>
  <c r="G5891" i="6" s="1"/>
  <c r="F5799" i="6"/>
  <c r="G5799" i="6" s="1"/>
  <c r="F5197" i="6"/>
  <c r="G5197" i="6" s="1"/>
  <c r="F5727" i="6"/>
  <c r="G5727" i="6" s="1"/>
  <c r="F3905" i="6"/>
  <c r="G3905" i="6" s="1"/>
  <c r="F3921" i="6"/>
  <c r="G3921" i="6" s="1"/>
  <c r="F3930" i="6"/>
  <c r="G3930" i="6" s="1"/>
  <c r="F3937" i="6"/>
  <c r="G3937" i="6" s="1"/>
  <c r="F3953" i="6"/>
  <c r="G3953" i="6" s="1"/>
  <c r="F3994" i="6"/>
  <c r="G3994" i="6" s="1"/>
  <c r="F4012" i="6"/>
  <c r="G4012" i="6" s="1"/>
  <c r="F4025" i="6"/>
  <c r="G4025" i="6" s="1"/>
  <c r="F4052" i="6"/>
  <c r="G4052" i="6" s="1"/>
  <c r="F4057" i="6"/>
  <c r="G4057" i="6" s="1"/>
  <c r="F4060" i="6"/>
  <c r="G4060" i="6" s="1"/>
  <c r="F4065" i="6"/>
  <c r="G4065" i="6" s="1"/>
  <c r="F4068" i="6"/>
  <c r="G4068" i="6" s="1"/>
  <c r="F4073" i="6"/>
  <c r="G4073" i="6" s="1"/>
  <c r="F4076" i="6"/>
  <c r="G4076" i="6" s="1"/>
  <c r="F4100" i="6"/>
  <c r="G4100" i="6" s="1"/>
  <c r="F4105" i="6"/>
  <c r="G4105" i="6" s="1"/>
  <c r="F4113" i="6"/>
  <c r="G4113" i="6" s="1"/>
  <c r="F4116" i="6"/>
  <c r="G4116" i="6" s="1"/>
  <c r="F4121" i="6"/>
  <c r="G4121" i="6" s="1"/>
  <c r="F4153" i="6"/>
  <c r="G4153" i="6" s="1"/>
  <c r="F4156" i="6"/>
  <c r="G4156" i="6" s="1"/>
  <c r="F4161" i="6"/>
  <c r="G4161" i="6" s="1"/>
  <c r="F4164" i="6"/>
  <c r="G4164" i="6" s="1"/>
  <c r="F4169" i="6"/>
  <c r="G4169" i="6" s="1"/>
  <c r="F4172" i="6"/>
  <c r="G4172" i="6" s="1"/>
  <c r="F4177" i="6"/>
  <c r="G4177" i="6" s="1"/>
  <c r="F4193" i="6"/>
  <c r="G4193" i="6" s="1"/>
  <c r="F4196" i="6"/>
  <c r="G4196" i="6" s="1"/>
  <c r="F4233" i="6"/>
  <c r="G4233" i="6" s="1"/>
  <c r="F4236" i="6"/>
  <c r="G4236" i="6" s="1"/>
  <c r="F4241" i="6"/>
  <c r="G4241" i="6" s="1"/>
  <c r="F4244" i="6"/>
  <c r="G4244" i="6" s="1"/>
  <c r="F4249" i="6"/>
  <c r="G4249" i="6" s="1"/>
  <c r="F4257" i="6"/>
  <c r="G4257" i="6" s="1"/>
  <c r="F4260" i="6"/>
  <c r="G4260" i="6" s="1"/>
  <c r="F4265" i="6"/>
  <c r="G4265" i="6" s="1"/>
  <c r="F4276" i="6"/>
  <c r="G4276" i="6" s="1"/>
  <c r="F4281" i="6"/>
  <c r="G4281" i="6" s="1"/>
  <c r="F4284" i="6"/>
  <c r="G4284" i="6" s="1"/>
  <c r="F4289" i="6"/>
  <c r="G4289" i="6" s="1"/>
  <c r="F4292" i="6"/>
  <c r="G4292" i="6" s="1"/>
  <c r="F4340" i="6"/>
  <c r="G4340" i="6" s="1"/>
  <c r="F4345" i="6"/>
  <c r="G4345" i="6" s="1"/>
  <c r="F4353" i="6"/>
  <c r="G4353" i="6" s="1"/>
  <c r="F4356" i="6"/>
  <c r="G4356" i="6" s="1"/>
  <c r="F4361" i="6"/>
  <c r="G4361" i="6" s="1"/>
  <c r="F4364" i="6"/>
  <c r="G4364" i="6" s="1"/>
  <c r="F4369" i="6"/>
  <c r="G4369" i="6" s="1"/>
  <c r="F4377" i="6"/>
  <c r="G4377" i="6" s="1"/>
  <c r="F4380" i="6"/>
  <c r="G4380" i="6" s="1"/>
  <c r="F4385" i="6"/>
  <c r="G4385" i="6" s="1"/>
  <c r="F4388" i="6"/>
  <c r="G4388" i="6" s="1"/>
  <c r="F4401" i="6"/>
  <c r="G4401" i="6" s="1"/>
  <c r="F4404" i="6"/>
  <c r="G4404" i="6" s="1"/>
  <c r="F4409" i="6"/>
  <c r="G4409" i="6" s="1"/>
  <c r="F4417" i="6"/>
  <c r="G4417" i="6" s="1"/>
  <c r="F4420" i="6"/>
  <c r="G4420" i="6" s="1"/>
  <c r="F4425" i="6"/>
  <c r="G4425" i="6" s="1"/>
  <c r="F4428" i="6"/>
  <c r="G4428" i="6" s="1"/>
  <c r="F4433" i="6"/>
  <c r="G4433" i="6" s="1"/>
  <c r="F4436" i="6"/>
  <c r="G4436" i="6" s="1"/>
  <c r="F4444" i="6"/>
  <c r="G4444" i="6" s="1"/>
  <c r="F4449" i="6"/>
  <c r="G4449" i="6" s="1"/>
  <c r="F4513" i="6"/>
  <c r="G4513" i="6" s="1"/>
  <c r="F4521" i="6"/>
  <c r="G4521" i="6" s="1"/>
  <c r="F4524" i="6"/>
  <c r="G4524" i="6" s="1"/>
  <c r="F4529" i="6"/>
  <c r="G4529" i="6" s="1"/>
  <c r="F4532" i="6"/>
  <c r="G4532" i="6" s="1"/>
  <c r="F4537" i="6"/>
  <c r="G4537" i="6" s="1"/>
  <c r="F4540" i="6"/>
  <c r="G4540" i="6" s="1"/>
  <c r="F4545" i="6"/>
  <c r="G4545" i="6" s="1"/>
  <c r="F4548" i="6"/>
  <c r="G4548" i="6" s="1"/>
  <c r="F4556" i="6"/>
  <c r="G4556" i="6" s="1"/>
  <c r="F4561" i="6"/>
  <c r="G4561" i="6" s="1"/>
  <c r="F4564" i="6"/>
  <c r="G4564" i="6" s="1"/>
  <c r="F4569" i="6"/>
  <c r="G4569" i="6" s="1"/>
  <c r="F4572" i="6"/>
  <c r="G4572" i="6" s="1"/>
  <c r="F4577" i="6"/>
  <c r="G4577" i="6" s="1"/>
  <c r="F4580" i="6"/>
  <c r="G4580" i="6" s="1"/>
  <c r="F4585" i="6"/>
  <c r="G4585" i="6" s="1"/>
  <c r="F4588" i="6"/>
  <c r="G4588" i="6" s="1"/>
  <c r="F4593" i="6"/>
  <c r="G4593" i="6" s="1"/>
  <c r="F4596" i="6"/>
  <c r="G4596" i="6" s="1"/>
  <c r="F4601" i="6"/>
  <c r="G4601" i="6" s="1"/>
  <c r="F4609" i="6"/>
  <c r="G4609" i="6" s="1"/>
  <c r="F4612" i="6"/>
  <c r="G4612" i="6" s="1"/>
  <c r="F4620" i="6"/>
  <c r="G4620" i="6" s="1"/>
  <c r="F4625" i="6"/>
  <c r="G4625" i="6" s="1"/>
  <c r="F4628" i="6"/>
  <c r="G4628" i="6" s="1"/>
  <c r="F4633" i="6"/>
  <c r="G4633" i="6" s="1"/>
  <c r="F4665" i="6"/>
  <c r="G4665" i="6" s="1"/>
  <c r="F4673" i="6"/>
  <c r="G4673" i="6" s="1"/>
  <c r="F4676" i="6"/>
  <c r="G4676" i="6" s="1"/>
  <c r="F4681" i="6"/>
  <c r="G4681" i="6" s="1"/>
  <c r="F4684" i="6"/>
  <c r="G4684" i="6" s="1"/>
  <c r="F4689" i="6"/>
  <c r="G4689" i="6" s="1"/>
  <c r="F4692" i="6"/>
  <c r="G4692" i="6" s="1"/>
  <c r="F4697" i="6"/>
  <c r="G4697" i="6" s="1"/>
  <c r="F4705" i="6"/>
  <c r="G4705" i="6" s="1"/>
  <c r="F4713" i="6"/>
  <c r="G4713" i="6" s="1"/>
  <c r="F4854" i="6"/>
  <c r="G4854" i="6" s="1"/>
  <c r="F4862" i="6"/>
  <c r="G4862" i="6" s="1"/>
  <c r="F4866" i="6"/>
  <c r="G4866" i="6" s="1"/>
  <c r="F4874" i="6"/>
  <c r="G4874" i="6" s="1"/>
  <c r="F4878" i="6"/>
  <c r="G4878" i="6" s="1"/>
  <c r="F4882" i="6"/>
  <c r="G4882" i="6" s="1"/>
  <c r="F6905" i="6"/>
  <c r="G6905" i="6" s="1"/>
  <c r="F4886" i="6"/>
  <c r="F4890" i="6"/>
  <c r="G4890" i="6" s="1"/>
  <c r="F4894" i="6"/>
  <c r="G4894" i="6" s="1"/>
  <c r="F4898" i="6"/>
  <c r="G4898" i="6" s="1"/>
  <c r="F4902" i="6"/>
  <c r="G4902" i="6" s="1"/>
  <c r="F4906" i="6"/>
  <c r="G4906" i="6" s="1"/>
  <c r="F4910" i="6"/>
  <c r="G4910" i="6" s="1"/>
  <c r="F4914" i="6"/>
  <c r="G4914" i="6" s="1"/>
  <c r="F6827" i="6"/>
  <c r="G6827" i="6" s="1"/>
  <c r="F4922" i="6"/>
  <c r="G4922" i="6" s="1"/>
  <c r="F4987" i="6"/>
  <c r="G4987" i="6" s="1"/>
  <c r="F4926" i="6"/>
  <c r="G4926" i="6" s="1"/>
  <c r="F4934" i="6"/>
  <c r="G4934" i="6" s="1"/>
  <c r="F4938" i="6"/>
  <c r="G4938" i="6" s="1"/>
  <c r="F4942" i="6"/>
  <c r="G4942" i="6" s="1"/>
  <c r="F4946" i="6"/>
  <c r="G4946" i="6" s="1"/>
  <c r="F6862" i="6"/>
  <c r="G6862" i="6" s="1"/>
  <c r="F6023" i="6"/>
  <c r="G6023" i="6" s="1"/>
  <c r="F6001" i="6"/>
  <c r="G6001" i="6" s="1"/>
  <c r="F4964" i="6"/>
  <c r="G4964" i="6" s="1"/>
  <c r="F5089" i="6"/>
  <c r="G5089" i="6" s="1"/>
  <c r="F4968" i="6"/>
  <c r="G4968" i="6" s="1"/>
  <c r="F4972" i="6"/>
  <c r="G4972" i="6" s="1"/>
  <c r="F5021" i="6"/>
  <c r="G5021" i="6" s="1"/>
  <c r="F4976" i="6"/>
  <c r="G4976" i="6" s="1"/>
  <c r="F5675" i="6"/>
  <c r="G5675" i="6" s="1"/>
  <c r="F4980" i="6"/>
  <c r="G4980" i="6" s="1"/>
  <c r="F4984" i="6"/>
  <c r="G4984" i="6" s="1"/>
  <c r="F4994" i="6"/>
  <c r="G4994" i="6" s="1"/>
  <c r="F4998" i="6"/>
  <c r="G4998" i="6" s="1"/>
  <c r="F5002" i="6"/>
  <c r="G5002" i="6" s="1"/>
  <c r="F5006" i="6"/>
  <c r="G5006" i="6" s="1"/>
  <c r="F5010" i="6"/>
  <c r="G5010" i="6" s="1"/>
  <c r="F5014" i="6"/>
  <c r="G5014" i="6" s="1"/>
  <c r="F5034" i="6"/>
  <c r="G5034" i="6" s="1"/>
  <c r="F5038" i="6"/>
  <c r="G5038" i="6" s="1"/>
  <c r="F5056" i="6"/>
  <c r="G5056" i="6" s="1"/>
  <c r="F5060" i="6"/>
  <c r="G5060" i="6" s="1"/>
  <c r="F5064" i="6"/>
  <c r="G5064" i="6" s="1"/>
  <c r="F5068" i="6"/>
  <c r="G5068" i="6" s="1"/>
  <c r="F5072" i="6"/>
  <c r="G5072" i="6" s="1"/>
  <c r="F5076" i="6"/>
  <c r="G5076" i="6" s="1"/>
  <c r="F5080" i="6"/>
  <c r="G5080" i="6" s="1"/>
  <c r="F5084" i="6"/>
  <c r="G5084" i="6" s="1"/>
  <c r="F5088" i="6"/>
  <c r="G5088" i="6" s="1"/>
  <c r="F5092" i="6"/>
  <c r="G5092" i="6" s="1"/>
  <c r="F5096" i="6"/>
  <c r="G5096" i="6" s="1"/>
  <c r="F5100" i="6"/>
  <c r="G5100" i="6" s="1"/>
  <c r="F5104" i="6"/>
  <c r="G5104" i="6" s="1"/>
  <c r="F5116" i="6"/>
  <c r="G5116" i="6" s="1"/>
  <c r="F5120" i="6"/>
  <c r="G5120" i="6" s="1"/>
  <c r="F5124" i="6"/>
  <c r="G5124" i="6" s="1"/>
  <c r="F5128" i="6"/>
  <c r="G5128" i="6" s="1"/>
  <c r="F5132" i="6"/>
  <c r="G5132" i="6" s="1"/>
  <c r="F3878" i="6"/>
  <c r="G3878" i="6" s="1"/>
  <c r="F3885" i="6"/>
  <c r="G3885" i="6" s="1"/>
  <c r="F4909" i="6"/>
  <c r="G4909" i="6" s="1"/>
  <c r="F3918" i="6"/>
  <c r="G3918" i="6" s="1"/>
  <c r="F3942" i="6"/>
  <c r="G3942" i="6" s="1"/>
  <c r="F6844" i="6"/>
  <c r="G6844" i="6" s="1"/>
  <c r="F6820" i="6"/>
  <c r="G6820" i="6" s="1"/>
  <c r="F6855" i="6"/>
  <c r="G6855" i="6" s="1"/>
  <c r="F6891" i="6"/>
  <c r="G6891" i="6" s="1"/>
  <c r="F6884" i="6"/>
  <c r="G6884" i="6" s="1"/>
  <c r="F6879" i="6"/>
  <c r="G6879" i="6" s="1"/>
  <c r="F6636" i="6"/>
  <c r="G6636" i="6" s="1"/>
  <c r="F6582" i="6"/>
  <c r="G6582" i="6" s="1"/>
  <c r="F6600" i="6"/>
  <c r="G6600" i="6" s="1"/>
  <c r="F6422" i="6"/>
  <c r="G6422" i="6" s="1"/>
  <c r="F6131" i="6"/>
  <c r="G6131" i="6" s="1"/>
  <c r="F6087" i="6"/>
  <c r="G6087" i="6" s="1"/>
  <c r="F6037" i="6"/>
  <c r="G6037" i="6" s="1"/>
  <c r="F6003" i="6"/>
  <c r="G6003" i="6" s="1"/>
  <c r="F5939" i="6"/>
  <c r="G5939" i="6" s="1"/>
  <c r="F5875" i="6"/>
  <c r="G5875" i="6" s="1"/>
  <c r="F5958" i="6"/>
  <c r="G5958" i="6" s="1"/>
  <c r="F5975" i="6"/>
  <c r="G5975" i="6" s="1"/>
  <c r="F5967" i="6"/>
  <c r="G5967" i="6" s="1"/>
  <c r="F5927" i="6"/>
  <c r="G5927" i="6" s="1"/>
  <c r="F5807" i="6"/>
  <c r="G5807" i="6" s="1"/>
  <c r="F5957" i="6"/>
  <c r="G5957" i="6" s="1"/>
  <c r="F5922" i="6"/>
  <c r="G5922" i="6" s="1"/>
  <c r="F5877" i="6"/>
  <c r="G5877" i="6" s="1"/>
  <c r="F5858" i="6"/>
  <c r="G5858" i="6" s="1"/>
  <c r="F5853" i="6"/>
  <c r="G5853" i="6" s="1"/>
  <c r="F5845" i="6"/>
  <c r="G5845" i="6" s="1"/>
  <c r="F5786" i="6"/>
  <c r="G5786" i="6" s="1"/>
  <c r="F5199" i="6"/>
  <c r="G5199" i="6" s="1"/>
  <c r="F5167" i="6"/>
  <c r="G5167" i="6" s="1"/>
  <c r="F5119" i="6"/>
  <c r="G5119" i="6" s="1"/>
  <c r="F4885" i="6"/>
  <c r="G4885" i="6" s="1"/>
  <c r="F5047" i="6"/>
  <c r="G5047" i="6" s="1"/>
  <c r="F5035" i="6"/>
  <c r="G5035" i="6" s="1"/>
  <c r="F4941" i="6"/>
  <c r="G4941" i="6" s="1"/>
  <c r="F4933" i="6"/>
  <c r="G4933" i="6" s="1"/>
  <c r="F4841" i="6"/>
  <c r="G4841" i="6" s="1"/>
  <c r="F5145" i="6"/>
  <c r="G5145" i="6" s="1"/>
  <c r="F5121" i="6"/>
  <c r="G5121" i="6" s="1"/>
  <c r="F5753" i="6"/>
  <c r="G5753" i="6" s="1"/>
  <c r="F5741" i="6"/>
  <c r="G5741" i="6" s="1"/>
  <c r="F5679" i="6"/>
  <c r="G5679" i="6" s="1"/>
  <c r="F4849" i="6"/>
  <c r="G4849" i="6" s="1"/>
  <c r="F4843" i="6"/>
  <c r="G4843" i="6" s="1"/>
  <c r="F6835" i="6"/>
  <c r="G6835" i="6" s="1"/>
  <c r="F6327" i="6"/>
  <c r="G6327" i="6" s="1"/>
  <c r="F6279" i="6"/>
  <c r="G6279" i="6" s="1"/>
  <c r="F6363" i="6"/>
  <c r="G6363" i="6" s="1"/>
  <c r="F6195" i="6"/>
  <c r="G6195" i="6" s="1"/>
  <c r="F5801" i="6"/>
  <c r="G5801" i="6" s="1"/>
  <c r="F5821" i="6"/>
  <c r="G5821" i="6" s="1"/>
  <c r="F5099" i="6"/>
  <c r="G5099" i="6" s="1"/>
  <c r="F5091" i="6"/>
  <c r="G5091" i="6" s="1"/>
  <c r="F5059" i="6"/>
  <c r="G5059" i="6" s="1"/>
  <c r="F3882" i="6"/>
  <c r="G3882" i="6" s="1"/>
  <c r="F3897" i="6"/>
  <c r="G3897" i="6" s="1"/>
  <c r="F3906" i="6"/>
  <c r="G3906" i="6" s="1"/>
  <c r="F3929" i="6"/>
  <c r="G3929" i="6" s="1"/>
  <c r="F3969" i="6"/>
  <c r="G3969" i="6" s="1"/>
  <c r="F3985" i="6"/>
  <c r="G3985" i="6" s="1"/>
  <c r="F4009" i="6"/>
  <c r="G4009" i="6" s="1"/>
  <c r="F4017" i="6"/>
  <c r="G4017" i="6" s="1"/>
  <c r="F4028" i="6"/>
  <c r="G4028" i="6" s="1"/>
  <c r="F4041" i="6"/>
  <c r="G4041" i="6" s="1"/>
  <c r="F6839" i="6"/>
  <c r="G6839" i="6" s="1"/>
  <c r="F6819" i="6"/>
  <c r="G6819" i="6" s="1"/>
  <c r="F6901" i="6"/>
  <c r="G6901" i="6" s="1"/>
  <c r="F6898" i="6"/>
  <c r="G6898" i="6" s="1"/>
  <c r="F6861" i="6"/>
  <c r="G6861" i="6" s="1"/>
  <c r="F6853" i="6"/>
  <c r="G6853" i="6" s="1"/>
  <c r="F6841" i="6"/>
  <c r="G6841" i="6" s="1"/>
  <c r="F6873" i="6"/>
  <c r="G6873" i="6" s="1"/>
  <c r="F6584" i="6"/>
  <c r="G6584" i="6" s="1"/>
  <c r="F6379" i="6"/>
  <c r="G6379" i="6" s="1"/>
  <c r="F6331" i="6"/>
  <c r="G6331" i="6" s="1"/>
  <c r="F6223" i="6"/>
  <c r="G6223" i="6" s="1"/>
  <c r="F6043" i="6"/>
  <c r="G6043" i="6" s="1"/>
  <c r="F6071" i="6"/>
  <c r="G6071" i="6" s="1"/>
  <c r="F6059" i="6"/>
  <c r="G6059" i="6" s="1"/>
  <c r="F6081" i="6"/>
  <c r="G6081" i="6" s="1"/>
  <c r="F6041" i="6"/>
  <c r="G6041" i="6" s="1"/>
  <c r="F5851" i="6"/>
  <c r="G5851" i="6" s="1"/>
  <c r="F5843" i="6"/>
  <c r="G5843" i="6" s="1"/>
  <c r="F5811" i="6"/>
  <c r="G5811" i="6" s="1"/>
  <c r="F5795" i="6"/>
  <c r="G5795" i="6" s="1"/>
  <c r="F5913" i="6"/>
  <c r="G5913" i="6" s="1"/>
  <c r="F5849" i="6"/>
  <c r="G5849" i="6" s="1"/>
  <c r="F5943" i="6"/>
  <c r="G5943" i="6" s="1"/>
  <c r="F5895" i="6"/>
  <c r="G5895" i="6" s="1"/>
  <c r="F5887" i="6"/>
  <c r="G5887" i="6" s="1"/>
  <c r="F5863" i="6"/>
  <c r="G5863" i="6" s="1"/>
  <c r="F5791" i="6"/>
  <c r="G5791" i="6" s="1"/>
  <c r="F6022" i="6"/>
  <c r="G6022" i="6" s="1"/>
  <c r="F5183" i="6"/>
  <c r="G5183" i="6" s="1"/>
  <c r="F5095" i="6"/>
  <c r="G5095" i="6" s="1"/>
  <c r="F4865" i="6"/>
  <c r="G4865" i="6" s="1"/>
  <c r="F4859" i="6"/>
  <c r="G4859" i="6" s="1"/>
  <c r="F5033" i="6"/>
  <c r="G5033" i="6" s="1"/>
  <c r="F5019" i="6"/>
  <c r="G5019" i="6" s="1"/>
  <c r="F4985" i="6"/>
  <c r="G4985" i="6" s="1"/>
  <c r="F4971" i="6"/>
  <c r="G4971" i="6" s="1"/>
  <c r="F4957" i="6"/>
  <c r="G4957" i="6" s="1"/>
  <c r="F4955" i="6"/>
  <c r="G4955" i="6" s="1"/>
  <c r="F4937" i="6"/>
  <c r="G4937" i="6" s="1"/>
  <c r="F4925" i="6"/>
  <c r="G4925" i="6" s="1"/>
  <c r="F4911" i="6"/>
  <c r="G4911" i="6" s="1"/>
  <c r="F4887" i="6"/>
  <c r="G4887" i="6" s="1"/>
  <c r="F5233" i="6"/>
  <c r="G5233" i="6" s="1"/>
  <c r="F5141" i="6"/>
  <c r="G5141" i="6" s="1"/>
  <c r="F5109" i="6"/>
  <c r="G5109" i="6" s="1"/>
  <c r="F5101" i="6"/>
  <c r="G5101" i="6" s="1"/>
  <c r="F5705" i="6"/>
  <c r="G5705" i="6" s="1"/>
  <c r="F5691" i="6"/>
  <c r="G5691" i="6" s="1"/>
  <c r="F5683" i="6"/>
  <c r="G5683" i="6" s="1"/>
  <c r="F5663" i="6"/>
  <c r="G5663" i="6" s="1"/>
  <c r="F5659" i="6"/>
  <c r="G5659" i="6" s="1"/>
  <c r="F6859" i="6"/>
  <c r="G6859" i="6" s="1"/>
  <c r="F6829" i="6"/>
  <c r="G6829" i="6" s="1"/>
  <c r="F6883" i="6"/>
  <c r="G6883" i="6" s="1"/>
  <c r="F6612" i="6"/>
  <c r="G6612" i="6" s="1"/>
  <c r="F6580" i="6"/>
  <c r="G6580" i="6" s="1"/>
  <c r="F6398" i="6"/>
  <c r="G6398" i="6" s="1"/>
  <c r="F6211" i="6"/>
  <c r="G6211" i="6" s="1"/>
  <c r="F6151" i="6"/>
  <c r="G6151" i="6" s="1"/>
  <c r="F6175" i="6"/>
  <c r="G6175" i="6" s="1"/>
  <c r="F6005" i="6"/>
  <c r="G6005" i="6" s="1"/>
  <c r="F5911" i="6"/>
  <c r="G5911" i="6" s="1"/>
  <c r="F5831" i="6"/>
  <c r="G5831" i="6" s="1"/>
  <c r="F5869" i="6"/>
  <c r="G5869" i="6" s="1"/>
  <c r="F5861" i="6"/>
  <c r="G5861" i="6" s="1"/>
  <c r="F5043" i="6"/>
  <c r="G5043" i="6" s="1"/>
  <c r="F4989" i="6"/>
  <c r="G4989" i="6" s="1"/>
  <c r="F5731" i="6"/>
  <c r="G5731" i="6" s="1"/>
  <c r="F3863" i="6"/>
  <c r="G3863" i="6" s="1"/>
  <c r="F3864" i="6"/>
  <c r="G3864" i="6" s="1"/>
  <c r="F3871" i="6"/>
  <c r="G3871" i="6" s="1"/>
  <c r="F3872" i="6"/>
  <c r="G3872" i="6" s="1"/>
  <c r="F3887" i="6"/>
  <c r="G3887" i="6" s="1"/>
  <c r="F4907" i="6"/>
  <c r="G4907" i="6" s="1"/>
  <c r="F3895" i="6"/>
  <c r="G3895" i="6" s="1"/>
  <c r="F4943" i="6"/>
  <c r="G4943" i="6" s="1"/>
  <c r="F4919" i="6"/>
  <c r="G4919" i="6" s="1"/>
  <c r="F3904" i="6"/>
  <c r="G3904" i="6" s="1"/>
  <c r="F3919" i="6"/>
  <c r="G3919" i="6" s="1"/>
  <c r="F3920" i="6"/>
  <c r="G3920" i="6" s="1"/>
  <c r="F3927" i="6"/>
  <c r="G3927" i="6" s="1"/>
  <c r="F3928" i="6"/>
  <c r="G3928" i="6" s="1"/>
  <c r="F3935" i="6"/>
  <c r="G3935" i="6" s="1"/>
  <c r="F3936" i="6"/>
  <c r="G3936" i="6" s="1"/>
  <c r="F3943" i="6"/>
  <c r="G3943" i="6" s="1"/>
  <c r="F3951" i="6"/>
  <c r="G3951" i="6" s="1"/>
  <c r="F3959" i="6"/>
  <c r="G3959" i="6" s="1"/>
  <c r="F3967" i="6"/>
  <c r="G3967" i="6" s="1"/>
  <c r="F3968" i="6"/>
  <c r="G3968" i="6" s="1"/>
  <c r="F3983" i="6"/>
  <c r="G3983" i="6" s="1"/>
  <c r="F3984" i="6"/>
  <c r="G3984" i="6" s="1"/>
  <c r="F3991" i="6"/>
  <c r="G3991" i="6" s="1"/>
  <c r="F3992" i="6"/>
  <c r="G3992" i="6" s="1"/>
  <c r="F3998" i="6"/>
  <c r="G3998" i="6" s="1"/>
  <c r="F4006" i="6"/>
  <c r="G4006" i="6" s="1"/>
  <c r="F4011" i="6"/>
  <c r="G4011" i="6" s="1"/>
  <c r="F4027" i="6"/>
  <c r="G4027" i="6" s="1"/>
  <c r="F4030" i="6"/>
  <c r="G4030" i="6" s="1"/>
  <c r="F4035" i="6"/>
  <c r="G4035" i="6" s="1"/>
  <c r="F4038" i="6"/>
  <c r="G4038" i="6" s="1"/>
  <c r="F4051" i="6"/>
  <c r="G4051" i="6" s="1"/>
  <c r="F4054" i="6"/>
  <c r="G4054" i="6" s="1"/>
  <c r="F4059" i="6"/>
  <c r="G4059" i="6" s="1"/>
  <c r="F4062" i="6"/>
  <c r="G4062" i="6" s="1"/>
  <c r="F4067" i="6"/>
  <c r="G4067" i="6" s="1"/>
  <c r="F4075" i="6"/>
  <c r="G4075" i="6" s="1"/>
  <c r="F4078" i="6"/>
  <c r="G4078" i="6" s="1"/>
  <c r="F4094" i="6"/>
  <c r="G4094" i="6" s="1"/>
  <c r="F4099" i="6"/>
  <c r="G4099" i="6" s="1"/>
  <c r="F4102" i="6"/>
  <c r="G4102" i="6" s="1"/>
  <c r="F4118" i="6"/>
  <c r="G4118" i="6" s="1"/>
  <c r="F4150" i="6"/>
  <c r="G4150" i="6" s="1"/>
  <c r="F4155" i="6"/>
  <c r="G4155" i="6" s="1"/>
  <c r="F4158" i="6"/>
  <c r="G4158" i="6" s="1"/>
  <c r="F4163" i="6"/>
  <c r="G4163" i="6" s="1"/>
  <c r="F4166" i="6"/>
  <c r="G4166" i="6" s="1"/>
  <c r="F4171" i="6"/>
  <c r="G4171" i="6" s="1"/>
  <c r="F4174" i="6"/>
  <c r="G4174" i="6" s="1"/>
  <c r="F4190" i="6"/>
  <c r="G4190" i="6" s="1"/>
  <c r="F4195" i="6"/>
  <c r="G4195" i="6" s="1"/>
  <c r="F4235" i="6"/>
  <c r="G4235" i="6" s="1"/>
  <c r="F4238" i="6"/>
  <c r="G4238" i="6" s="1"/>
  <c r="F4243" i="6"/>
  <c r="G4243" i="6" s="1"/>
  <c r="F4246" i="6"/>
  <c r="G4246" i="6" s="1"/>
  <c r="F4251" i="6"/>
  <c r="G4251" i="6" s="1"/>
  <c r="F4254" i="6"/>
  <c r="G4254" i="6" s="1"/>
  <c r="F4259" i="6"/>
  <c r="G4259" i="6" s="1"/>
  <c r="F4262" i="6"/>
  <c r="G4262" i="6" s="1"/>
  <c r="F4267" i="6"/>
  <c r="G4267" i="6" s="1"/>
  <c r="F4275" i="6"/>
  <c r="G4275" i="6" s="1"/>
  <c r="F4278" i="6"/>
  <c r="G4278" i="6" s="1"/>
  <c r="F4283" i="6"/>
  <c r="G4283" i="6" s="1"/>
  <c r="F4286" i="6"/>
  <c r="G4286" i="6" s="1"/>
  <c r="F4291" i="6"/>
  <c r="G4291" i="6" s="1"/>
  <c r="F4294" i="6"/>
  <c r="G4294" i="6" s="1"/>
  <c r="F4342" i="6"/>
  <c r="G4342" i="6" s="1"/>
  <c r="F4347" i="6"/>
  <c r="G4347" i="6" s="1"/>
  <c r="F4350" i="6"/>
  <c r="G4350" i="6" s="1"/>
  <c r="F4355" i="6"/>
  <c r="G4355" i="6" s="1"/>
  <c r="F4358" i="6"/>
  <c r="G4358" i="6" s="1"/>
  <c r="F4363" i="6"/>
  <c r="G4363" i="6" s="1"/>
  <c r="F4366" i="6"/>
  <c r="G4366" i="6" s="1"/>
  <c r="F4374" i="6"/>
  <c r="G4374" i="6" s="1"/>
  <c r="F4379" i="6"/>
  <c r="G4379" i="6" s="1"/>
  <c r="F4382" i="6"/>
  <c r="G4382" i="6" s="1"/>
  <c r="F4387" i="6"/>
  <c r="G4387" i="6" s="1"/>
  <c r="F4390" i="6"/>
  <c r="G4390" i="6" s="1"/>
  <c r="F4398" i="6"/>
  <c r="G4398" i="6" s="1"/>
  <c r="F4406" i="6"/>
  <c r="G4406" i="6" s="1"/>
  <c r="F4411" i="6"/>
  <c r="G4411" i="6" s="1"/>
  <c r="F4414" i="6"/>
  <c r="G4414" i="6" s="1"/>
  <c r="F4430" i="6"/>
  <c r="G4430" i="6" s="1"/>
  <c r="F4435" i="6"/>
  <c r="G4435" i="6" s="1"/>
  <c r="F4438" i="6"/>
  <c r="G4438" i="6" s="1"/>
  <c r="F4443" i="6"/>
  <c r="G4443" i="6" s="1"/>
  <c r="F4446" i="6"/>
  <c r="G4446" i="6" s="1"/>
  <c r="F4451" i="6"/>
  <c r="G4451" i="6" s="1"/>
  <c r="F4454" i="6"/>
  <c r="G4454" i="6" s="1"/>
  <c r="F4510" i="6"/>
  <c r="G4510" i="6" s="1"/>
  <c r="F4515" i="6"/>
  <c r="G4515" i="6" s="1"/>
  <c r="F4518" i="6"/>
  <c r="G4518" i="6" s="1"/>
  <c r="F4523" i="6"/>
  <c r="G4523" i="6" s="1"/>
  <c r="F4534" i="6"/>
  <c r="G4534" i="6" s="1"/>
  <c r="F4542" i="6"/>
  <c r="G4542" i="6" s="1"/>
  <c r="F4547" i="6"/>
  <c r="G4547" i="6" s="1"/>
  <c r="F4550" i="6"/>
  <c r="G4550" i="6" s="1"/>
  <c r="F4555" i="6"/>
  <c r="G4555" i="6" s="1"/>
  <c r="F4558" i="6"/>
  <c r="G4558" i="6" s="1"/>
  <c r="F4563" i="6"/>
  <c r="G4563" i="6" s="1"/>
  <c r="F4566" i="6"/>
  <c r="G4566" i="6" s="1"/>
  <c r="F4571" i="6"/>
  <c r="G4571" i="6" s="1"/>
  <c r="F4579" i="6"/>
  <c r="G4579" i="6" s="1"/>
  <c r="F4582" i="6"/>
  <c r="G4582" i="6" s="1"/>
  <c r="F4587" i="6"/>
  <c r="G4587" i="6" s="1"/>
  <c r="F4595" i="6"/>
  <c r="G4595" i="6" s="1"/>
  <c r="F4598" i="6"/>
  <c r="G4598" i="6" s="1"/>
  <c r="F4603" i="6"/>
  <c r="G4603" i="6" s="1"/>
  <c r="F4606" i="6"/>
  <c r="G4606" i="6" s="1"/>
  <c r="F4627" i="6"/>
  <c r="G4627" i="6" s="1"/>
  <c r="F4630" i="6"/>
  <c r="G4630" i="6" s="1"/>
  <c r="F4635" i="6"/>
  <c r="G4635" i="6" s="1"/>
  <c r="F4638" i="6"/>
  <c r="G4638" i="6" s="1"/>
  <c r="F4667" i="6"/>
  <c r="G4667" i="6" s="1"/>
  <c r="F4670" i="6"/>
  <c r="G4670" i="6" s="1"/>
  <c r="F4675" i="6"/>
  <c r="G4675" i="6" s="1"/>
  <c r="F4678" i="6"/>
  <c r="G4678" i="6" s="1"/>
  <c r="F4683" i="6"/>
  <c r="G4683" i="6" s="1"/>
  <c r="F4686" i="6"/>
  <c r="G4686" i="6" s="1"/>
  <c r="F4691" i="6"/>
  <c r="G4691" i="6" s="1"/>
  <c r="F4702" i="6"/>
  <c r="G4702" i="6" s="1"/>
  <c r="F4707" i="6"/>
  <c r="G4707" i="6" s="1"/>
  <c r="F4710" i="6"/>
  <c r="G4710" i="6" s="1"/>
  <c r="F4715" i="6"/>
  <c r="G4715" i="6" s="1"/>
  <c r="F4840" i="6"/>
  <c r="G4840" i="6" s="1"/>
  <c r="F4844" i="6"/>
  <c r="G4844" i="6" s="1"/>
  <c r="F4950" i="6"/>
  <c r="G4950" i="6" s="1"/>
  <c r="F4954" i="6"/>
  <c r="G4954" i="6" s="1"/>
  <c r="F4958" i="6"/>
  <c r="G4958" i="6" s="1"/>
  <c r="F5022" i="6"/>
  <c r="G5022" i="6" s="1"/>
  <c r="F6816" i="6"/>
  <c r="G6816" i="6" s="1"/>
  <c r="F5026" i="6"/>
  <c r="F5046" i="6"/>
  <c r="G5046" i="6" s="1"/>
  <c r="F6496" i="6"/>
  <c r="G6496" i="6" s="1"/>
  <c r="F4871" i="6"/>
  <c r="G4871" i="6" s="1"/>
  <c r="F4877" i="6"/>
  <c r="G4877" i="6" s="1"/>
  <c r="F4019" i="6"/>
  <c r="G4019" i="6" s="1"/>
  <c r="F4033" i="6"/>
  <c r="G4033" i="6" s="1"/>
  <c r="F4047" i="6"/>
  <c r="G4047" i="6" s="1"/>
  <c r="F4221" i="6"/>
  <c r="G4221" i="6" s="1"/>
  <c r="F4339" i="6"/>
  <c r="G4339" i="6" s="1"/>
  <c r="F4738" i="6"/>
  <c r="G4738" i="6" s="1"/>
  <c r="F6852" i="6"/>
  <c r="G6852" i="6" s="1"/>
  <c r="F6807" i="6"/>
  <c r="G6807" i="6" s="1"/>
  <c r="F6896" i="6"/>
  <c r="G6896" i="6" s="1"/>
  <c r="F6890" i="6"/>
  <c r="G6890" i="6" s="1"/>
  <c r="F6837" i="6"/>
  <c r="G6837" i="6" s="1"/>
  <c r="F6877" i="6"/>
  <c r="G6877" i="6" s="1"/>
  <c r="F6802" i="6"/>
  <c r="G6802" i="6" s="1"/>
  <c r="F6638" i="6"/>
  <c r="G6638" i="6" s="1"/>
  <c r="F6628" i="6"/>
  <c r="G6628" i="6" s="1"/>
  <c r="F6620" i="6"/>
  <c r="G6620" i="6" s="1"/>
  <c r="F6556" i="6"/>
  <c r="G6556" i="6" s="1"/>
  <c r="F6512" i="6"/>
  <c r="G6512" i="6" s="1"/>
  <c r="F6504" i="6"/>
  <c r="G6504" i="6" s="1"/>
  <c r="F6516" i="6"/>
  <c r="G6516" i="6" s="1"/>
  <c r="F6502" i="6"/>
  <c r="G6502" i="6" s="1"/>
  <c r="F6478" i="6"/>
  <c r="G6478" i="6" s="1"/>
  <c r="F6462" i="6"/>
  <c r="G6462" i="6" s="1"/>
  <c r="F6311" i="6"/>
  <c r="G6311" i="6" s="1"/>
  <c r="F6183" i="6"/>
  <c r="G6183" i="6" s="1"/>
  <c r="F6167" i="6"/>
  <c r="G6167" i="6" s="1"/>
  <c r="F6053" i="6"/>
  <c r="G6053" i="6" s="1"/>
  <c r="F6034" i="6"/>
  <c r="G6034" i="6" s="1"/>
  <c r="F6027" i="6"/>
  <c r="G6027" i="6" s="1"/>
  <c r="F5763" i="6"/>
  <c r="G5763" i="6" s="1"/>
  <c r="F6017" i="6"/>
  <c r="G6017" i="6" s="1"/>
  <c r="F5950" i="6"/>
  <c r="G5950" i="6" s="1"/>
  <c r="F5935" i="6"/>
  <c r="G5935" i="6" s="1"/>
  <c r="F5847" i="6"/>
  <c r="G5847" i="6" s="1"/>
  <c r="F5775" i="6"/>
  <c r="G5775" i="6" s="1"/>
  <c r="F5997" i="6"/>
  <c r="G5997" i="6" s="1"/>
  <c r="F5906" i="6"/>
  <c r="G5906" i="6" s="1"/>
  <c r="F5898" i="6"/>
  <c r="G5898" i="6" s="1"/>
  <c r="F5885" i="6"/>
  <c r="G5885" i="6" s="1"/>
  <c r="F5829" i="6"/>
  <c r="G5829" i="6" s="1"/>
  <c r="F6860" i="6"/>
  <c r="G6860" i="6" s="1"/>
  <c r="F6815" i="6"/>
  <c r="G6815" i="6" s="1"/>
  <c r="F6887" i="6"/>
  <c r="G6887" i="6" s="1"/>
  <c r="F6809" i="6"/>
  <c r="G6809" i="6" s="1"/>
  <c r="F6818" i="6"/>
  <c r="G6818" i="6" s="1"/>
  <c r="F6219" i="6"/>
  <c r="G6219" i="6" s="1"/>
  <c r="F5862" i="6"/>
  <c r="G5862" i="6" s="1"/>
  <c r="F5850" i="6"/>
  <c r="G5850" i="6" s="1"/>
  <c r="F5842" i="6"/>
  <c r="G5842" i="6" s="1"/>
  <c r="F5805" i="6"/>
  <c r="G5805" i="6" s="1"/>
  <c r="F6823" i="6"/>
  <c r="G6823" i="6" s="1"/>
  <c r="F6803" i="6"/>
  <c r="G6803" i="6" s="1"/>
  <c r="F6869" i="6"/>
  <c r="G6869" i="6" s="1"/>
  <c r="F6805" i="6"/>
  <c r="G6805" i="6" s="1"/>
  <c r="F6470" i="6"/>
  <c r="G6470" i="6" s="1"/>
  <c r="F6508" i="6"/>
  <c r="G6508" i="6" s="1"/>
  <c r="F6367" i="6"/>
  <c r="G6367" i="6" s="1"/>
  <c r="F6287" i="6"/>
  <c r="G6287" i="6" s="1"/>
  <c r="F6139" i="6"/>
  <c r="G6139" i="6" s="1"/>
  <c r="F6143" i="6"/>
  <c r="G6143" i="6" s="1"/>
  <c r="F5907" i="6"/>
  <c r="G5907" i="6" s="1"/>
  <c r="F5803" i="6"/>
  <c r="G5803" i="6" s="1"/>
  <c r="F5910" i="6"/>
  <c r="G5910" i="6" s="1"/>
  <c r="F5830" i="6"/>
  <c r="G5830" i="6" s="1"/>
  <c r="F5951" i="6"/>
  <c r="G5951" i="6" s="1"/>
  <c r="F5879" i="6"/>
  <c r="G5879" i="6" s="1"/>
  <c r="F5235" i="6"/>
  <c r="G5235" i="6" s="1"/>
  <c r="F5962" i="6"/>
  <c r="G5962" i="6" s="1"/>
  <c r="F5810" i="6"/>
  <c r="G5810" i="6" s="1"/>
  <c r="F6632" i="6"/>
  <c r="G6632" i="6" s="1"/>
  <c r="F6566" i="6"/>
  <c r="G6566" i="6" s="1"/>
  <c r="F6486" i="6"/>
  <c r="G6486" i="6" s="1"/>
  <c r="F6355" i="6"/>
  <c r="G6355" i="6" s="1"/>
  <c r="F6299" i="6"/>
  <c r="G6299" i="6" s="1"/>
  <c r="F6095" i="6"/>
  <c r="G6095" i="6" s="1"/>
  <c r="F6045" i="6"/>
  <c r="G6045" i="6" s="1"/>
  <c r="F5881" i="6"/>
  <c r="G5881" i="6" s="1"/>
  <c r="F5813" i="6"/>
  <c r="G5813" i="6" s="1"/>
  <c r="F6868" i="6"/>
  <c r="G6868" i="6" s="1"/>
  <c r="F6817" i="6"/>
  <c r="G6817" i="6" s="1"/>
  <c r="F6882" i="6"/>
  <c r="G6882" i="6" s="1"/>
  <c r="F6604" i="6"/>
  <c r="G6604" i="6" s="1"/>
  <c r="F6323" i="6"/>
  <c r="G6323" i="6" s="1"/>
  <c r="F6207" i="6"/>
  <c r="G6207" i="6" s="1"/>
  <c r="F6031" i="6"/>
  <c r="G6031" i="6" s="1"/>
  <c r="F5835" i="6"/>
  <c r="G5835" i="6" s="1"/>
  <c r="F5841" i="6"/>
  <c r="G5841" i="6" s="1"/>
  <c r="F5991" i="6"/>
  <c r="G5991" i="6" s="1"/>
  <c r="F6010" i="6"/>
  <c r="G6010" i="6" s="1"/>
  <c r="F6848" i="6"/>
  <c r="G6848" i="6" s="1"/>
  <c r="F6830" i="6"/>
  <c r="G6830" i="6" s="1"/>
  <c r="F6806" i="6"/>
  <c r="G6806" i="6" s="1"/>
  <c r="F6624" i="6"/>
  <c r="G6624" i="6" s="1"/>
  <c r="F6564" i="6"/>
  <c r="G6564" i="6" s="1"/>
  <c r="F6488" i="6"/>
  <c r="G6488" i="6" s="1"/>
  <c r="F6235" i="6"/>
  <c r="G6235" i="6" s="1"/>
  <c r="F6227" i="6"/>
  <c r="G6227" i="6" s="1"/>
  <c r="F6057" i="6"/>
  <c r="G6057" i="6" s="1"/>
  <c r="F5755" i="6"/>
  <c r="G5755" i="6" s="1"/>
  <c r="F6021" i="6"/>
  <c r="G6021" i="6" s="1"/>
  <c r="F6009" i="6"/>
  <c r="G6009" i="6" s="1"/>
  <c r="F5974" i="6"/>
  <c r="G5974" i="6" s="1"/>
  <c r="F5966" i="6"/>
  <c r="G5966" i="6" s="1"/>
  <c r="F5870" i="6"/>
  <c r="G5870" i="6" s="1"/>
  <c r="F5857" i="6"/>
  <c r="G5857" i="6" s="1"/>
  <c r="F5767" i="6"/>
  <c r="G5767" i="6" s="1"/>
  <c r="F5890" i="6"/>
  <c r="G5890" i="6" s="1"/>
  <c r="F5837" i="6"/>
  <c r="G5837" i="6" s="1"/>
  <c r="F6203" i="6"/>
  <c r="G6203" i="6" s="1"/>
  <c r="F6079" i="6"/>
  <c r="G6079" i="6" s="1"/>
  <c r="F5919" i="6"/>
  <c r="G5919" i="6" s="1"/>
  <c r="F6006" i="6"/>
  <c r="G6006" i="6" s="1"/>
  <c r="F5914" i="6"/>
  <c r="G5914" i="6" s="1"/>
  <c r="F6867" i="6"/>
  <c r="G6867" i="6" s="1"/>
  <c r="F6843" i="6"/>
  <c r="G6843" i="6" s="1"/>
  <c r="F6845" i="6"/>
  <c r="G6845" i="6" s="1"/>
  <c r="F6846" i="6"/>
  <c r="G6846" i="6" s="1"/>
  <c r="F6359" i="6"/>
  <c r="G6359" i="6" s="1"/>
  <c r="F6315" i="6"/>
  <c r="G6315" i="6" s="1"/>
  <c r="F5883" i="6"/>
  <c r="G5883" i="6" s="1"/>
  <c r="F5990" i="6"/>
  <c r="G5990" i="6" s="1"/>
  <c r="F5905" i="6"/>
  <c r="G5905" i="6" s="1"/>
  <c r="F5865" i="6"/>
  <c r="G5865" i="6" s="1"/>
  <c r="F5809" i="6"/>
  <c r="G5809" i="6" s="1"/>
  <c r="F5903" i="6"/>
  <c r="G5903" i="6" s="1"/>
  <c r="F5874" i="6"/>
  <c r="G5874" i="6" s="1"/>
  <c r="F5818" i="6"/>
  <c r="G5818" i="6" s="1"/>
  <c r="F6808" i="6"/>
  <c r="G6808" i="6" s="1"/>
  <c r="F6866" i="6"/>
  <c r="G6866" i="6" s="1"/>
  <c r="F6243" i="6"/>
  <c r="G6243" i="6" s="1"/>
  <c r="F6111" i="6"/>
  <c r="G6111" i="6" s="1"/>
  <c r="F5825" i="6"/>
  <c r="G5825" i="6" s="1"/>
  <c r="F5855" i="6"/>
  <c r="G5855" i="6" s="1"/>
  <c r="F5973" i="6"/>
  <c r="G5973" i="6" s="1"/>
  <c r="F6047" i="6"/>
  <c r="G6047" i="6" s="1"/>
  <c r="F5979" i="6"/>
  <c r="G5979" i="6" s="1"/>
  <c r="F6863" i="6"/>
  <c r="G6863" i="6" s="1"/>
  <c r="F6894" i="6"/>
  <c r="G6894" i="6" s="1"/>
  <c r="F5878" i="6"/>
  <c r="G5878" i="6" s="1"/>
  <c r="F5822" i="6"/>
  <c r="G5822" i="6" s="1"/>
  <c r="F6828" i="6"/>
  <c r="G6828" i="6" s="1"/>
  <c r="F6371" i="6"/>
  <c r="G6371" i="6" s="1"/>
  <c r="F6163" i="6"/>
  <c r="G6163" i="6" s="1"/>
  <c r="F5947" i="6"/>
  <c r="G5947" i="6" s="1"/>
  <c r="F6885" i="6"/>
  <c r="G6885" i="6" s="1"/>
  <c r="F6596" i="6"/>
  <c r="G6596" i="6" s="1"/>
  <c r="F6382" i="6"/>
  <c r="G6382" i="6" s="1"/>
  <c r="F6446" i="6"/>
  <c r="G6446" i="6" s="1"/>
  <c r="F6051" i="6"/>
  <c r="G6051" i="6" s="1"/>
  <c r="F5970" i="6"/>
  <c r="G5970" i="6" s="1"/>
  <c r="F5882" i="6"/>
  <c r="G5882" i="6" s="1"/>
  <c r="F6880" i="6"/>
  <c r="G6880" i="6" s="1"/>
  <c r="F6007" i="6"/>
  <c r="G6007" i="6" s="1"/>
  <c r="F5815" i="6"/>
  <c r="G5815" i="6" s="1"/>
  <c r="F6063" i="6"/>
  <c r="G6063" i="6" s="1"/>
  <c r="F5977" i="6"/>
  <c r="G5977" i="6" s="1"/>
  <c r="F6390" i="6"/>
  <c r="G6390" i="6" s="1"/>
  <c r="F6875" i="6"/>
  <c r="G6875" i="6" s="1"/>
  <c r="F6283" i="6"/>
  <c r="G6283" i="6" s="1"/>
  <c r="F6026" i="6"/>
  <c r="G6026" i="6" s="1"/>
  <c r="F6588" i="6"/>
  <c r="G6588" i="6" s="1"/>
  <c r="F6400" i="6"/>
  <c r="G6400" i="6" s="1"/>
  <c r="F6414" i="6"/>
  <c r="G6414" i="6" s="1"/>
  <c r="F6147" i="6"/>
  <c r="G6147" i="6" s="1"/>
  <c r="F5986" i="6"/>
  <c r="G5986" i="6" s="1"/>
  <c r="F5236" i="6"/>
  <c r="G5236" i="6" s="1"/>
  <c r="F6892" i="6"/>
  <c r="G6892" i="6" s="1"/>
  <c r="F5422" i="6"/>
  <c r="G5422" i="6" s="1"/>
  <c r="F5923" i="6"/>
  <c r="G5923" i="6" s="1"/>
  <c r="F5915" i="6"/>
  <c r="G5915" i="6" s="1"/>
  <c r="F5926" i="6"/>
  <c r="G5926" i="6" s="1"/>
  <c r="F5902" i="6"/>
  <c r="G5902" i="6" s="1"/>
  <c r="F5930" i="6"/>
  <c r="G5930" i="6" s="1"/>
  <c r="F5655" i="6"/>
  <c r="G5655" i="6" s="1"/>
  <c r="F5657" i="6"/>
  <c r="G5657" i="6" s="1"/>
  <c r="F5665" i="6"/>
  <c r="G5665" i="6" s="1"/>
  <c r="F5667" i="6"/>
  <c r="G5667" i="6" s="1"/>
  <c r="F5677" i="6"/>
  <c r="G5677" i="6" s="1"/>
  <c r="F5681" i="6"/>
  <c r="G5681" i="6" s="1"/>
  <c r="F5687" i="6"/>
  <c r="G5687" i="6" s="1"/>
  <c r="F5689" i="6"/>
  <c r="G5689" i="6" s="1"/>
  <c r="F5693" i="6"/>
  <c r="G5693" i="6" s="1"/>
  <c r="F5699" i="6"/>
  <c r="G5699" i="6" s="1"/>
  <c r="F5701" i="6"/>
  <c r="G5701" i="6" s="1"/>
  <c r="F5707" i="6"/>
  <c r="G5707" i="6" s="1"/>
  <c r="F5711" i="6"/>
  <c r="G5711" i="6" s="1"/>
  <c r="F5713" i="6"/>
  <c r="G5713" i="6" s="1"/>
  <c r="F5715" i="6"/>
  <c r="G5715" i="6" s="1"/>
  <c r="F5721" i="6"/>
  <c r="G5721" i="6" s="1"/>
  <c r="F5725" i="6"/>
  <c r="G5725" i="6" s="1"/>
  <c r="F5729" i="6"/>
  <c r="G5729" i="6" s="1"/>
  <c r="F5733" i="6"/>
  <c r="G5733" i="6" s="1"/>
  <c r="F5735" i="6"/>
  <c r="G5735" i="6" s="1"/>
  <c r="F5737" i="6"/>
  <c r="G5737" i="6" s="1"/>
  <c r="F5743" i="6"/>
  <c r="G5743" i="6" s="1"/>
  <c r="F5745" i="6"/>
  <c r="G5745" i="6" s="1"/>
  <c r="F5769" i="6"/>
  <c r="G5769" i="6" s="1"/>
  <c r="F5777" i="6"/>
  <c r="G5777" i="6" s="1"/>
  <c r="F5781" i="6"/>
  <c r="G5781" i="6" s="1"/>
  <c r="F5789" i="6"/>
  <c r="G5789" i="6" s="1"/>
  <c r="F5797" i="6"/>
  <c r="G5797" i="6" s="1"/>
  <c r="F5058" i="6"/>
  <c r="G5058" i="6" s="1"/>
  <c r="F5062" i="6"/>
  <c r="G5062" i="6" s="1"/>
  <c r="F5066" i="6"/>
  <c r="G5066" i="6" s="1"/>
  <c r="F5070" i="6"/>
  <c r="G5070" i="6" s="1"/>
  <c r="F6834" i="6"/>
  <c r="G6834" i="6" s="1"/>
  <c r="F6872" i="6"/>
  <c r="G6872" i="6" s="1"/>
  <c r="F6025" i="6"/>
  <c r="G6025" i="6" s="1"/>
  <c r="F5125" i="6"/>
  <c r="G5125" i="6" s="1"/>
  <c r="F5129" i="6"/>
  <c r="G5129" i="6" s="1"/>
  <c r="F5133" i="6"/>
  <c r="G5133" i="6" s="1"/>
  <c r="F5137" i="6"/>
  <c r="G5137" i="6" s="1"/>
  <c r="F5149" i="6"/>
  <c r="G5149" i="6" s="1"/>
  <c r="F5161" i="6"/>
  <c r="G5161" i="6" s="1"/>
  <c r="F5165" i="6"/>
  <c r="G5165" i="6" s="1"/>
  <c r="F5173" i="6"/>
  <c r="G5173" i="6" s="1"/>
  <c r="F5177" i="6"/>
  <c r="G5177" i="6" s="1"/>
  <c r="F5181" i="6"/>
  <c r="G5181" i="6" s="1"/>
  <c r="F5185" i="6"/>
  <c r="G5185" i="6" s="1"/>
  <c r="F5189" i="6"/>
  <c r="G5189" i="6" s="1"/>
  <c r="F5193" i="6"/>
  <c r="G5193" i="6" s="1"/>
  <c r="F5205" i="6"/>
  <c r="G5205" i="6" s="1"/>
  <c r="F5209" i="6"/>
  <c r="G5209" i="6" s="1"/>
  <c r="F5213" i="6"/>
  <c r="G5213" i="6" s="1"/>
  <c r="F5217" i="6"/>
  <c r="G5217" i="6" s="1"/>
  <c r="F5221" i="6"/>
  <c r="G5221" i="6" s="1"/>
  <c r="F5650" i="6"/>
  <c r="G5650" i="6" s="1"/>
  <c r="F5652" i="6"/>
  <c r="G5652" i="6" s="1"/>
  <c r="F5656" i="6"/>
  <c r="G5656" i="6" s="1"/>
  <c r="F5658" i="6"/>
  <c r="G5658" i="6" s="1"/>
  <c r="F5660" i="6"/>
  <c r="G5660" i="6" s="1"/>
  <c r="F5662" i="6"/>
  <c r="G5662" i="6" s="1"/>
  <c r="F5664" i="6"/>
  <c r="G5664" i="6" s="1"/>
  <c r="F5666" i="6"/>
  <c r="G5666" i="6" s="1"/>
  <c r="F5668" i="6"/>
  <c r="G5668" i="6" s="1"/>
  <c r="F5670" i="6"/>
  <c r="G5670" i="6" s="1"/>
  <c r="F5672" i="6"/>
  <c r="G5672" i="6" s="1"/>
  <c r="F5674" i="6"/>
  <c r="G5674" i="6" s="1"/>
  <c r="F5676" i="6"/>
  <c r="G5676" i="6" s="1"/>
  <c r="F5678" i="6"/>
  <c r="G5678" i="6" s="1"/>
  <c r="F5680" i="6"/>
  <c r="G5680" i="6" s="1"/>
  <c r="F5684" i="6"/>
  <c r="G5684" i="6" s="1"/>
  <c r="F5686" i="6"/>
  <c r="G5686" i="6" s="1"/>
  <c r="F5688" i="6"/>
  <c r="G5688" i="6" s="1"/>
  <c r="F5690" i="6"/>
  <c r="G5690" i="6" s="1"/>
  <c r="F5692" i="6"/>
  <c r="G5692" i="6" s="1"/>
  <c r="F5694" i="6"/>
  <c r="G5694" i="6" s="1"/>
  <c r="F5696" i="6"/>
  <c r="G5696" i="6" s="1"/>
  <c r="F5698" i="6"/>
  <c r="G5698" i="6" s="1"/>
  <c r="F5700" i="6"/>
  <c r="G5700" i="6" s="1"/>
  <c r="F5702" i="6"/>
  <c r="G5702" i="6" s="1"/>
  <c r="F5704" i="6"/>
  <c r="G5704" i="6" s="1"/>
  <c r="F5706" i="6"/>
  <c r="G5706" i="6" s="1"/>
  <c r="F5708" i="6"/>
  <c r="G5708" i="6" s="1"/>
  <c r="F5710" i="6"/>
  <c r="G5710" i="6" s="1"/>
  <c r="F5712" i="6"/>
  <c r="G5712" i="6" s="1"/>
  <c r="F5714" i="6"/>
  <c r="G5714" i="6" s="1"/>
  <c r="F5716" i="6"/>
  <c r="G5716" i="6" s="1"/>
  <c r="F5718" i="6"/>
  <c r="G5718" i="6" s="1"/>
  <c r="F5720" i="6"/>
  <c r="G5720" i="6" s="1"/>
  <c r="F5722" i="6"/>
  <c r="G5722" i="6" s="1"/>
  <c r="F5724" i="6"/>
  <c r="G5724" i="6" s="1"/>
  <c r="F5726" i="6"/>
  <c r="G5726" i="6" s="1"/>
  <c r="F5728" i="6"/>
  <c r="G5728" i="6" s="1"/>
  <c r="F5730" i="6"/>
  <c r="G5730" i="6" s="1"/>
  <c r="F5734" i="6"/>
  <c r="G5734" i="6" s="1"/>
  <c r="F5736" i="6"/>
  <c r="G5736" i="6" s="1"/>
  <c r="F5738" i="6"/>
  <c r="G5738" i="6" s="1"/>
  <c r="F5740" i="6"/>
  <c r="G5740" i="6" s="1"/>
  <c r="F5742" i="6"/>
  <c r="G5742" i="6" s="1"/>
  <c r="F5744" i="6"/>
  <c r="G5744" i="6" s="1"/>
  <c r="F5746" i="6"/>
  <c r="G5746" i="6" s="1"/>
  <c r="F5748" i="6"/>
  <c r="G5748" i="6" s="1"/>
  <c r="F6842" i="6"/>
  <c r="G6842" i="6" s="1"/>
  <c r="F6014" i="6"/>
  <c r="G6014" i="6" s="1"/>
  <c r="F6239" i="6"/>
  <c r="G6239" i="6" s="1"/>
  <c r="F4745" i="6"/>
  <c r="G4745" i="6" s="1"/>
  <c r="F6018" i="6"/>
  <c r="G6018" i="6" s="1"/>
  <c r="F4917" i="6"/>
  <c r="G4917" i="6" s="1"/>
  <c r="F4923" i="6"/>
  <c r="G4923" i="6" s="1"/>
  <c r="F4929" i="6"/>
  <c r="G4929" i="6" s="1"/>
  <c r="F4931" i="6"/>
  <c r="G4931" i="6" s="1"/>
  <c r="F4935" i="6"/>
  <c r="G4935" i="6" s="1"/>
  <c r="F4939" i="6"/>
  <c r="G4939" i="6" s="1"/>
  <c r="F4945" i="6"/>
  <c r="G4945" i="6" s="1"/>
  <c r="F4947" i="6"/>
  <c r="G4947" i="6" s="1"/>
  <c r="F4953" i="6"/>
  <c r="G4953" i="6" s="1"/>
  <c r="F4959" i="6"/>
  <c r="G4959" i="6" s="1"/>
  <c r="F4963" i="6"/>
  <c r="G4963" i="6" s="1"/>
  <c r="F4967" i="6"/>
  <c r="G4967" i="6" s="1"/>
  <c r="F4979" i="6"/>
  <c r="G4979" i="6" s="1"/>
  <c r="F4983" i="6"/>
  <c r="G4983" i="6" s="1"/>
  <c r="F4993" i="6"/>
  <c r="G4993" i="6" s="1"/>
  <c r="F5001" i="6"/>
  <c r="G5001" i="6" s="1"/>
  <c r="F5003" i="6"/>
  <c r="G5003" i="6" s="1"/>
  <c r="F5005" i="6"/>
  <c r="G5005" i="6" s="1"/>
  <c r="F5007" i="6"/>
  <c r="G5007" i="6" s="1"/>
  <c r="F5011" i="6"/>
  <c r="G5011" i="6" s="1"/>
  <c r="F5013" i="6"/>
  <c r="G5013" i="6" s="1"/>
  <c r="F5015" i="6"/>
  <c r="G5015" i="6" s="1"/>
  <c r="F5025" i="6"/>
  <c r="G5025" i="6" s="1"/>
  <c r="F5027" i="6"/>
  <c r="G5027" i="6" s="1"/>
  <c r="F5039" i="6"/>
  <c r="G5039" i="6" s="1"/>
  <c r="F5041" i="6"/>
  <c r="G5041" i="6" s="1"/>
  <c r="F5051" i="6"/>
  <c r="G5051" i="6" s="1"/>
  <c r="F5055" i="6"/>
  <c r="G5055" i="6" s="1"/>
  <c r="F5057" i="6"/>
  <c r="G5057" i="6" s="1"/>
  <c r="F5063" i="6"/>
  <c r="G5063" i="6" s="1"/>
  <c r="F5065" i="6"/>
  <c r="G5065" i="6" s="1"/>
  <c r="F5069" i="6"/>
  <c r="G5069" i="6" s="1"/>
  <c r="F5112" i="6"/>
  <c r="G5112" i="6" s="1"/>
  <c r="F5196" i="6"/>
  <c r="G5196" i="6" s="1"/>
  <c r="F6099" i="6"/>
  <c r="F5426" i="6"/>
  <c r="G5426" i="6" s="1"/>
  <c r="F5758" i="6"/>
  <c r="G5758" i="6" s="1"/>
  <c r="F5762" i="6"/>
  <c r="G5762" i="6" s="1"/>
  <c r="F5766" i="6"/>
  <c r="G5766" i="6" s="1"/>
  <c r="F5774" i="6"/>
  <c r="G5774" i="6" s="1"/>
  <c r="F6836" i="6"/>
  <c r="G6836" i="6" s="1"/>
  <c r="F6849" i="6"/>
  <c r="G6849" i="6" s="1"/>
  <c r="F6881" i="6"/>
  <c r="G6881" i="6" s="1"/>
  <c r="F6548" i="6"/>
  <c r="G6548" i="6" s="1"/>
  <c r="F6347" i="6"/>
  <c r="G6347" i="6" s="1"/>
  <c r="F6089" i="6"/>
  <c r="G6089" i="6" s="1"/>
  <c r="F6038" i="6"/>
  <c r="G6038" i="6" s="1"/>
  <c r="F5921" i="6"/>
  <c r="G5921" i="6" s="1"/>
  <c r="F5873" i="6"/>
  <c r="G5873" i="6" s="1"/>
  <c r="F5854" i="6"/>
  <c r="G5854" i="6" s="1"/>
  <c r="F5833" i="6"/>
  <c r="G5833" i="6" s="1"/>
  <c r="F5823" i="6"/>
  <c r="G5823" i="6" s="1"/>
  <c r="F6902" i="6"/>
  <c r="G6902" i="6" s="1"/>
  <c r="F6825" i="6"/>
  <c r="G6825" i="6" s="1"/>
  <c r="F6019" i="6"/>
  <c r="G6019" i="6" s="1"/>
  <c r="F5969" i="6"/>
  <c r="G5969" i="6" s="1"/>
  <c r="F5961" i="6"/>
  <c r="G5961" i="6" s="1"/>
  <c r="F6030" i="6"/>
  <c r="G6030" i="6" s="1"/>
  <c r="F5978" i="6"/>
  <c r="G5978" i="6" s="1"/>
  <c r="F6598" i="6"/>
  <c r="G6598" i="6" s="1"/>
  <c r="F6540" i="6"/>
  <c r="G6540" i="6" s="1"/>
  <c r="F5993" i="6"/>
  <c r="G5993" i="6" s="1"/>
  <c r="F5983" i="6"/>
  <c r="G5983" i="6" s="1"/>
  <c r="F5839" i="6"/>
  <c r="G5839" i="6" s="1"/>
  <c r="F5938" i="6"/>
  <c r="G5938" i="6" s="1"/>
  <c r="F6295" i="6"/>
  <c r="G6295" i="6" s="1"/>
  <c r="F6119" i="6"/>
  <c r="G6119" i="6" s="1"/>
  <c r="F6864" i="6"/>
  <c r="G6864" i="6" s="1"/>
  <c r="F6847" i="6"/>
  <c r="G6847" i="6" s="1"/>
  <c r="F6897" i="6"/>
  <c r="G6897" i="6" s="1"/>
  <c r="F6822" i="6"/>
  <c r="G6822" i="6" s="1"/>
  <c r="F6630" i="6"/>
  <c r="G6630" i="6" s="1"/>
  <c r="F6215" i="6"/>
  <c r="G6215" i="6" s="1"/>
  <c r="F6123" i="6"/>
  <c r="G6123" i="6" s="1"/>
  <c r="F5779" i="6"/>
  <c r="G5779" i="6" s="1"/>
  <c r="F5985" i="6"/>
  <c r="G5985" i="6" s="1"/>
  <c r="F5894" i="6"/>
  <c r="G5894" i="6" s="1"/>
  <c r="F5886" i="6"/>
  <c r="G5886" i="6" s="1"/>
  <c r="F5999" i="6"/>
  <c r="G5999" i="6" s="1"/>
  <c r="F5959" i="6"/>
  <c r="G5959" i="6" s="1"/>
  <c r="F5751" i="6"/>
  <c r="G5751" i="6" s="1"/>
  <c r="F5965" i="6"/>
  <c r="G5965" i="6" s="1"/>
  <c r="F6889" i="6"/>
  <c r="G6889" i="6" s="1"/>
  <c r="F6874" i="6"/>
  <c r="G6874" i="6" s="1"/>
  <c r="F6267" i="6"/>
  <c r="G6267" i="6" s="1"/>
  <c r="F6909" i="6"/>
  <c r="G6909" i="6" s="1"/>
  <c r="F6888" i="6"/>
  <c r="G6888" i="6" s="1"/>
  <c r="F6810" i="6"/>
  <c r="G6810" i="6" s="1"/>
  <c r="F5942" i="6"/>
  <c r="G5942" i="6" s="1"/>
  <c r="F5838" i="6"/>
  <c r="G5838" i="6" s="1"/>
  <c r="F5981" i="6"/>
  <c r="G5981" i="6" s="1"/>
  <c r="F6572" i="6"/>
  <c r="G6572" i="6" s="1"/>
  <c r="F5949" i="6"/>
  <c r="G5949" i="6" s="1"/>
  <c r="F4867" i="6"/>
  <c r="G4867" i="6" s="1"/>
  <c r="F4879" i="6"/>
  <c r="G4879" i="6" s="1"/>
  <c r="F4049" i="6"/>
  <c r="G4049" i="6" s="1"/>
  <c r="F4091" i="6"/>
  <c r="G4091" i="6" s="1"/>
  <c r="F4097" i="6"/>
  <c r="G4097" i="6" s="1"/>
  <c r="F4115" i="6"/>
  <c r="G4115" i="6" s="1"/>
  <c r="F4539" i="6"/>
  <c r="G4539" i="6" s="1"/>
  <c r="F4621" i="6"/>
  <c r="G4621" i="6" s="1"/>
  <c r="F5074" i="6"/>
  <c r="G5074" i="6" s="1"/>
  <c r="F5078" i="6"/>
  <c r="G5078" i="6" s="1"/>
  <c r="F5082" i="6"/>
  <c r="G5082" i="6" s="1"/>
  <c r="F5083" i="6"/>
  <c r="G5083" i="6" s="1"/>
  <c r="F5086" i="6"/>
  <c r="G5086" i="6" s="1"/>
  <c r="F5087" i="6"/>
  <c r="G5087" i="6" s="1"/>
  <c r="F5090" i="6"/>
  <c r="G5090" i="6" s="1"/>
  <c r="F5094" i="6"/>
  <c r="G5094" i="6" s="1"/>
  <c r="F5098" i="6"/>
  <c r="G5098" i="6" s="1"/>
  <c r="F5102" i="6"/>
  <c r="G5102" i="6" s="1"/>
  <c r="F5103" i="6"/>
  <c r="G5103" i="6" s="1"/>
  <c r="F6159" i="6"/>
  <c r="G6159" i="6" s="1"/>
  <c r="F5106" i="6"/>
  <c r="G5106" i="6" s="1"/>
  <c r="F5110" i="6"/>
  <c r="G5110" i="6" s="1"/>
  <c r="F5118" i="6"/>
  <c r="G5118" i="6" s="1"/>
  <c r="F5122" i="6"/>
  <c r="G5122" i="6" s="1"/>
  <c r="F5123" i="6"/>
  <c r="G5123" i="6" s="1"/>
  <c r="F5126" i="6"/>
  <c r="G5126" i="6" s="1"/>
  <c r="F5130" i="6"/>
  <c r="G5130" i="6" s="1"/>
  <c r="F5134" i="6"/>
  <c r="G5134" i="6" s="1"/>
  <c r="F5138" i="6"/>
  <c r="G5138" i="6" s="1"/>
  <c r="F5139" i="6"/>
  <c r="G5139" i="6" s="1"/>
  <c r="F5142" i="6"/>
  <c r="G5142" i="6" s="1"/>
  <c r="F5146" i="6"/>
  <c r="G5146" i="6" s="1"/>
  <c r="F5147" i="6"/>
  <c r="G5147" i="6" s="1"/>
  <c r="F5150" i="6"/>
  <c r="G5150" i="6" s="1"/>
  <c r="F5151" i="6"/>
  <c r="G5151" i="6" s="1"/>
  <c r="F5154" i="6"/>
  <c r="G5154" i="6" s="1"/>
  <c r="F5158" i="6"/>
  <c r="G5158" i="6" s="1"/>
  <c r="F5159" i="6"/>
  <c r="G5159" i="6" s="1"/>
  <c r="F5162" i="6"/>
  <c r="G5162" i="6" s="1"/>
  <c r="F5163" i="6"/>
  <c r="G5163" i="6" s="1"/>
  <c r="F5166" i="6"/>
  <c r="G5166" i="6" s="1"/>
  <c r="F5170" i="6"/>
  <c r="G5170" i="6" s="1"/>
  <c r="F5174" i="6"/>
  <c r="G5174" i="6" s="1"/>
  <c r="F5178" i="6"/>
  <c r="G5178" i="6" s="1"/>
  <c r="F5182" i="6"/>
  <c r="G5182" i="6" s="1"/>
  <c r="F5186" i="6"/>
  <c r="G5186" i="6" s="1"/>
  <c r="F5187" i="6"/>
  <c r="G5187" i="6" s="1"/>
  <c r="F5190" i="6"/>
  <c r="G5190" i="6" s="1"/>
  <c r="F5191" i="6"/>
  <c r="G5191" i="6" s="1"/>
  <c r="F5194" i="6"/>
  <c r="G5194" i="6" s="1"/>
  <c r="F5198" i="6"/>
  <c r="G5198" i="6" s="1"/>
  <c r="F5202" i="6"/>
  <c r="G5202" i="6" s="1"/>
  <c r="F5206" i="6"/>
  <c r="G5206" i="6" s="1"/>
  <c r="F5207" i="6"/>
  <c r="G5207" i="6" s="1"/>
  <c r="F5210" i="6"/>
  <c r="G5210" i="6" s="1"/>
  <c r="F5211" i="6"/>
  <c r="G5211" i="6" s="1"/>
  <c r="F5214" i="6"/>
  <c r="G5214" i="6" s="1"/>
  <c r="F5215" i="6"/>
  <c r="G5215" i="6" s="1"/>
  <c r="F5218" i="6"/>
  <c r="G5218" i="6" s="1"/>
  <c r="F5219" i="6"/>
  <c r="G5219" i="6" s="1"/>
  <c r="F5222" i="6"/>
  <c r="G5222" i="6" s="1"/>
  <c r="F5223" i="6"/>
  <c r="G5223" i="6" s="1"/>
  <c r="F5226" i="6"/>
  <c r="G5226" i="6" s="1"/>
  <c r="F5230" i="6"/>
  <c r="G5230" i="6" s="1"/>
  <c r="F5234" i="6"/>
  <c r="G5234" i="6" s="1"/>
  <c r="F5428" i="6"/>
  <c r="G5428" i="6" s="1"/>
  <c r="F5917" i="6"/>
  <c r="G5917" i="6" s="1"/>
  <c r="F5794" i="6"/>
  <c r="G5794" i="6" s="1"/>
  <c r="F6004" i="6"/>
  <c r="G6004" i="6" s="1"/>
  <c r="F6008" i="6"/>
  <c r="G6008" i="6" s="1"/>
  <c r="F6012" i="6"/>
  <c r="G6012" i="6" s="1"/>
  <c r="F6016" i="6"/>
  <c r="G6016" i="6" s="1"/>
  <c r="F6020" i="6"/>
  <c r="G6020" i="6" s="1"/>
  <c r="F6024" i="6"/>
  <c r="G6024" i="6" s="1"/>
  <c r="F6067" i="6"/>
  <c r="G6067" i="6" s="1"/>
  <c r="F6903" i="6"/>
  <c r="G6903" i="6" s="1"/>
  <c r="F5756" i="6"/>
  <c r="G5756" i="6" s="1"/>
  <c r="F5764" i="6"/>
  <c r="G5764" i="6" s="1"/>
  <c r="F5772" i="6"/>
  <c r="G5772" i="6" s="1"/>
  <c r="F5780" i="6"/>
  <c r="G5780" i="6" s="1"/>
  <c r="F5788" i="6"/>
  <c r="G5788" i="6" s="1"/>
  <c r="F5804" i="6"/>
  <c r="G5804" i="6" s="1"/>
  <c r="F5812" i="6"/>
  <c r="G5812" i="6" s="1"/>
  <c r="F5820" i="6"/>
  <c r="G5820" i="6" s="1"/>
  <c r="F5828" i="6"/>
  <c r="G5828" i="6" s="1"/>
  <c r="F5836" i="6"/>
  <c r="G5836" i="6" s="1"/>
  <c r="F5844" i="6"/>
  <c r="G5844" i="6" s="1"/>
  <c r="F5852" i="6"/>
  <c r="G5852" i="6" s="1"/>
  <c r="F5860" i="6"/>
  <c r="G5860" i="6" s="1"/>
  <c r="F5868" i="6"/>
  <c r="G5868" i="6" s="1"/>
  <c r="F5876" i="6"/>
  <c r="G5876" i="6" s="1"/>
  <c r="F5884" i="6"/>
  <c r="G5884" i="6" s="1"/>
  <c r="F5892" i="6"/>
  <c r="G5892" i="6" s="1"/>
  <c r="F5900" i="6"/>
  <c r="G5900" i="6" s="1"/>
  <c r="F5908" i="6"/>
  <c r="G5908" i="6" s="1"/>
  <c r="F5916" i="6"/>
  <c r="G5916" i="6" s="1"/>
  <c r="F5924" i="6"/>
  <c r="G5924" i="6" s="1"/>
  <c r="F5932" i="6"/>
  <c r="G5932" i="6" s="1"/>
  <c r="F5940" i="6"/>
  <c r="G5940" i="6" s="1"/>
  <c r="F5948" i="6"/>
  <c r="G5948" i="6" s="1"/>
  <c r="F5956" i="6"/>
  <c r="G5956" i="6" s="1"/>
  <c r="F5964" i="6"/>
  <c r="G5964" i="6" s="1"/>
  <c r="F5972" i="6"/>
  <c r="G5972" i="6" s="1"/>
  <c r="F5980" i="6"/>
  <c r="G5980" i="6" s="1"/>
  <c r="F5988" i="6"/>
  <c r="G5988" i="6" s="1"/>
  <c r="F5996" i="6"/>
  <c r="G5996" i="6" s="1"/>
  <c r="F5752" i="6"/>
  <c r="G5752" i="6" s="1"/>
  <c r="F5760" i="6"/>
  <c r="G5760" i="6" s="1"/>
  <c r="F5768" i="6"/>
  <c r="G5768" i="6" s="1"/>
  <c r="F5776" i="6"/>
  <c r="G5776" i="6" s="1"/>
  <c r="F5784" i="6"/>
  <c r="G5784" i="6" s="1"/>
  <c r="F5792" i="6"/>
  <c r="G5792" i="6" s="1"/>
  <c r="F5800" i="6"/>
  <c r="G5800" i="6" s="1"/>
  <c r="F5808" i="6"/>
  <c r="G5808" i="6" s="1"/>
  <c r="F5816" i="6"/>
  <c r="G5816" i="6" s="1"/>
  <c r="F5832" i="6"/>
  <c r="G5832" i="6" s="1"/>
  <c r="F5840" i="6"/>
  <c r="G5840" i="6" s="1"/>
  <c r="F5848" i="6"/>
  <c r="G5848" i="6" s="1"/>
  <c r="F5856" i="6"/>
  <c r="G5856" i="6" s="1"/>
  <c r="F5864" i="6"/>
  <c r="G5864" i="6" s="1"/>
  <c r="F5872" i="6"/>
  <c r="G5872" i="6" s="1"/>
  <c r="F5880" i="6"/>
  <c r="G5880" i="6" s="1"/>
  <c r="F5888" i="6"/>
  <c r="G5888" i="6" s="1"/>
  <c r="F5896" i="6"/>
  <c r="G5896" i="6" s="1"/>
  <c r="F5904" i="6"/>
  <c r="G5904" i="6" s="1"/>
  <c r="F5912" i="6"/>
  <c r="G5912" i="6" s="1"/>
  <c r="F5920" i="6"/>
  <c r="G5920" i="6" s="1"/>
  <c r="F5936" i="6"/>
  <c r="G5936" i="6" s="1"/>
  <c r="F5944" i="6"/>
  <c r="G5944" i="6" s="1"/>
  <c r="F5952" i="6"/>
  <c r="G5952" i="6" s="1"/>
  <c r="F5960" i="6"/>
  <c r="G5960" i="6" s="1"/>
  <c r="F5968" i="6"/>
  <c r="G5968" i="6" s="1"/>
  <c r="F5976" i="6"/>
  <c r="G5976" i="6" s="1"/>
  <c r="F5984" i="6"/>
  <c r="G5984" i="6" s="1"/>
  <c r="F5992" i="6"/>
  <c r="G5992" i="6" s="1"/>
  <c r="F6000" i="6"/>
  <c r="G6000" i="6" s="1"/>
  <c r="F6066" i="6"/>
  <c r="G6066" i="6" s="1"/>
  <c r="F6040" i="6"/>
  <c r="G6040" i="6" s="1"/>
  <c r="F6046" i="6"/>
  <c r="G6046" i="6" s="1"/>
  <c r="F6048" i="6"/>
  <c r="G6048" i="6" s="1"/>
  <c r="F6032" i="6"/>
  <c r="G6032" i="6" s="1"/>
  <c r="F6036" i="6"/>
  <c r="G6036" i="6" s="1"/>
  <c r="F6056" i="6"/>
  <c r="G6056" i="6" s="1"/>
  <c r="F6075" i="6"/>
  <c r="G6075" i="6" s="1"/>
  <c r="F6042" i="6"/>
  <c r="G6042" i="6" s="1"/>
  <c r="F6044" i="6"/>
  <c r="G6044" i="6" s="1"/>
  <c r="F6050" i="6"/>
  <c r="G6050" i="6" s="1"/>
  <c r="F6052" i="6"/>
  <c r="G6052" i="6" s="1"/>
  <c r="F6065" i="6"/>
  <c r="G6065" i="6" s="1"/>
  <c r="F6076" i="6"/>
  <c r="G6076" i="6" s="1"/>
  <c r="F6058" i="6"/>
  <c r="G6058" i="6" s="1"/>
  <c r="F6068" i="6"/>
  <c r="G6068" i="6" s="1"/>
  <c r="F6105" i="6"/>
  <c r="G6105" i="6" s="1"/>
  <c r="F6085" i="6"/>
  <c r="G6085" i="6" s="1"/>
  <c r="F6097" i="6"/>
  <c r="G6097" i="6" s="1"/>
  <c r="F6073" i="6"/>
  <c r="G6073" i="6" s="1"/>
  <c r="F6077" i="6"/>
  <c r="G6077" i="6" s="1"/>
  <c r="F6090" i="6"/>
  <c r="G6090" i="6" s="1"/>
  <c r="F6088" i="6"/>
  <c r="G6088" i="6" s="1"/>
  <c r="F6061" i="6"/>
  <c r="G6061" i="6" s="1"/>
  <c r="F6064" i="6"/>
  <c r="G6064" i="6" s="1"/>
  <c r="F6074" i="6"/>
  <c r="G6074" i="6" s="1"/>
  <c r="F6084" i="6"/>
  <c r="G6084" i="6" s="1"/>
  <c r="F6096" i="6"/>
  <c r="G6096" i="6" s="1"/>
  <c r="F6104" i="6"/>
  <c r="G6104" i="6" s="1"/>
  <c r="F6113" i="6"/>
  <c r="G6113" i="6" s="1"/>
  <c r="F6120" i="6"/>
  <c r="G6120" i="6" s="1"/>
  <c r="F6136" i="6"/>
  <c r="G6136" i="6" s="1"/>
  <c r="F6145" i="6"/>
  <c r="G6145" i="6" s="1"/>
  <c r="F6152" i="6"/>
  <c r="G6152" i="6" s="1"/>
  <c r="F6161" i="6"/>
  <c r="G6161" i="6" s="1"/>
  <c r="F6168" i="6"/>
  <c r="G6168" i="6" s="1"/>
  <c r="F6177" i="6"/>
  <c r="G6177" i="6" s="1"/>
  <c r="F6184" i="6"/>
  <c r="G6184" i="6" s="1"/>
  <c r="F6193" i="6"/>
  <c r="G6193" i="6" s="1"/>
  <c r="F6200" i="6"/>
  <c r="G6200" i="6" s="1"/>
  <c r="F6209" i="6"/>
  <c r="G6209" i="6" s="1"/>
  <c r="F6216" i="6"/>
  <c r="G6216" i="6" s="1"/>
  <c r="F6225" i="6"/>
  <c r="G6225" i="6" s="1"/>
  <c r="F6257" i="6"/>
  <c r="G6257" i="6" s="1"/>
  <c r="F6261" i="6"/>
  <c r="G6261" i="6" s="1"/>
  <c r="F6281" i="6"/>
  <c r="G6281" i="6" s="1"/>
  <c r="F6386" i="6"/>
  <c r="G6386" i="6" s="1"/>
  <c r="F6394" i="6"/>
  <c r="G6394" i="6" s="1"/>
  <c r="F6440" i="6"/>
  <c r="G6440" i="6" s="1"/>
  <c r="F6448" i="6"/>
  <c r="G6448" i="6" s="1"/>
  <c r="F6857" i="6"/>
  <c r="G6857" i="6" s="1"/>
  <c r="F6060" i="6"/>
  <c r="G6060" i="6" s="1"/>
  <c r="F6351" i="6"/>
  <c r="G6351" i="6" s="1"/>
  <c r="F6069" i="6"/>
  <c r="G6069" i="6" s="1"/>
  <c r="F6072" i="6"/>
  <c r="G6072" i="6" s="1"/>
  <c r="F6082" i="6"/>
  <c r="G6082" i="6" s="1"/>
  <c r="F6092" i="6"/>
  <c r="G6092" i="6" s="1"/>
  <c r="F6100" i="6"/>
  <c r="G6100" i="6" s="1"/>
  <c r="F6116" i="6"/>
  <c r="G6116" i="6" s="1"/>
  <c r="F6132" i="6"/>
  <c r="G6132" i="6" s="1"/>
  <c r="F6141" i="6"/>
  <c r="G6141" i="6" s="1"/>
  <c r="F6148" i="6"/>
  <c r="G6148" i="6" s="1"/>
  <c r="F6157" i="6"/>
  <c r="G6157" i="6" s="1"/>
  <c r="F6164" i="6"/>
  <c r="G6164" i="6" s="1"/>
  <c r="F6173" i="6"/>
  <c r="G6173" i="6" s="1"/>
  <c r="F6189" i="6"/>
  <c r="G6189" i="6" s="1"/>
  <c r="F6196" i="6"/>
  <c r="G6196" i="6" s="1"/>
  <c r="F6205" i="6"/>
  <c r="G6205" i="6" s="1"/>
  <c r="F6212" i="6"/>
  <c r="G6212" i="6" s="1"/>
  <c r="F6221" i="6"/>
  <c r="G6221" i="6" s="1"/>
  <c r="F6232" i="6"/>
  <c r="G6232" i="6" s="1"/>
  <c r="F6241" i="6"/>
  <c r="G6241" i="6" s="1"/>
  <c r="F6245" i="6"/>
  <c r="G6245" i="6" s="1"/>
  <c r="F6265" i="6"/>
  <c r="G6265" i="6" s="1"/>
  <c r="F6269" i="6"/>
  <c r="G6269" i="6" s="1"/>
  <c r="F6289" i="6"/>
  <c r="G6289" i="6" s="1"/>
  <c r="F6402" i="6"/>
  <c r="G6402" i="6" s="1"/>
  <c r="F6112" i="6"/>
  <c r="G6112" i="6" s="1"/>
  <c r="F6121" i="6"/>
  <c r="G6121" i="6" s="1"/>
  <c r="F6137" i="6"/>
  <c r="G6137" i="6" s="1"/>
  <c r="F6144" i="6"/>
  <c r="G6144" i="6" s="1"/>
  <c r="F6153" i="6"/>
  <c r="G6153" i="6" s="1"/>
  <c r="F6160" i="6"/>
  <c r="G6160" i="6" s="1"/>
  <c r="F6169" i="6"/>
  <c r="G6169" i="6" s="1"/>
  <c r="F6176" i="6"/>
  <c r="G6176" i="6" s="1"/>
  <c r="F6185" i="6"/>
  <c r="G6185" i="6" s="1"/>
  <c r="F6192" i="6"/>
  <c r="G6192" i="6" s="1"/>
  <c r="F6201" i="6"/>
  <c r="G6201" i="6" s="1"/>
  <c r="F6208" i="6"/>
  <c r="G6208" i="6" s="1"/>
  <c r="F6217" i="6"/>
  <c r="G6217" i="6" s="1"/>
  <c r="F6224" i="6"/>
  <c r="G6224" i="6" s="1"/>
  <c r="F6233" i="6"/>
  <c r="G6233" i="6" s="1"/>
  <c r="F6237" i="6"/>
  <c r="G6237" i="6" s="1"/>
  <c r="F6293" i="6"/>
  <c r="G6293" i="6" s="1"/>
  <c r="F6297" i="6"/>
  <c r="G6297" i="6" s="1"/>
  <c r="F6301" i="6"/>
  <c r="G6301" i="6" s="1"/>
  <c r="F6305" i="6"/>
  <c r="G6305" i="6" s="1"/>
  <c r="F6309" i="6"/>
  <c r="G6309" i="6" s="1"/>
  <c r="F6313" i="6"/>
  <c r="G6313" i="6" s="1"/>
  <c r="F6317" i="6"/>
  <c r="G6317" i="6" s="1"/>
  <c r="F6321" i="6"/>
  <c r="G6321" i="6" s="1"/>
  <c r="F6325" i="6"/>
  <c r="G6325" i="6" s="1"/>
  <c r="F6329" i="6"/>
  <c r="G6329" i="6" s="1"/>
  <c r="F6337" i="6"/>
  <c r="G6337" i="6" s="1"/>
  <c r="F6392" i="6"/>
  <c r="G6392" i="6" s="1"/>
  <c r="F6101" i="6"/>
  <c r="G6101" i="6" s="1"/>
  <c r="F6117" i="6"/>
  <c r="G6117" i="6" s="1"/>
  <c r="F6124" i="6"/>
  <c r="G6124" i="6" s="1"/>
  <c r="F6133" i="6"/>
  <c r="G6133" i="6" s="1"/>
  <c r="F6140" i="6"/>
  <c r="G6140" i="6" s="1"/>
  <c r="F6149" i="6"/>
  <c r="G6149" i="6" s="1"/>
  <c r="F6156" i="6"/>
  <c r="G6156" i="6" s="1"/>
  <c r="F6165" i="6"/>
  <c r="G6165" i="6" s="1"/>
  <c r="F6172" i="6"/>
  <c r="G6172" i="6" s="1"/>
  <c r="F6188" i="6"/>
  <c r="G6188" i="6" s="1"/>
  <c r="F6197" i="6"/>
  <c r="G6197" i="6" s="1"/>
  <c r="F6204" i="6"/>
  <c r="G6204" i="6" s="1"/>
  <c r="F6213" i="6"/>
  <c r="G6213" i="6" s="1"/>
  <c r="F6220" i="6"/>
  <c r="G6220" i="6" s="1"/>
  <c r="F6229" i="6"/>
  <c r="G6229" i="6" s="1"/>
  <c r="F6249" i="6"/>
  <c r="G6249" i="6" s="1"/>
  <c r="F6341" i="6"/>
  <c r="G6341" i="6" s="1"/>
  <c r="F6345" i="6"/>
  <c r="G6345" i="6" s="1"/>
  <c r="F6349" i="6"/>
  <c r="G6349" i="6" s="1"/>
  <c r="F6353" i="6"/>
  <c r="G6353" i="6" s="1"/>
  <c r="F6357" i="6"/>
  <c r="G6357" i="6" s="1"/>
  <c r="F6361" i="6"/>
  <c r="G6361" i="6" s="1"/>
  <c r="F6365" i="6"/>
  <c r="G6365" i="6" s="1"/>
  <c r="F6369" i="6"/>
  <c r="G6369" i="6" s="1"/>
  <c r="F6373" i="6"/>
  <c r="G6373" i="6" s="1"/>
  <c r="F6377" i="6"/>
  <c r="G6377" i="6" s="1"/>
  <c r="F6408" i="6"/>
  <c r="G6408" i="6" s="1"/>
  <c r="F6424" i="6"/>
  <c r="G6424" i="6" s="1"/>
  <c r="F6432" i="6"/>
  <c r="G6432" i="6" s="1"/>
  <c r="F6228" i="6"/>
  <c r="G6228" i="6" s="1"/>
  <c r="F6236" i="6"/>
  <c r="G6236" i="6" s="1"/>
  <c r="F6244" i="6"/>
  <c r="G6244" i="6" s="1"/>
  <c r="F6260" i="6"/>
  <c r="G6260" i="6" s="1"/>
  <c r="F6268" i="6"/>
  <c r="G6268" i="6" s="1"/>
  <c r="F6284" i="6"/>
  <c r="G6284" i="6" s="1"/>
  <c r="F6292" i="6"/>
  <c r="G6292" i="6" s="1"/>
  <c r="F6300" i="6"/>
  <c r="G6300" i="6" s="1"/>
  <c r="F6308" i="6"/>
  <c r="G6308" i="6" s="1"/>
  <c r="F6316" i="6"/>
  <c r="G6316" i="6" s="1"/>
  <c r="F6324" i="6"/>
  <c r="G6324" i="6" s="1"/>
  <c r="F6332" i="6"/>
  <c r="G6332" i="6" s="1"/>
  <c r="F6340" i="6"/>
  <c r="G6340" i="6" s="1"/>
  <c r="F6348" i="6"/>
  <c r="G6348" i="6" s="1"/>
  <c r="F6356" i="6"/>
  <c r="G6356" i="6" s="1"/>
  <c r="F6364" i="6"/>
  <c r="G6364" i="6" s="1"/>
  <c r="F6372" i="6"/>
  <c r="G6372" i="6" s="1"/>
  <c r="F6380" i="6"/>
  <c r="G6380" i="6" s="1"/>
  <c r="F6383" i="6"/>
  <c r="G6383" i="6" s="1"/>
  <c r="F6393" i="6"/>
  <c r="G6393" i="6" s="1"/>
  <c r="F6407" i="6"/>
  <c r="G6407" i="6" s="1"/>
  <c r="F6423" i="6"/>
  <c r="G6423" i="6" s="1"/>
  <c r="F6439" i="6"/>
  <c r="G6439" i="6" s="1"/>
  <c r="F6458" i="6"/>
  <c r="G6458" i="6" s="1"/>
  <c r="F6460" i="6"/>
  <c r="G6460" i="6" s="1"/>
  <c r="F6476" i="6"/>
  <c r="G6476" i="6" s="1"/>
  <c r="F6484" i="6"/>
  <c r="G6484" i="6" s="1"/>
  <c r="F6492" i="6"/>
  <c r="G6492" i="6" s="1"/>
  <c r="F6500" i="6"/>
  <c r="G6500" i="6" s="1"/>
  <c r="F6520" i="6"/>
  <c r="G6520" i="6" s="1"/>
  <c r="F6528" i="6"/>
  <c r="G6528" i="6" s="1"/>
  <c r="F6550" i="6"/>
  <c r="G6550" i="6" s="1"/>
  <c r="F6558" i="6"/>
  <c r="G6558" i="6" s="1"/>
  <c r="F6062" i="6"/>
  <c r="G6062" i="6" s="1"/>
  <c r="F6070" i="6"/>
  <c r="G6070" i="6" s="1"/>
  <c r="F6078" i="6"/>
  <c r="G6078" i="6" s="1"/>
  <c r="F6086" i="6"/>
  <c r="G6086" i="6" s="1"/>
  <c r="F6094" i="6"/>
  <c r="G6094" i="6" s="1"/>
  <c r="F6102" i="6"/>
  <c r="G6102" i="6" s="1"/>
  <c r="F6118" i="6"/>
  <c r="G6118" i="6" s="1"/>
  <c r="F6134" i="6"/>
  <c r="G6134" i="6" s="1"/>
  <c r="F6142" i="6"/>
  <c r="G6142" i="6" s="1"/>
  <c r="F6150" i="6"/>
  <c r="G6150" i="6" s="1"/>
  <c r="F6158" i="6"/>
  <c r="G6158" i="6" s="1"/>
  <c r="F6166" i="6"/>
  <c r="G6166" i="6" s="1"/>
  <c r="F6174" i="6"/>
  <c r="G6174" i="6" s="1"/>
  <c r="F6182" i="6"/>
  <c r="G6182" i="6" s="1"/>
  <c r="F6190" i="6"/>
  <c r="G6190" i="6" s="1"/>
  <c r="F6198" i="6"/>
  <c r="G6198" i="6" s="1"/>
  <c r="F6206" i="6"/>
  <c r="G6206" i="6" s="1"/>
  <c r="F6214" i="6"/>
  <c r="G6214" i="6" s="1"/>
  <c r="F6222" i="6"/>
  <c r="G6222" i="6" s="1"/>
  <c r="F6230" i="6"/>
  <c r="G6230" i="6" s="1"/>
  <c r="F6238" i="6"/>
  <c r="G6238" i="6" s="1"/>
  <c r="F6262" i="6"/>
  <c r="G6262" i="6" s="1"/>
  <c r="F6270" i="6"/>
  <c r="G6270" i="6" s="1"/>
  <c r="F6278" i="6"/>
  <c r="G6278" i="6" s="1"/>
  <c r="F6294" i="6"/>
  <c r="G6294" i="6" s="1"/>
  <c r="F6302" i="6"/>
  <c r="G6302" i="6" s="1"/>
  <c r="F6310" i="6"/>
  <c r="G6310" i="6" s="1"/>
  <c r="F6318" i="6"/>
  <c r="G6318" i="6" s="1"/>
  <c r="F6326" i="6"/>
  <c r="G6326" i="6" s="1"/>
  <c r="F6334" i="6"/>
  <c r="G6334" i="6" s="1"/>
  <c r="F6342" i="6"/>
  <c r="G6342" i="6" s="1"/>
  <c r="F6350" i="6"/>
  <c r="G6350" i="6" s="1"/>
  <c r="F6358" i="6"/>
  <c r="G6358" i="6" s="1"/>
  <c r="F6366" i="6"/>
  <c r="G6366" i="6" s="1"/>
  <c r="F6374" i="6"/>
  <c r="G6374" i="6" s="1"/>
  <c r="F6388" i="6"/>
  <c r="G6388" i="6" s="1"/>
  <c r="F6391" i="6"/>
  <c r="G6391" i="6" s="1"/>
  <c r="F6401" i="6"/>
  <c r="G6401" i="6" s="1"/>
  <c r="F6409" i="6"/>
  <c r="G6409" i="6" s="1"/>
  <c r="F6412" i="6"/>
  <c r="G6412" i="6" s="1"/>
  <c r="F6418" i="6"/>
  <c r="G6418" i="6" s="1"/>
  <c r="F6425" i="6"/>
  <c r="G6425" i="6" s="1"/>
  <c r="F6428" i="6"/>
  <c r="G6428" i="6" s="1"/>
  <c r="F6434" i="6"/>
  <c r="G6434" i="6" s="1"/>
  <c r="F6441" i="6"/>
  <c r="G6441" i="6" s="1"/>
  <c r="F6444" i="6"/>
  <c r="G6444" i="6" s="1"/>
  <c r="F6450" i="6"/>
  <c r="G6450" i="6" s="1"/>
  <c r="F6536" i="6"/>
  <c r="G6536" i="6" s="1"/>
  <c r="F6574" i="6"/>
  <c r="G6574" i="6" s="1"/>
  <c r="F6248" i="6"/>
  <c r="G6248" i="6" s="1"/>
  <c r="F6256" i="6"/>
  <c r="G6256" i="6" s="1"/>
  <c r="F6264" i="6"/>
  <c r="G6264" i="6" s="1"/>
  <c r="F6288" i="6"/>
  <c r="G6288" i="6" s="1"/>
  <c r="F6296" i="6"/>
  <c r="G6296" i="6" s="1"/>
  <c r="F6304" i="6"/>
  <c r="G6304" i="6" s="1"/>
  <c r="F6312" i="6"/>
  <c r="G6312" i="6" s="1"/>
  <c r="F6320" i="6"/>
  <c r="G6320" i="6" s="1"/>
  <c r="F6328" i="6"/>
  <c r="G6328" i="6" s="1"/>
  <c r="F6336" i="6"/>
  <c r="G6336" i="6" s="1"/>
  <c r="F6344" i="6"/>
  <c r="G6344" i="6" s="1"/>
  <c r="F6352" i="6"/>
  <c r="G6352" i="6" s="1"/>
  <c r="F6360" i="6"/>
  <c r="G6360" i="6" s="1"/>
  <c r="F6368" i="6"/>
  <c r="G6368" i="6" s="1"/>
  <c r="F6376" i="6"/>
  <c r="G6376" i="6" s="1"/>
  <c r="F6387" i="6"/>
  <c r="G6387" i="6" s="1"/>
  <c r="F6396" i="6"/>
  <c r="G6396" i="6" s="1"/>
  <c r="F6399" i="6"/>
  <c r="G6399" i="6" s="1"/>
  <c r="F6415" i="6"/>
  <c r="G6415" i="6" s="1"/>
  <c r="F6431" i="6"/>
  <c r="G6431" i="6" s="1"/>
  <c r="F6447" i="6"/>
  <c r="G6447" i="6" s="1"/>
  <c r="F6465" i="6"/>
  <c r="G6465" i="6" s="1"/>
  <c r="F6474" i="6"/>
  <c r="G6474" i="6" s="1"/>
  <c r="F6482" i="6"/>
  <c r="G6482" i="6" s="1"/>
  <c r="F6490" i="6"/>
  <c r="G6490" i="6" s="1"/>
  <c r="F6498" i="6"/>
  <c r="G6498" i="6" s="1"/>
  <c r="F6506" i="6"/>
  <c r="G6506" i="6" s="1"/>
  <c r="F6510" i="6"/>
  <c r="G6510" i="6" s="1"/>
  <c r="F6526" i="6"/>
  <c r="G6526" i="6" s="1"/>
  <c r="F6560" i="6"/>
  <c r="G6560" i="6" s="1"/>
  <c r="F6568" i="6"/>
  <c r="G6568" i="6" s="1"/>
  <c r="F6098" i="6"/>
  <c r="G6098" i="6" s="1"/>
  <c r="F6106" i="6"/>
  <c r="G6106" i="6" s="1"/>
  <c r="F6114" i="6"/>
  <c r="G6114" i="6" s="1"/>
  <c r="F6122" i="6"/>
  <c r="G6122" i="6" s="1"/>
  <c r="F6130" i="6"/>
  <c r="G6130" i="6" s="1"/>
  <c r="F6138" i="6"/>
  <c r="G6138" i="6" s="1"/>
  <c r="F6146" i="6"/>
  <c r="G6146" i="6" s="1"/>
  <c r="F6154" i="6"/>
  <c r="G6154" i="6" s="1"/>
  <c r="F6162" i="6"/>
  <c r="G6162" i="6" s="1"/>
  <c r="F6170" i="6"/>
  <c r="G6170" i="6" s="1"/>
  <c r="F6178" i="6"/>
  <c r="G6178" i="6" s="1"/>
  <c r="F6186" i="6"/>
  <c r="G6186" i="6" s="1"/>
  <c r="F6194" i="6"/>
  <c r="G6194" i="6" s="1"/>
  <c r="F6210" i="6"/>
  <c r="G6210" i="6" s="1"/>
  <c r="F6218" i="6"/>
  <c r="G6218" i="6" s="1"/>
  <c r="F6226" i="6"/>
  <c r="G6226" i="6" s="1"/>
  <c r="F6234" i="6"/>
  <c r="G6234" i="6" s="1"/>
  <c r="F6242" i="6"/>
  <c r="G6242" i="6" s="1"/>
  <c r="F6250" i="6"/>
  <c r="G6250" i="6" s="1"/>
  <c r="F6258" i="6"/>
  <c r="G6258" i="6" s="1"/>
  <c r="F6266" i="6"/>
  <c r="G6266" i="6" s="1"/>
  <c r="F6282" i="6"/>
  <c r="G6282" i="6" s="1"/>
  <c r="F6290" i="6"/>
  <c r="G6290" i="6" s="1"/>
  <c r="F6298" i="6"/>
  <c r="G6298" i="6" s="1"/>
  <c r="F6306" i="6"/>
  <c r="G6306" i="6" s="1"/>
  <c r="F6314" i="6"/>
  <c r="G6314" i="6" s="1"/>
  <c r="F6322" i="6"/>
  <c r="G6322" i="6" s="1"/>
  <c r="F6330" i="6"/>
  <c r="G6330" i="6" s="1"/>
  <c r="F6338" i="6"/>
  <c r="G6338" i="6" s="1"/>
  <c r="F6346" i="6"/>
  <c r="G6346" i="6" s="1"/>
  <c r="F6354" i="6"/>
  <c r="G6354" i="6" s="1"/>
  <c r="F6362" i="6"/>
  <c r="G6362" i="6" s="1"/>
  <c r="F6370" i="6"/>
  <c r="G6370" i="6" s="1"/>
  <c r="F6378" i="6"/>
  <c r="G6378" i="6" s="1"/>
  <c r="F6385" i="6"/>
  <c r="G6385" i="6" s="1"/>
  <c r="F6395" i="6"/>
  <c r="G6395" i="6" s="1"/>
  <c r="F6404" i="6"/>
  <c r="G6404" i="6" s="1"/>
  <c r="F6417" i="6"/>
  <c r="G6417" i="6" s="1"/>
  <c r="F6420" i="6"/>
  <c r="G6420" i="6" s="1"/>
  <c r="F6426" i="6"/>
  <c r="G6426" i="6" s="1"/>
  <c r="F6433" i="6"/>
  <c r="G6433" i="6" s="1"/>
  <c r="F6436" i="6"/>
  <c r="G6436" i="6" s="1"/>
  <c r="F6442" i="6"/>
  <c r="G6442" i="6" s="1"/>
  <c r="F6449" i="6"/>
  <c r="G6449" i="6" s="1"/>
  <c r="F6452" i="6"/>
  <c r="G6452" i="6" s="1"/>
  <c r="F6457" i="6"/>
  <c r="G6457" i="6" s="1"/>
  <c r="F6466" i="6"/>
  <c r="G6466" i="6" s="1"/>
  <c r="F6468" i="6"/>
  <c r="G6468" i="6" s="1"/>
  <c r="F6542" i="6"/>
  <c r="G6542" i="6" s="1"/>
  <c r="F6381" i="6"/>
  <c r="G6381" i="6" s="1"/>
  <c r="F6389" i="6"/>
  <c r="G6389" i="6" s="1"/>
  <c r="F6405" i="6"/>
  <c r="G6405" i="6" s="1"/>
  <c r="F6413" i="6"/>
  <c r="G6413" i="6" s="1"/>
  <c r="F6421" i="6"/>
  <c r="G6421" i="6" s="1"/>
  <c r="F6429" i="6"/>
  <c r="G6429" i="6" s="1"/>
  <c r="F6437" i="6"/>
  <c r="G6437" i="6" s="1"/>
  <c r="F6445" i="6"/>
  <c r="G6445" i="6" s="1"/>
  <c r="F6453" i="6"/>
  <c r="G6453" i="6" s="1"/>
  <c r="F6461" i="6"/>
  <c r="G6461" i="6" s="1"/>
  <c r="F6469" i="6"/>
  <c r="G6469" i="6" s="1"/>
  <c r="F6477" i="6"/>
  <c r="G6477" i="6" s="1"/>
  <c r="F6485" i="6"/>
  <c r="G6485" i="6" s="1"/>
  <c r="F6493" i="6"/>
  <c r="G6493" i="6" s="1"/>
  <c r="F6501" i="6"/>
  <c r="G6501" i="6" s="1"/>
  <c r="F6514" i="6"/>
  <c r="G6514" i="6" s="1"/>
  <c r="F6517" i="6"/>
  <c r="G6517" i="6" s="1"/>
  <c r="F6527" i="6"/>
  <c r="G6527" i="6" s="1"/>
  <c r="F6537" i="6"/>
  <c r="G6537" i="6" s="1"/>
  <c r="F6546" i="6"/>
  <c r="G6546" i="6" s="1"/>
  <c r="F6559" i="6"/>
  <c r="G6559" i="6" s="1"/>
  <c r="F6569" i="6"/>
  <c r="G6569" i="6" s="1"/>
  <c r="F6578" i="6"/>
  <c r="G6578" i="6" s="1"/>
  <c r="F6586" i="6"/>
  <c r="G6586" i="6" s="1"/>
  <c r="F6593" i="6"/>
  <c r="G6593" i="6" s="1"/>
  <c r="F6602" i="6"/>
  <c r="G6602" i="6" s="1"/>
  <c r="F6455" i="6"/>
  <c r="G6455" i="6" s="1"/>
  <c r="F6463" i="6"/>
  <c r="G6463" i="6" s="1"/>
  <c r="F6471" i="6"/>
  <c r="G6471" i="6" s="1"/>
  <c r="F6479" i="6"/>
  <c r="G6479" i="6" s="1"/>
  <c r="F6487" i="6"/>
  <c r="G6487" i="6" s="1"/>
  <c r="F6495" i="6"/>
  <c r="G6495" i="6" s="1"/>
  <c r="F6503" i="6"/>
  <c r="G6503" i="6" s="1"/>
  <c r="F6513" i="6"/>
  <c r="G6513" i="6" s="1"/>
  <c r="F6522" i="6"/>
  <c r="G6522" i="6" s="1"/>
  <c r="F6525" i="6"/>
  <c r="G6525" i="6" s="1"/>
  <c r="F6535" i="6"/>
  <c r="G6535" i="6" s="1"/>
  <c r="F6545" i="6"/>
  <c r="G6545" i="6" s="1"/>
  <c r="F6554" i="6"/>
  <c r="G6554" i="6" s="1"/>
  <c r="F6557" i="6"/>
  <c r="G6557" i="6" s="1"/>
  <c r="F6567" i="6"/>
  <c r="G6567" i="6" s="1"/>
  <c r="F6577" i="6"/>
  <c r="G6577" i="6" s="1"/>
  <c r="F6583" i="6"/>
  <c r="G6583" i="6" s="1"/>
  <c r="F6599" i="6"/>
  <c r="G6599" i="6" s="1"/>
  <c r="F6618" i="6"/>
  <c r="G6618" i="6" s="1"/>
  <c r="F6473" i="6"/>
  <c r="G6473" i="6" s="1"/>
  <c r="F6481" i="6"/>
  <c r="G6481" i="6" s="1"/>
  <c r="F6489" i="6"/>
  <c r="G6489" i="6" s="1"/>
  <c r="F6497" i="6"/>
  <c r="G6497" i="6" s="1"/>
  <c r="F6505" i="6"/>
  <c r="G6505" i="6" s="1"/>
  <c r="F6511" i="6"/>
  <c r="G6511" i="6" s="1"/>
  <c r="F6521" i="6"/>
  <c r="G6521" i="6" s="1"/>
  <c r="F6530" i="6"/>
  <c r="G6530" i="6" s="1"/>
  <c r="F6533" i="6"/>
  <c r="G6533" i="6" s="1"/>
  <c r="F6543" i="6"/>
  <c r="G6543" i="6" s="1"/>
  <c r="F6553" i="6"/>
  <c r="G6553" i="6" s="1"/>
  <c r="F6562" i="6"/>
  <c r="G6562" i="6" s="1"/>
  <c r="F6565" i="6"/>
  <c r="G6565" i="6" s="1"/>
  <c r="F6575" i="6"/>
  <c r="G6575" i="6" s="1"/>
  <c r="F6585" i="6"/>
  <c r="G6585" i="6" s="1"/>
  <c r="F6594" i="6"/>
  <c r="G6594" i="6" s="1"/>
  <c r="F6601" i="6"/>
  <c r="G6601" i="6" s="1"/>
  <c r="F6609" i="6"/>
  <c r="G6609" i="6" s="1"/>
  <c r="F6626" i="6"/>
  <c r="G6626" i="6" s="1"/>
  <c r="F6634" i="6"/>
  <c r="G6634" i="6" s="1"/>
  <c r="F6642" i="6"/>
  <c r="G6642" i="6" s="1"/>
  <c r="F6403" i="6"/>
  <c r="G6403" i="6" s="1"/>
  <c r="F6411" i="6"/>
  <c r="G6411" i="6" s="1"/>
  <c r="F6419" i="6"/>
  <c r="G6419" i="6" s="1"/>
  <c r="F6427" i="6"/>
  <c r="G6427" i="6" s="1"/>
  <c r="F6435" i="6"/>
  <c r="G6435" i="6" s="1"/>
  <c r="F6443" i="6"/>
  <c r="G6443" i="6" s="1"/>
  <c r="F6451" i="6"/>
  <c r="G6451" i="6" s="1"/>
  <c r="F6459" i="6"/>
  <c r="G6459" i="6" s="1"/>
  <c r="F6467" i="6"/>
  <c r="G6467" i="6" s="1"/>
  <c r="F6475" i="6"/>
  <c r="G6475" i="6" s="1"/>
  <c r="F6483" i="6"/>
  <c r="G6483" i="6" s="1"/>
  <c r="F6491" i="6"/>
  <c r="G6491" i="6" s="1"/>
  <c r="F6499" i="6"/>
  <c r="G6499" i="6" s="1"/>
  <c r="F6507" i="6"/>
  <c r="G6507" i="6" s="1"/>
  <c r="F6509" i="6"/>
  <c r="G6509" i="6" s="1"/>
  <c r="F6519" i="6"/>
  <c r="G6519" i="6" s="1"/>
  <c r="F6538" i="6"/>
  <c r="G6538" i="6" s="1"/>
  <c r="F6541" i="6"/>
  <c r="G6541" i="6" s="1"/>
  <c r="F6551" i="6"/>
  <c r="G6551" i="6" s="1"/>
  <c r="F6561" i="6"/>
  <c r="G6561" i="6" s="1"/>
  <c r="F6570" i="6"/>
  <c r="G6570" i="6" s="1"/>
  <c r="F6573" i="6"/>
  <c r="G6573" i="6" s="1"/>
  <c r="F6591" i="6"/>
  <c r="G6591" i="6" s="1"/>
  <c r="F6515" i="6"/>
  <c r="G6515" i="6" s="1"/>
  <c r="F6523" i="6"/>
  <c r="G6523" i="6" s="1"/>
  <c r="F6531" i="6"/>
  <c r="G6531" i="6" s="1"/>
  <c r="F6539" i="6"/>
  <c r="G6539" i="6" s="1"/>
  <c r="F6547" i="6"/>
  <c r="G6547" i="6" s="1"/>
  <c r="F6555" i="6"/>
  <c r="G6555" i="6" s="1"/>
  <c r="F6563" i="6"/>
  <c r="G6563" i="6" s="1"/>
  <c r="F6579" i="6"/>
  <c r="G6579" i="6" s="1"/>
  <c r="F6587" i="6"/>
  <c r="G6587" i="6" s="1"/>
  <c r="F6595" i="6"/>
  <c r="G6595" i="6" s="1"/>
  <c r="F6603" i="6"/>
  <c r="G6603" i="6" s="1"/>
  <c r="F6611" i="6"/>
  <c r="G6611" i="6" s="1"/>
  <c r="F6619" i="6"/>
  <c r="G6619" i="6" s="1"/>
  <c r="F6627" i="6"/>
  <c r="G6627" i="6" s="1"/>
  <c r="F6635" i="6"/>
  <c r="G6635" i="6" s="1"/>
  <c r="F6686" i="6"/>
  <c r="G6686" i="6" s="1"/>
  <c r="F6581" i="6"/>
  <c r="G6581" i="6" s="1"/>
  <c r="F6589" i="6"/>
  <c r="G6589" i="6" s="1"/>
  <c r="F6597" i="6"/>
  <c r="G6597" i="6" s="1"/>
  <c r="F6605" i="6"/>
  <c r="G6605" i="6" s="1"/>
  <c r="F6613" i="6"/>
  <c r="G6613" i="6" s="1"/>
  <c r="F6629" i="6"/>
  <c r="G6629" i="6" s="1"/>
  <c r="F6637" i="6"/>
  <c r="G6637" i="6" s="1"/>
  <c r="F6644" i="6"/>
  <c r="G6644" i="6" s="1"/>
  <c r="F6647" i="6"/>
  <c r="G6647" i="6" s="1"/>
  <c r="F6650" i="6"/>
  <c r="G6650" i="6" s="1"/>
  <c r="F6607" i="6"/>
  <c r="G6607" i="6" s="1"/>
  <c r="F6615" i="6"/>
  <c r="G6615" i="6" s="1"/>
  <c r="F6623" i="6"/>
  <c r="G6623" i="6" s="1"/>
  <c r="F6631" i="6"/>
  <c r="G6631" i="6" s="1"/>
  <c r="F6639" i="6"/>
  <c r="G6639" i="6" s="1"/>
  <c r="F6654" i="6"/>
  <c r="G6654" i="6" s="1"/>
  <c r="F6658" i="6"/>
  <c r="G6658" i="6" s="1"/>
  <c r="F6662" i="6"/>
  <c r="G6662" i="6" s="1"/>
  <c r="F6666" i="6"/>
  <c r="G6666" i="6" s="1"/>
  <c r="F6670" i="6"/>
  <c r="G6670" i="6" s="1"/>
  <c r="F6674" i="6"/>
  <c r="G6674" i="6" s="1"/>
  <c r="F6678" i="6"/>
  <c r="G6678" i="6" s="1"/>
  <c r="F6682" i="6"/>
  <c r="G6682" i="6" s="1"/>
  <c r="F6625" i="6"/>
  <c r="G6625" i="6" s="1"/>
  <c r="F6633" i="6"/>
  <c r="G6633" i="6" s="1"/>
  <c r="F6641" i="6"/>
  <c r="G6641" i="6" s="1"/>
  <c r="F6643" i="6"/>
  <c r="G6643" i="6" s="1"/>
  <c r="F6646" i="6"/>
  <c r="G6646" i="6" s="1"/>
  <c r="F6648" i="6"/>
  <c r="G6648" i="6" s="1"/>
  <c r="F6651" i="6"/>
  <c r="G6651" i="6" s="1"/>
  <c r="F6655" i="6"/>
  <c r="G6655" i="6" s="1"/>
  <c r="F6659" i="6"/>
  <c r="G6659" i="6" s="1"/>
  <c r="F6663" i="6"/>
  <c r="G6663" i="6" s="1"/>
  <c r="F6667" i="6"/>
  <c r="G6667" i="6" s="1"/>
  <c r="F6671" i="6"/>
  <c r="G6671" i="6" s="1"/>
  <c r="F6675" i="6"/>
  <c r="G6675" i="6" s="1"/>
  <c r="F6679" i="6"/>
  <c r="G6679" i="6" s="1"/>
  <c r="F6694" i="6"/>
  <c r="G6694" i="6" s="1"/>
  <c r="F6698" i="6"/>
  <c r="G6698" i="6" s="1"/>
  <c r="F6702" i="6"/>
  <c r="G6702" i="6" s="1"/>
  <c r="F6706" i="6"/>
  <c r="G6706" i="6" s="1"/>
  <c r="F6710" i="6"/>
  <c r="G6710" i="6" s="1"/>
  <c r="F6714" i="6"/>
  <c r="G6714" i="6" s="1"/>
  <c r="F6718" i="6"/>
  <c r="G6718" i="6" s="1"/>
  <c r="F6722" i="6"/>
  <c r="G6722" i="6" s="1"/>
  <c r="F6726" i="6"/>
  <c r="G6726" i="6" s="1"/>
  <c r="F6730" i="6"/>
  <c r="G6730" i="6" s="1"/>
  <c r="F6734" i="6"/>
  <c r="G6734" i="6" s="1"/>
  <c r="F6738" i="6"/>
  <c r="G6738" i="6" s="1"/>
  <c r="F6742" i="6"/>
  <c r="G6742" i="6" s="1"/>
  <c r="F6746" i="6"/>
  <c r="G6746" i="6" s="1"/>
  <c r="F6750" i="6"/>
  <c r="G6750" i="6" s="1"/>
  <c r="F6754" i="6"/>
  <c r="G6754" i="6" s="1"/>
  <c r="F6758" i="6"/>
  <c r="G6758" i="6" s="1"/>
  <c r="F6762" i="6"/>
  <c r="G6762" i="6" s="1"/>
  <c r="F6766" i="6"/>
  <c r="G6766" i="6" s="1"/>
  <c r="F6770" i="6"/>
  <c r="G6770" i="6" s="1"/>
  <c r="F6774" i="6"/>
  <c r="G6774" i="6" s="1"/>
  <c r="F6778" i="6"/>
  <c r="G6778" i="6" s="1"/>
  <c r="F6782" i="6"/>
  <c r="G6782" i="6" s="1"/>
  <c r="F6790" i="6"/>
  <c r="G6790" i="6" s="1"/>
  <c r="F6794" i="6"/>
  <c r="G6794" i="6" s="1"/>
  <c r="F6798" i="6"/>
  <c r="G6798" i="6" s="1"/>
  <c r="F6645" i="6"/>
  <c r="G6645" i="6" s="1"/>
  <c r="F6649" i="6"/>
  <c r="G6649" i="6" s="1"/>
  <c r="F6653" i="6"/>
  <c r="G6653" i="6" s="1"/>
  <c r="F6657" i="6"/>
  <c r="G6657" i="6" s="1"/>
  <c r="F6661" i="6"/>
  <c r="G6661" i="6" s="1"/>
  <c r="F6665" i="6"/>
  <c r="G6665" i="6" s="1"/>
  <c r="F6669" i="6"/>
  <c r="G6669" i="6" s="1"/>
  <c r="F6673" i="6"/>
  <c r="G6673" i="6" s="1"/>
  <c r="F6677" i="6"/>
  <c r="G6677" i="6" s="1"/>
  <c r="F6681" i="6"/>
  <c r="G6681" i="6" s="1"/>
  <c r="F6685" i="6"/>
  <c r="G6685" i="6" s="1"/>
  <c r="F6689" i="6"/>
  <c r="G6689" i="6" s="1"/>
  <c r="F6693" i="6"/>
  <c r="G6693" i="6" s="1"/>
  <c r="F6697" i="6"/>
  <c r="G6697" i="6" s="1"/>
  <c r="F6701" i="6"/>
  <c r="G6701" i="6" s="1"/>
  <c r="F6705" i="6"/>
  <c r="G6705" i="6" s="1"/>
  <c r="F6713" i="6"/>
  <c r="G6713" i="6" s="1"/>
  <c r="F6717" i="6"/>
  <c r="G6717" i="6" s="1"/>
  <c r="F6721" i="6"/>
  <c r="G6721" i="6" s="1"/>
  <c r="F6725" i="6"/>
  <c r="G6725" i="6" s="1"/>
  <c r="F6729" i="6"/>
  <c r="G6729" i="6" s="1"/>
  <c r="F6733" i="6"/>
  <c r="G6733" i="6" s="1"/>
  <c r="F6737" i="6"/>
  <c r="G6737" i="6" s="1"/>
  <c r="F6741" i="6"/>
  <c r="G6741" i="6" s="1"/>
  <c r="F6745" i="6"/>
  <c r="G6745" i="6" s="1"/>
  <c r="F6749" i="6"/>
  <c r="G6749" i="6" s="1"/>
  <c r="F6753" i="6"/>
  <c r="G6753" i="6" s="1"/>
  <c r="F6757" i="6"/>
  <c r="G6757" i="6" s="1"/>
  <c r="F6761" i="6"/>
  <c r="G6761" i="6" s="1"/>
  <c r="F6765" i="6"/>
  <c r="G6765" i="6" s="1"/>
  <c r="F6769" i="6"/>
  <c r="G6769" i="6" s="1"/>
  <c r="F6773" i="6"/>
  <c r="G6773" i="6" s="1"/>
  <c r="F6777" i="6"/>
  <c r="G6777" i="6" s="1"/>
  <c r="F6781" i="6"/>
  <c r="G6781" i="6" s="1"/>
  <c r="F6785" i="6"/>
  <c r="G6785" i="6" s="1"/>
  <c r="F6789" i="6"/>
  <c r="G6789" i="6" s="1"/>
  <c r="F6793" i="6"/>
  <c r="G6793" i="6" s="1"/>
  <c r="F6797" i="6"/>
  <c r="G6797" i="6" s="1"/>
  <c r="F6801" i="6"/>
  <c r="G6801" i="6" s="1"/>
  <c r="F6652" i="6"/>
  <c r="G6652" i="6" s="1"/>
  <c r="F6660" i="6"/>
  <c r="G6660" i="6" s="1"/>
  <c r="F6664" i="6"/>
  <c r="G6664" i="6" s="1"/>
  <c r="F6668" i="6"/>
  <c r="G6668" i="6" s="1"/>
  <c r="F6672" i="6"/>
  <c r="G6672" i="6" s="1"/>
  <c r="F6676" i="6"/>
  <c r="G6676" i="6" s="1"/>
  <c r="F6680" i="6"/>
  <c r="G6680" i="6" s="1"/>
  <c r="F6684" i="6"/>
  <c r="G6684" i="6" s="1"/>
  <c r="F6688" i="6"/>
  <c r="G6688" i="6" s="1"/>
  <c r="F6692" i="6"/>
  <c r="G6692" i="6" s="1"/>
  <c r="F6700" i="6"/>
  <c r="G6700" i="6" s="1"/>
  <c r="F6704" i="6"/>
  <c r="G6704" i="6" s="1"/>
  <c r="F6708" i="6"/>
  <c r="G6708" i="6" s="1"/>
  <c r="F6712" i="6"/>
  <c r="G6712" i="6" s="1"/>
  <c r="F6716" i="6"/>
  <c r="G6716" i="6" s="1"/>
  <c r="F6720" i="6"/>
  <c r="G6720" i="6" s="1"/>
  <c r="F6724" i="6"/>
  <c r="G6724" i="6" s="1"/>
  <c r="F6728" i="6"/>
  <c r="G6728" i="6" s="1"/>
  <c r="F6732" i="6"/>
  <c r="G6732" i="6" s="1"/>
  <c r="F6736" i="6"/>
  <c r="G6736" i="6" s="1"/>
  <c r="F6740" i="6"/>
  <c r="G6740" i="6" s="1"/>
  <c r="F6744" i="6"/>
  <c r="G6744" i="6" s="1"/>
  <c r="F6748" i="6"/>
  <c r="G6748" i="6" s="1"/>
  <c r="F6752" i="6"/>
  <c r="G6752" i="6" s="1"/>
  <c r="F6756" i="6"/>
  <c r="G6756" i="6" s="1"/>
  <c r="F6760" i="6"/>
  <c r="G6760" i="6" s="1"/>
  <c r="F6764" i="6"/>
  <c r="G6764" i="6" s="1"/>
  <c r="F6768" i="6"/>
  <c r="G6768" i="6" s="1"/>
  <c r="F6772" i="6"/>
  <c r="G6772" i="6" s="1"/>
  <c r="F6776" i="6"/>
  <c r="G6776" i="6" s="1"/>
  <c r="F6780" i="6"/>
  <c r="G6780" i="6" s="1"/>
  <c r="F6784" i="6"/>
  <c r="G6784" i="6" s="1"/>
  <c r="F6788" i="6"/>
  <c r="G6788" i="6" s="1"/>
  <c r="F6792" i="6"/>
  <c r="G6792" i="6" s="1"/>
  <c r="F6796" i="6"/>
  <c r="G6796" i="6" s="1"/>
  <c r="F6800" i="6"/>
  <c r="G6800" i="6" s="1"/>
  <c r="F6683" i="6"/>
  <c r="G6683" i="6" s="1"/>
  <c r="F6691" i="6"/>
  <c r="G6691" i="6" s="1"/>
  <c r="F6695" i="6"/>
  <c r="G6695" i="6" s="1"/>
  <c r="F6699" i="6"/>
  <c r="G6699" i="6" s="1"/>
  <c r="F6707" i="6"/>
  <c r="G6707" i="6" s="1"/>
  <c r="F6711" i="6"/>
  <c r="G6711" i="6" s="1"/>
  <c r="F6719" i="6"/>
  <c r="G6719" i="6" s="1"/>
  <c r="F6723" i="6"/>
  <c r="G6723" i="6" s="1"/>
  <c r="F6727" i="6"/>
  <c r="G6727" i="6" s="1"/>
  <c r="F6731" i="6"/>
  <c r="G6731" i="6" s="1"/>
  <c r="F6735" i="6"/>
  <c r="G6735" i="6" s="1"/>
  <c r="F6739" i="6"/>
  <c r="G6739" i="6" s="1"/>
  <c r="F6743" i="6"/>
  <c r="G6743" i="6" s="1"/>
  <c r="F6747" i="6"/>
  <c r="G6747" i="6" s="1"/>
  <c r="F6751" i="6"/>
  <c r="G6751" i="6" s="1"/>
  <c r="F6755" i="6"/>
  <c r="G6755" i="6" s="1"/>
  <c r="F6759" i="6"/>
  <c r="G6759" i="6" s="1"/>
  <c r="F6763" i="6"/>
  <c r="G6763" i="6" s="1"/>
  <c r="F6767" i="6"/>
  <c r="G6767" i="6" s="1"/>
  <c r="F6771" i="6"/>
  <c r="G6771" i="6" s="1"/>
  <c r="F6775" i="6"/>
  <c r="G6775" i="6" s="1"/>
  <c r="F6779" i="6"/>
  <c r="G6779" i="6" s="1"/>
  <c r="F6783" i="6"/>
  <c r="G6783" i="6" s="1"/>
  <c r="F6787" i="6"/>
  <c r="G6787" i="6" s="1"/>
  <c r="F6791" i="6"/>
  <c r="G6791" i="6" s="1"/>
  <c r="F6795" i="6"/>
  <c r="G6795" i="6" s="1"/>
  <c r="F6799" i="6"/>
  <c r="G6799" i="6" s="1"/>
  <c r="F6904" i="6"/>
  <c r="G6904" i="6" s="1"/>
  <c r="F6906" i="6"/>
  <c r="G6906" i="6" s="1"/>
  <c r="F6908" i="6"/>
  <c r="G6908" i="6" s="1"/>
  <c r="G6552" i="6" l="1"/>
  <c r="G6191" i="6"/>
  <c r="G5114" i="6"/>
  <c r="G5717" i="6"/>
  <c r="G4886" i="6"/>
  <c r="G5987" i="6"/>
  <c r="G5026" i="6"/>
  <c r="G6826" i="6"/>
  <c r="G5798" i="6"/>
  <c r="G6099" i="6"/>
  <c r="G6715" i="6"/>
  <c r="G5195" i="6"/>
  <c r="G5871" i="6"/>
  <c r="G5749" i="6"/>
  <c r="D2" i="8" l="1"/>
  <c r="F2" i="8"/>
  <c r="D3" i="8"/>
  <c r="F3" i="8"/>
  <c r="D4" i="8"/>
  <c r="E4" i="8" s="1"/>
  <c r="F4" i="8"/>
  <c r="D5" i="8"/>
  <c r="F5" i="8"/>
  <c r="D6" i="8"/>
  <c r="F6" i="8"/>
  <c r="D7" i="8"/>
  <c r="F7" i="8"/>
  <c r="D8" i="8"/>
  <c r="E8" i="8" s="1"/>
  <c r="F8" i="8"/>
  <c r="D9" i="8"/>
  <c r="E9" i="8" s="1"/>
  <c r="F9" i="8"/>
  <c r="D10" i="8"/>
  <c r="F10" i="8"/>
  <c r="D11" i="8"/>
  <c r="E11" i="8" s="1"/>
  <c r="F11" i="8"/>
  <c r="D12" i="8"/>
  <c r="F12" i="8"/>
  <c r="D13" i="8"/>
  <c r="F13" i="8"/>
  <c r="D14" i="8"/>
  <c r="F14" i="8"/>
  <c r="D15" i="8"/>
  <c r="F15" i="8"/>
  <c r="D16" i="8"/>
  <c r="F16" i="8"/>
  <c r="D17" i="8"/>
  <c r="F17" i="8"/>
  <c r="D18" i="8"/>
  <c r="F18" i="8"/>
  <c r="D19" i="8"/>
  <c r="F19" i="8"/>
  <c r="D20" i="8"/>
  <c r="F20" i="8"/>
  <c r="D21" i="8"/>
  <c r="F21" i="8"/>
  <c r="D22" i="8"/>
  <c r="F22" i="8"/>
  <c r="D23" i="8"/>
  <c r="F23" i="8"/>
  <c r="D24" i="8"/>
  <c r="F24" i="8"/>
  <c r="D25" i="8"/>
  <c r="F25" i="8"/>
  <c r="D26" i="8"/>
  <c r="F26" i="8"/>
  <c r="D27" i="8"/>
  <c r="F27" i="8"/>
  <c r="D28" i="8"/>
  <c r="E28" i="8" s="1"/>
  <c r="F28" i="8"/>
  <c r="D29" i="8"/>
  <c r="F29" i="8"/>
  <c r="D30" i="8"/>
  <c r="F30" i="8"/>
  <c r="D31" i="8"/>
  <c r="F31" i="8"/>
  <c r="D32" i="8"/>
  <c r="F32" i="8"/>
  <c r="D33" i="8"/>
  <c r="F33" i="8"/>
  <c r="D34" i="8"/>
  <c r="E34" i="8" s="1"/>
  <c r="F34" i="8"/>
  <c r="D35" i="8"/>
  <c r="F35" i="8"/>
  <c r="D36" i="8"/>
  <c r="F36" i="8"/>
  <c r="D37" i="8"/>
  <c r="F37" i="8"/>
  <c r="D38" i="8"/>
  <c r="F38" i="8"/>
  <c r="D39" i="8"/>
  <c r="F39" i="8"/>
  <c r="D40" i="8"/>
  <c r="F40" i="8"/>
  <c r="D41" i="8"/>
  <c r="F41" i="8"/>
  <c r="D42" i="8"/>
  <c r="F42" i="8"/>
  <c r="D43" i="8"/>
  <c r="F43" i="8"/>
  <c r="D44" i="8"/>
  <c r="F44" i="8"/>
  <c r="D45" i="8"/>
  <c r="F45" i="8"/>
  <c r="D46" i="8"/>
  <c r="F46" i="8"/>
  <c r="D47" i="8"/>
  <c r="F47" i="8"/>
  <c r="D48" i="8"/>
  <c r="F48" i="8"/>
  <c r="D49" i="8"/>
  <c r="F49" i="8"/>
  <c r="D50" i="8"/>
  <c r="F50" i="8"/>
  <c r="D51" i="8"/>
  <c r="F51" i="8"/>
  <c r="D52" i="8"/>
  <c r="F52" i="8"/>
  <c r="D53" i="8"/>
  <c r="F53" i="8"/>
  <c r="D54" i="8"/>
  <c r="F54" i="8"/>
  <c r="D55" i="8"/>
  <c r="F55" i="8"/>
  <c r="D56" i="8"/>
  <c r="F56" i="8"/>
  <c r="D57" i="8"/>
  <c r="F57" i="8"/>
  <c r="D58" i="8"/>
  <c r="F58" i="8"/>
  <c r="D59" i="8"/>
  <c r="F59" i="8"/>
  <c r="D60" i="8"/>
  <c r="F60" i="8"/>
  <c r="D61" i="8"/>
  <c r="F61" i="8"/>
  <c r="D62" i="8"/>
  <c r="F62" i="8"/>
  <c r="D63" i="8"/>
  <c r="F63" i="8"/>
  <c r="D64" i="8"/>
  <c r="F64" i="8"/>
  <c r="D65" i="8"/>
  <c r="F65" i="8"/>
  <c r="D66" i="8"/>
  <c r="F66" i="8"/>
  <c r="D67" i="8"/>
  <c r="F67" i="8"/>
  <c r="D68" i="8"/>
  <c r="F68" i="8"/>
  <c r="D69" i="8"/>
  <c r="F69" i="8"/>
  <c r="D70" i="8"/>
  <c r="F70" i="8"/>
  <c r="D71" i="8"/>
  <c r="F71" i="8"/>
  <c r="D72" i="8"/>
  <c r="F72" i="8"/>
  <c r="D73" i="8"/>
  <c r="F73" i="8"/>
  <c r="D74" i="8"/>
  <c r="F74" i="8"/>
  <c r="D75" i="8"/>
  <c r="F75" i="8"/>
  <c r="D76" i="8"/>
  <c r="F76" i="8"/>
  <c r="D77" i="8"/>
  <c r="F77" i="8"/>
  <c r="D78" i="8"/>
  <c r="F78" i="8"/>
  <c r="D79" i="8"/>
  <c r="F79" i="8"/>
  <c r="D80" i="8"/>
  <c r="F80" i="8"/>
  <c r="D81" i="8"/>
  <c r="F81" i="8"/>
  <c r="D82" i="8"/>
  <c r="F82" i="8"/>
  <c r="D83" i="8"/>
  <c r="F83" i="8"/>
  <c r="D84" i="8"/>
  <c r="F84" i="8"/>
  <c r="D85" i="8"/>
  <c r="F85" i="8"/>
  <c r="D86" i="8"/>
  <c r="F86" i="8"/>
  <c r="D87" i="8"/>
  <c r="F87" i="8"/>
  <c r="D88" i="8"/>
  <c r="F88" i="8"/>
  <c r="D89" i="8"/>
  <c r="F89" i="8"/>
  <c r="D90" i="8"/>
  <c r="F90" i="8"/>
  <c r="D91" i="8"/>
  <c r="F91" i="8"/>
  <c r="D92" i="8"/>
  <c r="F92" i="8"/>
  <c r="D93" i="8"/>
  <c r="F93" i="8"/>
  <c r="D94" i="8"/>
  <c r="F94" i="8"/>
  <c r="D95" i="8"/>
  <c r="F95" i="8"/>
  <c r="D96" i="8"/>
  <c r="F96" i="8"/>
  <c r="D97" i="8"/>
  <c r="F97" i="8"/>
  <c r="D98" i="8"/>
  <c r="F98" i="8"/>
  <c r="D99" i="8"/>
  <c r="F99" i="8"/>
  <c r="D100" i="8"/>
  <c r="F100" i="8"/>
  <c r="D101" i="8"/>
  <c r="F101" i="8"/>
  <c r="D102" i="8"/>
  <c r="F102" i="8"/>
  <c r="D103" i="8"/>
  <c r="F103" i="8"/>
  <c r="D104" i="8"/>
  <c r="F104" i="8"/>
  <c r="D105" i="8"/>
  <c r="F105" i="8"/>
  <c r="D106" i="8"/>
  <c r="F106" i="8"/>
  <c r="D107" i="8"/>
  <c r="F107" i="8"/>
  <c r="D108" i="8"/>
  <c r="F108" i="8"/>
  <c r="D109" i="8"/>
  <c r="F109" i="8"/>
  <c r="D110" i="8"/>
  <c r="F110" i="8"/>
  <c r="D111" i="8"/>
  <c r="F111" i="8"/>
  <c r="D112" i="8"/>
  <c r="F112" i="8"/>
  <c r="D113" i="8"/>
  <c r="F113" i="8"/>
  <c r="D114" i="8"/>
  <c r="F114" i="8"/>
  <c r="D115" i="8"/>
  <c r="F115" i="8"/>
  <c r="D116" i="8"/>
  <c r="F116" i="8"/>
  <c r="D117" i="8"/>
  <c r="F117" i="8"/>
  <c r="D118" i="8"/>
  <c r="F118" i="8"/>
  <c r="D119" i="8"/>
  <c r="F119" i="8"/>
  <c r="D120" i="8"/>
  <c r="F120" i="8"/>
  <c r="D121" i="8"/>
  <c r="F121" i="8"/>
  <c r="D122" i="8"/>
  <c r="F122" i="8"/>
  <c r="D123" i="8"/>
  <c r="F123" i="8"/>
  <c r="D124" i="8"/>
  <c r="F124" i="8"/>
  <c r="D125" i="8"/>
  <c r="F125" i="8"/>
  <c r="D126" i="8"/>
  <c r="F126" i="8"/>
  <c r="D127" i="8"/>
  <c r="F127" i="8"/>
  <c r="D128" i="8"/>
  <c r="F128" i="8"/>
  <c r="D129" i="8"/>
  <c r="F129" i="8"/>
  <c r="D130" i="8"/>
  <c r="F130" i="8"/>
  <c r="D131" i="8"/>
  <c r="F131" i="8"/>
  <c r="D132" i="8"/>
  <c r="F132" i="8"/>
  <c r="D133" i="8"/>
  <c r="F133" i="8"/>
  <c r="D134" i="8"/>
  <c r="F134" i="8"/>
  <c r="D135" i="8"/>
  <c r="F135" i="8"/>
  <c r="D136" i="8"/>
  <c r="F136" i="8"/>
  <c r="D137" i="8"/>
  <c r="F137" i="8"/>
  <c r="D138" i="8"/>
  <c r="F138" i="8"/>
  <c r="D139" i="8"/>
  <c r="F139" i="8"/>
  <c r="D140" i="8"/>
  <c r="F140" i="8"/>
  <c r="D141" i="8"/>
  <c r="F141" i="8"/>
  <c r="D142" i="8"/>
  <c r="F142" i="8"/>
  <c r="D143" i="8"/>
  <c r="F143" i="8"/>
  <c r="D144" i="8"/>
  <c r="F144" i="8"/>
  <c r="D145" i="8"/>
  <c r="F145" i="8"/>
  <c r="D146" i="8"/>
  <c r="F146" i="8"/>
  <c r="D147" i="8"/>
  <c r="F147" i="8"/>
  <c r="D148" i="8"/>
  <c r="F148" i="8"/>
  <c r="D149" i="8"/>
  <c r="F149" i="8"/>
  <c r="D150" i="8"/>
  <c r="F150" i="8"/>
  <c r="D151" i="8"/>
  <c r="F151" i="8"/>
  <c r="D152" i="8"/>
  <c r="F152" i="8"/>
  <c r="D153" i="8"/>
  <c r="F153" i="8"/>
  <c r="D154" i="8"/>
  <c r="F154" i="8"/>
  <c r="D155" i="8"/>
  <c r="F155" i="8"/>
  <c r="D156" i="8"/>
  <c r="F156" i="8"/>
  <c r="D157" i="8"/>
  <c r="F157" i="8"/>
  <c r="D158" i="8"/>
  <c r="F158" i="8"/>
  <c r="D159" i="8"/>
  <c r="F159" i="8"/>
  <c r="D160" i="8"/>
  <c r="E160" i="8" s="1"/>
  <c r="F160" i="8"/>
  <c r="D161" i="8"/>
  <c r="F161" i="8"/>
  <c r="D162" i="8"/>
  <c r="F162" i="8"/>
  <c r="D163" i="8"/>
  <c r="F163" i="8"/>
  <c r="D164" i="8"/>
  <c r="F164" i="8"/>
  <c r="D165" i="8"/>
  <c r="F165" i="8"/>
  <c r="D166" i="8"/>
  <c r="F166" i="8"/>
  <c r="D167" i="8"/>
  <c r="F167" i="8"/>
  <c r="D168" i="8"/>
  <c r="F168" i="8"/>
  <c r="D169" i="8"/>
  <c r="F169" i="8"/>
  <c r="D170" i="8"/>
  <c r="F170" i="8"/>
  <c r="D171" i="8"/>
  <c r="F171" i="8"/>
  <c r="D172" i="8"/>
  <c r="F172" i="8"/>
  <c r="D173" i="8"/>
  <c r="F173" i="8"/>
  <c r="D174" i="8"/>
  <c r="F174" i="8"/>
  <c r="D175" i="8"/>
  <c r="F175" i="8"/>
  <c r="D176" i="8"/>
  <c r="F176" i="8"/>
  <c r="D177" i="8"/>
  <c r="F177" i="8"/>
  <c r="D178" i="8"/>
  <c r="F178" i="8"/>
  <c r="D179" i="8"/>
  <c r="F179" i="8"/>
  <c r="D180" i="8"/>
  <c r="F180" i="8"/>
  <c r="D181" i="8"/>
  <c r="F181" i="8"/>
  <c r="D182" i="8"/>
  <c r="F182" i="8"/>
  <c r="D183" i="8"/>
  <c r="F183" i="8"/>
  <c r="D184" i="8"/>
  <c r="F184" i="8"/>
  <c r="D185" i="8"/>
  <c r="F185" i="8"/>
  <c r="D186" i="8"/>
  <c r="E186" i="8" s="1"/>
  <c r="F186" i="8"/>
  <c r="D187" i="8"/>
  <c r="F187" i="8"/>
  <c r="D188" i="8"/>
  <c r="F188" i="8"/>
  <c r="D189" i="8"/>
  <c r="F189" i="8"/>
  <c r="D190" i="8"/>
  <c r="F190" i="8"/>
  <c r="D191" i="8"/>
  <c r="F191" i="8"/>
  <c r="D192" i="8"/>
  <c r="F192" i="8"/>
  <c r="D193" i="8"/>
  <c r="F193" i="8"/>
  <c r="D194" i="8"/>
  <c r="F194" i="8"/>
  <c r="D195" i="8"/>
  <c r="F195" i="8"/>
  <c r="D196" i="8"/>
  <c r="F196" i="8"/>
  <c r="D197" i="8"/>
  <c r="F197" i="8"/>
  <c r="D198" i="8"/>
  <c r="F198" i="8"/>
  <c r="D199" i="8"/>
  <c r="F199" i="8"/>
  <c r="D200" i="8"/>
  <c r="F200" i="8"/>
  <c r="D201" i="8"/>
  <c r="F201" i="8"/>
  <c r="D202" i="8"/>
  <c r="F202" i="8"/>
  <c r="D203" i="8"/>
  <c r="F203" i="8"/>
  <c r="D204" i="8"/>
  <c r="F204" i="8"/>
  <c r="D205" i="8"/>
  <c r="F205" i="8"/>
  <c r="D206" i="8"/>
  <c r="F206" i="8"/>
  <c r="D207" i="8"/>
  <c r="F207" i="8"/>
  <c r="D208" i="8"/>
  <c r="F208" i="8"/>
  <c r="D209" i="8"/>
  <c r="F209" i="8"/>
  <c r="D210" i="8"/>
  <c r="F210" i="8"/>
  <c r="D211" i="8"/>
  <c r="F211" i="8"/>
  <c r="D212" i="8"/>
  <c r="F212" i="8"/>
  <c r="D213" i="8"/>
  <c r="F213" i="8"/>
  <c r="D214" i="8"/>
  <c r="F214" i="8"/>
  <c r="D215" i="8"/>
  <c r="F215" i="8"/>
  <c r="D216" i="8"/>
  <c r="F216" i="8"/>
  <c r="D217" i="8"/>
  <c r="F217" i="8"/>
  <c r="D218" i="8"/>
  <c r="F218" i="8"/>
  <c r="D219" i="8"/>
  <c r="F219" i="8"/>
  <c r="D220" i="8"/>
  <c r="F220" i="8"/>
  <c r="D221" i="8"/>
  <c r="F221" i="8"/>
  <c r="D222" i="8"/>
  <c r="F222" i="8"/>
  <c r="D223" i="8"/>
  <c r="F223" i="8"/>
  <c r="D224" i="8"/>
  <c r="F224" i="8"/>
  <c r="D225" i="8"/>
  <c r="F225" i="8"/>
  <c r="D226" i="8"/>
  <c r="F226" i="8"/>
  <c r="D227" i="8"/>
  <c r="F227" i="8"/>
  <c r="D228" i="8"/>
  <c r="F228" i="8"/>
  <c r="D229" i="8"/>
  <c r="F229" i="8"/>
  <c r="D230" i="8"/>
  <c r="F230" i="8"/>
  <c r="D231" i="8"/>
  <c r="F231" i="8"/>
  <c r="D232" i="8"/>
  <c r="F232" i="8"/>
  <c r="D233" i="8"/>
  <c r="F233" i="8"/>
  <c r="D234" i="8"/>
  <c r="F234" i="8"/>
  <c r="D235" i="8"/>
  <c r="F235" i="8"/>
  <c r="D236" i="8"/>
  <c r="E236" i="8" s="1"/>
  <c r="F236" i="8"/>
  <c r="D237" i="8"/>
  <c r="E237" i="8" s="1"/>
  <c r="F237" i="8"/>
  <c r="D238" i="8"/>
  <c r="E238" i="8" s="1"/>
  <c r="F238" i="8"/>
  <c r="D239" i="8"/>
  <c r="F239" i="8"/>
  <c r="D240" i="8"/>
  <c r="F240" i="8"/>
  <c r="D241" i="8"/>
  <c r="F241" i="8"/>
  <c r="D242" i="8"/>
  <c r="F242" i="8"/>
  <c r="D243" i="8"/>
  <c r="F243" i="8"/>
  <c r="D244" i="8"/>
  <c r="F244" i="8"/>
  <c r="D245" i="8"/>
  <c r="F245" i="8"/>
  <c r="D246" i="8"/>
  <c r="F246" i="8"/>
  <c r="D247" i="8"/>
  <c r="F247" i="8"/>
  <c r="D248" i="8"/>
  <c r="F248" i="8"/>
  <c r="D249" i="8"/>
  <c r="F249" i="8"/>
  <c r="D250" i="8"/>
  <c r="F250" i="8"/>
  <c r="D251" i="8"/>
  <c r="E251" i="8" s="1"/>
  <c r="F251" i="8"/>
  <c r="D252" i="8"/>
  <c r="F252" i="8"/>
  <c r="D253" i="8"/>
  <c r="F253" i="8"/>
  <c r="D254" i="8"/>
  <c r="F254" i="8"/>
  <c r="D255" i="8"/>
  <c r="F255" i="8"/>
  <c r="D256" i="8"/>
  <c r="F256" i="8"/>
  <c r="D257" i="8"/>
  <c r="F257" i="8"/>
  <c r="D258" i="8"/>
  <c r="F258" i="8"/>
  <c r="D259" i="8"/>
  <c r="E259" i="8" s="1"/>
  <c r="F259" i="8"/>
  <c r="D260" i="8"/>
  <c r="F260" i="8"/>
  <c r="D261" i="8"/>
  <c r="F261" i="8"/>
  <c r="D262" i="8"/>
  <c r="F262" i="8"/>
  <c r="D263" i="8"/>
  <c r="F263" i="8"/>
  <c r="D264" i="8"/>
  <c r="F264" i="8"/>
  <c r="D265" i="8"/>
  <c r="F265" i="8"/>
  <c r="D266" i="8"/>
  <c r="F266" i="8"/>
  <c r="D267" i="8"/>
  <c r="F267" i="8"/>
  <c r="D268" i="8"/>
  <c r="F268" i="8"/>
  <c r="D269" i="8"/>
  <c r="F269" i="8"/>
  <c r="D270" i="8"/>
  <c r="F270" i="8"/>
  <c r="D271" i="8"/>
  <c r="F271" i="8"/>
  <c r="D272" i="8"/>
  <c r="E272" i="8" s="1"/>
  <c r="F272" i="8"/>
  <c r="D273" i="8"/>
  <c r="F273" i="8"/>
  <c r="D274" i="8"/>
  <c r="E274" i="8" s="1"/>
  <c r="F274" i="8"/>
  <c r="D275" i="8"/>
  <c r="E275" i="8" s="1"/>
  <c r="F275" i="8"/>
  <c r="D276" i="8"/>
  <c r="E276" i="8" s="1"/>
  <c r="F276" i="8"/>
  <c r="D277" i="8"/>
  <c r="E277" i="8" s="1"/>
  <c r="F277" i="8"/>
  <c r="D278" i="8"/>
  <c r="F278" i="8"/>
  <c r="D279" i="8"/>
  <c r="F279" i="8"/>
  <c r="D280" i="8"/>
  <c r="F280" i="8"/>
  <c r="D281" i="8"/>
  <c r="F281" i="8"/>
  <c r="D282" i="8"/>
  <c r="F282" i="8"/>
  <c r="D283" i="8"/>
  <c r="F283" i="8"/>
  <c r="D284" i="8"/>
  <c r="F284" i="8"/>
  <c r="D285" i="8"/>
  <c r="F285" i="8"/>
  <c r="D286" i="8"/>
  <c r="F286" i="8"/>
  <c r="D287" i="8"/>
  <c r="F287" i="8"/>
  <c r="D288" i="8"/>
  <c r="F288" i="8"/>
  <c r="D289" i="8"/>
  <c r="E289" i="8" s="1"/>
  <c r="F289" i="8"/>
  <c r="D290" i="8"/>
  <c r="F290" i="8"/>
  <c r="D291" i="8"/>
  <c r="F291" i="8"/>
  <c r="D292" i="8"/>
  <c r="F292" i="8"/>
  <c r="D293" i="8"/>
  <c r="F293" i="8"/>
  <c r="D294" i="8"/>
  <c r="F294" i="8"/>
  <c r="D295" i="8"/>
  <c r="F295" i="8"/>
  <c r="D296" i="8"/>
  <c r="F296" i="8"/>
  <c r="D297" i="8"/>
  <c r="F297" i="8"/>
  <c r="D298" i="8"/>
  <c r="F298" i="8"/>
  <c r="D299" i="8"/>
  <c r="F299" i="8"/>
  <c r="D300" i="8"/>
  <c r="E300" i="8" s="1"/>
  <c r="F300" i="8"/>
  <c r="D301" i="8"/>
  <c r="F301" i="8"/>
  <c r="D302" i="8"/>
  <c r="F302" i="8"/>
  <c r="D303" i="8"/>
  <c r="F303" i="8"/>
  <c r="D304" i="8"/>
  <c r="F304" i="8"/>
  <c r="D305" i="8"/>
  <c r="F305" i="8"/>
  <c r="D306" i="8"/>
  <c r="F306" i="8"/>
  <c r="D307" i="8"/>
  <c r="F307" i="8"/>
  <c r="D308" i="8"/>
  <c r="F308" i="8"/>
  <c r="D309" i="8"/>
  <c r="F309" i="8"/>
  <c r="D310" i="8"/>
  <c r="F310" i="8"/>
  <c r="D311" i="8"/>
  <c r="F311" i="8"/>
  <c r="D312" i="8"/>
  <c r="F312" i="8"/>
  <c r="D313" i="8"/>
  <c r="F313" i="8"/>
  <c r="D314" i="8"/>
  <c r="F314" i="8"/>
  <c r="D315" i="8"/>
  <c r="F315" i="8"/>
  <c r="D316" i="8"/>
  <c r="F316" i="8"/>
  <c r="D317" i="8"/>
  <c r="F317" i="8"/>
  <c r="D318" i="8"/>
  <c r="E318" i="8" s="1"/>
  <c r="F318" i="8"/>
  <c r="D319" i="8"/>
  <c r="F319" i="8"/>
  <c r="D320" i="8"/>
  <c r="E320" i="8" s="1"/>
  <c r="F320" i="8"/>
  <c r="D321" i="8"/>
  <c r="F321" i="8"/>
  <c r="D322" i="8"/>
  <c r="F322" i="8"/>
  <c r="D323" i="8"/>
  <c r="F323" i="8"/>
  <c r="D324" i="8"/>
  <c r="F324" i="8"/>
  <c r="D325" i="8"/>
  <c r="F325" i="8"/>
  <c r="D326" i="8"/>
  <c r="F326" i="8"/>
  <c r="D327" i="8"/>
  <c r="F327" i="8"/>
  <c r="D328" i="8"/>
  <c r="F328" i="8"/>
  <c r="D329" i="8"/>
  <c r="F329" i="8"/>
  <c r="D330" i="8"/>
  <c r="F330" i="8"/>
  <c r="D331" i="8"/>
  <c r="F331" i="8"/>
  <c r="D332" i="8"/>
  <c r="F332" i="8"/>
  <c r="D333" i="8"/>
  <c r="F333" i="8"/>
  <c r="D334" i="8"/>
  <c r="F334" i="8"/>
  <c r="D335" i="8"/>
  <c r="E335" i="8" s="1"/>
  <c r="F335" i="8"/>
  <c r="D336" i="8"/>
  <c r="F336" i="8"/>
  <c r="D337" i="8"/>
  <c r="F337" i="8"/>
  <c r="D338" i="8"/>
  <c r="F338" i="8"/>
  <c r="D339" i="8"/>
  <c r="F339" i="8"/>
  <c r="D340" i="8"/>
  <c r="F340" i="8"/>
  <c r="D341" i="8"/>
  <c r="F341" i="8"/>
  <c r="D342" i="8"/>
  <c r="F342" i="8"/>
  <c r="D343" i="8"/>
  <c r="E343" i="8" s="1"/>
  <c r="F343" i="8"/>
  <c r="D344" i="8"/>
  <c r="F344" i="8"/>
  <c r="D345" i="8"/>
  <c r="F345" i="8"/>
  <c r="D346" i="8"/>
  <c r="F346" i="8"/>
  <c r="D347" i="8"/>
  <c r="F347" i="8"/>
  <c r="D348" i="8"/>
  <c r="E348" i="8" s="1"/>
  <c r="F348" i="8"/>
  <c r="D349" i="8"/>
  <c r="F349" i="8"/>
  <c r="D350" i="8"/>
  <c r="F350" i="8"/>
  <c r="D351" i="8"/>
  <c r="F351" i="8"/>
  <c r="D352" i="8"/>
  <c r="F352" i="8"/>
  <c r="D353" i="8"/>
  <c r="F353" i="8"/>
  <c r="D354" i="8"/>
  <c r="F354" i="8"/>
  <c r="D355" i="8"/>
  <c r="F355" i="8"/>
  <c r="D356" i="8"/>
  <c r="F356" i="8"/>
  <c r="D357" i="8"/>
  <c r="F357" i="8"/>
  <c r="D358" i="8"/>
  <c r="F358" i="8"/>
  <c r="D359" i="8"/>
  <c r="F359" i="8"/>
  <c r="D360" i="8"/>
  <c r="F360" i="8"/>
  <c r="D361" i="8"/>
  <c r="F361" i="8"/>
  <c r="D362" i="8"/>
  <c r="F362" i="8"/>
  <c r="D363" i="8"/>
  <c r="F363" i="8"/>
  <c r="D364" i="8"/>
  <c r="F364" i="8"/>
  <c r="D365" i="8"/>
  <c r="F365" i="8"/>
  <c r="D366" i="8"/>
  <c r="F366" i="8"/>
  <c r="D367" i="8"/>
  <c r="F367" i="8"/>
  <c r="D368" i="8"/>
  <c r="F368" i="8"/>
  <c r="D369" i="8"/>
  <c r="F369" i="8"/>
  <c r="D370" i="8"/>
  <c r="F370" i="8"/>
  <c r="D371" i="8"/>
  <c r="F371" i="8"/>
  <c r="D372" i="8"/>
  <c r="F372" i="8"/>
  <c r="D373" i="8"/>
  <c r="F373" i="8"/>
  <c r="D374" i="8"/>
  <c r="F374" i="8"/>
  <c r="D375" i="8"/>
  <c r="E375" i="8" s="1"/>
  <c r="F375" i="8"/>
  <c r="D376" i="8"/>
  <c r="E376" i="8" s="1"/>
  <c r="F376" i="8"/>
  <c r="D377" i="8"/>
  <c r="E377" i="8" s="1"/>
  <c r="F377" i="8"/>
  <c r="D378" i="8"/>
  <c r="F378" i="8"/>
  <c r="D379" i="8"/>
  <c r="F379" i="8"/>
  <c r="D380" i="8"/>
  <c r="F380" i="8"/>
  <c r="D381" i="8"/>
  <c r="F381" i="8"/>
  <c r="D382" i="8"/>
  <c r="E382" i="8" s="1"/>
  <c r="F382" i="8"/>
  <c r="D383" i="8"/>
  <c r="F383" i="8"/>
  <c r="D384" i="8"/>
  <c r="F384" i="8"/>
  <c r="D385" i="8"/>
  <c r="F385" i="8"/>
  <c r="D386" i="8"/>
  <c r="F386" i="8"/>
  <c r="D387" i="8"/>
  <c r="F387" i="8"/>
  <c r="D388" i="8"/>
  <c r="E388" i="8" s="1"/>
  <c r="F388" i="8"/>
  <c r="D389" i="8"/>
  <c r="F389" i="8"/>
  <c r="D390" i="8"/>
  <c r="E390" i="8" s="1"/>
  <c r="F390" i="8"/>
  <c r="D391" i="8"/>
  <c r="F391" i="8"/>
  <c r="D392" i="8"/>
  <c r="F392" i="8"/>
  <c r="D393" i="8"/>
  <c r="F393" i="8"/>
  <c r="D394" i="8"/>
  <c r="F394" i="8"/>
  <c r="D395" i="8"/>
  <c r="F395" i="8"/>
  <c r="D396" i="8"/>
  <c r="F396" i="8"/>
  <c r="D397" i="8"/>
  <c r="F397" i="8"/>
  <c r="D398" i="8"/>
  <c r="F398" i="8"/>
  <c r="D399" i="8"/>
  <c r="F399" i="8"/>
  <c r="D400" i="8"/>
  <c r="F400" i="8"/>
  <c r="D401" i="8"/>
  <c r="F401" i="8"/>
  <c r="D402" i="8"/>
  <c r="F402" i="8"/>
  <c r="D403" i="8"/>
  <c r="F403" i="8"/>
  <c r="D404" i="8"/>
  <c r="F404" i="8"/>
  <c r="D405" i="8"/>
  <c r="F405" i="8"/>
  <c r="D406" i="8"/>
  <c r="F406" i="8"/>
  <c r="D407" i="8"/>
  <c r="F407" i="8"/>
  <c r="D408" i="8"/>
  <c r="E408" i="8" s="1"/>
  <c r="F408" i="8"/>
  <c r="D409" i="8"/>
  <c r="F409" i="8"/>
  <c r="D410" i="8"/>
  <c r="F410" i="8"/>
  <c r="D411" i="8"/>
  <c r="F411" i="8"/>
  <c r="D412" i="8"/>
  <c r="F412" i="8"/>
  <c r="D413" i="8"/>
  <c r="F413" i="8"/>
  <c r="D414" i="8"/>
  <c r="E414" i="8" s="1"/>
  <c r="F414" i="8"/>
  <c r="D415" i="8"/>
  <c r="F415" i="8"/>
  <c r="D416" i="8"/>
  <c r="F416" i="8"/>
  <c r="D417" i="8"/>
  <c r="E417" i="8" s="1"/>
  <c r="F417" i="8"/>
  <c r="D418" i="8"/>
  <c r="F418" i="8"/>
  <c r="D419" i="8"/>
  <c r="F419" i="8"/>
  <c r="D420" i="8"/>
  <c r="F420" i="8"/>
  <c r="D421" i="8"/>
  <c r="F421" i="8"/>
  <c r="D422" i="8"/>
  <c r="F422" i="8"/>
  <c r="D423" i="8"/>
  <c r="F423" i="8"/>
  <c r="D424" i="8"/>
  <c r="F424" i="8"/>
  <c r="D425" i="8"/>
  <c r="F425" i="8"/>
  <c r="D426" i="8"/>
  <c r="F426" i="8"/>
  <c r="D427" i="8"/>
  <c r="F427" i="8"/>
  <c r="D428" i="8"/>
  <c r="F428" i="8"/>
  <c r="D429" i="8"/>
  <c r="F429" i="8"/>
  <c r="D430" i="8"/>
  <c r="F430" i="8"/>
  <c r="D431" i="8"/>
  <c r="E431" i="8" s="1"/>
  <c r="F431" i="8"/>
  <c r="D432" i="8"/>
  <c r="F432" i="8"/>
  <c r="D433" i="8"/>
  <c r="F433" i="8"/>
  <c r="D434" i="8"/>
  <c r="F434" i="8"/>
  <c r="D435" i="8"/>
  <c r="F435" i="8"/>
  <c r="D436" i="8"/>
  <c r="F436" i="8"/>
  <c r="D437" i="8"/>
  <c r="F437" i="8"/>
  <c r="D438" i="8"/>
  <c r="F438" i="8"/>
  <c r="D439" i="8"/>
  <c r="F439" i="8"/>
  <c r="D440" i="8"/>
  <c r="F440" i="8"/>
  <c r="D441" i="8"/>
  <c r="F441" i="8"/>
  <c r="D442" i="8"/>
  <c r="F442" i="8"/>
  <c r="D443" i="8"/>
  <c r="F443" i="8"/>
  <c r="D444" i="8"/>
  <c r="F444" i="8"/>
  <c r="D445" i="8"/>
  <c r="F445" i="8"/>
  <c r="D446" i="8"/>
  <c r="E446" i="8" s="1"/>
  <c r="F446" i="8"/>
  <c r="D447" i="8"/>
  <c r="E447" i="8" s="1"/>
  <c r="F447" i="8"/>
  <c r="D448" i="8"/>
  <c r="F448" i="8"/>
  <c r="D449" i="8"/>
  <c r="F449" i="8"/>
  <c r="D450" i="8"/>
  <c r="F450" i="8"/>
  <c r="D451" i="8"/>
  <c r="F451" i="8"/>
  <c r="D452" i="8"/>
  <c r="F452" i="8"/>
  <c r="D453" i="8"/>
  <c r="F453" i="8"/>
  <c r="D454" i="8"/>
  <c r="F454" i="8"/>
  <c r="D455" i="8"/>
  <c r="F455" i="8"/>
  <c r="D456" i="8"/>
  <c r="F456" i="8"/>
  <c r="D457" i="8"/>
  <c r="F457" i="8"/>
  <c r="D458" i="8"/>
  <c r="F458" i="8"/>
  <c r="D459" i="8"/>
  <c r="E459" i="8" s="1"/>
  <c r="F459" i="8"/>
  <c r="D460" i="8"/>
  <c r="F460" i="8"/>
  <c r="D461" i="8"/>
  <c r="F461" i="8"/>
  <c r="D462" i="8"/>
  <c r="E462" i="8" s="1"/>
  <c r="F462" i="8"/>
  <c r="D463" i="8"/>
  <c r="E463" i="8" s="1"/>
  <c r="F463" i="8"/>
  <c r="D464" i="8"/>
  <c r="F464" i="8"/>
  <c r="D465" i="8"/>
  <c r="F465" i="8"/>
  <c r="D466" i="8"/>
  <c r="F466" i="8"/>
  <c r="D467" i="8"/>
  <c r="F467" i="8"/>
  <c r="D468" i="8"/>
  <c r="E468" i="8" s="1"/>
  <c r="F468" i="8"/>
  <c r="D469" i="8"/>
  <c r="E469" i="8" s="1"/>
  <c r="F469" i="8"/>
  <c r="D470" i="8"/>
  <c r="F470" i="8"/>
  <c r="D471" i="8"/>
  <c r="F471" i="8"/>
  <c r="D472" i="8"/>
  <c r="F472" i="8"/>
  <c r="D473" i="8"/>
  <c r="E473" i="8" s="1"/>
  <c r="F473" i="8"/>
  <c r="D474" i="8"/>
  <c r="E474" i="8" s="1"/>
  <c r="F474" i="8"/>
  <c r="D475" i="8"/>
  <c r="F475" i="8"/>
  <c r="D476" i="8"/>
  <c r="E476" i="8" s="1"/>
  <c r="F476" i="8"/>
  <c r="D477" i="8"/>
  <c r="F477" i="8"/>
  <c r="D478" i="8"/>
  <c r="E478" i="8" s="1"/>
  <c r="F478" i="8"/>
  <c r="D479" i="8"/>
  <c r="F479" i="8"/>
  <c r="D480" i="8"/>
  <c r="E480" i="8" s="1"/>
  <c r="F480" i="8"/>
  <c r="D481" i="8"/>
  <c r="E481" i="8" s="1"/>
  <c r="F481" i="8"/>
  <c r="D482" i="8"/>
  <c r="F482" i="8"/>
  <c r="D483" i="8"/>
  <c r="E483" i="8" s="1"/>
  <c r="F483" i="8"/>
  <c r="D484" i="8"/>
  <c r="E484" i="8" s="1"/>
  <c r="F484" i="8"/>
  <c r="D485" i="8"/>
  <c r="F485" i="8"/>
  <c r="D486" i="8"/>
  <c r="E486" i="8" s="1"/>
  <c r="F486" i="8"/>
  <c r="D487" i="8"/>
  <c r="F487" i="8"/>
  <c r="D488" i="8"/>
  <c r="E488" i="8" s="1"/>
  <c r="F488" i="8"/>
  <c r="D489" i="8"/>
  <c r="E489" i="8" s="1"/>
  <c r="F489" i="8"/>
  <c r="D490" i="8"/>
  <c r="F490" i="8"/>
  <c r="D491" i="8"/>
  <c r="F491" i="8"/>
  <c r="D492" i="8"/>
  <c r="E492" i="8" s="1"/>
  <c r="F492" i="8"/>
  <c r="D493" i="8"/>
  <c r="F493" i="8"/>
  <c r="D494" i="8"/>
  <c r="F494" i="8"/>
  <c r="D495" i="8"/>
  <c r="F495" i="8"/>
  <c r="D496" i="8"/>
  <c r="F496" i="8"/>
  <c r="D497" i="8"/>
  <c r="F497" i="8"/>
  <c r="D498" i="8"/>
  <c r="F498" i="8"/>
  <c r="D499" i="8"/>
  <c r="F499" i="8"/>
  <c r="D500" i="8"/>
  <c r="F500" i="8"/>
  <c r="D501" i="8"/>
  <c r="F501" i="8"/>
  <c r="D502" i="8"/>
  <c r="F502" i="8"/>
  <c r="D503" i="8"/>
  <c r="F503" i="8"/>
  <c r="D504" i="8"/>
  <c r="F504" i="8"/>
  <c r="D505" i="8"/>
  <c r="E505" i="8" s="1"/>
  <c r="F505" i="8"/>
  <c r="D506" i="8"/>
  <c r="F506" i="8"/>
  <c r="D507" i="8"/>
  <c r="F507" i="8"/>
  <c r="D508" i="8"/>
  <c r="F508" i="8"/>
  <c r="D509" i="8"/>
  <c r="F509" i="8"/>
  <c r="D510" i="8"/>
  <c r="F510" i="8"/>
  <c r="D511" i="8"/>
  <c r="F511" i="8"/>
  <c r="D512" i="8"/>
  <c r="F512" i="8"/>
  <c r="D513" i="8"/>
  <c r="F513" i="8"/>
  <c r="D514" i="8"/>
  <c r="E514" i="8" s="1"/>
  <c r="F514" i="8"/>
  <c r="D515" i="8"/>
  <c r="F515" i="8"/>
  <c r="D516" i="8"/>
  <c r="F516" i="8"/>
  <c r="D517" i="8"/>
  <c r="F517" i="8"/>
  <c r="D518" i="8"/>
  <c r="F518" i="8"/>
  <c r="D519" i="8"/>
  <c r="F519" i="8"/>
  <c r="D520" i="8"/>
  <c r="F520" i="8"/>
  <c r="D521" i="8"/>
  <c r="F521" i="8"/>
  <c r="D522" i="8"/>
  <c r="F522" i="8"/>
  <c r="D523" i="8"/>
  <c r="F523" i="8"/>
  <c r="D524" i="8"/>
  <c r="F524" i="8"/>
  <c r="D525" i="8"/>
  <c r="F525" i="8"/>
  <c r="D526" i="8"/>
  <c r="E526" i="8" s="1"/>
  <c r="F526" i="8"/>
  <c r="D527" i="8"/>
  <c r="E527" i="8" s="1"/>
  <c r="F527" i="8"/>
  <c r="D528" i="8"/>
  <c r="E528" i="8" s="1"/>
  <c r="F528" i="8"/>
  <c r="D529" i="8"/>
  <c r="F529" i="8"/>
  <c r="D530" i="8"/>
  <c r="F530" i="8"/>
  <c r="D531" i="8"/>
  <c r="E531" i="8" s="1"/>
  <c r="F531" i="8"/>
  <c r="D532" i="8"/>
  <c r="F532" i="8"/>
  <c r="D533" i="8"/>
  <c r="E533" i="8" s="1"/>
  <c r="F533" i="8"/>
  <c r="D534" i="8"/>
  <c r="E534" i="8" s="1"/>
  <c r="F534" i="8"/>
  <c r="D535" i="8"/>
  <c r="F535" i="8"/>
  <c r="D536" i="8"/>
  <c r="F536" i="8"/>
  <c r="D537" i="8"/>
  <c r="F537" i="8"/>
  <c r="D538" i="8"/>
  <c r="F538" i="8"/>
  <c r="D539" i="8"/>
  <c r="F539" i="8"/>
  <c r="D540" i="8"/>
  <c r="E540" i="8" s="1"/>
  <c r="F540" i="8"/>
  <c r="D541" i="8"/>
  <c r="F541" i="8"/>
  <c r="D542" i="8"/>
  <c r="F542" i="8"/>
  <c r="D543" i="8"/>
  <c r="F543" i="8"/>
  <c r="D544" i="8"/>
  <c r="F544" i="8"/>
  <c r="D545" i="8"/>
  <c r="F545" i="8"/>
  <c r="D546" i="8"/>
  <c r="F546" i="8"/>
  <c r="D547" i="8"/>
  <c r="F547" i="8"/>
  <c r="D548" i="8"/>
  <c r="F548" i="8"/>
  <c r="D549" i="8"/>
  <c r="F549" i="8"/>
  <c r="D550" i="8"/>
  <c r="F550" i="8"/>
  <c r="D551" i="8"/>
  <c r="F551" i="8"/>
  <c r="D552" i="8"/>
  <c r="F552" i="8"/>
  <c r="D553" i="8"/>
  <c r="E553" i="8" s="1"/>
  <c r="F553" i="8"/>
  <c r="D554" i="8"/>
  <c r="F554" i="8"/>
  <c r="D555" i="8"/>
  <c r="F555" i="8"/>
  <c r="D556" i="8"/>
  <c r="F556" i="8"/>
  <c r="D557" i="8"/>
  <c r="F557" i="8"/>
  <c r="D558" i="8"/>
  <c r="F558" i="8"/>
  <c r="D559" i="8"/>
  <c r="F559" i="8"/>
  <c r="D560" i="8"/>
  <c r="F560" i="8"/>
  <c r="D561" i="8"/>
  <c r="F561" i="8"/>
  <c r="D562" i="8"/>
  <c r="F562" i="8"/>
  <c r="D563" i="8"/>
  <c r="F563" i="8"/>
  <c r="D564" i="8"/>
  <c r="E564" i="8" s="1"/>
  <c r="F564" i="8"/>
  <c r="D565" i="8"/>
  <c r="E565" i="8" s="1"/>
  <c r="F565" i="8"/>
  <c r="D566" i="8"/>
  <c r="E566" i="8" s="1"/>
  <c r="F566" i="8"/>
  <c r="D567" i="8"/>
  <c r="E567" i="8" s="1"/>
  <c r="F567" i="8"/>
  <c r="D568" i="8"/>
  <c r="E568" i="8" s="1"/>
  <c r="F568" i="8"/>
  <c r="D569" i="8"/>
  <c r="E569" i="8" s="1"/>
  <c r="F569" i="8"/>
  <c r="D570" i="8"/>
  <c r="E570" i="8" s="1"/>
  <c r="F570" i="8"/>
  <c r="D571" i="8"/>
  <c r="E571" i="8" s="1"/>
  <c r="F571" i="8"/>
  <c r="D572" i="8"/>
  <c r="E572" i="8" s="1"/>
  <c r="F572" i="8"/>
  <c r="D573" i="8"/>
  <c r="E573" i="8" s="1"/>
  <c r="F573" i="8"/>
  <c r="D574" i="8"/>
  <c r="E574" i="8" s="1"/>
  <c r="F574" i="8"/>
  <c r="D575" i="8"/>
  <c r="F575" i="8"/>
  <c r="D576" i="8"/>
  <c r="E576" i="8" s="1"/>
  <c r="F576" i="8"/>
  <c r="D577" i="8"/>
  <c r="E577" i="8" s="1"/>
  <c r="F577" i="8"/>
  <c r="D578" i="8"/>
  <c r="E578" i="8" s="1"/>
  <c r="F578" i="8"/>
  <c r="D579" i="8"/>
  <c r="E579" i="8" s="1"/>
  <c r="F579" i="8"/>
  <c r="D580" i="8"/>
  <c r="E580" i="8" s="1"/>
  <c r="F580" i="8"/>
  <c r="D581" i="8"/>
  <c r="E581" i="8" s="1"/>
  <c r="F581" i="8"/>
  <c r="D582" i="8"/>
  <c r="E582" i="8" s="1"/>
  <c r="F582" i="8"/>
  <c r="D583" i="8"/>
  <c r="E583" i="8" s="1"/>
  <c r="F583" i="8"/>
  <c r="D584" i="8"/>
  <c r="E584" i="8" s="1"/>
  <c r="F584" i="8"/>
  <c r="D585" i="8"/>
  <c r="E585" i="8" s="1"/>
  <c r="F585" i="8"/>
  <c r="D586" i="8"/>
  <c r="E586" i="8" s="1"/>
  <c r="F586" i="8"/>
  <c r="D587" i="8"/>
  <c r="E587" i="8" s="1"/>
  <c r="F587" i="8"/>
  <c r="D588" i="8"/>
  <c r="E588" i="8" s="1"/>
  <c r="F588" i="8"/>
  <c r="D589" i="8"/>
  <c r="E589" i="8" s="1"/>
  <c r="F589" i="8"/>
  <c r="D590" i="8"/>
  <c r="E590" i="8" s="1"/>
  <c r="F590" i="8"/>
  <c r="D591" i="8"/>
  <c r="E591" i="8" s="1"/>
  <c r="F591" i="8"/>
  <c r="D592" i="8"/>
  <c r="F592" i="8"/>
  <c r="D593" i="8"/>
  <c r="E593" i="8" s="1"/>
  <c r="F593" i="8"/>
  <c r="D594" i="8"/>
  <c r="E594" i="8" s="1"/>
  <c r="F594" i="8"/>
  <c r="D595" i="8"/>
  <c r="E595" i="8" s="1"/>
  <c r="F595" i="8"/>
  <c r="D596" i="8"/>
  <c r="F596" i="8"/>
  <c r="D597" i="8"/>
  <c r="E597" i="8" s="1"/>
  <c r="F597" i="8"/>
  <c r="D598" i="8"/>
  <c r="E598" i="8" s="1"/>
  <c r="F598" i="8"/>
  <c r="D599" i="8"/>
  <c r="F599" i="8"/>
  <c r="D600" i="8"/>
  <c r="E600" i="8" s="1"/>
  <c r="F600" i="8"/>
  <c r="D601" i="8"/>
  <c r="F601" i="8"/>
  <c r="D602" i="8"/>
  <c r="F602" i="8"/>
  <c r="D603" i="8"/>
  <c r="E603" i="8" s="1"/>
  <c r="F603" i="8"/>
  <c r="D604" i="8"/>
  <c r="F604" i="8"/>
  <c r="D605" i="8"/>
  <c r="F605" i="8"/>
  <c r="D606" i="8"/>
  <c r="F606" i="8"/>
  <c r="D607" i="8"/>
  <c r="F607" i="8"/>
  <c r="D608" i="8"/>
  <c r="F608" i="8"/>
  <c r="D609" i="8"/>
  <c r="F609" i="8"/>
  <c r="D610" i="8"/>
  <c r="F610" i="8"/>
  <c r="D611" i="8"/>
  <c r="F611" i="8"/>
  <c r="D612" i="8"/>
  <c r="F612" i="8"/>
  <c r="D613" i="8"/>
  <c r="F613" i="8"/>
  <c r="D614" i="8"/>
  <c r="F614" i="8"/>
  <c r="D615" i="8"/>
  <c r="F615" i="8"/>
  <c r="D616" i="8"/>
  <c r="F616" i="8"/>
  <c r="D617" i="8"/>
  <c r="F617" i="8"/>
  <c r="D618" i="8"/>
  <c r="E618" i="8" s="1"/>
  <c r="F618" i="8"/>
  <c r="D619" i="8"/>
  <c r="F619" i="8"/>
  <c r="D620" i="8"/>
  <c r="F620" i="8"/>
  <c r="D621" i="8"/>
  <c r="F621" i="8"/>
  <c r="D622" i="8"/>
  <c r="F622" i="8"/>
  <c r="D623" i="8"/>
  <c r="F623" i="8"/>
  <c r="D624" i="8"/>
  <c r="F624" i="8"/>
  <c r="D625" i="8"/>
  <c r="F625" i="8"/>
  <c r="D626" i="8"/>
  <c r="E626" i="8" s="1"/>
  <c r="F626" i="8"/>
  <c r="D627" i="8"/>
  <c r="F627" i="8"/>
  <c r="D628" i="8"/>
  <c r="F628" i="8"/>
  <c r="D629" i="8"/>
  <c r="F629" i="8"/>
  <c r="D630" i="8"/>
  <c r="F630" i="8"/>
  <c r="D631" i="8"/>
  <c r="F631" i="8"/>
  <c r="D632" i="8"/>
  <c r="F632" i="8"/>
  <c r="D633" i="8"/>
  <c r="F633" i="8"/>
  <c r="D634" i="8"/>
  <c r="F634" i="8"/>
  <c r="D635" i="8"/>
  <c r="F635" i="8"/>
  <c r="D636" i="8"/>
  <c r="F636" i="8"/>
  <c r="D637" i="8"/>
  <c r="F637" i="8"/>
  <c r="D638" i="8"/>
  <c r="F638" i="8"/>
  <c r="D639" i="8"/>
  <c r="E639" i="8" s="1"/>
  <c r="F639" i="8"/>
  <c r="D640" i="8"/>
  <c r="F640" i="8"/>
  <c r="D641" i="8"/>
  <c r="F641" i="8"/>
  <c r="D642" i="8"/>
  <c r="F642" i="8"/>
  <c r="D643" i="8"/>
  <c r="F643" i="8"/>
  <c r="D644" i="8"/>
  <c r="F644" i="8"/>
  <c r="D645" i="8"/>
  <c r="F645" i="8"/>
  <c r="D646" i="8"/>
  <c r="F646" i="8"/>
  <c r="D647" i="8"/>
  <c r="F647" i="8"/>
  <c r="D648" i="8"/>
  <c r="F648" i="8"/>
  <c r="D649" i="8"/>
  <c r="F649" i="8"/>
  <c r="D650" i="8"/>
  <c r="E650" i="8" s="1"/>
  <c r="F650" i="8"/>
  <c r="D651" i="8"/>
  <c r="E651" i="8" s="1"/>
  <c r="F651" i="8"/>
  <c r="D652" i="8"/>
  <c r="E652" i="8" s="1"/>
  <c r="F652" i="8"/>
  <c r="D653" i="8"/>
  <c r="E653" i="8" s="1"/>
  <c r="F653" i="8"/>
  <c r="D654" i="8"/>
  <c r="E654" i="8" s="1"/>
  <c r="F654" i="8"/>
  <c r="D655" i="8"/>
  <c r="E655" i="8" s="1"/>
  <c r="F655" i="8"/>
  <c r="D656" i="8"/>
  <c r="E656" i="8" s="1"/>
  <c r="F656" i="8"/>
  <c r="D657" i="8"/>
  <c r="E657" i="8" s="1"/>
  <c r="F657" i="8"/>
  <c r="D658" i="8"/>
  <c r="E658" i="8" s="1"/>
  <c r="F658" i="8"/>
  <c r="D659" i="8"/>
  <c r="E659" i="8" s="1"/>
  <c r="F659" i="8"/>
  <c r="D660" i="8"/>
  <c r="E660" i="8" s="1"/>
  <c r="F660" i="8"/>
  <c r="D661" i="8"/>
  <c r="E661" i="8" s="1"/>
  <c r="F661" i="8"/>
  <c r="D662" i="8"/>
  <c r="E662" i="8" s="1"/>
  <c r="F662" i="8"/>
  <c r="D663" i="8"/>
  <c r="E663" i="8" s="1"/>
  <c r="F663" i="8"/>
  <c r="D664" i="8"/>
  <c r="E664" i="8" s="1"/>
  <c r="F664" i="8"/>
  <c r="D665" i="8"/>
  <c r="E665" i="8" s="1"/>
  <c r="F665" i="8"/>
  <c r="D666" i="8"/>
  <c r="F666" i="8"/>
  <c r="D667" i="8"/>
  <c r="E667" i="8" s="1"/>
  <c r="F667" i="8"/>
  <c r="D668" i="8"/>
  <c r="F668" i="8"/>
  <c r="D669" i="8"/>
  <c r="E669" i="8" s="1"/>
  <c r="F669" i="8"/>
  <c r="D670" i="8"/>
  <c r="F670" i="8"/>
  <c r="D671" i="8"/>
  <c r="E671" i="8" s="1"/>
  <c r="F671" i="8"/>
  <c r="D672" i="8"/>
  <c r="F672" i="8"/>
  <c r="D673" i="8"/>
  <c r="F673" i="8"/>
  <c r="D674" i="8"/>
  <c r="E674" i="8" s="1"/>
  <c r="F674" i="8"/>
  <c r="D675" i="8"/>
  <c r="F675" i="8"/>
  <c r="D676" i="8"/>
  <c r="F676" i="8"/>
  <c r="D677" i="8"/>
  <c r="F677" i="8"/>
  <c r="D678" i="8"/>
  <c r="E678" i="8" s="1"/>
  <c r="F678" i="8"/>
  <c r="D679" i="8"/>
  <c r="F679" i="8"/>
  <c r="D680" i="8"/>
  <c r="E680" i="8" s="1"/>
  <c r="F680" i="8"/>
  <c r="D681" i="8"/>
  <c r="F681" i="8"/>
  <c r="D682" i="8"/>
  <c r="F682" i="8"/>
  <c r="D683" i="8"/>
  <c r="F683" i="8"/>
  <c r="D684" i="8"/>
  <c r="F684" i="8"/>
  <c r="D685" i="8"/>
  <c r="F685" i="8"/>
  <c r="D686" i="8"/>
  <c r="F686" i="8"/>
  <c r="D687" i="8"/>
  <c r="F687" i="8"/>
  <c r="D688" i="8"/>
  <c r="F688" i="8"/>
  <c r="D689" i="8"/>
  <c r="F689" i="8"/>
  <c r="D690" i="8"/>
  <c r="E690" i="8" s="1"/>
  <c r="F690" i="8"/>
  <c r="D691" i="8"/>
  <c r="F691" i="8"/>
  <c r="D692" i="8"/>
  <c r="F692" i="8"/>
  <c r="D693" i="8"/>
  <c r="F693" i="8"/>
  <c r="D694" i="8"/>
  <c r="F694" i="8"/>
  <c r="D695" i="8"/>
  <c r="F695" i="8"/>
  <c r="D696" i="8"/>
  <c r="F696" i="8"/>
  <c r="D697" i="8"/>
  <c r="F697" i="8"/>
  <c r="D698" i="8"/>
  <c r="F698" i="8"/>
  <c r="D699" i="8"/>
  <c r="F699" i="8"/>
  <c r="D700" i="8"/>
  <c r="E700" i="8" s="1"/>
  <c r="F700" i="8"/>
  <c r="D701" i="8"/>
  <c r="F701" i="8"/>
  <c r="D702" i="8"/>
  <c r="E702" i="8" s="1"/>
  <c r="F702" i="8"/>
  <c r="D703" i="8"/>
  <c r="F703" i="8"/>
  <c r="D704" i="8"/>
  <c r="E704" i="8" s="1"/>
  <c r="F704" i="8"/>
  <c r="D705" i="8"/>
  <c r="E705" i="8" s="1"/>
  <c r="F705" i="8"/>
  <c r="D706" i="8"/>
  <c r="E706" i="8" s="1"/>
  <c r="F706" i="8"/>
  <c r="D707" i="8"/>
  <c r="E707" i="8" s="1"/>
  <c r="F707" i="8"/>
  <c r="D708" i="8"/>
  <c r="E708" i="8" s="1"/>
  <c r="F708" i="8"/>
  <c r="D709" i="8"/>
  <c r="E709" i="8" s="1"/>
  <c r="F709" i="8"/>
  <c r="D710" i="8"/>
  <c r="E710" i="8" s="1"/>
  <c r="F710" i="8"/>
  <c r="D711" i="8"/>
  <c r="E711" i="8" s="1"/>
  <c r="F711" i="8"/>
  <c r="D712" i="8"/>
  <c r="E712" i="8" s="1"/>
  <c r="F712" i="8"/>
  <c r="D713" i="8"/>
  <c r="E713" i="8" s="1"/>
  <c r="F713" i="8"/>
  <c r="D714" i="8"/>
  <c r="E714" i="8" s="1"/>
  <c r="F714" i="8"/>
  <c r="D715" i="8"/>
  <c r="E715" i="8" s="1"/>
  <c r="F715" i="8"/>
  <c r="D716" i="8"/>
  <c r="F716" i="8"/>
  <c r="D717" i="8"/>
  <c r="E717" i="8" s="1"/>
  <c r="F717" i="8"/>
  <c r="D718" i="8"/>
  <c r="E718" i="8" s="1"/>
  <c r="F718" i="8"/>
  <c r="D719" i="8"/>
  <c r="E719" i="8" s="1"/>
  <c r="F719" i="8"/>
  <c r="D720" i="8"/>
  <c r="E720" i="8" s="1"/>
  <c r="F720" i="8"/>
  <c r="D721" i="8"/>
  <c r="F721" i="8"/>
  <c r="D722" i="8"/>
  <c r="E722" i="8" s="1"/>
  <c r="F722" i="8"/>
  <c r="D723" i="8"/>
  <c r="F723" i="8"/>
  <c r="D724" i="8"/>
  <c r="E724" i="8" s="1"/>
  <c r="F724" i="8"/>
  <c r="D725" i="8"/>
  <c r="E725" i="8" s="1"/>
  <c r="F725" i="8"/>
  <c r="D726" i="8"/>
  <c r="E726" i="8" s="1"/>
  <c r="F726" i="8"/>
  <c r="D727" i="8"/>
  <c r="E727" i="8" s="1"/>
  <c r="F727" i="8"/>
  <c r="D728" i="8"/>
  <c r="E728" i="8" s="1"/>
  <c r="F728" i="8"/>
  <c r="D729" i="8"/>
  <c r="E729" i="8" s="1"/>
  <c r="F729" i="8"/>
  <c r="D730" i="8"/>
  <c r="E730" i="8" s="1"/>
  <c r="F730" i="8"/>
  <c r="D731" i="8"/>
  <c r="E731" i="8" s="1"/>
  <c r="F731" i="8"/>
  <c r="D732" i="8"/>
  <c r="F732" i="8"/>
  <c r="D733" i="8"/>
  <c r="E733" i="8" s="1"/>
  <c r="F733" i="8"/>
  <c r="D734" i="8"/>
  <c r="E734" i="8" s="1"/>
  <c r="F734" i="8"/>
  <c r="D735" i="8"/>
  <c r="E735" i="8" s="1"/>
  <c r="F735" i="8"/>
  <c r="D736" i="8"/>
  <c r="E736" i="8" s="1"/>
  <c r="F736" i="8"/>
  <c r="D737" i="8"/>
  <c r="E737" i="8" s="1"/>
  <c r="F737" i="8"/>
  <c r="D738" i="8"/>
  <c r="E738" i="8" s="1"/>
  <c r="F738" i="8"/>
  <c r="D739" i="8"/>
  <c r="E739" i="8" s="1"/>
  <c r="F739" i="8"/>
  <c r="D740" i="8"/>
  <c r="E740" i="8" s="1"/>
  <c r="F740" i="8"/>
  <c r="D741" i="8"/>
  <c r="E741" i="8" s="1"/>
  <c r="F741" i="8"/>
  <c r="D742" i="8"/>
  <c r="E742" i="8" s="1"/>
  <c r="F742" i="8"/>
  <c r="D743" i="8"/>
  <c r="E743" i="8" s="1"/>
  <c r="F743" i="8"/>
  <c r="D744" i="8"/>
  <c r="E744" i="8" s="1"/>
  <c r="F744" i="8"/>
  <c r="D745" i="8"/>
  <c r="E745" i="8" s="1"/>
  <c r="F745" i="8"/>
  <c r="D746" i="8"/>
  <c r="E746" i="8" s="1"/>
  <c r="F746" i="8"/>
  <c r="D747" i="8"/>
  <c r="E747" i="8" s="1"/>
  <c r="F747" i="8"/>
  <c r="D748" i="8"/>
  <c r="E748" i="8" s="1"/>
  <c r="F748" i="8"/>
  <c r="D749" i="8"/>
  <c r="E749" i="8" s="1"/>
  <c r="F749" i="8"/>
  <c r="D750" i="8"/>
  <c r="E750" i="8" s="1"/>
  <c r="F750" i="8"/>
  <c r="D751" i="8"/>
  <c r="E751" i="8" s="1"/>
  <c r="F751" i="8"/>
  <c r="D752" i="8"/>
  <c r="E752" i="8" s="1"/>
  <c r="F752" i="8"/>
  <c r="D753" i="8"/>
  <c r="E753" i="8" s="1"/>
  <c r="F753" i="8"/>
  <c r="D754" i="8"/>
  <c r="E754" i="8" s="1"/>
  <c r="F754" i="8"/>
  <c r="D755" i="8"/>
  <c r="E755" i="8" s="1"/>
  <c r="F755" i="8"/>
  <c r="D756" i="8"/>
  <c r="E756" i="8" s="1"/>
  <c r="F756" i="8"/>
  <c r="D757" i="8"/>
  <c r="F757" i="8"/>
  <c r="D758" i="8"/>
  <c r="F758" i="8"/>
  <c r="D759" i="8"/>
  <c r="E759" i="8" s="1"/>
  <c r="F759" i="8"/>
  <c r="D760" i="8"/>
  <c r="E760" i="8" s="1"/>
  <c r="F760" i="8"/>
  <c r="D761" i="8"/>
  <c r="E761" i="8" s="1"/>
  <c r="F761" i="8"/>
  <c r="D762" i="8"/>
  <c r="E762" i="8" s="1"/>
  <c r="F762" i="8"/>
  <c r="D763" i="8"/>
  <c r="E763" i="8" s="1"/>
  <c r="F763" i="8"/>
  <c r="D764" i="8"/>
  <c r="E764" i="8" s="1"/>
  <c r="F764" i="8"/>
  <c r="D765" i="8"/>
  <c r="E765" i="8" s="1"/>
  <c r="F765" i="8"/>
  <c r="D766" i="8"/>
  <c r="E766" i="8" s="1"/>
  <c r="F766" i="8"/>
  <c r="D767" i="8"/>
  <c r="F767" i="8"/>
  <c r="D768" i="8"/>
  <c r="E768" i="8" s="1"/>
  <c r="F768" i="8"/>
  <c r="D769" i="8"/>
  <c r="E769" i="8" s="1"/>
  <c r="F769" i="8"/>
  <c r="D770" i="8"/>
  <c r="F770" i="8"/>
  <c r="D771" i="8"/>
  <c r="E771" i="8" s="1"/>
  <c r="F771" i="8"/>
  <c r="D772" i="8"/>
  <c r="E772" i="8" s="1"/>
  <c r="F772" i="8"/>
  <c r="D773" i="8"/>
  <c r="E773" i="8" s="1"/>
  <c r="F773" i="8"/>
  <c r="D774" i="8"/>
  <c r="E774" i="8" s="1"/>
  <c r="F774" i="8"/>
  <c r="D775" i="8"/>
  <c r="E775" i="8" s="1"/>
  <c r="F775" i="8"/>
  <c r="D776" i="8"/>
  <c r="E776" i="8" s="1"/>
  <c r="F776" i="8"/>
  <c r="D777" i="8"/>
  <c r="E777" i="8" s="1"/>
  <c r="F777" i="8"/>
  <c r="D778" i="8"/>
  <c r="E778" i="8" s="1"/>
  <c r="F778" i="8"/>
  <c r="D779" i="8"/>
  <c r="E779" i="8" s="1"/>
  <c r="F779" i="8"/>
  <c r="D780" i="8"/>
  <c r="F780" i="8"/>
  <c r="D781" i="8"/>
  <c r="E781" i="8" s="1"/>
  <c r="F781" i="8"/>
  <c r="D782" i="8"/>
  <c r="E782" i="8" s="1"/>
  <c r="F782" i="8"/>
  <c r="D783" i="8"/>
  <c r="E783" i="8" s="1"/>
  <c r="F783" i="8"/>
  <c r="D784" i="8"/>
  <c r="E784" i="8" s="1"/>
  <c r="F784" i="8"/>
  <c r="D785" i="8"/>
  <c r="E785" i="8" s="1"/>
  <c r="F785" i="8"/>
  <c r="D786" i="8"/>
  <c r="E786" i="8" s="1"/>
  <c r="F786" i="8"/>
  <c r="D787" i="8"/>
  <c r="E787" i="8" s="1"/>
  <c r="F787" i="8"/>
  <c r="D788" i="8"/>
  <c r="E788" i="8" s="1"/>
  <c r="F788" i="8"/>
  <c r="D789" i="8"/>
  <c r="E789" i="8" s="1"/>
  <c r="F789" i="8"/>
  <c r="D790" i="8"/>
  <c r="E790" i="8" s="1"/>
  <c r="F790" i="8"/>
  <c r="D791" i="8"/>
  <c r="E791" i="8" s="1"/>
  <c r="F791" i="8"/>
  <c r="D792" i="8"/>
  <c r="E792" i="8" s="1"/>
  <c r="F792" i="8"/>
  <c r="D793" i="8"/>
  <c r="E793" i="8" s="1"/>
  <c r="F793" i="8"/>
  <c r="D794" i="8"/>
  <c r="E794" i="8" s="1"/>
  <c r="F794" i="8"/>
  <c r="D795" i="8"/>
  <c r="E795" i="8" s="1"/>
  <c r="F795" i="8"/>
  <c r="D796" i="8"/>
  <c r="E796" i="8" s="1"/>
  <c r="F796" i="8"/>
  <c r="D797" i="8"/>
  <c r="E797" i="8" s="1"/>
  <c r="F797" i="8"/>
  <c r="D798" i="8"/>
  <c r="E798" i="8" s="1"/>
  <c r="F798" i="8"/>
  <c r="D799" i="8"/>
  <c r="E799" i="8" s="1"/>
  <c r="F799" i="8"/>
  <c r="D800" i="8"/>
  <c r="E800" i="8" s="1"/>
  <c r="F800" i="8"/>
  <c r="D801" i="8"/>
  <c r="E801" i="8" s="1"/>
  <c r="F801" i="8"/>
  <c r="D802" i="8"/>
  <c r="E802" i="8" s="1"/>
  <c r="F802" i="8"/>
  <c r="D803" i="8"/>
  <c r="E803" i="8" s="1"/>
  <c r="F803" i="8"/>
  <c r="D804" i="8"/>
  <c r="E804" i="8" s="1"/>
  <c r="F804" i="8"/>
  <c r="D805" i="8"/>
  <c r="E805" i="8" s="1"/>
  <c r="F805" i="8"/>
  <c r="D806" i="8"/>
  <c r="E806" i="8" s="1"/>
  <c r="F806" i="8"/>
  <c r="D807" i="8"/>
  <c r="E807" i="8" s="1"/>
  <c r="F807" i="8"/>
  <c r="D808" i="8"/>
  <c r="E808" i="8" s="1"/>
  <c r="F808" i="8"/>
  <c r="D809" i="8"/>
  <c r="E809" i="8" s="1"/>
  <c r="F809" i="8"/>
  <c r="D810" i="8"/>
  <c r="E810" i="8" s="1"/>
  <c r="F810" i="8"/>
  <c r="D811" i="8"/>
  <c r="E811" i="8" s="1"/>
  <c r="F811" i="8"/>
  <c r="D812" i="8"/>
  <c r="E812" i="8" s="1"/>
  <c r="F812" i="8"/>
  <c r="D813" i="8"/>
  <c r="E813" i="8" s="1"/>
  <c r="F813" i="8"/>
  <c r="D814" i="8"/>
  <c r="E814" i="8" s="1"/>
  <c r="F814" i="8"/>
  <c r="D815" i="8"/>
  <c r="E815" i="8" s="1"/>
  <c r="F815" i="8"/>
  <c r="D816" i="8"/>
  <c r="E816" i="8" s="1"/>
  <c r="F816" i="8"/>
  <c r="D817" i="8"/>
  <c r="E817" i="8" s="1"/>
  <c r="F817" i="8"/>
  <c r="D818" i="8"/>
  <c r="E818" i="8" s="1"/>
  <c r="F818" i="8"/>
  <c r="D819" i="8"/>
  <c r="E819" i="8" s="1"/>
  <c r="F819" i="8"/>
  <c r="D820" i="8"/>
  <c r="E820" i="8" s="1"/>
  <c r="F820" i="8"/>
  <c r="D821" i="8"/>
  <c r="E821" i="8" s="1"/>
  <c r="F821" i="8"/>
  <c r="D822" i="8"/>
  <c r="E822" i="8" s="1"/>
  <c r="F822" i="8"/>
  <c r="D823" i="8"/>
  <c r="E823" i="8" s="1"/>
  <c r="F823" i="8"/>
  <c r="D824" i="8"/>
  <c r="E824" i="8" s="1"/>
  <c r="F824" i="8"/>
  <c r="D825" i="8"/>
  <c r="E825" i="8" s="1"/>
  <c r="F825" i="8"/>
  <c r="D826" i="8"/>
  <c r="E826" i="8" s="1"/>
  <c r="F826" i="8"/>
  <c r="D827" i="8"/>
  <c r="E827" i="8" s="1"/>
  <c r="F827" i="8"/>
  <c r="D828" i="8"/>
  <c r="E828" i="8" s="1"/>
  <c r="F828" i="8"/>
  <c r="D829" i="8"/>
  <c r="E829" i="8" s="1"/>
  <c r="F829" i="8"/>
  <c r="D830" i="8"/>
  <c r="E830" i="8" s="1"/>
  <c r="F830" i="8"/>
  <c r="D831" i="8"/>
  <c r="E831" i="8" s="1"/>
  <c r="F831" i="8"/>
  <c r="D832" i="8"/>
  <c r="E832" i="8" s="1"/>
  <c r="F832" i="8"/>
  <c r="D833" i="8"/>
  <c r="E833" i="8" s="1"/>
  <c r="F833" i="8"/>
  <c r="D834" i="8"/>
  <c r="E834" i="8" s="1"/>
  <c r="F834" i="8"/>
  <c r="D835" i="8"/>
  <c r="E835" i="8" s="1"/>
  <c r="F835" i="8"/>
  <c r="D836" i="8"/>
  <c r="E836" i="8" s="1"/>
  <c r="F836" i="8"/>
  <c r="D837" i="8"/>
  <c r="E837" i="8" s="1"/>
  <c r="F837" i="8"/>
  <c r="D838" i="8"/>
  <c r="E838" i="8" s="1"/>
  <c r="F838" i="8"/>
  <c r="D839" i="8"/>
  <c r="E839" i="8" s="1"/>
  <c r="F839" i="8"/>
  <c r="D840" i="8"/>
  <c r="E840" i="8" s="1"/>
  <c r="F840" i="8"/>
  <c r="D841" i="8"/>
  <c r="E841" i="8" s="1"/>
  <c r="F841" i="8"/>
  <c r="D842" i="8"/>
  <c r="E842" i="8" s="1"/>
  <c r="F842" i="8"/>
  <c r="D843" i="8"/>
  <c r="E843" i="8" s="1"/>
  <c r="F843" i="8"/>
  <c r="D844" i="8"/>
  <c r="E844" i="8" s="1"/>
  <c r="F844" i="8"/>
  <c r="D845" i="8"/>
  <c r="E845" i="8" s="1"/>
  <c r="F845" i="8"/>
  <c r="D846" i="8"/>
  <c r="E846" i="8" s="1"/>
  <c r="F846" i="8"/>
  <c r="D847" i="8"/>
  <c r="E847" i="8" s="1"/>
  <c r="F847" i="8"/>
  <c r="D848" i="8"/>
  <c r="E848" i="8" s="1"/>
  <c r="F848" i="8"/>
  <c r="D849" i="8"/>
  <c r="E849" i="8" s="1"/>
  <c r="F849" i="8"/>
  <c r="D850" i="8"/>
  <c r="E850" i="8" s="1"/>
  <c r="F850" i="8"/>
  <c r="D851" i="8"/>
  <c r="E851" i="8" s="1"/>
  <c r="F851" i="8"/>
  <c r="D852" i="8"/>
  <c r="E852" i="8" s="1"/>
  <c r="F852" i="8"/>
  <c r="D853" i="8"/>
  <c r="E853" i="8" s="1"/>
  <c r="F853" i="8"/>
  <c r="D854" i="8"/>
  <c r="E854" i="8" s="1"/>
  <c r="F854" i="8"/>
  <c r="D855" i="8"/>
  <c r="E855" i="8" s="1"/>
  <c r="F855" i="8"/>
  <c r="D856" i="8"/>
  <c r="E856" i="8" s="1"/>
  <c r="F856" i="8"/>
  <c r="D857" i="8"/>
  <c r="E857" i="8" s="1"/>
  <c r="F857" i="8"/>
  <c r="D858" i="8"/>
  <c r="E858" i="8" s="1"/>
  <c r="F858" i="8"/>
  <c r="D859" i="8"/>
  <c r="E859" i="8" s="1"/>
  <c r="F859" i="8"/>
  <c r="D860" i="8"/>
  <c r="E860" i="8" s="1"/>
  <c r="F860" i="8"/>
  <c r="D861" i="8"/>
  <c r="E861" i="8" s="1"/>
  <c r="F861" i="8"/>
  <c r="D862" i="8"/>
  <c r="E862" i="8" s="1"/>
  <c r="F862" i="8"/>
  <c r="D863" i="8"/>
  <c r="E863" i="8" s="1"/>
  <c r="F863" i="8"/>
  <c r="D864" i="8"/>
  <c r="E864" i="8" s="1"/>
  <c r="F864" i="8"/>
  <c r="D865" i="8"/>
  <c r="E865" i="8" s="1"/>
  <c r="F865" i="8"/>
  <c r="D866" i="8"/>
  <c r="E866" i="8" s="1"/>
  <c r="F866" i="8"/>
  <c r="D867" i="8"/>
  <c r="E867" i="8" s="1"/>
  <c r="F867" i="8"/>
  <c r="D868" i="8"/>
  <c r="E868" i="8" s="1"/>
  <c r="F868" i="8"/>
  <c r="D869" i="8"/>
  <c r="E869" i="8" s="1"/>
  <c r="F869" i="8"/>
  <c r="D870" i="8"/>
  <c r="E870" i="8" s="1"/>
  <c r="F870" i="8"/>
  <c r="D871" i="8"/>
  <c r="E871" i="8" s="1"/>
  <c r="F871" i="8"/>
  <c r="D872" i="8"/>
  <c r="E872" i="8" s="1"/>
  <c r="F872" i="8"/>
  <c r="D873" i="8"/>
  <c r="E873" i="8" s="1"/>
  <c r="F873" i="8"/>
  <c r="D874" i="8"/>
  <c r="E874" i="8" s="1"/>
  <c r="F874" i="8"/>
  <c r="D875" i="8"/>
  <c r="E875" i="8" s="1"/>
  <c r="F875" i="8"/>
  <c r="D876" i="8"/>
  <c r="E876" i="8" s="1"/>
  <c r="F876" i="8"/>
  <c r="D877" i="8"/>
  <c r="E877" i="8" s="1"/>
  <c r="F877" i="8"/>
  <c r="D878" i="8"/>
  <c r="E878" i="8" s="1"/>
  <c r="F878" i="8"/>
  <c r="D879" i="8"/>
  <c r="E879" i="8" s="1"/>
  <c r="F879" i="8"/>
  <c r="D880" i="8"/>
  <c r="E880" i="8" s="1"/>
  <c r="F880" i="8"/>
  <c r="D881" i="8"/>
  <c r="E881" i="8" s="1"/>
  <c r="F881" i="8"/>
  <c r="D882" i="8"/>
  <c r="E882" i="8" s="1"/>
  <c r="F882" i="8"/>
  <c r="D883" i="8"/>
  <c r="E883" i="8" s="1"/>
  <c r="F883" i="8"/>
  <c r="D884" i="8"/>
  <c r="E884" i="8" s="1"/>
  <c r="F884" i="8"/>
  <c r="D885" i="8"/>
  <c r="E885" i="8" s="1"/>
  <c r="F885" i="8"/>
  <c r="D886" i="8"/>
  <c r="E886" i="8" s="1"/>
  <c r="F886" i="8"/>
  <c r="D887" i="8"/>
  <c r="E887" i="8" s="1"/>
  <c r="F887" i="8"/>
  <c r="D888" i="8"/>
  <c r="E888" i="8" s="1"/>
  <c r="F888" i="8"/>
  <c r="D889" i="8"/>
  <c r="E889" i="8" s="1"/>
  <c r="F889" i="8"/>
  <c r="D890" i="8"/>
  <c r="E890" i="8" s="1"/>
  <c r="F890" i="8"/>
  <c r="D891" i="8"/>
  <c r="E891" i="8" s="1"/>
  <c r="F891" i="8"/>
  <c r="D892" i="8"/>
  <c r="E892" i="8" s="1"/>
  <c r="F892" i="8"/>
  <c r="D893" i="8"/>
  <c r="E893" i="8" s="1"/>
  <c r="F893" i="8"/>
  <c r="D894" i="8"/>
  <c r="E894" i="8" s="1"/>
  <c r="F894" i="8"/>
  <c r="D895" i="8"/>
  <c r="E895" i="8" s="1"/>
  <c r="F895" i="8"/>
  <c r="D896" i="8"/>
  <c r="E896" i="8" s="1"/>
  <c r="F896" i="8"/>
  <c r="D897" i="8"/>
  <c r="E897" i="8" s="1"/>
  <c r="F897" i="8"/>
  <c r="D898" i="8"/>
  <c r="E898" i="8" s="1"/>
  <c r="F898" i="8"/>
  <c r="D899" i="8"/>
  <c r="F899" i="8"/>
  <c r="D900" i="8"/>
  <c r="E900" i="8" s="1"/>
  <c r="F900" i="8"/>
  <c r="D901" i="8"/>
  <c r="E901" i="8" s="1"/>
  <c r="F901" i="8"/>
  <c r="D902" i="8"/>
  <c r="E902" i="8" s="1"/>
  <c r="F902" i="8"/>
  <c r="D903" i="8"/>
  <c r="E903" i="8" s="1"/>
  <c r="F903" i="8"/>
  <c r="D904" i="8"/>
  <c r="F904" i="8"/>
  <c r="D905" i="8"/>
  <c r="E905" i="8" s="1"/>
  <c r="F905" i="8"/>
  <c r="D906" i="8"/>
  <c r="F906" i="8"/>
  <c r="D907" i="8"/>
  <c r="F907" i="8"/>
  <c r="D908" i="8"/>
  <c r="E908" i="8" s="1"/>
  <c r="F908" i="8"/>
  <c r="D909" i="8"/>
  <c r="F909" i="8"/>
  <c r="D910" i="8"/>
  <c r="E910" i="8" s="1"/>
  <c r="F910" i="8"/>
  <c r="D911" i="8"/>
  <c r="F911" i="8"/>
  <c r="D912" i="8"/>
  <c r="E912" i="8" s="1"/>
  <c r="F912" i="8"/>
  <c r="D913" i="8"/>
  <c r="F913" i="8"/>
  <c r="D914" i="8"/>
  <c r="F914" i="8"/>
  <c r="D915" i="8"/>
  <c r="E915" i="8" s="1"/>
  <c r="F915" i="8"/>
  <c r="D916" i="8"/>
  <c r="E916" i="8" s="1"/>
  <c r="F916" i="8"/>
  <c r="D917" i="8"/>
  <c r="E917" i="8" s="1"/>
  <c r="F917" i="8"/>
  <c r="D918" i="8"/>
  <c r="E918" i="8" s="1"/>
  <c r="F918" i="8"/>
  <c r="D919" i="8"/>
  <c r="E919" i="8" s="1"/>
  <c r="F919" i="8"/>
  <c r="D920" i="8"/>
  <c r="E920" i="8" s="1"/>
  <c r="F920" i="8"/>
  <c r="D921" i="8"/>
  <c r="E921" i="8" s="1"/>
  <c r="F921" i="8"/>
  <c r="D922" i="8"/>
  <c r="E922" i="8" s="1"/>
  <c r="F922" i="8"/>
  <c r="D923" i="8"/>
  <c r="E923" i="8" s="1"/>
  <c r="F923" i="8"/>
  <c r="D924" i="8"/>
  <c r="E924" i="8" s="1"/>
  <c r="F924" i="8"/>
  <c r="D925" i="8"/>
  <c r="E925" i="8" s="1"/>
  <c r="F925" i="8"/>
  <c r="D926" i="8"/>
  <c r="E926" i="8" s="1"/>
  <c r="F926" i="8"/>
  <c r="D927" i="8"/>
  <c r="E927" i="8" s="1"/>
  <c r="F927" i="8"/>
  <c r="D928" i="8"/>
  <c r="E928" i="8" s="1"/>
  <c r="F928" i="8"/>
  <c r="D929" i="8"/>
  <c r="E929" i="8" s="1"/>
  <c r="F929" i="8"/>
  <c r="D930" i="8"/>
  <c r="F930" i="8"/>
  <c r="D931" i="8"/>
  <c r="E931" i="8" s="1"/>
  <c r="F931" i="8"/>
  <c r="D932" i="8"/>
  <c r="F932" i="8"/>
  <c r="D933" i="8"/>
  <c r="E933" i="8" s="1"/>
  <c r="F933" i="8"/>
  <c r="D934" i="8"/>
  <c r="E934" i="8" s="1"/>
  <c r="F934" i="8"/>
  <c r="D935" i="8"/>
  <c r="F935" i="8"/>
  <c r="D936" i="8"/>
  <c r="E936" i="8" s="1"/>
  <c r="F936" i="8"/>
  <c r="D937" i="8"/>
  <c r="F937" i="8"/>
  <c r="D938" i="8"/>
  <c r="E938" i="8" s="1"/>
  <c r="F938" i="8"/>
  <c r="D939" i="8"/>
  <c r="E939" i="8" s="1"/>
  <c r="F939" i="8"/>
  <c r="D940" i="8"/>
  <c r="E940" i="8" s="1"/>
  <c r="F940" i="8"/>
  <c r="D941" i="8"/>
  <c r="F941" i="8"/>
  <c r="D942" i="8"/>
  <c r="E942" i="8" s="1"/>
  <c r="F942" i="8"/>
  <c r="D943" i="8"/>
  <c r="E943" i="8" s="1"/>
  <c r="F943" i="8"/>
  <c r="D944" i="8"/>
  <c r="E944" i="8" s="1"/>
  <c r="F944" i="8"/>
  <c r="D945" i="8"/>
  <c r="E945" i="8" s="1"/>
  <c r="F945" i="8"/>
  <c r="D946" i="8"/>
  <c r="E946" i="8" s="1"/>
  <c r="F946" i="8"/>
  <c r="D947" i="8"/>
  <c r="E947" i="8" s="1"/>
  <c r="F947" i="8"/>
  <c r="D948" i="8"/>
  <c r="E948" i="8" s="1"/>
  <c r="F948" i="8"/>
  <c r="D949" i="8"/>
  <c r="E949" i="8" s="1"/>
  <c r="F949" i="8"/>
  <c r="D950" i="8"/>
  <c r="E950" i="8" s="1"/>
  <c r="F950" i="8"/>
  <c r="D951" i="8"/>
  <c r="E951" i="8" s="1"/>
  <c r="F951" i="8"/>
  <c r="D952" i="8"/>
  <c r="E952" i="8" s="1"/>
  <c r="F952" i="8"/>
  <c r="D953" i="8"/>
  <c r="E953" i="8" s="1"/>
  <c r="F953" i="8"/>
  <c r="D954" i="8"/>
  <c r="E954" i="8" s="1"/>
  <c r="F954" i="8"/>
  <c r="D955" i="8"/>
  <c r="F955" i="8"/>
  <c r="D956" i="8"/>
  <c r="E956" i="8" s="1"/>
  <c r="F956" i="8"/>
  <c r="D957" i="8"/>
  <c r="E957" i="8" s="1"/>
  <c r="F957" i="8"/>
  <c r="D958" i="8"/>
  <c r="E958" i="8" s="1"/>
  <c r="F958" i="8"/>
  <c r="D959" i="8"/>
  <c r="E959" i="8" s="1"/>
  <c r="F959" i="8"/>
  <c r="D960" i="8"/>
  <c r="F960" i="8"/>
  <c r="D961" i="8"/>
  <c r="E961" i="8" s="1"/>
  <c r="F961" i="8"/>
  <c r="D962" i="8"/>
  <c r="E962" i="8" s="1"/>
  <c r="F962" i="8"/>
  <c r="D963" i="8"/>
  <c r="E963" i="8" s="1"/>
  <c r="F963" i="8"/>
  <c r="D964" i="8"/>
  <c r="E964" i="8" s="1"/>
  <c r="F964" i="8"/>
  <c r="D965" i="8"/>
  <c r="E965" i="8" s="1"/>
  <c r="F965" i="8"/>
  <c r="D966" i="8"/>
  <c r="E966" i="8" s="1"/>
  <c r="F966" i="8"/>
  <c r="D967" i="8"/>
  <c r="F967" i="8"/>
  <c r="D968" i="8"/>
  <c r="E968" i="8" s="1"/>
  <c r="F968" i="8"/>
  <c r="D969" i="8"/>
  <c r="E969" i="8" s="1"/>
  <c r="F969" i="8"/>
  <c r="D970" i="8"/>
  <c r="F970" i="8"/>
  <c r="D971" i="8"/>
  <c r="E971" i="8" s="1"/>
  <c r="F971" i="8"/>
  <c r="D972" i="8"/>
  <c r="F972" i="8"/>
  <c r="D973" i="8"/>
  <c r="F973" i="8"/>
  <c r="D974" i="8"/>
  <c r="E974" i="8" s="1"/>
  <c r="F974" i="8"/>
  <c r="D975" i="8"/>
  <c r="F975" i="8"/>
  <c r="D976" i="8"/>
  <c r="E976" i="8" s="1"/>
  <c r="F976" i="8"/>
  <c r="D977" i="8"/>
  <c r="F977" i="8"/>
  <c r="D978" i="8"/>
  <c r="E978" i="8" s="1"/>
  <c r="F978" i="8"/>
  <c r="D979" i="8"/>
  <c r="F979" i="8"/>
  <c r="D980" i="8"/>
  <c r="E980" i="8" s="1"/>
  <c r="F980" i="8"/>
  <c r="D981" i="8"/>
  <c r="F981" i="8"/>
  <c r="D982" i="8"/>
  <c r="F982" i="8"/>
  <c r="D983" i="8"/>
  <c r="E983" i="8" s="1"/>
  <c r="F983" i="8"/>
  <c r="D984" i="8"/>
  <c r="F984" i="8"/>
  <c r="D985" i="8"/>
  <c r="E985" i="8" s="1"/>
  <c r="F985" i="8"/>
  <c r="D986" i="8"/>
  <c r="E986" i="8" s="1"/>
  <c r="F986" i="8"/>
  <c r="D987" i="8"/>
  <c r="E987" i="8" s="1"/>
  <c r="F987" i="8"/>
  <c r="D988" i="8"/>
  <c r="E988" i="8" s="1"/>
  <c r="F988" i="8"/>
  <c r="D989" i="8"/>
  <c r="E989" i="8" s="1"/>
  <c r="F989" i="8"/>
  <c r="D990" i="8"/>
  <c r="E990" i="8" s="1"/>
  <c r="F990" i="8"/>
  <c r="D991" i="8"/>
  <c r="E991" i="8" s="1"/>
  <c r="F991" i="8"/>
  <c r="D992" i="8"/>
  <c r="F992" i="8"/>
  <c r="D993" i="8"/>
  <c r="E993" i="8" s="1"/>
  <c r="F993" i="8"/>
  <c r="D994" i="8"/>
  <c r="E994" i="8" s="1"/>
  <c r="F994" i="8"/>
  <c r="D995" i="8"/>
  <c r="F995" i="8"/>
  <c r="D996" i="8"/>
  <c r="F996" i="8"/>
  <c r="D997" i="8"/>
  <c r="E997" i="8" s="1"/>
  <c r="F997" i="8"/>
  <c r="D998" i="8"/>
  <c r="E998" i="8" s="1"/>
  <c r="F998" i="8"/>
  <c r="D999" i="8"/>
  <c r="E999" i="8" s="1"/>
  <c r="F999" i="8"/>
  <c r="D1000" i="8"/>
  <c r="E1000" i="8" s="1"/>
  <c r="F1000" i="8"/>
  <c r="D1001" i="8"/>
  <c r="E1001" i="8" s="1"/>
  <c r="F1001" i="8"/>
  <c r="D1002" i="8"/>
  <c r="E1002" i="8" s="1"/>
  <c r="F1002" i="8"/>
  <c r="D1003" i="8"/>
  <c r="E1003" i="8" s="1"/>
  <c r="F1003" i="8"/>
  <c r="D1004" i="8"/>
  <c r="F1004" i="8"/>
  <c r="D1005" i="8"/>
  <c r="E1005" i="8" s="1"/>
  <c r="F1005" i="8"/>
  <c r="D1006" i="8"/>
  <c r="E1006" i="8" s="1"/>
  <c r="F1006" i="8"/>
  <c r="D1007" i="8"/>
  <c r="E1007" i="8" s="1"/>
  <c r="F1007" i="8"/>
  <c r="D1008" i="8"/>
  <c r="E1008" i="8" s="1"/>
  <c r="F1008" i="8"/>
  <c r="D1009" i="8"/>
  <c r="E1009" i="8" s="1"/>
  <c r="F1009" i="8"/>
  <c r="D1010" i="8"/>
  <c r="E1010" i="8" s="1"/>
  <c r="F1010" i="8"/>
  <c r="D1011" i="8"/>
  <c r="E1011" i="8" s="1"/>
  <c r="F1011" i="8"/>
  <c r="D1012" i="8"/>
  <c r="E1012" i="8" s="1"/>
  <c r="F1012" i="8"/>
  <c r="D1013" i="8"/>
  <c r="E1013" i="8" s="1"/>
  <c r="F1013" i="8"/>
  <c r="D1014" i="8"/>
  <c r="E1014" i="8" s="1"/>
  <c r="F1014" i="8"/>
  <c r="D1015" i="8"/>
  <c r="E1015" i="8" s="1"/>
  <c r="F1015" i="8"/>
  <c r="D1016" i="8"/>
  <c r="E1016" i="8" s="1"/>
  <c r="F1016" i="8"/>
  <c r="D1017" i="8"/>
  <c r="E1017" i="8" s="1"/>
  <c r="F1017" i="8"/>
  <c r="D1018" i="8"/>
  <c r="E1018" i="8" s="1"/>
  <c r="F1018" i="8"/>
  <c r="D1019" i="8"/>
  <c r="E1019" i="8" s="1"/>
  <c r="F1019" i="8"/>
  <c r="D1020" i="8"/>
  <c r="E1020" i="8" s="1"/>
  <c r="F1020" i="8"/>
  <c r="D1021" i="8"/>
  <c r="E1021" i="8" s="1"/>
  <c r="F1021" i="8"/>
  <c r="D1022" i="8"/>
  <c r="E1022" i="8" s="1"/>
  <c r="F1022" i="8"/>
  <c r="D1023" i="8"/>
  <c r="E1023" i="8" s="1"/>
  <c r="F1023" i="8"/>
  <c r="D1024" i="8"/>
  <c r="E1024" i="8" s="1"/>
  <c r="F1024" i="8"/>
  <c r="D1025" i="8"/>
  <c r="E1025" i="8" s="1"/>
  <c r="F1025" i="8"/>
  <c r="D1026" i="8"/>
  <c r="E1026" i="8" s="1"/>
  <c r="F1026" i="8"/>
  <c r="D1027" i="8"/>
  <c r="E1027" i="8" s="1"/>
  <c r="F1027" i="8"/>
  <c r="D1028" i="8"/>
  <c r="E1028" i="8" s="1"/>
  <c r="F1028" i="8"/>
  <c r="D1029" i="8"/>
  <c r="E1029" i="8" s="1"/>
  <c r="F1029" i="8"/>
  <c r="D1030" i="8"/>
  <c r="E1030" i="8" s="1"/>
  <c r="F1030" i="8"/>
  <c r="D1031" i="8"/>
  <c r="E1031" i="8" s="1"/>
  <c r="F1031" i="8"/>
  <c r="D1032" i="8"/>
  <c r="E1032" i="8" s="1"/>
  <c r="F1032" i="8"/>
  <c r="D1033" i="8"/>
  <c r="E1033" i="8" s="1"/>
  <c r="F1033" i="8"/>
  <c r="D1034" i="8"/>
  <c r="E1034" i="8" s="1"/>
  <c r="F1034" i="8"/>
  <c r="D1035" i="8"/>
  <c r="E1035" i="8" s="1"/>
  <c r="F1035" i="8"/>
  <c r="D1036" i="8"/>
  <c r="E1036" i="8" s="1"/>
  <c r="F1036" i="8"/>
  <c r="D1037" i="8"/>
  <c r="E1037" i="8" s="1"/>
  <c r="F1037" i="8"/>
  <c r="D1038" i="8"/>
  <c r="E1038" i="8" s="1"/>
  <c r="F1038" i="8"/>
  <c r="D1039" i="8"/>
  <c r="E1039" i="8" s="1"/>
  <c r="F1039" i="8"/>
  <c r="D1040" i="8"/>
  <c r="E1040" i="8" s="1"/>
  <c r="F1040" i="8"/>
  <c r="D1041" i="8"/>
  <c r="E1041" i="8" s="1"/>
  <c r="F1041" i="8"/>
  <c r="D1042" i="8"/>
  <c r="E1042" i="8" s="1"/>
  <c r="F1042" i="8"/>
  <c r="D1043" i="8"/>
  <c r="E1043" i="8" s="1"/>
  <c r="F1043" i="8"/>
  <c r="D1044" i="8"/>
  <c r="E1044" i="8" s="1"/>
  <c r="F1044" i="8"/>
  <c r="D1045" i="8"/>
  <c r="E1045" i="8" s="1"/>
  <c r="F1045" i="8"/>
  <c r="D1046" i="8"/>
  <c r="E1046" i="8" s="1"/>
  <c r="F1046" i="8"/>
  <c r="D1047" i="8"/>
  <c r="E1047" i="8" s="1"/>
  <c r="F1047" i="8"/>
  <c r="D1048" i="8"/>
  <c r="E1048" i="8" s="1"/>
  <c r="F1048" i="8"/>
  <c r="D1049" i="8"/>
  <c r="E1049" i="8" s="1"/>
  <c r="F1049" i="8"/>
  <c r="D1050" i="8"/>
  <c r="E1050" i="8" s="1"/>
  <c r="F1050" i="8"/>
  <c r="D1051" i="8"/>
  <c r="E1051" i="8" s="1"/>
  <c r="F1051" i="8"/>
  <c r="D1052" i="8"/>
  <c r="E1052" i="8" s="1"/>
  <c r="F1052" i="8"/>
  <c r="D1053" i="8"/>
  <c r="E1053" i="8" s="1"/>
  <c r="F1053" i="8"/>
  <c r="D1054" i="8"/>
  <c r="E1054" i="8" s="1"/>
  <c r="F1054" i="8"/>
  <c r="D1055" i="8"/>
  <c r="E1055" i="8" s="1"/>
  <c r="F1055" i="8"/>
  <c r="D1056" i="8"/>
  <c r="E1056" i="8" s="1"/>
  <c r="F1056" i="8"/>
  <c r="D1057" i="8"/>
  <c r="E1057" i="8" s="1"/>
  <c r="F1057" i="8"/>
  <c r="D1058" i="8"/>
  <c r="E1058" i="8" s="1"/>
  <c r="F1058" i="8"/>
  <c r="D1059" i="8"/>
  <c r="E1059" i="8" s="1"/>
  <c r="F1059" i="8"/>
  <c r="D1060" i="8"/>
  <c r="E1060" i="8" s="1"/>
  <c r="F1060" i="8"/>
  <c r="D1061" i="8"/>
  <c r="E1061" i="8" s="1"/>
  <c r="F1061" i="8"/>
  <c r="D1062" i="8"/>
  <c r="E1062" i="8" s="1"/>
  <c r="F1062" i="8"/>
  <c r="D1063" i="8"/>
  <c r="E1063" i="8" s="1"/>
  <c r="F1063" i="8"/>
  <c r="D1064" i="8"/>
  <c r="E1064" i="8" s="1"/>
  <c r="F1064" i="8"/>
  <c r="D1065" i="8"/>
  <c r="E1065" i="8" s="1"/>
  <c r="F1065" i="8"/>
  <c r="D1066" i="8"/>
  <c r="E1066" i="8" s="1"/>
  <c r="F1066" i="8"/>
  <c r="D1067" i="8"/>
  <c r="E1067" i="8" s="1"/>
  <c r="F1067" i="8"/>
  <c r="D1068" i="8"/>
  <c r="E1068" i="8" s="1"/>
  <c r="F1068" i="8"/>
  <c r="D1069" i="8"/>
  <c r="E1069" i="8" s="1"/>
  <c r="F1069" i="8"/>
  <c r="D1070" i="8"/>
  <c r="E1070" i="8" s="1"/>
  <c r="F1070" i="8"/>
  <c r="D1071" i="8"/>
  <c r="E1071" i="8" s="1"/>
  <c r="F1071" i="8"/>
  <c r="D1072" i="8"/>
  <c r="E1072" i="8" s="1"/>
  <c r="F1072" i="8"/>
  <c r="D1073" i="8"/>
  <c r="E1073" i="8" s="1"/>
  <c r="F1073" i="8"/>
  <c r="D1074" i="8"/>
  <c r="E1074" i="8" s="1"/>
  <c r="F1074" i="8"/>
  <c r="D1075" i="8"/>
  <c r="E1075" i="8" s="1"/>
  <c r="F1075" i="8"/>
  <c r="D1076" i="8"/>
  <c r="E1076" i="8" s="1"/>
  <c r="F1076" i="8"/>
  <c r="D1077" i="8"/>
  <c r="E1077" i="8" s="1"/>
  <c r="F1077" i="8"/>
  <c r="D1078" i="8"/>
  <c r="E1078" i="8" s="1"/>
  <c r="F1078" i="8"/>
  <c r="D1079" i="8"/>
  <c r="E1079" i="8" s="1"/>
  <c r="F1079" i="8"/>
  <c r="D1080" i="8"/>
  <c r="E1080" i="8" s="1"/>
  <c r="F1080" i="8"/>
  <c r="D1081" i="8"/>
  <c r="E1081" i="8" s="1"/>
  <c r="F1081" i="8"/>
  <c r="D1082" i="8"/>
  <c r="E1082" i="8" s="1"/>
  <c r="F1082" i="8"/>
  <c r="D1083" i="8"/>
  <c r="E1083" i="8" s="1"/>
  <c r="F1083" i="8"/>
  <c r="D1084" i="8"/>
  <c r="E1084" i="8" s="1"/>
  <c r="F1084" i="8"/>
  <c r="D1085" i="8"/>
  <c r="E1085" i="8" s="1"/>
  <c r="F1085" i="8"/>
  <c r="D1086" i="8"/>
  <c r="E1086" i="8" s="1"/>
  <c r="F1086" i="8"/>
  <c r="D1087" i="8"/>
  <c r="E1087" i="8" s="1"/>
  <c r="F1087" i="8"/>
  <c r="D1088" i="8"/>
  <c r="E1088" i="8" s="1"/>
  <c r="F1088" i="8"/>
  <c r="D1089" i="8"/>
  <c r="E1089" i="8" s="1"/>
  <c r="F1089" i="8"/>
  <c r="D1090" i="8"/>
  <c r="E1090" i="8" s="1"/>
  <c r="F1090" i="8"/>
  <c r="D1091" i="8"/>
  <c r="E1091" i="8" s="1"/>
  <c r="F1091" i="8"/>
  <c r="D1092" i="8"/>
  <c r="E1092" i="8" s="1"/>
  <c r="F1092" i="8"/>
  <c r="D1093" i="8"/>
  <c r="E1093" i="8" s="1"/>
  <c r="F1093" i="8"/>
  <c r="D1094" i="8"/>
  <c r="E1094" i="8" s="1"/>
  <c r="F1094" i="8"/>
  <c r="D1095" i="8"/>
  <c r="E1095" i="8" s="1"/>
  <c r="F1095" i="8"/>
  <c r="D1096" i="8"/>
  <c r="E1096" i="8" s="1"/>
  <c r="F1096" i="8"/>
  <c r="D1097" i="8"/>
  <c r="E1097" i="8" s="1"/>
  <c r="F1097" i="8"/>
  <c r="D1098" i="8"/>
  <c r="E1098" i="8" s="1"/>
  <c r="F1098" i="8"/>
  <c r="D1099" i="8"/>
  <c r="E1099" i="8" s="1"/>
  <c r="F1099" i="8"/>
  <c r="D1100" i="8"/>
  <c r="E1100" i="8" s="1"/>
  <c r="F1100" i="8"/>
  <c r="D1101" i="8"/>
  <c r="E1101" i="8" s="1"/>
  <c r="F1101" i="8"/>
  <c r="D1102" i="8"/>
  <c r="E1102" i="8" s="1"/>
  <c r="F1102" i="8"/>
  <c r="D1103" i="8"/>
  <c r="E1103" i="8" s="1"/>
  <c r="F1103" i="8"/>
  <c r="D1104" i="8"/>
  <c r="E1104" i="8" s="1"/>
  <c r="F1104" i="8"/>
  <c r="D1105" i="8"/>
  <c r="E1105" i="8" s="1"/>
  <c r="F1105" i="8"/>
  <c r="D1106" i="8"/>
  <c r="E1106" i="8" s="1"/>
  <c r="F1106" i="8"/>
  <c r="D1107" i="8"/>
  <c r="E1107" i="8" s="1"/>
  <c r="F1107" i="8"/>
  <c r="D1108" i="8"/>
  <c r="E1108" i="8" s="1"/>
  <c r="F1108" i="8"/>
  <c r="D1109" i="8"/>
  <c r="E1109" i="8" s="1"/>
  <c r="F1109" i="8"/>
  <c r="D1110" i="8"/>
  <c r="E1110" i="8" s="1"/>
  <c r="F1110" i="8"/>
  <c r="D1111" i="8"/>
  <c r="E1111" i="8" s="1"/>
  <c r="F1111" i="8"/>
  <c r="D1112" i="8"/>
  <c r="E1112" i="8" s="1"/>
  <c r="F1112" i="8"/>
  <c r="D1113" i="8"/>
  <c r="E1113" i="8" s="1"/>
  <c r="F1113" i="8"/>
  <c r="D1114" i="8"/>
  <c r="F1114" i="8"/>
  <c r="D1115" i="8"/>
  <c r="E1115" i="8" s="1"/>
  <c r="F1115" i="8"/>
  <c r="D1116" i="8"/>
  <c r="E1116" i="8" s="1"/>
  <c r="F1116" i="8"/>
  <c r="D1117" i="8"/>
  <c r="E1117" i="8" s="1"/>
  <c r="F1117" i="8"/>
  <c r="D1118" i="8"/>
  <c r="E1118" i="8" s="1"/>
  <c r="F1118" i="8"/>
  <c r="D1119" i="8"/>
  <c r="E1119" i="8" s="1"/>
  <c r="F1119" i="8"/>
  <c r="D1120" i="8"/>
  <c r="E1120" i="8" s="1"/>
  <c r="F1120" i="8"/>
  <c r="D1121" i="8"/>
  <c r="E1121" i="8" s="1"/>
  <c r="F1121" i="8"/>
  <c r="D1122" i="8"/>
  <c r="F1122" i="8"/>
  <c r="D1123" i="8"/>
  <c r="F1123" i="8"/>
  <c r="D1124" i="8"/>
  <c r="E1124" i="8" s="1"/>
  <c r="F1124" i="8"/>
  <c r="D1125" i="8"/>
  <c r="E1125" i="8" s="1"/>
  <c r="F1125" i="8"/>
  <c r="D1126" i="8"/>
  <c r="E1126" i="8" s="1"/>
  <c r="F1126" i="8"/>
  <c r="D1127" i="8"/>
  <c r="E1127" i="8" s="1"/>
  <c r="F1127" i="8"/>
  <c r="D1128" i="8"/>
  <c r="E1128" i="8" s="1"/>
  <c r="F1128" i="8"/>
  <c r="D1129" i="8"/>
  <c r="E1129" i="8" s="1"/>
  <c r="F1129" i="8"/>
  <c r="D1130" i="8"/>
  <c r="E1130" i="8" s="1"/>
  <c r="F1130" i="8"/>
  <c r="D1131" i="8"/>
  <c r="E1131" i="8" s="1"/>
  <c r="F1131" i="8"/>
  <c r="D1132" i="8"/>
  <c r="E1132" i="8" s="1"/>
  <c r="F1132" i="8"/>
  <c r="D1133" i="8"/>
  <c r="E1133" i="8" s="1"/>
  <c r="F1133" i="8"/>
  <c r="D1134" i="8"/>
  <c r="E1134" i="8" s="1"/>
  <c r="F1134" i="8"/>
  <c r="D1135" i="8"/>
  <c r="E1135" i="8" s="1"/>
  <c r="F1135" i="8"/>
  <c r="D1136" i="8"/>
  <c r="E1136" i="8" s="1"/>
  <c r="F1136" i="8"/>
  <c r="D1137" i="8"/>
  <c r="E1137" i="8" s="1"/>
  <c r="F1137" i="8"/>
  <c r="D1138" i="8"/>
  <c r="E1138" i="8" s="1"/>
  <c r="F1138" i="8"/>
  <c r="D1139" i="8"/>
  <c r="E1139" i="8" s="1"/>
  <c r="F1139" i="8"/>
  <c r="D1140" i="8"/>
  <c r="E1140" i="8" s="1"/>
  <c r="F1140" i="8"/>
  <c r="D1141" i="8"/>
  <c r="E1141" i="8" s="1"/>
  <c r="F1141" i="8"/>
  <c r="D1142" i="8"/>
  <c r="E1142" i="8" s="1"/>
  <c r="F1142" i="8"/>
  <c r="D1143" i="8"/>
  <c r="E1143" i="8" s="1"/>
  <c r="F1143" i="8"/>
  <c r="D1144" i="8"/>
  <c r="E1144" i="8" s="1"/>
  <c r="F1144" i="8"/>
  <c r="D1145" i="8"/>
  <c r="E1145" i="8" s="1"/>
  <c r="F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B18" i="19" l="1"/>
  <c r="B17" i="19" l="1"/>
  <c r="S2" i="8" l="1"/>
  <c r="T2" i="8"/>
  <c r="E206" i="3"/>
  <c r="E207" i="3"/>
  <c r="E208" i="3"/>
  <c r="F1129" i="49" s="1"/>
  <c r="G1129" i="49" s="1"/>
  <c r="E209" i="3"/>
  <c r="E210" i="3"/>
  <c r="E211" i="3"/>
  <c r="E212" i="3"/>
  <c r="F115" i="49" s="1"/>
  <c r="G115" i="49" s="1"/>
  <c r="E213" i="3"/>
  <c r="F186" i="49" s="1"/>
  <c r="G186" i="49" s="1"/>
  <c r="E214" i="3"/>
  <c r="E215" i="3"/>
  <c r="E216" i="3"/>
  <c r="F841" i="49" s="1"/>
  <c r="G841" i="49" s="1"/>
  <c r="E217" i="3"/>
  <c r="E218" i="3"/>
  <c r="E219" i="3"/>
  <c r="H8" i="8"/>
  <c r="G160" i="8"/>
  <c r="G186" i="8"/>
  <c r="G236" i="8"/>
  <c r="I236" i="8" s="1"/>
  <c r="H238" i="8"/>
  <c r="J238" i="8" s="1"/>
  <c r="H251" i="8"/>
  <c r="J251" i="8" s="1"/>
  <c r="G272" i="8"/>
  <c r="G274" i="8"/>
  <c r="H275" i="8"/>
  <c r="H289" i="8"/>
  <c r="G300" i="8"/>
  <c r="H318" i="8"/>
  <c r="J318" i="8" s="1"/>
  <c r="H376" i="8"/>
  <c r="J376" i="8" s="1"/>
  <c r="H377" i="8"/>
  <c r="J377" i="8" s="1"/>
  <c r="H388" i="8"/>
  <c r="J388" i="8" s="1"/>
  <c r="G390" i="8"/>
  <c r="I390" i="8" s="1"/>
  <c r="H408" i="8"/>
  <c r="G414" i="8"/>
  <c r="G417" i="8"/>
  <c r="H459" i="8"/>
  <c r="J459" i="8" s="1"/>
  <c r="H462" i="8"/>
  <c r="J462" i="8" s="1"/>
  <c r="G463" i="8"/>
  <c r="H474" i="8"/>
  <c r="J474" i="8" s="1"/>
  <c r="G476" i="8"/>
  <c r="G483" i="8"/>
  <c r="H484" i="8"/>
  <c r="H486" i="8"/>
  <c r="G488" i="8"/>
  <c r="I488" i="8" s="1"/>
  <c r="G514" i="8"/>
  <c r="I514" i="8" s="1"/>
  <c r="G526" i="8"/>
  <c r="I526" i="8" s="1"/>
  <c r="G527" i="8"/>
  <c r="I527" i="8" s="1"/>
  <c r="G533" i="8"/>
  <c r="H540" i="8"/>
  <c r="H553" i="8"/>
  <c r="J553" i="8" s="1"/>
  <c r="H564" i="8"/>
  <c r="J564" i="8" s="1"/>
  <c r="G565" i="8"/>
  <c r="I565" i="8" s="1"/>
  <c r="H569" i="8"/>
  <c r="J569" i="8" s="1"/>
  <c r="G570" i="8"/>
  <c r="I570" i="8" s="1"/>
  <c r="G571" i="8"/>
  <c r="I571" i="8" s="1"/>
  <c r="H572" i="8"/>
  <c r="J572" i="8" s="1"/>
  <c r="H573" i="8"/>
  <c r="J573" i="8" s="1"/>
  <c r="G574" i="8"/>
  <c r="I574" i="8" s="1"/>
  <c r="G576" i="8"/>
  <c r="I576" i="8" s="1"/>
  <c r="G578" i="8"/>
  <c r="I578" i="8" s="1"/>
  <c r="H580" i="8"/>
  <c r="J580" i="8" s="1"/>
  <c r="G581" i="8"/>
  <c r="I581" i="8" s="1"/>
  <c r="G582" i="8"/>
  <c r="H583" i="8"/>
  <c r="J583" i="8" s="1"/>
  <c r="H588" i="8"/>
  <c r="H589" i="8"/>
  <c r="G590" i="8"/>
  <c r="H591" i="8"/>
  <c r="J591" i="8" s="1"/>
  <c r="G594" i="8"/>
  <c r="I594" i="8" s="1"/>
  <c r="G597" i="8"/>
  <c r="I597" i="8" s="1"/>
  <c r="G626" i="8"/>
  <c r="I626" i="8" s="1"/>
  <c r="G654" i="8"/>
  <c r="H656" i="8"/>
  <c r="G657" i="8"/>
  <c r="H658" i="8"/>
  <c r="H664" i="8"/>
  <c r="J664" i="8" s="1"/>
  <c r="G667" i="8"/>
  <c r="I667" i="8" s="1"/>
  <c r="H674" i="8"/>
  <c r="J674" i="8" s="1"/>
  <c r="H690" i="8"/>
  <c r="J690" i="8" s="1"/>
  <c r="G702" i="8"/>
  <c r="I702" i="8" s="1"/>
  <c r="H706" i="8"/>
  <c r="H708" i="8"/>
  <c r="J708" i="8" s="1"/>
  <c r="G713" i="8"/>
  <c r="I713" i="8" s="1"/>
  <c r="H714" i="8"/>
  <c r="G715" i="8"/>
  <c r="H717" i="8"/>
  <c r="J717" i="8" s="1"/>
  <c r="G718" i="8"/>
  <c r="I718" i="8" s="1"/>
  <c r="H720" i="8"/>
  <c r="H722" i="8"/>
  <c r="J722" i="8" s="1"/>
  <c r="G726" i="8"/>
  <c r="I726" i="8" s="1"/>
  <c r="H728" i="8"/>
  <c r="J728" i="8" s="1"/>
  <c r="G729" i="8"/>
  <c r="I729" i="8" s="1"/>
  <c r="G731" i="8"/>
  <c r="I731" i="8" s="1"/>
  <c r="G734" i="8"/>
  <c r="I734" i="8" s="1"/>
  <c r="H736" i="8"/>
  <c r="J736" i="8" s="1"/>
  <c r="G737" i="8"/>
  <c r="I737" i="8" s="1"/>
  <c r="H738" i="8"/>
  <c r="J738" i="8" s="1"/>
  <c r="H740" i="8"/>
  <c r="J740" i="8" s="1"/>
  <c r="H744" i="8"/>
  <c r="J744" i="8" s="1"/>
  <c r="G745" i="8"/>
  <c r="I745" i="8" s="1"/>
  <c r="H746" i="8"/>
  <c r="J746" i="8" s="1"/>
  <c r="H749" i="8"/>
  <c r="J749" i="8" s="1"/>
  <c r="G750" i="8"/>
  <c r="I750" i="8" s="1"/>
  <c r="H752" i="8"/>
  <c r="J752" i="8" s="1"/>
  <c r="H753" i="8"/>
  <c r="J753" i="8" s="1"/>
  <c r="G755" i="8"/>
  <c r="I755" i="8" s="1"/>
  <c r="H756" i="8"/>
  <c r="J756" i="8" s="1"/>
  <c r="H760" i="8"/>
  <c r="J760" i="8" s="1"/>
  <c r="G763" i="8"/>
  <c r="I763" i="8" s="1"/>
  <c r="H765" i="8"/>
  <c r="J765" i="8" s="1"/>
  <c r="G766" i="8"/>
  <c r="I766" i="8" s="1"/>
  <c r="H768" i="8"/>
  <c r="J768" i="8" s="1"/>
  <c r="G771" i="8"/>
  <c r="I771" i="8" s="1"/>
  <c r="G774" i="8"/>
  <c r="I774" i="8" s="1"/>
  <c r="H777" i="8"/>
  <c r="J777" i="8" s="1"/>
  <c r="H779" i="8"/>
  <c r="J779" i="8" s="1"/>
  <c r="H781" i="8"/>
  <c r="J781" i="8" s="1"/>
  <c r="G785" i="8"/>
  <c r="I785" i="8" s="1"/>
  <c r="G788" i="8"/>
  <c r="I788" i="8" s="1"/>
  <c r="H789" i="8"/>
  <c r="J789" i="8" s="1"/>
  <c r="G790" i="8"/>
  <c r="I790" i="8" s="1"/>
  <c r="G793" i="8"/>
  <c r="I793" i="8" s="1"/>
  <c r="G795" i="8"/>
  <c r="I795" i="8" s="1"/>
  <c r="H796" i="8"/>
  <c r="J796" i="8" s="1"/>
  <c r="H797" i="8"/>
  <c r="J797" i="8" s="1"/>
  <c r="G802" i="8"/>
  <c r="I802" i="8" s="1"/>
  <c r="H803" i="8"/>
  <c r="J803" i="8" s="1"/>
  <c r="H804" i="8"/>
  <c r="J804" i="8" s="1"/>
  <c r="H811" i="8"/>
  <c r="J811" i="8" s="1"/>
  <c r="H813" i="8"/>
  <c r="J813" i="8" s="1"/>
  <c r="G814" i="8"/>
  <c r="I814" i="8" s="1"/>
  <c r="G818" i="8"/>
  <c r="I818" i="8" s="1"/>
  <c r="G819" i="8"/>
  <c r="I819" i="8" s="1"/>
  <c r="G820" i="8"/>
  <c r="I820" i="8" s="1"/>
  <c r="G824" i="8"/>
  <c r="I824" i="8" s="1"/>
  <c r="G825" i="8"/>
  <c r="I825" i="8" s="1"/>
  <c r="G828" i="8"/>
  <c r="I828" i="8" s="1"/>
  <c r="G829" i="8"/>
  <c r="I829" i="8" s="1"/>
  <c r="G833" i="8"/>
  <c r="I833" i="8" s="1"/>
  <c r="G835" i="8"/>
  <c r="I835" i="8" s="1"/>
  <c r="G838" i="8"/>
  <c r="I838" i="8" s="1"/>
  <c r="G840" i="8"/>
  <c r="I840" i="8" s="1"/>
  <c r="H842" i="8"/>
  <c r="J842" i="8" s="1"/>
  <c r="G843" i="8"/>
  <c r="I843" i="8" s="1"/>
  <c r="H844" i="8"/>
  <c r="J844" i="8" s="1"/>
  <c r="G845" i="8"/>
  <c r="I845" i="8" s="1"/>
  <c r="G848" i="8"/>
  <c r="I848" i="8" s="1"/>
  <c r="H852" i="8"/>
  <c r="J852" i="8" s="1"/>
  <c r="H853" i="8"/>
  <c r="J853" i="8" s="1"/>
  <c r="H855" i="8"/>
  <c r="J855" i="8" s="1"/>
  <c r="H857" i="8"/>
  <c r="J857" i="8" s="1"/>
  <c r="H859" i="8"/>
  <c r="J859" i="8" s="1"/>
  <c r="H860" i="8"/>
  <c r="J860" i="8" s="1"/>
  <c r="H863" i="8"/>
  <c r="J863" i="8" s="1"/>
  <c r="G865" i="8"/>
  <c r="I865" i="8" s="1"/>
  <c r="H869" i="8"/>
  <c r="J869" i="8" s="1"/>
  <c r="G870" i="8"/>
  <c r="I870" i="8" s="1"/>
  <c r="G871" i="8"/>
  <c r="I871" i="8" s="1"/>
  <c r="G873" i="8"/>
  <c r="I873" i="8" s="1"/>
  <c r="H877" i="8"/>
  <c r="J877" i="8" s="1"/>
  <c r="G878" i="8"/>
  <c r="I878" i="8" s="1"/>
  <c r="G879" i="8"/>
  <c r="I879" i="8" s="1"/>
  <c r="G881" i="8"/>
  <c r="I881" i="8" s="1"/>
  <c r="H885" i="8"/>
  <c r="J885" i="8" s="1"/>
  <c r="G886" i="8"/>
  <c r="I886" i="8" s="1"/>
  <c r="G887" i="8"/>
  <c r="I887" i="8" s="1"/>
  <c r="G889" i="8"/>
  <c r="I889" i="8" s="1"/>
  <c r="H893" i="8"/>
  <c r="J893" i="8" s="1"/>
  <c r="H894" i="8"/>
  <c r="J894" i="8" s="1"/>
  <c r="G895" i="8"/>
  <c r="I895" i="8" s="1"/>
  <c r="G897" i="8"/>
  <c r="I897" i="8" s="1"/>
  <c r="H901" i="8"/>
  <c r="J901" i="8" s="1"/>
  <c r="G902" i="8"/>
  <c r="I902" i="8" s="1"/>
  <c r="G903" i="8"/>
  <c r="I903" i="8" s="1"/>
  <c r="G905" i="8"/>
  <c r="I905" i="8" s="1"/>
  <c r="G910" i="8"/>
  <c r="I910" i="8" s="1"/>
  <c r="H915" i="8"/>
  <c r="J915" i="8" s="1"/>
  <c r="H917" i="8"/>
  <c r="J917" i="8" s="1"/>
  <c r="G918" i="8"/>
  <c r="I918" i="8" s="1"/>
  <c r="G919" i="8"/>
  <c r="I919" i="8" s="1"/>
  <c r="H923" i="8"/>
  <c r="J923" i="8" s="1"/>
  <c r="H925" i="8"/>
  <c r="J925" i="8" s="1"/>
  <c r="H926" i="8"/>
  <c r="J926" i="8" s="1"/>
  <c r="H927" i="8"/>
  <c r="J927" i="8" s="1"/>
  <c r="G928" i="8"/>
  <c r="I928" i="8" s="1"/>
  <c r="G929" i="8"/>
  <c r="I929" i="8" s="1"/>
  <c r="G931" i="8"/>
  <c r="I931" i="8" s="1"/>
  <c r="G936" i="8"/>
  <c r="I936" i="8" s="1"/>
  <c r="G938" i="8"/>
  <c r="I938" i="8" s="1"/>
  <c r="G942" i="8"/>
  <c r="I942" i="8" s="1"/>
  <c r="G943" i="8"/>
  <c r="I943" i="8" s="1"/>
  <c r="G944" i="8"/>
  <c r="I944" i="8" s="1"/>
  <c r="G946" i="8"/>
  <c r="I946" i="8" s="1"/>
  <c r="G950" i="8"/>
  <c r="I950" i="8" s="1"/>
  <c r="G951" i="8"/>
  <c r="I951" i="8" s="1"/>
  <c r="G952" i="8"/>
  <c r="I952" i="8" s="1"/>
  <c r="G954" i="8"/>
  <c r="I954" i="8" s="1"/>
  <c r="G958" i="8"/>
  <c r="I958" i="8" s="1"/>
  <c r="G959" i="8"/>
  <c r="I959" i="8" s="1"/>
  <c r="G962" i="8"/>
  <c r="I962" i="8" s="1"/>
  <c r="G966" i="8"/>
  <c r="I966" i="8" s="1"/>
  <c r="G968" i="8"/>
  <c r="I968" i="8" s="1"/>
  <c r="H974" i="8"/>
  <c r="J974" i="8" s="1"/>
  <c r="G976" i="8"/>
  <c r="I976" i="8" s="1"/>
  <c r="G978" i="8"/>
  <c r="I978" i="8" s="1"/>
  <c r="G983" i="8"/>
  <c r="I983" i="8" s="1"/>
  <c r="G989" i="8"/>
  <c r="I989" i="8" s="1"/>
  <c r="H990" i="8"/>
  <c r="J990" i="8" s="1"/>
  <c r="H991" i="8"/>
  <c r="J991" i="8" s="1"/>
  <c r="H994" i="8"/>
  <c r="J994" i="8" s="1"/>
  <c r="G997" i="8"/>
  <c r="I997" i="8" s="1"/>
  <c r="G998" i="8"/>
  <c r="I998" i="8" s="1"/>
  <c r="H999" i="8"/>
  <c r="J999" i="8" s="1"/>
  <c r="G1000" i="8"/>
  <c r="I1000" i="8" s="1"/>
  <c r="H1002" i="8"/>
  <c r="J1002" i="8" s="1"/>
  <c r="G1003" i="8"/>
  <c r="I1003" i="8" s="1"/>
  <c r="G1005" i="8"/>
  <c r="I1005" i="8" s="1"/>
  <c r="H1006" i="8"/>
  <c r="J1006" i="8" s="1"/>
  <c r="G1007" i="8"/>
  <c r="I1007" i="8" s="1"/>
  <c r="G1008" i="8"/>
  <c r="I1008" i="8" s="1"/>
  <c r="H1010" i="8"/>
  <c r="J1010" i="8" s="1"/>
  <c r="G1011" i="8"/>
  <c r="I1011" i="8" s="1"/>
  <c r="G1012" i="8"/>
  <c r="I1012" i="8" s="1"/>
  <c r="G1013" i="8"/>
  <c r="I1013" i="8" s="1"/>
  <c r="G1014" i="8"/>
  <c r="I1014" i="8" s="1"/>
  <c r="G1015" i="8"/>
  <c r="I1015" i="8" s="1"/>
  <c r="G1016" i="8"/>
  <c r="I1016" i="8" s="1"/>
  <c r="H1018" i="8"/>
  <c r="J1018" i="8" s="1"/>
  <c r="G1019" i="8"/>
  <c r="I1019" i="8" s="1"/>
  <c r="G1021" i="8"/>
  <c r="I1021" i="8" s="1"/>
  <c r="G1022" i="8"/>
  <c r="I1022" i="8" s="1"/>
  <c r="G1023" i="8"/>
  <c r="I1023" i="8" s="1"/>
  <c r="H1026" i="8"/>
  <c r="J1026" i="8" s="1"/>
  <c r="H1027" i="8"/>
  <c r="J1027" i="8" s="1"/>
  <c r="H1028" i="8"/>
  <c r="J1028" i="8" s="1"/>
  <c r="G1029" i="8"/>
  <c r="I1029" i="8" s="1"/>
  <c r="G1030" i="8"/>
  <c r="I1030" i="8" s="1"/>
  <c r="G1031" i="8"/>
  <c r="I1031" i="8" s="1"/>
  <c r="H1034" i="8"/>
  <c r="J1034" i="8" s="1"/>
  <c r="G1036" i="8"/>
  <c r="I1036" i="8" s="1"/>
  <c r="G1039" i="8"/>
  <c r="I1039" i="8" s="1"/>
  <c r="H1042" i="8"/>
  <c r="J1042" i="8" s="1"/>
  <c r="G1043" i="8"/>
  <c r="I1043" i="8" s="1"/>
  <c r="G1047" i="8"/>
  <c r="I1047" i="8" s="1"/>
  <c r="H1050" i="8"/>
  <c r="J1050" i="8" s="1"/>
  <c r="G1051" i="8"/>
  <c r="I1051" i="8" s="1"/>
  <c r="G1052" i="8"/>
  <c r="I1052" i="8" s="1"/>
  <c r="G1055" i="8"/>
  <c r="I1055" i="8" s="1"/>
  <c r="H1058" i="8"/>
  <c r="J1058" i="8" s="1"/>
  <c r="G1059" i="8"/>
  <c r="I1059" i="8" s="1"/>
  <c r="H1060" i="8"/>
  <c r="J1060" i="8" s="1"/>
  <c r="G1063" i="8"/>
  <c r="I1063" i="8" s="1"/>
  <c r="H1066" i="8"/>
  <c r="J1066" i="8" s="1"/>
  <c r="G1067" i="8"/>
  <c r="I1067" i="8" s="1"/>
  <c r="H1068" i="8"/>
  <c r="J1068" i="8" s="1"/>
  <c r="G1070" i="8"/>
  <c r="I1070" i="8" s="1"/>
  <c r="G1071" i="8"/>
  <c r="I1071" i="8" s="1"/>
  <c r="H1074" i="8"/>
  <c r="J1074" i="8" s="1"/>
  <c r="G1075" i="8"/>
  <c r="I1075" i="8" s="1"/>
  <c r="H1076" i="8"/>
  <c r="J1076" i="8" s="1"/>
  <c r="G1078" i="8"/>
  <c r="I1078" i="8" s="1"/>
  <c r="G1079" i="8"/>
  <c r="I1079" i="8" s="1"/>
  <c r="G1082" i="8"/>
  <c r="I1082" i="8" s="1"/>
  <c r="G1083" i="8"/>
  <c r="I1083" i="8" s="1"/>
  <c r="H1084" i="8"/>
  <c r="J1084" i="8" s="1"/>
  <c r="G1086" i="8"/>
  <c r="I1086" i="8" s="1"/>
  <c r="G1087" i="8"/>
  <c r="I1087" i="8" s="1"/>
  <c r="H1090" i="8"/>
  <c r="J1090" i="8" s="1"/>
  <c r="G1091" i="8"/>
  <c r="I1091" i="8" s="1"/>
  <c r="H1092" i="8"/>
  <c r="J1092" i="8" s="1"/>
  <c r="G1094" i="8"/>
  <c r="I1094" i="8" s="1"/>
  <c r="G1095" i="8"/>
  <c r="I1095" i="8" s="1"/>
  <c r="G1098" i="8"/>
  <c r="I1098" i="8" s="1"/>
  <c r="G1099" i="8"/>
  <c r="I1099" i="8" s="1"/>
  <c r="G1100" i="8"/>
  <c r="I1100" i="8" s="1"/>
  <c r="G1102" i="8"/>
  <c r="I1102" i="8" s="1"/>
  <c r="G1103" i="8"/>
  <c r="I1103" i="8" s="1"/>
  <c r="G1106" i="8"/>
  <c r="I1106" i="8" s="1"/>
  <c r="G1107" i="8"/>
  <c r="I1107" i="8" s="1"/>
  <c r="G1108" i="8"/>
  <c r="I1108" i="8" s="1"/>
  <c r="G1110" i="8"/>
  <c r="I1110" i="8" s="1"/>
  <c r="G1111" i="8"/>
  <c r="I1111" i="8" s="1"/>
  <c r="G1115" i="8"/>
  <c r="I1115" i="8" s="1"/>
  <c r="G1116" i="8"/>
  <c r="I1116" i="8" s="1"/>
  <c r="G1118" i="8"/>
  <c r="I1118" i="8" s="1"/>
  <c r="G1119" i="8"/>
  <c r="I1119" i="8" s="1"/>
  <c r="G1124" i="8"/>
  <c r="I1124" i="8" s="1"/>
  <c r="G1126" i="8"/>
  <c r="I1126" i="8" s="1"/>
  <c r="G1127" i="8"/>
  <c r="I1127" i="8" s="1"/>
  <c r="G1130" i="8"/>
  <c r="I1130" i="8" s="1"/>
  <c r="G1131" i="8"/>
  <c r="I1131" i="8" s="1"/>
  <c r="G1132" i="8"/>
  <c r="I1132" i="8" s="1"/>
  <c r="G1134" i="8"/>
  <c r="I1134" i="8" s="1"/>
  <c r="G1135" i="8"/>
  <c r="I1135" i="8" s="1"/>
  <c r="G1138" i="8"/>
  <c r="I1138" i="8" s="1"/>
  <c r="G1139" i="8"/>
  <c r="I1139" i="8" s="1"/>
  <c r="G1140" i="8"/>
  <c r="I1140" i="8" s="1"/>
  <c r="G1142" i="8"/>
  <c r="I1142" i="8" s="1"/>
  <c r="G1143" i="8"/>
  <c r="I1143" i="8" s="1"/>
  <c r="F295" i="49" l="1"/>
  <c r="G295" i="49" s="1"/>
  <c r="F1139" i="49"/>
  <c r="G1139" i="49" s="1"/>
  <c r="F1131" i="49"/>
  <c r="G1131" i="49" s="1"/>
  <c r="F1130" i="49"/>
  <c r="G1130" i="49" s="1"/>
  <c r="F201" i="49"/>
  <c r="G201" i="49" s="1"/>
  <c r="F1138" i="49"/>
  <c r="G1138" i="49" s="1"/>
  <c r="F332" i="49"/>
  <c r="G332" i="49" s="1"/>
  <c r="E562" i="8"/>
  <c r="G562" i="8" s="1"/>
  <c r="I562" i="8" s="1"/>
  <c r="F1134" i="49"/>
  <c r="G1134" i="49" s="1"/>
  <c r="F1133" i="49"/>
  <c r="G1133" i="49" s="1"/>
  <c r="F1135" i="49"/>
  <c r="G1135" i="49" s="1"/>
  <c r="F1136" i="49"/>
  <c r="G1136" i="49" s="1"/>
  <c r="F231" i="49"/>
  <c r="G231" i="49" s="1"/>
  <c r="F837" i="49"/>
  <c r="G837" i="49" s="1"/>
  <c r="F1127" i="49"/>
  <c r="G1127" i="49" s="1"/>
  <c r="F840" i="49"/>
  <c r="G840" i="49" s="1"/>
  <c r="F1132" i="49"/>
  <c r="G1132" i="49" s="1"/>
  <c r="F684" i="49"/>
  <c r="G684" i="49" s="1"/>
  <c r="F836" i="49"/>
  <c r="G836" i="49" s="1"/>
  <c r="F119" i="49"/>
  <c r="G119" i="49" s="1"/>
  <c r="F993" i="49"/>
  <c r="G993" i="49" s="1"/>
  <c r="F992" i="49"/>
  <c r="G992" i="49" s="1"/>
  <c r="F219" i="49"/>
  <c r="G219" i="49" s="1"/>
  <c r="E699" i="8"/>
  <c r="G699" i="8" s="1"/>
  <c r="E648" i="8"/>
  <c r="F991" i="49"/>
  <c r="G991" i="49" s="1"/>
  <c r="F111" i="49"/>
  <c r="G111" i="49" s="1"/>
  <c r="F762" i="49"/>
  <c r="G762" i="49" s="1"/>
  <c r="E647" i="8"/>
  <c r="H647" i="8" s="1"/>
  <c r="F282" i="49"/>
  <c r="G282" i="49" s="1"/>
  <c r="E373" i="8"/>
  <c r="G373" i="8" s="1"/>
  <c r="I373" i="8" s="1"/>
  <c r="F375" i="49"/>
  <c r="G375" i="49" s="1"/>
  <c r="E299" i="8"/>
  <c r="H299" i="8" s="1"/>
  <c r="E635" i="8"/>
  <c r="H635" i="8" s="1"/>
  <c r="F435" i="49"/>
  <c r="G435" i="49" s="1"/>
  <c r="F281" i="49"/>
  <c r="G281" i="49" s="1"/>
  <c r="E26" i="8"/>
  <c r="G26" i="8" s="1"/>
  <c r="F283" i="49"/>
  <c r="G283" i="49" s="1"/>
  <c r="E38" i="8"/>
  <c r="H38" i="8" s="1"/>
  <c r="F174" i="49"/>
  <c r="G174" i="49" s="1"/>
  <c r="E396" i="8"/>
  <c r="H396" i="8" s="1"/>
  <c r="F68" i="49"/>
  <c r="G68" i="49" s="1"/>
  <c r="F44" i="49"/>
  <c r="G44" i="49" s="1"/>
  <c r="F386" i="49"/>
  <c r="G386" i="49" s="1"/>
  <c r="E270" i="8"/>
  <c r="H270" i="8" s="1"/>
  <c r="E351" i="8"/>
  <c r="G351" i="8" s="1"/>
  <c r="E637" i="8"/>
  <c r="H637" i="8" s="1"/>
  <c r="E500" i="8"/>
  <c r="H500" i="8" s="1"/>
  <c r="E100" i="8"/>
  <c r="G100" i="8" s="1"/>
  <c r="E44" i="8"/>
  <c r="G44" i="8" s="1"/>
  <c r="E35" i="8"/>
  <c r="G35" i="8" s="1"/>
  <c r="I35" i="8" s="1"/>
  <c r="E10" i="8"/>
  <c r="H10" i="8" s="1"/>
  <c r="H1118" i="8"/>
  <c r="J1118" i="8" s="1"/>
  <c r="H774" i="8"/>
  <c r="J774" i="8" s="1"/>
  <c r="G744" i="8"/>
  <c r="I744" i="8" s="1"/>
  <c r="G894" i="8"/>
  <c r="I894" i="8" s="1"/>
  <c r="G656" i="8"/>
  <c r="H1108" i="8"/>
  <c r="J1108" i="8" s="1"/>
  <c r="H942" i="8"/>
  <c r="J942" i="8" s="1"/>
  <c r="H966" i="8"/>
  <c r="J966" i="8" s="1"/>
  <c r="G926" i="8"/>
  <c r="I926" i="8" s="1"/>
  <c r="G760" i="8"/>
  <c r="I760" i="8" s="1"/>
  <c r="G573" i="8"/>
  <c r="I573" i="8" s="1"/>
  <c r="G1028" i="8"/>
  <c r="I1028" i="8" s="1"/>
  <c r="G927" i="8"/>
  <c r="I927" i="8" s="1"/>
  <c r="H918" i="8"/>
  <c r="J918" i="8" s="1"/>
  <c r="H582" i="8"/>
  <c r="G768" i="8"/>
  <c r="I768" i="8" s="1"/>
  <c r="H1140" i="8"/>
  <c r="J1140" i="8" s="1"/>
  <c r="H1014" i="8"/>
  <c r="J1014" i="8" s="1"/>
  <c r="G990" i="8"/>
  <c r="I990" i="8" s="1"/>
  <c r="H1086" i="8"/>
  <c r="J1086" i="8" s="1"/>
  <c r="H959" i="8"/>
  <c r="J959" i="8" s="1"/>
  <c r="G853" i="8"/>
  <c r="I853" i="8" s="1"/>
  <c r="H533" i="8"/>
  <c r="G1076" i="8"/>
  <c r="I1076" i="8" s="1"/>
  <c r="G1084" i="8"/>
  <c r="I1084" i="8" s="1"/>
  <c r="H1070" i="8"/>
  <c r="J1070" i="8" s="1"/>
  <c r="H788" i="8"/>
  <c r="J788" i="8" s="1"/>
  <c r="G740" i="8"/>
  <c r="I740" i="8" s="1"/>
  <c r="G1092" i="8"/>
  <c r="I1092" i="8" s="1"/>
  <c r="H1078" i="8"/>
  <c r="J1078" i="8" s="1"/>
  <c r="H968" i="8"/>
  <c r="J968" i="8" s="1"/>
  <c r="G877" i="8"/>
  <c r="I877" i="8" s="1"/>
  <c r="G852" i="8"/>
  <c r="I852" i="8" s="1"/>
  <c r="G803" i="8"/>
  <c r="I803" i="8" s="1"/>
  <c r="G377" i="8"/>
  <c r="I377" i="8" s="1"/>
  <c r="H1100" i="8"/>
  <c r="J1100" i="8" s="1"/>
  <c r="G1006" i="8"/>
  <c r="I1006" i="8" s="1"/>
  <c r="H833" i="8"/>
  <c r="J833" i="8" s="1"/>
  <c r="H1132" i="8"/>
  <c r="J1132" i="8" s="1"/>
  <c r="H910" i="8"/>
  <c r="J910" i="8" s="1"/>
  <c r="H879" i="8"/>
  <c r="J879" i="8" s="1"/>
  <c r="G842" i="8"/>
  <c r="I842" i="8" s="1"/>
  <c r="H726" i="8"/>
  <c r="J726" i="8" s="1"/>
  <c r="H1126" i="8"/>
  <c r="J1126" i="8" s="1"/>
  <c r="H1094" i="8"/>
  <c r="J1094" i="8" s="1"/>
  <c r="G1060" i="8"/>
  <c r="I1060" i="8" s="1"/>
  <c r="H1000" i="8"/>
  <c r="J1000" i="8" s="1"/>
  <c r="H878" i="8"/>
  <c r="J878" i="8" s="1"/>
  <c r="G813" i="8"/>
  <c r="I813" i="8" s="1"/>
  <c r="G749" i="8"/>
  <c r="I749" i="8" s="1"/>
  <c r="H737" i="8"/>
  <c r="J737" i="8" s="1"/>
  <c r="H731" i="8"/>
  <c r="J731" i="8" s="1"/>
  <c r="H476" i="8"/>
  <c r="H1011" i="8"/>
  <c r="J1011" i="8" s="1"/>
  <c r="G690" i="8"/>
  <c r="I690" i="8" s="1"/>
  <c r="G583" i="8"/>
  <c r="I583" i="8" s="1"/>
  <c r="H1013" i="8"/>
  <c r="J1013" i="8" s="1"/>
  <c r="H958" i="8"/>
  <c r="J958" i="8" s="1"/>
  <c r="H886" i="8"/>
  <c r="J886" i="8" s="1"/>
  <c r="H702" i="8"/>
  <c r="J702" i="8" s="1"/>
  <c r="G589" i="8"/>
  <c r="H463" i="8"/>
  <c r="H802" i="8"/>
  <c r="J802" i="8" s="1"/>
  <c r="G1068" i="8"/>
  <c r="I1068" i="8" s="1"/>
  <c r="G779" i="8"/>
  <c r="I779" i="8" s="1"/>
  <c r="G553" i="8"/>
  <c r="I553" i="8" s="1"/>
  <c r="H236" i="8"/>
  <c r="J236" i="8" s="1"/>
  <c r="H1116" i="8"/>
  <c r="J1116" i="8" s="1"/>
  <c r="H1102" i="8"/>
  <c r="J1102" i="8" s="1"/>
  <c r="H1030" i="8"/>
  <c r="J1030" i="8" s="1"/>
  <c r="H1019" i="8"/>
  <c r="J1019" i="8" s="1"/>
  <c r="H1008" i="8"/>
  <c r="J1008" i="8" s="1"/>
  <c r="H950" i="8"/>
  <c r="J950" i="8" s="1"/>
  <c r="H936" i="8"/>
  <c r="J936" i="8" s="1"/>
  <c r="H931" i="8"/>
  <c r="J931" i="8" s="1"/>
  <c r="G869" i="8"/>
  <c r="I869" i="8" s="1"/>
  <c r="H848" i="8"/>
  <c r="J848" i="8" s="1"/>
  <c r="H818" i="8"/>
  <c r="J818" i="8" s="1"/>
  <c r="G796" i="8"/>
  <c r="I796" i="8" s="1"/>
  <c r="G728" i="8"/>
  <c r="I728" i="8" s="1"/>
  <c r="G717" i="8"/>
  <c r="I717" i="8" s="1"/>
  <c r="G708" i="8"/>
  <c r="I708" i="8" s="1"/>
  <c r="H565" i="8"/>
  <c r="J565" i="8" s="1"/>
  <c r="H1124" i="8"/>
  <c r="J1124" i="8" s="1"/>
  <c r="H1110" i="8"/>
  <c r="J1110" i="8" s="1"/>
  <c r="H1052" i="8"/>
  <c r="J1052" i="8" s="1"/>
  <c r="H944" i="8"/>
  <c r="J944" i="8" s="1"/>
  <c r="H871" i="8"/>
  <c r="J871" i="8" s="1"/>
  <c r="G714" i="8"/>
  <c r="G658" i="8"/>
  <c r="G591" i="8"/>
  <c r="I591" i="8" s="1"/>
  <c r="H526" i="8"/>
  <c r="J526" i="8" s="1"/>
  <c r="G474" i="8"/>
  <c r="I474" i="8" s="1"/>
  <c r="H300" i="8"/>
  <c r="G1010" i="8"/>
  <c r="I1010" i="8" s="1"/>
  <c r="G991" i="8"/>
  <c r="I991" i="8" s="1"/>
  <c r="G974" i="8"/>
  <c r="I974" i="8" s="1"/>
  <c r="H1134" i="8"/>
  <c r="J1134" i="8" s="1"/>
  <c r="H870" i="8"/>
  <c r="J870" i="8" s="1"/>
  <c r="H819" i="8"/>
  <c r="J819" i="8" s="1"/>
  <c r="G811" i="8"/>
  <c r="I811" i="8" s="1"/>
  <c r="G789" i="8"/>
  <c r="I789" i="8" s="1"/>
  <c r="H1142" i="8"/>
  <c r="J1142" i="8" s="1"/>
  <c r="H1023" i="8"/>
  <c r="J1023" i="8" s="1"/>
  <c r="G1018" i="8"/>
  <c r="I1018" i="8" s="1"/>
  <c r="H998" i="8"/>
  <c r="J998" i="8" s="1"/>
  <c r="H902" i="8"/>
  <c r="J902" i="8" s="1"/>
  <c r="H838" i="8"/>
  <c r="J838" i="8" s="1"/>
  <c r="H715" i="8"/>
  <c r="H997" i="8"/>
  <c r="J997" i="8" s="1"/>
  <c r="H976" i="8"/>
  <c r="J976" i="8" s="1"/>
  <c r="H943" i="8"/>
  <c r="J943" i="8" s="1"/>
  <c r="H639" i="8"/>
  <c r="G639" i="8"/>
  <c r="H792" i="8"/>
  <c r="J792" i="8" s="1"/>
  <c r="G792" i="8"/>
  <c r="I792" i="8" s="1"/>
  <c r="G747" i="8"/>
  <c r="I747" i="8" s="1"/>
  <c r="H747" i="8"/>
  <c r="J747" i="8" s="1"/>
  <c r="G652" i="8"/>
  <c r="H652" i="8"/>
  <c r="G860" i="8"/>
  <c r="I860" i="8" s="1"/>
  <c r="H843" i="8"/>
  <c r="J843" i="8" s="1"/>
  <c r="G777" i="8"/>
  <c r="I777" i="8" s="1"/>
  <c r="G733" i="8"/>
  <c r="I733" i="8" s="1"/>
  <c r="H733" i="8"/>
  <c r="J733" i="8" s="1"/>
  <c r="H704" i="8"/>
  <c r="J704" i="8" s="1"/>
  <c r="G704" i="8"/>
  <c r="I704" i="8" s="1"/>
  <c r="H1022" i="8"/>
  <c r="J1022" i="8" s="1"/>
  <c r="H1015" i="8"/>
  <c r="J1015" i="8" s="1"/>
  <c r="H952" i="8"/>
  <c r="J952" i="8" s="1"/>
  <c r="G710" i="8"/>
  <c r="I710" i="8" s="1"/>
  <c r="H710" i="8"/>
  <c r="J710" i="8" s="1"/>
  <c r="G659" i="8"/>
  <c r="I659" i="8" s="1"/>
  <c r="H659" i="8"/>
  <c r="J659" i="8" s="1"/>
  <c r="H651" i="8"/>
  <c r="G651" i="8"/>
  <c r="H585" i="8"/>
  <c r="J585" i="8" s="1"/>
  <c r="G585" i="8"/>
  <c r="I585" i="8" s="1"/>
  <c r="H903" i="8"/>
  <c r="J903" i="8" s="1"/>
  <c r="G901" i="8"/>
  <c r="I901" i="8" s="1"/>
  <c r="H828" i="8"/>
  <c r="J828" i="8" s="1"/>
  <c r="H814" i="8"/>
  <c r="J814" i="8" s="1"/>
  <c r="H795" i="8"/>
  <c r="J795" i="8" s="1"/>
  <c r="H724" i="8"/>
  <c r="G724" i="8"/>
  <c r="H929" i="8"/>
  <c r="J929" i="8" s="1"/>
  <c r="H919" i="8"/>
  <c r="J919" i="8" s="1"/>
  <c r="H895" i="8"/>
  <c r="J895" i="8" s="1"/>
  <c r="G893" i="8"/>
  <c r="I893" i="8" s="1"/>
  <c r="H887" i="8"/>
  <c r="J887" i="8" s="1"/>
  <c r="G885" i="8"/>
  <c r="I885" i="8" s="1"/>
  <c r="G857" i="8"/>
  <c r="I857" i="8" s="1"/>
  <c r="G797" i="8"/>
  <c r="I797" i="8" s="1"/>
  <c r="G765" i="8"/>
  <c r="I765" i="8" s="1"/>
  <c r="H712" i="8"/>
  <c r="J712" i="8" s="1"/>
  <c r="G712" i="8"/>
  <c r="I712" i="8" s="1"/>
  <c r="G665" i="8"/>
  <c r="I665" i="8" s="1"/>
  <c r="H665" i="8"/>
  <c r="J665" i="8" s="1"/>
  <c r="H667" i="8"/>
  <c r="J667" i="8" s="1"/>
  <c r="G863" i="8"/>
  <c r="I863" i="8" s="1"/>
  <c r="G859" i="8"/>
  <c r="I859" i="8" s="1"/>
  <c r="G844" i="8"/>
  <c r="I844" i="8" s="1"/>
  <c r="G804" i="8"/>
  <c r="I804" i="8" s="1"/>
  <c r="G781" i="8"/>
  <c r="I781" i="8" s="1"/>
  <c r="H772" i="8"/>
  <c r="J772" i="8" s="1"/>
  <c r="G772" i="8"/>
  <c r="I772" i="8" s="1"/>
  <c r="G756" i="8"/>
  <c r="I756" i="8" s="1"/>
  <c r="G753" i="8"/>
  <c r="I753" i="8" s="1"/>
  <c r="G742" i="8"/>
  <c r="I742" i="8" s="1"/>
  <c r="H742" i="8"/>
  <c r="J742" i="8" s="1"/>
  <c r="G598" i="8"/>
  <c r="I598" i="8" s="1"/>
  <c r="H598" i="8"/>
  <c r="J598" i="8" s="1"/>
  <c r="G531" i="8"/>
  <c r="I531" i="8" s="1"/>
  <c r="H531" i="8"/>
  <c r="J531" i="8" s="1"/>
  <c r="H576" i="8"/>
  <c r="J576" i="8" s="1"/>
  <c r="G569" i="8"/>
  <c r="I569" i="8" s="1"/>
  <c r="H488" i="8"/>
  <c r="J488" i="8" s="1"/>
  <c r="H274" i="8"/>
  <c r="H272" i="8"/>
  <c r="G251" i="8"/>
  <c r="I251" i="8" s="1"/>
  <c r="G238" i="8"/>
  <c r="I238" i="8" s="1"/>
  <c r="G459" i="8"/>
  <c r="I459" i="8" s="1"/>
  <c r="G376" i="8"/>
  <c r="I376" i="8" s="1"/>
  <c r="G318" i="8"/>
  <c r="I318" i="8" s="1"/>
  <c r="H562" i="8"/>
  <c r="J562" i="8" s="1"/>
  <c r="H514" i="8"/>
  <c r="J514" i="8" s="1"/>
  <c r="H417" i="8"/>
  <c r="G289" i="8"/>
  <c r="G275" i="8"/>
  <c r="G1136" i="8"/>
  <c r="I1136" i="8" s="1"/>
  <c r="H1136" i="8"/>
  <c r="J1136" i="8" s="1"/>
  <c r="G1120" i="8"/>
  <c r="I1120" i="8" s="1"/>
  <c r="H1120" i="8"/>
  <c r="J1120" i="8" s="1"/>
  <c r="G1104" i="8"/>
  <c r="I1104" i="8" s="1"/>
  <c r="H1104" i="8"/>
  <c r="J1104" i="8" s="1"/>
  <c r="G1096" i="8"/>
  <c r="I1096" i="8" s="1"/>
  <c r="H1096" i="8"/>
  <c r="J1096" i="8" s="1"/>
  <c r="H1088" i="8"/>
  <c r="J1088" i="8" s="1"/>
  <c r="G1088" i="8"/>
  <c r="I1088" i="8" s="1"/>
  <c r="G1080" i="8"/>
  <c r="I1080" i="8" s="1"/>
  <c r="H1080" i="8"/>
  <c r="J1080" i="8" s="1"/>
  <c r="G1072" i="8"/>
  <c r="I1072" i="8" s="1"/>
  <c r="H1072" i="8"/>
  <c r="J1072" i="8" s="1"/>
  <c r="H1061" i="8"/>
  <c r="J1061" i="8" s="1"/>
  <c r="G1061" i="8"/>
  <c r="I1061" i="8" s="1"/>
  <c r="G1056" i="8"/>
  <c r="I1056" i="8" s="1"/>
  <c r="H1056" i="8"/>
  <c r="J1056" i="8" s="1"/>
  <c r="H1044" i="8"/>
  <c r="J1044" i="8" s="1"/>
  <c r="G1044" i="8"/>
  <c r="I1044" i="8" s="1"/>
  <c r="G1041" i="8"/>
  <c r="I1041" i="8" s="1"/>
  <c r="H1041" i="8"/>
  <c r="J1041" i="8" s="1"/>
  <c r="H1144" i="8"/>
  <c r="J1144" i="8" s="1"/>
  <c r="G1144" i="8"/>
  <c r="I1144" i="8" s="1"/>
  <c r="G1128" i="8"/>
  <c r="I1128" i="8" s="1"/>
  <c r="H1128" i="8"/>
  <c r="J1128" i="8" s="1"/>
  <c r="G1112" i="8"/>
  <c r="I1112" i="8" s="1"/>
  <c r="H1112" i="8"/>
  <c r="J1112" i="8" s="1"/>
  <c r="G1141" i="8"/>
  <c r="I1141" i="8" s="1"/>
  <c r="H1141" i="8"/>
  <c r="J1141" i="8" s="1"/>
  <c r="G1133" i="8"/>
  <c r="I1133" i="8" s="1"/>
  <c r="H1133" i="8"/>
  <c r="J1133" i="8" s="1"/>
  <c r="G1125" i="8"/>
  <c r="I1125" i="8" s="1"/>
  <c r="H1125" i="8"/>
  <c r="J1125" i="8" s="1"/>
  <c r="G1117" i="8"/>
  <c r="I1117" i="8" s="1"/>
  <c r="H1117" i="8"/>
  <c r="J1117" i="8" s="1"/>
  <c r="G1109" i="8"/>
  <c r="I1109" i="8" s="1"/>
  <c r="H1109" i="8"/>
  <c r="J1109" i="8" s="1"/>
  <c r="G1101" i="8"/>
  <c r="I1101" i="8" s="1"/>
  <c r="H1101" i="8"/>
  <c r="J1101" i="8" s="1"/>
  <c r="G1093" i="8"/>
  <c r="I1093" i="8" s="1"/>
  <c r="H1093" i="8"/>
  <c r="J1093" i="8" s="1"/>
  <c r="H1085" i="8"/>
  <c r="J1085" i="8" s="1"/>
  <c r="G1085" i="8"/>
  <c r="I1085" i="8" s="1"/>
  <c r="G1077" i="8"/>
  <c r="I1077" i="8" s="1"/>
  <c r="H1077" i="8"/>
  <c r="J1077" i="8" s="1"/>
  <c r="G1069" i="8"/>
  <c r="I1069" i="8" s="1"/>
  <c r="H1069" i="8"/>
  <c r="J1069" i="8" s="1"/>
  <c r="G1064" i="8"/>
  <c r="I1064" i="8" s="1"/>
  <c r="H1064" i="8"/>
  <c r="J1064" i="8" s="1"/>
  <c r="G1037" i="8"/>
  <c r="I1037" i="8" s="1"/>
  <c r="H1037" i="8"/>
  <c r="J1037" i="8" s="1"/>
  <c r="G1017" i="8"/>
  <c r="I1017" i="8" s="1"/>
  <c r="H1017" i="8"/>
  <c r="J1017" i="8" s="1"/>
  <c r="H988" i="8"/>
  <c r="J988" i="8" s="1"/>
  <c r="G988" i="8"/>
  <c r="I988" i="8" s="1"/>
  <c r="H875" i="8"/>
  <c r="J875" i="8" s="1"/>
  <c r="G875" i="8"/>
  <c r="I875" i="8" s="1"/>
  <c r="H1046" i="8"/>
  <c r="J1046" i="8" s="1"/>
  <c r="G1046" i="8"/>
  <c r="I1046" i="8" s="1"/>
  <c r="G1033" i="8"/>
  <c r="I1033" i="8" s="1"/>
  <c r="H1033" i="8"/>
  <c r="J1033" i="8" s="1"/>
  <c r="H964" i="8"/>
  <c r="J964" i="8" s="1"/>
  <c r="G964" i="8"/>
  <c r="I964" i="8" s="1"/>
  <c r="H980" i="8"/>
  <c r="J980" i="8" s="1"/>
  <c r="G980" i="8"/>
  <c r="I980" i="8" s="1"/>
  <c r="H933" i="8"/>
  <c r="J933" i="8" s="1"/>
  <c r="G933" i="8"/>
  <c r="I933" i="8" s="1"/>
  <c r="H1054" i="8"/>
  <c r="J1054" i="8" s="1"/>
  <c r="G1054" i="8"/>
  <c r="I1054" i="8" s="1"/>
  <c r="G1049" i="8"/>
  <c r="I1049" i="8" s="1"/>
  <c r="H1049" i="8"/>
  <c r="J1049" i="8" s="1"/>
  <c r="G1040" i="8"/>
  <c r="I1040" i="8" s="1"/>
  <c r="H1040" i="8"/>
  <c r="J1040" i="8" s="1"/>
  <c r="H891" i="8"/>
  <c r="J891" i="8" s="1"/>
  <c r="G891" i="8"/>
  <c r="I891" i="8" s="1"/>
  <c r="G1145" i="8"/>
  <c r="I1145" i="8" s="1"/>
  <c r="H1145" i="8"/>
  <c r="J1145" i="8" s="1"/>
  <c r="H1129" i="8"/>
  <c r="J1129" i="8" s="1"/>
  <c r="G1129" i="8"/>
  <c r="I1129" i="8" s="1"/>
  <c r="H1105" i="8"/>
  <c r="J1105" i="8" s="1"/>
  <c r="G1105" i="8"/>
  <c r="I1105" i="8" s="1"/>
  <c r="G1089" i="8"/>
  <c r="I1089" i="8" s="1"/>
  <c r="H1089" i="8"/>
  <c r="J1089" i="8" s="1"/>
  <c r="H1081" i="8"/>
  <c r="J1081" i="8" s="1"/>
  <c r="G1081" i="8"/>
  <c r="I1081" i="8" s="1"/>
  <c r="G1057" i="8"/>
  <c r="I1057" i="8" s="1"/>
  <c r="H1057" i="8"/>
  <c r="J1057" i="8" s="1"/>
  <c r="H1045" i="8"/>
  <c r="J1045" i="8" s="1"/>
  <c r="G1045" i="8"/>
  <c r="I1045" i="8" s="1"/>
  <c r="G1020" i="8"/>
  <c r="I1020" i="8" s="1"/>
  <c r="H1020" i="8"/>
  <c r="J1020" i="8" s="1"/>
  <c r="H1137" i="8"/>
  <c r="J1137" i="8" s="1"/>
  <c r="G1137" i="8"/>
  <c r="I1137" i="8" s="1"/>
  <c r="H1121" i="8"/>
  <c r="J1121" i="8" s="1"/>
  <c r="G1121" i="8"/>
  <c r="I1121" i="8" s="1"/>
  <c r="H1113" i="8"/>
  <c r="J1113" i="8" s="1"/>
  <c r="G1113" i="8"/>
  <c r="I1113" i="8" s="1"/>
  <c r="H1097" i="8"/>
  <c r="J1097" i="8" s="1"/>
  <c r="G1097" i="8"/>
  <c r="I1097" i="8" s="1"/>
  <c r="G1073" i="8"/>
  <c r="I1073" i="8" s="1"/>
  <c r="H1073" i="8"/>
  <c r="J1073" i="8" s="1"/>
  <c r="H1062" i="8"/>
  <c r="J1062" i="8" s="1"/>
  <c r="G1062" i="8"/>
  <c r="I1062" i="8" s="1"/>
  <c r="G1035" i="8"/>
  <c r="I1035" i="8" s="1"/>
  <c r="H1035" i="8"/>
  <c r="J1035" i="8" s="1"/>
  <c r="G1032" i="8"/>
  <c r="I1032" i="8" s="1"/>
  <c r="H1032" i="8"/>
  <c r="J1032" i="8" s="1"/>
  <c r="G1065" i="8"/>
  <c r="I1065" i="8" s="1"/>
  <c r="H1065" i="8"/>
  <c r="J1065" i="8" s="1"/>
  <c r="G1053" i="8"/>
  <c r="I1053" i="8" s="1"/>
  <c r="H1053" i="8"/>
  <c r="J1053" i="8" s="1"/>
  <c r="G1048" i="8"/>
  <c r="I1048" i="8" s="1"/>
  <c r="H1048" i="8"/>
  <c r="J1048" i="8" s="1"/>
  <c r="G1038" i="8"/>
  <c r="I1038" i="8" s="1"/>
  <c r="H1038" i="8"/>
  <c r="J1038" i="8" s="1"/>
  <c r="G1024" i="8"/>
  <c r="I1024" i="8" s="1"/>
  <c r="H1024" i="8"/>
  <c r="J1024" i="8" s="1"/>
  <c r="H940" i="8"/>
  <c r="J940" i="8" s="1"/>
  <c r="G940" i="8"/>
  <c r="I940" i="8" s="1"/>
  <c r="H1138" i="8"/>
  <c r="J1138" i="8" s="1"/>
  <c r="H1130" i="8"/>
  <c r="J1130" i="8" s="1"/>
  <c r="H1106" i="8"/>
  <c r="J1106" i="8" s="1"/>
  <c r="H1098" i="8"/>
  <c r="J1098" i="8" s="1"/>
  <c r="H1082" i="8"/>
  <c r="J1082" i="8" s="1"/>
  <c r="H1139" i="8"/>
  <c r="J1139" i="8" s="1"/>
  <c r="H1131" i="8"/>
  <c r="J1131" i="8" s="1"/>
  <c r="H1115" i="8"/>
  <c r="J1115" i="8" s="1"/>
  <c r="H1107" i="8"/>
  <c r="J1107" i="8" s="1"/>
  <c r="H1099" i="8"/>
  <c r="J1099" i="8" s="1"/>
  <c r="H1091" i="8"/>
  <c r="J1091" i="8" s="1"/>
  <c r="G1090" i="8"/>
  <c r="I1090" i="8" s="1"/>
  <c r="H1083" i="8"/>
  <c r="J1083" i="8" s="1"/>
  <c r="H1075" i="8"/>
  <c r="J1075" i="8" s="1"/>
  <c r="G1074" i="8"/>
  <c r="I1074" i="8" s="1"/>
  <c r="H1067" i="8"/>
  <c r="J1067" i="8" s="1"/>
  <c r="G1066" i="8"/>
  <c r="I1066" i="8" s="1"/>
  <c r="H1059" i="8"/>
  <c r="J1059" i="8" s="1"/>
  <c r="G1058" i="8"/>
  <c r="I1058" i="8" s="1"/>
  <c r="H1051" i="8"/>
  <c r="J1051" i="8" s="1"/>
  <c r="G1050" i="8"/>
  <c r="I1050" i="8" s="1"/>
  <c r="H1043" i="8"/>
  <c r="J1043" i="8" s="1"/>
  <c r="G1042" i="8"/>
  <c r="I1042" i="8" s="1"/>
  <c r="H1036" i="8"/>
  <c r="J1036" i="8" s="1"/>
  <c r="H1031" i="8"/>
  <c r="J1031" i="8" s="1"/>
  <c r="G1027" i="8"/>
  <c r="I1027" i="8" s="1"/>
  <c r="H1021" i="8"/>
  <c r="J1021" i="8" s="1"/>
  <c r="H1012" i="8"/>
  <c r="J1012" i="8" s="1"/>
  <c r="H1007" i="8"/>
  <c r="J1007" i="8" s="1"/>
  <c r="G1001" i="8"/>
  <c r="I1001" i="8" s="1"/>
  <c r="H1001" i="8"/>
  <c r="J1001" i="8" s="1"/>
  <c r="G999" i="8"/>
  <c r="I999" i="8" s="1"/>
  <c r="G994" i="8"/>
  <c r="I994" i="8" s="1"/>
  <c r="H989" i="8"/>
  <c r="J989" i="8" s="1"/>
  <c r="H983" i="8"/>
  <c r="J983" i="8" s="1"/>
  <c r="G963" i="8"/>
  <c r="I963" i="8" s="1"/>
  <c r="H963" i="8"/>
  <c r="J963" i="8" s="1"/>
  <c r="G961" i="8"/>
  <c r="I961" i="8" s="1"/>
  <c r="H961" i="8"/>
  <c r="J961" i="8" s="1"/>
  <c r="G957" i="8"/>
  <c r="I957" i="8" s="1"/>
  <c r="H957" i="8"/>
  <c r="J957" i="8" s="1"/>
  <c r="G884" i="8"/>
  <c r="I884" i="8" s="1"/>
  <c r="H884" i="8"/>
  <c r="J884" i="8" s="1"/>
  <c r="G858" i="8"/>
  <c r="I858" i="8" s="1"/>
  <c r="H858" i="8"/>
  <c r="J858" i="8" s="1"/>
  <c r="G830" i="8"/>
  <c r="I830" i="8" s="1"/>
  <c r="H830" i="8"/>
  <c r="J830" i="8" s="1"/>
  <c r="H1016" i="8"/>
  <c r="J1016" i="8" s="1"/>
  <c r="G1009" i="8"/>
  <c r="I1009" i="8" s="1"/>
  <c r="H1009" i="8"/>
  <c r="J1009" i="8" s="1"/>
  <c r="G1002" i="8"/>
  <c r="I1002" i="8" s="1"/>
  <c r="G987" i="8"/>
  <c r="I987" i="8" s="1"/>
  <c r="H987" i="8"/>
  <c r="J987" i="8" s="1"/>
  <c r="G985" i="8"/>
  <c r="I985" i="8" s="1"/>
  <c r="H985" i="8"/>
  <c r="J985" i="8" s="1"/>
  <c r="G971" i="8"/>
  <c r="I971" i="8" s="1"/>
  <c r="H971" i="8"/>
  <c r="J971" i="8" s="1"/>
  <c r="G969" i="8"/>
  <c r="I969" i="8" s="1"/>
  <c r="H969" i="8"/>
  <c r="J969" i="8" s="1"/>
  <c r="H764" i="8"/>
  <c r="J764" i="8" s="1"/>
  <c r="G764" i="8"/>
  <c r="I764" i="8" s="1"/>
  <c r="H730" i="8"/>
  <c r="J730" i="8" s="1"/>
  <c r="G730" i="8"/>
  <c r="I730" i="8" s="1"/>
  <c r="G725" i="8"/>
  <c r="I725" i="8" s="1"/>
  <c r="H725" i="8"/>
  <c r="J725" i="8" s="1"/>
  <c r="G965" i="8"/>
  <c r="I965" i="8" s="1"/>
  <c r="H965" i="8"/>
  <c r="J965" i="8" s="1"/>
  <c r="H948" i="8"/>
  <c r="J948" i="8" s="1"/>
  <c r="G948" i="8"/>
  <c r="I948" i="8" s="1"/>
  <c r="G1025" i="8"/>
  <c r="I1025" i="8" s="1"/>
  <c r="H1025" i="8"/>
  <c r="J1025" i="8" s="1"/>
  <c r="G939" i="8"/>
  <c r="I939" i="8" s="1"/>
  <c r="H939" i="8"/>
  <c r="J939" i="8" s="1"/>
  <c r="G900" i="8"/>
  <c r="I900" i="8" s="1"/>
  <c r="H900" i="8"/>
  <c r="J900" i="8" s="1"/>
  <c r="H861" i="8"/>
  <c r="J861" i="8" s="1"/>
  <c r="G861" i="8"/>
  <c r="I861" i="8" s="1"/>
  <c r="G837" i="8"/>
  <c r="I837" i="8" s="1"/>
  <c r="H837" i="8"/>
  <c r="J837" i="8" s="1"/>
  <c r="H823" i="8"/>
  <c r="J823" i="8" s="1"/>
  <c r="G823" i="8"/>
  <c r="I823" i="8" s="1"/>
  <c r="G806" i="8"/>
  <c r="I806" i="8" s="1"/>
  <c r="H806" i="8"/>
  <c r="J806" i="8" s="1"/>
  <c r="H776" i="8"/>
  <c r="J776" i="8" s="1"/>
  <c r="G776" i="8"/>
  <c r="I776" i="8" s="1"/>
  <c r="H1143" i="8"/>
  <c r="J1143" i="8" s="1"/>
  <c r="H1095" i="8"/>
  <c r="J1095" i="8" s="1"/>
  <c r="H1079" i="8"/>
  <c r="J1079" i="8" s="1"/>
  <c r="H1071" i="8"/>
  <c r="J1071" i="8" s="1"/>
  <c r="H1063" i="8"/>
  <c r="J1063" i="8" s="1"/>
  <c r="H1055" i="8"/>
  <c r="J1055" i="8" s="1"/>
  <c r="H1047" i="8"/>
  <c r="J1047" i="8" s="1"/>
  <c r="H1039" i="8"/>
  <c r="J1039" i="8" s="1"/>
  <c r="H1029" i="8"/>
  <c r="J1029" i="8" s="1"/>
  <c r="G1026" i="8"/>
  <c r="I1026" i="8" s="1"/>
  <c r="H1005" i="8"/>
  <c r="J1005" i="8" s="1"/>
  <c r="G986" i="8"/>
  <c r="I986" i="8" s="1"/>
  <c r="H986" i="8"/>
  <c r="J986" i="8" s="1"/>
  <c r="H951" i="8"/>
  <c r="J951" i="8" s="1"/>
  <c r="G924" i="8"/>
  <c r="I924" i="8" s="1"/>
  <c r="H924" i="8"/>
  <c r="J924" i="8" s="1"/>
  <c r="G798" i="8"/>
  <c r="I798" i="8" s="1"/>
  <c r="H798" i="8"/>
  <c r="J798" i="8" s="1"/>
  <c r="G739" i="8"/>
  <c r="I739" i="8" s="1"/>
  <c r="H739" i="8"/>
  <c r="J739" i="8" s="1"/>
  <c r="G661" i="8"/>
  <c r="I661" i="8" s="1"/>
  <c r="H661" i="8"/>
  <c r="J661" i="8" s="1"/>
  <c r="H956" i="8"/>
  <c r="J956" i="8" s="1"/>
  <c r="G956" i="8"/>
  <c r="I956" i="8" s="1"/>
  <c r="G773" i="8"/>
  <c r="I773" i="8" s="1"/>
  <c r="H773" i="8"/>
  <c r="J773" i="8" s="1"/>
  <c r="H1135" i="8"/>
  <c r="J1135" i="8" s="1"/>
  <c r="H1127" i="8"/>
  <c r="J1127" i="8" s="1"/>
  <c r="H1119" i="8"/>
  <c r="J1119" i="8" s="1"/>
  <c r="H1111" i="8"/>
  <c r="J1111" i="8" s="1"/>
  <c r="H1103" i="8"/>
  <c r="J1103" i="8" s="1"/>
  <c r="H1087" i="8"/>
  <c r="J1087" i="8" s="1"/>
  <c r="G1034" i="8"/>
  <c r="I1034" i="8" s="1"/>
  <c r="H1003" i="8"/>
  <c r="J1003" i="8" s="1"/>
  <c r="G947" i="8"/>
  <c r="I947" i="8" s="1"/>
  <c r="H947" i="8"/>
  <c r="J947" i="8" s="1"/>
  <c r="G945" i="8"/>
  <c r="I945" i="8" s="1"/>
  <c r="H945" i="8"/>
  <c r="J945" i="8" s="1"/>
  <c r="G868" i="8"/>
  <c r="I868" i="8" s="1"/>
  <c r="H868" i="8"/>
  <c r="J868" i="8" s="1"/>
  <c r="H856" i="8"/>
  <c r="J856" i="8" s="1"/>
  <c r="G856" i="8"/>
  <c r="I856" i="8" s="1"/>
  <c r="G846" i="8"/>
  <c r="I846" i="8" s="1"/>
  <c r="H846" i="8"/>
  <c r="J846" i="8" s="1"/>
  <c r="G822" i="8"/>
  <c r="I822" i="8" s="1"/>
  <c r="H822" i="8"/>
  <c r="J822" i="8" s="1"/>
  <c r="H809" i="8"/>
  <c r="J809" i="8" s="1"/>
  <c r="G809" i="8"/>
  <c r="I809" i="8" s="1"/>
  <c r="G799" i="8"/>
  <c r="I799" i="8" s="1"/>
  <c r="H799" i="8"/>
  <c r="J799" i="8" s="1"/>
  <c r="G953" i="8"/>
  <c r="I953" i="8" s="1"/>
  <c r="H953" i="8"/>
  <c r="J953" i="8" s="1"/>
  <c r="G934" i="8"/>
  <c r="I934" i="8" s="1"/>
  <c r="H934" i="8"/>
  <c r="J934" i="8" s="1"/>
  <c r="G916" i="8"/>
  <c r="I916" i="8" s="1"/>
  <c r="H916" i="8"/>
  <c r="J916" i="8" s="1"/>
  <c r="H851" i="8"/>
  <c r="J851" i="8" s="1"/>
  <c r="G851" i="8"/>
  <c r="I851" i="8" s="1"/>
  <c r="H801" i="8"/>
  <c r="J801" i="8" s="1"/>
  <c r="G801" i="8"/>
  <c r="I801" i="8" s="1"/>
  <c r="G762" i="8"/>
  <c r="I762" i="8" s="1"/>
  <c r="H762" i="8"/>
  <c r="J762" i="8" s="1"/>
  <c r="G759" i="8"/>
  <c r="I759" i="8" s="1"/>
  <c r="H759" i="8"/>
  <c r="J759" i="8" s="1"/>
  <c r="G993" i="8"/>
  <c r="I993" i="8" s="1"/>
  <c r="H993" i="8"/>
  <c r="J993" i="8" s="1"/>
  <c r="G949" i="8"/>
  <c r="I949" i="8" s="1"/>
  <c r="H949" i="8"/>
  <c r="J949" i="8" s="1"/>
  <c r="G816" i="8"/>
  <c r="I816" i="8" s="1"/>
  <c r="H816" i="8"/>
  <c r="J816" i="8" s="1"/>
  <c r="G791" i="8"/>
  <c r="I791" i="8" s="1"/>
  <c r="H791" i="8"/>
  <c r="J791" i="8" s="1"/>
  <c r="G786" i="8"/>
  <c r="I786" i="8" s="1"/>
  <c r="H786" i="8"/>
  <c r="J786" i="8" s="1"/>
  <c r="G862" i="8"/>
  <c r="I862" i="8" s="1"/>
  <c r="H862" i="8"/>
  <c r="J862" i="8" s="1"/>
  <c r="H847" i="8"/>
  <c r="J847" i="8" s="1"/>
  <c r="G847" i="8"/>
  <c r="I847" i="8" s="1"/>
  <c r="H831" i="8"/>
  <c r="J831" i="8" s="1"/>
  <c r="G831" i="8"/>
  <c r="I831" i="8" s="1"/>
  <c r="H826" i="8"/>
  <c r="J826" i="8" s="1"/>
  <c r="G826" i="8"/>
  <c r="I826" i="8" s="1"/>
  <c r="G821" i="8"/>
  <c r="I821" i="8" s="1"/>
  <c r="H821" i="8"/>
  <c r="J821" i="8" s="1"/>
  <c r="H800" i="8"/>
  <c r="J800" i="8" s="1"/>
  <c r="G800" i="8"/>
  <c r="I800" i="8" s="1"/>
  <c r="G787" i="8"/>
  <c r="I787" i="8" s="1"/>
  <c r="H787" i="8"/>
  <c r="J787" i="8" s="1"/>
  <c r="H784" i="8"/>
  <c r="J784" i="8" s="1"/>
  <c r="G784" i="8"/>
  <c r="I784" i="8" s="1"/>
  <c r="G782" i="8"/>
  <c r="I782" i="8" s="1"/>
  <c r="H782" i="8"/>
  <c r="J782" i="8" s="1"/>
  <c r="G922" i="8"/>
  <c r="I922" i="8" s="1"/>
  <c r="H922" i="8"/>
  <c r="J922" i="8" s="1"/>
  <c r="G920" i="8"/>
  <c r="I920" i="8" s="1"/>
  <c r="H920" i="8"/>
  <c r="J920" i="8" s="1"/>
  <c r="G912" i="8"/>
  <c r="I912" i="8" s="1"/>
  <c r="H912" i="8"/>
  <c r="J912" i="8" s="1"/>
  <c r="G898" i="8"/>
  <c r="I898" i="8" s="1"/>
  <c r="H898" i="8"/>
  <c r="J898" i="8" s="1"/>
  <c r="G896" i="8"/>
  <c r="I896" i="8" s="1"/>
  <c r="H896" i="8"/>
  <c r="J896" i="8" s="1"/>
  <c r="G882" i="8"/>
  <c r="I882" i="8" s="1"/>
  <c r="H882" i="8"/>
  <c r="J882" i="8" s="1"/>
  <c r="G880" i="8"/>
  <c r="I880" i="8" s="1"/>
  <c r="H880" i="8"/>
  <c r="J880" i="8" s="1"/>
  <c r="G866" i="8"/>
  <c r="I866" i="8" s="1"/>
  <c r="H866" i="8"/>
  <c r="J866" i="8" s="1"/>
  <c r="G864" i="8"/>
  <c r="I864" i="8" s="1"/>
  <c r="H864" i="8"/>
  <c r="J864" i="8" s="1"/>
  <c r="G849" i="8"/>
  <c r="I849" i="8" s="1"/>
  <c r="H849" i="8"/>
  <c r="J849" i="8" s="1"/>
  <c r="H769" i="8"/>
  <c r="J769" i="8" s="1"/>
  <c r="G769" i="8"/>
  <c r="I769" i="8" s="1"/>
  <c r="G705" i="8"/>
  <c r="I705" i="8" s="1"/>
  <c r="H705" i="8"/>
  <c r="J705" i="8" s="1"/>
  <c r="G923" i="8"/>
  <c r="I923" i="8" s="1"/>
  <c r="G921" i="8"/>
  <c r="I921" i="8" s="1"/>
  <c r="H921" i="8"/>
  <c r="J921" i="8" s="1"/>
  <c r="G915" i="8"/>
  <c r="I915" i="8" s="1"/>
  <c r="H808" i="8"/>
  <c r="J808" i="8" s="1"/>
  <c r="G808" i="8"/>
  <c r="I808" i="8" s="1"/>
  <c r="G805" i="8"/>
  <c r="I805" i="8" s="1"/>
  <c r="H805" i="8"/>
  <c r="J805" i="8" s="1"/>
  <c r="H785" i="8"/>
  <c r="J785" i="8" s="1"/>
  <c r="G761" i="8"/>
  <c r="I761" i="8" s="1"/>
  <c r="H761" i="8"/>
  <c r="J761" i="8" s="1"/>
  <c r="G754" i="8"/>
  <c r="I754" i="8" s="1"/>
  <c r="H754" i="8"/>
  <c r="J754" i="8" s="1"/>
  <c r="G746" i="8"/>
  <c r="I746" i="8" s="1"/>
  <c r="G707" i="8"/>
  <c r="H707" i="8"/>
  <c r="H978" i="8"/>
  <c r="J978" i="8" s="1"/>
  <c r="H962" i="8"/>
  <c r="J962" i="8" s="1"/>
  <c r="H954" i="8"/>
  <c r="J954" i="8" s="1"/>
  <c r="H946" i="8"/>
  <c r="J946" i="8" s="1"/>
  <c r="H938" i="8"/>
  <c r="J938" i="8" s="1"/>
  <c r="H928" i="8"/>
  <c r="J928" i="8" s="1"/>
  <c r="G925" i="8"/>
  <c r="I925" i="8" s="1"/>
  <c r="G917" i="8"/>
  <c r="I917" i="8" s="1"/>
  <c r="G890" i="8"/>
  <c r="I890" i="8" s="1"/>
  <c r="H890" i="8"/>
  <c r="J890" i="8" s="1"/>
  <c r="G888" i="8"/>
  <c r="I888" i="8" s="1"/>
  <c r="H888" i="8"/>
  <c r="J888" i="8" s="1"/>
  <c r="G874" i="8"/>
  <c r="I874" i="8" s="1"/>
  <c r="H874" i="8"/>
  <c r="J874" i="8" s="1"/>
  <c r="G872" i="8"/>
  <c r="I872" i="8" s="1"/>
  <c r="H872" i="8"/>
  <c r="J872" i="8" s="1"/>
  <c r="G832" i="8"/>
  <c r="I832" i="8" s="1"/>
  <c r="H832" i="8"/>
  <c r="J832" i="8" s="1"/>
  <c r="H829" i="8"/>
  <c r="J829" i="8" s="1"/>
  <c r="G827" i="8"/>
  <c r="I827" i="8" s="1"/>
  <c r="H827" i="8"/>
  <c r="J827" i="8" s="1"/>
  <c r="H815" i="8"/>
  <c r="J815" i="8" s="1"/>
  <c r="G815" i="8"/>
  <c r="I815" i="8" s="1"/>
  <c r="G778" i="8"/>
  <c r="I778" i="8" s="1"/>
  <c r="H778" i="8"/>
  <c r="J778" i="8" s="1"/>
  <c r="G775" i="8"/>
  <c r="I775" i="8" s="1"/>
  <c r="H775" i="8"/>
  <c r="J775" i="8" s="1"/>
  <c r="H883" i="8"/>
  <c r="J883" i="8" s="1"/>
  <c r="G883" i="8"/>
  <c r="I883" i="8" s="1"/>
  <c r="H867" i="8"/>
  <c r="J867" i="8" s="1"/>
  <c r="G867" i="8"/>
  <c r="I867" i="8" s="1"/>
  <c r="G850" i="8"/>
  <c r="I850" i="8" s="1"/>
  <c r="H850" i="8"/>
  <c r="J850" i="8" s="1"/>
  <c r="H841" i="8"/>
  <c r="J841" i="8" s="1"/>
  <c r="G841" i="8"/>
  <c r="I841" i="8" s="1"/>
  <c r="H839" i="8"/>
  <c r="J839" i="8" s="1"/>
  <c r="G839" i="8"/>
  <c r="I839" i="8" s="1"/>
  <c r="H836" i="8"/>
  <c r="J836" i="8" s="1"/>
  <c r="G836" i="8"/>
  <c r="I836" i="8" s="1"/>
  <c r="G834" i="8"/>
  <c r="I834" i="8" s="1"/>
  <c r="H834" i="8"/>
  <c r="J834" i="8" s="1"/>
  <c r="H824" i="8"/>
  <c r="J824" i="8" s="1"/>
  <c r="G794" i="8"/>
  <c r="I794" i="8" s="1"/>
  <c r="H794" i="8"/>
  <c r="J794" i="8" s="1"/>
  <c r="G741" i="8"/>
  <c r="I741" i="8" s="1"/>
  <c r="H741" i="8"/>
  <c r="J741" i="8" s="1"/>
  <c r="H680" i="8"/>
  <c r="J680" i="8" s="1"/>
  <c r="G680" i="8"/>
  <c r="I680" i="8" s="1"/>
  <c r="G908" i="8"/>
  <c r="I908" i="8" s="1"/>
  <c r="H908" i="8"/>
  <c r="J908" i="8" s="1"/>
  <c r="G892" i="8"/>
  <c r="I892" i="8" s="1"/>
  <c r="H892" i="8"/>
  <c r="J892" i="8" s="1"/>
  <c r="G876" i="8"/>
  <c r="I876" i="8" s="1"/>
  <c r="H876" i="8"/>
  <c r="J876" i="8" s="1"/>
  <c r="G854" i="8"/>
  <c r="I854" i="8" s="1"/>
  <c r="H854" i="8"/>
  <c r="J854" i="8" s="1"/>
  <c r="G817" i="8"/>
  <c r="I817" i="8" s="1"/>
  <c r="H817" i="8"/>
  <c r="J817" i="8" s="1"/>
  <c r="G812" i="8"/>
  <c r="I812" i="8" s="1"/>
  <c r="H812" i="8"/>
  <c r="J812" i="8" s="1"/>
  <c r="G810" i="8"/>
  <c r="I810" i="8" s="1"/>
  <c r="H810" i="8"/>
  <c r="J810" i="8" s="1"/>
  <c r="G807" i="8"/>
  <c r="I807" i="8" s="1"/>
  <c r="H807" i="8"/>
  <c r="J807" i="8" s="1"/>
  <c r="H748" i="8"/>
  <c r="J748" i="8" s="1"/>
  <c r="G748" i="8"/>
  <c r="I748" i="8" s="1"/>
  <c r="G709" i="8"/>
  <c r="I709" i="8" s="1"/>
  <c r="H709" i="8"/>
  <c r="J709" i="8" s="1"/>
  <c r="G783" i="8"/>
  <c r="I783" i="8" s="1"/>
  <c r="H783" i="8"/>
  <c r="J783" i="8" s="1"/>
  <c r="G678" i="8"/>
  <c r="I678" i="8" s="1"/>
  <c r="H678" i="8"/>
  <c r="J678" i="8" s="1"/>
  <c r="H577" i="8"/>
  <c r="J577" i="8" s="1"/>
  <c r="G577" i="8"/>
  <c r="I577" i="8" s="1"/>
  <c r="G743" i="8"/>
  <c r="I743" i="8" s="1"/>
  <c r="H743" i="8"/>
  <c r="J743" i="8" s="1"/>
  <c r="G727" i="8"/>
  <c r="I727" i="8" s="1"/>
  <c r="H727" i="8"/>
  <c r="J727" i="8" s="1"/>
  <c r="G711" i="8"/>
  <c r="I711" i="8" s="1"/>
  <c r="H711" i="8"/>
  <c r="J711" i="8" s="1"/>
  <c r="G671" i="8"/>
  <c r="H671" i="8"/>
  <c r="G650" i="8"/>
  <c r="H650" i="8"/>
  <c r="G584" i="8"/>
  <c r="H584" i="8"/>
  <c r="H771" i="8"/>
  <c r="J771" i="8" s="1"/>
  <c r="G663" i="8"/>
  <c r="I663" i="8" s="1"/>
  <c r="H663" i="8"/>
  <c r="J663" i="8" s="1"/>
  <c r="H593" i="8"/>
  <c r="G593" i="8"/>
  <c r="G586" i="8"/>
  <c r="I586" i="8" s="1"/>
  <c r="H586" i="8"/>
  <c r="J586" i="8" s="1"/>
  <c r="H905" i="8"/>
  <c r="J905" i="8" s="1"/>
  <c r="H897" i="8"/>
  <c r="J897" i="8" s="1"/>
  <c r="H889" i="8"/>
  <c r="J889" i="8" s="1"/>
  <c r="H881" i="8"/>
  <c r="J881" i="8" s="1"/>
  <c r="H873" i="8"/>
  <c r="J873" i="8" s="1"/>
  <c r="H865" i="8"/>
  <c r="J865" i="8" s="1"/>
  <c r="H845" i="8"/>
  <c r="J845" i="8" s="1"/>
  <c r="H840" i="8"/>
  <c r="J840" i="8" s="1"/>
  <c r="H835" i="8"/>
  <c r="J835" i="8" s="1"/>
  <c r="H825" i="8"/>
  <c r="J825" i="8" s="1"/>
  <c r="H820" i="8"/>
  <c r="J820" i="8" s="1"/>
  <c r="H793" i="8"/>
  <c r="J793" i="8" s="1"/>
  <c r="G751" i="8"/>
  <c r="I751" i="8" s="1"/>
  <c r="H751" i="8"/>
  <c r="J751" i="8" s="1"/>
  <c r="G735" i="8"/>
  <c r="I735" i="8" s="1"/>
  <c r="H735" i="8"/>
  <c r="J735" i="8" s="1"/>
  <c r="G719" i="8"/>
  <c r="I719" i="8" s="1"/>
  <c r="H719" i="8"/>
  <c r="J719" i="8" s="1"/>
  <c r="G660" i="8"/>
  <c r="I660" i="8" s="1"/>
  <c r="H660" i="8"/>
  <c r="J660" i="8" s="1"/>
  <c r="G653" i="8"/>
  <c r="H653" i="8"/>
  <c r="G648" i="8"/>
  <c r="H648" i="8"/>
  <c r="G855" i="8"/>
  <c r="I855" i="8" s="1"/>
  <c r="H790" i="8"/>
  <c r="J790" i="8" s="1"/>
  <c r="H766" i="8"/>
  <c r="J766" i="8" s="1"/>
  <c r="H763" i="8"/>
  <c r="J763" i="8" s="1"/>
  <c r="G752" i="8"/>
  <c r="I752" i="8" s="1"/>
  <c r="H745" i="8"/>
  <c r="J745" i="8" s="1"/>
  <c r="G738" i="8"/>
  <c r="I738" i="8" s="1"/>
  <c r="G736" i="8"/>
  <c r="I736" i="8" s="1"/>
  <c r="H729" i="8"/>
  <c r="J729" i="8" s="1"/>
  <c r="G722" i="8"/>
  <c r="I722" i="8" s="1"/>
  <c r="G720" i="8"/>
  <c r="H713" i="8"/>
  <c r="J713" i="8" s="1"/>
  <c r="G706" i="8"/>
  <c r="G700" i="8"/>
  <c r="I700" i="8" s="1"/>
  <c r="H700" i="8"/>
  <c r="J700" i="8" s="1"/>
  <c r="G674" i="8"/>
  <c r="I674" i="8" s="1"/>
  <c r="G662" i="8"/>
  <c r="I662" i="8" s="1"/>
  <c r="H662" i="8"/>
  <c r="J662" i="8" s="1"/>
  <c r="G618" i="8"/>
  <c r="H618" i="8"/>
  <c r="G600" i="8"/>
  <c r="H600" i="8"/>
  <c r="H755" i="8"/>
  <c r="J755" i="8" s="1"/>
  <c r="H750" i="8"/>
  <c r="J750" i="8" s="1"/>
  <c r="H734" i="8"/>
  <c r="J734" i="8" s="1"/>
  <c r="H718" i="8"/>
  <c r="J718" i="8" s="1"/>
  <c r="G669" i="8"/>
  <c r="I669" i="8" s="1"/>
  <c r="H669" i="8"/>
  <c r="J669" i="8" s="1"/>
  <c r="G664" i="8"/>
  <c r="I664" i="8" s="1"/>
  <c r="H657" i="8"/>
  <c r="G655" i="8"/>
  <c r="I655" i="8" s="1"/>
  <c r="H655" i="8"/>
  <c r="J655" i="8" s="1"/>
  <c r="G595" i="8"/>
  <c r="I595" i="8" s="1"/>
  <c r="H595" i="8"/>
  <c r="J595" i="8" s="1"/>
  <c r="G579" i="8"/>
  <c r="I579" i="8" s="1"/>
  <c r="H579" i="8"/>
  <c r="J579" i="8" s="1"/>
  <c r="G480" i="8"/>
  <c r="H480" i="8"/>
  <c r="H567" i="8"/>
  <c r="J567" i="8" s="1"/>
  <c r="G567" i="8"/>
  <c r="I567" i="8" s="1"/>
  <c r="G492" i="8"/>
  <c r="H492" i="8"/>
  <c r="G489" i="8"/>
  <c r="I489" i="8" s="1"/>
  <c r="H489" i="8"/>
  <c r="J489" i="8" s="1"/>
  <c r="G647" i="8"/>
  <c r="H626" i="8"/>
  <c r="J626" i="8" s="1"/>
  <c r="H594" i="8"/>
  <c r="J594" i="8" s="1"/>
  <c r="G580" i="8"/>
  <c r="I580" i="8" s="1"/>
  <c r="H578" i="8"/>
  <c r="J578" i="8" s="1"/>
  <c r="G564" i="8"/>
  <c r="I564" i="8" s="1"/>
  <c r="G484" i="8"/>
  <c r="G603" i="8"/>
  <c r="I603" i="8" s="1"/>
  <c r="H603" i="8"/>
  <c r="J603" i="8" s="1"/>
  <c r="G587" i="8"/>
  <c r="H587" i="8"/>
  <c r="G468" i="8"/>
  <c r="I468" i="8" s="1"/>
  <c r="H468" i="8"/>
  <c r="J468" i="8" s="1"/>
  <c r="H654" i="8"/>
  <c r="H597" i="8"/>
  <c r="J597" i="8" s="1"/>
  <c r="H581" i="8"/>
  <c r="J581" i="8" s="1"/>
  <c r="G566" i="8"/>
  <c r="I566" i="8" s="1"/>
  <c r="H566" i="8"/>
  <c r="J566" i="8" s="1"/>
  <c r="G534" i="8"/>
  <c r="I534" i="8" s="1"/>
  <c r="H534" i="8"/>
  <c r="J534" i="8" s="1"/>
  <c r="G481" i="8"/>
  <c r="H481" i="8"/>
  <c r="H478" i="8"/>
  <c r="G478" i="8"/>
  <c r="H590" i="8"/>
  <c r="H574" i="8"/>
  <c r="J574" i="8" s="1"/>
  <c r="H570" i="8"/>
  <c r="J570" i="8" s="1"/>
  <c r="G568" i="8"/>
  <c r="I568" i="8" s="1"/>
  <c r="H568" i="8"/>
  <c r="J568" i="8" s="1"/>
  <c r="G505" i="8"/>
  <c r="H505" i="8"/>
  <c r="G588" i="8"/>
  <c r="G572" i="8"/>
  <c r="I572" i="8" s="1"/>
  <c r="G540" i="8"/>
  <c r="G528" i="8"/>
  <c r="I528" i="8" s="1"/>
  <c r="H528" i="8"/>
  <c r="J528" i="8" s="1"/>
  <c r="G446" i="8"/>
  <c r="I446" i="8" s="1"/>
  <c r="H446" i="8"/>
  <c r="J446" i="8" s="1"/>
  <c r="H571" i="8"/>
  <c r="J571" i="8" s="1"/>
  <c r="H527" i="8"/>
  <c r="J527" i="8" s="1"/>
  <c r="G473" i="8"/>
  <c r="H473" i="8"/>
  <c r="G469" i="8"/>
  <c r="I469" i="8" s="1"/>
  <c r="H469" i="8"/>
  <c r="J469" i="8" s="1"/>
  <c r="G447" i="8"/>
  <c r="H447" i="8"/>
  <c r="G320" i="8"/>
  <c r="I320" i="8" s="1"/>
  <c r="H320" i="8"/>
  <c r="J320" i="8" s="1"/>
  <c r="H483" i="8"/>
  <c r="G486" i="8"/>
  <c r="G462" i="8"/>
  <c r="I462" i="8" s="1"/>
  <c r="G382" i="8"/>
  <c r="I382" i="8" s="1"/>
  <c r="H382" i="8"/>
  <c r="J382" i="8" s="1"/>
  <c r="G276" i="8"/>
  <c r="H276" i="8"/>
  <c r="G408" i="8"/>
  <c r="G335" i="8"/>
  <c r="I335" i="8" s="1"/>
  <c r="H335" i="8"/>
  <c r="J335" i="8" s="1"/>
  <c r="H414" i="8"/>
  <c r="G375" i="8"/>
  <c r="I375" i="8" s="1"/>
  <c r="H375" i="8"/>
  <c r="J375" i="8" s="1"/>
  <c r="G343" i="8"/>
  <c r="H343" i="8"/>
  <c r="G431" i="8"/>
  <c r="I431" i="8" s="1"/>
  <c r="H431" i="8"/>
  <c r="J431" i="8" s="1"/>
  <c r="H390" i="8"/>
  <c r="J390" i="8" s="1"/>
  <c r="G348" i="8"/>
  <c r="H348" i="8"/>
  <c r="G388" i="8"/>
  <c r="I388" i="8" s="1"/>
  <c r="H259" i="8"/>
  <c r="G259" i="8"/>
  <c r="G277" i="8"/>
  <c r="H277" i="8"/>
  <c r="G237" i="8"/>
  <c r="I237" i="8" s="1"/>
  <c r="H237" i="8"/>
  <c r="J237" i="8" s="1"/>
  <c r="G4" i="8"/>
  <c r="H4" i="8"/>
  <c r="G9" i="8"/>
  <c r="I9" i="8" s="1"/>
  <c r="H9" i="8"/>
  <c r="J9" i="8" s="1"/>
  <c r="H186" i="8"/>
  <c r="H160" i="8"/>
  <c r="G11" i="8"/>
  <c r="H11" i="8"/>
  <c r="H35" i="8"/>
  <c r="J35" i="8" s="1"/>
  <c r="G8" i="8"/>
  <c r="G28" i="8"/>
  <c r="H28" i="8"/>
  <c r="G34" i="8"/>
  <c r="H34" i="8"/>
  <c r="H373" i="8" l="1"/>
  <c r="J373" i="8" s="1"/>
  <c r="G500" i="8"/>
  <c r="H699" i="8"/>
  <c r="G637" i="8"/>
  <c r="G396" i="8"/>
  <c r="G299" i="8"/>
  <c r="G635" i="8"/>
  <c r="G270" i="8"/>
  <c r="H26" i="8"/>
  <c r="G38" i="8"/>
  <c r="H351" i="8"/>
  <c r="G10" i="8"/>
  <c r="H44" i="8"/>
  <c r="H100" i="8"/>
  <c r="F20" i="33" l="1"/>
  <c r="G17" i="19"/>
  <c r="F17" i="19"/>
  <c r="D16" i="19" s="1"/>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F4179" i="6" s="1"/>
  <c r="G4179" i="6" s="1"/>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F3623" i="6" s="1"/>
  <c r="G3623" i="6" s="1"/>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2" i="6"/>
  <c r="G23" i="33"/>
  <c r="J27" i="33"/>
  <c r="F4183" i="6" l="1"/>
  <c r="G4183" i="6" s="1"/>
  <c r="F4180" i="6"/>
  <c r="G4180" i="6" s="1"/>
  <c r="F4186" i="6"/>
  <c r="G4186" i="6" s="1"/>
  <c r="F4184" i="6"/>
  <c r="G4184" i="6" s="1"/>
  <c r="F4188" i="6"/>
  <c r="G4188" i="6" s="1"/>
  <c r="F4181" i="6"/>
  <c r="G4181" i="6" s="1"/>
  <c r="F4187" i="6"/>
  <c r="G4187" i="6" s="1"/>
  <c r="F4178" i="6"/>
  <c r="G4178" i="6" s="1"/>
  <c r="F4185" i="6"/>
  <c r="G4185" i="6" s="1"/>
  <c r="F4189" i="6"/>
  <c r="G4189" i="6" s="1"/>
  <c r="F4182" i="6"/>
  <c r="G4182" i="6" s="1"/>
  <c r="F4654" i="6"/>
  <c r="G4654" i="6" s="1"/>
  <c r="F3634" i="6"/>
  <c r="G3634" i="6" s="1"/>
  <c r="F3656" i="6"/>
  <c r="G3656" i="6" s="1"/>
  <c r="F3825" i="6"/>
  <c r="G3825" i="6" s="1"/>
  <c r="F3587" i="6"/>
  <c r="G3587" i="6" s="1"/>
  <c r="F4656" i="6"/>
  <c r="G4656" i="6" s="1"/>
  <c r="F3805" i="6"/>
  <c r="G3805" i="6" s="1"/>
  <c r="F3791" i="6"/>
  <c r="G3791" i="6" s="1"/>
  <c r="F3583" i="6"/>
  <c r="G3583" i="6" s="1"/>
  <c r="F4645" i="6"/>
  <c r="G4645" i="6" s="1"/>
  <c r="F3816" i="6"/>
  <c r="G3816" i="6" s="1"/>
  <c r="F3621" i="6"/>
  <c r="G3621" i="6" s="1"/>
  <c r="F3786" i="6"/>
  <c r="G3786" i="6" s="1"/>
  <c r="F3562" i="6"/>
  <c r="G3562" i="6" s="1"/>
  <c r="F3678" i="6"/>
  <c r="G3678" i="6" s="1"/>
  <c r="F3607" i="6"/>
  <c r="G3607" i="6" s="1"/>
  <c r="F3687" i="6"/>
  <c r="G3687" i="6" s="1"/>
  <c r="F3691" i="6"/>
  <c r="G3691" i="6" s="1"/>
  <c r="F3620" i="6"/>
  <c r="G3620" i="6" s="1"/>
  <c r="F3624" i="6"/>
  <c r="G3624" i="6" s="1"/>
  <c r="F3613" i="6"/>
  <c r="G3613" i="6" s="1"/>
  <c r="F3710" i="6"/>
  <c r="G3710" i="6" s="1"/>
  <c r="F3813" i="6"/>
  <c r="G3813" i="6" s="1"/>
  <c r="F3702" i="6"/>
  <c r="G3702" i="6" s="1"/>
  <c r="F3567" i="6"/>
  <c r="G3567" i="6" s="1"/>
  <c r="F3735" i="6"/>
  <c r="G3735" i="6" s="1"/>
  <c r="F3752" i="6"/>
  <c r="G3752" i="6" s="1"/>
  <c r="F3633" i="6"/>
  <c r="G3633" i="6" s="1"/>
  <c r="F3575" i="6"/>
  <c r="G3575" i="6" s="1"/>
  <c r="F3760" i="6"/>
  <c r="G3760" i="6" s="1"/>
  <c r="F3769" i="6"/>
  <c r="G3769" i="6" s="1"/>
  <c r="F3605" i="6"/>
  <c r="G3605" i="6" s="1"/>
  <c r="F3729" i="6"/>
  <c r="G3729" i="6" s="1"/>
  <c r="F3782" i="6"/>
  <c r="G3782" i="6" s="1"/>
  <c r="F3822" i="6"/>
  <c r="G3822" i="6" s="1"/>
  <c r="F3686" i="6"/>
  <c r="G3686" i="6" s="1"/>
  <c r="F3612" i="6"/>
  <c r="G3612" i="6" s="1"/>
  <c r="F3588" i="6"/>
  <c r="G3588" i="6" s="1"/>
  <c r="F4650" i="6"/>
  <c r="G4650" i="6" s="1"/>
  <c r="F3764" i="6"/>
  <c r="G3764" i="6" s="1"/>
  <c r="F3658" i="6"/>
  <c r="G3658" i="6" s="1"/>
  <c r="F3833" i="6"/>
  <c r="G3833" i="6" s="1"/>
  <c r="F3793" i="6"/>
  <c r="G3793" i="6" s="1"/>
  <c r="F3824" i="6"/>
  <c r="G3824" i="6" s="1"/>
  <c r="F3736" i="6"/>
  <c r="G3736" i="6" s="1"/>
  <c r="F3578" i="6"/>
  <c r="G3578" i="6" s="1"/>
  <c r="F3790" i="6"/>
  <c r="G3790" i="6" s="1"/>
  <c r="F3802" i="6"/>
  <c r="G3802" i="6" s="1"/>
  <c r="F3641" i="6"/>
  <c r="G3641" i="6" s="1"/>
  <c r="F3689" i="6"/>
  <c r="G3689" i="6" s="1"/>
  <c r="F3693" i="6"/>
  <c r="G3693" i="6" s="1"/>
  <c r="F3657" i="6"/>
  <c r="G3657" i="6" s="1"/>
  <c r="F3851" i="6"/>
  <c r="G3851" i="6" s="1"/>
  <c r="F3572" i="6"/>
  <c r="G3572" i="6" s="1"/>
  <c r="F3814" i="6"/>
  <c r="G3814" i="6" s="1"/>
  <c r="F3669" i="6"/>
  <c r="G3669" i="6" s="1"/>
  <c r="F4646" i="6"/>
  <c r="G4646" i="6" s="1"/>
  <c r="F3714" i="6"/>
  <c r="G3714" i="6" s="1"/>
  <c r="F3680" i="6"/>
  <c r="G3680" i="6" s="1"/>
  <c r="F3568" i="6"/>
  <c r="G3568" i="6" s="1"/>
  <c r="F3792" i="6"/>
  <c r="G3792" i="6" s="1"/>
  <c r="F3740" i="6"/>
  <c r="G3740" i="6" s="1"/>
  <c r="F3854" i="6"/>
  <c r="G3854" i="6" s="1"/>
  <c r="F3703" i="6"/>
  <c r="G3703" i="6" s="1"/>
  <c r="F3589" i="6"/>
  <c r="G3589" i="6" s="1"/>
  <c r="F3807" i="6"/>
  <c r="G3807" i="6" s="1"/>
  <c r="F3830" i="6"/>
  <c r="G3830" i="6" s="1"/>
  <c r="F3841" i="6"/>
  <c r="G3841" i="6" s="1"/>
  <c r="F4659" i="6"/>
  <c r="G4659" i="6" s="1"/>
  <c r="F3747" i="6"/>
  <c r="G3747" i="6" s="1"/>
  <c r="F3622" i="6"/>
  <c r="G3622" i="6" s="1"/>
  <c r="F3574" i="6"/>
  <c r="G3574" i="6" s="1"/>
  <c r="F3777" i="6"/>
  <c r="G3777" i="6" s="1"/>
  <c r="F3717" i="6"/>
  <c r="G3717" i="6" s="1"/>
  <c r="F3762" i="6"/>
  <c r="G3762" i="6" s="1"/>
  <c r="F3640" i="6"/>
  <c r="G3640" i="6" s="1"/>
  <c r="F3692" i="6"/>
  <c r="G3692" i="6" s="1"/>
  <c r="F3645" i="6"/>
  <c r="G3645" i="6" s="1"/>
  <c r="F3639" i="6"/>
  <c r="G3639" i="6" s="1"/>
  <c r="F3670" i="6"/>
  <c r="G3670" i="6" s="1"/>
  <c r="F3716" i="6"/>
  <c r="G3716" i="6" s="1"/>
  <c r="F3700" i="6"/>
  <c r="G3700" i="6" s="1"/>
  <c r="F3749" i="6"/>
  <c r="G3749" i="6" s="1"/>
  <c r="F3619" i="6"/>
  <c r="G3619" i="6" s="1"/>
  <c r="F3776" i="6"/>
  <c r="G3776" i="6" s="1"/>
  <c r="F3850" i="6"/>
  <c r="G3850" i="6" s="1"/>
  <c r="F3584" i="6"/>
  <c r="G3584" i="6" s="1"/>
  <c r="F3676" i="6"/>
  <c r="G3676" i="6" s="1"/>
  <c r="F3582" i="6"/>
  <c r="G3582" i="6" s="1"/>
  <c r="F3804" i="6"/>
  <c r="G3804" i="6" s="1"/>
  <c r="F3573" i="6"/>
  <c r="G3573" i="6" s="1"/>
  <c r="F3720" i="6"/>
  <c r="G3720" i="6" s="1"/>
  <c r="F3666" i="6"/>
  <c r="G3666" i="6" s="1"/>
  <c r="F3820" i="6"/>
  <c r="G3820" i="6" s="1"/>
  <c r="F3579" i="6"/>
  <c r="G3579" i="6" s="1"/>
  <c r="F3688" i="6"/>
  <c r="G3688" i="6" s="1"/>
  <c r="F3626" i="6"/>
  <c r="G3626" i="6" s="1"/>
  <c r="F3781" i="6"/>
  <c r="G3781" i="6" s="1"/>
  <c r="F3743" i="6"/>
  <c r="G3743" i="6" s="1"/>
  <c r="F3695" i="6"/>
  <c r="G3695" i="6" s="1"/>
  <c r="F3701" i="6"/>
  <c r="G3701" i="6" s="1"/>
  <c r="F4657" i="6"/>
  <c r="G4657" i="6" s="1"/>
  <c r="F3745" i="6"/>
  <c r="G3745" i="6" s="1"/>
  <c r="F3795" i="6"/>
  <c r="F3671" i="6"/>
  <c r="G3671" i="6" s="1"/>
  <c r="F3810" i="6"/>
  <c r="G3810" i="6" s="1"/>
  <c r="F4643" i="6"/>
  <c r="G4643" i="6" s="1"/>
  <c r="F3643" i="6"/>
  <c r="G3643" i="6" s="1"/>
  <c r="F3838" i="6"/>
  <c r="G3838" i="6" s="1"/>
  <c r="F3732" i="6"/>
  <c r="G3732" i="6" s="1"/>
  <c r="F3590" i="6"/>
  <c r="G3590" i="6" s="1"/>
  <c r="F3846" i="6"/>
  <c r="G3846" i="6" s="1"/>
  <c r="F3679" i="6"/>
  <c r="G3679" i="6" s="1"/>
  <c r="F3635" i="6"/>
  <c r="G3635" i="6" s="1"/>
  <c r="F3648" i="6"/>
  <c r="G3648" i="6" s="1"/>
  <c r="F3570" i="6"/>
  <c r="G3570" i="6" s="1"/>
  <c r="F3646" i="6"/>
  <c r="G3646" i="6" s="1"/>
  <c r="F3636" i="6"/>
  <c r="G3636" i="6" s="1"/>
  <c r="F3770" i="6"/>
  <c r="G3770" i="6" s="1"/>
  <c r="F3722" i="6"/>
  <c r="G3722" i="6" s="1"/>
  <c r="F4641" i="6"/>
  <c r="G4641" i="6" s="1"/>
  <c r="F3737" i="6"/>
  <c r="G3737" i="6" s="1"/>
  <c r="F3660" i="6"/>
  <c r="G3660" i="6" s="1"/>
  <c r="F3598" i="6"/>
  <c r="G3598" i="6" s="1"/>
  <c r="F3719" i="6"/>
  <c r="G3719" i="6" s="1"/>
  <c r="F3580" i="6"/>
  <c r="G3580" i="6" s="1"/>
  <c r="F3844" i="6"/>
  <c r="G3844" i="6" s="1"/>
  <c r="F3853" i="6"/>
  <c r="G3853" i="6" s="1"/>
  <c r="F4658" i="6"/>
  <c r="G4658" i="6" s="1"/>
  <c r="F3742" i="6"/>
  <c r="G3742" i="6" s="1"/>
  <c r="F3705" i="6"/>
  <c r="G3705" i="6" s="1"/>
  <c r="F3857" i="6"/>
  <c r="G3857" i="6" s="1"/>
  <c r="F3821" i="6"/>
  <c r="G3821" i="6" s="1"/>
  <c r="F3576" i="6"/>
  <c r="G3576" i="6" s="1"/>
  <c r="F3774" i="6"/>
  <c r="G3774" i="6" s="1"/>
  <c r="F3726" i="6"/>
  <c r="G3726" i="6" s="1"/>
  <c r="F3618" i="6"/>
  <c r="G3618" i="6" s="1"/>
  <c r="F3835" i="6"/>
  <c r="G3835" i="6" s="1"/>
  <c r="F3758" i="6"/>
  <c r="G3758" i="6" s="1"/>
  <c r="F3806" i="6"/>
  <c r="G3806" i="6" s="1"/>
  <c r="F3677" i="6"/>
  <c r="G3677" i="6" s="1"/>
  <c r="F3761" i="6"/>
  <c r="G3761" i="6" s="1"/>
  <c r="F3837" i="6"/>
  <c r="G3837" i="6" s="1"/>
  <c r="F3856" i="6"/>
  <c r="G3856" i="6" s="1"/>
  <c r="F3597" i="6"/>
  <c r="G3597" i="6" s="1"/>
  <c r="F3718" i="6"/>
  <c r="G3718" i="6" s="1"/>
  <c r="F3659" i="6"/>
  <c r="G3659" i="6" s="1"/>
  <c r="F3698" i="6"/>
  <c r="G3698" i="6" s="1"/>
  <c r="F3627" i="6"/>
  <c r="G3627" i="6" s="1"/>
  <c r="F3667" i="6"/>
  <c r="G3667" i="6" s="1"/>
  <c r="F4652" i="6"/>
  <c r="G4652" i="6" s="1"/>
  <c r="F3571" i="6"/>
  <c r="G3571" i="6" s="1"/>
  <c r="F3602" i="6"/>
  <c r="G3602" i="6" s="1"/>
  <c r="F3601" i="6"/>
  <c r="G3601" i="6" s="1"/>
  <c r="F3763" i="6"/>
  <c r="G3763" i="6" s="1"/>
  <c r="F3803" i="6"/>
  <c r="G3803" i="6" s="1"/>
  <c r="F3617" i="6"/>
  <c r="G3617" i="6" s="1"/>
  <c r="F3834" i="6"/>
  <c r="G3834" i="6" s="1"/>
  <c r="F3808" i="6"/>
  <c r="G3808" i="6" s="1"/>
  <c r="F3696" i="6"/>
  <c r="G3696" i="6" s="1"/>
  <c r="F4651" i="6"/>
  <c r="G4651" i="6" s="1"/>
  <c r="F4649" i="6"/>
  <c r="G4649" i="6" s="1"/>
  <c r="F4642" i="6"/>
  <c r="G4642" i="6" s="1"/>
  <c r="F3592" i="6"/>
  <c r="G3592" i="6" s="1"/>
  <c r="F3754" i="6"/>
  <c r="G3754" i="6" s="1"/>
  <c r="F3828" i="6"/>
  <c r="G3828" i="6" s="1"/>
  <c r="F3785" i="6"/>
  <c r="G3785" i="6" s="1"/>
  <c r="F3849" i="6"/>
  <c r="G3849" i="6" s="1"/>
  <c r="F3756" i="6"/>
  <c r="G3756" i="6" s="1"/>
  <c r="F4644" i="6"/>
  <c r="G4644" i="6" s="1"/>
  <c r="F4655" i="6"/>
  <c r="G4655" i="6" s="1"/>
  <c r="F3675" i="6"/>
  <c r="G3675" i="6" s="1"/>
  <c r="F3649" i="6"/>
  <c r="G3649" i="6" s="1"/>
  <c r="F3799" i="6"/>
  <c r="G3799" i="6" s="1"/>
  <c r="F3731" i="6"/>
  <c r="G3731" i="6" s="1"/>
  <c r="F3585" i="6"/>
  <c r="G3585" i="6" s="1"/>
  <c r="F3662" i="6"/>
  <c r="G3662" i="6" s="1"/>
  <c r="F3647" i="6"/>
  <c r="G3647" i="6" s="1"/>
  <c r="F3581" i="6"/>
  <c r="G3581" i="6" s="1"/>
  <c r="F3603" i="6"/>
  <c r="G3603" i="6" s="1"/>
  <c r="F3815" i="6"/>
  <c r="G3815" i="6" s="1"/>
  <c r="F3766" i="6"/>
  <c r="G3766" i="6" s="1"/>
  <c r="F3593" i="6"/>
  <c r="G3593" i="6" s="1"/>
  <c r="F3577" i="6"/>
  <c r="G3577" i="6" s="1"/>
  <c r="F3681" i="6"/>
  <c r="G3681" i="6" s="1"/>
  <c r="F3665" i="6"/>
  <c r="G3665" i="6" s="1"/>
  <c r="F3772" i="6"/>
  <c r="G3772" i="6" s="1"/>
  <c r="F3630" i="6"/>
  <c r="G3630" i="6" s="1"/>
  <c r="F3819" i="6"/>
  <c r="G3819" i="6" s="1"/>
  <c r="F3852" i="6"/>
  <c r="G3852" i="6" s="1"/>
  <c r="F3642" i="6"/>
  <c r="G3642" i="6" s="1"/>
  <c r="F3831" i="6"/>
  <c r="G3831" i="6" s="1"/>
  <c r="F3715" i="6"/>
  <c r="G3715" i="6" s="1"/>
  <c r="F3699" i="6"/>
  <c r="G3699" i="6" s="1"/>
  <c r="F3788" i="6"/>
  <c r="G3788" i="6" s="1"/>
  <c r="F3629" i="6"/>
  <c r="G3629" i="6" s="1"/>
  <c r="F3797" i="6"/>
  <c r="G3797" i="6" s="1"/>
  <c r="F3818" i="6"/>
  <c r="G3818" i="6" s="1"/>
  <c r="F3812" i="6"/>
  <c r="G3812" i="6" s="1"/>
  <c r="F3637" i="6"/>
  <c r="G3637" i="6" s="1"/>
  <c r="F3596" i="6"/>
  <c r="G3596" i="6" s="1"/>
  <c r="F3709" i="6"/>
  <c r="G3709" i="6" s="1"/>
  <c r="F3661" i="6"/>
  <c r="G3661" i="6" s="1"/>
  <c r="F3757" i="6"/>
  <c r="G3757" i="6" s="1"/>
  <c r="F3615" i="6"/>
  <c r="G3615" i="6" s="1"/>
  <c r="F3784" i="6"/>
  <c r="G3784" i="6" s="1"/>
  <c r="F3829" i="6"/>
  <c r="G3829" i="6" s="1"/>
  <c r="F3685" i="6"/>
  <c r="G3685" i="6" s="1"/>
  <c r="F3644" i="6"/>
  <c r="G3644" i="6" s="1"/>
  <c r="F3753" i="6"/>
  <c r="G3753" i="6" s="1"/>
  <c r="F3594" i="6"/>
  <c r="G3594" i="6" s="1"/>
  <c r="F3591" i="6"/>
  <c r="G3591" i="6" s="1"/>
  <c r="F3638" i="6"/>
  <c r="G3638" i="6" s="1"/>
  <c r="F3773" i="6"/>
  <c r="G3773" i="6" s="1"/>
  <c r="F3712" i="6"/>
  <c r="G3712" i="6" s="1"/>
  <c r="F3827" i="6"/>
  <c r="G3827" i="6" s="1"/>
  <c r="F3682" i="6"/>
  <c r="G3682" i="6" s="1"/>
  <c r="F3609" i="6"/>
  <c r="G3609" i="6" s="1"/>
  <c r="F3628" i="6"/>
  <c r="G3628" i="6" s="1"/>
  <c r="F3672" i="6"/>
  <c r="G3672" i="6" s="1"/>
  <c r="F3779" i="6"/>
  <c r="G3779" i="6" s="1"/>
  <c r="F3798" i="6"/>
  <c r="G3798" i="6" s="1"/>
  <c r="F3780" i="6"/>
  <c r="G3780" i="6" s="1"/>
  <c r="F3600" i="6"/>
  <c r="G3600" i="6" s="1"/>
  <c r="F3614" i="6"/>
  <c r="G3614" i="6" s="1"/>
  <c r="F4660" i="6"/>
  <c r="G4660" i="6" s="1"/>
  <c r="F3759" i="6"/>
  <c r="G3759" i="6" s="1"/>
  <c r="F3684" i="6"/>
  <c r="G3684" i="6" s="1"/>
  <c r="F3668" i="6"/>
  <c r="G3668" i="6" s="1"/>
  <c r="F3652" i="6"/>
  <c r="G3652" i="6" s="1"/>
  <c r="F3673" i="6"/>
  <c r="G3673" i="6" s="1"/>
  <c r="F3842" i="6"/>
  <c r="G3842" i="6" s="1"/>
  <c r="F3801" i="6"/>
  <c r="G3801" i="6" s="1"/>
  <c r="F3744" i="6"/>
  <c r="G3744" i="6" s="1"/>
  <c r="F3728" i="6"/>
  <c r="G3728" i="6" s="1"/>
  <c r="F3771" i="6"/>
  <c r="G3771" i="6" s="1"/>
  <c r="F3839" i="6"/>
  <c r="G3839" i="6" s="1"/>
  <c r="F3847" i="6"/>
  <c r="G3847" i="6" s="1"/>
  <c r="F3632" i="6"/>
  <c r="G3632" i="6" s="1"/>
  <c r="F3765" i="6"/>
  <c r="G3765" i="6" s="1"/>
  <c r="F3708" i="6"/>
  <c r="G3708" i="6" s="1"/>
  <c r="F3566" i="6"/>
  <c r="G3566" i="6" s="1"/>
  <c r="F3694" i="6"/>
  <c r="G3694" i="6" s="1"/>
  <c r="F3751" i="6"/>
  <c r="G3751" i="6" s="1"/>
  <c r="F3817" i="6"/>
  <c r="G3817" i="6" s="1"/>
  <c r="F3787" i="6"/>
  <c r="G3787" i="6" s="1"/>
  <c r="F3746" i="6"/>
  <c r="G3746" i="6" s="1"/>
  <c r="F3610" i="6"/>
  <c r="G3610" i="6" s="1"/>
  <c r="F4653" i="6"/>
  <c r="G4653" i="6" s="1"/>
  <c r="F3796" i="6"/>
  <c r="G3796" i="6" s="1"/>
  <c r="F3611" i="6"/>
  <c r="G3611" i="6" s="1"/>
  <c r="F3748" i="6"/>
  <c r="G3748" i="6" s="1"/>
  <c r="F3775" i="6"/>
  <c r="G3775" i="6" s="1"/>
  <c r="F3711" i="6"/>
  <c r="G3711" i="6" s="1"/>
  <c r="F3663" i="6"/>
  <c r="G3663" i="6" s="1"/>
  <c r="F3653" i="6"/>
  <c r="G3653" i="6" s="1"/>
  <c r="F3823" i="6"/>
  <c r="G3823" i="6" s="1"/>
  <c r="F3750" i="6"/>
  <c r="G3750" i="6" s="1"/>
  <c r="F3767" i="6"/>
  <c r="G3767" i="6" s="1"/>
  <c r="F3706" i="6"/>
  <c r="G3706" i="6" s="1"/>
  <c r="F3800" i="6"/>
  <c r="F3569" i="6"/>
  <c r="G3569" i="6" s="1"/>
  <c r="F3848" i="6"/>
  <c r="G3848" i="6" s="1"/>
  <c r="F3832" i="6"/>
  <c r="G3832" i="6" s="1"/>
  <c r="F3697" i="6"/>
  <c r="G3697" i="6" s="1"/>
  <c r="F3783" i="6"/>
  <c r="F3595" i="6"/>
  <c r="G3595" i="6" s="1"/>
  <c r="F3563" i="6"/>
  <c r="G3563" i="6" s="1"/>
  <c r="F3713" i="6"/>
  <c r="G3713" i="6" s="1"/>
  <c r="F3826" i="6"/>
  <c r="G3826" i="6" s="1"/>
  <c r="F3734" i="6"/>
  <c r="G3734" i="6" s="1"/>
  <c r="F3616" i="6"/>
  <c r="G3616" i="6" s="1"/>
  <c r="F3730" i="6"/>
  <c r="G3730" i="6" s="1"/>
  <c r="F3606" i="6"/>
  <c r="G3606" i="6" s="1"/>
  <c r="F3778" i="6"/>
  <c r="G3778" i="6" s="1"/>
  <c r="F3727" i="6"/>
  <c r="G3727" i="6" s="1"/>
  <c r="F3565" i="6"/>
  <c r="G3565" i="6" s="1"/>
  <c r="F3794" i="6"/>
  <c r="G3794" i="6" s="1"/>
  <c r="F3654" i="6"/>
  <c r="G3654" i="6" s="1"/>
  <c r="F3674" i="6"/>
  <c r="G3674" i="6" s="1"/>
  <c r="F3733" i="6"/>
  <c r="G3733" i="6" s="1"/>
  <c r="F3845" i="6"/>
  <c r="G3845" i="6" s="1"/>
  <c r="F3650" i="6"/>
  <c r="G3650" i="6" s="1"/>
  <c r="F3664" i="6"/>
  <c r="G3664" i="6" s="1"/>
  <c r="F3586" i="6"/>
  <c r="G3586" i="6" s="1"/>
  <c r="F3739" i="6"/>
  <c r="G3739" i="6" s="1"/>
  <c r="F3723" i="6"/>
  <c r="G3723" i="6" s="1"/>
  <c r="F3707" i="6"/>
  <c r="G3707" i="6" s="1"/>
  <c r="F3625" i="6"/>
  <c r="G3625" i="6" s="1"/>
  <c r="F3561" i="6"/>
  <c r="G3561" i="6" s="1"/>
  <c r="F3631" i="6"/>
  <c r="G3631" i="6" s="1"/>
  <c r="F3599" i="6"/>
  <c r="G3599" i="6" s="1"/>
  <c r="F3836" i="6"/>
  <c r="G3836" i="6" s="1"/>
  <c r="F3690" i="6"/>
  <c r="G3690" i="6" s="1"/>
  <c r="F3724" i="6"/>
  <c r="G3724" i="6" s="1"/>
  <c r="F3655" i="6"/>
  <c r="G3655" i="6" s="1"/>
  <c r="F3741" i="6"/>
  <c r="G3741" i="6" s="1"/>
  <c r="F3725" i="6"/>
  <c r="G3725" i="6" s="1"/>
  <c r="F4648" i="6"/>
  <c r="G4648" i="6" s="1"/>
  <c r="F4647" i="6"/>
  <c r="G4647" i="6" s="1"/>
  <c r="F3855" i="6"/>
  <c r="G3855" i="6" s="1"/>
  <c r="F3768" i="6"/>
  <c r="G3768" i="6" s="1"/>
  <c r="F3738" i="6"/>
  <c r="G3738" i="6" s="1"/>
  <c r="F3683" i="6"/>
  <c r="G3683" i="6" s="1"/>
  <c r="F3651" i="6"/>
  <c r="G3651" i="6" s="1"/>
  <c r="F3608" i="6"/>
  <c r="G3608" i="6" s="1"/>
  <c r="F3721" i="6"/>
  <c r="G3721" i="6" s="1"/>
  <c r="F3809" i="6"/>
  <c r="G3809" i="6" s="1"/>
  <c r="F3604" i="6"/>
  <c r="G3604" i="6" s="1"/>
  <c r="F3704" i="6"/>
  <c r="G3704" i="6" s="1"/>
  <c r="F3789" i="6"/>
  <c r="G3789" i="6" s="1"/>
  <c r="F3840" i="6"/>
  <c r="G3840" i="6" s="1"/>
  <c r="F3564" i="6"/>
  <c r="G3564" i="6" s="1"/>
  <c r="F3755" i="6"/>
  <c r="G3755" i="6" s="1"/>
  <c r="F3811" i="6"/>
  <c r="G3811" i="6" s="1"/>
  <c r="Z19" i="1"/>
  <c r="Z18" i="1"/>
  <c r="G5036" i="6" l="1"/>
  <c r="G3783" i="6"/>
  <c r="AA5" i="1"/>
  <c r="AA4" i="1"/>
  <c r="Z5" i="1"/>
  <c r="Z4" i="1"/>
  <c r="F3" i="1" l="1"/>
  <c r="B2" i="47" s="1"/>
  <c r="A1" i="47" s="1"/>
  <c r="L4" i="8"/>
  <c r="L8" i="8"/>
  <c r="L9" i="8"/>
  <c r="L10" i="8"/>
  <c r="L26" i="8"/>
  <c r="L35" i="8"/>
  <c r="L160" i="8"/>
  <c r="L186" i="8"/>
  <c r="L236" i="8"/>
  <c r="L237" i="8"/>
  <c r="L238" i="8"/>
  <c r="L251" i="8"/>
  <c r="L259" i="8"/>
  <c r="L274" i="8"/>
  <c r="L275" i="8"/>
  <c r="L276" i="8"/>
  <c r="L277" i="8"/>
  <c r="L289" i="8"/>
  <c r="L299" i="8"/>
  <c r="L300" i="8"/>
  <c r="L318" i="8"/>
  <c r="L335" i="8"/>
  <c r="L343" i="8"/>
  <c r="L348" i="8"/>
  <c r="L351" i="8"/>
  <c r="L373" i="8"/>
  <c r="L375" i="8"/>
  <c r="L376" i="8"/>
  <c r="L377" i="8"/>
  <c r="L382" i="8"/>
  <c r="L388" i="8"/>
  <c r="L390" i="8"/>
  <c r="L396" i="8"/>
  <c r="L408" i="8"/>
  <c r="L431" i="8"/>
  <c r="L447" i="8"/>
  <c r="L459" i="8"/>
  <c r="L462" i="8"/>
  <c r="L463" i="8"/>
  <c r="L468" i="8"/>
  <c r="L469" i="8"/>
  <c r="L473" i="8"/>
  <c r="L474" i="8"/>
  <c r="L476" i="8"/>
  <c r="L478" i="8"/>
  <c r="L480" i="8"/>
  <c r="L481" i="8"/>
  <c r="L483" i="8"/>
  <c r="L484" i="8"/>
  <c r="L486" i="8"/>
  <c r="L488" i="8"/>
  <c r="L489" i="8"/>
  <c r="L492" i="8"/>
  <c r="L505" i="8"/>
  <c r="L514" i="8"/>
  <c r="L526" i="8"/>
  <c r="L527" i="8"/>
  <c r="L528" i="8"/>
  <c r="L531" i="8"/>
  <c r="L533" i="8"/>
  <c r="L534" i="8"/>
  <c r="L540" i="8"/>
  <c r="L553" i="8"/>
  <c r="L562" i="8"/>
  <c r="L564" i="8"/>
  <c r="L565" i="8"/>
  <c r="L566" i="8"/>
  <c r="L567" i="8"/>
  <c r="L568" i="8"/>
  <c r="L569" i="8"/>
  <c r="L570" i="8"/>
  <c r="L571" i="8"/>
  <c r="L572" i="8"/>
  <c r="L573" i="8"/>
  <c r="L574" i="8"/>
  <c r="L576" i="8"/>
  <c r="L577" i="8"/>
  <c r="L578" i="8"/>
  <c r="L579" i="8"/>
  <c r="L580" i="8"/>
  <c r="L581" i="8"/>
  <c r="L582" i="8"/>
  <c r="L583" i="8"/>
  <c r="L584" i="8"/>
  <c r="L585" i="8"/>
  <c r="L586" i="8"/>
  <c r="L587" i="8"/>
  <c r="L588" i="8"/>
  <c r="L589" i="8"/>
  <c r="L590" i="8"/>
  <c r="L591" i="8"/>
  <c r="L593" i="8"/>
  <c r="L594" i="8"/>
  <c r="L595" i="8"/>
  <c r="L597" i="8"/>
  <c r="L598" i="8"/>
  <c r="L600" i="8"/>
  <c r="L603" i="8"/>
  <c r="L618" i="8"/>
  <c r="L626" i="8"/>
  <c r="L647" i="8"/>
  <c r="L648" i="8"/>
  <c r="L650" i="8"/>
  <c r="L651" i="8"/>
  <c r="L652" i="8"/>
  <c r="L653" i="8"/>
  <c r="L654" i="8"/>
  <c r="L655" i="8"/>
  <c r="L656" i="8"/>
  <c r="L657" i="8"/>
  <c r="L658" i="8"/>
  <c r="L659" i="8"/>
  <c r="L660" i="8"/>
  <c r="L662" i="8"/>
  <c r="L663" i="8"/>
  <c r="L664" i="8"/>
  <c r="L665" i="8"/>
  <c r="L667" i="8"/>
  <c r="L669" i="8"/>
  <c r="L671" i="8"/>
  <c r="L674" i="8"/>
  <c r="L678" i="8"/>
  <c r="L680" i="8"/>
  <c r="L690" i="8"/>
  <c r="L699" i="8"/>
  <c r="L700" i="8"/>
  <c r="L702" i="8"/>
  <c r="L704" i="8"/>
  <c r="L705" i="8"/>
  <c r="L706" i="8"/>
  <c r="L707" i="8"/>
  <c r="L708" i="8"/>
  <c r="L709" i="8"/>
  <c r="L710" i="8"/>
  <c r="L711" i="8"/>
  <c r="L712" i="8"/>
  <c r="L713" i="8"/>
  <c r="L714" i="8"/>
  <c r="L715" i="8"/>
  <c r="L717" i="8"/>
  <c r="L718" i="8"/>
  <c r="L719" i="8"/>
  <c r="L720" i="8"/>
  <c r="L722" i="8"/>
  <c r="L724" i="8"/>
  <c r="L725" i="8"/>
  <c r="L726" i="8"/>
  <c r="L727" i="8"/>
  <c r="L728" i="8"/>
  <c r="L729" i="8"/>
  <c r="L730" i="8"/>
  <c r="L731" i="8"/>
  <c r="L733" i="8"/>
  <c r="L734" i="8"/>
  <c r="L735" i="8"/>
  <c r="L736" i="8"/>
  <c r="L737" i="8"/>
  <c r="L738" i="8"/>
  <c r="L739" i="8"/>
  <c r="L740" i="8"/>
  <c r="L741" i="8"/>
  <c r="L742" i="8"/>
  <c r="L743" i="8"/>
  <c r="L744" i="8"/>
  <c r="L745" i="8"/>
  <c r="L746" i="8"/>
  <c r="L747" i="8"/>
  <c r="L748" i="8"/>
  <c r="L749" i="8"/>
  <c r="L750" i="8"/>
  <c r="L751" i="8"/>
  <c r="L752" i="8"/>
  <c r="L753" i="8"/>
  <c r="L754" i="8"/>
  <c r="L755" i="8"/>
  <c r="L756" i="8"/>
  <c r="L759" i="8"/>
  <c r="L760" i="8"/>
  <c r="L761" i="8"/>
  <c r="L762" i="8"/>
  <c r="L763" i="8"/>
  <c r="L764" i="8"/>
  <c r="L765" i="8"/>
  <c r="L766" i="8"/>
  <c r="L768" i="8"/>
  <c r="L769" i="8"/>
  <c r="L771" i="8"/>
  <c r="L772" i="8"/>
  <c r="L773" i="8"/>
  <c r="L774" i="8"/>
  <c r="L775" i="8"/>
  <c r="L776" i="8"/>
  <c r="L777" i="8"/>
  <c r="L778" i="8"/>
  <c r="L779"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900" i="8"/>
  <c r="L901" i="8"/>
  <c r="L902" i="8"/>
  <c r="L903" i="8"/>
  <c r="L905" i="8"/>
  <c r="L908" i="8"/>
  <c r="L910" i="8"/>
  <c r="L912" i="8"/>
  <c r="L915" i="8"/>
  <c r="L916" i="8"/>
  <c r="L917" i="8"/>
  <c r="L918" i="8"/>
  <c r="L919" i="8"/>
  <c r="L920" i="8"/>
  <c r="L921" i="8"/>
  <c r="L922" i="8"/>
  <c r="L923" i="8"/>
  <c r="L924" i="8"/>
  <c r="L925" i="8"/>
  <c r="L926" i="8"/>
  <c r="L927" i="8"/>
  <c r="L928" i="8"/>
  <c r="L929" i="8"/>
  <c r="L931" i="8"/>
  <c r="L933" i="8"/>
  <c r="L934" i="8"/>
  <c r="L936" i="8"/>
  <c r="L938" i="8"/>
  <c r="L939" i="8"/>
  <c r="L940" i="8"/>
  <c r="L942" i="8"/>
  <c r="L943" i="8"/>
  <c r="L944" i="8"/>
  <c r="L945" i="8"/>
  <c r="L946" i="8"/>
  <c r="L947" i="8"/>
  <c r="L948" i="8"/>
  <c r="L949" i="8"/>
  <c r="L950" i="8"/>
  <c r="L951" i="8"/>
  <c r="L952" i="8"/>
  <c r="L953" i="8"/>
  <c r="L954" i="8"/>
  <c r="L956" i="8"/>
  <c r="L957" i="8"/>
  <c r="L958" i="8"/>
  <c r="L959" i="8"/>
  <c r="L961" i="8"/>
  <c r="L962" i="8"/>
  <c r="L963" i="8"/>
  <c r="L964" i="8"/>
  <c r="L965" i="8"/>
  <c r="L966" i="8"/>
  <c r="L968" i="8"/>
  <c r="L969" i="8"/>
  <c r="L971" i="8"/>
  <c r="L974" i="8"/>
  <c r="L978" i="8"/>
  <c r="L985" i="8"/>
  <c r="L986" i="8"/>
  <c r="L987" i="8"/>
  <c r="L989" i="8"/>
  <c r="L990" i="8"/>
  <c r="L991" i="8"/>
  <c r="L993" i="8"/>
  <c r="L994" i="8"/>
  <c r="L997" i="8"/>
  <c r="L998" i="8"/>
  <c r="L999" i="8"/>
  <c r="L1000" i="8"/>
  <c r="L1001" i="8"/>
  <c r="L1002" i="8"/>
  <c r="L1003"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5" i="8"/>
  <c r="L1116" i="8"/>
  <c r="L1117" i="8"/>
  <c r="L1118" i="8"/>
  <c r="L1119" i="8"/>
  <c r="L1120" i="8"/>
  <c r="L1121" i="8"/>
  <c r="L1124" i="8"/>
  <c r="L1125" i="8"/>
  <c r="L1126" i="8"/>
  <c r="L1127" i="8"/>
  <c r="L1128" i="8"/>
  <c r="L1129" i="8"/>
  <c r="L1130" i="8"/>
  <c r="L1131" i="8"/>
  <c r="L1132" i="8"/>
  <c r="L1133" i="8"/>
  <c r="L1134" i="8"/>
  <c r="L1135" i="8"/>
  <c r="L1136" i="8"/>
  <c r="L1137" i="8"/>
  <c r="L1138" i="8"/>
  <c r="L1139" i="8"/>
  <c r="L1140" i="8"/>
  <c r="L1141" i="8"/>
  <c r="L1142" i="8"/>
  <c r="L1143" i="8"/>
  <c r="L1144" i="8"/>
  <c r="L1145" i="8"/>
  <c r="S20" i="1" l="1"/>
  <c r="T22" i="1"/>
  <c r="T20" i="1"/>
  <c r="X3" i="1"/>
  <c r="X18" i="1"/>
  <c r="X7" i="1"/>
  <c r="X20" i="1"/>
  <c r="F5" i="33"/>
  <c r="F6" i="33"/>
  <c r="F7" i="33"/>
  <c r="F8" i="33"/>
  <c r="F9" i="33"/>
  <c r="F10" i="33"/>
  <c r="F11" i="33"/>
  <c r="F12" i="33"/>
  <c r="F13" i="33"/>
  <c r="F14" i="33"/>
  <c r="F15" i="33"/>
  <c r="F16" i="33"/>
  <c r="G16" i="33" l="1"/>
  <c r="H27" i="33" s="1"/>
  <c r="H25" i="33"/>
  <c r="I15" i="33"/>
  <c r="G26" i="33" s="1"/>
  <c r="G25" i="33"/>
  <c r="J29" i="33"/>
  <c r="I16" i="33"/>
  <c r="H26" i="33" s="1"/>
  <c r="H15" i="33"/>
  <c r="G28" i="33" s="1"/>
  <c r="H7" i="33"/>
  <c r="I7" i="33"/>
  <c r="H6" i="33"/>
  <c r="I6" i="33"/>
  <c r="H16" i="33"/>
  <c r="H28" i="33" s="1"/>
  <c r="H5" i="33"/>
  <c r="I5" i="33"/>
  <c r="H13" i="33"/>
  <c r="I13" i="33"/>
  <c r="G12" i="33"/>
  <c r="I12" i="33"/>
  <c r="H14" i="33"/>
  <c r="I14" i="33"/>
  <c r="G11" i="33"/>
  <c r="I11" i="33"/>
  <c r="G10" i="33"/>
  <c r="I10" i="33"/>
  <c r="H8" i="33"/>
  <c r="I8" i="33"/>
  <c r="H9" i="33"/>
  <c r="I9" i="33"/>
  <c r="G9" i="33"/>
  <c r="G5" i="33"/>
  <c r="G13" i="33"/>
  <c r="G15" i="33"/>
  <c r="G27" i="33" s="1"/>
  <c r="G7" i="33"/>
  <c r="H11" i="33"/>
  <c r="G8" i="33"/>
  <c r="H12" i="33"/>
  <c r="G14" i="33"/>
  <c r="G6" i="33"/>
  <c r="H10" i="33"/>
  <c r="D4" i="19" l="1"/>
  <c r="V54" i="13" l="1"/>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U81" i="13" s="1"/>
  <c r="V82" i="13"/>
  <c r="V83" i="13"/>
  <c r="V84" i="13"/>
  <c r="V85" i="13"/>
  <c r="X16" i="13"/>
  <c r="X17" i="13"/>
  <c r="X18" i="13"/>
  <c r="X19" i="13"/>
  <c r="W8" i="13" l="1"/>
  <c r="W13" i="13"/>
  <c r="W10" i="13"/>
  <c r="W7" i="13"/>
  <c r="W14" i="13"/>
  <c r="W4" i="13"/>
  <c r="W11" i="13"/>
  <c r="W5" i="13"/>
  <c r="W12" i="13"/>
  <c r="W6" i="13"/>
  <c r="W9" i="13"/>
  <c r="W3" i="13"/>
  <c r="W16" i="13"/>
  <c r="W50" i="13"/>
  <c r="W21" i="13"/>
  <c r="W18" i="13"/>
  <c r="W38" i="13"/>
  <c r="W17" i="13"/>
  <c r="W52" i="13"/>
  <c r="W22" i="13"/>
  <c r="W44" i="13"/>
  <c r="W26" i="13"/>
  <c r="W43" i="13"/>
  <c r="W40" i="13"/>
  <c r="W36" i="13"/>
  <c r="W42" i="13"/>
  <c r="W49" i="13"/>
  <c r="W25" i="13"/>
  <c r="W31" i="13"/>
  <c r="W46" i="13"/>
  <c r="W27" i="13"/>
  <c r="W32" i="13"/>
  <c r="W28" i="13"/>
  <c r="W45" i="13"/>
  <c r="W33" i="13"/>
  <c r="W47" i="13"/>
  <c r="W29" i="13"/>
  <c r="W23" i="13"/>
  <c r="W35" i="13"/>
  <c r="W53" i="13"/>
  <c r="W15" i="13"/>
  <c r="W20" i="13"/>
  <c r="W30" i="13"/>
  <c r="W41" i="13"/>
  <c r="W48" i="13"/>
  <c r="W34" i="13"/>
  <c r="W24" i="13"/>
  <c r="W51" i="13"/>
  <c r="W37" i="13"/>
  <c r="W39" i="13"/>
  <c r="W19" i="13"/>
  <c r="U55" i="13"/>
  <c r="W55" i="13"/>
  <c r="U78" i="13"/>
  <c r="W78" i="13"/>
  <c r="U70" i="13"/>
  <c r="W70" i="13"/>
  <c r="U62" i="13"/>
  <c r="W62" i="13"/>
  <c r="U54" i="13"/>
  <c r="W54" i="13"/>
  <c r="U71" i="13"/>
  <c r="W71" i="13"/>
  <c r="U85" i="13"/>
  <c r="W85" i="13"/>
  <c r="U77" i="13"/>
  <c r="W77" i="13"/>
  <c r="U69" i="13"/>
  <c r="W69" i="13"/>
  <c r="U61" i="13"/>
  <c r="W61" i="13"/>
  <c r="U79" i="13"/>
  <c r="W79" i="13"/>
  <c r="U84" i="13"/>
  <c r="W84" i="13"/>
  <c r="U76" i="13"/>
  <c r="W76" i="13"/>
  <c r="U68" i="13"/>
  <c r="W68" i="13"/>
  <c r="U60" i="13"/>
  <c r="W60" i="13"/>
  <c r="U63" i="13"/>
  <c r="W63" i="13"/>
  <c r="U83" i="13"/>
  <c r="W83" i="13"/>
  <c r="U75" i="13"/>
  <c r="W75" i="13"/>
  <c r="U67" i="13"/>
  <c r="W67" i="13"/>
  <c r="U59" i="13"/>
  <c r="W59" i="13"/>
  <c r="U82" i="13"/>
  <c r="W82" i="13"/>
  <c r="U74" i="13"/>
  <c r="W74" i="13"/>
  <c r="U66" i="13"/>
  <c r="W66" i="13"/>
  <c r="U58" i="13"/>
  <c r="W58" i="13"/>
  <c r="W81" i="13"/>
  <c r="U73" i="13"/>
  <c r="W73" i="13"/>
  <c r="U65" i="13"/>
  <c r="W65" i="13"/>
  <c r="U57" i="13"/>
  <c r="W57" i="13"/>
  <c r="U80" i="13"/>
  <c r="W80" i="13"/>
  <c r="U72" i="13"/>
  <c r="W72" i="13"/>
  <c r="U64" i="13"/>
  <c r="W64" i="13"/>
  <c r="U56" i="13"/>
  <c r="W56" i="13"/>
  <c r="D8" i="11" l="1"/>
  <c r="D7" i="11"/>
  <c r="D6" i="11"/>
  <c r="D5" i="11"/>
  <c r="B16" i="19"/>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E175" i="3" l="1"/>
  <c r="E176" i="3"/>
  <c r="E177" i="3"/>
  <c r="F675" i="49" s="1"/>
  <c r="G675" i="49" s="1"/>
  <c r="E178" i="3"/>
  <c r="E179" i="3"/>
  <c r="E180" i="3"/>
  <c r="F371" i="49" s="1"/>
  <c r="G371" i="49" s="1"/>
  <c r="E181" i="3"/>
  <c r="E182" i="3"/>
  <c r="E183" i="3"/>
  <c r="E184" i="3"/>
  <c r="E185" i="3"/>
  <c r="E186" i="3"/>
  <c r="E187" i="3"/>
  <c r="F832" i="49" s="1"/>
  <c r="G832" i="49" s="1"/>
  <c r="E188" i="3"/>
  <c r="E189" i="3"/>
  <c r="F447" i="49" s="1"/>
  <c r="G447" i="49" s="1"/>
  <c r="E190" i="3"/>
  <c r="E191" i="3"/>
  <c r="E192" i="3"/>
  <c r="F834" i="49" s="1"/>
  <c r="G834" i="49" s="1"/>
  <c r="E193" i="3"/>
  <c r="E194" i="3"/>
  <c r="E195" i="3"/>
  <c r="E196" i="3"/>
  <c r="E197" i="3"/>
  <c r="E198" i="3"/>
  <c r="E199" i="3"/>
  <c r="E200" i="3"/>
  <c r="E201" i="3"/>
  <c r="E202" i="3"/>
  <c r="F1120" i="49" s="1"/>
  <c r="G1120" i="49" s="1"/>
  <c r="E203" i="3"/>
  <c r="E204" i="3"/>
  <c r="F1124" i="49" s="1"/>
  <c r="G1124" i="49" s="1"/>
  <c r="E205" i="3"/>
  <c r="E220" i="3"/>
  <c r="E197" i="8" s="1"/>
  <c r="E221" i="3"/>
  <c r="F361" i="49" s="1"/>
  <c r="G361" i="49" s="1"/>
  <c r="E222" i="3"/>
  <c r="E223" i="3"/>
  <c r="F1143" i="49" s="1"/>
  <c r="G1143" i="49" s="1"/>
  <c r="E224" i="3"/>
  <c r="E225" i="3"/>
  <c r="E226" i="3"/>
  <c r="F1146" i="49" s="1"/>
  <c r="G1146" i="49" s="1"/>
  <c r="E227" i="3"/>
  <c r="E228" i="3"/>
  <c r="E229" i="3"/>
  <c r="E231" i="3"/>
  <c r="E232" i="3"/>
  <c r="E233" i="3"/>
  <c r="F1152" i="49" s="1"/>
  <c r="G1152" i="49" s="1"/>
  <c r="F1107" i="49" l="1"/>
  <c r="G1107" i="49" s="1"/>
  <c r="F1109" i="49"/>
  <c r="G1109" i="49" s="1"/>
  <c r="E111" i="8"/>
  <c r="F102" i="49"/>
  <c r="G102" i="49" s="1"/>
  <c r="F399" i="49"/>
  <c r="G399" i="49" s="1"/>
  <c r="F502" i="49"/>
  <c r="G502" i="49" s="1"/>
  <c r="F1118" i="49"/>
  <c r="G1118" i="49" s="1"/>
  <c r="F136" i="49"/>
  <c r="G136" i="49" s="1"/>
  <c r="F1148" i="49"/>
  <c r="G1148" i="49" s="1"/>
  <c r="G197" i="8"/>
  <c r="H197" i="8"/>
  <c r="F331" i="49"/>
  <c r="G331" i="49" s="1"/>
  <c r="F1117" i="49"/>
  <c r="G1117" i="49" s="1"/>
  <c r="F835" i="49"/>
  <c r="G835" i="49" s="1"/>
  <c r="F682" i="49"/>
  <c r="G682" i="49" s="1"/>
  <c r="F833" i="49"/>
  <c r="G833" i="49" s="1"/>
  <c r="F397" i="49"/>
  <c r="G397" i="49" s="1"/>
  <c r="F1103" i="49"/>
  <c r="G1103" i="49" s="1"/>
  <c r="F1102" i="49"/>
  <c r="G1102" i="49" s="1"/>
  <c r="F446" i="49"/>
  <c r="G446" i="49" s="1"/>
  <c r="F1142" i="49"/>
  <c r="G1142" i="49" s="1"/>
  <c r="E220" i="8"/>
  <c r="L220" i="8"/>
  <c r="F220" i="49"/>
  <c r="G220" i="49" s="1"/>
  <c r="F1147" i="49"/>
  <c r="G1147" i="49" s="1"/>
  <c r="F374" i="49"/>
  <c r="G374" i="49" s="1"/>
  <c r="F1125" i="49"/>
  <c r="G1125" i="49" s="1"/>
  <c r="F398" i="49"/>
  <c r="G398" i="49" s="1"/>
  <c r="F52" i="49"/>
  <c r="G52" i="49" s="1"/>
  <c r="F359" i="49"/>
  <c r="G359" i="49" s="1"/>
  <c r="F563" i="49"/>
  <c r="G563" i="49" s="1"/>
  <c r="F679" i="49"/>
  <c r="G679" i="49" s="1"/>
  <c r="F1000" i="49"/>
  <c r="G1000" i="49" s="1"/>
  <c r="F685" i="49"/>
  <c r="G685" i="49" s="1"/>
  <c r="F1144" i="49"/>
  <c r="G1144" i="49" s="1"/>
  <c r="F1145" i="49"/>
  <c r="G1145" i="49" s="1"/>
  <c r="F1121" i="49"/>
  <c r="G1121" i="49" s="1"/>
  <c r="F1123" i="49"/>
  <c r="G1123" i="49" s="1"/>
  <c r="F1122" i="49"/>
  <c r="G1122" i="49" s="1"/>
  <c r="F1116" i="49"/>
  <c r="G1116" i="49" s="1"/>
  <c r="F1115" i="49"/>
  <c r="G1115" i="49" s="1"/>
  <c r="E561" i="8"/>
  <c r="L561" i="8"/>
  <c r="F677" i="49"/>
  <c r="G677" i="49" s="1"/>
  <c r="F1099" i="49"/>
  <c r="G1099" i="49" s="1"/>
  <c r="F1100" i="49"/>
  <c r="G1100" i="49" s="1"/>
  <c r="F1040" i="49"/>
  <c r="G1040" i="49" s="1"/>
  <c r="F1114" i="49"/>
  <c r="G1114" i="49" s="1"/>
  <c r="F151" i="49"/>
  <c r="G151" i="49" s="1"/>
  <c r="E131" i="8"/>
  <c r="L131" i="8"/>
  <c r="F120" i="49"/>
  <c r="G120" i="49" s="1"/>
  <c r="F1106" i="49"/>
  <c r="G1106" i="49" s="1"/>
  <c r="F564" i="49"/>
  <c r="G564" i="49" s="1"/>
  <c r="F676" i="49"/>
  <c r="G676" i="49" s="1"/>
  <c r="F1098" i="49"/>
  <c r="G1098" i="49" s="1"/>
  <c r="F683" i="49"/>
  <c r="G683" i="49" s="1"/>
  <c r="F1119" i="49"/>
  <c r="G1119" i="49" s="1"/>
  <c r="F1113" i="49"/>
  <c r="G1113" i="49" s="1"/>
  <c r="F448" i="49"/>
  <c r="G448" i="49" s="1"/>
  <c r="F567" i="49"/>
  <c r="G567" i="49" s="1"/>
  <c r="F1105" i="49"/>
  <c r="G1105" i="49" s="1"/>
  <c r="F831" i="49"/>
  <c r="G831" i="49" s="1"/>
  <c r="F680" i="49"/>
  <c r="G680" i="49" s="1"/>
  <c r="E471" i="8"/>
  <c r="L471" i="8"/>
  <c r="F1095" i="49"/>
  <c r="G1095" i="49" s="1"/>
  <c r="F827" i="49"/>
  <c r="G827" i="49" s="1"/>
  <c r="F1096" i="49"/>
  <c r="G1096" i="49" s="1"/>
  <c r="F1150" i="49"/>
  <c r="G1150" i="49" s="1"/>
  <c r="E698" i="8"/>
  <c r="H698" i="8" s="1"/>
  <c r="J698" i="8" s="1"/>
  <c r="F1590" i="49"/>
  <c r="G1590" i="49" s="1"/>
  <c r="F449" i="49"/>
  <c r="G449" i="49" s="1"/>
  <c r="F56" i="49"/>
  <c r="G56" i="49" s="1"/>
  <c r="F681" i="49"/>
  <c r="G681" i="49" s="1"/>
  <c r="F1112" i="49"/>
  <c r="G1112" i="49" s="1"/>
  <c r="F1111" i="49"/>
  <c r="G1111" i="49" s="1"/>
  <c r="F979" i="49"/>
  <c r="G979" i="49" s="1"/>
  <c r="F1104" i="49"/>
  <c r="G1104" i="49" s="1"/>
  <c r="F830" i="49"/>
  <c r="G830" i="49" s="1"/>
  <c r="E470" i="8"/>
  <c r="L470" i="8"/>
  <c r="F562" i="49"/>
  <c r="G562" i="49" s="1"/>
  <c r="F673" i="49"/>
  <c r="G673" i="49" s="1"/>
  <c r="F1092" i="49"/>
  <c r="G1092" i="49" s="1"/>
  <c r="F239" i="49"/>
  <c r="G239" i="49" s="1"/>
  <c r="F24" i="49"/>
  <c r="G24" i="49" s="1"/>
  <c r="E23" i="8"/>
  <c r="L23" i="8"/>
  <c r="F999" i="49"/>
  <c r="G999" i="49" s="1"/>
  <c r="F998" i="49"/>
  <c r="G998" i="49" s="1"/>
  <c r="F166" i="49"/>
  <c r="G166" i="49" s="1"/>
  <c r="F987" i="49"/>
  <c r="G987" i="49" s="1"/>
  <c r="E524" i="8"/>
  <c r="L524" i="8"/>
  <c r="E241" i="8"/>
  <c r="L241" i="8"/>
  <c r="F235" i="49"/>
  <c r="G235" i="49" s="1"/>
  <c r="F501" i="49"/>
  <c r="G501" i="49" s="1"/>
  <c r="E646" i="8"/>
  <c r="L646" i="8"/>
  <c r="F437" i="49"/>
  <c r="G437" i="49" s="1"/>
  <c r="F379" i="49"/>
  <c r="G379" i="49" s="1"/>
  <c r="F750" i="49"/>
  <c r="G750" i="49" s="1"/>
  <c r="E525" i="8"/>
  <c r="L525" i="8"/>
  <c r="F329" i="49"/>
  <c r="G329" i="49" s="1"/>
  <c r="E221" i="8"/>
  <c r="L221" i="8"/>
  <c r="F997" i="49"/>
  <c r="G997" i="49" s="1"/>
  <c r="E649" i="8"/>
  <c r="L649" i="8"/>
  <c r="F989" i="49"/>
  <c r="G989" i="49" s="1"/>
  <c r="E523" i="8"/>
  <c r="L523" i="8"/>
  <c r="F280" i="49"/>
  <c r="G280" i="49" s="1"/>
  <c r="F150" i="49"/>
  <c r="G150" i="49" s="1"/>
  <c r="E134" i="8"/>
  <c r="F1350" i="49"/>
  <c r="G1350" i="49" s="1"/>
  <c r="F164" i="49"/>
  <c r="G164" i="49" s="1"/>
  <c r="F751" i="49"/>
  <c r="G751" i="49" s="1"/>
  <c r="E645" i="8"/>
  <c r="L645" i="8"/>
  <c r="F767" i="49"/>
  <c r="G767" i="49" s="1"/>
  <c r="F760" i="49"/>
  <c r="G760" i="49" s="1"/>
  <c r="F503" i="49"/>
  <c r="G503" i="49" s="1"/>
  <c r="F373" i="49"/>
  <c r="G373" i="49" s="1"/>
  <c r="E297" i="8"/>
  <c r="L297" i="8"/>
  <c r="F330" i="49"/>
  <c r="G330" i="49" s="1"/>
  <c r="F165" i="49"/>
  <c r="G165" i="49" s="1"/>
  <c r="F740" i="49"/>
  <c r="G740" i="49" s="1"/>
  <c r="E425" i="8"/>
  <c r="L425" i="8"/>
  <c r="F1058" i="49"/>
  <c r="G1058" i="49" s="1"/>
  <c r="F504" i="49"/>
  <c r="G504" i="49" s="1"/>
  <c r="F25" i="49"/>
  <c r="G25" i="49" s="1"/>
  <c r="F247" i="49"/>
  <c r="G247" i="49" s="1"/>
  <c r="F175" i="49"/>
  <c r="G175" i="49" s="1"/>
  <c r="F604" i="49"/>
  <c r="G604" i="49" s="1"/>
  <c r="F500" i="49"/>
  <c r="G500" i="49" s="1"/>
  <c r="E249" i="8"/>
  <c r="H249" i="8" s="1"/>
  <c r="J249" i="8" s="1"/>
  <c r="F1031" i="49"/>
  <c r="G1031" i="49" s="1"/>
  <c r="F598" i="49"/>
  <c r="G598" i="49" s="1"/>
  <c r="F599" i="49"/>
  <c r="G599" i="49" s="1"/>
  <c r="F16" i="49"/>
  <c r="G16" i="49" s="1"/>
  <c r="F78" i="49"/>
  <c r="G78" i="49" s="1"/>
  <c r="F765" i="49"/>
  <c r="G765" i="49" s="1"/>
  <c r="F344" i="49"/>
  <c r="G344" i="49" s="1"/>
  <c r="F387" i="49"/>
  <c r="G387" i="49" s="1"/>
  <c r="F285" i="49"/>
  <c r="G285" i="49" s="1"/>
  <c r="F158" i="49"/>
  <c r="G158" i="49" s="1"/>
  <c r="F761" i="49"/>
  <c r="G761" i="49" s="1"/>
  <c r="F606" i="49"/>
  <c r="G606" i="49" s="1"/>
  <c r="F759" i="49"/>
  <c r="G759" i="49" s="1"/>
  <c r="F758" i="49"/>
  <c r="G758" i="49" s="1"/>
  <c r="E57" i="8"/>
  <c r="H57" i="8" s="1"/>
  <c r="F343" i="49"/>
  <c r="G343" i="49" s="1"/>
  <c r="F434" i="49"/>
  <c r="G434" i="49" s="1"/>
  <c r="F70" i="49"/>
  <c r="G70" i="49" s="1"/>
  <c r="E147" i="8"/>
  <c r="G147" i="8" s="1"/>
  <c r="F602" i="49"/>
  <c r="G602" i="49" s="1"/>
  <c r="F756" i="49"/>
  <c r="G756" i="49" s="1"/>
  <c r="F753" i="49"/>
  <c r="G753" i="49" s="1"/>
  <c r="F601" i="49"/>
  <c r="G601" i="49" s="1"/>
  <c r="F189" i="49"/>
  <c r="G189" i="49" s="1"/>
  <c r="F279" i="49"/>
  <c r="G279" i="49" s="1"/>
  <c r="F597" i="49"/>
  <c r="G597" i="49" s="1"/>
  <c r="F607" i="49"/>
  <c r="G607" i="49" s="1"/>
  <c r="F159" i="49"/>
  <c r="G159" i="49" s="1"/>
  <c r="F764" i="49"/>
  <c r="G764" i="49" s="1"/>
  <c r="E638" i="8"/>
  <c r="G638" i="8" s="1"/>
  <c r="E2" i="8"/>
  <c r="G2" i="8" s="1"/>
  <c r="F80" i="49"/>
  <c r="G80" i="49" s="1"/>
  <c r="F757" i="49"/>
  <c r="G757" i="49" s="1"/>
  <c r="F605" i="49"/>
  <c r="G605" i="49" s="1"/>
  <c r="F755" i="49"/>
  <c r="G755" i="49" s="1"/>
  <c r="E271" i="8"/>
  <c r="H271" i="8" s="1"/>
  <c r="J271" i="8" s="1"/>
  <c r="F766" i="49"/>
  <c r="G766" i="49" s="1"/>
  <c r="F505" i="49"/>
  <c r="G505" i="49" s="1"/>
  <c r="F763" i="49"/>
  <c r="G763" i="49" s="1"/>
  <c r="E15" i="8"/>
  <c r="H15" i="8" s="1"/>
  <c r="F1054" i="49"/>
  <c r="G1054" i="49" s="1"/>
  <c r="F284" i="49"/>
  <c r="G284" i="49" s="1"/>
  <c r="F754" i="49"/>
  <c r="G754" i="49" s="1"/>
  <c r="F385" i="49"/>
  <c r="G385" i="49" s="1"/>
  <c r="E498" i="8"/>
  <c r="G498" i="8" s="1"/>
  <c r="F752" i="49"/>
  <c r="G752" i="49" s="1"/>
  <c r="F600" i="49"/>
  <c r="G600" i="49" s="1"/>
  <c r="F384" i="49"/>
  <c r="G384" i="49" s="1"/>
  <c r="E269" i="8"/>
  <c r="G269" i="8" s="1"/>
  <c r="F1027" i="49"/>
  <c r="G1027" i="49" s="1"/>
  <c r="E3" i="8"/>
  <c r="G3" i="8" s="1"/>
  <c r="E634" i="8"/>
  <c r="L634" i="8"/>
  <c r="E319" i="8"/>
  <c r="L319" i="8"/>
  <c r="E497" i="8"/>
  <c r="L497" i="8"/>
  <c r="E32" i="8"/>
  <c r="E85" i="8"/>
  <c r="E522" i="8"/>
  <c r="E350" i="8"/>
  <c r="L350" i="8"/>
  <c r="E317" i="8"/>
  <c r="L317" i="8"/>
  <c r="E316" i="8"/>
  <c r="L316" i="8"/>
  <c r="E339" i="8"/>
  <c r="L339" i="8"/>
  <c r="E6" i="8"/>
  <c r="L6" i="8"/>
  <c r="E113" i="8"/>
  <c r="L113" i="8"/>
  <c r="E12" i="8"/>
  <c r="H12" i="8" s="1"/>
  <c r="E19" i="8"/>
  <c r="E13" i="8"/>
  <c r="H13" i="8" s="1"/>
  <c r="E955" i="8"/>
  <c r="L955" i="8"/>
  <c r="E219" i="8"/>
  <c r="L219" i="8"/>
  <c r="L15" i="8"/>
  <c r="L522" i="8"/>
  <c r="L28" i="8"/>
  <c r="L12" i="8"/>
  <c r="L3" i="8"/>
  <c r="L11" i="8"/>
  <c r="H1" i="18"/>
  <c r="G698" i="8" l="1"/>
  <c r="I698" i="8" s="1"/>
  <c r="H3" i="8"/>
  <c r="G220" i="8"/>
  <c r="I220" i="8" s="1"/>
  <c r="H220" i="8"/>
  <c r="J220" i="8" s="1"/>
  <c r="H470" i="8"/>
  <c r="J470" i="8" s="1"/>
  <c r="G470" i="8"/>
  <c r="I470" i="8" s="1"/>
  <c r="H131" i="8"/>
  <c r="G131" i="8"/>
  <c r="G111" i="8"/>
  <c r="H111" i="8"/>
  <c r="H471" i="8"/>
  <c r="J471" i="8" s="1"/>
  <c r="G471" i="8"/>
  <c r="I471" i="8" s="1"/>
  <c r="H561" i="8"/>
  <c r="J561" i="8" s="1"/>
  <c r="G561" i="8"/>
  <c r="I561" i="8" s="1"/>
  <c r="G15" i="8"/>
  <c r="H638" i="8"/>
  <c r="G425" i="8"/>
  <c r="I425" i="8" s="1"/>
  <c r="H425" i="8"/>
  <c r="J425" i="8" s="1"/>
  <c r="H645" i="8"/>
  <c r="G645" i="8"/>
  <c r="G134" i="8"/>
  <c r="I134" i="8" s="1"/>
  <c r="H134" i="8"/>
  <c r="J134" i="8" s="1"/>
  <c r="G649" i="8"/>
  <c r="I649" i="8" s="1"/>
  <c r="H649" i="8"/>
  <c r="J649" i="8" s="1"/>
  <c r="H297" i="8"/>
  <c r="G297" i="8"/>
  <c r="G23" i="8"/>
  <c r="H23" i="8"/>
  <c r="G523" i="8"/>
  <c r="H523" i="8"/>
  <c r="G646" i="8"/>
  <c r="H646" i="8"/>
  <c r="H241" i="8"/>
  <c r="J241" i="8" s="1"/>
  <c r="G241" i="8"/>
  <c r="I241" i="8" s="1"/>
  <c r="G525" i="8"/>
  <c r="I525" i="8" s="1"/>
  <c r="H525" i="8"/>
  <c r="J525" i="8" s="1"/>
  <c r="G221" i="8"/>
  <c r="I221" i="8" s="1"/>
  <c r="H221" i="8"/>
  <c r="J221" i="8" s="1"/>
  <c r="H524" i="8"/>
  <c r="J524" i="8" s="1"/>
  <c r="G524" i="8"/>
  <c r="I524" i="8" s="1"/>
  <c r="H147" i="8"/>
  <c r="H269" i="8"/>
  <c r="G57" i="8"/>
  <c r="H498" i="8"/>
  <c r="H2" i="8"/>
  <c r="G271" i="8"/>
  <c r="I271" i="8" s="1"/>
  <c r="G249" i="8"/>
  <c r="I249" i="8" s="1"/>
  <c r="G319" i="8"/>
  <c r="I319" i="8" s="1"/>
  <c r="H319" i="8"/>
  <c r="J319" i="8" s="1"/>
  <c r="G634" i="8"/>
  <c r="H634" i="8"/>
  <c r="G497" i="8"/>
  <c r="H497" i="8"/>
  <c r="G316" i="8"/>
  <c r="I316" i="8" s="1"/>
  <c r="H316" i="8"/>
  <c r="J316" i="8" s="1"/>
  <c r="G317" i="8"/>
  <c r="H317" i="8"/>
  <c r="H85" i="8"/>
  <c r="G85" i="8"/>
  <c r="G350" i="8"/>
  <c r="H350" i="8"/>
  <c r="G12" i="8"/>
  <c r="C1" i="46"/>
  <c r="D1" i="46"/>
  <c r="G13" i="8"/>
  <c r="G219" i="8"/>
  <c r="I219" i="8" s="1"/>
  <c r="H219" i="8"/>
  <c r="J219" i="8" s="1"/>
  <c r="G19" i="8"/>
  <c r="H19" i="8"/>
  <c r="G339" i="8"/>
  <c r="I339" i="8" s="1"/>
  <c r="H339" i="8"/>
  <c r="J339" i="8" s="1"/>
  <c r="H113" i="8"/>
  <c r="G113" i="8"/>
  <c r="H955" i="8"/>
  <c r="G955" i="8"/>
  <c r="H6" i="8"/>
  <c r="G6" i="8"/>
  <c r="G522" i="8"/>
  <c r="I522" i="8" s="1"/>
  <c r="H522" i="8"/>
  <c r="J522" i="8" s="1"/>
  <c r="H32" i="8"/>
  <c r="G32" i="8"/>
  <c r="H2" i="18"/>
  <c r="H3" i="18"/>
  <c r="E6" i="46"/>
  <c r="G2" i="46"/>
  <c r="G36" i="46" l="1"/>
  <c r="A2" i="46"/>
  <c r="E3" i="48"/>
  <c r="A3" i="48" s="1"/>
  <c r="G30" i="46"/>
  <c r="B30" i="46"/>
  <c r="E30" i="46"/>
  <c r="G22" i="46"/>
  <c r="B22" i="46"/>
  <c r="E22" i="46"/>
  <c r="G14" i="46"/>
  <c r="B14" i="46"/>
  <c r="E14" i="46"/>
  <c r="G10" i="46"/>
  <c r="B10" i="46"/>
  <c r="E10" i="46"/>
  <c r="B2" i="46"/>
  <c r="E2" i="46"/>
  <c r="G25" i="46"/>
  <c r="B25" i="46"/>
  <c r="E25" i="46"/>
  <c r="G17" i="46"/>
  <c r="B17" i="46"/>
  <c r="E17" i="46"/>
  <c r="G9" i="46"/>
  <c r="B9" i="46"/>
  <c r="E9" i="46"/>
  <c r="G31" i="46"/>
  <c r="B31" i="46"/>
  <c r="E31" i="46"/>
  <c r="G27" i="46"/>
  <c r="B27" i="46"/>
  <c r="E27" i="46"/>
  <c r="G23" i="46"/>
  <c r="B23" i="46"/>
  <c r="E23" i="46"/>
  <c r="G19" i="46"/>
  <c r="B19" i="46"/>
  <c r="E19" i="46"/>
  <c r="G15" i="46"/>
  <c r="B15" i="46"/>
  <c r="E15" i="46"/>
  <c r="G11" i="46"/>
  <c r="B11" i="46"/>
  <c r="E11" i="46"/>
  <c r="G7" i="46"/>
  <c r="B7" i="46"/>
  <c r="E7" i="46"/>
  <c r="G3" i="46"/>
  <c r="B3" i="46"/>
  <c r="E3" i="46"/>
  <c r="G26" i="46"/>
  <c r="B26" i="46"/>
  <c r="E26" i="46"/>
  <c r="G18" i="46"/>
  <c r="B18" i="46"/>
  <c r="E18" i="46"/>
  <c r="G6" i="46"/>
  <c r="B6" i="46"/>
  <c r="G29" i="46"/>
  <c r="B29" i="46"/>
  <c r="E29" i="46"/>
  <c r="G21" i="46"/>
  <c r="B21" i="46"/>
  <c r="E21" i="46"/>
  <c r="G13" i="46"/>
  <c r="B13" i="46"/>
  <c r="E13" i="46"/>
  <c r="G5" i="46"/>
  <c r="B5" i="46"/>
  <c r="E5" i="46"/>
  <c r="G32" i="46"/>
  <c r="B32" i="46"/>
  <c r="E32" i="46"/>
  <c r="G28" i="46"/>
  <c r="B28" i="46"/>
  <c r="E28" i="46"/>
  <c r="G24" i="46"/>
  <c r="B24" i="46"/>
  <c r="E24" i="46"/>
  <c r="G20" i="46"/>
  <c r="B20" i="46"/>
  <c r="E20" i="46"/>
  <c r="G16" i="46"/>
  <c r="B16" i="46"/>
  <c r="E16" i="46"/>
  <c r="G12" i="46"/>
  <c r="B12" i="46"/>
  <c r="E12" i="46"/>
  <c r="G8" i="46"/>
  <c r="B8" i="46"/>
  <c r="E8" i="46"/>
  <c r="G4" i="46"/>
  <c r="B4" i="46"/>
  <c r="E4" i="46"/>
  <c r="CD13" i="24"/>
  <c r="F11" i="35" s="1"/>
  <c r="CD14" i="24"/>
  <c r="F12" i="35" s="1"/>
  <c r="CD15" i="24"/>
  <c r="F13" i="35" s="1"/>
  <c r="CD16" i="24"/>
  <c r="F14" i="35" s="1"/>
  <c r="CD17" i="24"/>
  <c r="CD18" i="24"/>
  <c r="CD19" i="24"/>
  <c r="CD20" i="24"/>
  <c r="CD21" i="24"/>
  <c r="CD22" i="24"/>
  <c r="CD23" i="24"/>
  <c r="CD24" i="24"/>
  <c r="CD25" i="24"/>
  <c r="CD26" i="24"/>
  <c r="CD27" i="24"/>
  <c r="CD28" i="24"/>
  <c r="CD29" i="24"/>
  <c r="CD30" i="24"/>
  <c r="CD31" i="24"/>
  <c r="CD32" i="24"/>
  <c r="CD33" i="24"/>
  <c r="CD34" i="24"/>
  <c r="CD35" i="24"/>
  <c r="CD36" i="24"/>
  <c r="CD37" i="24"/>
  <c r="CC13" i="24"/>
  <c r="E11" i="35" s="1"/>
  <c r="CC14" i="24"/>
  <c r="E12" i="35" s="1"/>
  <c r="CC15" i="24"/>
  <c r="E13" i="35" s="1"/>
  <c r="CC16" i="24"/>
  <c r="E14" i="35" s="1"/>
  <c r="CC17" i="24"/>
  <c r="CC18" i="24"/>
  <c r="CC19" i="24"/>
  <c r="CC20" i="24"/>
  <c r="CC21" i="24"/>
  <c r="CC22" i="24"/>
  <c r="CC23" i="24"/>
  <c r="CC24" i="24"/>
  <c r="CC25" i="24"/>
  <c r="CC26" i="24"/>
  <c r="CC27" i="24"/>
  <c r="CC28" i="24"/>
  <c r="CC29" i="24"/>
  <c r="CC30" i="24"/>
  <c r="CC31" i="24"/>
  <c r="CC32" i="24"/>
  <c r="CC33" i="24"/>
  <c r="CC34" i="24"/>
  <c r="CC35" i="24"/>
  <c r="CC36" i="24"/>
  <c r="CC37" i="24"/>
  <c r="F14" i="46" l="1"/>
  <c r="E15" i="48"/>
  <c r="F6" i="46"/>
  <c r="E7" i="48"/>
  <c r="F7" i="46"/>
  <c r="E8" i="48"/>
  <c r="F23" i="46"/>
  <c r="E24" i="48"/>
  <c r="F17" i="46"/>
  <c r="E18" i="48"/>
  <c r="F32" i="46"/>
  <c r="E33" i="48"/>
  <c r="F4" i="46"/>
  <c r="E5" i="48"/>
  <c r="F20" i="46"/>
  <c r="E21" i="48"/>
  <c r="F5" i="46"/>
  <c r="E6" i="48"/>
  <c r="F22" i="46"/>
  <c r="E23" i="48"/>
  <c r="F18" i="46"/>
  <c r="E19" i="48"/>
  <c r="F11" i="46"/>
  <c r="E12" i="48"/>
  <c r="F27" i="46"/>
  <c r="E28" i="48"/>
  <c r="F25" i="46"/>
  <c r="E26" i="48"/>
  <c r="F29" i="46"/>
  <c r="E30" i="48"/>
  <c r="F8" i="46"/>
  <c r="E9" i="48"/>
  <c r="F24" i="46"/>
  <c r="E25" i="48"/>
  <c r="F13" i="46"/>
  <c r="E14" i="48"/>
  <c r="F30" i="46"/>
  <c r="E31" i="48"/>
  <c r="F16" i="46"/>
  <c r="E17" i="48"/>
  <c r="F26" i="46"/>
  <c r="E27" i="48"/>
  <c r="F15" i="46"/>
  <c r="E16" i="48"/>
  <c r="F31" i="46"/>
  <c r="E32" i="48"/>
  <c r="F12" i="46"/>
  <c r="E13" i="48"/>
  <c r="F28" i="46"/>
  <c r="E29" i="48"/>
  <c r="F21" i="46"/>
  <c r="E22" i="48"/>
  <c r="F10" i="46"/>
  <c r="E11" i="48"/>
  <c r="F3" i="46"/>
  <c r="E4" i="48"/>
  <c r="F19" i="46"/>
  <c r="E20" i="48"/>
  <c r="F9" i="46"/>
  <c r="E10" i="48"/>
  <c r="F2" i="46"/>
  <c r="G22" i="14" l="1"/>
  <c r="E154" i="3" l="1"/>
  <c r="E155" i="3"/>
  <c r="E416" i="8" s="1"/>
  <c r="E156" i="3"/>
  <c r="E157" i="3"/>
  <c r="E158" i="3"/>
  <c r="E159" i="3"/>
  <c r="E160" i="3"/>
  <c r="E161" i="3"/>
  <c r="F1082" i="49" s="1"/>
  <c r="G1082" i="49" s="1"/>
  <c r="E162" i="3"/>
  <c r="F1589" i="49" s="1"/>
  <c r="G1589" i="49" s="1"/>
  <c r="E163" i="3"/>
  <c r="E164" i="3"/>
  <c r="E165" i="3"/>
  <c r="E166" i="3"/>
  <c r="E167" i="3"/>
  <c r="E168" i="3"/>
  <c r="F429" i="49" s="1"/>
  <c r="G429" i="49" s="1"/>
  <c r="E169" i="3"/>
  <c r="E170" i="3"/>
  <c r="E171" i="3"/>
  <c r="E172" i="3"/>
  <c r="E173" i="3"/>
  <c r="E174" i="3"/>
  <c r="F1094" i="49" s="1"/>
  <c r="G1094" i="49" s="1"/>
  <c r="F826" i="49" l="1"/>
  <c r="G826" i="49" s="1"/>
  <c r="F1093" i="49"/>
  <c r="G1093" i="49" s="1"/>
  <c r="E467" i="8"/>
  <c r="L467" i="8"/>
  <c r="F1089" i="49"/>
  <c r="G1089" i="49" s="1"/>
  <c r="F71" i="49"/>
  <c r="G71" i="49" s="1"/>
  <c r="F499" i="49"/>
  <c r="G499" i="49" s="1"/>
  <c r="F445" i="49"/>
  <c r="G445" i="49" s="1"/>
  <c r="F1085" i="49"/>
  <c r="G1085" i="49" s="1"/>
  <c r="E59" i="8"/>
  <c r="F668" i="49"/>
  <c r="G668" i="49" s="1"/>
  <c r="F817" i="49"/>
  <c r="G817" i="49" s="1"/>
  <c r="F1091" i="49"/>
  <c r="G1091" i="49" s="1"/>
  <c r="F358" i="49"/>
  <c r="G358" i="49" s="1"/>
  <c r="F670" i="49"/>
  <c r="G670" i="49" s="1"/>
  <c r="L398" i="8"/>
  <c r="E398" i="8"/>
  <c r="F1080" i="49"/>
  <c r="G1080" i="49" s="1"/>
  <c r="F1079" i="49"/>
  <c r="G1079" i="49" s="1"/>
  <c r="E556" i="8"/>
  <c r="L556" i="8"/>
  <c r="F672" i="49"/>
  <c r="G672" i="49" s="1"/>
  <c r="F1090" i="49"/>
  <c r="G1090" i="49" s="1"/>
  <c r="E400" i="8"/>
  <c r="L400" i="8"/>
  <c r="F27" i="49"/>
  <c r="G27" i="49" s="1"/>
  <c r="F671" i="49"/>
  <c r="G671" i="49" s="1"/>
  <c r="F1086" i="49"/>
  <c r="G1086" i="49" s="1"/>
  <c r="F1084" i="49"/>
  <c r="G1084" i="49" s="1"/>
  <c r="F1083" i="49"/>
  <c r="G1083" i="49" s="1"/>
  <c r="L559" i="8"/>
  <c r="E559" i="8"/>
  <c r="F821" i="49"/>
  <c r="G821" i="49" s="1"/>
  <c r="L557" i="8"/>
  <c r="E557" i="8"/>
  <c r="F218" i="49"/>
  <c r="G218" i="49" s="1"/>
  <c r="F396" i="49"/>
  <c r="G396" i="49" s="1"/>
  <c r="F825" i="49"/>
  <c r="G825" i="49" s="1"/>
  <c r="F1088" i="49"/>
  <c r="G1088" i="49" s="1"/>
  <c r="E640" i="8"/>
  <c r="F1087" i="49"/>
  <c r="G1087" i="49" s="1"/>
  <c r="F498" i="49"/>
  <c r="G498" i="49" s="1"/>
  <c r="F822" i="49"/>
  <c r="G822" i="49" s="1"/>
  <c r="F395" i="49"/>
  <c r="G395" i="49" s="1"/>
  <c r="F820" i="49"/>
  <c r="G820" i="49" s="1"/>
  <c r="E555" i="8"/>
  <c r="L555" i="8"/>
  <c r="E520" i="8"/>
  <c r="L520" i="8"/>
  <c r="E643" i="8"/>
  <c r="L643" i="8"/>
  <c r="F497" i="49"/>
  <c r="G497" i="49" s="1"/>
  <c r="L178" i="8"/>
  <c r="E178" i="8"/>
  <c r="F1018" i="49"/>
  <c r="G1018" i="49" s="1"/>
  <c r="E642" i="8"/>
  <c r="L642" i="8"/>
  <c r="F584" i="49"/>
  <c r="G584" i="49" s="1"/>
  <c r="F74" i="49"/>
  <c r="G74" i="49" s="1"/>
  <c r="F749" i="49"/>
  <c r="G749" i="49" s="1"/>
  <c r="E369" i="8"/>
  <c r="L369" i="8"/>
  <c r="F582" i="49"/>
  <c r="G582" i="49" s="1"/>
  <c r="H416" i="8"/>
  <c r="G416" i="8"/>
  <c r="F430" i="49"/>
  <c r="G430" i="49" s="1"/>
  <c r="E296" i="8"/>
  <c r="E644" i="8"/>
  <c r="L644" i="8"/>
  <c r="F736" i="49"/>
  <c r="G736" i="49" s="1"/>
  <c r="E519" i="8"/>
  <c r="L519" i="8"/>
  <c r="E518" i="8"/>
  <c r="L518" i="8"/>
  <c r="E641" i="8"/>
  <c r="L641" i="8"/>
  <c r="E268" i="8"/>
  <c r="G268" i="8" s="1"/>
  <c r="I268" i="8" s="1"/>
  <c r="F1022" i="49"/>
  <c r="G1022" i="49" s="1"/>
  <c r="F433" i="49"/>
  <c r="G433" i="49" s="1"/>
  <c r="F596" i="49"/>
  <c r="G596" i="49" s="1"/>
  <c r="F593" i="49"/>
  <c r="G593" i="49" s="1"/>
  <c r="F592" i="49"/>
  <c r="G592" i="49" s="1"/>
  <c r="E60" i="8"/>
  <c r="G60" i="8" s="1"/>
  <c r="F1020" i="49"/>
  <c r="G1020" i="49" s="1"/>
  <c r="F591" i="49"/>
  <c r="G591" i="49" s="1"/>
  <c r="F94" i="49"/>
  <c r="G94" i="49" s="1"/>
  <c r="F256" i="49"/>
  <c r="G256" i="49" s="1"/>
  <c r="F86" i="49"/>
  <c r="G86" i="49" s="1"/>
  <c r="F278" i="49"/>
  <c r="G278" i="49" s="1"/>
  <c r="F432" i="49"/>
  <c r="G432" i="49" s="1"/>
  <c r="F739" i="49"/>
  <c r="G739" i="49" s="1"/>
  <c r="F738" i="49"/>
  <c r="G738" i="49" s="1"/>
  <c r="F594" i="49"/>
  <c r="G594" i="49" s="1"/>
  <c r="F595" i="49"/>
  <c r="G595" i="49" s="1"/>
  <c r="F1019" i="49"/>
  <c r="G1019" i="49" s="1"/>
  <c r="F383" i="49"/>
  <c r="G383" i="49" s="1"/>
  <c r="F748" i="49"/>
  <c r="G748" i="49" s="1"/>
  <c r="F590" i="49"/>
  <c r="G590" i="49" s="1"/>
  <c r="F747" i="49"/>
  <c r="G747" i="49" s="1"/>
  <c r="F1016" i="49"/>
  <c r="G1016" i="49" s="1"/>
  <c r="F1013" i="49"/>
  <c r="G1013" i="49" s="1"/>
  <c r="F1014" i="49"/>
  <c r="G1014" i="49" s="1"/>
  <c r="E413" i="8"/>
  <c r="G413" i="8" s="1"/>
  <c r="F1012" i="49"/>
  <c r="G1012" i="49" s="1"/>
  <c r="F745" i="49"/>
  <c r="G745" i="49" s="1"/>
  <c r="E206" i="8"/>
  <c r="H206" i="8" s="1"/>
  <c r="E496" i="8"/>
  <c r="L496" i="8"/>
  <c r="E314" i="8"/>
  <c r="G314" i="8" s="1"/>
  <c r="E630" i="8"/>
  <c r="L630" i="8"/>
  <c r="E495" i="8"/>
  <c r="L495" i="8"/>
  <c r="E56" i="8"/>
  <c r="L56" i="8"/>
  <c r="E267" i="8"/>
  <c r="L267" i="8"/>
  <c r="E693" i="8"/>
  <c r="L693" i="8"/>
  <c r="E158" i="8"/>
  <c r="L158" i="8"/>
  <c r="E88" i="8"/>
  <c r="E696" i="8"/>
  <c r="L696" i="8"/>
  <c r="E695" i="8"/>
  <c r="L695" i="8"/>
  <c r="E937" i="8"/>
  <c r="E694" i="8"/>
  <c r="L694" i="8"/>
  <c r="E283" i="8"/>
  <c r="E302" i="8"/>
  <c r="E338" i="8"/>
  <c r="L338" i="8"/>
  <c r="E285" i="8"/>
  <c r="E941" i="8"/>
  <c r="E996" i="8"/>
  <c r="L996" i="8"/>
  <c r="E509" i="8"/>
  <c r="L509" i="8"/>
  <c r="E126" i="8"/>
  <c r="L126" i="8"/>
  <c r="E1004" i="8"/>
  <c r="L1004" i="8"/>
  <c r="L57" i="8"/>
  <c r="L44" i="8"/>
  <c r="L302" i="8"/>
  <c r="L2" i="8"/>
  <c r="L285" i="8"/>
  <c r="L272" i="8"/>
  <c r="L88" i="8"/>
  <c r="L100" i="8"/>
  <c r="L640" i="8"/>
  <c r="L941" i="8"/>
  <c r="L937" i="8"/>
  <c r="L249" i="8"/>
  <c r="L283" i="8"/>
  <c r="J2" i="14"/>
  <c r="I2" i="14"/>
  <c r="K2" i="14"/>
  <c r="F18" i="14"/>
  <c r="G18" i="14" s="1"/>
  <c r="F17" i="14"/>
  <c r="F16" i="14"/>
  <c r="F15" i="14"/>
  <c r="H15" i="14" s="1"/>
  <c r="F14" i="14"/>
  <c r="G14" i="14" s="1"/>
  <c r="F13" i="14"/>
  <c r="H13" i="14" s="1"/>
  <c r="F12" i="14"/>
  <c r="H12" i="14" s="1"/>
  <c r="F11" i="14"/>
  <c r="H11" i="14" s="1"/>
  <c r="F10" i="14"/>
  <c r="H10" i="14" s="1"/>
  <c r="F9" i="14"/>
  <c r="H9" i="14" s="1"/>
  <c r="F8" i="14"/>
  <c r="F7" i="14"/>
  <c r="H7" i="14" s="1"/>
  <c r="F6" i="14"/>
  <c r="H6" i="14" s="1"/>
  <c r="H60" i="8" l="1"/>
  <c r="G555" i="8"/>
  <c r="I555" i="8" s="1"/>
  <c r="H555" i="8"/>
  <c r="J555" i="8" s="1"/>
  <c r="H556" i="8"/>
  <c r="J556" i="8" s="1"/>
  <c r="G556" i="8"/>
  <c r="I556" i="8" s="1"/>
  <c r="G557" i="8"/>
  <c r="I557" i="8" s="1"/>
  <c r="H557" i="8"/>
  <c r="J557" i="8" s="1"/>
  <c r="H467" i="8"/>
  <c r="J467" i="8" s="1"/>
  <c r="G467" i="8"/>
  <c r="I467" i="8" s="1"/>
  <c r="G398" i="8"/>
  <c r="H398" i="8"/>
  <c r="G59" i="8"/>
  <c r="H59" i="8"/>
  <c r="G559" i="8"/>
  <c r="I559" i="8" s="1"/>
  <c r="H559" i="8"/>
  <c r="J559" i="8" s="1"/>
  <c r="H400" i="8"/>
  <c r="G400" i="8"/>
  <c r="G206" i="8"/>
  <c r="G296" i="8"/>
  <c r="H296" i="8"/>
  <c r="H369" i="8"/>
  <c r="G369" i="8"/>
  <c r="H643" i="8"/>
  <c r="G643" i="8"/>
  <c r="H519" i="8"/>
  <c r="J519" i="8" s="1"/>
  <c r="G519" i="8"/>
  <c r="I519" i="8" s="1"/>
  <c r="G178" i="8"/>
  <c r="H178" i="8"/>
  <c r="G518" i="8"/>
  <c r="I518" i="8" s="1"/>
  <c r="H518" i="8"/>
  <c r="J518" i="8" s="1"/>
  <c r="G642" i="8"/>
  <c r="H642" i="8"/>
  <c r="H641" i="8"/>
  <c r="G641" i="8"/>
  <c r="G644" i="8"/>
  <c r="H644" i="8"/>
  <c r="G520" i="8"/>
  <c r="I520" i="8" s="1"/>
  <c r="H520" i="8"/>
  <c r="J520" i="8" s="1"/>
  <c r="H268" i="8"/>
  <c r="J268" i="8" s="1"/>
  <c r="H413" i="8"/>
  <c r="H314" i="8"/>
  <c r="G496" i="8"/>
  <c r="H496" i="8"/>
  <c r="H267" i="8"/>
  <c r="J267" i="8" s="1"/>
  <c r="G267" i="8"/>
  <c r="I267" i="8" s="1"/>
  <c r="G495" i="8"/>
  <c r="H495" i="8"/>
  <c r="H630" i="8"/>
  <c r="G630" i="8"/>
  <c r="G56" i="8"/>
  <c r="H56" i="8"/>
  <c r="H696" i="8"/>
  <c r="G696" i="8"/>
  <c r="H158" i="8"/>
  <c r="G158" i="8"/>
  <c r="G695" i="8"/>
  <c r="I695" i="8" s="1"/>
  <c r="H695" i="8"/>
  <c r="J695" i="8" s="1"/>
  <c r="G694" i="8"/>
  <c r="I694" i="8" s="1"/>
  <c r="H694" i="8"/>
  <c r="J694" i="8" s="1"/>
  <c r="H693" i="8"/>
  <c r="J693" i="8" s="1"/>
  <c r="G693" i="8"/>
  <c r="I693" i="8" s="1"/>
  <c r="G126" i="8"/>
  <c r="H126" i="8"/>
  <c r="H1004" i="8"/>
  <c r="J1004" i="8" s="1"/>
  <c r="G1004" i="8"/>
  <c r="I1004" i="8" s="1"/>
  <c r="H996" i="8"/>
  <c r="J996" i="8" s="1"/>
  <c r="G996" i="8"/>
  <c r="I996" i="8" s="1"/>
  <c r="G338" i="8"/>
  <c r="I338" i="8" s="1"/>
  <c r="H338" i="8"/>
  <c r="J338" i="8" s="1"/>
  <c r="G509" i="8"/>
  <c r="I509" i="8" s="1"/>
  <c r="H509" i="8"/>
  <c r="J509" i="8" s="1"/>
  <c r="H937" i="8"/>
  <c r="J937" i="8" s="1"/>
  <c r="G937" i="8"/>
  <c r="I937" i="8" s="1"/>
  <c r="G88" i="8"/>
  <c r="H88" i="8"/>
  <c r="G283" i="8"/>
  <c r="H283" i="8"/>
  <c r="H640" i="8"/>
  <c r="G640" i="8"/>
  <c r="G941" i="8"/>
  <c r="I941" i="8" s="1"/>
  <c r="H941" i="8"/>
  <c r="J941" i="8" s="1"/>
  <c r="G285" i="8"/>
  <c r="I285" i="8" s="1"/>
  <c r="H285" i="8"/>
  <c r="J285" i="8" s="1"/>
  <c r="H302" i="8"/>
  <c r="G302" i="8"/>
  <c r="H18" i="14"/>
  <c r="G27" i="14"/>
  <c r="G12" i="14"/>
  <c r="G11" i="14"/>
  <c r="G13" i="14"/>
  <c r="H17" i="14"/>
  <c r="G6" i="14"/>
  <c r="H14" i="14"/>
  <c r="H16" i="14"/>
  <c r="H8" i="14"/>
  <c r="G17" i="14"/>
  <c r="G9" i="14"/>
  <c r="G16" i="14"/>
  <c r="G8" i="14"/>
  <c r="G15" i="14"/>
  <c r="G7" i="14"/>
  <c r="G10" i="14"/>
  <c r="I6" i="14" l="1"/>
  <c r="I7" i="14"/>
  <c r="I8" i="14"/>
  <c r="I9" i="14"/>
  <c r="I10" i="14"/>
  <c r="I11" i="14"/>
  <c r="I12" i="14"/>
  <c r="I13" i="14"/>
  <c r="I14" i="14"/>
  <c r="I15" i="14"/>
  <c r="I16" i="14"/>
  <c r="I17" i="14" l="1"/>
  <c r="I18" i="14"/>
  <c r="D11" i="15" l="1"/>
  <c r="F5" i="11" l="1"/>
  <c r="F13" i="11"/>
  <c r="F21" i="11"/>
  <c r="F29" i="11"/>
  <c r="F37" i="11"/>
  <c r="F26" i="11"/>
  <c r="F36" i="11"/>
  <c r="F6" i="11"/>
  <c r="F14" i="11"/>
  <c r="F22" i="11"/>
  <c r="F30" i="11"/>
  <c r="F28" i="11"/>
  <c r="F7" i="11"/>
  <c r="F15" i="11"/>
  <c r="F23" i="11"/>
  <c r="F31" i="11"/>
  <c r="F34" i="11"/>
  <c r="F8" i="11"/>
  <c r="F16" i="11"/>
  <c r="F24" i="11"/>
  <c r="F32" i="11"/>
  <c r="F18" i="11"/>
  <c r="F9" i="11"/>
  <c r="F17" i="11"/>
  <c r="F25" i="11"/>
  <c r="F33" i="11"/>
  <c r="F10" i="11"/>
  <c r="F11" i="11"/>
  <c r="F19" i="11"/>
  <c r="F27" i="11"/>
  <c r="F35" i="11"/>
  <c r="F12" i="11"/>
  <c r="F20" i="11"/>
  <c r="K6" i="11"/>
  <c r="K14" i="11"/>
  <c r="K22" i="11"/>
  <c r="P22" i="11" s="1"/>
  <c r="K30" i="11"/>
  <c r="P30" i="11" s="1"/>
  <c r="K5" i="11"/>
  <c r="K7" i="11"/>
  <c r="K15" i="11"/>
  <c r="K23" i="11"/>
  <c r="P23" i="11" s="1"/>
  <c r="K31" i="11"/>
  <c r="P31" i="11" s="1"/>
  <c r="K19" i="11"/>
  <c r="P19" i="11" s="1"/>
  <c r="K8" i="11"/>
  <c r="K16" i="11"/>
  <c r="K24" i="11"/>
  <c r="P24" i="11" s="1"/>
  <c r="K32" i="11"/>
  <c r="P32" i="11" s="1"/>
  <c r="K27" i="11"/>
  <c r="P27" i="11" s="1"/>
  <c r="K9" i="11"/>
  <c r="K17" i="11"/>
  <c r="K25" i="11"/>
  <c r="P25" i="11" s="1"/>
  <c r="K33" i="11"/>
  <c r="P33" i="11" s="1"/>
  <c r="K35" i="11"/>
  <c r="P35" i="11" s="1"/>
  <c r="K10" i="11"/>
  <c r="K18" i="11"/>
  <c r="P18" i="11" s="1"/>
  <c r="K26" i="11"/>
  <c r="P26" i="11" s="1"/>
  <c r="K34" i="11"/>
  <c r="P34" i="11" s="1"/>
  <c r="K11" i="11"/>
  <c r="K12" i="11"/>
  <c r="K20" i="11"/>
  <c r="P20" i="11" s="1"/>
  <c r="K28" i="11"/>
  <c r="P28" i="11" s="1"/>
  <c r="K36" i="11"/>
  <c r="P36" i="11" s="1"/>
  <c r="K13" i="11"/>
  <c r="K21" i="11"/>
  <c r="P21" i="11" s="1"/>
  <c r="K29" i="11"/>
  <c r="P29" i="11" s="1"/>
  <c r="K37" i="11"/>
  <c r="P37" i="11" s="1"/>
  <c r="J33" i="11"/>
  <c r="J25" i="11"/>
  <c r="J17" i="11"/>
  <c r="J9" i="11"/>
  <c r="I34" i="11"/>
  <c r="I26" i="11"/>
  <c r="I18" i="11"/>
  <c r="I10" i="11"/>
  <c r="H36" i="11"/>
  <c r="H28" i="11"/>
  <c r="H19" i="11"/>
  <c r="H11" i="11"/>
  <c r="L37" i="11"/>
  <c r="Q37" i="11" s="1"/>
  <c r="L29" i="11"/>
  <c r="Q29" i="11" s="1"/>
  <c r="L20" i="11"/>
  <c r="Q20" i="11" s="1"/>
  <c r="L12" i="11"/>
  <c r="L23" i="11"/>
  <c r="Q23" i="11" s="1"/>
  <c r="G30" i="11"/>
  <c r="G21" i="11"/>
  <c r="G13" i="11"/>
  <c r="G5" i="11"/>
  <c r="D32" i="11"/>
  <c r="D24" i="11"/>
  <c r="D15" i="11"/>
  <c r="C33" i="11"/>
  <c r="C25" i="11"/>
  <c r="C16" i="11"/>
  <c r="C8" i="11"/>
  <c r="S8" i="11" s="1"/>
  <c r="J27" i="11"/>
  <c r="I12" i="11"/>
  <c r="H21" i="11"/>
  <c r="L6" i="11"/>
  <c r="C35" i="11"/>
  <c r="J18" i="11"/>
  <c r="H37" i="11"/>
  <c r="L21" i="11"/>
  <c r="Q21" i="11" s="1"/>
  <c r="G6" i="11"/>
  <c r="D25" i="11"/>
  <c r="C9" i="11"/>
  <c r="J32" i="11"/>
  <c r="J24" i="11"/>
  <c r="J16" i="11"/>
  <c r="J8" i="11"/>
  <c r="I33" i="11"/>
  <c r="I25" i="11"/>
  <c r="I17" i="11"/>
  <c r="I9" i="11"/>
  <c r="H35" i="11"/>
  <c r="H27" i="11"/>
  <c r="H18" i="11"/>
  <c r="H10" i="11"/>
  <c r="L36" i="11"/>
  <c r="Q36" i="11" s="1"/>
  <c r="L28" i="11"/>
  <c r="Q28" i="11" s="1"/>
  <c r="L19" i="11"/>
  <c r="Q19" i="11" s="1"/>
  <c r="L11" i="11"/>
  <c r="G37" i="11"/>
  <c r="G29" i="11"/>
  <c r="G20" i="11"/>
  <c r="G12" i="11"/>
  <c r="G23" i="11"/>
  <c r="D31" i="11"/>
  <c r="D22" i="11"/>
  <c r="D14" i="11"/>
  <c r="C32" i="11"/>
  <c r="C24" i="11"/>
  <c r="C15" i="11"/>
  <c r="C7" i="11"/>
  <c r="S7" i="11" s="1"/>
  <c r="I36" i="11"/>
  <c r="L22" i="11"/>
  <c r="Q22" i="11" s="1"/>
  <c r="D17" i="11"/>
  <c r="J34" i="11"/>
  <c r="I19" i="11"/>
  <c r="H12" i="11"/>
  <c r="G31" i="11"/>
  <c r="C26" i="11"/>
  <c r="J31" i="11"/>
  <c r="J23" i="11"/>
  <c r="J15" i="11"/>
  <c r="J7" i="11"/>
  <c r="I32" i="11"/>
  <c r="I24" i="11"/>
  <c r="I16" i="11"/>
  <c r="I8" i="11"/>
  <c r="H34" i="11"/>
  <c r="H26" i="11"/>
  <c r="H17" i="11"/>
  <c r="H9" i="11"/>
  <c r="L35" i="11"/>
  <c r="Q35" i="11" s="1"/>
  <c r="L27" i="11"/>
  <c r="Q27" i="11" s="1"/>
  <c r="L18" i="11"/>
  <c r="Q18" i="11" s="1"/>
  <c r="L10" i="11"/>
  <c r="G36" i="11"/>
  <c r="G28" i="11"/>
  <c r="G19" i="11"/>
  <c r="G11" i="11"/>
  <c r="D30" i="11"/>
  <c r="D21" i="11"/>
  <c r="D13" i="11"/>
  <c r="C31" i="11"/>
  <c r="C22" i="11"/>
  <c r="C14" i="11"/>
  <c r="C6" i="11"/>
  <c r="J35" i="11"/>
  <c r="I20" i="11"/>
  <c r="L31" i="11"/>
  <c r="Q31" i="11" s="1"/>
  <c r="G15" i="11"/>
  <c r="D26" i="11"/>
  <c r="C10" i="11"/>
  <c r="I35" i="11"/>
  <c r="H23" i="11"/>
  <c r="G14" i="11"/>
  <c r="D33" i="11"/>
  <c r="C17" i="11"/>
  <c r="J30" i="11"/>
  <c r="J22" i="11"/>
  <c r="J14" i="11"/>
  <c r="J6" i="11"/>
  <c r="I31" i="11"/>
  <c r="I23" i="11"/>
  <c r="I15" i="11"/>
  <c r="I7" i="11"/>
  <c r="H33" i="11"/>
  <c r="H25" i="11"/>
  <c r="H16" i="11"/>
  <c r="H8" i="11"/>
  <c r="L34" i="11"/>
  <c r="Q34" i="11" s="1"/>
  <c r="L26" i="11"/>
  <c r="Q26" i="11" s="1"/>
  <c r="L17" i="11"/>
  <c r="L9" i="11"/>
  <c r="G35" i="11"/>
  <c r="G27" i="11"/>
  <c r="G18" i="11"/>
  <c r="G10" i="11"/>
  <c r="D37" i="11"/>
  <c r="D29" i="11"/>
  <c r="D20" i="11"/>
  <c r="D12" i="11"/>
  <c r="D23" i="11"/>
  <c r="C30" i="11"/>
  <c r="C21" i="11"/>
  <c r="C13" i="11"/>
  <c r="C5" i="11"/>
  <c r="J11" i="11"/>
  <c r="I37" i="11"/>
  <c r="H13" i="11"/>
  <c r="G32" i="11"/>
  <c r="D9" i="11"/>
  <c r="I27" i="11"/>
  <c r="H29" i="11"/>
  <c r="L13" i="11"/>
  <c r="J29" i="11"/>
  <c r="J21" i="11"/>
  <c r="J13" i="11"/>
  <c r="J5" i="11"/>
  <c r="I30" i="11"/>
  <c r="I22" i="11"/>
  <c r="I14" i="11"/>
  <c r="I6" i="11"/>
  <c r="H32" i="11"/>
  <c r="H24" i="11"/>
  <c r="H15" i="11"/>
  <c r="H7" i="11"/>
  <c r="L33" i="11"/>
  <c r="Q33" i="11" s="1"/>
  <c r="L25" i="11"/>
  <c r="Q25" i="11" s="1"/>
  <c r="L16" i="11"/>
  <c r="L8" i="11"/>
  <c r="G34" i="11"/>
  <c r="G26" i="11"/>
  <c r="G17" i="11"/>
  <c r="G9" i="11"/>
  <c r="D36" i="11"/>
  <c r="D28" i="11"/>
  <c r="D19" i="11"/>
  <c r="D11" i="11"/>
  <c r="C37" i="11"/>
  <c r="C29" i="11"/>
  <c r="C20" i="11"/>
  <c r="C12" i="11"/>
  <c r="C23" i="11"/>
  <c r="J19" i="11"/>
  <c r="I28" i="11"/>
  <c r="H5" i="11"/>
  <c r="G24" i="11"/>
  <c r="C27" i="11"/>
  <c r="J10" i="11"/>
  <c r="H20" i="11"/>
  <c r="L5" i="11"/>
  <c r="D16" i="11"/>
  <c r="J36" i="11"/>
  <c r="J28" i="11"/>
  <c r="J20" i="11"/>
  <c r="J12" i="11"/>
  <c r="J37" i="11"/>
  <c r="I29" i="11"/>
  <c r="I21" i="11"/>
  <c r="I13" i="11"/>
  <c r="I5" i="11"/>
  <c r="H31" i="11"/>
  <c r="H22" i="11"/>
  <c r="H14" i="11"/>
  <c r="H6" i="11"/>
  <c r="L32" i="11"/>
  <c r="Q32" i="11" s="1"/>
  <c r="L24" i="11"/>
  <c r="Q24" i="11" s="1"/>
  <c r="L15" i="11"/>
  <c r="L7" i="11"/>
  <c r="G33" i="11"/>
  <c r="G25" i="11"/>
  <c r="G16" i="11"/>
  <c r="G8" i="11"/>
  <c r="D35" i="11"/>
  <c r="D27" i="11"/>
  <c r="D18" i="11"/>
  <c r="D10" i="11"/>
  <c r="C36" i="11"/>
  <c r="C28" i="11"/>
  <c r="C19" i="11"/>
  <c r="C11" i="11"/>
  <c r="H30" i="11"/>
  <c r="L14" i="11"/>
  <c r="G7" i="11"/>
  <c r="D34" i="11"/>
  <c r="C18" i="11"/>
  <c r="J26" i="11"/>
  <c r="I11" i="11"/>
  <c r="L30" i="11"/>
  <c r="Q30" i="11" s="1"/>
  <c r="G22" i="11"/>
  <c r="C34" i="11"/>
  <c r="Q17" i="11" l="1"/>
  <c r="P17" i="11"/>
  <c r="S32" i="11"/>
  <c r="S29" i="11"/>
  <c r="S14" i="11"/>
  <c r="S30" i="11"/>
  <c r="S10" i="11"/>
  <c r="S34" i="11"/>
  <c r="S31" i="11"/>
  <c r="O26" i="11"/>
  <c r="E26" i="11" s="1"/>
  <c r="S26" i="11"/>
  <c r="S27" i="11"/>
  <c r="O18" i="11"/>
  <c r="S18" i="11"/>
  <c r="S36" i="11"/>
  <c r="O5" i="11"/>
  <c r="E5" i="11" s="1"/>
  <c r="S5" i="11"/>
  <c r="O6" i="11"/>
  <c r="S6" i="11"/>
  <c r="O13" i="11"/>
  <c r="E13" i="11" s="1"/>
  <c r="S13" i="11"/>
  <c r="O16" i="11"/>
  <c r="S16" i="11"/>
  <c r="O25" i="11"/>
  <c r="E25" i="11" s="1"/>
  <c r="S25" i="11"/>
  <c r="O21" i="11"/>
  <c r="E21" i="11" s="1"/>
  <c r="S21" i="11"/>
  <c r="O12" i="11"/>
  <c r="E12" i="11" s="1"/>
  <c r="S12" i="11"/>
  <c r="O15" i="11"/>
  <c r="S15" i="11"/>
  <c r="O11" i="11"/>
  <c r="E11" i="11" s="1"/>
  <c r="S11" i="11"/>
  <c r="O20" i="11"/>
  <c r="S20" i="11"/>
  <c r="O17" i="11"/>
  <c r="E17" i="11" s="1"/>
  <c r="S17" i="11"/>
  <c r="O24" i="11"/>
  <c r="E24" i="11" s="1"/>
  <c r="S24" i="11"/>
  <c r="S35" i="11"/>
  <c r="S33" i="11"/>
  <c r="O22" i="11"/>
  <c r="S22" i="11"/>
  <c r="O23" i="11"/>
  <c r="S23" i="11"/>
  <c r="O19" i="11"/>
  <c r="E19" i="11" s="1"/>
  <c r="S19" i="11"/>
  <c r="S28" i="11"/>
  <c r="S37" i="11"/>
  <c r="S9" i="11"/>
  <c r="Q16" i="11"/>
  <c r="P16" i="11"/>
  <c r="P15" i="11"/>
  <c r="Q15" i="11"/>
  <c r="O14" i="11"/>
  <c r="E14" i="11" s="1"/>
  <c r="P12" i="11"/>
  <c r="P14" i="11"/>
  <c r="O32" i="11"/>
  <c r="E32" i="11" s="1"/>
  <c r="O8" i="11"/>
  <c r="E8" i="11" s="1"/>
  <c r="Q12" i="11"/>
  <c r="P11" i="11"/>
  <c r="P6" i="11"/>
  <c r="O31" i="11"/>
  <c r="E31" i="11" s="1"/>
  <c r="O9" i="11"/>
  <c r="E9" i="11" s="1"/>
  <c r="Q7" i="11"/>
  <c r="O34" i="11"/>
  <c r="E34" i="11" s="1"/>
  <c r="O28" i="11"/>
  <c r="E28" i="11" s="1"/>
  <c r="O36" i="11"/>
  <c r="E36" i="11" s="1"/>
  <c r="Q8" i="11"/>
  <c r="Q9" i="11"/>
  <c r="O29" i="11"/>
  <c r="E29" i="11" s="1"/>
  <c r="Q5" i="11"/>
  <c r="O37" i="11"/>
  <c r="E37" i="11" s="1"/>
  <c r="O30" i="11"/>
  <c r="E30" i="11" s="1"/>
  <c r="Q13" i="11"/>
  <c r="O27" i="11"/>
  <c r="E27" i="11" s="1"/>
  <c r="Q14" i="11"/>
  <c r="P8" i="11"/>
  <c r="O33" i="11"/>
  <c r="E33" i="11" s="1"/>
  <c r="O10" i="11"/>
  <c r="E10" i="11" s="1"/>
  <c r="P10" i="11"/>
  <c r="O35" i="11"/>
  <c r="E35" i="11" s="1"/>
  <c r="P13" i="11"/>
  <c r="P7" i="11"/>
  <c r="Q6" i="11"/>
  <c r="P5" i="11"/>
  <c r="Q10" i="11"/>
  <c r="O7" i="11"/>
  <c r="E7" i="11" s="1"/>
  <c r="Q11" i="11"/>
  <c r="P9" i="11"/>
  <c r="M5" i="11"/>
  <c r="E23" i="11"/>
  <c r="K38" i="11"/>
  <c r="M9" i="11"/>
  <c r="M34" i="11"/>
  <c r="M15" i="11"/>
  <c r="M14" i="11"/>
  <c r="M33" i="11"/>
  <c r="L38" i="11"/>
  <c r="H13" i="1" s="1"/>
  <c r="M25" i="11"/>
  <c r="M13" i="11"/>
  <c r="M16" i="11"/>
  <c r="M27" i="11"/>
  <c r="M30" i="11"/>
  <c r="M17" i="11"/>
  <c r="E15" i="11"/>
  <c r="M18" i="11"/>
  <c r="E22" i="11"/>
  <c r="E16" i="11"/>
  <c r="E20" i="11"/>
  <c r="E18" i="11"/>
  <c r="E6" i="11"/>
  <c r="M6" i="11"/>
  <c r="M22" i="11"/>
  <c r="M35" i="11"/>
  <c r="M32" i="11"/>
  <c r="M29" i="11"/>
  <c r="M12" i="11"/>
  <c r="M7" i="11"/>
  <c r="M21" i="11"/>
  <c r="M11" i="11"/>
  <c r="M19" i="11"/>
  <c r="M24" i="11"/>
  <c r="M26" i="11"/>
  <c r="M28" i="11"/>
  <c r="M20" i="11"/>
  <c r="M23" i="11"/>
  <c r="M31" i="11"/>
  <c r="M10" i="11"/>
  <c r="M8" i="11"/>
  <c r="M37" i="11"/>
  <c r="M36" i="11"/>
  <c r="D48" i="11" l="1"/>
  <c r="D42" i="11"/>
  <c r="D4" i="16"/>
  <c r="J4" i="16" s="1"/>
  <c r="C5" i="16"/>
  <c r="C4" i="16"/>
  <c r="D6" i="16"/>
  <c r="J6" i="16" s="1"/>
  <c r="C6" i="16"/>
  <c r="D5" i="16"/>
  <c r="J5" i="16" s="1"/>
  <c r="F5" i="15"/>
  <c r="G4" i="15"/>
  <c r="G5" i="15"/>
  <c r="F4" i="15"/>
  <c r="F6" i="15"/>
  <c r="E5" i="15"/>
  <c r="G6" i="15"/>
  <c r="E6" i="15"/>
  <c r="F7" i="15"/>
  <c r="E7" i="15"/>
  <c r="G7" i="15"/>
  <c r="E8" i="15"/>
  <c r="F8" i="15"/>
  <c r="E4" i="15"/>
  <c r="G8" i="15"/>
  <c r="D8" i="15"/>
  <c r="C8" i="15"/>
  <c r="C5" i="15"/>
  <c r="D6" i="15"/>
  <c r="C6" i="15"/>
  <c r="C4" i="15"/>
  <c r="D7" i="15"/>
  <c r="D4" i="15"/>
  <c r="D5" i="15"/>
  <c r="C7" i="15"/>
  <c r="D24" i="19" l="1"/>
  <c r="B24" i="19"/>
  <c r="B25" i="19" s="1"/>
  <c r="D22" i="19"/>
  <c r="B21" i="19"/>
  <c r="B22" i="19" s="1"/>
  <c r="H12" i="1"/>
  <c r="F5" i="16"/>
  <c r="H5" i="16"/>
  <c r="E5" i="16"/>
  <c r="G5" i="16"/>
  <c r="I5" i="16"/>
  <c r="I6" i="16"/>
  <c r="F6" i="16"/>
  <c r="H6" i="16"/>
  <c r="E6" i="16"/>
  <c r="G6" i="16"/>
  <c r="I4" i="16"/>
  <c r="F4" i="16"/>
  <c r="E4" i="16"/>
  <c r="H4" i="16"/>
  <c r="G4" i="16"/>
  <c r="K12" i="1" l="1"/>
  <c r="D13" i="15"/>
  <c r="Q1110" i="8"/>
  <c r="Q1070" i="8"/>
  <c r="Q1038" i="8"/>
  <c r="Q662" i="8"/>
  <c r="Q654" i="8"/>
  <c r="Q630" i="8"/>
  <c r="Q598" i="8"/>
  <c r="Q590" i="8"/>
  <c r="Q582" i="8"/>
  <c r="Q574" i="8"/>
  <c r="Q566" i="8"/>
  <c r="Q518" i="8"/>
  <c r="Q478" i="8"/>
  <c r="Q470" i="8"/>
  <c r="Q398" i="8"/>
  <c r="Q350" i="8"/>
  <c r="Q318" i="8"/>
  <c r="Q302" i="8"/>
  <c r="Q238" i="8"/>
  <c r="Q158" i="8"/>
  <c r="Q1102" i="8"/>
  <c r="Q1062" i="8"/>
  <c r="Q1030" i="8"/>
  <c r="Q1022" i="8"/>
  <c r="Q1014" i="8"/>
  <c r="Q990" i="8"/>
  <c r="Q694" i="8"/>
  <c r="Q526" i="8"/>
  <c r="Q486" i="8"/>
  <c r="Q382" i="8"/>
  <c r="Q1133" i="8"/>
  <c r="Q1117" i="8"/>
  <c r="Q1101" i="8"/>
  <c r="Q1093" i="8"/>
  <c r="Q1085" i="8"/>
  <c r="Q1077" i="8"/>
  <c r="Q1069" i="8"/>
  <c r="Q1061" i="8"/>
  <c r="Q1053" i="8"/>
  <c r="Q1045" i="8"/>
  <c r="Q1029" i="8"/>
  <c r="Q1021" i="8"/>
  <c r="Q1013" i="8"/>
  <c r="Q1005" i="8"/>
  <c r="Q997" i="8"/>
  <c r="Q989" i="8"/>
  <c r="Q965" i="8"/>
  <c r="Q957" i="8"/>
  <c r="Q949" i="8"/>
  <c r="Q941" i="8"/>
  <c r="Q925" i="8"/>
  <c r="Q901" i="8"/>
  <c r="Q893" i="8"/>
  <c r="Q885" i="8"/>
  <c r="Q877" i="8"/>
  <c r="Q869" i="8"/>
  <c r="Q861" i="8"/>
  <c r="Q853" i="8"/>
  <c r="Q845" i="8"/>
  <c r="Q837" i="8"/>
  <c r="Q829" i="8"/>
  <c r="Q821" i="8"/>
  <c r="Q813" i="8"/>
  <c r="Q805" i="8"/>
  <c r="Q797" i="8"/>
  <c r="Q789" i="8"/>
  <c r="Q781" i="8"/>
  <c r="Q773" i="8"/>
  <c r="Q765" i="8"/>
  <c r="Q749" i="8"/>
  <c r="Q741" i="8"/>
  <c r="Q733" i="8"/>
  <c r="Q725" i="8"/>
  <c r="Q717" i="8"/>
  <c r="Q709" i="8"/>
  <c r="Q693" i="8"/>
  <c r="Q669" i="8"/>
  <c r="Q653" i="8"/>
  <c r="Q645" i="8"/>
  <c r="Q597" i="8"/>
  <c r="Q589" i="8"/>
  <c r="Q581" i="8"/>
  <c r="Q573" i="8"/>
  <c r="Q565" i="8"/>
  <c r="Q557" i="8"/>
  <c r="Q533" i="8"/>
  <c r="Q525" i="8"/>
  <c r="Q509" i="8"/>
  <c r="Q373" i="8"/>
  <c r="Q317" i="8"/>
  <c r="Q285" i="8"/>
  <c r="Q237" i="8"/>
  <c r="Q221" i="8"/>
  <c r="Q1094" i="8"/>
  <c r="Q1054" i="8"/>
  <c r="Q998" i="8"/>
  <c r="Q702" i="8"/>
  <c r="Q678" i="8"/>
  <c r="Q646" i="8"/>
  <c r="Q534" i="8"/>
  <c r="Q1141" i="8"/>
  <c r="Q1125" i="8"/>
  <c r="Q1109" i="8"/>
  <c r="Q1140" i="8"/>
  <c r="Q1132" i="8"/>
  <c r="Q1124" i="8"/>
  <c r="Q1116" i="8"/>
  <c r="Q1108" i="8"/>
  <c r="Q1100" i="8"/>
  <c r="Q1092" i="8"/>
  <c r="Q1076" i="8"/>
  <c r="Q1068" i="8"/>
  <c r="Q1060" i="8"/>
  <c r="Q1052" i="8"/>
  <c r="Q1044" i="8"/>
  <c r="Q1036" i="8"/>
  <c r="Q1028" i="8"/>
  <c r="Q1020" i="8"/>
  <c r="Q1012" i="8"/>
  <c r="Q1004" i="8"/>
  <c r="Q996" i="8"/>
  <c r="Q964" i="8"/>
  <c r="Q956" i="8"/>
  <c r="Q948" i="8"/>
  <c r="Q940" i="8"/>
  <c r="Q924" i="8"/>
  <c r="Q916" i="8"/>
  <c r="Q908" i="8"/>
  <c r="Q900" i="8"/>
  <c r="Q892" i="8"/>
  <c r="Q884" i="8"/>
  <c r="Q876" i="8"/>
  <c r="Q868" i="8"/>
  <c r="Q860" i="8"/>
  <c r="Q852" i="8"/>
  <c r="Q844" i="8"/>
  <c r="Q836" i="8"/>
  <c r="Q828" i="8"/>
  <c r="Q820" i="8"/>
  <c r="Q812" i="8"/>
  <c r="Q804" i="8"/>
  <c r="Q796" i="8"/>
  <c r="Q788" i="8"/>
  <c r="Q772" i="8"/>
  <c r="Q756" i="8"/>
  <c r="Q748" i="8"/>
  <c r="Q740" i="8"/>
  <c r="Q724" i="8"/>
  <c r="Q708" i="8"/>
  <c r="Q700" i="8"/>
  <c r="Q660" i="8"/>
  <c r="Q652" i="8"/>
  <c r="Q644" i="8"/>
  <c r="Q588" i="8"/>
  <c r="Q580" i="8"/>
  <c r="Q572" i="8"/>
  <c r="Q564" i="8"/>
  <c r="Q556" i="8"/>
  <c r="Q540" i="8"/>
  <c r="Q524" i="8"/>
  <c r="Q492" i="8"/>
  <c r="Q484" i="8"/>
  <c r="Q476" i="8"/>
  <c r="Q468" i="8"/>
  <c r="Q396" i="8"/>
  <c r="Q348" i="8"/>
  <c r="Q316" i="8"/>
  <c r="Q236" i="8"/>
  <c r="Q220" i="8"/>
  <c r="Q1126" i="8"/>
  <c r="Q1078" i="8"/>
  <c r="Q1046" i="8"/>
  <c r="Q1006" i="8"/>
  <c r="Q974" i="8"/>
  <c r="Q966" i="8"/>
  <c r="Q958" i="8"/>
  <c r="Q950" i="8"/>
  <c r="Q942" i="8"/>
  <c r="Q926" i="8"/>
  <c r="Q918" i="8"/>
  <c r="Q910" i="8"/>
  <c r="Q902" i="8"/>
  <c r="Q894" i="8"/>
  <c r="Q886" i="8"/>
  <c r="Q878" i="8"/>
  <c r="Q870" i="8"/>
  <c r="Q862" i="8"/>
  <c r="Q854" i="8"/>
  <c r="Q846" i="8"/>
  <c r="Q838" i="8"/>
  <c r="Q830" i="8"/>
  <c r="Q822" i="8"/>
  <c r="Q814" i="8"/>
  <c r="Q806" i="8"/>
  <c r="Q798" i="8"/>
  <c r="Q790" i="8"/>
  <c r="Q782" i="8"/>
  <c r="Q774" i="8"/>
  <c r="Q766" i="8"/>
  <c r="Q750" i="8"/>
  <c r="Q742" i="8"/>
  <c r="Q734" i="8"/>
  <c r="Q726" i="8"/>
  <c r="Q718" i="8"/>
  <c r="Q710" i="8"/>
  <c r="Q1139" i="8"/>
  <c r="Q1131" i="8"/>
  <c r="Q1115" i="8"/>
  <c r="Q1107" i="8"/>
  <c r="Q1099" i="8"/>
  <c r="Q1091" i="8"/>
  <c r="Q1083" i="8"/>
  <c r="Q1075" i="8"/>
  <c r="Q1067" i="8"/>
  <c r="Q1059" i="8"/>
  <c r="Q1051" i="8"/>
  <c r="Q1043" i="8"/>
  <c r="Q1035" i="8"/>
  <c r="Q1027" i="8"/>
  <c r="Q1019" i="8"/>
  <c r="Q1011" i="8"/>
  <c r="Q1003" i="8"/>
  <c r="Q987" i="8"/>
  <c r="Q971" i="8"/>
  <c r="Q963" i="8"/>
  <c r="Q955" i="8"/>
  <c r="Q947" i="8"/>
  <c r="Q939" i="8"/>
  <c r="Q931" i="8"/>
  <c r="Q915" i="8"/>
  <c r="Q891" i="8"/>
  <c r="Q883" i="8"/>
  <c r="Q875" i="8"/>
  <c r="Q867" i="8"/>
  <c r="Q859" i="8"/>
  <c r="Q851" i="8"/>
  <c r="Q843" i="8"/>
  <c r="Q835" i="8"/>
  <c r="Q827" i="8"/>
  <c r="Q819" i="8"/>
  <c r="Q811" i="8"/>
  <c r="Q803" i="8"/>
  <c r="Q795" i="8"/>
  <c r="Q787" i="8"/>
  <c r="Q779" i="8"/>
  <c r="Q771" i="8"/>
  <c r="Q763" i="8"/>
  <c r="Q755" i="8"/>
  <c r="Q747" i="8"/>
  <c r="Q739" i="8"/>
  <c r="Q731" i="8"/>
  <c r="Q715" i="8"/>
  <c r="Q707" i="8"/>
  <c r="Q699" i="8"/>
  <c r="Q667" i="8"/>
  <c r="Q643" i="8"/>
  <c r="Q603" i="8"/>
  <c r="Q595" i="8"/>
  <c r="Q587" i="8"/>
  <c r="Q579" i="8"/>
  <c r="Q571" i="8"/>
  <c r="Q555" i="8"/>
  <c r="Q531" i="8"/>
  <c r="Q523" i="8"/>
  <c r="Q483" i="8"/>
  <c r="Q467" i="8"/>
  <c r="Q459" i="8"/>
  <c r="Q275" i="8"/>
  <c r="Q267" i="8"/>
  <c r="Q251" i="8"/>
  <c r="Q131" i="8"/>
  <c r="Q3" i="8"/>
  <c r="Q1118" i="8"/>
  <c r="Q1138" i="8"/>
  <c r="Q1130" i="8"/>
  <c r="Q1106" i="8"/>
  <c r="Q1098" i="8"/>
  <c r="Q1090" i="8"/>
  <c r="Q1082" i="8"/>
  <c r="Q1074" i="8"/>
  <c r="Q1066" i="8"/>
  <c r="Q1058" i="8"/>
  <c r="Q1050" i="8"/>
  <c r="Q1042" i="8"/>
  <c r="Q1034" i="8"/>
  <c r="Q1026" i="8"/>
  <c r="Q1018" i="8"/>
  <c r="Q1010" i="8"/>
  <c r="Q1002" i="8"/>
  <c r="Q994" i="8"/>
  <c r="Q986" i="8"/>
  <c r="Q978" i="8"/>
  <c r="Q962" i="8"/>
  <c r="Q954" i="8"/>
  <c r="Q946" i="8"/>
  <c r="Q922" i="8"/>
  <c r="Q898" i="8"/>
  <c r="Q890" i="8"/>
  <c r="Q882" i="8"/>
  <c r="Q874" i="8"/>
  <c r="Q866" i="8"/>
  <c r="Q858" i="8"/>
  <c r="Q850" i="8"/>
  <c r="Q842" i="8"/>
  <c r="Q834" i="8"/>
  <c r="Q826" i="8"/>
  <c r="Q818" i="8"/>
  <c r="Q810" i="8"/>
  <c r="Q802" i="8"/>
  <c r="Q794" i="8"/>
  <c r="Q786" i="8"/>
  <c r="Q778" i="8"/>
  <c r="Q762" i="8"/>
  <c r="Q754" i="8"/>
  <c r="Q746" i="8"/>
  <c r="Q738" i="8"/>
  <c r="Q730" i="8"/>
  <c r="Q722" i="8"/>
  <c r="Q714" i="8"/>
  <c r="Q706" i="8"/>
  <c r="Q690" i="8"/>
  <c r="Q674" i="8"/>
  <c r="Q650" i="8"/>
  <c r="Q642" i="8"/>
  <c r="Q634" i="8"/>
  <c r="Q626" i="8"/>
  <c r="Q618" i="8"/>
  <c r="Q586" i="8"/>
  <c r="Q578" i="8"/>
  <c r="Q570" i="8"/>
  <c r="Q562" i="8"/>
  <c r="Q522" i="8"/>
  <c r="Q514" i="8"/>
  <c r="Q474" i="8"/>
  <c r="Q186" i="8"/>
  <c r="Q178" i="8"/>
  <c r="Q1127" i="8"/>
  <c r="Q1142" i="8"/>
  <c r="Q1134" i="8"/>
  <c r="Q1086" i="8"/>
  <c r="Q1145" i="8"/>
  <c r="Q1137" i="8"/>
  <c r="Q1129" i="8"/>
  <c r="Q1121" i="8"/>
  <c r="Q1113" i="8"/>
  <c r="Q1105" i="8"/>
  <c r="Q1097" i="8"/>
  <c r="Q1089" i="8"/>
  <c r="Q1081" i="8"/>
  <c r="Q1073" i="8"/>
  <c r="Q1065" i="8"/>
  <c r="Q1057" i="8"/>
  <c r="Q1049" i="8"/>
  <c r="Q1041" i="8"/>
  <c r="Q1025" i="8"/>
  <c r="Q1017" i="8"/>
  <c r="Q1009" i="8"/>
  <c r="Q1001" i="8"/>
  <c r="Q993" i="8"/>
  <c r="Q985" i="8"/>
  <c r="Q969" i="8"/>
  <c r="Q961" i="8"/>
  <c r="Q953" i="8"/>
  <c r="Q945" i="8"/>
  <c r="Q937" i="8"/>
  <c r="Q921" i="8"/>
  <c r="Q905" i="8"/>
  <c r="Q897" i="8"/>
  <c r="Q889" i="8"/>
  <c r="Q881" i="8"/>
  <c r="Q873" i="8"/>
  <c r="Q865" i="8"/>
  <c r="Q857" i="8"/>
  <c r="Q849" i="8"/>
  <c r="Q841" i="8"/>
  <c r="Q833" i="8"/>
  <c r="Q825" i="8"/>
  <c r="Q817" i="8"/>
  <c r="Q809" i="8"/>
  <c r="Q801" i="8"/>
  <c r="Q793" i="8"/>
  <c r="Q785" i="8"/>
  <c r="Q777" i="8"/>
  <c r="Q769" i="8"/>
  <c r="Q761" i="8"/>
  <c r="Q753" i="8"/>
  <c r="Q745" i="8"/>
  <c r="Q737" i="8"/>
  <c r="Q729" i="8"/>
  <c r="Q713" i="8"/>
  <c r="Q705" i="8"/>
  <c r="Q665" i="8"/>
  <c r="Q657" i="8"/>
  <c r="Q649" i="8"/>
  <c r="Q641" i="8"/>
  <c r="Q585" i="8"/>
  <c r="Q577" i="8"/>
  <c r="Q569" i="8"/>
  <c r="Q561" i="8"/>
  <c r="Q553" i="8"/>
  <c r="Q505" i="8"/>
  <c r="Q497" i="8"/>
  <c r="Q489" i="8"/>
  <c r="Q481" i="8"/>
  <c r="Q473" i="8"/>
  <c r="Q377" i="8"/>
  <c r="Q369" i="8"/>
  <c r="Q297" i="8"/>
  <c r="Q289" i="8"/>
  <c r="Q249" i="8"/>
  <c r="Q241" i="8"/>
  <c r="Q1143" i="8"/>
  <c r="Q1135" i="8"/>
  <c r="Q1144" i="8"/>
  <c r="Q1136" i="8"/>
  <c r="Q1128" i="8"/>
  <c r="Q1120" i="8"/>
  <c r="Q1112" i="8"/>
  <c r="Q1104" i="8"/>
  <c r="Q1096" i="8"/>
  <c r="Q1088" i="8"/>
  <c r="Q1080" i="8"/>
  <c r="Q1072" i="8"/>
  <c r="Q1064" i="8"/>
  <c r="Q1056" i="8"/>
  <c r="Q1048" i="8"/>
  <c r="Q1024" i="8"/>
  <c r="Q1016" i="8"/>
  <c r="Q1008" i="8"/>
  <c r="Q1000" i="8"/>
  <c r="Q968" i="8"/>
  <c r="Q952" i="8"/>
  <c r="Q944" i="8"/>
  <c r="Q936" i="8"/>
  <c r="Q920" i="8"/>
  <c r="Q912" i="8"/>
  <c r="Q896" i="8"/>
  <c r="Q888" i="8"/>
  <c r="Q880" i="8"/>
  <c r="Q872" i="8"/>
  <c r="Q864" i="8"/>
  <c r="Q856" i="8"/>
  <c r="Q848" i="8"/>
  <c r="Q840" i="8"/>
  <c r="Q832" i="8"/>
  <c r="Q824" i="8"/>
  <c r="Q816" i="8"/>
  <c r="Q808" i="8"/>
  <c r="Q800" i="8"/>
  <c r="Q792" i="8"/>
  <c r="Q784" i="8"/>
  <c r="Q776" i="8"/>
  <c r="Q768" i="8"/>
  <c r="Q760" i="8"/>
  <c r="Q752" i="8"/>
  <c r="Q744" i="8"/>
  <c r="Q736" i="8"/>
  <c r="Q728" i="8"/>
  <c r="Q720" i="8"/>
  <c r="Q712" i="8"/>
  <c r="Q704" i="8"/>
  <c r="Q696" i="8"/>
  <c r="Q680" i="8"/>
  <c r="Q656" i="8"/>
  <c r="Q648" i="8"/>
  <c r="Q640" i="8"/>
  <c r="Q600" i="8"/>
  <c r="Q584" i="8"/>
  <c r="Q576" i="8"/>
  <c r="Q568" i="8"/>
  <c r="Q528" i="8"/>
  <c r="Q520" i="8"/>
  <c r="Q496" i="8"/>
  <c r="Q488" i="8"/>
  <c r="Q480" i="8"/>
  <c r="Q408" i="8"/>
  <c r="Q400" i="8"/>
  <c r="Q376" i="8"/>
  <c r="Q272" i="8"/>
  <c r="Q8" i="8"/>
  <c r="Q1119" i="8"/>
  <c r="Q1111" i="8"/>
  <c r="Q1103" i="8"/>
  <c r="Q1095" i="8"/>
  <c r="Q1087" i="8"/>
  <c r="Q1079" i="8"/>
  <c r="Q1071" i="8"/>
  <c r="Q1063" i="8"/>
  <c r="Q1055" i="8"/>
  <c r="Q1047" i="8"/>
  <c r="Q1039" i="8"/>
  <c r="Q1031" i="8"/>
  <c r="Q1023" i="8"/>
  <c r="Q1015" i="8"/>
  <c r="Q1007" i="8"/>
  <c r="Q999" i="8"/>
  <c r="Q991" i="8"/>
  <c r="Q959" i="8"/>
  <c r="Q951" i="8"/>
  <c r="Q943" i="8"/>
  <c r="Q927" i="8"/>
  <c r="Q919" i="8"/>
  <c r="Q903" i="8"/>
  <c r="Q895" i="8"/>
  <c r="Q887" i="8"/>
  <c r="Q879" i="8"/>
  <c r="Q871" i="8"/>
  <c r="Q863" i="8"/>
  <c r="Q855" i="8"/>
  <c r="Q847" i="8"/>
  <c r="Q839" i="8"/>
  <c r="Q831" i="8"/>
  <c r="Q823" i="8"/>
  <c r="Q815" i="8"/>
  <c r="Q807" i="8"/>
  <c r="Q799" i="8"/>
  <c r="Q791" i="8"/>
  <c r="Q783" i="8"/>
  <c r="Q775" i="8"/>
  <c r="Q759" i="8"/>
  <c r="Q751" i="8"/>
  <c r="Q743" i="8"/>
  <c r="Q735" i="8"/>
  <c r="Q727" i="8"/>
  <c r="Q719" i="8"/>
  <c r="Q711" i="8"/>
  <c r="Q695" i="8"/>
  <c r="Q671" i="8"/>
  <c r="Q663" i="8"/>
  <c r="Q655" i="8"/>
  <c r="Q647" i="8"/>
  <c r="Q591" i="8"/>
  <c r="Q583" i="8"/>
  <c r="Q567" i="8"/>
  <c r="Q559" i="8"/>
  <c r="Q527" i="8"/>
  <c r="Q519" i="8"/>
  <c r="Q495" i="8"/>
  <c r="Q471" i="8"/>
  <c r="Q463" i="8"/>
  <c r="Q447" i="8"/>
  <c r="Q375" i="8"/>
  <c r="Q351" i="8"/>
  <c r="Q343" i="8"/>
  <c r="Q319" i="8"/>
  <c r="F4" i="6" l="1"/>
  <c r="F7" i="6"/>
  <c r="F11" i="6"/>
  <c r="F23" i="6"/>
  <c r="F25" i="6"/>
  <c r="F32" i="6"/>
  <c r="F44" i="6"/>
  <c r="F51" i="6"/>
  <c r="F62" i="6"/>
  <c r="F66" i="6"/>
  <c r="F67" i="6"/>
  <c r="F76" i="6"/>
  <c r="F91" i="6"/>
  <c r="F106" i="6"/>
  <c r="F108" i="6"/>
  <c r="F115" i="6"/>
  <c r="F139" i="6"/>
  <c r="F140" i="6"/>
  <c r="F142" i="6"/>
  <c r="F154" i="6"/>
  <c r="F155" i="6"/>
  <c r="F163" i="6"/>
  <c r="F171" i="6"/>
  <c r="G171" i="6" s="1"/>
  <c r="F178" i="6"/>
  <c r="F193" i="6"/>
  <c r="F218" i="6"/>
  <c r="F219" i="6"/>
  <c r="F220" i="6"/>
  <c r="F242" i="6"/>
  <c r="F251" i="6"/>
  <c r="F275" i="6"/>
  <c r="F323" i="6"/>
  <c r="F363" i="6"/>
  <c r="F370" i="6"/>
  <c r="F371" i="6"/>
  <c r="F394" i="6"/>
  <c r="F395" i="6"/>
  <c r="F419" i="6"/>
  <c r="F424" i="6"/>
  <c r="F427" i="6"/>
  <c r="F435" i="6"/>
  <c r="F483" i="6"/>
  <c r="F491" i="6"/>
  <c r="F497" i="6"/>
  <c r="F499" i="6"/>
  <c r="F501" i="6"/>
  <c r="F504" i="6"/>
  <c r="F506" i="6"/>
  <c r="F507" i="6"/>
  <c r="F563" i="6"/>
  <c r="F579" i="6"/>
  <c r="F603" i="6"/>
  <c r="F611" i="6"/>
  <c r="F616" i="6"/>
  <c r="F618" i="6"/>
  <c r="F619" i="6"/>
  <c r="F627" i="6"/>
  <c r="F635" i="6"/>
  <c r="F643" i="6"/>
  <c r="F651" i="6"/>
  <c r="F659" i="6"/>
  <c r="F675" i="6"/>
  <c r="F691" i="6"/>
  <c r="F699" i="6"/>
  <c r="F707" i="6"/>
  <c r="F715" i="6"/>
  <c r="F739" i="6"/>
  <c r="F747" i="6"/>
  <c r="F755" i="6"/>
  <c r="F787" i="6"/>
  <c r="F795" i="6"/>
  <c r="F803" i="6"/>
  <c r="F819" i="6"/>
  <c r="F827" i="6"/>
  <c r="F875" i="6"/>
  <c r="F891" i="6"/>
  <c r="F899" i="6"/>
  <c r="F907" i="6"/>
  <c r="F915" i="6"/>
  <c r="F931" i="6"/>
  <c r="F939" i="6"/>
  <c r="F947" i="6"/>
  <c r="F955" i="6"/>
  <c r="F963" i="6"/>
  <c r="F971" i="6"/>
  <c r="F979" i="6"/>
  <c r="F987" i="6"/>
  <c r="F1003" i="6"/>
  <c r="F1011" i="6"/>
  <c r="F1019" i="6"/>
  <c r="F1035" i="6"/>
  <c r="F1043" i="6"/>
  <c r="F1051" i="6"/>
  <c r="F1067" i="6"/>
  <c r="F1083" i="6"/>
  <c r="F1089" i="6"/>
  <c r="F1091" i="6"/>
  <c r="F1095" i="6"/>
  <c r="F1097" i="6"/>
  <c r="F1098" i="6"/>
  <c r="F1099" i="6"/>
  <c r="F1106" i="6"/>
  <c r="F1107" i="6"/>
  <c r="F1115" i="6"/>
  <c r="F1131" i="6"/>
  <c r="F1139" i="6"/>
  <c r="F1147" i="6"/>
  <c r="F1155" i="6"/>
  <c r="F1163" i="6"/>
  <c r="F1179" i="6"/>
  <c r="F1187" i="6"/>
  <c r="F1191" i="6"/>
  <c r="F1195" i="6"/>
  <c r="F1203" i="6"/>
  <c r="F1211" i="6"/>
  <c r="F1227" i="6"/>
  <c r="F1251" i="6"/>
  <c r="F1259" i="6"/>
  <c r="F1267" i="6"/>
  <c r="F1275" i="6"/>
  <c r="F1283" i="6"/>
  <c r="F1299" i="6"/>
  <c r="F1307" i="6"/>
  <c r="F1323" i="6"/>
  <c r="F1331" i="6"/>
  <c r="F1339" i="6"/>
  <c r="F1347" i="6"/>
  <c r="F1355" i="6"/>
  <c r="F1371" i="6"/>
  <c r="F1379" i="6"/>
  <c r="F1403" i="6"/>
  <c r="F1411" i="6"/>
  <c r="F1419" i="6"/>
  <c r="F1427" i="6"/>
  <c r="F1435" i="6"/>
  <c r="F1443" i="6"/>
  <c r="F1451" i="6"/>
  <c r="F1459" i="6"/>
  <c r="F1467" i="6"/>
  <c r="F1475" i="6"/>
  <c r="F1483" i="6"/>
  <c r="F1491" i="6"/>
  <c r="F1499" i="6"/>
  <c r="F1507" i="6"/>
  <c r="F1515" i="6"/>
  <c r="F1523" i="6"/>
  <c r="F1531" i="6"/>
  <c r="F1547" i="6"/>
  <c r="F1555" i="6"/>
  <c r="F1563" i="6"/>
  <c r="F1571" i="6"/>
  <c r="F1595" i="6"/>
  <c r="F1603" i="6"/>
  <c r="F1611" i="6"/>
  <c r="F1619" i="6"/>
  <c r="G1619" i="6" s="1"/>
  <c r="F1635" i="6"/>
  <c r="F1643" i="6"/>
  <c r="F1651" i="6"/>
  <c r="F1659" i="6"/>
  <c r="F1667" i="6"/>
  <c r="F1675" i="6"/>
  <c r="F1683" i="6"/>
  <c r="F1691" i="6"/>
  <c r="F1699" i="6"/>
  <c r="F1707" i="6"/>
  <c r="F1709" i="6"/>
  <c r="F1711" i="6"/>
  <c r="F1715" i="6"/>
  <c r="F1723" i="6"/>
  <c r="F1731"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5" i="6"/>
  <c r="F1811" i="6"/>
  <c r="F1817" i="6"/>
  <c r="F1820" i="6"/>
  <c r="F1827" i="6"/>
  <c r="F1828" i="6"/>
  <c r="F1830" i="6"/>
  <c r="F1833" i="6"/>
  <c r="F1835" i="6"/>
  <c r="F1843" i="6"/>
  <c r="F1844" i="6"/>
  <c r="F1845" i="6"/>
  <c r="F1851" i="6"/>
  <c r="F1852" i="6"/>
  <c r="F1855" i="6"/>
  <c r="F1861" i="6"/>
  <c r="F1863" i="6"/>
  <c r="F1866" i="6"/>
  <c r="F1867" i="6"/>
  <c r="F1868" i="6"/>
  <c r="F1869" i="6"/>
  <c r="F1870" i="6"/>
  <c r="F1875" i="6"/>
  <c r="F1877" i="6"/>
  <c r="F1879" i="6"/>
  <c r="F1880" i="6"/>
  <c r="F1881" i="6"/>
  <c r="F1883" i="6"/>
  <c r="F1886" i="6"/>
  <c r="F1889" i="6"/>
  <c r="F1891" i="6"/>
  <c r="F1893" i="6"/>
  <c r="F1899" i="6"/>
  <c r="F1900" i="6"/>
  <c r="F1906" i="6"/>
  <c r="F1907" i="6"/>
  <c r="F1910" i="6"/>
  <c r="F1915" i="6"/>
  <c r="F1920" i="6"/>
  <c r="F1922" i="6"/>
  <c r="F1923" i="6"/>
  <c r="F1924" i="6"/>
  <c r="F1931" i="6"/>
  <c r="F1932" i="6"/>
  <c r="F1934" i="6"/>
  <c r="F1936" i="6"/>
  <c r="F1939" i="6"/>
  <c r="F1942" i="6"/>
  <c r="F1947" i="6"/>
  <c r="F1952" i="6"/>
  <c r="F1963" i="6"/>
  <c r="F1966" i="6"/>
  <c r="F1971" i="6"/>
  <c r="F1977" i="6"/>
  <c r="F1978" i="6"/>
  <c r="F1979" i="6"/>
  <c r="F1980" i="6"/>
  <c r="F1985" i="6"/>
  <c r="F1986" i="6"/>
  <c r="F1987" i="6"/>
  <c r="F1995" i="6"/>
  <c r="F2003" i="6"/>
  <c r="F2010" i="6"/>
  <c r="F2011" i="6"/>
  <c r="F2019" i="6"/>
  <c r="F2027" i="6"/>
  <c r="F2035" i="6"/>
  <c r="F2043" i="6"/>
  <c r="F2051" i="6"/>
  <c r="F2059" i="6"/>
  <c r="F2067" i="6"/>
  <c r="F2075" i="6"/>
  <c r="F2083" i="6"/>
  <c r="F2091" i="6"/>
  <c r="F2099" i="6"/>
  <c r="F2107" i="6"/>
  <c r="F2115" i="6"/>
  <c r="F2118" i="6"/>
  <c r="F2123" i="6"/>
  <c r="F2131" i="6"/>
  <c r="F2139" i="6"/>
  <c r="F2147" i="6"/>
  <c r="F2155" i="6"/>
  <c r="F2171" i="6"/>
  <c r="F2179" i="6"/>
  <c r="F2187" i="6"/>
  <c r="F2195" i="6"/>
  <c r="F2211" i="6"/>
  <c r="F2219" i="6"/>
  <c r="F2227" i="6"/>
  <c r="F2235" i="6"/>
  <c r="F2243" i="6"/>
  <c r="F2251" i="6"/>
  <c r="F2259" i="6"/>
  <c r="F2267" i="6"/>
  <c r="F2275" i="6"/>
  <c r="F2283" i="6"/>
  <c r="F2291" i="6"/>
  <c r="F2299" i="6"/>
  <c r="F2315" i="6"/>
  <c r="F2323" i="6"/>
  <c r="F2331" i="6"/>
  <c r="F2339" i="6"/>
  <c r="F2347" i="6"/>
  <c r="F2355" i="6"/>
  <c r="F2363" i="6"/>
  <c r="F2371" i="6"/>
  <c r="F2379" i="6"/>
  <c r="F2387" i="6"/>
  <c r="F2395" i="6"/>
  <c r="F2403" i="6"/>
  <c r="F2419" i="6"/>
  <c r="F2427" i="6"/>
  <c r="F2435" i="6"/>
  <c r="F2443" i="6"/>
  <c r="F2451" i="6"/>
  <c r="F2459" i="6"/>
  <c r="F2467" i="6"/>
  <c r="F2475" i="6"/>
  <c r="F2483" i="6"/>
  <c r="F2499" i="6"/>
  <c r="F2507" i="6"/>
  <c r="F2515" i="6"/>
  <c r="F2523" i="6"/>
  <c r="F2531" i="6"/>
  <c r="F2539" i="6"/>
  <c r="F2555" i="6"/>
  <c r="F2563" i="6"/>
  <c r="F2571" i="6"/>
  <c r="F2579" i="6"/>
  <c r="F2587" i="6"/>
  <c r="F2595" i="6"/>
  <c r="F2603" i="6"/>
  <c r="F2611" i="6"/>
  <c r="F2619" i="6"/>
  <c r="F2627" i="6"/>
  <c r="G2627" i="6" s="1"/>
  <c r="F2635" i="6"/>
  <c r="F2643" i="6"/>
  <c r="G2643" i="6" s="1"/>
  <c r="F2651" i="6"/>
  <c r="F2659" i="6"/>
  <c r="F2667" i="6"/>
  <c r="F2675" i="6"/>
  <c r="G2675" i="6" s="1"/>
  <c r="F2683" i="6"/>
  <c r="G2683" i="6" s="1"/>
  <c r="F2691" i="6"/>
  <c r="F2699" i="6"/>
  <c r="G2699" i="6" s="1"/>
  <c r="F2707" i="6"/>
  <c r="G2707" i="6" s="1"/>
  <c r="F2715" i="6"/>
  <c r="F2723" i="6"/>
  <c r="F2731" i="6"/>
  <c r="G2731" i="6" s="1"/>
  <c r="F2739" i="6"/>
  <c r="G2739" i="6" s="1"/>
  <c r="F2747" i="6"/>
  <c r="F2755" i="6"/>
  <c r="F2763" i="6"/>
  <c r="G2763" i="6" s="1"/>
  <c r="F2771" i="6"/>
  <c r="F2779" i="6"/>
  <c r="F2787" i="6"/>
  <c r="G2787" i="6" s="1"/>
  <c r="F2795" i="6"/>
  <c r="G2795" i="6" s="1"/>
  <c r="F2803" i="6"/>
  <c r="F2811" i="6"/>
  <c r="F2819" i="6"/>
  <c r="G2819" i="6" s="1"/>
  <c r="F2827" i="6"/>
  <c r="G2827" i="6" s="1"/>
  <c r="F2835" i="6"/>
  <c r="G2835" i="6" s="1"/>
  <c r="F2843" i="6"/>
  <c r="G2843" i="6" s="1"/>
  <c r="F2851" i="6"/>
  <c r="F2859" i="6"/>
  <c r="G2859" i="6" s="1"/>
  <c r="F2867" i="6"/>
  <c r="F2875" i="6"/>
  <c r="F2883" i="6"/>
  <c r="F2891" i="6"/>
  <c r="F2899" i="6"/>
  <c r="F2907" i="6"/>
  <c r="G2907" i="6" s="1"/>
  <c r="F2915" i="6"/>
  <c r="F2923" i="6"/>
  <c r="F2931" i="6"/>
  <c r="G2931" i="6" s="1"/>
  <c r="F2939" i="6"/>
  <c r="F2947" i="6"/>
  <c r="G2947" i="6" s="1"/>
  <c r="F2955" i="6"/>
  <c r="G2955" i="6" s="1"/>
  <c r="F2963" i="6"/>
  <c r="F2971" i="6"/>
  <c r="G2971" i="6" s="1"/>
  <c r="F2979" i="6"/>
  <c r="G2979" i="6" s="1"/>
  <c r="F2987" i="6"/>
  <c r="F2995" i="6"/>
  <c r="G2995" i="6" s="1"/>
  <c r="F3011" i="6"/>
  <c r="G3011" i="6" s="1"/>
  <c r="F3019" i="6"/>
  <c r="G3019" i="6" s="1"/>
  <c r="F3027" i="6"/>
  <c r="F3035" i="6"/>
  <c r="F3043" i="6"/>
  <c r="G3043" i="6" s="1"/>
  <c r="F3051" i="6"/>
  <c r="G3051" i="6" s="1"/>
  <c r="F3059" i="6"/>
  <c r="G3059" i="6" s="1"/>
  <c r="F3067" i="6"/>
  <c r="G3067" i="6" s="1"/>
  <c r="F3075" i="6"/>
  <c r="G3075" i="6" s="1"/>
  <c r="F3083" i="6"/>
  <c r="F3091" i="6"/>
  <c r="G3091" i="6" s="1"/>
  <c r="F3099" i="6"/>
  <c r="F3107" i="6"/>
  <c r="G3107" i="6" s="1"/>
  <c r="F3123" i="6"/>
  <c r="G3123" i="6" s="1"/>
  <c r="F3131" i="6"/>
  <c r="G3131" i="6" s="1"/>
  <c r="F3139" i="6"/>
  <c r="G3139" i="6" s="1"/>
  <c r="F3147" i="6"/>
  <c r="G3147" i="6" s="1"/>
  <c r="F3155" i="6"/>
  <c r="G3155" i="6" s="1"/>
  <c r="F3163" i="6"/>
  <c r="G3163" i="6" s="1"/>
  <c r="F3171" i="6"/>
  <c r="G3171" i="6" s="1"/>
  <c r="F3179" i="6"/>
  <c r="F3195" i="6"/>
  <c r="F3203" i="6"/>
  <c r="F3211" i="6"/>
  <c r="F3227" i="6"/>
  <c r="F3235" i="6"/>
  <c r="F3243" i="6"/>
  <c r="F3251" i="6"/>
  <c r="G3251" i="6" s="1"/>
  <c r="F3259" i="6"/>
  <c r="F3267" i="6"/>
  <c r="F3275" i="6"/>
  <c r="F3283" i="6"/>
  <c r="F3291" i="6"/>
  <c r="G3291" i="6" s="1"/>
  <c r="F3299" i="6"/>
  <c r="F3307" i="6"/>
  <c r="G3307" i="6" s="1"/>
  <c r="F3315" i="6"/>
  <c r="F3323" i="6"/>
  <c r="G3323" i="6" s="1"/>
  <c r="F3331" i="6"/>
  <c r="F3339" i="6"/>
  <c r="F3347" i="6"/>
  <c r="F3363" i="6"/>
  <c r="F3371" i="6"/>
  <c r="F3379" i="6"/>
  <c r="F3387" i="6"/>
  <c r="G3387" i="6" s="1"/>
  <c r="F3395" i="6"/>
  <c r="F3403" i="6"/>
  <c r="F3411" i="6"/>
  <c r="F3419" i="6"/>
  <c r="F3427" i="6"/>
  <c r="F3435" i="6"/>
  <c r="F3443" i="6"/>
  <c r="G3443" i="6" s="1"/>
  <c r="F3451" i="6"/>
  <c r="F3467" i="6"/>
  <c r="F3475" i="6"/>
  <c r="F3483" i="6"/>
  <c r="F3491" i="6"/>
  <c r="F3499" i="6"/>
  <c r="G3499" i="6" s="1"/>
  <c r="F3507" i="6"/>
  <c r="F3523" i="6"/>
  <c r="F3531" i="6"/>
  <c r="F3539" i="6"/>
  <c r="F3547" i="6"/>
  <c r="F3555" i="6"/>
  <c r="F2" i="6"/>
  <c r="E146" i="3"/>
  <c r="E142" i="3"/>
  <c r="F1010" i="49" l="1"/>
  <c r="G1010" i="49" s="1"/>
  <c r="F561" i="49"/>
  <c r="G561" i="49" s="1"/>
  <c r="F273" i="49"/>
  <c r="G273" i="49" s="1"/>
  <c r="G3795" i="6"/>
  <c r="G3800" i="6"/>
  <c r="E549" i="8"/>
  <c r="L549" i="8"/>
  <c r="G139" i="6"/>
  <c r="E521" i="8"/>
  <c r="E992" i="8"/>
  <c r="L992" i="8"/>
  <c r="E508" i="8"/>
  <c r="L508" i="8"/>
  <c r="L521" i="8"/>
  <c r="F555" i="6"/>
  <c r="F547" i="6"/>
  <c r="F531" i="6"/>
  <c r="F523" i="6"/>
  <c r="F515" i="6"/>
  <c r="F451" i="6"/>
  <c r="F443" i="6"/>
  <c r="F411" i="6"/>
  <c r="F387" i="6"/>
  <c r="G387" i="6" s="1"/>
  <c r="F355" i="6"/>
  <c r="F339" i="6"/>
  <c r="F283" i="6"/>
  <c r="F259" i="6"/>
  <c r="F243" i="6"/>
  <c r="F227" i="6"/>
  <c r="F211" i="6"/>
  <c r="F203" i="6"/>
  <c r="F107" i="6"/>
  <c r="F99" i="6"/>
  <c r="F968" i="6"/>
  <c r="F640" i="6"/>
  <c r="F144" i="6"/>
  <c r="F96" i="6"/>
  <c r="F3377" i="6"/>
  <c r="G3377" i="6" s="1"/>
  <c r="F721" i="6"/>
  <c r="F1568" i="6"/>
  <c r="F847" i="6"/>
  <c r="F631" i="6"/>
  <c r="F295" i="6"/>
  <c r="F175" i="6"/>
  <c r="F457" i="6"/>
  <c r="F3542" i="6"/>
  <c r="F1438" i="6"/>
  <c r="F710" i="6"/>
  <c r="F630" i="6"/>
  <c r="F70" i="6"/>
  <c r="F1458" i="6"/>
  <c r="F642" i="6"/>
  <c r="F649" i="6"/>
  <c r="F393" i="6"/>
  <c r="F57" i="6"/>
  <c r="F1008" i="6"/>
  <c r="F3557" i="6"/>
  <c r="F1581" i="6"/>
  <c r="F717" i="6"/>
  <c r="F3556" i="6"/>
  <c r="F3452" i="6"/>
  <c r="F3388" i="6"/>
  <c r="F3380" i="6"/>
  <c r="G3380" i="6" s="1"/>
  <c r="F1580" i="6"/>
  <c r="F652" i="6"/>
  <c r="F636" i="6"/>
  <c r="F388" i="6"/>
  <c r="F156" i="6"/>
  <c r="F92" i="6"/>
  <c r="F84" i="6"/>
  <c r="F6" i="6"/>
  <c r="F315" i="6"/>
  <c r="F1171" i="6"/>
  <c r="F17" i="6"/>
  <c r="F923" i="6"/>
  <c r="F3202" i="6"/>
  <c r="F2098" i="6"/>
  <c r="F1994" i="6"/>
  <c r="F1162" i="6"/>
  <c r="F634" i="6"/>
  <c r="F498" i="6"/>
  <c r="F490" i="6"/>
  <c r="F2138" i="6"/>
  <c r="F1186" i="6"/>
  <c r="F2625" i="6"/>
  <c r="F2009" i="6"/>
  <c r="F1993" i="6"/>
  <c r="F1513" i="6"/>
  <c r="F1441" i="6"/>
  <c r="F1233" i="6"/>
  <c r="F1209" i="6"/>
  <c r="F1193" i="6"/>
  <c r="F1161" i="6"/>
  <c r="F985" i="6"/>
  <c r="F953" i="6"/>
  <c r="F945" i="6"/>
  <c r="F897" i="6"/>
  <c r="F641" i="6"/>
  <c r="F633" i="6"/>
  <c r="F625" i="6"/>
  <c r="F617" i="6"/>
  <c r="F553" i="6"/>
  <c r="F505" i="6"/>
  <c r="F489" i="6"/>
  <c r="F321" i="6"/>
  <c r="F241" i="6"/>
  <c r="F233" i="6"/>
  <c r="G233" i="6" s="1"/>
  <c r="F177" i="6"/>
  <c r="G177" i="6" s="1"/>
  <c r="F2130" i="6"/>
  <c r="F2058" i="6"/>
  <c r="F1202" i="6"/>
  <c r="F650" i="6"/>
  <c r="F2145" i="6"/>
  <c r="F2512" i="6"/>
  <c r="F2280" i="6"/>
  <c r="F2128" i="6"/>
  <c r="F2072" i="6"/>
  <c r="F2016" i="6"/>
  <c r="F1512" i="6"/>
  <c r="F1456" i="6"/>
  <c r="F1408" i="6"/>
  <c r="F1232" i="6"/>
  <c r="F1200" i="6"/>
  <c r="G1200" i="6" s="1"/>
  <c r="F976" i="6"/>
  <c r="F960" i="6"/>
  <c r="F952" i="6"/>
  <c r="F944" i="6"/>
  <c r="F696" i="6"/>
  <c r="F648" i="6"/>
  <c r="F632" i="6"/>
  <c r="F624" i="6"/>
  <c r="F496" i="6"/>
  <c r="F488" i="6"/>
  <c r="F176" i="6"/>
  <c r="F160" i="6"/>
  <c r="F56" i="6"/>
  <c r="F2154" i="6"/>
  <c r="F2122" i="6"/>
  <c r="F2090" i="6"/>
  <c r="F2042" i="6"/>
  <c r="F1170" i="6"/>
  <c r="F626" i="6"/>
  <c r="F3" i="6"/>
  <c r="G603" i="6" s="1"/>
  <c r="F2113" i="6"/>
  <c r="F2105" i="6"/>
  <c r="F2472" i="6"/>
  <c r="F2192" i="6"/>
  <c r="F2127" i="6"/>
  <c r="F2015" i="6"/>
  <c r="F1495" i="6"/>
  <c r="F1447" i="6"/>
  <c r="F1167" i="6"/>
  <c r="F1135" i="6"/>
  <c r="F983" i="6"/>
  <c r="F967" i="6"/>
  <c r="F823" i="6"/>
  <c r="F647" i="6"/>
  <c r="F639" i="6"/>
  <c r="F623" i="6"/>
  <c r="F615" i="6"/>
  <c r="F503" i="6"/>
  <c r="F495" i="6"/>
  <c r="F487" i="6"/>
  <c r="F399" i="6"/>
  <c r="F351" i="6"/>
  <c r="F263" i="6"/>
  <c r="F231" i="6"/>
  <c r="F159" i="6"/>
  <c r="F119" i="6"/>
  <c r="F63" i="6"/>
  <c r="F55" i="6"/>
  <c r="F3054" i="6"/>
  <c r="F2750" i="6"/>
  <c r="F2078" i="6"/>
  <c r="F2062" i="6"/>
  <c r="F2046" i="6"/>
  <c r="F2038" i="6"/>
  <c r="F2030" i="6"/>
  <c r="F2022" i="6"/>
  <c r="F2006" i="6"/>
  <c r="F1486" i="6"/>
  <c r="F1454" i="6"/>
  <c r="F1230" i="6"/>
  <c r="F1206" i="6"/>
  <c r="F1182" i="6"/>
  <c r="F1174" i="6"/>
  <c r="F934" i="6"/>
  <c r="F926" i="6"/>
  <c r="F646" i="6"/>
  <c r="F638" i="6"/>
  <c r="F622" i="6"/>
  <c r="G622" i="6" s="1"/>
  <c r="F614" i="6"/>
  <c r="F606" i="6"/>
  <c r="G606" i="6" s="1"/>
  <c r="F502" i="6"/>
  <c r="F494" i="6"/>
  <c r="F486" i="6"/>
  <c r="F374" i="6"/>
  <c r="G374" i="6" s="1"/>
  <c r="F302" i="6"/>
  <c r="F278" i="6"/>
  <c r="F182" i="6"/>
  <c r="F158" i="6"/>
  <c r="F3141" i="6"/>
  <c r="G3141" i="6" s="1"/>
  <c r="F3125" i="6"/>
  <c r="F2957" i="6"/>
  <c r="F2597" i="6"/>
  <c r="F2485" i="6"/>
  <c r="F2133" i="6"/>
  <c r="G2133" i="6" s="1"/>
  <c r="F2109" i="6"/>
  <c r="G2109" i="6" s="1"/>
  <c r="F2053" i="6"/>
  <c r="F2029" i="6"/>
  <c r="F2005" i="6"/>
  <c r="F1533" i="6"/>
  <c r="F1493" i="6"/>
  <c r="F1157" i="6"/>
  <c r="F973" i="6"/>
  <c r="F853" i="6"/>
  <c r="F829" i="6"/>
  <c r="F653" i="6"/>
  <c r="F645" i="6"/>
  <c r="F637" i="6"/>
  <c r="F629" i="6"/>
  <c r="F621" i="6"/>
  <c r="F613" i="6"/>
  <c r="F605" i="6"/>
  <c r="F493" i="6"/>
  <c r="F485" i="6"/>
  <c r="F429" i="6"/>
  <c r="F261" i="6"/>
  <c r="F245" i="6"/>
  <c r="F237" i="6"/>
  <c r="F189" i="6"/>
  <c r="F157" i="6"/>
  <c r="F133" i="6"/>
  <c r="F77" i="6"/>
  <c r="F29" i="6"/>
  <c r="F3244" i="6"/>
  <c r="F3148" i="6"/>
  <c r="G3148" i="6" s="1"/>
  <c r="F3108" i="6"/>
  <c r="G3108" i="6" s="1"/>
  <c r="F2740" i="6"/>
  <c r="F2572" i="6"/>
  <c r="F2556" i="6"/>
  <c r="F2524" i="6"/>
  <c r="F2324" i="6"/>
  <c r="F2284" i="6"/>
  <c r="F2156" i="6"/>
  <c r="F2036" i="6"/>
  <c r="F2028" i="6"/>
  <c r="F2020" i="6"/>
  <c r="F1996" i="6"/>
  <c r="F1524" i="6"/>
  <c r="F1500" i="6"/>
  <c r="F1492" i="6"/>
  <c r="F1452" i="6"/>
  <c r="F1388" i="6"/>
  <c r="F1204" i="6"/>
  <c r="F1180" i="6"/>
  <c r="F956" i="6"/>
  <c r="F860" i="6"/>
  <c r="F812" i="6"/>
  <c r="F804" i="6"/>
  <c r="F708" i="6"/>
  <c r="G708" i="6" s="1"/>
  <c r="F644" i="6"/>
  <c r="F628" i="6"/>
  <c r="F620" i="6"/>
  <c r="F612" i="6"/>
  <c r="F500" i="6"/>
  <c r="F492" i="6"/>
  <c r="F484" i="6"/>
  <c r="F356" i="6"/>
  <c r="F244" i="6"/>
  <c r="F228" i="6"/>
  <c r="F164" i="6"/>
  <c r="F100" i="6"/>
  <c r="F52" i="6"/>
  <c r="F2478" i="6"/>
  <c r="F1525" i="6"/>
  <c r="G2011" i="6"/>
  <c r="G1683" i="6"/>
  <c r="G1563" i="6"/>
  <c r="G827" i="6"/>
  <c r="G1307" i="6"/>
  <c r="F3073" i="6"/>
  <c r="G3073" i="6" s="1"/>
  <c r="F2465" i="6"/>
  <c r="G1985" i="6"/>
  <c r="G1889" i="6"/>
  <c r="G393" i="6"/>
  <c r="G1803" i="6"/>
  <c r="G1771" i="6"/>
  <c r="G1792" i="6"/>
  <c r="G1776" i="6"/>
  <c r="G1752" i="6"/>
  <c r="G2299" i="6"/>
  <c r="G2275" i="6"/>
  <c r="G899" i="6"/>
  <c r="G1095" i="6"/>
  <c r="F3190" i="6"/>
  <c r="G3190" i="6" s="1"/>
  <c r="G934" i="6"/>
  <c r="G1531" i="6"/>
  <c r="G1163" i="6"/>
  <c r="G1845" i="6"/>
  <c r="G1043" i="6"/>
  <c r="G971" i="6"/>
  <c r="G1788" i="6"/>
  <c r="F3082" i="6"/>
  <c r="F2377" i="6"/>
  <c r="F272" i="6"/>
  <c r="F3169" i="6"/>
  <c r="G3169" i="6" s="1"/>
  <c r="F981" i="6"/>
  <c r="F181" i="6"/>
  <c r="G108" i="6" s="1"/>
  <c r="F109" i="6"/>
  <c r="F1859" i="6"/>
  <c r="F1819" i="6"/>
  <c r="F1955" i="6"/>
  <c r="F2874" i="6"/>
  <c r="F2730" i="6"/>
  <c r="F2666" i="6"/>
  <c r="F2642" i="6"/>
  <c r="F2146" i="6"/>
  <c r="F2114" i="6"/>
  <c r="F2106" i="6"/>
  <c r="F2945" i="6"/>
  <c r="F2729" i="6"/>
  <c r="F2713" i="6"/>
  <c r="F2601" i="6"/>
  <c r="F2561" i="6"/>
  <c r="F2441" i="6"/>
  <c r="F2409" i="6"/>
  <c r="F2313" i="6"/>
  <c r="F2169" i="6"/>
  <c r="F2153" i="6"/>
  <c r="F2137" i="6"/>
  <c r="F2129" i="6"/>
  <c r="F2121" i="6"/>
  <c r="F2873" i="6"/>
  <c r="G2873" i="6" s="1"/>
  <c r="F3040" i="6"/>
  <c r="F2912" i="6"/>
  <c r="G283" i="6" s="1"/>
  <c r="F2648" i="6"/>
  <c r="F2568" i="6"/>
  <c r="G3531" i="6" s="1"/>
  <c r="F2520" i="6"/>
  <c r="F2248" i="6"/>
  <c r="F2232" i="6"/>
  <c r="F2152" i="6"/>
  <c r="G2152" i="6" s="1"/>
  <c r="F2144" i="6"/>
  <c r="F2136" i="6"/>
  <c r="F2120" i="6"/>
  <c r="F2112" i="6"/>
  <c r="F2104" i="6"/>
  <c r="F2889" i="6"/>
  <c r="F2992" i="6"/>
  <c r="F2736" i="6"/>
  <c r="F2624" i="6"/>
  <c r="F3047" i="6"/>
  <c r="F2879" i="6"/>
  <c r="F2759" i="6"/>
  <c r="F2751" i="6"/>
  <c r="F2719" i="6"/>
  <c r="F2647" i="6"/>
  <c r="F2607" i="6"/>
  <c r="F2503" i="6"/>
  <c r="F2255" i="6"/>
  <c r="F2151" i="6"/>
  <c r="F3030" i="6"/>
  <c r="F2918" i="6"/>
  <c r="F2910" i="6"/>
  <c r="F2878" i="6"/>
  <c r="F2734" i="6"/>
  <c r="F2686" i="6"/>
  <c r="F2662" i="6"/>
  <c r="F2630" i="6"/>
  <c r="F2614" i="6"/>
  <c r="F2558" i="6"/>
  <c r="F2510" i="6"/>
  <c r="F2454" i="6"/>
  <c r="F2398" i="6"/>
  <c r="F2166" i="6"/>
  <c r="F2150" i="6"/>
  <c r="F2142" i="6"/>
  <c r="F2134" i="6"/>
  <c r="G2134" i="6" s="1"/>
  <c r="F2126" i="6"/>
  <c r="F2110" i="6"/>
  <c r="F2102" i="6"/>
  <c r="G2102" i="6" s="1"/>
  <c r="F2094" i="6"/>
  <c r="F3029" i="6"/>
  <c r="F3005" i="6"/>
  <c r="F2925" i="6"/>
  <c r="G2925" i="6" s="1"/>
  <c r="F2765" i="6"/>
  <c r="F2741" i="6"/>
  <c r="F2653" i="6"/>
  <c r="G2653" i="6" s="1"/>
  <c r="F2637" i="6"/>
  <c r="G2637" i="6" s="1"/>
  <c r="F2621" i="6"/>
  <c r="F2557" i="6"/>
  <c r="F2549" i="6"/>
  <c r="F2429" i="6"/>
  <c r="F2237" i="6"/>
  <c r="F2181" i="6"/>
  <c r="F2149" i="6"/>
  <c r="F2141" i="6"/>
  <c r="F2125" i="6"/>
  <c r="F2117" i="6"/>
  <c r="F2101" i="6"/>
  <c r="F2093" i="6"/>
  <c r="F2980" i="6"/>
  <c r="F2940" i="6"/>
  <c r="G2940" i="6" s="1"/>
  <c r="F2924" i="6"/>
  <c r="F2900" i="6"/>
  <c r="F2780" i="6"/>
  <c r="F2756" i="6"/>
  <c r="F2716" i="6"/>
  <c r="F2692" i="6"/>
  <c r="F2652" i="6"/>
  <c r="F2548" i="6"/>
  <c r="F2500" i="6"/>
  <c r="F2484" i="6"/>
  <c r="F2404" i="6"/>
  <c r="F2316" i="6"/>
  <c r="F2228" i="6"/>
  <c r="F2220" i="6"/>
  <c r="F2148" i="6"/>
  <c r="F2140" i="6"/>
  <c r="F2132" i="6"/>
  <c r="F2124" i="6"/>
  <c r="F2116" i="6"/>
  <c r="F2108" i="6"/>
  <c r="F2100" i="6"/>
  <c r="F1363" i="6"/>
  <c r="F1243" i="6"/>
  <c r="F1235" i="6"/>
  <c r="F1219" i="6"/>
  <c r="F1123" i="6"/>
  <c r="F859" i="6"/>
  <c r="F851" i="6"/>
  <c r="F843" i="6"/>
  <c r="F835" i="6"/>
  <c r="G835" i="6" s="1"/>
  <c r="F811" i="6"/>
  <c r="F779" i="6"/>
  <c r="F731" i="6"/>
  <c r="F723" i="6"/>
  <c r="F667" i="6"/>
  <c r="F539" i="6"/>
  <c r="F475" i="6"/>
  <c r="F467" i="6"/>
  <c r="F347" i="6"/>
  <c r="F331" i="6"/>
  <c r="F299" i="6"/>
  <c r="G299" i="6" s="1"/>
  <c r="F267" i="6"/>
  <c r="F195" i="6"/>
  <c r="F187" i="6"/>
  <c r="F131" i="6"/>
  <c r="F59" i="6"/>
  <c r="F43" i="6"/>
  <c r="F27" i="6"/>
  <c r="F2082" i="6"/>
  <c r="F2074" i="6"/>
  <c r="F2066" i="6"/>
  <c r="G2066" i="6" s="1"/>
  <c r="F2050" i="6"/>
  <c r="F2034" i="6"/>
  <c r="F2026" i="6"/>
  <c r="F2018" i="6"/>
  <c r="F2002" i="6"/>
  <c r="F1970" i="6"/>
  <c r="F1962" i="6"/>
  <c r="F1954" i="6"/>
  <c r="F1946" i="6"/>
  <c r="F1938" i="6"/>
  <c r="F1930" i="6"/>
  <c r="F1914" i="6"/>
  <c r="F1898" i="6"/>
  <c r="F1890" i="6"/>
  <c r="F1882" i="6"/>
  <c r="F1874" i="6"/>
  <c r="F1858" i="6"/>
  <c r="F1850" i="6"/>
  <c r="F1842" i="6"/>
  <c r="F1834" i="6"/>
  <c r="F1826" i="6"/>
  <c r="F1818" i="6"/>
  <c r="F1810" i="6"/>
  <c r="F1234" i="6"/>
  <c r="F1226" i="6"/>
  <c r="F1218" i="6"/>
  <c r="F1210" i="6"/>
  <c r="F1194" i="6"/>
  <c r="F1178" i="6"/>
  <c r="F1154" i="6"/>
  <c r="F1146" i="6"/>
  <c r="F1138" i="6"/>
  <c r="F1130" i="6"/>
  <c r="F1122" i="6"/>
  <c r="F1114" i="6"/>
  <c r="F1090" i="6"/>
  <c r="F1082" i="6"/>
  <c r="F986" i="6"/>
  <c r="F858" i="6"/>
  <c r="F850" i="6"/>
  <c r="G850" i="6" s="1"/>
  <c r="F842" i="6"/>
  <c r="F834" i="6"/>
  <c r="F826" i="6"/>
  <c r="F818" i="6"/>
  <c r="F810" i="6"/>
  <c r="F802" i="6"/>
  <c r="F794" i="6"/>
  <c r="F770" i="6"/>
  <c r="F610" i="6"/>
  <c r="F602" i="6"/>
  <c r="F562" i="6"/>
  <c r="F426" i="6"/>
  <c r="F418" i="6"/>
  <c r="G418" i="6" s="1"/>
  <c r="F354" i="6"/>
  <c r="F314" i="6"/>
  <c r="F298" i="6"/>
  <c r="F266" i="6"/>
  <c r="F210" i="6"/>
  <c r="F194" i="6"/>
  <c r="F114" i="6"/>
  <c r="F98" i="6"/>
  <c r="F82" i="6"/>
  <c r="F26" i="6"/>
  <c r="F2097" i="6"/>
  <c r="F2089" i="6"/>
  <c r="F2081" i="6"/>
  <c r="F2073" i="6"/>
  <c r="G2073" i="6" s="1"/>
  <c r="F2065" i="6"/>
  <c r="F2057" i="6"/>
  <c r="F2049" i="6"/>
  <c r="F2041" i="6"/>
  <c r="F2033" i="6"/>
  <c r="F2025" i="6"/>
  <c r="F2017" i="6"/>
  <c r="F2001" i="6"/>
  <c r="F1969" i="6"/>
  <c r="G1969" i="6" s="1"/>
  <c r="F1961" i="6"/>
  <c r="F1953" i="6"/>
  <c r="F1945" i="6"/>
  <c r="F1937" i="6"/>
  <c r="F1929" i="6"/>
  <c r="F1921" i="6"/>
  <c r="G1921" i="6" s="1"/>
  <c r="F1913" i="6"/>
  <c r="F1905" i="6"/>
  <c r="G1905" i="6" s="1"/>
  <c r="F1897" i="6"/>
  <c r="F1873" i="6"/>
  <c r="F1865" i="6"/>
  <c r="F1857" i="6"/>
  <c r="F1849" i="6"/>
  <c r="F1841" i="6"/>
  <c r="G1841" i="6" s="1"/>
  <c r="F1825" i="6"/>
  <c r="F1809" i="6"/>
  <c r="F1425" i="6"/>
  <c r="F1409" i="6"/>
  <c r="F1385" i="6"/>
  <c r="F1289" i="6"/>
  <c r="F1225" i="6"/>
  <c r="F1217" i="6"/>
  <c r="F1201" i="6"/>
  <c r="F1185" i="6"/>
  <c r="F1177" i="6"/>
  <c r="F1169" i="6"/>
  <c r="F1153" i="6"/>
  <c r="F1145" i="6"/>
  <c r="F1137" i="6"/>
  <c r="F1129" i="6"/>
  <c r="F1121" i="6"/>
  <c r="F1113" i="6"/>
  <c r="F1105" i="6"/>
  <c r="F857" i="6"/>
  <c r="F849" i="6"/>
  <c r="F841" i="6"/>
  <c r="F833" i="6"/>
  <c r="F825" i="6"/>
  <c r="F817" i="6"/>
  <c r="F809" i="6"/>
  <c r="F801" i="6"/>
  <c r="F793" i="6"/>
  <c r="F729" i="6"/>
  <c r="F681" i="6"/>
  <c r="G681" i="6" s="1"/>
  <c r="F609" i="6"/>
  <c r="F601" i="6"/>
  <c r="F561" i="6"/>
  <c r="G561" i="6" s="1"/>
  <c r="F425" i="6"/>
  <c r="F417" i="6"/>
  <c r="F369" i="6"/>
  <c r="F337" i="6"/>
  <c r="G337" i="6" s="1"/>
  <c r="F297" i="6"/>
  <c r="F265" i="6"/>
  <c r="F217" i="6"/>
  <c r="F209" i="6"/>
  <c r="F185" i="6"/>
  <c r="F145" i="6"/>
  <c r="F121" i="6"/>
  <c r="F65" i="6"/>
  <c r="F2096" i="6"/>
  <c r="F2088" i="6"/>
  <c r="F2080" i="6"/>
  <c r="F2064" i="6"/>
  <c r="F2056" i="6"/>
  <c r="F2048" i="6"/>
  <c r="F2040" i="6"/>
  <c r="F2032" i="6"/>
  <c r="F2024" i="6"/>
  <c r="F2008" i="6"/>
  <c r="F2000" i="6"/>
  <c r="F1992" i="6"/>
  <c r="F1984" i="6"/>
  <c r="F1976" i="6"/>
  <c r="F1968" i="6"/>
  <c r="F1960" i="6"/>
  <c r="F1944" i="6"/>
  <c r="F1928" i="6"/>
  <c r="F1912" i="6"/>
  <c r="F1904" i="6"/>
  <c r="F1896" i="6"/>
  <c r="F1888" i="6"/>
  <c r="F1872" i="6"/>
  <c r="F1864" i="6"/>
  <c r="F1856" i="6"/>
  <c r="F1848" i="6"/>
  <c r="F1840" i="6"/>
  <c r="F1832" i="6"/>
  <c r="F1824" i="6"/>
  <c r="F1816" i="6"/>
  <c r="F1808" i="6"/>
  <c r="F1384" i="6"/>
  <c r="F1224" i="6"/>
  <c r="F1216" i="6"/>
  <c r="F1208" i="6"/>
  <c r="F1192" i="6"/>
  <c r="F1184" i="6"/>
  <c r="F1176" i="6"/>
  <c r="F1168" i="6"/>
  <c r="F1160" i="6"/>
  <c r="F1152" i="6"/>
  <c r="F1144" i="6"/>
  <c r="F1136" i="6"/>
  <c r="G1136" i="6" s="1"/>
  <c r="F1128" i="6"/>
  <c r="F1120" i="6"/>
  <c r="F1112" i="6"/>
  <c r="F1104" i="6"/>
  <c r="F1096" i="6"/>
  <c r="G1096" i="6" s="1"/>
  <c r="F1088" i="6"/>
  <c r="F856" i="6"/>
  <c r="G856" i="6" s="1"/>
  <c r="F848" i="6"/>
  <c r="F840" i="6"/>
  <c r="F832" i="6"/>
  <c r="F824" i="6"/>
  <c r="F816" i="6"/>
  <c r="F808" i="6"/>
  <c r="F800" i="6"/>
  <c r="F792" i="6"/>
  <c r="F776" i="6"/>
  <c r="F720" i="6"/>
  <c r="F712" i="6"/>
  <c r="F608" i="6"/>
  <c r="F600" i="6"/>
  <c r="F560" i="6"/>
  <c r="F512" i="6"/>
  <c r="F416" i="6"/>
  <c r="F368" i="6"/>
  <c r="F352" i="6"/>
  <c r="F296" i="6"/>
  <c r="F264" i="6"/>
  <c r="F232" i="6"/>
  <c r="F208" i="6"/>
  <c r="F192" i="6"/>
  <c r="F136" i="6"/>
  <c r="F120" i="6"/>
  <c r="F112" i="6"/>
  <c r="F88" i="6"/>
  <c r="F24" i="6"/>
  <c r="F16" i="6"/>
  <c r="F8" i="6"/>
  <c r="F2143" i="6"/>
  <c r="F2135" i="6"/>
  <c r="F2119" i="6"/>
  <c r="F2111" i="6"/>
  <c r="F2103" i="6"/>
  <c r="F2095" i="6"/>
  <c r="F2087" i="6"/>
  <c r="F2079" i="6"/>
  <c r="F2071" i="6"/>
  <c r="F2063" i="6"/>
  <c r="F2055" i="6"/>
  <c r="F2047" i="6"/>
  <c r="F2039" i="6"/>
  <c r="F2031" i="6"/>
  <c r="F2023" i="6"/>
  <c r="F2007" i="6"/>
  <c r="F1999" i="6"/>
  <c r="F1991" i="6"/>
  <c r="F1983" i="6"/>
  <c r="F1975" i="6"/>
  <c r="F1967" i="6"/>
  <c r="F1959" i="6"/>
  <c r="F1951" i="6"/>
  <c r="G1951" i="6" s="1"/>
  <c r="F1943" i="6"/>
  <c r="F1935" i="6"/>
  <c r="F1927" i="6"/>
  <c r="F1919" i="6"/>
  <c r="F1911" i="6"/>
  <c r="G1911" i="6" s="1"/>
  <c r="F1903" i="6"/>
  <c r="F1895" i="6"/>
  <c r="F1887" i="6"/>
  <c r="F1871" i="6"/>
  <c r="F1847" i="6"/>
  <c r="F1839" i="6"/>
  <c r="F1831" i="6"/>
  <c r="F1823" i="6"/>
  <c r="F1815" i="6"/>
  <c r="G1815" i="6" s="1"/>
  <c r="F1807" i="6"/>
  <c r="G1807" i="6" s="1"/>
  <c r="F1231" i="6"/>
  <c r="F1223" i="6"/>
  <c r="F1215" i="6"/>
  <c r="F1207" i="6"/>
  <c r="F1199" i="6"/>
  <c r="F1183" i="6"/>
  <c r="F1175" i="6"/>
  <c r="F1159" i="6"/>
  <c r="F1151" i="6"/>
  <c r="F1143" i="6"/>
  <c r="F1127" i="6"/>
  <c r="F1119" i="6"/>
  <c r="F1111" i="6"/>
  <c r="F1103" i="6"/>
  <c r="F1087" i="6"/>
  <c r="F855" i="6"/>
  <c r="F839" i="6"/>
  <c r="F831" i="6"/>
  <c r="F815" i="6"/>
  <c r="F807" i="6"/>
  <c r="F799" i="6"/>
  <c r="F791" i="6"/>
  <c r="F607" i="6"/>
  <c r="F599" i="6"/>
  <c r="F535" i="6"/>
  <c r="F423" i="6"/>
  <c r="F415" i="6"/>
  <c r="F335" i="6"/>
  <c r="F191" i="6"/>
  <c r="F183" i="6"/>
  <c r="F167" i="6"/>
  <c r="G167" i="6" s="1"/>
  <c r="F143" i="6"/>
  <c r="G143" i="6" s="1"/>
  <c r="F135" i="6"/>
  <c r="F111" i="6"/>
  <c r="F2086" i="6"/>
  <c r="F2070" i="6"/>
  <c r="F2054" i="6"/>
  <c r="F2014" i="6"/>
  <c r="F1998" i="6"/>
  <c r="F1990" i="6"/>
  <c r="F1982" i="6"/>
  <c r="F1974" i="6"/>
  <c r="F1958" i="6"/>
  <c r="F1950" i="6"/>
  <c r="F1926" i="6"/>
  <c r="G1926" i="6" s="1"/>
  <c r="F1918" i="6"/>
  <c r="F1902" i="6"/>
  <c r="F1894" i="6"/>
  <c r="F1878" i="6"/>
  <c r="F1862" i="6"/>
  <c r="G1862" i="6" s="1"/>
  <c r="F1854" i="6"/>
  <c r="F1846" i="6"/>
  <c r="G1846" i="6" s="1"/>
  <c r="F1838" i="6"/>
  <c r="F1822" i="6"/>
  <c r="F1814" i="6"/>
  <c r="F1806" i="6"/>
  <c r="F1382" i="6"/>
  <c r="F1350" i="6"/>
  <c r="F1310" i="6"/>
  <c r="F1294" i="6"/>
  <c r="F1222" i="6"/>
  <c r="F1214" i="6"/>
  <c r="G1214" i="6" s="1"/>
  <c r="F1198" i="6"/>
  <c r="G1198" i="6" s="1"/>
  <c r="F1190" i="6"/>
  <c r="F1166" i="6"/>
  <c r="F1158" i="6"/>
  <c r="F1150" i="6"/>
  <c r="F1142" i="6"/>
  <c r="F1134" i="6"/>
  <c r="F1126" i="6"/>
  <c r="G1126" i="6" s="1"/>
  <c r="F1118" i="6"/>
  <c r="F1110" i="6"/>
  <c r="F1102" i="6"/>
  <c r="F1094" i="6"/>
  <c r="G1094" i="6" s="1"/>
  <c r="F854" i="6"/>
  <c r="F846" i="6"/>
  <c r="G846" i="6" s="1"/>
  <c r="F838" i="6"/>
  <c r="F830" i="6"/>
  <c r="F822" i="6"/>
  <c r="F814" i="6"/>
  <c r="F806" i="6"/>
  <c r="F798" i="6"/>
  <c r="F790" i="6"/>
  <c r="F734" i="6"/>
  <c r="F726" i="6"/>
  <c r="F598" i="6"/>
  <c r="F558" i="6"/>
  <c r="F526" i="6"/>
  <c r="G526" i="6" s="1"/>
  <c r="F430" i="6"/>
  <c r="F422" i="6"/>
  <c r="F414" i="6"/>
  <c r="F334" i="6"/>
  <c r="F294" i="6"/>
  <c r="F262" i="6"/>
  <c r="G262" i="6" s="1"/>
  <c r="F246" i="6"/>
  <c r="G246" i="6" s="1"/>
  <c r="F230" i="6"/>
  <c r="G230" i="6" s="1"/>
  <c r="F222" i="6"/>
  <c r="F190" i="6"/>
  <c r="F166" i="6"/>
  <c r="F134" i="6"/>
  <c r="F126" i="6"/>
  <c r="F110" i="6"/>
  <c r="F102" i="6"/>
  <c r="F2085" i="6"/>
  <c r="F2077" i="6"/>
  <c r="F2069" i="6"/>
  <c r="F2061" i="6"/>
  <c r="G2061" i="6" s="1"/>
  <c r="F2045" i="6"/>
  <c r="F2037" i="6"/>
  <c r="F2021" i="6"/>
  <c r="F2013" i="6"/>
  <c r="F1997" i="6"/>
  <c r="F1989" i="6"/>
  <c r="F1981" i="6"/>
  <c r="F1973" i="6"/>
  <c r="F1965" i="6"/>
  <c r="G1965" i="6" s="1"/>
  <c r="F1957" i="6"/>
  <c r="F1949" i="6"/>
  <c r="F1941" i="6"/>
  <c r="F1933" i="6"/>
  <c r="F1925" i="6"/>
  <c r="F1917" i="6"/>
  <c r="F1909" i="6"/>
  <c r="F1901" i="6"/>
  <c r="G1901" i="6" s="1"/>
  <c r="F1885" i="6"/>
  <c r="F1853" i="6"/>
  <c r="F1837" i="6"/>
  <c r="F1829" i="6"/>
  <c r="F1821" i="6"/>
  <c r="F1813" i="6"/>
  <c r="F1413" i="6"/>
  <c r="F1357" i="6"/>
  <c r="F1229" i="6"/>
  <c r="F1221" i="6"/>
  <c r="F1213" i="6"/>
  <c r="F1205" i="6"/>
  <c r="F1197" i="6"/>
  <c r="F1189" i="6"/>
  <c r="F1181" i="6"/>
  <c r="F1173" i="6"/>
  <c r="F1165" i="6"/>
  <c r="F1149" i="6"/>
  <c r="F1141" i="6"/>
  <c r="F1133" i="6"/>
  <c r="F1125" i="6"/>
  <c r="F1117" i="6"/>
  <c r="F1109" i="6"/>
  <c r="F1101" i="6"/>
  <c r="F1093" i="6"/>
  <c r="F1045" i="6"/>
  <c r="F861" i="6"/>
  <c r="F845" i="6"/>
  <c r="F837" i="6"/>
  <c r="F821" i="6"/>
  <c r="F813" i="6"/>
  <c r="F805" i="6"/>
  <c r="F797" i="6"/>
  <c r="F789" i="6"/>
  <c r="F709" i="6"/>
  <c r="F597" i="6"/>
  <c r="F509" i="6"/>
  <c r="F421" i="6"/>
  <c r="F373" i="6"/>
  <c r="F333" i="6"/>
  <c r="F301" i="6"/>
  <c r="F293" i="6"/>
  <c r="F269" i="6"/>
  <c r="F229" i="6"/>
  <c r="F165" i="6"/>
  <c r="F125" i="6"/>
  <c r="F93" i="6"/>
  <c r="F53" i="6"/>
  <c r="F13" i="6"/>
  <c r="F5" i="6"/>
  <c r="G435" i="6" s="1"/>
  <c r="F2092" i="6"/>
  <c r="G2092" i="6" s="1"/>
  <c r="F2084" i="6"/>
  <c r="F2076" i="6"/>
  <c r="F2068" i="6"/>
  <c r="F2060" i="6"/>
  <c r="F2052" i="6"/>
  <c r="F2044" i="6"/>
  <c r="F2012" i="6"/>
  <c r="F2004" i="6"/>
  <c r="F1988" i="6"/>
  <c r="F1972" i="6"/>
  <c r="G1972" i="6" s="1"/>
  <c r="F1964" i="6"/>
  <c r="F1956" i="6"/>
  <c r="F1948" i="6"/>
  <c r="F1940" i="6"/>
  <c r="G1940" i="6" s="1"/>
  <c r="F1916" i="6"/>
  <c r="F1908" i="6"/>
  <c r="F1892" i="6"/>
  <c r="F1884" i="6"/>
  <c r="F1876" i="6"/>
  <c r="F1860" i="6"/>
  <c r="F1836" i="6"/>
  <c r="F1812" i="6"/>
  <c r="F1804" i="6"/>
  <c r="F1332" i="6"/>
  <c r="F1316" i="6"/>
  <c r="F1228" i="6"/>
  <c r="F1220" i="6"/>
  <c r="G1220" i="6" s="1"/>
  <c r="F1212" i="6"/>
  <c r="F1196" i="6"/>
  <c r="F1188" i="6"/>
  <c r="F1172" i="6"/>
  <c r="F1164" i="6"/>
  <c r="F1156" i="6"/>
  <c r="F1148" i="6"/>
  <c r="F1140" i="6"/>
  <c r="F1132" i="6"/>
  <c r="F1124" i="6"/>
  <c r="G1124" i="6" s="1"/>
  <c r="F1116" i="6"/>
  <c r="F1108" i="6"/>
  <c r="G1108" i="6" s="1"/>
  <c r="F1100" i="6"/>
  <c r="F1092" i="6"/>
  <c r="F852" i="6"/>
  <c r="F844" i="6"/>
  <c r="F836" i="6"/>
  <c r="F828" i="6"/>
  <c r="F820" i="6"/>
  <c r="F796" i="6"/>
  <c r="F604" i="6"/>
  <c r="F596" i="6"/>
  <c r="F580" i="6"/>
  <c r="F564" i="6"/>
  <c r="F508" i="6"/>
  <c r="F428" i="6"/>
  <c r="F420" i="6"/>
  <c r="F372" i="6"/>
  <c r="F348" i="6"/>
  <c r="F332" i="6"/>
  <c r="F300" i="6"/>
  <c r="F292" i="6"/>
  <c r="G292" i="6" s="1"/>
  <c r="F268" i="6"/>
  <c r="F132" i="6"/>
  <c r="F60" i="6"/>
  <c r="F20" i="6"/>
  <c r="F1346" i="6"/>
  <c r="F1330" i="6"/>
  <c r="F3079" i="6"/>
  <c r="F2975" i="6"/>
  <c r="G2975" i="6" s="1"/>
  <c r="F2727" i="6"/>
  <c r="G2727" i="6" s="1"/>
  <c r="F2447" i="6"/>
  <c r="F2702" i="6"/>
  <c r="F1501" i="6"/>
  <c r="F3290" i="6"/>
  <c r="G3290" i="6" s="1"/>
  <c r="F3242" i="6"/>
  <c r="G3242" i="6" s="1"/>
  <c r="F3186" i="6"/>
  <c r="G3186" i="6" s="1"/>
  <c r="F3154" i="6"/>
  <c r="G3154" i="6" s="1"/>
  <c r="F3130" i="6"/>
  <c r="G3130" i="6" s="1"/>
  <c r="F3122" i="6"/>
  <c r="F3106" i="6"/>
  <c r="F3098" i="6"/>
  <c r="G3098" i="6" s="1"/>
  <c r="F3074" i="6"/>
  <c r="G3074" i="6" s="1"/>
  <c r="F2914" i="6"/>
  <c r="G2914" i="6" s="1"/>
  <c r="F2714" i="6"/>
  <c r="F2602" i="6"/>
  <c r="F1338" i="6"/>
  <c r="F1242" i="6"/>
  <c r="F3466" i="6"/>
  <c r="G3466" i="6" s="1"/>
  <c r="F3457" i="6"/>
  <c r="G3457" i="6" s="1"/>
  <c r="F2257" i="6"/>
  <c r="F3362" i="6"/>
  <c r="G3362" i="6" s="1"/>
  <c r="F3465" i="6"/>
  <c r="G3465" i="6" s="1"/>
  <c r="F2743" i="6"/>
  <c r="G2743" i="6" s="1"/>
  <c r="F2639" i="6"/>
  <c r="F2583" i="6"/>
  <c r="F2263" i="6"/>
  <c r="F1735" i="6"/>
  <c r="F1503" i="6"/>
  <c r="F1455" i="6"/>
  <c r="F3470" i="6"/>
  <c r="G3470" i="6" s="1"/>
  <c r="F3430" i="6"/>
  <c r="G3430" i="6" s="1"/>
  <c r="F2902" i="6"/>
  <c r="F2590" i="6"/>
  <c r="F949" i="6"/>
  <c r="F685" i="6"/>
  <c r="F1268" i="6"/>
  <c r="F932" i="6"/>
  <c r="F3514" i="6"/>
  <c r="G3514" i="6" s="1"/>
  <c r="F3450" i="6"/>
  <c r="F3386" i="6"/>
  <c r="F3330" i="6"/>
  <c r="F3266" i="6"/>
  <c r="G3266" i="6" s="1"/>
  <c r="F3218" i="6"/>
  <c r="F3178" i="6"/>
  <c r="G3178" i="6" s="1"/>
  <c r="F3162" i="6"/>
  <c r="G3162" i="6" s="1"/>
  <c r="F3146" i="6"/>
  <c r="F3138" i="6"/>
  <c r="F3114" i="6"/>
  <c r="F3090" i="6"/>
  <c r="G3090" i="6" s="1"/>
  <c r="F3066" i="6"/>
  <c r="G3066" i="6" s="1"/>
  <c r="F3058" i="6"/>
  <c r="F3050" i="6"/>
  <c r="F3042" i="6"/>
  <c r="F3034" i="6"/>
  <c r="G3034" i="6" s="1"/>
  <c r="F3026" i="6"/>
  <c r="G3026" i="6" s="1"/>
  <c r="F3018" i="6"/>
  <c r="F3002" i="6"/>
  <c r="G3002" i="6" s="1"/>
  <c r="F2994" i="6"/>
  <c r="F2986" i="6"/>
  <c r="F2978" i="6"/>
  <c r="G2978" i="6" s="1"/>
  <c r="F2970" i="6"/>
  <c r="F2962" i="6"/>
  <c r="G2962" i="6" s="1"/>
  <c r="F2954" i="6"/>
  <c r="F2946" i="6"/>
  <c r="F2938" i="6"/>
  <c r="G2938" i="6" s="1"/>
  <c r="F2930" i="6"/>
  <c r="G2930" i="6" s="1"/>
  <c r="F2922" i="6"/>
  <c r="F2906" i="6"/>
  <c r="F2898" i="6"/>
  <c r="F2890" i="6"/>
  <c r="G2890" i="6" s="1"/>
  <c r="F2882" i="6"/>
  <c r="G2882" i="6" s="1"/>
  <c r="F2866" i="6"/>
  <c r="F2858" i="6"/>
  <c r="G2858" i="6" s="1"/>
  <c r="F2850" i="6"/>
  <c r="G2850" i="6" s="1"/>
  <c r="F2842" i="6"/>
  <c r="G2842" i="6" s="1"/>
  <c r="F2834" i="6"/>
  <c r="F2826" i="6"/>
  <c r="G2826" i="6" s="1"/>
  <c r="F2818" i="6"/>
  <c r="G2818" i="6" s="1"/>
  <c r="F2810" i="6"/>
  <c r="G2810" i="6" s="1"/>
  <c r="F2802" i="6"/>
  <c r="F2794" i="6"/>
  <c r="G2794" i="6" s="1"/>
  <c r="F2786" i="6"/>
  <c r="G2786" i="6" s="1"/>
  <c r="F2778" i="6"/>
  <c r="G2778" i="6" s="1"/>
  <c r="F2770" i="6"/>
  <c r="F2762" i="6"/>
  <c r="G2762" i="6" s="1"/>
  <c r="F2754" i="6"/>
  <c r="F2746" i="6"/>
  <c r="G2746" i="6" s="1"/>
  <c r="F2738" i="6"/>
  <c r="G2738" i="6" s="1"/>
  <c r="F2722" i="6"/>
  <c r="G2722" i="6" s="1"/>
  <c r="F2706" i="6"/>
  <c r="G2706" i="6" s="1"/>
  <c r="F2698" i="6"/>
  <c r="F2690" i="6"/>
  <c r="G2690" i="6" s="1"/>
  <c r="F2682" i="6"/>
  <c r="F2674" i="6"/>
  <c r="G2674" i="6" s="1"/>
  <c r="F2658" i="6"/>
  <c r="G2658" i="6" s="1"/>
  <c r="F2650" i="6"/>
  <c r="G2650" i="6" s="1"/>
  <c r="F2634" i="6"/>
  <c r="G2634" i="6" s="1"/>
  <c r="F2626" i="6"/>
  <c r="G2626" i="6" s="1"/>
  <c r="F2618" i="6"/>
  <c r="F2610" i="6"/>
  <c r="F2594" i="6"/>
  <c r="F3554" i="6"/>
  <c r="G3554" i="6" s="1"/>
  <c r="F3498" i="6"/>
  <c r="F3426" i="6"/>
  <c r="G3426" i="6" s="1"/>
  <c r="F3370" i="6"/>
  <c r="F3298" i="6"/>
  <c r="G3298" i="6" s="1"/>
  <c r="F3250" i="6"/>
  <c r="G3250" i="6" s="1"/>
  <c r="F3505" i="6"/>
  <c r="G3505" i="6" s="1"/>
  <c r="F3441" i="6"/>
  <c r="G3441" i="6" s="1"/>
  <c r="F3425" i="6"/>
  <c r="F3409" i="6"/>
  <c r="G3409" i="6" s="1"/>
  <c r="F3401" i="6"/>
  <c r="G3401" i="6" s="1"/>
  <c r="F3393" i="6"/>
  <c r="F3369" i="6"/>
  <c r="G3369" i="6" s="1"/>
  <c r="F3361" i="6"/>
  <c r="G3361" i="6" s="1"/>
  <c r="F3345" i="6"/>
  <c r="F3337" i="6"/>
  <c r="G3337" i="6" s="1"/>
  <c r="F3329" i="6"/>
  <c r="G3329" i="6" s="1"/>
  <c r="F3313" i="6"/>
  <c r="G3313" i="6" s="1"/>
  <c r="F3297" i="6"/>
  <c r="G3297" i="6" s="1"/>
  <c r="F3289" i="6"/>
  <c r="G3289" i="6" s="1"/>
  <c r="F3281" i="6"/>
  <c r="G3281" i="6" s="1"/>
  <c r="F3273" i="6"/>
  <c r="G3273" i="6" s="1"/>
  <c r="F3265" i="6"/>
  <c r="G3265" i="6" s="1"/>
  <c r="F3257" i="6"/>
  <c r="G3257" i="6" s="1"/>
  <c r="F3249" i="6"/>
  <c r="G3249" i="6" s="1"/>
  <c r="F3241" i="6"/>
  <c r="F3233" i="6"/>
  <c r="F3209" i="6"/>
  <c r="G3209" i="6" s="1"/>
  <c r="F3201" i="6"/>
  <c r="F3185" i="6"/>
  <c r="G3185" i="6" s="1"/>
  <c r="F3177" i="6"/>
  <c r="G3177" i="6" s="1"/>
  <c r="F3161" i="6"/>
  <c r="G3161" i="6" s="1"/>
  <c r="F3153" i="6"/>
  <c r="G3153" i="6" s="1"/>
  <c r="F3145" i="6"/>
  <c r="G3145" i="6" s="1"/>
  <c r="F3121" i="6"/>
  <c r="G3121" i="6" s="1"/>
  <c r="F3105" i="6"/>
  <c r="G3105" i="6" s="1"/>
  <c r="F3097" i="6"/>
  <c r="F3089" i="6"/>
  <c r="F3081" i="6"/>
  <c r="G3081" i="6" s="1"/>
  <c r="F3065" i="6"/>
  <c r="G3065" i="6" s="1"/>
  <c r="F3049" i="6"/>
  <c r="G3049" i="6" s="1"/>
  <c r="F3025" i="6"/>
  <c r="F3017" i="6"/>
  <c r="F3001" i="6"/>
  <c r="F2985" i="6"/>
  <c r="G2985" i="6" s="1"/>
  <c r="F2977" i="6"/>
  <c r="G2977" i="6" s="1"/>
  <c r="F2969" i="6"/>
  <c r="G2969" i="6" s="1"/>
  <c r="F2961" i="6"/>
  <c r="G2961" i="6" s="1"/>
  <c r="F2929" i="6"/>
  <c r="G2929" i="6" s="1"/>
  <c r="F2921" i="6"/>
  <c r="G2921" i="6" s="1"/>
  <c r="F2913" i="6"/>
  <c r="G2913" i="6" s="1"/>
  <c r="F2905" i="6"/>
  <c r="F2897" i="6"/>
  <c r="G2897" i="6" s="1"/>
  <c r="F2793" i="6"/>
  <c r="F2769" i="6"/>
  <c r="G2769" i="6" s="1"/>
  <c r="F2761" i="6"/>
  <c r="F2753" i="6"/>
  <c r="G2753" i="6" s="1"/>
  <c r="F2745" i="6"/>
  <c r="F2737" i="6"/>
  <c r="G2737" i="6" s="1"/>
  <c r="F2721" i="6"/>
  <c r="G2721" i="6" s="1"/>
  <c r="F2697" i="6"/>
  <c r="G2697" i="6" s="1"/>
  <c r="F2689" i="6"/>
  <c r="G2689" i="6" s="1"/>
  <c r="F2681" i="6"/>
  <c r="G2681" i="6" s="1"/>
  <c r="F2673" i="6"/>
  <c r="F2665" i="6"/>
  <c r="G2665" i="6" s="1"/>
  <c r="F2657" i="6"/>
  <c r="F2649" i="6"/>
  <c r="G2649" i="6" s="1"/>
  <c r="F2641" i="6"/>
  <c r="G2641" i="6" s="1"/>
  <c r="F3546" i="6"/>
  <c r="G3546" i="6" s="1"/>
  <c r="F3394" i="6"/>
  <c r="G3394" i="6" s="1"/>
  <c r="F3338" i="6"/>
  <c r="G3338" i="6" s="1"/>
  <c r="F3282" i="6"/>
  <c r="G3282" i="6" s="1"/>
  <c r="F3537" i="6"/>
  <c r="G3537" i="6" s="1"/>
  <c r="F3473" i="6"/>
  <c r="G3473" i="6" s="1"/>
  <c r="F3433" i="6"/>
  <c r="G3433" i="6" s="1"/>
  <c r="F3417" i="6"/>
  <c r="G3417" i="6" s="1"/>
  <c r="F3552" i="6"/>
  <c r="G3552" i="6" s="1"/>
  <c r="F3544" i="6"/>
  <c r="G3544" i="6" s="1"/>
  <c r="F3536" i="6"/>
  <c r="F3528" i="6"/>
  <c r="F3512" i="6"/>
  <c r="G3512" i="6" s="1"/>
  <c r="F3480" i="6"/>
  <c r="G3480" i="6" s="1"/>
  <c r="F3472" i="6"/>
  <c r="G3472" i="6" s="1"/>
  <c r="F3456" i="6"/>
  <c r="G3456" i="6" s="1"/>
  <c r="F3440" i="6"/>
  <c r="G3440" i="6" s="1"/>
  <c r="F3424" i="6"/>
  <c r="F3408" i="6"/>
  <c r="G3408" i="6" s="1"/>
  <c r="F3400" i="6"/>
  <c r="G3400" i="6" s="1"/>
  <c r="F3384" i="6"/>
  <c r="G3384" i="6" s="1"/>
  <c r="F3376" i="6"/>
  <c r="G3376" i="6" s="1"/>
  <c r="F3352" i="6"/>
  <c r="G3352" i="6" s="1"/>
  <c r="F3344" i="6"/>
  <c r="F3320" i="6"/>
  <c r="F3312" i="6"/>
  <c r="G3312" i="6" s="1"/>
  <c r="F3304" i="6"/>
  <c r="G3304" i="6" s="1"/>
  <c r="F3280" i="6"/>
  <c r="G3280" i="6" s="1"/>
  <c r="F3272" i="6"/>
  <c r="G3272" i="6" s="1"/>
  <c r="F3264" i="6"/>
  <c r="G3264" i="6" s="1"/>
  <c r="F3256" i="6"/>
  <c r="G3256" i="6" s="1"/>
  <c r="F3240" i="6"/>
  <c r="F3216" i="6"/>
  <c r="G3216" i="6" s="1"/>
  <c r="F3208" i="6"/>
  <c r="F3200" i="6"/>
  <c r="G3200" i="6" s="1"/>
  <c r="F3192" i="6"/>
  <c r="G3192" i="6" s="1"/>
  <c r="F3184" i="6"/>
  <c r="F3176" i="6"/>
  <c r="G3176" i="6" s="1"/>
  <c r="F3144" i="6"/>
  <c r="F3136" i="6"/>
  <c r="G3136" i="6" s="1"/>
  <c r="F3128" i="6"/>
  <c r="G3128" i="6" s="1"/>
  <c r="F3112" i="6"/>
  <c r="G3112" i="6" s="1"/>
  <c r="F3104" i="6"/>
  <c r="G3104" i="6" s="1"/>
  <c r="F3096" i="6"/>
  <c r="G3096" i="6" s="1"/>
  <c r="F3088" i="6"/>
  <c r="G3088" i="6" s="1"/>
  <c r="F3080" i="6"/>
  <c r="F3072" i="6"/>
  <c r="G3072" i="6" s="1"/>
  <c r="F3056" i="6"/>
  <c r="F3048" i="6"/>
  <c r="F3024" i="6"/>
  <c r="F3016" i="6"/>
  <c r="F3008" i="6"/>
  <c r="G3008" i="6" s="1"/>
  <c r="F3000" i="6"/>
  <c r="G3000" i="6" s="1"/>
  <c r="F2984" i="6"/>
  <c r="F2960" i="6"/>
  <c r="G2960" i="6" s="1"/>
  <c r="F2952" i="6"/>
  <c r="G2952" i="6" s="1"/>
  <c r="F2944" i="6"/>
  <c r="G2944" i="6" s="1"/>
  <c r="F2928" i="6"/>
  <c r="F2920" i="6"/>
  <c r="F2904" i="6"/>
  <c r="F2896" i="6"/>
  <c r="F2880" i="6"/>
  <c r="F2872" i="6"/>
  <c r="G2872" i="6" s="1"/>
  <c r="F2760" i="6"/>
  <c r="F2752" i="6"/>
  <c r="G2752" i="6" s="1"/>
  <c r="F2744" i="6"/>
  <c r="F2728" i="6"/>
  <c r="F2720" i="6"/>
  <c r="F2712" i="6"/>
  <c r="F3538" i="6"/>
  <c r="G3538" i="6" s="1"/>
  <c r="F3490" i="6"/>
  <c r="G3490" i="6" s="1"/>
  <c r="F3402" i="6"/>
  <c r="G3402" i="6" s="1"/>
  <c r="F3226" i="6"/>
  <c r="G3226" i="6" s="1"/>
  <c r="F3481" i="6"/>
  <c r="F3535" i="6"/>
  <c r="F3495" i="6"/>
  <c r="F3439" i="6"/>
  <c r="G3439" i="6" s="1"/>
  <c r="F3407" i="6"/>
  <c r="G3407" i="6" s="1"/>
  <c r="F3375" i="6"/>
  <c r="G3375" i="6" s="1"/>
  <c r="F3343" i="6"/>
  <c r="F3303" i="6"/>
  <c r="G3303" i="6" s="1"/>
  <c r="F3279" i="6"/>
  <c r="G3279" i="6" s="1"/>
  <c r="F3271" i="6"/>
  <c r="G3271" i="6" s="1"/>
  <c r="F3263" i="6"/>
  <c r="F3255" i="6"/>
  <c r="F3247" i="6"/>
  <c r="G3247" i="6" s="1"/>
  <c r="F3239" i="6"/>
  <c r="F3231" i="6"/>
  <c r="F3223" i="6"/>
  <c r="F3215" i="6"/>
  <c r="G3215" i="6" s="1"/>
  <c r="F3207" i="6"/>
  <c r="G3207" i="6" s="1"/>
  <c r="F3199" i="6"/>
  <c r="F3183" i="6"/>
  <c r="G3183" i="6" s="1"/>
  <c r="F3175" i="6"/>
  <c r="G3175" i="6" s="1"/>
  <c r="F3167" i="6"/>
  <c r="G3167" i="6" s="1"/>
  <c r="F3159" i="6"/>
  <c r="F3151" i="6"/>
  <c r="F3135" i="6"/>
  <c r="F3127" i="6"/>
  <c r="G3127" i="6" s="1"/>
  <c r="F3119" i="6"/>
  <c r="F3103" i="6"/>
  <c r="F3087" i="6"/>
  <c r="G3087" i="6" s="1"/>
  <c r="F3063" i="6"/>
  <c r="G3063" i="6" s="1"/>
  <c r="F3055" i="6"/>
  <c r="F3031" i="6"/>
  <c r="F2999" i="6"/>
  <c r="G2999" i="6" s="1"/>
  <c r="F2991" i="6"/>
  <c r="G2991" i="6" s="1"/>
  <c r="F2983" i="6"/>
  <c r="G2983" i="6" s="1"/>
  <c r="F2967" i="6"/>
  <c r="G2967" i="6" s="1"/>
  <c r="F2959" i="6"/>
  <c r="G2959" i="6" s="1"/>
  <c r="F2951" i="6"/>
  <c r="G2951" i="6" s="1"/>
  <c r="F2943" i="6"/>
  <c r="G1748" i="6" s="1"/>
  <c r="F2927" i="6"/>
  <c r="F2919" i="6"/>
  <c r="F2911" i="6"/>
  <c r="G2911" i="6" s="1"/>
  <c r="F2903" i="6"/>
  <c r="G2903" i="6" s="1"/>
  <c r="F2895" i="6"/>
  <c r="G2895" i="6" s="1"/>
  <c r="F2887" i="6"/>
  <c r="G2887" i="6" s="1"/>
  <c r="F2871" i="6"/>
  <c r="F2783" i="6"/>
  <c r="G2783" i="6" s="1"/>
  <c r="F2775" i="6"/>
  <c r="G2775" i="6" s="1"/>
  <c r="F2767" i="6"/>
  <c r="F2735" i="6"/>
  <c r="G2735" i="6" s="1"/>
  <c r="F2711" i="6"/>
  <c r="F2703" i="6"/>
  <c r="G2703" i="6" s="1"/>
  <c r="F2695" i="6"/>
  <c r="G2695" i="6" s="1"/>
  <c r="F2687" i="6"/>
  <c r="G2687" i="6" s="1"/>
  <c r="F2679" i="6"/>
  <c r="F2671" i="6"/>
  <c r="F2663" i="6"/>
  <c r="G2663" i="6" s="1"/>
  <c r="F2655" i="6"/>
  <c r="F2631" i="6"/>
  <c r="F2623" i="6"/>
  <c r="F2615" i="6"/>
  <c r="G2615" i="6" s="1"/>
  <c r="F3530" i="6"/>
  <c r="G3530" i="6" s="1"/>
  <c r="F3482" i="6"/>
  <c r="G3482" i="6" s="1"/>
  <c r="F3410" i="6"/>
  <c r="F3354" i="6"/>
  <c r="G3354" i="6" s="1"/>
  <c r="F3274" i="6"/>
  <c r="G3274" i="6" s="1"/>
  <c r="F3529" i="6"/>
  <c r="G3529" i="6" s="1"/>
  <c r="F3551" i="6"/>
  <c r="G3551" i="6" s="1"/>
  <c r="F3519" i="6"/>
  <c r="G3519" i="6" s="1"/>
  <c r="F3487" i="6"/>
  <c r="F3431" i="6"/>
  <c r="G3431" i="6" s="1"/>
  <c r="F3399" i="6"/>
  <c r="F3367" i="6"/>
  <c r="G3367" i="6" s="1"/>
  <c r="F3327" i="6"/>
  <c r="G3327" i="6" s="1"/>
  <c r="F3295" i="6"/>
  <c r="G3295" i="6" s="1"/>
  <c r="F3550" i="6"/>
  <c r="G3550" i="6" s="1"/>
  <c r="F3526" i="6"/>
  <c r="G3526" i="6" s="1"/>
  <c r="F3454" i="6"/>
  <c r="G3454" i="6" s="1"/>
  <c r="F3406" i="6"/>
  <c r="G3406" i="6" s="1"/>
  <c r="F3398" i="6"/>
  <c r="G3398" i="6" s="1"/>
  <c r="F3366" i="6"/>
  <c r="F3334" i="6"/>
  <c r="G3334" i="6" s="1"/>
  <c r="F3318" i="6"/>
  <c r="F3310" i="6"/>
  <c r="G3310" i="6" s="1"/>
  <c r="F3286" i="6"/>
  <c r="G3286" i="6" s="1"/>
  <c r="F3262" i="6"/>
  <c r="G3262" i="6" s="1"/>
  <c r="F3246" i="6"/>
  <c r="F3214" i="6"/>
  <c r="G3214" i="6" s="1"/>
  <c r="F3206" i="6"/>
  <c r="F3166" i="6"/>
  <c r="G3166" i="6" s="1"/>
  <c r="F3142" i="6"/>
  <c r="G3142" i="6" s="1"/>
  <c r="F3126" i="6"/>
  <c r="F3110" i="6"/>
  <c r="F3094" i="6"/>
  <c r="G3094" i="6" s="1"/>
  <c r="F3070" i="6"/>
  <c r="G3070" i="6" s="1"/>
  <c r="F3006" i="6"/>
  <c r="F2982" i="6"/>
  <c r="F2974" i="6"/>
  <c r="F2966" i="6"/>
  <c r="G2966" i="6" s="1"/>
  <c r="F2958" i="6"/>
  <c r="F2950" i="6"/>
  <c r="G2950" i="6" s="1"/>
  <c r="F2942" i="6"/>
  <c r="F2926" i="6"/>
  <c r="G2926" i="6" s="1"/>
  <c r="F2894" i="6"/>
  <c r="G2894" i="6" s="1"/>
  <c r="F2886" i="6"/>
  <c r="G2886" i="6" s="1"/>
  <c r="F2870" i="6"/>
  <c r="G2870" i="6" s="1"/>
  <c r="F2806" i="6"/>
  <c r="F2798" i="6"/>
  <c r="G2798" i="6" s="1"/>
  <c r="F2782" i="6"/>
  <c r="G2782" i="6" s="1"/>
  <c r="F2766" i="6"/>
  <c r="F2758" i="6"/>
  <c r="G2758" i="6" s="1"/>
  <c r="F2742" i="6"/>
  <c r="F2726" i="6"/>
  <c r="G2726" i="6" s="1"/>
  <c r="F2718" i="6"/>
  <c r="G2718" i="6" s="1"/>
  <c r="F2710" i="6"/>
  <c r="G2710" i="6" s="1"/>
  <c r="F2694" i="6"/>
  <c r="G2694" i="6" s="1"/>
  <c r="F2678" i="6"/>
  <c r="G2678" i="6" s="1"/>
  <c r="F2670" i="6"/>
  <c r="G2670" i="6" s="1"/>
  <c r="F2654" i="6"/>
  <c r="F2646" i="6"/>
  <c r="G2646" i="6" s="1"/>
  <c r="F2638" i="6"/>
  <c r="G2638" i="6" s="1"/>
  <c r="F2622" i="6"/>
  <c r="F2606" i="6"/>
  <c r="F2598" i="6"/>
  <c r="F3506" i="6"/>
  <c r="G3506" i="6" s="1"/>
  <c r="F3434" i="6"/>
  <c r="G3434" i="6" s="1"/>
  <c r="F3306" i="6"/>
  <c r="G3306" i="6" s="1"/>
  <c r="F3489" i="6"/>
  <c r="G3489" i="6" s="1"/>
  <c r="F3543" i="6"/>
  <c r="G3543" i="6" s="1"/>
  <c r="F3511" i="6"/>
  <c r="G3511" i="6" s="1"/>
  <c r="F3479" i="6"/>
  <c r="G3479" i="6" s="1"/>
  <c r="F3423" i="6"/>
  <c r="F3391" i="6"/>
  <c r="G3391" i="6" s="1"/>
  <c r="F3359" i="6"/>
  <c r="F3319" i="6"/>
  <c r="F3287" i="6"/>
  <c r="G3287" i="6" s="1"/>
  <c r="F3518" i="6"/>
  <c r="G3518" i="6" s="1"/>
  <c r="F3486" i="6"/>
  <c r="F3462" i="6"/>
  <c r="G3462" i="6" s="1"/>
  <c r="F3446" i="6"/>
  <c r="G3446" i="6" s="1"/>
  <c r="F3438" i="6"/>
  <c r="G3438" i="6" s="1"/>
  <c r="F3414" i="6"/>
  <c r="G3414" i="6" s="1"/>
  <c r="F3382" i="6"/>
  <c r="G3382" i="6" s="1"/>
  <c r="F3350" i="6"/>
  <c r="G3350" i="6" s="1"/>
  <c r="F3342" i="6"/>
  <c r="F3326" i="6"/>
  <c r="G3326" i="6" s="1"/>
  <c r="F3278" i="6"/>
  <c r="G3278" i="6" s="1"/>
  <c r="F3270" i="6"/>
  <c r="G3270" i="6" s="1"/>
  <c r="F3254" i="6"/>
  <c r="G3254" i="6" s="1"/>
  <c r="F3238" i="6"/>
  <c r="G3238" i="6" s="1"/>
  <c r="F3150" i="6"/>
  <c r="G3150" i="6" s="1"/>
  <c r="F3134" i="6"/>
  <c r="G3134" i="6" s="1"/>
  <c r="F3118" i="6"/>
  <c r="G3118" i="6" s="1"/>
  <c r="F3102" i="6"/>
  <c r="G3102" i="6" s="1"/>
  <c r="F3086" i="6"/>
  <c r="G3086" i="6" s="1"/>
  <c r="F3078" i="6"/>
  <c r="G3078" i="6" s="1"/>
  <c r="F3062" i="6"/>
  <c r="G3062" i="6" s="1"/>
  <c r="F3046" i="6"/>
  <c r="G3046" i="6" s="1"/>
  <c r="F3022" i="6"/>
  <c r="G3022" i="6" s="1"/>
  <c r="F3549" i="6"/>
  <c r="G3549" i="6" s="1"/>
  <c r="F3541" i="6"/>
  <c r="G3541" i="6" s="1"/>
  <c r="F3525" i="6"/>
  <c r="G3525" i="6" s="1"/>
  <c r="F3349" i="6"/>
  <c r="G3349" i="6" s="1"/>
  <c r="F3333" i="6"/>
  <c r="F3325" i="6"/>
  <c r="G3325" i="6" s="1"/>
  <c r="F3309" i="6"/>
  <c r="G3309" i="6" s="1"/>
  <c r="F3301" i="6"/>
  <c r="F3285" i="6"/>
  <c r="F3277" i="6"/>
  <c r="F3237" i="6"/>
  <c r="F3229" i="6"/>
  <c r="F3221" i="6"/>
  <c r="G3221" i="6" s="1"/>
  <c r="F3213" i="6"/>
  <c r="G3213" i="6" s="1"/>
  <c r="F3165" i="6"/>
  <c r="G3165" i="6" s="1"/>
  <c r="F3149" i="6"/>
  <c r="G3149" i="6" s="1"/>
  <c r="F3133" i="6"/>
  <c r="G3133" i="6" s="1"/>
  <c r="F3109" i="6"/>
  <c r="G3109" i="6" s="1"/>
  <c r="F3045" i="6"/>
  <c r="F3037" i="6"/>
  <c r="G3037" i="6" s="1"/>
  <c r="F2997" i="6"/>
  <c r="F2917" i="6"/>
  <c r="F2909" i="6"/>
  <c r="F2893" i="6"/>
  <c r="F2885" i="6"/>
  <c r="G2885" i="6" s="1"/>
  <c r="F2877" i="6"/>
  <c r="F2869" i="6"/>
  <c r="G2869" i="6" s="1"/>
  <c r="F3522" i="6"/>
  <c r="F3442" i="6"/>
  <c r="G3442" i="6" s="1"/>
  <c r="F3378" i="6"/>
  <c r="G3378" i="6" s="1"/>
  <c r="F3314" i="6"/>
  <c r="G3314" i="6" s="1"/>
  <c r="F3258" i="6"/>
  <c r="F3521" i="6"/>
  <c r="G3521" i="6" s="1"/>
  <c r="F3559" i="6"/>
  <c r="G3559" i="6" s="1"/>
  <c r="F3527" i="6"/>
  <c r="G3527" i="6" s="1"/>
  <c r="F3503" i="6"/>
  <c r="F3471" i="6"/>
  <c r="G3471" i="6" s="1"/>
  <c r="F3415" i="6"/>
  <c r="F3383" i="6"/>
  <c r="G3383" i="6" s="1"/>
  <c r="F3351" i="6"/>
  <c r="G3351" i="6" s="1"/>
  <c r="F3311" i="6"/>
  <c r="G3311" i="6" s="1"/>
  <c r="F3558" i="6"/>
  <c r="G3558" i="6" s="1"/>
  <c r="F3534" i="6"/>
  <c r="G3534" i="6" s="1"/>
  <c r="F3494" i="6"/>
  <c r="G3494" i="6" s="1"/>
  <c r="F3478" i="6"/>
  <c r="G3478" i="6" s="1"/>
  <c r="F3548" i="6"/>
  <c r="G3548" i="6" s="1"/>
  <c r="F3532" i="6"/>
  <c r="G3532" i="6" s="1"/>
  <c r="F3516" i="6"/>
  <c r="G3516" i="6" s="1"/>
  <c r="F3508" i="6"/>
  <c r="G3508" i="6" s="1"/>
  <c r="F3484" i="6"/>
  <c r="G3484" i="6" s="1"/>
  <c r="F3412" i="6"/>
  <c r="G3412" i="6" s="1"/>
  <c r="F3396" i="6"/>
  <c r="F3372" i="6"/>
  <c r="G3372" i="6" s="1"/>
  <c r="F3364" i="6"/>
  <c r="G3364" i="6" s="1"/>
  <c r="F3340" i="6"/>
  <c r="G3340" i="6" s="1"/>
  <c r="F3332" i="6"/>
  <c r="G3332" i="6" s="1"/>
  <c r="F3316" i="6"/>
  <c r="G3316" i="6" s="1"/>
  <c r="F3308" i="6"/>
  <c r="G3308" i="6" s="1"/>
  <c r="F3292" i="6"/>
  <c r="G3292" i="6" s="1"/>
  <c r="F3276" i="6"/>
  <c r="G3276" i="6" s="1"/>
  <c r="F3268" i="6"/>
  <c r="F3220" i="6"/>
  <c r="G3220" i="6" s="1"/>
  <c r="F3164" i="6"/>
  <c r="G3164" i="6" s="1"/>
  <c r="F3132" i="6"/>
  <c r="G3132" i="6" s="1"/>
  <c r="F3084" i="6"/>
  <c r="G3084" i="6" s="1"/>
  <c r="F3076" i="6"/>
  <c r="G3076" i="6" s="1"/>
  <c r="F3052" i="6"/>
  <c r="G3052" i="6" s="1"/>
  <c r="F3044" i="6"/>
  <c r="F3004" i="6"/>
  <c r="G3004" i="6" s="1"/>
  <c r="F2996" i="6"/>
  <c r="G2996" i="6" s="1"/>
  <c r="F2956" i="6"/>
  <c r="F2948" i="6"/>
  <c r="G2948" i="6" s="1"/>
  <c r="F2932" i="6"/>
  <c r="G2932" i="6" s="1"/>
  <c r="F2908" i="6"/>
  <c r="F2892" i="6"/>
  <c r="G2892" i="6" s="1"/>
  <c r="F2884" i="6"/>
  <c r="G2884" i="6" s="1"/>
  <c r="F2876" i="6"/>
  <c r="G2876" i="6" s="1"/>
  <c r="F2868" i="6"/>
  <c r="F2788" i="6"/>
  <c r="G2788" i="6" s="1"/>
  <c r="F2764" i="6"/>
  <c r="G2764" i="6" s="1"/>
  <c r="F2732" i="6"/>
  <c r="G2732" i="6" s="1"/>
  <c r="F2724" i="6"/>
  <c r="G2724" i="6" s="1"/>
  <c r="F2684" i="6"/>
  <c r="F2676" i="6"/>
  <c r="F2660" i="6"/>
  <c r="G2660" i="6" s="1"/>
  <c r="F2644" i="6"/>
  <c r="G2644" i="6" s="1"/>
  <c r="F2636" i="6"/>
  <c r="G2636" i="6" s="1"/>
  <c r="F2628" i="6"/>
  <c r="F2612" i="6"/>
  <c r="F2604" i="6"/>
  <c r="F2588" i="6"/>
  <c r="F2564" i="6"/>
  <c r="F2586" i="6"/>
  <c r="F2578" i="6"/>
  <c r="F2570" i="6"/>
  <c r="F2562" i="6"/>
  <c r="F2554" i="6"/>
  <c r="F2546" i="6"/>
  <c r="F2530" i="6"/>
  <c r="F2522" i="6"/>
  <c r="F2514" i="6"/>
  <c r="F2506" i="6"/>
  <c r="F2498" i="6"/>
  <c r="F2490" i="6"/>
  <c r="F2482" i="6"/>
  <c r="F2474" i="6"/>
  <c r="F2466" i="6"/>
  <c r="F2458" i="6"/>
  <c r="F2442" i="6"/>
  <c r="F2434" i="6"/>
  <c r="F2410" i="6"/>
  <c r="F2386" i="6"/>
  <c r="F2378" i="6"/>
  <c r="F2370" i="6"/>
  <c r="F2362" i="6"/>
  <c r="F2354" i="6"/>
  <c r="F2338" i="6"/>
  <c r="F2330" i="6"/>
  <c r="F2322" i="6"/>
  <c r="F2314" i="6"/>
  <c r="F2306" i="6"/>
  <c r="F2298" i="6"/>
  <c r="F2290" i="6"/>
  <c r="F2282" i="6"/>
  <c r="F2250" i="6"/>
  <c r="F2234" i="6"/>
  <c r="F2218" i="6"/>
  <c r="F2210" i="6"/>
  <c r="F2202" i="6"/>
  <c r="F2194" i="6"/>
  <c r="F2170" i="6"/>
  <c r="F1738" i="6"/>
  <c r="F1730" i="6"/>
  <c r="G1730" i="6" s="1"/>
  <c r="F1722" i="6"/>
  <c r="F1706" i="6"/>
  <c r="F1698" i="6"/>
  <c r="F1682" i="6"/>
  <c r="F1666" i="6"/>
  <c r="F1642" i="6"/>
  <c r="F1634" i="6"/>
  <c r="G1634" i="6" s="1"/>
  <c r="F1626" i="6"/>
  <c r="G1626" i="6" s="1"/>
  <c r="F1610" i="6"/>
  <c r="F1594" i="6"/>
  <c r="G1594" i="6" s="1"/>
  <c r="F1570" i="6"/>
  <c r="F1562" i="6"/>
  <c r="F1554" i="6"/>
  <c r="F1530" i="6"/>
  <c r="F1522" i="6"/>
  <c r="F1506" i="6"/>
  <c r="F1498" i="6"/>
  <c r="F1490" i="6"/>
  <c r="F1442" i="6"/>
  <c r="F1426" i="6"/>
  <c r="F1418" i="6"/>
  <c r="F1410" i="6"/>
  <c r="F1402" i="6"/>
  <c r="F1394" i="6"/>
  <c r="F1354" i="6"/>
  <c r="F1298" i="6"/>
  <c r="F1274" i="6"/>
  <c r="F1250" i="6"/>
  <c r="F1058" i="6"/>
  <c r="F1050" i="6"/>
  <c r="G1050" i="6" s="1"/>
  <c r="F1042" i="6"/>
  <c r="F1034" i="6"/>
  <c r="F1026" i="6"/>
  <c r="F1018" i="6"/>
  <c r="F978" i="6"/>
  <c r="G978" i="6" s="1"/>
  <c r="F970" i="6"/>
  <c r="F954" i="6"/>
  <c r="G954" i="6" s="1"/>
  <c r="F946" i="6"/>
  <c r="F930" i="6"/>
  <c r="F898" i="6"/>
  <c r="G898" i="6" s="1"/>
  <c r="F882" i="6"/>
  <c r="F786" i="6"/>
  <c r="F690" i="6"/>
  <c r="G690" i="6" s="1"/>
  <c r="F554" i="6"/>
  <c r="F2617" i="6"/>
  <c r="F2593" i="6"/>
  <c r="F2585" i="6"/>
  <c r="F2577" i="6"/>
  <c r="F2545" i="6"/>
  <c r="F2529" i="6"/>
  <c r="F2521" i="6"/>
  <c r="F2505" i="6"/>
  <c r="F2497" i="6"/>
  <c r="F2489" i="6"/>
  <c r="F2481" i="6"/>
  <c r="F2473" i="6"/>
  <c r="F2449" i="6"/>
  <c r="F2433" i="6"/>
  <c r="F2417" i="6"/>
  <c r="F2393" i="6"/>
  <c r="F2385" i="6"/>
  <c r="F2369" i="6"/>
  <c r="F2361" i="6"/>
  <c r="F2337" i="6"/>
  <c r="F2329" i="6"/>
  <c r="F2305" i="6"/>
  <c r="F2297" i="6"/>
  <c r="F2281" i="6"/>
  <c r="F2273" i="6"/>
  <c r="F2265" i="6"/>
  <c r="F2249" i="6"/>
  <c r="F2241" i="6"/>
  <c r="F2233" i="6"/>
  <c r="F1737" i="6"/>
  <c r="F1713" i="6"/>
  <c r="F1681" i="6"/>
  <c r="F1665" i="6"/>
  <c r="G1665" i="6" s="1"/>
  <c r="F1641" i="6"/>
  <c r="F1633" i="6"/>
  <c r="F1561" i="6"/>
  <c r="G1561" i="6" s="1"/>
  <c r="F1545" i="6"/>
  <c r="F1529" i="6"/>
  <c r="G1529" i="6" s="1"/>
  <c r="F1505" i="6"/>
  <c r="F1497" i="6"/>
  <c r="G1497" i="6" s="1"/>
  <c r="F1473" i="6"/>
  <c r="G1473" i="6" s="1"/>
  <c r="F1457" i="6"/>
  <c r="F1449" i="6"/>
  <c r="F1417" i="6"/>
  <c r="F1401" i="6"/>
  <c r="F1393" i="6"/>
  <c r="F1345" i="6"/>
  <c r="F1337" i="6"/>
  <c r="F1281" i="6"/>
  <c r="F1265" i="6"/>
  <c r="F1017" i="6"/>
  <c r="F777" i="6"/>
  <c r="G777" i="6" s="1"/>
  <c r="F2696" i="6"/>
  <c r="G2696" i="6" s="1"/>
  <c r="F2688" i="6"/>
  <c r="G2688" i="6" s="1"/>
  <c r="F2680" i="6"/>
  <c r="F2664" i="6"/>
  <c r="F2656" i="6"/>
  <c r="G2656" i="6" s="1"/>
  <c r="F2640" i="6"/>
  <c r="G2640" i="6" s="1"/>
  <c r="F2632" i="6"/>
  <c r="G2632" i="6" s="1"/>
  <c r="F2608" i="6"/>
  <c r="F2600" i="6"/>
  <c r="F2584" i="6"/>
  <c r="F2560" i="6"/>
  <c r="F2552" i="6"/>
  <c r="F2536" i="6"/>
  <c r="F2528" i="6"/>
  <c r="F2504" i="6"/>
  <c r="F2488" i="6"/>
  <c r="F2464" i="6"/>
  <c r="F2456" i="6"/>
  <c r="F2440" i="6"/>
  <c r="F2432" i="6"/>
  <c r="F2424" i="6"/>
  <c r="F2408" i="6"/>
  <c r="F2384" i="6"/>
  <c r="F2376" i="6"/>
  <c r="F2368" i="6"/>
  <c r="F2360" i="6"/>
  <c r="F2352" i="6"/>
  <c r="F2296" i="6"/>
  <c r="F2288" i="6"/>
  <c r="F2272" i="6"/>
  <c r="F2264" i="6"/>
  <c r="F2256" i="6"/>
  <c r="F2240" i="6"/>
  <c r="F1728" i="6"/>
  <c r="G1728" i="6" s="1"/>
  <c r="F1712" i="6"/>
  <c r="G1712" i="6" s="1"/>
  <c r="F1696" i="6"/>
  <c r="F1664" i="6"/>
  <c r="F1648" i="6"/>
  <c r="F1640" i="6"/>
  <c r="F1616" i="6"/>
  <c r="F1600" i="6"/>
  <c r="F1552" i="6"/>
  <c r="F1504" i="6"/>
  <c r="F1496" i="6"/>
  <c r="F1440" i="6"/>
  <c r="F1432" i="6"/>
  <c r="G1432" i="6" s="1"/>
  <c r="F1424" i="6"/>
  <c r="F1416" i="6"/>
  <c r="F1400" i="6"/>
  <c r="F1392" i="6"/>
  <c r="F1360" i="6"/>
  <c r="F1352" i="6"/>
  <c r="F1296" i="6"/>
  <c r="F1264" i="6"/>
  <c r="F1080" i="6"/>
  <c r="G1080" i="6" s="1"/>
  <c r="F1056" i="6"/>
  <c r="F1000" i="6"/>
  <c r="F744" i="6"/>
  <c r="G744" i="6" s="1"/>
  <c r="F728" i="6"/>
  <c r="F536" i="6"/>
  <c r="F384" i="6"/>
  <c r="F2599" i="6"/>
  <c r="F2591" i="6"/>
  <c r="G2591" i="6" s="1"/>
  <c r="F2575" i="6"/>
  <c r="F2567" i="6"/>
  <c r="G2567" i="6" s="1"/>
  <c r="F2559" i="6"/>
  <c r="G2559" i="6" s="1"/>
  <c r="F2551" i="6"/>
  <c r="F2535" i="6"/>
  <c r="F2519" i="6"/>
  <c r="F2487" i="6"/>
  <c r="F2479" i="6"/>
  <c r="F2463" i="6"/>
  <c r="F2455" i="6"/>
  <c r="G2455" i="6" s="1"/>
  <c r="F2439" i="6"/>
  <c r="G2439" i="6" s="1"/>
  <c r="F2431" i="6"/>
  <c r="F2423" i="6"/>
  <c r="F2415" i="6"/>
  <c r="F2399" i="6"/>
  <c r="F2391" i="6"/>
  <c r="G2391" i="6" s="1"/>
  <c r="F2375" i="6"/>
  <c r="F2367" i="6"/>
  <c r="F2359" i="6"/>
  <c r="G2359" i="6" s="1"/>
  <c r="F2351" i="6"/>
  <c r="F2343" i="6"/>
  <c r="F2335" i="6"/>
  <c r="F2319" i="6"/>
  <c r="F2303" i="6"/>
  <c r="F2295" i="6"/>
  <c r="F2287" i="6"/>
  <c r="F2279" i="6"/>
  <c r="F2271" i="6"/>
  <c r="G2271" i="6" s="1"/>
  <c r="F2247" i="6"/>
  <c r="G2247" i="6" s="1"/>
  <c r="F2239" i="6"/>
  <c r="F2231" i="6"/>
  <c r="F2223" i="6"/>
  <c r="G2223" i="6" s="1"/>
  <c r="F2215" i="6"/>
  <c r="F2207" i="6"/>
  <c r="F2167" i="6"/>
  <c r="F1727" i="6"/>
  <c r="F1687" i="6"/>
  <c r="F1671" i="6"/>
  <c r="F1647" i="6"/>
  <c r="F1639" i="6"/>
  <c r="F1631" i="6"/>
  <c r="G1631" i="6" s="1"/>
  <c r="F1623" i="6"/>
  <c r="F1615" i="6"/>
  <c r="G1615" i="6" s="1"/>
  <c r="F1607" i="6"/>
  <c r="F1599" i="6"/>
  <c r="F1591" i="6"/>
  <c r="F1583" i="6"/>
  <c r="F1559" i="6"/>
  <c r="G1559" i="6" s="1"/>
  <c r="F1551" i="6"/>
  <c r="F1535" i="6"/>
  <c r="F1519" i="6"/>
  <c r="F1487" i="6"/>
  <c r="F1439" i="6"/>
  <c r="F1431" i="6"/>
  <c r="G1431" i="6" s="1"/>
  <c r="F1407" i="6"/>
  <c r="F1399" i="6"/>
  <c r="F1375" i="6"/>
  <c r="F1367" i="6"/>
  <c r="F1359" i="6"/>
  <c r="F1351" i="6"/>
  <c r="F1343" i="6"/>
  <c r="F1335" i="6"/>
  <c r="F1327" i="6"/>
  <c r="F1319" i="6"/>
  <c r="F1311" i="6"/>
  <c r="F1255" i="6"/>
  <c r="F1039" i="6"/>
  <c r="F1015" i="6"/>
  <c r="F959" i="6"/>
  <c r="F951" i="6"/>
  <c r="G951" i="6" s="1"/>
  <c r="F895" i="6"/>
  <c r="G895" i="6" s="1"/>
  <c r="F719" i="6"/>
  <c r="F711" i="6"/>
  <c r="F463" i="6"/>
  <c r="G463" i="6" s="1"/>
  <c r="F383" i="6"/>
  <c r="F2582" i="6"/>
  <c r="F2574" i="6"/>
  <c r="F2566" i="6"/>
  <c r="F2542" i="6"/>
  <c r="F2526" i="6"/>
  <c r="F2502" i="6"/>
  <c r="F2494" i="6"/>
  <c r="F2486" i="6"/>
  <c r="F2470" i="6"/>
  <c r="F2462" i="6"/>
  <c r="F2446" i="6"/>
  <c r="F2438" i="6"/>
  <c r="F2430" i="6"/>
  <c r="F2414" i="6"/>
  <c r="F2406" i="6"/>
  <c r="F2382" i="6"/>
  <c r="F2366" i="6"/>
  <c r="F2358" i="6"/>
  <c r="F2342" i="6"/>
  <c r="F2334" i="6"/>
  <c r="F2326" i="6"/>
  <c r="F2318" i="6"/>
  <c r="F2310" i="6"/>
  <c r="F2302" i="6"/>
  <c r="F2294" i="6"/>
  <c r="F2286" i="6"/>
  <c r="F2278" i="6"/>
  <c r="F2270" i="6"/>
  <c r="F2262" i="6"/>
  <c r="F2246" i="6"/>
  <c r="F2238" i="6"/>
  <c r="G2238" i="6" s="1"/>
  <c r="F2230" i="6"/>
  <c r="F2222" i="6"/>
  <c r="F2206" i="6"/>
  <c r="F2198" i="6"/>
  <c r="F2182" i="6"/>
  <c r="F1734" i="6"/>
  <c r="F1718" i="6"/>
  <c r="F1710" i="6"/>
  <c r="F1702" i="6"/>
  <c r="G1702" i="6" s="1"/>
  <c r="F1694" i="6"/>
  <c r="F1686" i="6"/>
  <c r="G1686" i="6" s="1"/>
  <c r="F1678" i="6"/>
  <c r="F1662" i="6"/>
  <c r="F1638" i="6"/>
  <c r="G1638" i="6" s="1"/>
  <c r="F1606" i="6"/>
  <c r="G1606" i="6" s="1"/>
  <c r="F1598" i="6"/>
  <c r="F1574" i="6"/>
  <c r="F1566" i="6"/>
  <c r="G1566" i="6" s="1"/>
  <c r="F1518" i="6"/>
  <c r="F1510" i="6"/>
  <c r="F1494" i="6"/>
  <c r="F1446" i="6"/>
  <c r="F1430" i="6"/>
  <c r="F1414" i="6"/>
  <c r="F1406" i="6"/>
  <c r="F1398" i="6"/>
  <c r="F1366" i="6"/>
  <c r="F1358" i="6"/>
  <c r="G1358" i="6" s="1"/>
  <c r="F1342" i="6"/>
  <c r="F1334" i="6"/>
  <c r="F1038" i="6"/>
  <c r="F1014" i="6"/>
  <c r="F982" i="6"/>
  <c r="G982" i="6" s="1"/>
  <c r="F966" i="6"/>
  <c r="F950" i="6"/>
  <c r="F886" i="6"/>
  <c r="G886" i="6" s="1"/>
  <c r="F878" i="6"/>
  <c r="F718" i="6"/>
  <c r="G718" i="6" s="1"/>
  <c r="F574" i="6"/>
  <c r="F566" i="6"/>
  <c r="F438" i="6"/>
  <c r="F350" i="6"/>
  <c r="F254" i="6"/>
  <c r="G254" i="6" s="1"/>
  <c r="F150" i="6"/>
  <c r="F2781" i="6"/>
  <c r="G2781" i="6" s="1"/>
  <c r="F2757" i="6"/>
  <c r="G2757" i="6" s="1"/>
  <c r="F2749" i="6"/>
  <c r="G2749" i="6" s="1"/>
  <c r="F2733" i="6"/>
  <c r="G2733" i="6" s="1"/>
  <c r="F2725" i="6"/>
  <c r="F2677" i="6"/>
  <c r="G2677" i="6" s="1"/>
  <c r="F2645" i="6"/>
  <c r="G2645" i="6" s="1"/>
  <c r="F2605" i="6"/>
  <c r="F2589" i="6"/>
  <c r="G2589" i="6" s="1"/>
  <c r="F2581" i="6"/>
  <c r="F2573" i="6"/>
  <c r="G2573" i="6" s="1"/>
  <c r="F2565" i="6"/>
  <c r="G2565" i="6" s="1"/>
  <c r="F2533" i="6"/>
  <c r="F2509" i="6"/>
  <c r="G2509" i="6" s="1"/>
  <c r="F2501" i="6"/>
  <c r="F2477" i="6"/>
  <c r="F2461" i="6"/>
  <c r="F2453" i="6"/>
  <c r="F2437" i="6"/>
  <c r="F2405" i="6"/>
  <c r="G2405" i="6" s="1"/>
  <c r="F2397" i="6"/>
  <c r="F2349" i="6"/>
  <c r="F2333" i="6"/>
  <c r="F2325" i="6"/>
  <c r="F2301" i="6"/>
  <c r="G2301" i="6" s="1"/>
  <c r="F2293" i="6"/>
  <c r="F2277" i="6"/>
  <c r="F2261" i="6"/>
  <c r="F2245" i="6"/>
  <c r="F2205" i="6"/>
  <c r="F1733" i="6"/>
  <c r="F1717" i="6"/>
  <c r="F1701" i="6"/>
  <c r="F1693" i="6"/>
  <c r="F1661" i="6"/>
  <c r="F1645" i="6"/>
  <c r="F1621" i="6"/>
  <c r="F1597" i="6"/>
  <c r="F1565" i="6"/>
  <c r="G1565" i="6" s="1"/>
  <c r="F1549" i="6"/>
  <c r="G1549" i="6" s="1"/>
  <c r="F1445" i="6"/>
  <c r="F1437" i="6"/>
  <c r="F1429" i="6"/>
  <c r="F1389" i="6"/>
  <c r="F1381" i="6"/>
  <c r="G1381" i="6" s="1"/>
  <c r="F1293" i="6"/>
  <c r="F1285" i="6"/>
  <c r="G1285" i="6" s="1"/>
  <c r="F1077" i="6"/>
  <c r="G1077" i="6" s="1"/>
  <c r="F1005" i="6"/>
  <c r="G1005" i="6" s="1"/>
  <c r="F957" i="6"/>
  <c r="F941" i="6"/>
  <c r="G941" i="6" s="1"/>
  <c r="F909" i="6"/>
  <c r="F877" i="6"/>
  <c r="F541" i="6"/>
  <c r="F525" i="6"/>
  <c r="G525" i="6" s="1"/>
  <c r="F349" i="6"/>
  <c r="F21" i="6"/>
  <c r="F2516" i="6"/>
  <c r="F2476" i="6"/>
  <c r="F2468" i="6"/>
  <c r="F2460" i="6"/>
  <c r="F2452" i="6"/>
  <c r="F2436" i="6"/>
  <c r="F2428" i="6"/>
  <c r="F2412" i="6"/>
  <c r="F2396" i="6"/>
  <c r="F2388" i="6"/>
  <c r="F2364" i="6"/>
  <c r="F2356" i="6"/>
  <c r="F2348" i="6"/>
  <c r="F2340" i="6"/>
  <c r="F2308" i="6"/>
  <c r="F2300" i="6"/>
  <c r="F2292" i="6"/>
  <c r="F2276" i="6"/>
  <c r="F2268" i="6"/>
  <c r="F2252" i="6"/>
  <c r="F1724" i="6"/>
  <c r="F1708" i="6"/>
  <c r="F1700" i="6"/>
  <c r="F1684" i="6"/>
  <c r="G1684" i="6" s="1"/>
  <c r="F1660" i="6"/>
  <c r="G1660" i="6" s="1"/>
  <c r="F1644" i="6"/>
  <c r="G1644" i="6" s="1"/>
  <c r="F1636" i="6"/>
  <c r="G1636" i="6" s="1"/>
  <c r="F1620" i="6"/>
  <c r="G1620" i="6" s="1"/>
  <c r="F1612" i="6"/>
  <c r="F1604" i="6"/>
  <c r="F1572" i="6"/>
  <c r="F1548" i="6"/>
  <c r="F1460" i="6"/>
  <c r="F1444" i="6"/>
  <c r="G1444" i="6" s="1"/>
  <c r="F1436" i="6"/>
  <c r="F1420" i="6"/>
  <c r="G1420" i="6" s="1"/>
  <c r="F1380" i="6"/>
  <c r="G1380" i="6" s="1"/>
  <c r="F1356" i="6"/>
  <c r="G1356" i="6" s="1"/>
  <c r="F1348" i="6"/>
  <c r="G1348" i="6" s="1"/>
  <c r="F1044" i="6"/>
  <c r="F1028" i="6"/>
  <c r="F1004" i="6"/>
  <c r="F980" i="6"/>
  <c r="G980" i="6" s="1"/>
  <c r="F972" i="6"/>
  <c r="G972" i="6" s="1"/>
  <c r="F780" i="6"/>
  <c r="F3515" i="6"/>
  <c r="G3515" i="6" s="1"/>
  <c r="F3459" i="6"/>
  <c r="G3459" i="6" s="1"/>
  <c r="F3355" i="6"/>
  <c r="G3355" i="6" s="1"/>
  <c r="F3219" i="6"/>
  <c r="F3187" i="6"/>
  <c r="G3187" i="6" s="1"/>
  <c r="F3115" i="6"/>
  <c r="G3115" i="6" s="1"/>
  <c r="F3003" i="6"/>
  <c r="G3003" i="6" s="1"/>
  <c r="F3474" i="6"/>
  <c r="G3474" i="6" s="1"/>
  <c r="F3458" i="6"/>
  <c r="G3458" i="6" s="1"/>
  <c r="F3418" i="6"/>
  <c r="G3418" i="6" s="1"/>
  <c r="F3346" i="6"/>
  <c r="G3346" i="6" s="1"/>
  <c r="F3322" i="6"/>
  <c r="G3322" i="6" s="1"/>
  <c r="F3234" i="6"/>
  <c r="F3210" i="6"/>
  <c r="F3194" i="6"/>
  <c r="G3194" i="6" s="1"/>
  <c r="F3170" i="6"/>
  <c r="G3170" i="6" s="1"/>
  <c r="F3010" i="6"/>
  <c r="G3010" i="6" s="1"/>
  <c r="F3553" i="6"/>
  <c r="G3553" i="6" s="1"/>
  <c r="F3545" i="6"/>
  <c r="G3545" i="6" s="1"/>
  <c r="F3513" i="6"/>
  <c r="G3513" i="6" s="1"/>
  <c r="F3497" i="6"/>
  <c r="G3497" i="6" s="1"/>
  <c r="F3449" i="6"/>
  <c r="F3385" i="6"/>
  <c r="G3385" i="6" s="1"/>
  <c r="F3353" i="6"/>
  <c r="G3353" i="6" s="1"/>
  <c r="F3321" i="6"/>
  <c r="G3321" i="6" s="1"/>
  <c r="F3305" i="6"/>
  <c r="G3305" i="6" s="1"/>
  <c r="F3225" i="6"/>
  <c r="F3217" i="6"/>
  <c r="F3193" i="6"/>
  <c r="G3193" i="6" s="1"/>
  <c r="F3137" i="6"/>
  <c r="G3137" i="6" s="1"/>
  <c r="F3129" i="6"/>
  <c r="F3113" i="6"/>
  <c r="G3113" i="6" s="1"/>
  <c r="F3057" i="6"/>
  <c r="F3041" i="6"/>
  <c r="G3041" i="6" s="1"/>
  <c r="F3033" i="6"/>
  <c r="G3033" i="6" s="1"/>
  <c r="F3009" i="6"/>
  <c r="G3009" i="6" s="1"/>
  <c r="F2993" i="6"/>
  <c r="F2953" i="6"/>
  <c r="G2953" i="6" s="1"/>
  <c r="F2937" i="6"/>
  <c r="G2937" i="6" s="1"/>
  <c r="F2881" i="6"/>
  <c r="G2881" i="6" s="1"/>
  <c r="F2865" i="6"/>
  <c r="F2857" i="6"/>
  <c r="F2849" i="6"/>
  <c r="F2841" i="6"/>
  <c r="F2833" i="6"/>
  <c r="F2825" i="6"/>
  <c r="F2817" i="6"/>
  <c r="F2809" i="6"/>
  <c r="G2809" i="6" s="1"/>
  <c r="F2801" i="6"/>
  <c r="G2801" i="6" s="1"/>
  <c r="F2785" i="6"/>
  <c r="G2785" i="6" s="1"/>
  <c r="F2777" i="6"/>
  <c r="G2777" i="6" s="1"/>
  <c r="F3560" i="6"/>
  <c r="F3520" i="6"/>
  <c r="G3520" i="6" s="1"/>
  <c r="F3504" i="6"/>
  <c r="G3504" i="6" s="1"/>
  <c r="F3496" i="6"/>
  <c r="F3488" i="6"/>
  <c r="G3488" i="6" s="1"/>
  <c r="F3464" i="6"/>
  <c r="G3464" i="6" s="1"/>
  <c r="F3448" i="6"/>
  <c r="F3432" i="6"/>
  <c r="G3432" i="6" s="1"/>
  <c r="F3416" i="6"/>
  <c r="G3416" i="6" s="1"/>
  <c r="F3392" i="6"/>
  <c r="F3368" i="6"/>
  <c r="G3368" i="6" s="1"/>
  <c r="F3360" i="6"/>
  <c r="G3360" i="6" s="1"/>
  <c r="F3336" i="6"/>
  <c r="G3336" i="6" s="1"/>
  <c r="F3328" i="6"/>
  <c r="G3328" i="6" s="1"/>
  <c r="F3296" i="6"/>
  <c r="G3296" i="6" s="1"/>
  <c r="F3288" i="6"/>
  <c r="F3248" i="6"/>
  <c r="G3248" i="6" s="1"/>
  <c r="F3232" i="6"/>
  <c r="F3224" i="6"/>
  <c r="G3224" i="6" s="1"/>
  <c r="F3168" i="6"/>
  <c r="G3168" i="6" s="1"/>
  <c r="F3160" i="6"/>
  <c r="G3160" i="6" s="1"/>
  <c r="F3152" i="6"/>
  <c r="G3152" i="6" s="1"/>
  <c r="F3120" i="6"/>
  <c r="G3120" i="6" s="1"/>
  <c r="F3064" i="6"/>
  <c r="G3064" i="6" s="1"/>
  <c r="F3032" i="6"/>
  <c r="F2976" i="6"/>
  <c r="G2976" i="6" s="1"/>
  <c r="F2968" i="6"/>
  <c r="F2936" i="6"/>
  <c r="F2888" i="6"/>
  <c r="F2864" i="6"/>
  <c r="G2864" i="6" s="1"/>
  <c r="F2856" i="6"/>
  <c r="G2856" i="6" s="1"/>
  <c r="F2848" i="6"/>
  <c r="G2848" i="6" s="1"/>
  <c r="F2840" i="6"/>
  <c r="F2832" i="6"/>
  <c r="G2832" i="6" s="1"/>
  <c r="F2824" i="6"/>
  <c r="G2824" i="6" s="1"/>
  <c r="F2816" i="6"/>
  <c r="G2816" i="6" s="1"/>
  <c r="F2808" i="6"/>
  <c r="G2808" i="6" s="1"/>
  <c r="F2800" i="6"/>
  <c r="F2792" i="6"/>
  <c r="F2784" i="6"/>
  <c r="F3463" i="6"/>
  <c r="G3463" i="6" s="1"/>
  <c r="F3455" i="6"/>
  <c r="G3455" i="6" s="1"/>
  <c r="F3447" i="6"/>
  <c r="G3447" i="6" s="1"/>
  <c r="F3335" i="6"/>
  <c r="G3335" i="6" s="1"/>
  <c r="F3191" i="6"/>
  <c r="G3191" i="6" s="1"/>
  <c r="F3143" i="6"/>
  <c r="F3111" i="6"/>
  <c r="G3111" i="6" s="1"/>
  <c r="F3095" i="6"/>
  <c r="G3095" i="6" s="1"/>
  <c r="F3071" i="6"/>
  <c r="G3071" i="6" s="1"/>
  <c r="F3039" i="6"/>
  <c r="G3039" i="6" s="1"/>
  <c r="F3023" i="6"/>
  <c r="F3015" i="6"/>
  <c r="F3007" i="6"/>
  <c r="G3007" i="6" s="1"/>
  <c r="F2935" i="6"/>
  <c r="G2935" i="6" s="1"/>
  <c r="F2863" i="6"/>
  <c r="G2863" i="6" s="1"/>
  <c r="F2855" i="6"/>
  <c r="G2855" i="6" s="1"/>
  <c r="F2847" i="6"/>
  <c r="G2847" i="6" s="1"/>
  <c r="F2839" i="6"/>
  <c r="G2839" i="6" s="1"/>
  <c r="F2831" i="6"/>
  <c r="G2831" i="6" s="1"/>
  <c r="F2823" i="6"/>
  <c r="G2823" i="6" s="1"/>
  <c r="F2815" i="6"/>
  <c r="G2815" i="6" s="1"/>
  <c r="F2807" i="6"/>
  <c r="F2799" i="6"/>
  <c r="G2799" i="6" s="1"/>
  <c r="F2791" i="6"/>
  <c r="G2791" i="6" s="1"/>
  <c r="F3422" i="6"/>
  <c r="G3422" i="6" s="1"/>
  <c r="F3390" i="6"/>
  <c r="G3390" i="6" s="1"/>
  <c r="F3374" i="6"/>
  <c r="G3374" i="6" s="1"/>
  <c r="F3358" i="6"/>
  <c r="F3302" i="6"/>
  <c r="G3302" i="6" s="1"/>
  <c r="F3294" i="6"/>
  <c r="F3230" i="6"/>
  <c r="F3222" i="6"/>
  <c r="G3222" i="6" s="1"/>
  <c r="F3198" i="6"/>
  <c r="G3198" i="6" s="1"/>
  <c r="F3182" i="6"/>
  <c r="G3182" i="6" s="1"/>
  <c r="F3174" i="6"/>
  <c r="G3174" i="6" s="1"/>
  <c r="F3158" i="6"/>
  <c r="G3158" i="6" s="1"/>
  <c r="F3038" i="6"/>
  <c r="G3038" i="6" s="1"/>
  <c r="F3014" i="6"/>
  <c r="G3014" i="6" s="1"/>
  <c r="F2998" i="6"/>
  <c r="G2998" i="6" s="1"/>
  <c r="F2990" i="6"/>
  <c r="G2990" i="6" s="1"/>
  <c r="F2934" i="6"/>
  <c r="F2862" i="6"/>
  <c r="G2862" i="6" s="1"/>
  <c r="F2854" i="6"/>
  <c r="G2854" i="6" s="1"/>
  <c r="F2846" i="6"/>
  <c r="G2846" i="6" s="1"/>
  <c r="F2838" i="6"/>
  <c r="G2838" i="6" s="1"/>
  <c r="F2830" i="6"/>
  <c r="F2822" i="6"/>
  <c r="G2822" i="6" s="1"/>
  <c r="F2814" i="6"/>
  <c r="G2814" i="6" s="1"/>
  <c r="F2790" i="6"/>
  <c r="F2774" i="6"/>
  <c r="G2774" i="6" s="1"/>
  <c r="F3510" i="6"/>
  <c r="G3510" i="6" s="1"/>
  <c r="F3502" i="6"/>
  <c r="F3533" i="6"/>
  <c r="G3533" i="6" s="1"/>
  <c r="F3517" i="6"/>
  <c r="G3517" i="6" s="1"/>
  <c r="F3509" i="6"/>
  <c r="F3501" i="6"/>
  <c r="F3493" i="6"/>
  <c r="G3493" i="6" s="1"/>
  <c r="F3485" i="6"/>
  <c r="G3485" i="6" s="1"/>
  <c r="F3477" i="6"/>
  <c r="G3477" i="6" s="1"/>
  <c r="F3469" i="6"/>
  <c r="G3469" i="6" s="1"/>
  <c r="F3461" i="6"/>
  <c r="G3461" i="6" s="1"/>
  <c r="F3453" i="6"/>
  <c r="G3453" i="6" s="1"/>
  <c r="F3445" i="6"/>
  <c r="G3445" i="6" s="1"/>
  <c r="F3437" i="6"/>
  <c r="G3437" i="6" s="1"/>
  <c r="F3429" i="6"/>
  <c r="G3429" i="6" s="1"/>
  <c r="F3421" i="6"/>
  <c r="G3421" i="6" s="1"/>
  <c r="F3413" i="6"/>
  <c r="G3413" i="6" s="1"/>
  <c r="F3405" i="6"/>
  <c r="G3405" i="6" s="1"/>
  <c r="F3397" i="6"/>
  <c r="F3389" i="6"/>
  <c r="G3389" i="6" s="1"/>
  <c r="F3381" i="6"/>
  <c r="F3373" i="6"/>
  <c r="G3373" i="6" s="1"/>
  <c r="F3365" i="6"/>
  <c r="G3365" i="6" s="1"/>
  <c r="F3357" i="6"/>
  <c r="G3357" i="6" s="1"/>
  <c r="F3341" i="6"/>
  <c r="G3341" i="6" s="1"/>
  <c r="F3317" i="6"/>
  <c r="G3317" i="6" s="1"/>
  <c r="F3293" i="6"/>
  <c r="G3293" i="6" s="1"/>
  <c r="F3269" i="6"/>
  <c r="G3269" i="6" s="1"/>
  <c r="F3261" i="6"/>
  <c r="F3253" i="6"/>
  <c r="F3245" i="6"/>
  <c r="F3205" i="6"/>
  <c r="G3205" i="6" s="1"/>
  <c r="F3197" i="6"/>
  <c r="G3197" i="6" s="1"/>
  <c r="F3189" i="6"/>
  <c r="G3189" i="6" s="1"/>
  <c r="F3181" i="6"/>
  <c r="F3173" i="6"/>
  <c r="G3173" i="6" s="1"/>
  <c r="F3157" i="6"/>
  <c r="F3117" i="6"/>
  <c r="G3117" i="6" s="1"/>
  <c r="F3101" i="6"/>
  <c r="G3101" i="6" s="1"/>
  <c r="F3093" i="6"/>
  <c r="G3093" i="6" s="1"/>
  <c r="F3085" i="6"/>
  <c r="F3077" i="6"/>
  <c r="G3077" i="6" s="1"/>
  <c r="F3069" i="6"/>
  <c r="G3069" i="6" s="1"/>
  <c r="F3061" i="6"/>
  <c r="G3061" i="6" s="1"/>
  <c r="F3053" i="6"/>
  <c r="F3021" i="6"/>
  <c r="G3021" i="6" s="1"/>
  <c r="F3013" i="6"/>
  <c r="F2989" i="6"/>
  <c r="F2981" i="6"/>
  <c r="F2973" i="6"/>
  <c r="G2973" i="6" s="1"/>
  <c r="F2965" i="6"/>
  <c r="G2965" i="6" s="1"/>
  <c r="F2949" i="6"/>
  <c r="G2949" i="6" s="1"/>
  <c r="F2941" i="6"/>
  <c r="F2933" i="6"/>
  <c r="F2901" i="6"/>
  <c r="F2861" i="6"/>
  <c r="F2853" i="6"/>
  <c r="F2845" i="6"/>
  <c r="F2837" i="6"/>
  <c r="F2829" i="6"/>
  <c r="G2829" i="6" s="1"/>
  <c r="F2821" i="6"/>
  <c r="F2813" i="6"/>
  <c r="G2813" i="6" s="1"/>
  <c r="F2805" i="6"/>
  <c r="G2805" i="6" s="1"/>
  <c r="F3540" i="6"/>
  <c r="F3524" i="6"/>
  <c r="G3524" i="6" s="1"/>
  <c r="F3500" i="6"/>
  <c r="F3492" i="6"/>
  <c r="G3492" i="6" s="1"/>
  <c r="F3476" i="6"/>
  <c r="G3476" i="6" s="1"/>
  <c r="F3468" i="6"/>
  <c r="G3468" i="6" s="1"/>
  <c r="F3460" i="6"/>
  <c r="F3444" i="6"/>
  <c r="G3444" i="6" s="1"/>
  <c r="F3436" i="6"/>
  <c r="G3436" i="6" s="1"/>
  <c r="F3428" i="6"/>
  <c r="G3428" i="6" s="1"/>
  <c r="F3420" i="6"/>
  <c r="G3420" i="6" s="1"/>
  <c r="F3404" i="6"/>
  <c r="G3404" i="6" s="1"/>
  <c r="F3356" i="6"/>
  <c r="G3356" i="6" s="1"/>
  <c r="F3348" i="6"/>
  <c r="G3348" i="6" s="1"/>
  <c r="F3324" i="6"/>
  <c r="F3300" i="6"/>
  <c r="F3284" i="6"/>
  <c r="F3260" i="6"/>
  <c r="G3260" i="6" s="1"/>
  <c r="F3252" i="6"/>
  <c r="G3252" i="6" s="1"/>
  <c r="F3236" i="6"/>
  <c r="G3236" i="6" s="1"/>
  <c r="F3228" i="6"/>
  <c r="F3212" i="6"/>
  <c r="G3212" i="6" s="1"/>
  <c r="F3204" i="6"/>
  <c r="G3204" i="6" s="1"/>
  <c r="F3196" i="6"/>
  <c r="F3188" i="6"/>
  <c r="G3188" i="6" s="1"/>
  <c r="F3180" i="6"/>
  <c r="F3172" i="6"/>
  <c r="G3172" i="6" s="1"/>
  <c r="F3156" i="6"/>
  <c r="G3156" i="6" s="1"/>
  <c r="F3140" i="6"/>
  <c r="G3140" i="6" s="1"/>
  <c r="F3124" i="6"/>
  <c r="F3116" i="6"/>
  <c r="G3116" i="6" s="1"/>
  <c r="F3100" i="6"/>
  <c r="F3092" i="6"/>
  <c r="G3092" i="6" s="1"/>
  <c r="F3068" i="6"/>
  <c r="F3060" i="6"/>
  <c r="F3036" i="6"/>
  <c r="G3036" i="6" s="1"/>
  <c r="F3028" i="6"/>
  <c r="F3020" i="6"/>
  <c r="G3020" i="6" s="1"/>
  <c r="F3012" i="6"/>
  <c r="G3012" i="6" s="1"/>
  <c r="F2988" i="6"/>
  <c r="F2972" i="6"/>
  <c r="F2964" i="6"/>
  <c r="F2916" i="6"/>
  <c r="G2916" i="6" s="1"/>
  <c r="F2860" i="6"/>
  <c r="G2860" i="6" s="1"/>
  <c r="F2852" i="6"/>
  <c r="G2852" i="6" s="1"/>
  <c r="F2844" i="6"/>
  <c r="G2844" i="6" s="1"/>
  <c r="F2836" i="6"/>
  <c r="G2836" i="6" s="1"/>
  <c r="F2828" i="6"/>
  <c r="G2828" i="6" s="1"/>
  <c r="F2820" i="6"/>
  <c r="G2820" i="6" s="1"/>
  <c r="F2812" i="6"/>
  <c r="F2804" i="6"/>
  <c r="F2796" i="6"/>
  <c r="F2547" i="6"/>
  <c r="F2491" i="6"/>
  <c r="G2491" i="6" s="1"/>
  <c r="F2411" i="6"/>
  <c r="G2411" i="6" s="1"/>
  <c r="F2307" i="6"/>
  <c r="G2307" i="6" s="1"/>
  <c r="F2203" i="6"/>
  <c r="F2163" i="6"/>
  <c r="F1627" i="6"/>
  <c r="F1587" i="6"/>
  <c r="F1579" i="6"/>
  <c r="F1539" i="6"/>
  <c r="F1395" i="6"/>
  <c r="F1387" i="6"/>
  <c r="G1387" i="6" s="1"/>
  <c r="F1315" i="6"/>
  <c r="F1291" i="6"/>
  <c r="G1291" i="6" s="1"/>
  <c r="F1075" i="6"/>
  <c r="G1075" i="6" s="1"/>
  <c r="F1059" i="6"/>
  <c r="G1059" i="6" s="1"/>
  <c r="F1027" i="6"/>
  <c r="F995" i="6"/>
  <c r="G995" i="6" s="1"/>
  <c r="F883" i="6"/>
  <c r="F2538" i="6"/>
  <c r="G2538" i="6" s="1"/>
  <c r="F2450" i="6"/>
  <c r="F2426" i="6"/>
  <c r="F2418" i="6"/>
  <c r="F2402" i="6"/>
  <c r="F2394" i="6"/>
  <c r="F2346" i="6"/>
  <c r="F2274" i="6"/>
  <c r="F2266" i="6"/>
  <c r="F2258" i="6"/>
  <c r="F2242" i="6"/>
  <c r="F2226" i="6"/>
  <c r="F2186" i="6"/>
  <c r="F2178" i="6"/>
  <c r="G2178" i="6" s="1"/>
  <c r="F2162" i="6"/>
  <c r="G2162" i="6" s="1"/>
  <c r="F1714" i="6"/>
  <c r="F1690" i="6"/>
  <c r="G1690" i="6" s="1"/>
  <c r="F1674" i="6"/>
  <c r="G1674" i="6" s="1"/>
  <c r="F1658" i="6"/>
  <c r="F1650" i="6"/>
  <c r="G1650" i="6" s="1"/>
  <c r="F1618" i="6"/>
  <c r="F1602" i="6"/>
  <c r="G1602" i="6" s="1"/>
  <c r="F1586" i="6"/>
  <c r="G1586" i="6" s="1"/>
  <c r="F1578" i="6"/>
  <c r="F1546" i="6"/>
  <c r="F1538" i="6"/>
  <c r="F1514" i="6"/>
  <c r="F1482" i="6"/>
  <c r="G1482" i="6" s="1"/>
  <c r="F1474" i="6"/>
  <c r="F1466" i="6"/>
  <c r="F1450" i="6"/>
  <c r="G1450" i="6" s="1"/>
  <c r="F1434" i="6"/>
  <c r="F1386" i="6"/>
  <c r="F1378" i="6"/>
  <c r="F1370" i="6"/>
  <c r="F1362" i="6"/>
  <c r="F1322" i="6"/>
  <c r="F1314" i="6"/>
  <c r="F1306" i="6"/>
  <c r="F1290" i="6"/>
  <c r="F1282" i="6"/>
  <c r="G1282" i="6" s="1"/>
  <c r="F1266" i="6"/>
  <c r="G1266" i="6" s="1"/>
  <c r="F1258" i="6"/>
  <c r="F1074" i="6"/>
  <c r="G1074" i="6" s="1"/>
  <c r="F1066" i="6"/>
  <c r="F1010" i="6"/>
  <c r="F2705" i="6"/>
  <c r="F2633" i="6"/>
  <c r="G2633" i="6" s="1"/>
  <c r="F2609" i="6"/>
  <c r="F2569" i="6"/>
  <c r="F2553" i="6"/>
  <c r="G2553" i="6" s="1"/>
  <c r="F2537" i="6"/>
  <c r="G2537" i="6" s="1"/>
  <c r="F2513" i="6"/>
  <c r="F2457" i="6"/>
  <c r="F2425" i="6"/>
  <c r="F2401" i="6"/>
  <c r="G2401" i="6" s="1"/>
  <c r="F2353" i="6"/>
  <c r="F2345" i="6"/>
  <c r="F2321" i="6"/>
  <c r="F2289" i="6"/>
  <c r="G2289" i="6" s="1"/>
  <c r="F2225" i="6"/>
  <c r="G2225" i="6" s="1"/>
  <c r="F2217" i="6"/>
  <c r="G2217" i="6" s="1"/>
  <c r="F2209" i="6"/>
  <c r="F2201" i="6"/>
  <c r="F2193" i="6"/>
  <c r="G2193" i="6" s="1"/>
  <c r="F2185" i="6"/>
  <c r="F2177" i="6"/>
  <c r="F2161" i="6"/>
  <c r="F1729" i="6"/>
  <c r="G1729" i="6" s="1"/>
  <c r="F1721" i="6"/>
  <c r="F1705" i="6"/>
  <c r="F1697" i="6"/>
  <c r="F1689" i="6"/>
  <c r="G1689" i="6" s="1"/>
  <c r="F1673" i="6"/>
  <c r="F1657" i="6"/>
  <c r="F1649" i="6"/>
  <c r="F1625" i="6"/>
  <c r="G1625" i="6" s="1"/>
  <c r="F1617" i="6"/>
  <c r="F1609" i="6"/>
  <c r="F1601" i="6"/>
  <c r="F1593" i="6"/>
  <c r="G1593" i="6" s="1"/>
  <c r="F1585" i="6"/>
  <c r="F1577" i="6"/>
  <c r="F1569" i="6"/>
  <c r="F1553" i="6"/>
  <c r="F1537" i="6"/>
  <c r="F1521" i="6"/>
  <c r="G1521" i="6" s="1"/>
  <c r="F1489" i="6"/>
  <c r="G1489" i="6" s="1"/>
  <c r="F1481" i="6"/>
  <c r="F1465" i="6"/>
  <c r="F1433" i="6"/>
  <c r="F1377" i="6"/>
  <c r="F1369" i="6"/>
  <c r="F1361" i="6"/>
  <c r="F1353" i="6"/>
  <c r="G1353" i="6" s="1"/>
  <c r="F1329" i="6"/>
  <c r="G1329" i="6" s="1"/>
  <c r="F1321" i="6"/>
  <c r="F1313" i="6"/>
  <c r="F1305" i="6"/>
  <c r="F1297" i="6"/>
  <c r="F1273" i="6"/>
  <c r="F1257" i="6"/>
  <c r="G1257" i="6" s="1"/>
  <c r="F1249" i="6"/>
  <c r="F1241" i="6"/>
  <c r="F1081" i="6"/>
  <c r="G1081" i="6" s="1"/>
  <c r="F1073" i="6"/>
  <c r="F1065" i="6"/>
  <c r="F2776" i="6"/>
  <c r="G2776" i="6" s="1"/>
  <c r="F2768" i="6"/>
  <c r="G2768" i="6" s="1"/>
  <c r="F2704" i="6"/>
  <c r="G2704" i="6" s="1"/>
  <c r="F2672" i="6"/>
  <c r="F2616" i="6"/>
  <c r="G2616" i="6" s="1"/>
  <c r="F2592" i="6"/>
  <c r="G2592" i="6" s="1"/>
  <c r="F2576" i="6"/>
  <c r="F2544" i="6"/>
  <c r="F2496" i="6"/>
  <c r="F2480" i="6"/>
  <c r="F2448" i="6"/>
  <c r="F2416" i="6"/>
  <c r="F2400" i="6"/>
  <c r="F2392" i="6"/>
  <c r="F2344" i="6"/>
  <c r="F2336" i="6"/>
  <c r="G2336" i="6" s="1"/>
  <c r="F2328" i="6"/>
  <c r="G2328" i="6" s="1"/>
  <c r="F2320" i="6"/>
  <c r="F2312" i="6"/>
  <c r="F2304" i="6"/>
  <c r="G2304" i="6" s="1"/>
  <c r="F2224" i="6"/>
  <c r="F2216" i="6"/>
  <c r="F2208" i="6"/>
  <c r="G2208" i="6" s="1"/>
  <c r="F2200" i="6"/>
  <c r="F2184" i="6"/>
  <c r="G2184" i="6" s="1"/>
  <c r="F2176" i="6"/>
  <c r="F2168" i="6"/>
  <c r="F2160" i="6"/>
  <c r="F1736" i="6"/>
  <c r="F1720" i="6"/>
  <c r="F1704" i="6"/>
  <c r="G1704" i="6" s="1"/>
  <c r="F1688" i="6"/>
  <c r="F1680" i="6"/>
  <c r="G1680" i="6" s="1"/>
  <c r="F1672" i="6"/>
  <c r="G1672" i="6" s="1"/>
  <c r="F1656" i="6"/>
  <c r="F1632" i="6"/>
  <c r="G1632" i="6" s="1"/>
  <c r="F1624" i="6"/>
  <c r="G1624" i="6" s="1"/>
  <c r="F1608" i="6"/>
  <c r="F1592" i="6"/>
  <c r="G1592" i="6" s="1"/>
  <c r="F1584" i="6"/>
  <c r="G1584" i="6" s="1"/>
  <c r="F1576" i="6"/>
  <c r="G1576" i="6" s="1"/>
  <c r="F1560" i="6"/>
  <c r="G1560" i="6" s="1"/>
  <c r="F1544" i="6"/>
  <c r="F1536" i="6"/>
  <c r="F1528" i="6"/>
  <c r="F1520" i="6"/>
  <c r="G1520" i="6" s="1"/>
  <c r="F1488" i="6"/>
  <c r="G1488" i="6" s="1"/>
  <c r="F1480" i="6"/>
  <c r="G1480" i="6" s="1"/>
  <c r="F1472" i="6"/>
  <c r="F1464" i="6"/>
  <c r="G1464" i="6" s="1"/>
  <c r="F1448" i="6"/>
  <c r="F1376" i="6"/>
  <c r="G1376" i="6" s="1"/>
  <c r="F1368" i="6"/>
  <c r="G1368" i="6" s="1"/>
  <c r="F1344" i="6"/>
  <c r="F1336" i="6"/>
  <c r="F1328" i="6"/>
  <c r="F1320" i="6"/>
  <c r="G1320" i="6" s="1"/>
  <c r="F1312" i="6"/>
  <c r="F1304" i="6"/>
  <c r="G1304" i="6" s="1"/>
  <c r="F1288" i="6"/>
  <c r="G1288" i="6" s="1"/>
  <c r="F1280" i="6"/>
  <c r="F1272" i="6"/>
  <c r="G1272" i="6" s="1"/>
  <c r="F1256" i="6"/>
  <c r="F1248" i="6"/>
  <c r="G1248" i="6" s="1"/>
  <c r="F1240" i="6"/>
  <c r="G1240" i="6" s="1"/>
  <c r="F1072" i="6"/>
  <c r="F1064" i="6"/>
  <c r="F2543" i="6"/>
  <c r="F2527" i="6"/>
  <c r="F2511" i="6"/>
  <c r="G2511" i="6" s="1"/>
  <c r="F2495" i="6"/>
  <c r="F2471" i="6"/>
  <c r="F2407" i="6"/>
  <c r="G2407" i="6" s="1"/>
  <c r="F2383" i="6"/>
  <c r="G2383" i="6" s="1"/>
  <c r="F2327" i="6"/>
  <c r="G2327" i="6" s="1"/>
  <c r="F2311" i="6"/>
  <c r="G2311" i="6" s="1"/>
  <c r="F2199" i="6"/>
  <c r="F2191" i="6"/>
  <c r="F2183" i="6"/>
  <c r="F2175" i="6"/>
  <c r="G2175" i="6" s="1"/>
  <c r="F2159" i="6"/>
  <c r="F1719" i="6"/>
  <c r="G1719" i="6" s="1"/>
  <c r="F1703" i="6"/>
  <c r="G1703" i="6" s="1"/>
  <c r="F1695" i="6"/>
  <c r="G1695" i="6" s="1"/>
  <c r="F1679" i="6"/>
  <c r="F1663" i="6"/>
  <c r="G1663" i="6" s="1"/>
  <c r="F1655" i="6"/>
  <c r="G1655" i="6" s="1"/>
  <c r="F1575" i="6"/>
  <c r="G1575" i="6" s="1"/>
  <c r="F1567" i="6"/>
  <c r="F1543" i="6"/>
  <c r="F1527" i="6"/>
  <c r="G1527" i="6" s="1"/>
  <c r="F1511" i="6"/>
  <c r="F1479" i="6"/>
  <c r="G1479" i="6" s="1"/>
  <c r="F1471" i="6"/>
  <c r="F1463" i="6"/>
  <c r="F1423" i="6"/>
  <c r="F1415" i="6"/>
  <c r="F1391" i="6"/>
  <c r="G1391" i="6" s="1"/>
  <c r="F1383" i="6"/>
  <c r="F1303" i="6"/>
  <c r="G1303" i="6" s="1"/>
  <c r="F1295" i="6"/>
  <c r="F1287" i="6"/>
  <c r="G1287" i="6" s="1"/>
  <c r="F1279" i="6"/>
  <c r="G1279" i="6" s="1"/>
  <c r="F1271" i="6"/>
  <c r="F1263" i="6"/>
  <c r="F1247" i="6"/>
  <c r="F1239" i="6"/>
  <c r="F1079" i="6"/>
  <c r="G1079" i="6" s="1"/>
  <c r="F1071" i="6"/>
  <c r="F2550" i="6"/>
  <c r="F2534" i="6"/>
  <c r="F2518" i="6"/>
  <c r="G2518" i="6" s="1"/>
  <c r="F2422" i="6"/>
  <c r="G2422" i="6" s="1"/>
  <c r="F2390" i="6"/>
  <c r="F2374" i="6"/>
  <c r="G2374" i="6" s="1"/>
  <c r="F2350" i="6"/>
  <c r="F2254" i="6"/>
  <c r="G2254" i="6" s="1"/>
  <c r="F2214" i="6"/>
  <c r="F2190" i="6"/>
  <c r="F2174" i="6"/>
  <c r="F2158" i="6"/>
  <c r="F1726" i="6"/>
  <c r="G1726" i="6" s="1"/>
  <c r="F1670" i="6"/>
  <c r="F1654" i="6"/>
  <c r="F1646" i="6"/>
  <c r="F1630" i="6"/>
  <c r="F1622" i="6"/>
  <c r="G1622" i="6" s="1"/>
  <c r="F1614" i="6"/>
  <c r="F1590" i="6"/>
  <c r="G1590" i="6" s="1"/>
  <c r="F1582" i="6"/>
  <c r="G1582" i="6" s="1"/>
  <c r="F1558" i="6"/>
  <c r="F1550" i="6"/>
  <c r="F1542" i="6"/>
  <c r="G1542" i="6" s="1"/>
  <c r="F1534" i="6"/>
  <c r="G1534" i="6" s="1"/>
  <c r="F1526" i="6"/>
  <c r="F1502" i="6"/>
  <c r="G1502" i="6" s="1"/>
  <c r="F1478" i="6"/>
  <c r="G1478" i="6" s="1"/>
  <c r="F1470" i="6"/>
  <c r="F1462" i="6"/>
  <c r="G1462" i="6" s="1"/>
  <c r="F1422" i="6"/>
  <c r="F1390" i="6"/>
  <c r="F1374" i="6"/>
  <c r="F1326" i="6"/>
  <c r="F1318" i="6"/>
  <c r="G1318" i="6" s="1"/>
  <c r="F1302" i="6"/>
  <c r="F1286" i="6"/>
  <c r="G1286" i="6" s="1"/>
  <c r="F1278" i="6"/>
  <c r="F1270" i="6"/>
  <c r="F1262" i="6"/>
  <c r="F1254" i="6"/>
  <c r="F1246" i="6"/>
  <c r="G1246" i="6" s="1"/>
  <c r="F1238" i="6"/>
  <c r="F1086" i="6"/>
  <c r="F1078" i="6"/>
  <c r="G1078" i="6" s="1"/>
  <c r="F1070" i="6"/>
  <c r="G1070" i="6" s="1"/>
  <c r="F1062" i="6"/>
  <c r="F1054" i="6"/>
  <c r="G1054" i="6" s="1"/>
  <c r="F2797" i="6"/>
  <c r="G2797" i="6" s="1"/>
  <c r="F2789" i="6"/>
  <c r="G2789" i="6" s="1"/>
  <c r="F2773" i="6"/>
  <c r="G2773" i="6" s="1"/>
  <c r="F2717" i="6"/>
  <c r="G2717" i="6" s="1"/>
  <c r="F2709" i="6"/>
  <c r="F2701" i="6"/>
  <c r="F2693" i="6"/>
  <c r="F2685" i="6"/>
  <c r="G2685" i="6" s="1"/>
  <c r="F2669" i="6"/>
  <c r="F2661" i="6"/>
  <c r="G2661" i="6" s="1"/>
  <c r="F2629" i="6"/>
  <c r="F2613" i="6"/>
  <c r="F2541" i="6"/>
  <c r="G2541" i="6" s="1"/>
  <c r="F2525" i="6"/>
  <c r="F2517" i="6"/>
  <c r="F2493" i="6"/>
  <c r="F2469" i="6"/>
  <c r="G2469" i="6" s="1"/>
  <c r="F2445" i="6"/>
  <c r="G2445" i="6" s="1"/>
  <c r="F2421" i="6"/>
  <c r="F2413" i="6"/>
  <c r="G2413" i="6" s="1"/>
  <c r="F2389" i="6"/>
  <c r="G2389" i="6" s="1"/>
  <c r="F2381" i="6"/>
  <c r="F2373" i="6"/>
  <c r="F2365" i="6"/>
  <c r="F2357" i="6"/>
  <c r="F2341" i="6"/>
  <c r="G2341" i="6" s="1"/>
  <c r="F2317" i="6"/>
  <c r="F2309" i="6"/>
  <c r="G2309" i="6" s="1"/>
  <c r="F2285" i="6"/>
  <c r="F2269" i="6"/>
  <c r="F2253" i="6"/>
  <c r="F2229" i="6"/>
  <c r="F2221" i="6"/>
  <c r="G2221" i="6" s="1"/>
  <c r="F2213" i="6"/>
  <c r="F2197" i="6"/>
  <c r="F2189" i="6"/>
  <c r="F2173" i="6"/>
  <c r="F2165" i="6"/>
  <c r="G2165" i="6" s="1"/>
  <c r="F2157" i="6"/>
  <c r="G2157" i="6" s="1"/>
  <c r="F1725" i="6"/>
  <c r="F1685" i="6"/>
  <c r="G1685" i="6" s="1"/>
  <c r="F1677" i="6"/>
  <c r="F1669" i="6"/>
  <c r="G1669" i="6" s="1"/>
  <c r="F1653" i="6"/>
  <c r="G1653" i="6" s="1"/>
  <c r="F1637" i="6"/>
  <c r="F1629" i="6"/>
  <c r="G1629" i="6" s="1"/>
  <c r="F1613" i="6"/>
  <c r="F1605" i="6"/>
  <c r="F1589" i="6"/>
  <c r="G1589" i="6" s="1"/>
  <c r="F1573" i="6"/>
  <c r="G1573" i="6" s="1"/>
  <c r="F1557" i="6"/>
  <c r="F1541" i="6"/>
  <c r="G1541" i="6" s="1"/>
  <c r="F1517" i="6"/>
  <c r="G1517" i="6" s="1"/>
  <c r="F1509" i="6"/>
  <c r="F1485" i="6"/>
  <c r="G1485" i="6" s="1"/>
  <c r="F1477" i="6"/>
  <c r="F1469" i="6"/>
  <c r="G1469" i="6" s="1"/>
  <c r="F1461" i="6"/>
  <c r="F1453" i="6"/>
  <c r="G1453" i="6" s="1"/>
  <c r="F1421" i="6"/>
  <c r="G1421" i="6" s="1"/>
  <c r="F1405" i="6"/>
  <c r="F1397" i="6"/>
  <c r="F1373" i="6"/>
  <c r="F1365" i="6"/>
  <c r="F1349" i="6"/>
  <c r="F1341" i="6"/>
  <c r="F1333" i="6"/>
  <c r="F1325" i="6"/>
  <c r="F1317" i="6"/>
  <c r="F1309" i="6"/>
  <c r="F1301" i="6"/>
  <c r="F1277" i="6"/>
  <c r="G1277" i="6" s="1"/>
  <c r="F1269" i="6"/>
  <c r="F1261" i="6"/>
  <c r="F1253" i="6"/>
  <c r="F1245" i="6"/>
  <c r="F1237" i="6"/>
  <c r="F1085" i="6"/>
  <c r="F1069" i="6"/>
  <c r="G1069" i="6" s="1"/>
  <c r="F2772" i="6"/>
  <c r="G2772" i="6" s="1"/>
  <c r="F2748" i="6"/>
  <c r="G2748" i="6" s="1"/>
  <c r="F2708" i="6"/>
  <c r="G2708" i="6" s="1"/>
  <c r="F2700" i="6"/>
  <c r="G2700" i="6" s="1"/>
  <c r="F2668" i="6"/>
  <c r="G2668" i="6" s="1"/>
  <c r="F2620" i="6"/>
  <c r="G2620" i="6" s="1"/>
  <c r="F2596" i="6"/>
  <c r="F2580" i="6"/>
  <c r="F2540" i="6"/>
  <c r="F2532" i="6"/>
  <c r="F2508" i="6"/>
  <c r="F2492" i="6"/>
  <c r="G2492" i="6" s="1"/>
  <c r="F2444" i="6"/>
  <c r="F2420" i="6"/>
  <c r="F2380" i="6"/>
  <c r="G2380" i="6" s="1"/>
  <c r="F2372" i="6"/>
  <c r="F2332" i="6"/>
  <c r="G2332" i="6" s="1"/>
  <c r="F2260" i="6"/>
  <c r="F2244" i="6"/>
  <c r="G2244" i="6" s="1"/>
  <c r="F2236" i="6"/>
  <c r="F2212" i="6"/>
  <c r="F2204" i="6"/>
  <c r="F2196" i="6"/>
  <c r="F2188" i="6"/>
  <c r="F2180" i="6"/>
  <c r="F2172" i="6"/>
  <c r="F2164" i="6"/>
  <c r="F1732" i="6"/>
  <c r="F1716" i="6"/>
  <c r="F1692" i="6"/>
  <c r="G1692" i="6" s="1"/>
  <c r="F1676" i="6"/>
  <c r="G1676" i="6" s="1"/>
  <c r="F1668" i="6"/>
  <c r="F1652" i="6"/>
  <c r="G1652" i="6" s="1"/>
  <c r="F1628" i="6"/>
  <c r="G1628" i="6" s="1"/>
  <c r="F1596" i="6"/>
  <c r="G1596" i="6" s="1"/>
  <c r="F1588" i="6"/>
  <c r="F1564" i="6"/>
  <c r="G1564" i="6" s="1"/>
  <c r="F1556" i="6"/>
  <c r="G1556" i="6" s="1"/>
  <c r="F1540" i="6"/>
  <c r="G1540" i="6" s="1"/>
  <c r="F1532" i="6"/>
  <c r="G1532" i="6" s="1"/>
  <c r="F1516" i="6"/>
  <c r="F1508" i="6"/>
  <c r="G1508" i="6" s="1"/>
  <c r="F1484" i="6"/>
  <c r="F1476" i="6"/>
  <c r="G1476" i="6" s="1"/>
  <c r="F1468" i="6"/>
  <c r="F1428" i="6"/>
  <c r="F1412" i="6"/>
  <c r="F1404" i="6"/>
  <c r="F1396" i="6"/>
  <c r="F1372" i="6"/>
  <c r="F1364" i="6"/>
  <c r="F1340" i="6"/>
  <c r="F1324" i="6"/>
  <c r="F1308" i="6"/>
  <c r="G1308" i="6" s="1"/>
  <c r="F1300" i="6"/>
  <c r="F1292" i="6"/>
  <c r="F1284" i="6"/>
  <c r="F1276" i="6"/>
  <c r="F1260" i="6"/>
  <c r="F1252" i="6"/>
  <c r="G1252" i="6" s="1"/>
  <c r="F1244" i="6"/>
  <c r="G1244" i="6" s="1"/>
  <c r="F1236" i="6"/>
  <c r="F1084" i="6"/>
  <c r="F1076" i="6"/>
  <c r="G1076" i="6" s="1"/>
  <c r="F1068" i="6"/>
  <c r="G1068" i="6" s="1"/>
  <c r="F1060" i="6"/>
  <c r="G1060" i="6" s="1"/>
  <c r="F1052" i="6"/>
  <c r="G1052" i="6" s="1"/>
  <c r="F867" i="6"/>
  <c r="G867" i="6" s="1"/>
  <c r="F771" i="6"/>
  <c r="F763" i="6"/>
  <c r="F683" i="6"/>
  <c r="F595" i="6"/>
  <c r="F587" i="6"/>
  <c r="F571" i="6"/>
  <c r="G571" i="6" s="1"/>
  <c r="F459" i="6"/>
  <c r="F403" i="6"/>
  <c r="F379" i="6"/>
  <c r="G379" i="6" s="1"/>
  <c r="F307" i="6"/>
  <c r="F291" i="6"/>
  <c r="G291" i="6" s="1"/>
  <c r="F235" i="6"/>
  <c r="F179" i="6"/>
  <c r="F147" i="6"/>
  <c r="F123" i="6"/>
  <c r="F83" i="6"/>
  <c r="F75" i="6"/>
  <c r="F35" i="6"/>
  <c r="F19" i="6"/>
  <c r="F1002" i="6"/>
  <c r="F994" i="6"/>
  <c r="G994" i="6" s="1"/>
  <c r="F962" i="6"/>
  <c r="F938" i="6"/>
  <c r="G938" i="6" s="1"/>
  <c r="F922" i="6"/>
  <c r="G922" i="6" s="1"/>
  <c r="F914" i="6"/>
  <c r="G914" i="6" s="1"/>
  <c r="F906" i="6"/>
  <c r="F890" i="6"/>
  <c r="F874" i="6"/>
  <c r="F866" i="6"/>
  <c r="F778" i="6"/>
  <c r="G778" i="6" s="1"/>
  <c r="F762" i="6"/>
  <c r="F754" i="6"/>
  <c r="F746" i="6"/>
  <c r="G746" i="6" s="1"/>
  <c r="F738" i="6"/>
  <c r="F730" i="6"/>
  <c r="F722" i="6"/>
  <c r="G722" i="6" s="1"/>
  <c r="F714" i="6"/>
  <c r="G714" i="6" s="1"/>
  <c r="F706" i="6"/>
  <c r="G706" i="6" s="1"/>
  <c r="F698" i="6"/>
  <c r="F682" i="6"/>
  <c r="G682" i="6" s="1"/>
  <c r="F674" i="6"/>
  <c r="F666" i="6"/>
  <c r="F658" i="6"/>
  <c r="F594" i="6"/>
  <c r="F586" i="6"/>
  <c r="F578" i="6"/>
  <c r="G578" i="6" s="1"/>
  <c r="F570" i="6"/>
  <c r="F546" i="6"/>
  <c r="G546" i="6" s="1"/>
  <c r="F538" i="6"/>
  <c r="G538" i="6" s="1"/>
  <c r="F530" i="6"/>
  <c r="F522" i="6"/>
  <c r="F514" i="6"/>
  <c r="F482" i="6"/>
  <c r="F474" i="6"/>
  <c r="F466" i="6"/>
  <c r="G466" i="6" s="1"/>
  <c r="F458" i="6"/>
  <c r="F450" i="6"/>
  <c r="F442" i="6"/>
  <c r="F434" i="6"/>
  <c r="F410" i="6"/>
  <c r="F402" i="6"/>
  <c r="G402" i="6" s="1"/>
  <c r="F386" i="6"/>
  <c r="F378" i="6"/>
  <c r="G378" i="6" s="1"/>
  <c r="F362" i="6"/>
  <c r="G362" i="6" s="1"/>
  <c r="F346" i="6"/>
  <c r="F338" i="6"/>
  <c r="G338" i="6" s="1"/>
  <c r="F330" i="6"/>
  <c r="F322" i="6"/>
  <c r="G322" i="6" s="1"/>
  <c r="F306" i="6"/>
  <c r="F290" i="6"/>
  <c r="G290" i="6" s="1"/>
  <c r="F282" i="6"/>
  <c r="F274" i="6"/>
  <c r="G274" i="6" s="1"/>
  <c r="F258" i="6"/>
  <c r="F250" i="6"/>
  <c r="G250" i="6" s="1"/>
  <c r="F234" i="6"/>
  <c r="G234" i="6" s="1"/>
  <c r="F226" i="6"/>
  <c r="F202" i="6"/>
  <c r="F186" i="6"/>
  <c r="F170" i="6"/>
  <c r="F162" i="6"/>
  <c r="F146" i="6"/>
  <c r="F138" i="6"/>
  <c r="F130" i="6"/>
  <c r="G130" i="6" s="1"/>
  <c r="F122" i="6"/>
  <c r="F90" i="6"/>
  <c r="F74" i="6"/>
  <c r="F58" i="6"/>
  <c r="F50" i="6"/>
  <c r="F42" i="6"/>
  <c r="F34" i="6"/>
  <c r="F18" i="6"/>
  <c r="F10" i="6"/>
  <c r="F1057" i="6"/>
  <c r="G1057" i="6" s="1"/>
  <c r="F1049" i="6"/>
  <c r="G1049" i="6" s="1"/>
  <c r="F1041" i="6"/>
  <c r="F1033" i="6"/>
  <c r="F1025" i="6"/>
  <c r="G1025" i="6" s="1"/>
  <c r="F1009" i="6"/>
  <c r="F1001" i="6"/>
  <c r="F993" i="6"/>
  <c r="F977" i="6"/>
  <c r="F969" i="6"/>
  <c r="F961" i="6"/>
  <c r="F937" i="6"/>
  <c r="F929" i="6"/>
  <c r="F921" i="6"/>
  <c r="G921" i="6" s="1"/>
  <c r="F913" i="6"/>
  <c r="F905" i="6"/>
  <c r="F889" i="6"/>
  <c r="F881" i="6"/>
  <c r="F873" i="6"/>
  <c r="F865" i="6"/>
  <c r="F785" i="6"/>
  <c r="F769" i="6"/>
  <c r="G769" i="6" s="1"/>
  <c r="F761" i="6"/>
  <c r="F753" i="6"/>
  <c r="F745" i="6"/>
  <c r="F737" i="6"/>
  <c r="G737" i="6" s="1"/>
  <c r="F713" i="6"/>
  <c r="F705" i="6"/>
  <c r="F697" i="6"/>
  <c r="F689" i="6"/>
  <c r="G689" i="6" s="1"/>
  <c r="F673" i="6"/>
  <c r="F665" i="6"/>
  <c r="F657" i="6"/>
  <c r="G657" i="6" s="1"/>
  <c r="F593" i="6"/>
  <c r="F585" i="6"/>
  <c r="F577" i="6"/>
  <c r="G577" i="6" s="1"/>
  <c r="F569" i="6"/>
  <c r="F545" i="6"/>
  <c r="G545" i="6" s="1"/>
  <c r="F537" i="6"/>
  <c r="G537" i="6" s="1"/>
  <c r="F529" i="6"/>
  <c r="F521" i="6"/>
  <c r="G521" i="6" s="1"/>
  <c r="F513" i="6"/>
  <c r="G513" i="6" s="1"/>
  <c r="F481" i="6"/>
  <c r="F473" i="6"/>
  <c r="F465" i="6"/>
  <c r="F449" i="6"/>
  <c r="G449" i="6" s="1"/>
  <c r="F441" i="6"/>
  <c r="F433" i="6"/>
  <c r="F409" i="6"/>
  <c r="F401" i="6"/>
  <c r="G401" i="6" s="1"/>
  <c r="F385" i="6"/>
  <c r="G385" i="6" s="1"/>
  <c r="F377" i="6"/>
  <c r="G377" i="6" s="1"/>
  <c r="F361" i="6"/>
  <c r="F353" i="6"/>
  <c r="F345" i="6"/>
  <c r="F329" i="6"/>
  <c r="F313" i="6"/>
  <c r="F305" i="6"/>
  <c r="F289" i="6"/>
  <c r="G289" i="6" s="1"/>
  <c r="F281" i="6"/>
  <c r="F273" i="6"/>
  <c r="F257" i="6"/>
  <c r="F249" i="6"/>
  <c r="F225" i="6"/>
  <c r="G225" i="6" s="1"/>
  <c r="F201" i="6"/>
  <c r="F169" i="6"/>
  <c r="G169" i="6" s="1"/>
  <c r="F161" i="6"/>
  <c r="F153" i="6"/>
  <c r="F137" i="6"/>
  <c r="G137" i="6" s="1"/>
  <c r="F129" i="6"/>
  <c r="F113" i="6"/>
  <c r="F105" i="6"/>
  <c r="F97" i="6"/>
  <c r="F89" i="6"/>
  <c r="F81" i="6"/>
  <c r="F73" i="6"/>
  <c r="F49" i="6"/>
  <c r="F41" i="6"/>
  <c r="F33" i="6"/>
  <c r="F9" i="6"/>
  <c r="F1048" i="6"/>
  <c r="G1048" i="6" s="1"/>
  <c r="F1040" i="6"/>
  <c r="F1032" i="6"/>
  <c r="F1024" i="6"/>
  <c r="F1016" i="6"/>
  <c r="G1016" i="6" s="1"/>
  <c r="F992" i="6"/>
  <c r="F984" i="6"/>
  <c r="F936" i="6"/>
  <c r="F928" i="6"/>
  <c r="G928" i="6" s="1"/>
  <c r="F920" i="6"/>
  <c r="F912" i="6"/>
  <c r="F904" i="6"/>
  <c r="G904" i="6" s="1"/>
  <c r="F896" i="6"/>
  <c r="G896" i="6" s="1"/>
  <c r="F888" i="6"/>
  <c r="G888" i="6" s="1"/>
  <c r="F880" i="6"/>
  <c r="F872" i="6"/>
  <c r="F864" i="6"/>
  <c r="F784" i="6"/>
  <c r="F768" i="6"/>
  <c r="F760" i="6"/>
  <c r="G760" i="6" s="1"/>
  <c r="F752" i="6"/>
  <c r="G752" i="6" s="1"/>
  <c r="F736" i="6"/>
  <c r="G736" i="6" s="1"/>
  <c r="F704" i="6"/>
  <c r="F688" i="6"/>
  <c r="G688" i="6" s="1"/>
  <c r="F680" i="6"/>
  <c r="G680" i="6" s="1"/>
  <c r="F672" i="6"/>
  <c r="G672" i="6" s="1"/>
  <c r="F664" i="6"/>
  <c r="F656" i="6"/>
  <c r="G656" i="6" s="1"/>
  <c r="F592" i="6"/>
  <c r="F584" i="6"/>
  <c r="F576" i="6"/>
  <c r="G576" i="6" s="1"/>
  <c r="F568" i="6"/>
  <c r="F552" i="6"/>
  <c r="F544" i="6"/>
  <c r="F528" i="6"/>
  <c r="F520" i="6"/>
  <c r="F480" i="6"/>
  <c r="F472" i="6"/>
  <c r="G472" i="6" s="1"/>
  <c r="F464" i="6"/>
  <c r="F456" i="6"/>
  <c r="F448" i="6"/>
  <c r="F440" i="6"/>
  <c r="F432" i="6"/>
  <c r="F408" i="6"/>
  <c r="F400" i="6"/>
  <c r="G400" i="6" s="1"/>
  <c r="F392" i="6"/>
  <c r="G392" i="6" s="1"/>
  <c r="F376" i="6"/>
  <c r="G376" i="6" s="1"/>
  <c r="F360" i="6"/>
  <c r="G360" i="6" s="1"/>
  <c r="F344" i="6"/>
  <c r="F336" i="6"/>
  <c r="F328" i="6"/>
  <c r="F320" i="6"/>
  <c r="G320" i="6" s="1"/>
  <c r="F312" i="6"/>
  <c r="F304" i="6"/>
  <c r="F288" i="6"/>
  <c r="F280" i="6"/>
  <c r="F256" i="6"/>
  <c r="F248" i="6"/>
  <c r="F240" i="6"/>
  <c r="F224" i="6"/>
  <c r="F216" i="6"/>
  <c r="F200" i="6"/>
  <c r="F184" i="6"/>
  <c r="F168" i="6"/>
  <c r="F152" i="6"/>
  <c r="G152" i="6" s="1"/>
  <c r="F128" i="6"/>
  <c r="G128" i="6" s="1"/>
  <c r="F104" i="6"/>
  <c r="F80" i="6"/>
  <c r="F72" i="6"/>
  <c r="F64" i="6"/>
  <c r="F48" i="6"/>
  <c r="F40" i="6"/>
  <c r="F1063" i="6"/>
  <c r="F1055" i="6"/>
  <c r="G1055" i="6" s="1"/>
  <c r="F1047" i="6"/>
  <c r="F1031" i="6"/>
  <c r="F1023" i="6"/>
  <c r="F1007" i="6"/>
  <c r="G1007" i="6" s="1"/>
  <c r="F999" i="6"/>
  <c r="F991" i="6"/>
  <c r="G991" i="6" s="1"/>
  <c r="F975" i="6"/>
  <c r="G975" i="6" s="1"/>
  <c r="F943" i="6"/>
  <c r="F935" i="6"/>
  <c r="F927" i="6"/>
  <c r="G927" i="6" s="1"/>
  <c r="F919" i="6"/>
  <c r="F911" i="6"/>
  <c r="F903" i="6"/>
  <c r="F887" i="6"/>
  <c r="G887" i="6" s="1"/>
  <c r="F879" i="6"/>
  <c r="F871" i="6"/>
  <c r="F863" i="6"/>
  <c r="F783" i="6"/>
  <c r="F775" i="6"/>
  <c r="G775" i="6" s="1"/>
  <c r="F767" i="6"/>
  <c r="G767" i="6" s="1"/>
  <c r="F759" i="6"/>
  <c r="F751" i="6"/>
  <c r="F743" i="6"/>
  <c r="F735" i="6"/>
  <c r="G735" i="6" s="1"/>
  <c r="F727" i="6"/>
  <c r="F703" i="6"/>
  <c r="F695" i="6"/>
  <c r="F687" i="6"/>
  <c r="F679" i="6"/>
  <c r="F671" i="6"/>
  <c r="F663" i="6"/>
  <c r="F655" i="6"/>
  <c r="F591" i="6"/>
  <c r="F583" i="6"/>
  <c r="F575" i="6"/>
  <c r="F567" i="6"/>
  <c r="G567" i="6" s="1"/>
  <c r="F559" i="6"/>
  <c r="F551" i="6"/>
  <c r="F543" i="6"/>
  <c r="F527" i="6"/>
  <c r="G527" i="6" s="1"/>
  <c r="F519" i="6"/>
  <c r="G519" i="6" s="1"/>
  <c r="F511" i="6"/>
  <c r="F479" i="6"/>
  <c r="F471" i="6"/>
  <c r="F455" i="6"/>
  <c r="F447" i="6"/>
  <c r="F439" i="6"/>
  <c r="F431" i="6"/>
  <c r="F407" i="6"/>
  <c r="F391" i="6"/>
  <c r="F375" i="6"/>
  <c r="G375" i="6" s="1"/>
  <c r="F367" i="6"/>
  <c r="G367" i="6" s="1"/>
  <c r="F359" i="6"/>
  <c r="G1786" i="6" s="1"/>
  <c r="F343" i="6"/>
  <c r="F327" i="6"/>
  <c r="G327" i="6" s="1"/>
  <c r="F319" i="6"/>
  <c r="F311" i="6"/>
  <c r="F303" i="6"/>
  <c r="F287" i="6"/>
  <c r="F279" i="6"/>
  <c r="F271" i="6"/>
  <c r="F255" i="6"/>
  <c r="F247" i="6"/>
  <c r="F239" i="6"/>
  <c r="F223" i="6"/>
  <c r="F215" i="6"/>
  <c r="F207" i="6"/>
  <c r="F199" i="6"/>
  <c r="G199" i="6" s="1"/>
  <c r="F151" i="6"/>
  <c r="F127" i="6"/>
  <c r="F103" i="6"/>
  <c r="F95" i="6"/>
  <c r="F87" i="6"/>
  <c r="F79" i="6"/>
  <c r="F71" i="6"/>
  <c r="F47" i="6"/>
  <c r="F39" i="6"/>
  <c r="F31" i="6"/>
  <c r="F15" i="6"/>
  <c r="F1046" i="6"/>
  <c r="F1030" i="6"/>
  <c r="F1022" i="6"/>
  <c r="F1006" i="6"/>
  <c r="F998" i="6"/>
  <c r="F990" i="6"/>
  <c r="G990" i="6" s="1"/>
  <c r="F974" i="6"/>
  <c r="G974" i="6" s="1"/>
  <c r="F958" i="6"/>
  <c r="G958" i="6" s="1"/>
  <c r="F942" i="6"/>
  <c r="F918" i="6"/>
  <c r="F910" i="6"/>
  <c r="F902" i="6"/>
  <c r="G902" i="6" s="1"/>
  <c r="F894" i="6"/>
  <c r="F870" i="6"/>
  <c r="G870" i="6" s="1"/>
  <c r="F862" i="6"/>
  <c r="G862" i="6" s="1"/>
  <c r="F782" i="6"/>
  <c r="G782" i="6" s="1"/>
  <c r="F774" i="6"/>
  <c r="F766" i="6"/>
  <c r="G766" i="6" s="1"/>
  <c r="F758" i="6"/>
  <c r="F750" i="6"/>
  <c r="F742" i="6"/>
  <c r="F702" i="6"/>
  <c r="G702" i="6" s="1"/>
  <c r="F694" i="6"/>
  <c r="F686" i="6"/>
  <c r="G686" i="6" s="1"/>
  <c r="F678" i="6"/>
  <c r="F670" i="6"/>
  <c r="G670" i="6" s="1"/>
  <c r="F662" i="6"/>
  <c r="F654" i="6"/>
  <c r="F590" i="6"/>
  <c r="F582" i="6"/>
  <c r="F550" i="6"/>
  <c r="G550" i="6" s="1"/>
  <c r="F542" i="6"/>
  <c r="F534" i="6"/>
  <c r="G534" i="6" s="1"/>
  <c r="F518" i="6"/>
  <c r="F510" i="6"/>
  <c r="G510" i="6" s="1"/>
  <c r="F478" i="6"/>
  <c r="F470" i="6"/>
  <c r="G470" i="6" s="1"/>
  <c r="F462" i="6"/>
  <c r="F454" i="6"/>
  <c r="F446" i="6"/>
  <c r="F406" i="6"/>
  <c r="F398" i="6"/>
  <c r="F390" i="6"/>
  <c r="F382" i="6"/>
  <c r="F366" i="6"/>
  <c r="F358" i="6"/>
  <c r="F342" i="6"/>
  <c r="F326" i="6"/>
  <c r="F318" i="6"/>
  <c r="G318" i="6" s="1"/>
  <c r="F310" i="6"/>
  <c r="F286" i="6"/>
  <c r="G286" i="6" s="1"/>
  <c r="F270" i="6"/>
  <c r="F238" i="6"/>
  <c r="F214" i="6"/>
  <c r="F206" i="6"/>
  <c r="F198" i="6"/>
  <c r="G198" i="6" s="1"/>
  <c r="F174" i="6"/>
  <c r="F118" i="6"/>
  <c r="F94" i="6"/>
  <c r="F86" i="6"/>
  <c r="F78" i="6"/>
  <c r="F54" i="6"/>
  <c r="F46" i="6"/>
  <c r="F38" i="6"/>
  <c r="F30" i="6"/>
  <c r="F22" i="6"/>
  <c r="F14" i="6"/>
  <c r="F1061" i="6"/>
  <c r="F1053" i="6"/>
  <c r="G1053" i="6" s="1"/>
  <c r="F1037" i="6"/>
  <c r="F1029" i="6"/>
  <c r="G1029" i="6" s="1"/>
  <c r="F1021" i="6"/>
  <c r="F1013" i="6"/>
  <c r="G1013" i="6" s="1"/>
  <c r="F997" i="6"/>
  <c r="G997" i="6" s="1"/>
  <c r="F989" i="6"/>
  <c r="F965" i="6"/>
  <c r="F933" i="6"/>
  <c r="G933" i="6" s="1"/>
  <c r="F925" i="6"/>
  <c r="F917" i="6"/>
  <c r="F901" i="6"/>
  <c r="F893" i="6"/>
  <c r="F885" i="6"/>
  <c r="G885" i="6" s="1"/>
  <c r="F869" i="6"/>
  <c r="F781" i="6"/>
  <c r="G781" i="6" s="1"/>
  <c r="F773" i="6"/>
  <c r="G773" i="6" s="1"/>
  <c r="F765" i="6"/>
  <c r="F757" i="6"/>
  <c r="F749" i="6"/>
  <c r="F741" i="6"/>
  <c r="F733" i="6"/>
  <c r="G733" i="6" s="1"/>
  <c r="F725" i="6"/>
  <c r="F701" i="6"/>
  <c r="G701" i="6" s="1"/>
  <c r="F693" i="6"/>
  <c r="F677" i="6"/>
  <c r="F669" i="6"/>
  <c r="G669" i="6" s="1"/>
  <c r="F661" i="6"/>
  <c r="F589" i="6"/>
  <c r="G589" i="6" s="1"/>
  <c r="F581" i="6"/>
  <c r="F573" i="6"/>
  <c r="F565" i="6"/>
  <c r="G565" i="6" s="1"/>
  <c r="F557" i="6"/>
  <c r="F549" i="6"/>
  <c r="G549" i="6" s="1"/>
  <c r="F533" i="6"/>
  <c r="G533" i="6" s="1"/>
  <c r="F517" i="6"/>
  <c r="F477" i="6"/>
  <c r="F469" i="6"/>
  <c r="F461" i="6"/>
  <c r="F453" i="6"/>
  <c r="G453" i="6" s="1"/>
  <c r="F445" i="6"/>
  <c r="F437" i="6"/>
  <c r="G437" i="6" s="1"/>
  <c r="F413" i="6"/>
  <c r="F405" i="6"/>
  <c r="F397" i="6"/>
  <c r="F389" i="6"/>
  <c r="G389" i="6" s="1"/>
  <c r="F381" i="6"/>
  <c r="F365" i="6"/>
  <c r="G365" i="6" s="1"/>
  <c r="F357" i="6"/>
  <c r="F341" i="6"/>
  <c r="G341" i="6" s="1"/>
  <c r="F325" i="6"/>
  <c r="F317" i="6"/>
  <c r="F309" i="6"/>
  <c r="F285" i="6"/>
  <c r="F277" i="6"/>
  <c r="F253" i="6"/>
  <c r="G253" i="6" s="1"/>
  <c r="F221" i="6"/>
  <c r="G221" i="6" s="1"/>
  <c r="F213" i="6"/>
  <c r="F205" i="6"/>
  <c r="F197" i="6"/>
  <c r="F173" i="6"/>
  <c r="G173" i="6" s="1"/>
  <c r="F149" i="6"/>
  <c r="G149" i="6" s="1"/>
  <c r="F141" i="6"/>
  <c r="G141" i="6" s="1"/>
  <c r="F117" i="6"/>
  <c r="F101" i="6"/>
  <c r="F85" i="6"/>
  <c r="F69" i="6"/>
  <c r="F61" i="6"/>
  <c r="F45" i="6"/>
  <c r="F37" i="6"/>
  <c r="F1036" i="6"/>
  <c r="F1020" i="6"/>
  <c r="F1012" i="6"/>
  <c r="G1012" i="6" s="1"/>
  <c r="F996" i="6"/>
  <c r="G996" i="6" s="1"/>
  <c r="F988" i="6"/>
  <c r="F964" i="6"/>
  <c r="G964" i="6" s="1"/>
  <c r="F948" i="6"/>
  <c r="G948" i="6" s="1"/>
  <c r="F940" i="6"/>
  <c r="G940" i="6" s="1"/>
  <c r="F924" i="6"/>
  <c r="G924" i="6" s="1"/>
  <c r="F916" i="6"/>
  <c r="F908" i="6"/>
  <c r="G908" i="6" s="1"/>
  <c r="F900" i="6"/>
  <c r="F892" i="6"/>
  <c r="F884" i="6"/>
  <c r="G884" i="6" s="1"/>
  <c r="F876" i="6"/>
  <c r="F868" i="6"/>
  <c r="G868" i="6" s="1"/>
  <c r="F788" i="6"/>
  <c r="F772" i="6"/>
  <c r="G772" i="6" s="1"/>
  <c r="F764" i="6"/>
  <c r="F756" i="6"/>
  <c r="F748" i="6"/>
  <c r="G748" i="6" s="1"/>
  <c r="F740" i="6"/>
  <c r="F732" i="6"/>
  <c r="F724" i="6"/>
  <c r="G724" i="6" s="1"/>
  <c r="F716" i="6"/>
  <c r="G716" i="6" s="1"/>
  <c r="F700" i="6"/>
  <c r="G700" i="6" s="1"/>
  <c r="F692" i="6"/>
  <c r="G692" i="6" s="1"/>
  <c r="F684" i="6"/>
  <c r="G684" i="6" s="1"/>
  <c r="F676" i="6"/>
  <c r="F668" i="6"/>
  <c r="F660" i="6"/>
  <c r="F588" i="6"/>
  <c r="G588" i="6" s="1"/>
  <c r="F572" i="6"/>
  <c r="F556" i="6"/>
  <c r="G556" i="6" s="1"/>
  <c r="F548" i="6"/>
  <c r="G548" i="6" s="1"/>
  <c r="F540" i="6"/>
  <c r="F532" i="6"/>
  <c r="F524" i="6"/>
  <c r="F516" i="6"/>
  <c r="F476" i="6"/>
  <c r="F468" i="6"/>
  <c r="G468" i="6" s="1"/>
  <c r="F460" i="6"/>
  <c r="G460" i="6" s="1"/>
  <c r="F452" i="6"/>
  <c r="F444" i="6"/>
  <c r="G444" i="6" s="1"/>
  <c r="F436" i="6"/>
  <c r="F412" i="6"/>
  <c r="F404" i="6"/>
  <c r="G404" i="6" s="1"/>
  <c r="F396" i="6"/>
  <c r="G396" i="6" s="1"/>
  <c r="F380" i="6"/>
  <c r="F364" i="6"/>
  <c r="G364" i="6" s="1"/>
  <c r="F340" i="6"/>
  <c r="F324" i="6"/>
  <c r="F316" i="6"/>
  <c r="F308" i="6"/>
  <c r="F284" i="6"/>
  <c r="G284" i="6" s="1"/>
  <c r="F276" i="6"/>
  <c r="F260" i="6"/>
  <c r="G260" i="6" s="1"/>
  <c r="F252" i="6"/>
  <c r="F236" i="6"/>
  <c r="G236" i="6" s="1"/>
  <c r="F212" i="6"/>
  <c r="F204" i="6"/>
  <c r="G204" i="6" s="1"/>
  <c r="F196" i="6"/>
  <c r="G196" i="6" s="1"/>
  <c r="F188" i="6"/>
  <c r="G188" i="6" s="1"/>
  <c r="F180" i="6"/>
  <c r="F172" i="6"/>
  <c r="F148" i="6"/>
  <c r="F124" i="6"/>
  <c r="F116" i="6"/>
  <c r="G116" i="6" s="1"/>
  <c r="F68" i="6"/>
  <c r="F36" i="6"/>
  <c r="G395" i="6" s="1"/>
  <c r="F28" i="6"/>
  <c r="F12" i="6"/>
  <c r="G2" i="6"/>
  <c r="G768" i="6" l="1"/>
  <c r="G2357" i="6"/>
  <c r="G2226" i="6"/>
  <c r="G586" i="6"/>
  <c r="G1031" i="6"/>
  <c r="G1024" i="6"/>
  <c r="G753" i="6"/>
  <c r="G477" i="6"/>
  <c r="G2241" i="6"/>
  <c r="G1372" i="6"/>
  <c r="G1247" i="6"/>
  <c r="G2480" i="6"/>
  <c r="G2353" i="6"/>
  <c r="G313" i="6"/>
  <c r="G2487" i="6"/>
  <c r="G2956" i="6"/>
  <c r="G215" i="6"/>
  <c r="G1030" i="6"/>
  <c r="G530" i="6"/>
  <c r="G1072" i="6"/>
  <c r="G2806" i="6"/>
  <c r="G2418" i="6"/>
  <c r="G2609" i="6"/>
  <c r="G1360" i="6"/>
  <c r="G197" i="6"/>
  <c r="G1406" i="6"/>
  <c r="G3018" i="6"/>
  <c r="G2060" i="6"/>
  <c r="G532" i="6"/>
  <c r="G892" i="6"/>
  <c r="G2705" i="6"/>
  <c r="G3218" i="6"/>
  <c r="G2927" i="6"/>
  <c r="G901" i="6"/>
  <c r="G824" i="6"/>
  <c r="G540" i="6"/>
  <c r="G2161" i="6"/>
  <c r="G665" i="6"/>
  <c r="G2199" i="6"/>
  <c r="G2770" i="6"/>
  <c r="G910" i="6"/>
  <c r="G511" i="6"/>
  <c r="G1335" i="6"/>
  <c r="G598" i="6"/>
  <c r="G913" i="6"/>
  <c r="G3027" i="6"/>
  <c r="G1613" i="6"/>
  <c r="G3268" i="6"/>
  <c r="G305" i="6"/>
  <c r="G1066" i="6"/>
  <c r="G1040" i="6"/>
  <c r="G129" i="6"/>
  <c r="G965" i="6"/>
  <c r="G3050" i="6"/>
  <c r="G2495" i="6"/>
  <c r="G1027" i="6"/>
  <c r="G2982" i="6"/>
  <c r="G961" i="6"/>
  <c r="G1465" i="6"/>
  <c r="G2547" i="6"/>
  <c r="G2483" i="6"/>
  <c r="G2754" i="6"/>
  <c r="G458" i="6"/>
  <c r="G1022" i="6"/>
  <c r="G765" i="6"/>
  <c r="G1009" i="6"/>
  <c r="G506" i="6"/>
  <c r="G148" i="6"/>
  <c r="G1646" i="6"/>
  <c r="G1538" i="6"/>
  <c r="G2400" i="6"/>
  <c r="G551" i="6"/>
  <c r="G1084" i="6"/>
  <c r="G207" i="6"/>
  <c r="G2052" i="6"/>
  <c r="G674" i="6"/>
  <c r="G572" i="6"/>
  <c r="G325" i="6"/>
  <c r="G2317" i="6"/>
  <c r="G1271" i="6"/>
  <c r="G2968" i="6"/>
  <c r="G2261" i="6"/>
  <c r="G2325" i="6"/>
  <c r="G2928" i="6"/>
  <c r="G1149" i="6"/>
  <c r="G2630" i="6"/>
  <c r="G1284" i="6"/>
  <c r="G342" i="6"/>
  <c r="G1032" i="6"/>
  <c r="G2196" i="6"/>
  <c r="G2712" i="6"/>
  <c r="G784" i="6"/>
  <c r="G1028" i="6"/>
  <c r="G3503" i="6"/>
  <c r="G1092" i="6"/>
  <c r="G344" i="6"/>
  <c r="G425" i="6"/>
  <c r="G242" i="6"/>
  <c r="G168" i="6"/>
  <c r="G1614" i="6"/>
  <c r="G1658" i="6"/>
  <c r="G2617" i="6"/>
  <c r="G1722" i="6"/>
  <c r="G422" i="6"/>
  <c r="G1947" i="6"/>
  <c r="G528" i="6"/>
  <c r="G2576" i="6"/>
  <c r="G1721" i="6"/>
  <c r="G1604" i="6"/>
  <c r="G554" i="6"/>
  <c r="G999" i="6"/>
  <c r="G732" i="6"/>
  <c r="G738" i="6"/>
  <c r="G1720" i="6"/>
  <c r="G2676" i="6"/>
  <c r="G2720" i="6"/>
  <c r="G266" i="6"/>
  <c r="G1023" i="6"/>
  <c r="G745" i="6"/>
  <c r="G2851" i="6"/>
  <c r="G1064" i="6"/>
  <c r="G1466" i="6"/>
  <c r="G711" i="6"/>
  <c r="G3146" i="6"/>
  <c r="G222" i="6"/>
  <c r="G894" i="6"/>
  <c r="G1321" i="6"/>
  <c r="G1322" i="6"/>
  <c r="G2057" i="6"/>
  <c r="G455" i="6"/>
  <c r="G557" i="6"/>
  <c r="G412" i="6"/>
  <c r="G542" i="6"/>
  <c r="G864" i="6"/>
  <c r="G273" i="6"/>
  <c r="G2540" i="6"/>
  <c r="G2498" i="6"/>
  <c r="G2622" i="6"/>
  <c r="G243" i="6"/>
  <c r="G751" i="6"/>
  <c r="G783" i="6"/>
  <c r="G280" i="6"/>
  <c r="G2372" i="6"/>
  <c r="G2367" i="6"/>
  <c r="G2745" i="6"/>
  <c r="G2120" i="6"/>
  <c r="G2377" i="6"/>
  <c r="G263" i="6"/>
  <c r="G787" i="6"/>
  <c r="G3042" i="6"/>
  <c r="G502" i="6"/>
  <c r="G654" i="6"/>
  <c r="G2229" i="6"/>
  <c r="G2766" i="6"/>
  <c r="G1238" i="6"/>
  <c r="G1026" i="6"/>
  <c r="G2508" i="6"/>
  <c r="G1237" i="6"/>
  <c r="G2654" i="6"/>
  <c r="G616" i="6"/>
  <c r="G644" i="6"/>
  <c r="G1290" i="6"/>
  <c r="G383" i="6"/>
  <c r="G2004" i="6"/>
  <c r="G2580" i="6"/>
  <c r="G2517" i="6"/>
  <c r="G469" i="6"/>
  <c r="G2250" i="6"/>
  <c r="G624" i="6"/>
  <c r="G307" i="6"/>
  <c r="G1234" i="6"/>
  <c r="G2094" i="6"/>
  <c r="G157" i="6"/>
  <c r="G617" i="6"/>
  <c r="G798" i="6"/>
  <c r="G142" i="6"/>
  <c r="G866" i="6"/>
  <c r="G1263" i="6"/>
  <c r="G268" i="6"/>
  <c r="G507" i="6"/>
  <c r="G2954" i="6"/>
  <c r="G277" i="6"/>
  <c r="G310" i="6"/>
  <c r="G311" i="6"/>
  <c r="G673" i="6"/>
  <c r="G2256" i="6"/>
  <c r="G2202" i="6"/>
  <c r="G430" i="6"/>
  <c r="G2285" i="6"/>
  <c r="G661" i="6"/>
  <c r="G1373" i="6"/>
  <c r="G2287" i="6"/>
  <c r="G223" i="6"/>
  <c r="G432" i="6"/>
  <c r="G434" i="6"/>
  <c r="G1261" i="6"/>
  <c r="G876" i="6"/>
  <c r="G174" i="6"/>
  <c r="G871" i="6"/>
  <c r="G1269" i="6"/>
  <c r="G1713" i="6"/>
  <c r="G2902" i="6"/>
  <c r="G872" i="6"/>
  <c r="G433" i="6"/>
  <c r="G2945" i="6"/>
  <c r="G2345" i="6"/>
  <c r="G806" i="6"/>
  <c r="G1317" i="6"/>
  <c r="G487" i="6"/>
  <c r="G3843" i="6"/>
  <c r="G285" i="6"/>
  <c r="G462" i="6"/>
  <c r="G1765" i="6"/>
  <c r="G3230" i="6"/>
  <c r="G3241" i="6"/>
  <c r="G1763" i="6"/>
  <c r="G276" i="6"/>
  <c r="G113" i="6"/>
  <c r="G585" i="6"/>
  <c r="G3232" i="6"/>
  <c r="G3234" i="6"/>
  <c r="G2343" i="6"/>
  <c r="G3285" i="6"/>
  <c r="G1762" i="6"/>
  <c r="G2532" i="6"/>
  <c r="G3229" i="6"/>
  <c r="G3119" i="6"/>
  <c r="G3231" i="6"/>
  <c r="G3240" i="6"/>
  <c r="G265" i="6"/>
  <c r="G103" i="6"/>
  <c r="G3237" i="6"/>
  <c r="G3233" i="6"/>
  <c r="G166" i="6"/>
  <c r="G256" i="6"/>
  <c r="G2544" i="6"/>
  <c r="G1249" i="6"/>
  <c r="G1539" i="6"/>
  <c r="G421" i="6"/>
  <c r="G1871" i="6"/>
  <c r="G381" i="6"/>
  <c r="G570" i="6"/>
  <c r="G2258" i="6"/>
  <c r="G1429" i="6"/>
  <c r="G1430" i="6"/>
  <c r="G1838" i="6"/>
  <c r="G799" i="6"/>
  <c r="G663" i="6"/>
  <c r="G464" i="6"/>
  <c r="G170" i="6"/>
  <c r="G741" i="6"/>
  <c r="G3219" i="6"/>
  <c r="G2904" i="6"/>
  <c r="G134" i="6"/>
  <c r="G1176" i="6"/>
  <c r="G202" i="6"/>
  <c r="G2365" i="6"/>
  <c r="G2655" i="6"/>
  <c r="G2639" i="6"/>
  <c r="G549" i="8"/>
  <c r="I549" i="8" s="1"/>
  <c r="H549" i="8"/>
  <c r="J549" i="8" s="1"/>
  <c r="Q549" i="8"/>
  <c r="G582" i="6"/>
  <c r="G271" i="6"/>
  <c r="G282" i="6"/>
  <c r="G1670" i="6"/>
  <c r="G1551" i="6"/>
  <c r="G1046" i="6"/>
  <c r="G200" i="6"/>
  <c r="G1553" i="6"/>
  <c r="G2513" i="6"/>
  <c r="G1546" i="6"/>
  <c r="G3319" i="6"/>
  <c r="G3318" i="6"/>
  <c r="G476" i="6"/>
  <c r="G247" i="6"/>
  <c r="G1605" i="6"/>
  <c r="G1725" i="6"/>
  <c r="G2527" i="6"/>
  <c r="G2725" i="6"/>
  <c r="G465" i="6"/>
  <c r="G224" i="6"/>
  <c r="G456" i="6"/>
  <c r="G1033" i="6"/>
  <c r="G162" i="6"/>
  <c r="G226" i="6"/>
  <c r="G1270" i="6"/>
  <c r="G1654" i="6"/>
  <c r="G1305" i="6"/>
  <c r="G2519" i="6"/>
  <c r="G423" i="6"/>
  <c r="G2771" i="6"/>
  <c r="G252" i="6"/>
  <c r="G154" i="6"/>
  <c r="H508" i="8"/>
  <c r="G508" i="8"/>
  <c r="G992" i="8"/>
  <c r="I992" i="8" s="1"/>
  <c r="H992" i="8"/>
  <c r="J992" i="8" s="1"/>
  <c r="Q992" i="8"/>
  <c r="G398" i="6"/>
  <c r="G2164" i="6"/>
  <c r="G104" i="6"/>
  <c r="G124" i="6"/>
  <c r="G138" i="6"/>
  <c r="G2214" i="6"/>
  <c r="G2934" i="6"/>
  <c r="G750" i="6"/>
  <c r="G771" i="6"/>
  <c r="G1245" i="6"/>
  <c r="G1325" i="6"/>
  <c r="G3045" i="6"/>
  <c r="G2906" i="6"/>
  <c r="G2086" i="6"/>
  <c r="G316" i="6"/>
  <c r="G757" i="6"/>
  <c r="G206" i="6"/>
  <c r="G671" i="6"/>
  <c r="G865" i="6"/>
  <c r="G1333" i="6"/>
  <c r="G2421" i="6"/>
  <c r="G2629" i="6"/>
  <c r="G2922" i="6"/>
  <c r="G1916" i="6"/>
  <c r="G5" i="6"/>
  <c r="G1994" i="6"/>
  <c r="G2779" i="6"/>
  <c r="H521" i="8"/>
  <c r="G521" i="8"/>
  <c r="Q521" i="8"/>
  <c r="G1241" i="6"/>
  <c r="G1327" i="6"/>
  <c r="G946" i="6"/>
  <c r="G2834" i="6"/>
  <c r="G270" i="6"/>
  <c r="G329" i="6"/>
  <c r="G2543" i="6"/>
  <c r="G2672" i="6"/>
  <c r="G326" i="6"/>
  <c r="G988" i="6"/>
  <c r="G900" i="6"/>
  <c r="G677" i="6"/>
  <c r="G2830" i="6"/>
  <c r="G2742" i="6"/>
  <c r="G3097" i="6"/>
  <c r="G1474" i="6"/>
  <c r="G2804" i="6"/>
  <c r="G2871" i="6"/>
  <c r="G2802" i="6"/>
  <c r="G380" i="6"/>
  <c r="G153" i="6"/>
  <c r="G705" i="6"/>
  <c r="G258" i="6"/>
  <c r="G873" i="6"/>
  <c r="G2833" i="6"/>
  <c r="G3103" i="6"/>
  <c r="G516" i="6"/>
  <c r="G678" i="6"/>
  <c r="G942" i="6"/>
  <c r="G3100" i="6"/>
  <c r="G1334" i="6"/>
  <c r="G3199" i="6"/>
  <c r="G331" i="6"/>
  <c r="G12" i="6"/>
  <c r="G2840" i="6"/>
  <c r="G3495" i="6"/>
  <c r="G2671" i="6"/>
  <c r="G302" i="6"/>
  <c r="G659" i="6"/>
  <c r="G893" i="6"/>
  <c r="G1397" i="6"/>
  <c r="G2423" i="6"/>
  <c r="G3410" i="6"/>
  <c r="G3320" i="6"/>
  <c r="G1543" i="6"/>
  <c r="G3181" i="6"/>
  <c r="G2888" i="6"/>
  <c r="G2205" i="6"/>
  <c r="G3001" i="6"/>
  <c r="G335" i="6"/>
  <c r="G1468" i="6"/>
  <c r="G687" i="6"/>
  <c r="G989" i="6"/>
  <c r="G2471" i="6"/>
  <c r="G2917" i="6"/>
  <c r="G918" i="6"/>
  <c r="G727" i="6"/>
  <c r="G2534" i="6"/>
  <c r="G2989" i="6"/>
  <c r="G3126" i="6"/>
  <c r="G3035" i="6"/>
  <c r="G28" i="6"/>
  <c r="G3196" i="6"/>
  <c r="G2901" i="6"/>
  <c r="G1419" i="6"/>
  <c r="G145" i="6"/>
  <c r="G935" i="6"/>
  <c r="G552" i="6"/>
  <c r="G201" i="6"/>
  <c r="G1395" i="6"/>
  <c r="G3535" i="6"/>
  <c r="G180" i="6"/>
  <c r="G459" i="6"/>
  <c r="G68" i="6"/>
  <c r="G529" i="6"/>
  <c r="G1301" i="6"/>
  <c r="G2792" i="6"/>
  <c r="G2692" i="6"/>
  <c r="G652" i="6"/>
  <c r="G3060" i="6"/>
  <c r="G2936" i="6"/>
  <c r="G136" i="6"/>
  <c r="G275" i="6"/>
  <c r="G524" i="6"/>
  <c r="G324" i="6"/>
  <c r="G788" i="6"/>
  <c r="G357" i="6"/>
  <c r="G912" i="6"/>
  <c r="G1260" i="6"/>
  <c r="G2714" i="6"/>
  <c r="G111" i="6"/>
  <c r="G227" i="6"/>
  <c r="G544" i="6"/>
  <c r="G920" i="6"/>
  <c r="G147" i="6"/>
  <c r="G3032" i="6"/>
  <c r="G2970" i="6"/>
  <c r="G668" i="6"/>
  <c r="G1262" i="6"/>
  <c r="G1264" i="6"/>
  <c r="G1265" i="6"/>
  <c r="G943" i="6"/>
  <c r="G205" i="6"/>
  <c r="G413" i="6"/>
  <c r="G105" i="6"/>
  <c r="G514" i="6"/>
  <c r="G2693" i="6"/>
  <c r="G2941" i="6"/>
  <c r="G647" i="6"/>
  <c r="G2744" i="6"/>
  <c r="G2793" i="6"/>
  <c r="G1544" i="6"/>
  <c r="G911" i="6"/>
  <c r="G3301" i="6"/>
  <c r="G1129" i="6"/>
  <c r="G436" i="6"/>
  <c r="G875" i="6"/>
  <c r="G212" i="6"/>
  <c r="G1492" i="6"/>
  <c r="G756" i="6"/>
  <c r="G1388" i="6"/>
  <c r="G85" i="6"/>
  <c r="G925" i="6"/>
  <c r="G1157" i="6"/>
  <c r="G1037" i="6"/>
  <c r="G451" i="6"/>
  <c r="G7" i="6"/>
  <c r="G39" i="6"/>
  <c r="G151" i="6"/>
  <c r="G351" i="6"/>
  <c r="G559" i="6"/>
  <c r="G679" i="6"/>
  <c r="G630" i="6"/>
  <c r="G759" i="6"/>
  <c r="G903" i="6"/>
  <c r="G48" i="6"/>
  <c r="G184" i="6"/>
  <c r="G241" i="6"/>
  <c r="G288" i="6"/>
  <c r="G355" i="6"/>
  <c r="G704" i="6"/>
  <c r="G1715" i="6"/>
  <c r="G880" i="6"/>
  <c r="G984" i="6"/>
  <c r="G33" i="6"/>
  <c r="G249" i="6"/>
  <c r="G345" i="6"/>
  <c r="G1768" i="6"/>
  <c r="G441" i="6"/>
  <c r="G931" i="6"/>
  <c r="G761" i="6"/>
  <c r="G960" i="6"/>
  <c r="G1001" i="6"/>
  <c r="G411" i="6"/>
  <c r="G18" i="6"/>
  <c r="G330" i="6"/>
  <c r="G1741" i="6"/>
  <c r="G522" i="6"/>
  <c r="G658" i="6"/>
  <c r="G1275" i="6"/>
  <c r="G730" i="6"/>
  <c r="G2155" i="6"/>
  <c r="G890" i="6"/>
  <c r="G1796" i="6"/>
  <c r="G19" i="6"/>
  <c r="G394" i="6"/>
  <c r="G683" i="6"/>
  <c r="G2147" i="6"/>
  <c r="G1412" i="6"/>
  <c r="G1779" i="6"/>
  <c r="G2596" i="6"/>
  <c r="G2113" i="6"/>
  <c r="G1309" i="6"/>
  <c r="G1509" i="6"/>
  <c r="G2171" i="6"/>
  <c r="G2269" i="6"/>
  <c r="G2381" i="6"/>
  <c r="G1283" i="6"/>
  <c r="G2701" i="6"/>
  <c r="G220" i="6"/>
  <c r="G1278" i="6"/>
  <c r="G1995" i="6"/>
  <c r="G1558" i="6"/>
  <c r="G1699" i="6"/>
  <c r="G1383" i="6"/>
  <c r="G1448" i="6"/>
  <c r="G1656" i="6"/>
  <c r="G1744" i="6"/>
  <c r="G2168" i="6"/>
  <c r="G2312" i="6"/>
  <c r="G2448" i="6"/>
  <c r="G1781" i="6"/>
  <c r="G1361" i="6"/>
  <c r="G2030" i="6"/>
  <c r="G1537" i="6"/>
  <c r="G1833" i="6"/>
  <c r="G1617" i="6"/>
  <c r="G2457" i="6"/>
  <c r="G1799" i="6"/>
  <c r="G1010" i="6"/>
  <c r="G1314" i="6"/>
  <c r="G2394" i="6"/>
  <c r="G1745" i="6"/>
  <c r="G1579" i="6"/>
  <c r="G3028" i="6"/>
  <c r="G1675" i="6"/>
  <c r="G3228" i="6"/>
  <c r="G2022" i="6"/>
  <c r="G3294" i="6"/>
  <c r="G2098" i="6"/>
  <c r="G2807" i="6"/>
  <c r="G2371" i="6"/>
  <c r="G3143" i="6"/>
  <c r="G1147" i="6"/>
  <c r="G2800" i="6"/>
  <c r="G2363" i="6"/>
  <c r="G3057" i="6"/>
  <c r="G2524" i="6"/>
  <c r="G1708" i="6"/>
  <c r="G2340" i="6"/>
  <c r="G2267" i="6"/>
  <c r="G2436" i="6"/>
  <c r="G1643" i="6"/>
  <c r="G1733" i="6"/>
  <c r="G675" i="6"/>
  <c r="G2501" i="6"/>
  <c r="G1204" i="6"/>
  <c r="G950" i="6"/>
  <c r="G1366" i="6"/>
  <c r="G2035" i="6"/>
  <c r="G37" i="6"/>
  <c r="G623" i="6"/>
  <c r="G69" i="6"/>
  <c r="G340" i="6"/>
  <c r="G484" i="6"/>
  <c r="G452" i="6"/>
  <c r="G1515" i="6"/>
  <c r="G764" i="6"/>
  <c r="G1760" i="6"/>
  <c r="G101" i="6"/>
  <c r="G1131" i="6"/>
  <c r="G445" i="6"/>
  <c r="G985" i="6"/>
  <c r="G693" i="6"/>
  <c r="G78" i="6"/>
  <c r="G1035" i="6"/>
  <c r="G238" i="6"/>
  <c r="G366" i="6"/>
  <c r="G1411" i="6"/>
  <c r="G590" i="6"/>
  <c r="G742" i="6"/>
  <c r="G1742" i="6"/>
  <c r="G998" i="6"/>
  <c r="G490" i="6"/>
  <c r="G47" i="6"/>
  <c r="G279" i="6"/>
  <c r="G625" i="6"/>
  <c r="G471" i="6"/>
  <c r="G1980" i="6"/>
  <c r="G64" i="6"/>
  <c r="G304" i="6"/>
  <c r="G584" i="6"/>
  <c r="G819" i="6"/>
  <c r="G992" i="6"/>
  <c r="G2251" i="6"/>
  <c r="G41" i="6"/>
  <c r="G257" i="6"/>
  <c r="G353" i="6"/>
  <c r="G245" i="6"/>
  <c r="G34" i="6"/>
  <c r="G442" i="6"/>
  <c r="G666" i="6"/>
  <c r="G906" i="6"/>
  <c r="G1805" i="6"/>
  <c r="G35" i="6"/>
  <c r="G763" i="6"/>
  <c r="G1236" i="6"/>
  <c r="G1428" i="6"/>
  <c r="G1475" i="6"/>
  <c r="G2204" i="6"/>
  <c r="G967" i="6"/>
  <c r="G2420" i="6"/>
  <c r="G2291" i="6"/>
  <c r="G1405" i="6"/>
  <c r="G1770" i="6"/>
  <c r="G1637" i="6"/>
  <c r="G2173" i="6"/>
  <c r="G2709" i="6"/>
  <c r="G891" i="6"/>
  <c r="G1470" i="6"/>
  <c r="G2390" i="6"/>
  <c r="G2283" i="6"/>
  <c r="G1312" i="6"/>
  <c r="G2176" i="6"/>
  <c r="G2320" i="6"/>
  <c r="G1273" i="6"/>
  <c r="G1618" i="6"/>
  <c r="G2186" i="6"/>
  <c r="G2402" i="6"/>
  <c r="G1587" i="6"/>
  <c r="G2796" i="6"/>
  <c r="G2355" i="6"/>
  <c r="G2837" i="6"/>
  <c r="G2427" i="6"/>
  <c r="G3397" i="6"/>
  <c r="G2563" i="6"/>
  <c r="G780" i="6"/>
  <c r="G1612" i="6"/>
  <c r="G1724" i="6"/>
  <c r="G2452" i="6"/>
  <c r="G541" i="6"/>
  <c r="G1597" i="6"/>
  <c r="G2349" i="6"/>
  <c r="G350" i="6"/>
  <c r="G244" i="6"/>
  <c r="G966" i="6"/>
  <c r="G1398" i="6"/>
  <c r="G1743" i="6"/>
  <c r="G1694" i="6"/>
  <c r="G2222" i="6"/>
  <c r="G916" i="6"/>
  <c r="G633" i="6"/>
  <c r="G1020" i="6"/>
  <c r="G1091" i="6"/>
  <c r="G1061" i="6"/>
  <c r="G492" i="6"/>
  <c r="G86" i="6"/>
  <c r="G382" i="6"/>
  <c r="G1435" i="6"/>
  <c r="G478" i="6"/>
  <c r="G1006" i="6"/>
  <c r="G1877" i="6"/>
  <c r="G71" i="6"/>
  <c r="G287" i="6"/>
  <c r="G555" i="6"/>
  <c r="G479" i="6"/>
  <c r="G575" i="6"/>
  <c r="G2091" i="6"/>
  <c r="G919" i="6"/>
  <c r="G1135" i="6"/>
  <c r="G216" i="6"/>
  <c r="G178" i="6"/>
  <c r="G312" i="6"/>
  <c r="G480" i="6"/>
  <c r="G592" i="6"/>
  <c r="G361" i="6"/>
  <c r="G1795" i="6"/>
  <c r="G569" i="6"/>
  <c r="G2083" i="6"/>
  <c r="G697" i="6"/>
  <c r="G785" i="6"/>
  <c r="G1769" i="6"/>
  <c r="G929" i="6"/>
  <c r="G363" i="6"/>
  <c r="G42" i="6"/>
  <c r="G146" i="6"/>
  <c r="G1323" i="6"/>
  <c r="G346" i="6"/>
  <c r="G1777" i="6"/>
  <c r="G450" i="6"/>
  <c r="G75" i="6"/>
  <c r="G1324" i="6"/>
  <c r="G1716" i="6"/>
  <c r="G2212" i="6"/>
  <c r="G2444" i="6"/>
  <c r="G1772" i="6"/>
  <c r="G2189" i="6"/>
  <c r="G2613" i="6"/>
  <c r="G1555" i="6"/>
  <c r="G1086" i="6"/>
  <c r="G1302" i="6"/>
  <c r="G795" i="6"/>
  <c r="G2158" i="6"/>
  <c r="G1331" i="6"/>
  <c r="G1415" i="6"/>
  <c r="G1451" i="6"/>
  <c r="G1567" i="6"/>
  <c r="G939" i="6"/>
  <c r="G2159" i="6"/>
  <c r="G1472" i="6"/>
  <c r="G2496" i="6"/>
  <c r="G915" i="6"/>
  <c r="G1297" i="6"/>
  <c r="G1377" i="6"/>
  <c r="G1569" i="6"/>
  <c r="G1649" i="6"/>
  <c r="G1362" i="6"/>
  <c r="G1627" i="6"/>
  <c r="G3500" i="6"/>
  <c r="G2579" i="6"/>
  <c r="G2845" i="6"/>
  <c r="G2443" i="6"/>
  <c r="G3502" i="6"/>
  <c r="G2611" i="6"/>
  <c r="G3358" i="6"/>
  <c r="G2555" i="6"/>
  <c r="G3015" i="6"/>
  <c r="G2512" i="6"/>
  <c r="G3496" i="6"/>
  <c r="G2154" i="6"/>
  <c r="G2817" i="6"/>
  <c r="G2387" i="6"/>
  <c r="G3129" i="6"/>
  <c r="G1811" i="6"/>
  <c r="G2252" i="6"/>
  <c r="G2356" i="6"/>
  <c r="G2460" i="6"/>
  <c r="G877" i="6"/>
  <c r="G1621" i="6"/>
  <c r="G2245" i="6"/>
  <c r="G2397" i="6"/>
  <c r="G2533" i="6"/>
  <c r="G29" i="6"/>
  <c r="G1574" i="6"/>
  <c r="G2230" i="6"/>
  <c r="G2302" i="6"/>
  <c r="G2382" i="6"/>
  <c r="G1039" i="6"/>
  <c r="G315" i="6"/>
  <c r="G1359" i="6"/>
  <c r="G261" i="6"/>
  <c r="G1519" i="6"/>
  <c r="G172" i="6"/>
  <c r="G1036" i="6"/>
  <c r="G1115" i="6"/>
  <c r="G461" i="6"/>
  <c r="G628" i="6"/>
  <c r="G573" i="6"/>
  <c r="G1155" i="6"/>
  <c r="G725" i="6"/>
  <c r="G869" i="6"/>
  <c r="G699" i="6"/>
  <c r="G14" i="6"/>
  <c r="G94" i="6"/>
  <c r="G390" i="6"/>
  <c r="G485" i="6"/>
  <c r="G662" i="6"/>
  <c r="G2131" i="6"/>
  <c r="G758" i="6"/>
  <c r="G907" i="6"/>
  <c r="G79" i="6"/>
  <c r="G391" i="6"/>
  <c r="G1459" i="6"/>
  <c r="G583" i="6"/>
  <c r="G1195" i="6"/>
  <c r="G80" i="6"/>
  <c r="G408" i="6"/>
  <c r="G520" i="6"/>
  <c r="G2029" i="6"/>
  <c r="G73" i="6"/>
  <c r="G281" i="6"/>
  <c r="G443" i="6"/>
  <c r="G473" i="6"/>
  <c r="G1987" i="6"/>
  <c r="G937" i="6"/>
  <c r="G50" i="6"/>
  <c r="G754" i="6"/>
  <c r="G83" i="6"/>
  <c r="G403" i="6"/>
  <c r="G1340" i="6"/>
  <c r="G457" i="6"/>
  <c r="G1588" i="6"/>
  <c r="G1732" i="6"/>
  <c r="G1780" i="6"/>
  <c r="G2236" i="6"/>
  <c r="G1253" i="6"/>
  <c r="G1557" i="6"/>
  <c r="G2197" i="6"/>
  <c r="G501" i="6"/>
  <c r="G2174" i="6"/>
  <c r="G1423" i="6"/>
  <c r="G1328" i="6"/>
  <c r="G2019" i="6"/>
  <c r="G1688" i="6"/>
  <c r="G2200" i="6"/>
  <c r="G1065" i="6"/>
  <c r="G1433" i="6"/>
  <c r="G1797" i="6"/>
  <c r="G1577" i="6"/>
  <c r="G1657" i="6"/>
  <c r="G2177" i="6"/>
  <c r="G2321" i="6"/>
  <c r="G1691" i="6"/>
  <c r="G1258" i="6"/>
  <c r="G1370" i="6"/>
  <c r="G1514" i="6"/>
  <c r="G2242" i="6"/>
  <c r="G2426" i="6"/>
  <c r="G2163" i="6"/>
  <c r="G2812" i="6"/>
  <c r="G2379" i="6"/>
  <c r="G3068" i="6"/>
  <c r="G1828" i="6"/>
  <c r="G3180" i="6"/>
  <c r="G2187" i="6"/>
  <c r="G2853" i="6"/>
  <c r="G2459" i="6"/>
  <c r="G2981" i="6"/>
  <c r="G1827" i="6"/>
  <c r="G3085" i="6"/>
  <c r="G1963" i="6"/>
  <c r="G3023" i="6"/>
  <c r="G1863" i="6"/>
  <c r="G2825" i="6"/>
  <c r="G2403" i="6"/>
  <c r="G3449" i="6"/>
  <c r="G2603" i="6"/>
  <c r="G3210" i="6"/>
  <c r="G2556" i="6"/>
  <c r="G1436" i="6"/>
  <c r="G2268" i="6"/>
  <c r="G2364" i="6"/>
  <c r="G2468" i="6"/>
  <c r="G909" i="6"/>
  <c r="G1389" i="6"/>
  <c r="G1645" i="6"/>
  <c r="G640" i="6"/>
  <c r="G566" i="6"/>
  <c r="G486" i="6"/>
  <c r="G1014" i="6"/>
  <c r="G1414" i="6"/>
  <c r="G1598" i="6"/>
  <c r="G500" i="6"/>
  <c r="G581" i="6"/>
  <c r="G2099" i="6"/>
  <c r="G22" i="6"/>
  <c r="G295" i="6"/>
  <c r="G118" i="6"/>
  <c r="G1193" i="6"/>
  <c r="G518" i="6"/>
  <c r="G629" i="6"/>
  <c r="G87" i="6"/>
  <c r="G407" i="6"/>
  <c r="G591" i="6"/>
  <c r="G863" i="6"/>
  <c r="G1778" i="6"/>
  <c r="G1047" i="6"/>
  <c r="G634" i="6"/>
  <c r="G240" i="6"/>
  <c r="G1547" i="6"/>
  <c r="G328" i="6"/>
  <c r="G1723" i="6"/>
  <c r="G664" i="6"/>
  <c r="G81" i="6"/>
  <c r="G161" i="6"/>
  <c r="G107" i="6"/>
  <c r="G481" i="6"/>
  <c r="G2006" i="6"/>
  <c r="G713" i="6"/>
  <c r="G251" i="6"/>
  <c r="G1041" i="6"/>
  <c r="G58" i="6"/>
  <c r="G698" i="6"/>
  <c r="G762" i="6"/>
  <c r="G2179" i="6"/>
  <c r="G123" i="6"/>
  <c r="G1364" i="6"/>
  <c r="G1484" i="6"/>
  <c r="G2156" i="6"/>
  <c r="G1341" i="6"/>
  <c r="G1461" i="6"/>
  <c r="G1677" i="6"/>
  <c r="G2213" i="6"/>
  <c r="G1326" i="6"/>
  <c r="G2324" i="6"/>
  <c r="G1526" i="6"/>
  <c r="G2190" i="6"/>
  <c r="G2020" i="6"/>
  <c r="G1463" i="6"/>
  <c r="G2075" i="6"/>
  <c r="G2183" i="6"/>
  <c r="G1256" i="6"/>
  <c r="G1336" i="6"/>
  <c r="G2344" i="6"/>
  <c r="G1879" i="6"/>
  <c r="G1073" i="6"/>
  <c r="G1313" i="6"/>
  <c r="G1180" i="6"/>
  <c r="G1585" i="6"/>
  <c r="G1673" i="6"/>
  <c r="G642" i="6"/>
  <c r="G2185" i="6"/>
  <c r="G2569" i="6"/>
  <c r="G1755" i="6"/>
  <c r="G1378" i="6"/>
  <c r="G2450" i="6"/>
  <c r="G1790" i="6"/>
  <c r="G2203" i="6"/>
  <c r="G2972" i="6"/>
  <c r="G1003" i="6"/>
  <c r="G3284" i="6"/>
  <c r="G2090" i="6"/>
  <c r="G3540" i="6"/>
  <c r="G2259" i="6"/>
  <c r="G2861" i="6"/>
  <c r="G2475" i="6"/>
  <c r="G3392" i="6"/>
  <c r="G2138" i="6"/>
  <c r="G2993" i="6"/>
  <c r="G1051" i="6"/>
  <c r="G1004" i="6"/>
  <c r="G2276" i="6"/>
  <c r="G2388" i="6"/>
  <c r="G2476" i="6"/>
  <c r="G1661" i="6"/>
  <c r="G641" i="6"/>
  <c r="G2277" i="6"/>
  <c r="G1038" i="6"/>
  <c r="G1718" i="6"/>
  <c r="G2246" i="6"/>
  <c r="G2414" i="6"/>
  <c r="G2502" i="6"/>
  <c r="G1375" i="6"/>
  <c r="G660" i="6"/>
  <c r="G2127" i="6"/>
  <c r="G30" i="6"/>
  <c r="G406" i="6"/>
  <c r="G627" i="6"/>
  <c r="G774" i="6"/>
  <c r="G987" i="6"/>
  <c r="G95" i="6"/>
  <c r="G239" i="6"/>
  <c r="G319" i="6"/>
  <c r="G626" i="6"/>
  <c r="G431" i="6"/>
  <c r="G1920" i="6"/>
  <c r="G655" i="6"/>
  <c r="G2123" i="6"/>
  <c r="G248" i="6"/>
  <c r="G1174" i="6"/>
  <c r="G336" i="6"/>
  <c r="G1750" i="6"/>
  <c r="G440" i="6"/>
  <c r="G1936" i="6"/>
  <c r="G593" i="6"/>
  <c r="G881" i="6"/>
  <c r="G1089" i="6"/>
  <c r="G969" i="6"/>
  <c r="G1067" i="6"/>
  <c r="G74" i="6"/>
  <c r="G983" i="6"/>
  <c r="G186" i="6"/>
  <c r="G386" i="6"/>
  <c r="G1447" i="6"/>
  <c r="G962" i="6"/>
  <c r="G1276" i="6"/>
  <c r="G259" i="6"/>
  <c r="G2172" i="6"/>
  <c r="G2243" i="6"/>
  <c r="G2260" i="6"/>
  <c r="G1349" i="6"/>
  <c r="G2669" i="6"/>
  <c r="G1512" i="6"/>
  <c r="G1254" i="6"/>
  <c r="G1374" i="6"/>
  <c r="G1630" i="6"/>
  <c r="G638" i="6"/>
  <c r="G2550" i="6"/>
  <c r="G1746" i="6"/>
  <c r="G1471" i="6"/>
  <c r="G2191" i="6"/>
  <c r="G1789" i="6"/>
  <c r="G1344" i="6"/>
  <c r="G1707" i="6"/>
  <c r="G1608" i="6"/>
  <c r="G2216" i="6"/>
  <c r="G2392" i="6"/>
  <c r="G1481" i="6"/>
  <c r="G1386" i="6"/>
  <c r="G2266" i="6"/>
  <c r="G2988" i="6"/>
  <c r="G2499" i="6"/>
  <c r="G3300" i="6"/>
  <c r="G2572" i="6"/>
  <c r="G3013" i="6"/>
  <c r="G2507" i="6"/>
  <c r="G3245" i="6"/>
  <c r="G1749" i="6"/>
  <c r="G2790" i="6"/>
  <c r="G2347" i="6"/>
  <c r="G3560" i="6"/>
  <c r="G2595" i="6"/>
  <c r="G2841" i="6"/>
  <c r="G2435" i="6"/>
  <c r="G3217" i="6"/>
  <c r="G2010" i="6"/>
  <c r="G1460" i="6"/>
  <c r="G2292" i="6"/>
  <c r="G2396" i="6"/>
  <c r="G2516" i="6"/>
  <c r="G957" i="6"/>
  <c r="G1437" i="6"/>
  <c r="G1161" i="6"/>
  <c r="G1693" i="6"/>
  <c r="G2293" i="6"/>
  <c r="G2453" i="6"/>
  <c r="G803" i="6"/>
  <c r="G2581" i="6"/>
  <c r="G1446" i="6"/>
  <c r="G1734" i="6"/>
  <c r="G2262" i="6"/>
  <c r="G2326" i="6"/>
  <c r="G2430" i="6"/>
  <c r="G719" i="6"/>
  <c r="G488" i="6"/>
  <c r="G397" i="6"/>
  <c r="G1867" i="6"/>
  <c r="G308" i="6"/>
  <c r="G1667" i="6"/>
  <c r="G740" i="6"/>
  <c r="G1339" i="6"/>
  <c r="G61" i="6"/>
  <c r="G317" i="6"/>
  <c r="G483" i="6"/>
  <c r="G405" i="6"/>
  <c r="G847" i="6"/>
  <c r="G517" i="6"/>
  <c r="G119" i="6"/>
  <c r="G749" i="6"/>
  <c r="G631" i="6"/>
  <c r="G1021" i="6"/>
  <c r="G1886" i="6"/>
  <c r="G38" i="6"/>
  <c r="G446" i="6"/>
  <c r="G1952" i="6"/>
  <c r="G15" i="6"/>
  <c r="G439" i="6"/>
  <c r="G1493" i="6"/>
  <c r="G743" i="6"/>
  <c r="G1751" i="6"/>
  <c r="G879" i="6"/>
  <c r="G1787" i="6"/>
  <c r="G1063" i="6"/>
  <c r="G448" i="6"/>
  <c r="G1011" i="6"/>
  <c r="G889" i="6"/>
  <c r="G2227" i="6"/>
  <c r="G977" i="6"/>
  <c r="G823" i="6"/>
  <c r="G90" i="6"/>
  <c r="G175" i="6"/>
  <c r="G306" i="6"/>
  <c r="G482" i="6"/>
  <c r="G179" i="6"/>
  <c r="G587" i="6"/>
  <c r="G2107" i="6"/>
  <c r="G1396" i="6"/>
  <c r="G1438" i="6"/>
  <c r="G1516" i="6"/>
  <c r="G2180" i="6"/>
  <c r="G1477" i="6"/>
  <c r="G2128" i="6"/>
  <c r="G2493" i="6"/>
  <c r="G2478" i="6"/>
  <c r="G1390" i="6"/>
  <c r="G1427" i="6"/>
  <c r="G1071" i="6"/>
  <c r="G1295" i="6"/>
  <c r="G1679" i="6"/>
  <c r="G1280" i="6"/>
  <c r="G493" i="6"/>
  <c r="G1528" i="6"/>
  <c r="G1736" i="6"/>
  <c r="G2224" i="6"/>
  <c r="G1601" i="6"/>
  <c r="G1697" i="6"/>
  <c r="G323" i="6"/>
  <c r="G2201" i="6"/>
  <c r="G1798" i="6"/>
  <c r="G1434" i="6"/>
  <c r="G1578" i="6"/>
  <c r="G1714" i="6"/>
  <c r="G2274" i="6"/>
  <c r="G883" i="6"/>
  <c r="G3324" i="6"/>
  <c r="G1794" i="6"/>
  <c r="G3460" i="6"/>
  <c r="G2571" i="6"/>
  <c r="G2933" i="6"/>
  <c r="G619" i="6"/>
  <c r="G3253" i="6"/>
  <c r="G1347" i="6"/>
  <c r="G3501" i="6"/>
  <c r="G1993" i="6"/>
  <c r="G2784" i="6"/>
  <c r="G2339" i="6"/>
  <c r="G3288" i="6"/>
  <c r="G1785" i="6"/>
  <c r="G2849" i="6"/>
  <c r="G2451" i="6"/>
  <c r="G3225" i="6"/>
  <c r="G2016" i="6"/>
  <c r="G1044" i="6"/>
  <c r="G963" i="6"/>
  <c r="G1548" i="6"/>
  <c r="G419" i="6"/>
  <c r="G2300" i="6"/>
  <c r="G2412" i="6"/>
  <c r="G4" i="6"/>
  <c r="G1445" i="6"/>
  <c r="G1701" i="6"/>
  <c r="G211" i="6"/>
  <c r="G676" i="6"/>
  <c r="G2139" i="6"/>
  <c r="G917" i="6"/>
  <c r="G1483" i="6"/>
  <c r="G46" i="6"/>
  <c r="G454" i="6"/>
  <c r="G1966" i="6"/>
  <c r="G694" i="6"/>
  <c r="G31" i="6"/>
  <c r="G515" i="6"/>
  <c r="G127" i="6"/>
  <c r="G1233" i="6"/>
  <c r="G255" i="6"/>
  <c r="G343" i="6"/>
  <c r="G1759" i="6"/>
  <c r="G447" i="6"/>
  <c r="G40" i="6"/>
  <c r="G691" i="6"/>
  <c r="G936" i="6"/>
  <c r="G9" i="6"/>
  <c r="G23" i="6"/>
  <c r="G70" i="6"/>
  <c r="G92" i="6"/>
  <c r="G56" i="6"/>
  <c r="G62" i="6"/>
  <c r="G44" i="6"/>
  <c r="G6" i="6"/>
  <c r="G67" i="6"/>
  <c r="G11" i="6"/>
  <c r="G25" i="6"/>
  <c r="G17" i="6"/>
  <c r="G3" i="6"/>
  <c r="G55" i="6"/>
  <c r="G905" i="6"/>
  <c r="G993" i="6"/>
  <c r="G1868" i="6"/>
  <c r="G10" i="6"/>
  <c r="G100" i="6"/>
  <c r="G122" i="6"/>
  <c r="G755" i="6"/>
  <c r="G410" i="6"/>
  <c r="G594" i="6"/>
  <c r="G874" i="6"/>
  <c r="G489" i="6"/>
  <c r="G1002" i="6"/>
  <c r="G853" i="6"/>
  <c r="G235" i="6"/>
  <c r="G1525" i="6"/>
  <c r="G595" i="6"/>
  <c r="G2115" i="6"/>
  <c r="G1404" i="6"/>
  <c r="G1761" i="6"/>
  <c r="G1668" i="6"/>
  <c r="G1922" i="6"/>
  <c r="G2188" i="6"/>
  <c r="G1162" i="6"/>
  <c r="G2253" i="6"/>
  <c r="G1203" i="6"/>
  <c r="G2373" i="6"/>
  <c r="G1915" i="6"/>
  <c r="G1062" i="6"/>
  <c r="G1422" i="6"/>
  <c r="G1550" i="6"/>
  <c r="G1851" i="6"/>
  <c r="G2350" i="6"/>
  <c r="G1511" i="6"/>
  <c r="G1507" i="6"/>
  <c r="G1536" i="6"/>
  <c r="G2160" i="6"/>
  <c r="G2416" i="6"/>
  <c r="G1609" i="6"/>
  <c r="G1705" i="6"/>
  <c r="G2209" i="6"/>
  <c r="G2425" i="6"/>
  <c r="G1754" i="6"/>
  <c r="G1306" i="6"/>
  <c r="G1659" i="6"/>
  <c r="G2346" i="6"/>
  <c r="G3124" i="6"/>
  <c r="G2067" i="6"/>
  <c r="G2821" i="6"/>
  <c r="G2395" i="6"/>
  <c r="G3053" i="6"/>
  <c r="G1408" i="6"/>
  <c r="G3157" i="6"/>
  <c r="G1977" i="6"/>
  <c r="G3261" i="6"/>
  <c r="G1883" i="6"/>
  <c r="G3381" i="6"/>
  <c r="G2053" i="6"/>
  <c r="G3509" i="6"/>
  <c r="G1875" i="6"/>
  <c r="G3448" i="6"/>
  <c r="G2235" i="6"/>
  <c r="G2857" i="6"/>
  <c r="G2467" i="6"/>
  <c r="G1572" i="6"/>
  <c r="G1355" i="6"/>
  <c r="G1700" i="6"/>
  <c r="G707" i="6"/>
  <c r="G2308" i="6"/>
  <c r="G2428" i="6"/>
  <c r="G349" i="6"/>
  <c r="G1717" i="6"/>
  <c r="G2477" i="6"/>
  <c r="G2605" i="6"/>
  <c r="G150" i="6"/>
  <c r="G106" i="6"/>
  <c r="G1510" i="6"/>
  <c r="G1678" i="6"/>
  <c r="G2198" i="6"/>
  <c r="G2342" i="6"/>
  <c r="G2446" i="6"/>
  <c r="G2566" i="6"/>
  <c r="G1835" i="6"/>
  <c r="G1518" i="6"/>
  <c r="G637" i="6"/>
  <c r="G2206" i="6"/>
  <c r="G1611" i="6"/>
  <c r="G2286" i="6"/>
  <c r="G2051" i="6"/>
  <c r="G2462" i="6"/>
  <c r="G505" i="6"/>
  <c r="G2574" i="6"/>
  <c r="G1097" i="6"/>
  <c r="G959" i="6"/>
  <c r="G1343" i="6"/>
  <c r="G1439" i="6"/>
  <c r="G1486" i="6"/>
  <c r="G1599" i="6"/>
  <c r="G1687" i="6"/>
  <c r="G2535" i="6"/>
  <c r="G536" i="6"/>
  <c r="G1352" i="6"/>
  <c r="G1496" i="6"/>
  <c r="G636" i="6"/>
  <c r="G1696" i="6"/>
  <c r="G2296" i="6"/>
  <c r="G2432" i="6"/>
  <c r="G2552" i="6"/>
  <c r="G2664" i="6"/>
  <c r="G615" i="6"/>
  <c r="G1337" i="6"/>
  <c r="G1681" i="6"/>
  <c r="G2281" i="6"/>
  <c r="G2393" i="6"/>
  <c r="G2505" i="6"/>
  <c r="G648" i="6"/>
  <c r="G970" i="6"/>
  <c r="G1250" i="6"/>
  <c r="G1179" i="6"/>
  <c r="G1426" i="6"/>
  <c r="G1562" i="6"/>
  <c r="G1682" i="6"/>
  <c r="G2306" i="6"/>
  <c r="G2378" i="6"/>
  <c r="G2482" i="6"/>
  <c r="G2554" i="6"/>
  <c r="G2612" i="6"/>
  <c r="G3006" i="6"/>
  <c r="G1766" i="6"/>
  <c r="G3399" i="6"/>
  <c r="G955" i="6"/>
  <c r="G3031" i="6"/>
  <c r="G1932" i="6"/>
  <c r="G3151" i="6"/>
  <c r="G1187" i="6"/>
  <c r="G3223" i="6"/>
  <c r="G1740" i="6"/>
  <c r="G3048" i="6"/>
  <c r="G1801" i="6"/>
  <c r="G3201" i="6"/>
  <c r="G1206" i="6"/>
  <c r="G2994" i="6"/>
  <c r="G2042" i="6"/>
  <c r="G949" i="6"/>
  <c r="G2263" i="6"/>
  <c r="G3106" i="6"/>
  <c r="G1167" i="6"/>
  <c r="G1501" i="6"/>
  <c r="G321" i="6"/>
  <c r="G20" i="6"/>
  <c r="G372" i="6"/>
  <c r="G796" i="6"/>
  <c r="G1172" i="6"/>
  <c r="G1804" i="6"/>
  <c r="G2012" i="6"/>
  <c r="G1907" i="6"/>
  <c r="G293" i="6"/>
  <c r="G789" i="6"/>
  <c r="G2867" i="6"/>
  <c r="G1221" i="6"/>
  <c r="G1853" i="6"/>
  <c r="G1949" i="6"/>
  <c r="G2021" i="6"/>
  <c r="G830" i="6"/>
  <c r="G1822" i="6"/>
  <c r="G1918" i="6"/>
  <c r="G2014" i="6"/>
  <c r="G183" i="6"/>
  <c r="G791" i="6"/>
  <c r="G1103" i="6"/>
  <c r="G1183" i="6"/>
  <c r="G1823" i="6"/>
  <c r="G1975" i="6"/>
  <c r="G2047" i="6"/>
  <c r="G2111" i="6"/>
  <c r="G112" i="6"/>
  <c r="G2659" i="6"/>
  <c r="G352" i="6"/>
  <c r="G2740" i="6"/>
  <c r="G720" i="6"/>
  <c r="G840" i="6"/>
  <c r="G1128" i="6"/>
  <c r="G1192" i="6"/>
  <c r="G1832" i="6"/>
  <c r="G3203" i="6"/>
  <c r="G1904" i="6"/>
  <c r="G3275" i="6"/>
  <c r="G1992" i="6"/>
  <c r="G3363" i="6"/>
  <c r="G2064" i="6"/>
  <c r="G3435" i="6"/>
  <c r="G209" i="6"/>
  <c r="G817" i="6"/>
  <c r="G1121" i="6"/>
  <c r="G1201" i="6"/>
  <c r="G1825" i="6"/>
  <c r="G1913" i="6"/>
  <c r="G2001" i="6"/>
  <c r="G194" i="6"/>
  <c r="G562" i="6"/>
  <c r="G826" i="6"/>
  <c r="G1114" i="6"/>
  <c r="G1210" i="6"/>
  <c r="G1842" i="6"/>
  <c r="G1930" i="6"/>
  <c r="G2026" i="6"/>
  <c r="G59" i="6"/>
  <c r="G467" i="6"/>
  <c r="G1363" i="6"/>
  <c r="G2294" i="6"/>
  <c r="G2470" i="6"/>
  <c r="G2582" i="6"/>
  <c r="G1015" i="6"/>
  <c r="G1351" i="6"/>
  <c r="G1487" i="6"/>
  <c r="G1607" i="6"/>
  <c r="G1727" i="6"/>
  <c r="G1996" i="6"/>
  <c r="G2351" i="6"/>
  <c r="G2431" i="6"/>
  <c r="G2551" i="6"/>
  <c r="G1533" i="6"/>
  <c r="G728" i="6"/>
  <c r="G1504" i="6"/>
  <c r="G605" i="6"/>
  <c r="G2352" i="6"/>
  <c r="G2440" i="6"/>
  <c r="G2560" i="6"/>
  <c r="G2680" i="6"/>
  <c r="G1782" i="6"/>
  <c r="G1345" i="6"/>
  <c r="G1505" i="6"/>
  <c r="G2297" i="6"/>
  <c r="G2417" i="6"/>
  <c r="G2521" i="6"/>
  <c r="G427" i="6"/>
  <c r="G1274" i="6"/>
  <c r="G370" i="6"/>
  <c r="G1442" i="6"/>
  <c r="G1570" i="6"/>
  <c r="G1698" i="6"/>
  <c r="G2210" i="6"/>
  <c r="G1441" i="6"/>
  <c r="G2314" i="6"/>
  <c r="G1861" i="6"/>
  <c r="G2386" i="6"/>
  <c r="G2490" i="6"/>
  <c r="G2562" i="6"/>
  <c r="G2628" i="6"/>
  <c r="G158" i="6"/>
  <c r="G3258" i="6"/>
  <c r="G1767" i="6"/>
  <c r="G2893" i="6"/>
  <c r="G1800" i="6"/>
  <c r="G3246" i="6"/>
  <c r="G1891" i="6"/>
  <c r="G2679" i="6"/>
  <c r="G944" i="6"/>
  <c r="G3055" i="6"/>
  <c r="G1881" i="6"/>
  <c r="G3159" i="6"/>
  <c r="G1899" i="6"/>
  <c r="G3343" i="6"/>
  <c r="G621" i="6"/>
  <c r="G2760" i="6"/>
  <c r="G429" i="6"/>
  <c r="G3056" i="6"/>
  <c r="G1784" i="6"/>
  <c r="G3344" i="6"/>
  <c r="G1267" i="6"/>
  <c r="G2905" i="6"/>
  <c r="G651" i="6"/>
  <c r="G3393" i="6"/>
  <c r="G2058" i="6"/>
  <c r="G3370" i="6"/>
  <c r="G2043" i="6"/>
  <c r="G3330" i="6"/>
  <c r="G2038" i="6"/>
  <c r="G2590" i="6"/>
  <c r="G2583" i="6"/>
  <c r="G1242" i="6"/>
  <c r="G3122" i="6"/>
  <c r="G1186" i="6"/>
  <c r="G2702" i="6"/>
  <c r="G60" i="6"/>
  <c r="G420" i="6"/>
  <c r="G820" i="6"/>
  <c r="G1116" i="6"/>
  <c r="G1188" i="6"/>
  <c r="G1812" i="6"/>
  <c r="G2044" i="6"/>
  <c r="G13" i="6"/>
  <c r="G301" i="6"/>
  <c r="G797" i="6"/>
  <c r="G2875" i="6"/>
  <c r="G1093" i="6"/>
  <c r="G2957" i="6"/>
  <c r="G1229" i="6"/>
  <c r="G1885" i="6"/>
  <c r="G1957" i="6"/>
  <c r="G2037" i="6"/>
  <c r="G126" i="6"/>
  <c r="G176" i="6"/>
  <c r="G294" i="6"/>
  <c r="G2723" i="6"/>
  <c r="G726" i="6"/>
  <c r="G838" i="6"/>
  <c r="G1134" i="6"/>
  <c r="G1222" i="6"/>
  <c r="G2054" i="6"/>
  <c r="G191" i="6"/>
  <c r="G1111" i="6"/>
  <c r="G1199" i="6"/>
  <c r="G1831" i="6"/>
  <c r="G1919" i="6"/>
  <c r="G1983" i="6"/>
  <c r="G2055" i="6"/>
  <c r="G2119" i="6"/>
  <c r="G120" i="6"/>
  <c r="G368" i="6"/>
  <c r="G776" i="6"/>
  <c r="G848" i="6"/>
  <c r="G1208" i="6"/>
  <c r="G1840" i="6"/>
  <c r="G3211" i="6"/>
  <c r="G1912" i="6"/>
  <c r="G3283" i="6"/>
  <c r="G2000" i="6"/>
  <c r="G3371" i="6"/>
  <c r="G2080" i="6"/>
  <c r="G3451" i="6"/>
  <c r="G601" i="6"/>
  <c r="G825" i="6"/>
  <c r="G1217" i="6"/>
  <c r="G2017" i="6"/>
  <c r="G3388" i="6"/>
  <c r="G2081" i="6"/>
  <c r="G3452" i="6"/>
  <c r="G210" i="6"/>
  <c r="G602" i="6"/>
  <c r="G834" i="6"/>
  <c r="G1122" i="6"/>
  <c r="G1218" i="6"/>
  <c r="G1850" i="6"/>
  <c r="G2167" i="6"/>
  <c r="G2279" i="6"/>
  <c r="G2046" i="6"/>
  <c r="G1392" i="6"/>
  <c r="G1259" i="6"/>
  <c r="G1552" i="6"/>
  <c r="G2360" i="6"/>
  <c r="G1603" i="6"/>
  <c r="G2456" i="6"/>
  <c r="G2584" i="6"/>
  <c r="G2315" i="6"/>
  <c r="G1393" i="6"/>
  <c r="G1737" i="6"/>
  <c r="G2305" i="6"/>
  <c r="G2433" i="6"/>
  <c r="G2529" i="6"/>
  <c r="G786" i="6"/>
  <c r="G1018" i="6"/>
  <c r="G1298" i="6"/>
  <c r="G1490" i="6"/>
  <c r="G1706" i="6"/>
  <c r="G2218" i="6"/>
  <c r="G2322" i="6"/>
  <c r="G2410" i="6"/>
  <c r="G2570" i="6"/>
  <c r="G2909" i="6"/>
  <c r="G1098" i="6"/>
  <c r="G3359" i="6"/>
  <c r="G1971" i="6"/>
  <c r="G2942" i="6"/>
  <c r="G976" i="6"/>
  <c r="G3487" i="6"/>
  <c r="G1986" i="6"/>
  <c r="G3239" i="6"/>
  <c r="G2028" i="6"/>
  <c r="G3144" i="6"/>
  <c r="G2523" i="6"/>
  <c r="G3017" i="6"/>
  <c r="G1775" i="6"/>
  <c r="G2866" i="6"/>
  <c r="G2027" i="6"/>
  <c r="G2946" i="6"/>
  <c r="G1756" i="6"/>
  <c r="G3114" i="6"/>
  <c r="G1802" i="6"/>
  <c r="G3386" i="6"/>
  <c r="G1934" i="6"/>
  <c r="G1338" i="6"/>
  <c r="G2447" i="6"/>
  <c r="G132" i="6"/>
  <c r="G428" i="6"/>
  <c r="G828" i="6"/>
  <c r="G1196" i="6"/>
  <c r="G1836" i="6"/>
  <c r="G1948" i="6"/>
  <c r="G53" i="6"/>
  <c r="G2635" i="6"/>
  <c r="G333" i="6"/>
  <c r="G805" i="6"/>
  <c r="G2883" i="6"/>
  <c r="G1101" i="6"/>
  <c r="G1173" i="6"/>
  <c r="G2045" i="6"/>
  <c r="G334" i="6"/>
  <c r="G734" i="6"/>
  <c r="G1142" i="6"/>
  <c r="G51" i="6"/>
  <c r="G1950" i="6"/>
  <c r="G2070" i="6"/>
  <c r="G807" i="6"/>
  <c r="G1119" i="6"/>
  <c r="G1207" i="6"/>
  <c r="G1839" i="6"/>
  <c r="G1927" i="6"/>
  <c r="G1991" i="6"/>
  <c r="G2063" i="6"/>
  <c r="G2135" i="6"/>
  <c r="G416" i="6"/>
  <c r="G2755" i="6"/>
  <c r="G792" i="6"/>
  <c r="G1144" i="6"/>
  <c r="G1216" i="6"/>
  <c r="G1848" i="6"/>
  <c r="G1928" i="6"/>
  <c r="G3299" i="6"/>
  <c r="G2008" i="6"/>
  <c r="G3379" i="6"/>
  <c r="G2088" i="6"/>
  <c r="G609" i="6"/>
  <c r="G833" i="6"/>
  <c r="G1137" i="6"/>
  <c r="G1225" i="6"/>
  <c r="G1849" i="6"/>
  <c r="G1929" i="6"/>
  <c r="G2025" i="6"/>
  <c r="G2089" i="6"/>
  <c r="G610" i="6"/>
  <c r="G842" i="6"/>
  <c r="G1130" i="6"/>
  <c r="G1226" i="6"/>
  <c r="G1858" i="6"/>
  <c r="G1946" i="6"/>
  <c r="G2050" i="6"/>
  <c r="G187" i="6"/>
  <c r="G539" i="6"/>
  <c r="G91" i="6"/>
  <c r="G77" i="6"/>
  <c r="G1710" i="6"/>
  <c r="G1753" i="6"/>
  <c r="G2310" i="6"/>
  <c r="G1843" i="6"/>
  <c r="G2406" i="6"/>
  <c r="G2494" i="6"/>
  <c r="G1255" i="6"/>
  <c r="G1367" i="6"/>
  <c r="G1535" i="6"/>
  <c r="G1623" i="6"/>
  <c r="G2207" i="6"/>
  <c r="G1000" i="6"/>
  <c r="G1600" i="6"/>
  <c r="G2240" i="6"/>
  <c r="G2368" i="6"/>
  <c r="G2464" i="6"/>
  <c r="G1500" i="6"/>
  <c r="G2600" i="6"/>
  <c r="G1545" i="6"/>
  <c r="G2233" i="6"/>
  <c r="G2329" i="6"/>
  <c r="G2449" i="6"/>
  <c r="G2545" i="6"/>
  <c r="G804" i="6"/>
  <c r="G882" i="6"/>
  <c r="G632" i="6"/>
  <c r="G1354" i="6"/>
  <c r="G496" i="6"/>
  <c r="G1498" i="6"/>
  <c r="G1610" i="6"/>
  <c r="G1019" i="6"/>
  <c r="G2234" i="6"/>
  <c r="G1202" i="6"/>
  <c r="G2434" i="6"/>
  <c r="G2506" i="6"/>
  <c r="G2578" i="6"/>
  <c r="G1764" i="6"/>
  <c r="G2868" i="6"/>
  <c r="G1635" i="6"/>
  <c r="G3415" i="6"/>
  <c r="G1830" i="6"/>
  <c r="G3110" i="6"/>
  <c r="G2062" i="6"/>
  <c r="G2880" i="6"/>
  <c r="G1791" i="6"/>
  <c r="G2984" i="6"/>
  <c r="G1774" i="6"/>
  <c r="G3080" i="6"/>
  <c r="G979" i="6"/>
  <c r="G2657" i="6"/>
  <c r="G2015" i="6"/>
  <c r="G3025" i="6"/>
  <c r="G1783" i="6"/>
  <c r="G3498" i="6"/>
  <c r="G1866" i="6"/>
  <c r="G3138" i="6"/>
  <c r="G1731" i="6"/>
  <c r="G3450" i="6"/>
  <c r="G1524" i="6"/>
  <c r="G2602" i="6"/>
  <c r="G579" i="6"/>
  <c r="G508" i="6"/>
  <c r="G836" i="6"/>
  <c r="G1132" i="6"/>
  <c r="G1212" i="6"/>
  <c r="G1860" i="6"/>
  <c r="G1956" i="6"/>
  <c r="G93" i="6"/>
  <c r="G2651" i="6"/>
  <c r="G373" i="6"/>
  <c r="G813" i="6"/>
  <c r="G2891" i="6"/>
  <c r="G1109" i="6"/>
  <c r="G1181" i="6"/>
  <c r="G1413" i="6"/>
  <c r="G1909" i="6"/>
  <c r="G1973" i="6"/>
  <c r="G414" i="6"/>
  <c r="G790" i="6"/>
  <c r="G854" i="6"/>
  <c r="G1150" i="6"/>
  <c r="G1310" i="6"/>
  <c r="G1854" i="6"/>
  <c r="G1958" i="6"/>
  <c r="G415" i="6"/>
  <c r="G815" i="6"/>
  <c r="G1127" i="6"/>
  <c r="G1215" i="6"/>
  <c r="G1847" i="6"/>
  <c r="G1935" i="6"/>
  <c r="G1999" i="6"/>
  <c r="G2071" i="6"/>
  <c r="G2143" i="6"/>
  <c r="G192" i="6"/>
  <c r="G2691" i="6"/>
  <c r="G800" i="6"/>
  <c r="G1088" i="6"/>
  <c r="G1152" i="6"/>
  <c r="G1224" i="6"/>
  <c r="G1856" i="6"/>
  <c r="G3227" i="6"/>
  <c r="G1944" i="6"/>
  <c r="G3315" i="6"/>
  <c r="G2024" i="6"/>
  <c r="G3395" i="6"/>
  <c r="G2096" i="6"/>
  <c r="G3467" i="6"/>
  <c r="G297" i="6"/>
  <c r="G841" i="6"/>
  <c r="G1145" i="6"/>
  <c r="G1857" i="6"/>
  <c r="G1937" i="6"/>
  <c r="G2033" i="6"/>
  <c r="G2097" i="6"/>
  <c r="G298" i="6"/>
  <c r="G1138" i="6"/>
  <c r="G1874" i="6"/>
  <c r="G1954" i="6"/>
  <c r="G195" i="6"/>
  <c r="G667" i="6"/>
  <c r="G2215" i="6"/>
  <c r="G739" i="6"/>
  <c r="G2295" i="6"/>
  <c r="G2375" i="6"/>
  <c r="G2463" i="6"/>
  <c r="G613" i="6"/>
  <c r="G2575" i="6"/>
  <c r="G1416" i="6"/>
  <c r="G1616" i="6"/>
  <c r="G2376" i="6"/>
  <c r="G2488" i="6"/>
  <c r="G2608" i="6"/>
  <c r="G1417" i="6"/>
  <c r="G1139" i="6"/>
  <c r="G2337" i="6"/>
  <c r="G829" i="6"/>
  <c r="G2473" i="6"/>
  <c r="G2577" i="6"/>
  <c r="G2105" i="6"/>
  <c r="G1034" i="6"/>
  <c r="G1394" i="6"/>
  <c r="G497" i="6"/>
  <c r="G1506" i="6"/>
  <c r="G2338" i="6"/>
  <c r="G2442" i="6"/>
  <c r="G2514" i="6"/>
  <c r="G2586" i="6"/>
  <c r="G1773" i="6"/>
  <c r="G2997" i="6"/>
  <c r="G2145" i="6"/>
  <c r="G3333" i="6"/>
  <c r="G1191" i="6"/>
  <c r="G3423" i="6"/>
  <c r="G1513" i="6"/>
  <c r="G2598" i="6"/>
  <c r="G2958" i="6"/>
  <c r="G1757" i="6"/>
  <c r="G2623" i="6"/>
  <c r="G2009" i="6"/>
  <c r="G3255" i="6"/>
  <c r="G1758" i="6"/>
  <c r="G2896" i="6"/>
  <c r="G618" i="6"/>
  <c r="G3184" i="6"/>
  <c r="G1170" i="6"/>
  <c r="G3425" i="6"/>
  <c r="G1910" i="6"/>
  <c r="G564" i="6"/>
  <c r="G844" i="6"/>
  <c r="G1140" i="6"/>
  <c r="G1876" i="6"/>
  <c r="G1964" i="6"/>
  <c r="G2068" i="6"/>
  <c r="G125" i="6"/>
  <c r="G821" i="6"/>
  <c r="G2899" i="6"/>
  <c r="G1117" i="6"/>
  <c r="G1189" i="6"/>
  <c r="G1813" i="6"/>
  <c r="G1917" i="6"/>
  <c r="G1981" i="6"/>
  <c r="G2069" i="6"/>
  <c r="G190" i="6"/>
  <c r="G1158" i="6"/>
  <c r="G1350" i="6"/>
  <c r="G1974" i="6"/>
  <c r="G831" i="6"/>
  <c r="G1143" i="6"/>
  <c r="G1223" i="6"/>
  <c r="G1943" i="6"/>
  <c r="G2007" i="6"/>
  <c r="G2079" i="6"/>
  <c r="G8" i="6"/>
  <c r="G208" i="6"/>
  <c r="G808" i="6"/>
  <c r="G1160" i="6"/>
  <c r="G1384" i="6"/>
  <c r="G1864" i="6"/>
  <c r="G3235" i="6"/>
  <c r="G1960" i="6"/>
  <c r="G3331" i="6"/>
  <c r="G2032" i="6"/>
  <c r="G3403" i="6"/>
  <c r="G65" i="6"/>
  <c r="G729" i="6"/>
  <c r="G849" i="6"/>
  <c r="G1153" i="6"/>
  <c r="G1385" i="6"/>
  <c r="G1865" i="6"/>
  <c r="G1945" i="6"/>
  <c r="G2041" i="6"/>
  <c r="G26" i="6"/>
  <c r="G314" i="6"/>
  <c r="G794" i="6"/>
  <c r="G858" i="6"/>
  <c r="G1146" i="6"/>
  <c r="G1810" i="6"/>
  <c r="G1882" i="6"/>
  <c r="G1962" i="6"/>
  <c r="G2074" i="6"/>
  <c r="G267" i="6"/>
  <c r="G723" i="6"/>
  <c r="G1123" i="6"/>
  <c r="G2987" i="6"/>
  <c r="G2124" i="6"/>
  <c r="G2484" i="6"/>
  <c r="G1319" i="6"/>
  <c r="G1379" i="6"/>
  <c r="G1399" i="6"/>
  <c r="G1639" i="6"/>
  <c r="G2303" i="6"/>
  <c r="G2479" i="6"/>
  <c r="G1424" i="6"/>
  <c r="G1640" i="6"/>
  <c r="G2264" i="6"/>
  <c r="G2384" i="6"/>
  <c r="G2504" i="6"/>
  <c r="G1017" i="6"/>
  <c r="G1449" i="6"/>
  <c r="G635" i="6"/>
  <c r="G1633" i="6"/>
  <c r="G639" i="6"/>
  <c r="G2249" i="6"/>
  <c r="G2361" i="6"/>
  <c r="G2481" i="6"/>
  <c r="G614" i="6"/>
  <c r="G2585" i="6"/>
  <c r="G649" i="6"/>
  <c r="G930" i="6"/>
  <c r="G1042" i="6"/>
  <c r="G491" i="6"/>
  <c r="G1522" i="6"/>
  <c r="G1738" i="6"/>
  <c r="G2282" i="6"/>
  <c r="G2354" i="6"/>
  <c r="G2458" i="6"/>
  <c r="G1371" i="6"/>
  <c r="G2522" i="6"/>
  <c r="G2564" i="6"/>
  <c r="G3044" i="6"/>
  <c r="G953" i="6"/>
  <c r="G3396" i="6"/>
  <c r="G1083" i="6"/>
  <c r="G3522" i="6"/>
  <c r="G2005" i="6"/>
  <c r="G2606" i="6"/>
  <c r="G1443" i="6"/>
  <c r="G2631" i="6"/>
  <c r="G1467" i="6"/>
  <c r="G2711" i="6"/>
  <c r="G1711" i="6"/>
  <c r="G3263" i="6"/>
  <c r="G1900" i="6"/>
  <c r="G3528" i="6"/>
  <c r="G2587" i="6"/>
  <c r="G2673" i="6"/>
  <c r="G650" i="6"/>
  <c r="G2594" i="6"/>
  <c r="G2682" i="6"/>
  <c r="G2323" i="6"/>
  <c r="G2898" i="6"/>
  <c r="G923" i="6"/>
  <c r="G1455" i="6"/>
  <c r="G3079" i="6"/>
  <c r="G620" i="6"/>
  <c r="G300" i="6"/>
  <c r="G580" i="6"/>
  <c r="G189" i="6"/>
  <c r="G852" i="6"/>
  <c r="G1148" i="6"/>
  <c r="G1228" i="6"/>
  <c r="G1884" i="6"/>
  <c r="G2076" i="6"/>
  <c r="G165" i="6"/>
  <c r="G509" i="6"/>
  <c r="G837" i="6"/>
  <c r="G2915" i="6"/>
  <c r="G1125" i="6"/>
  <c r="G1197" i="6"/>
  <c r="G1821" i="6"/>
  <c r="G1925" i="6"/>
  <c r="G1989" i="6"/>
  <c r="G2077" i="6"/>
  <c r="G1102" i="6"/>
  <c r="G1166" i="6"/>
  <c r="G1382" i="6"/>
  <c r="G1878" i="6"/>
  <c r="G1982" i="6"/>
  <c r="G135" i="6"/>
  <c r="G2667" i="6"/>
  <c r="G839" i="6"/>
  <c r="G1151" i="6"/>
  <c r="G1231" i="6"/>
  <c r="G1887" i="6"/>
  <c r="G2023" i="6"/>
  <c r="G2087" i="6"/>
  <c r="G16" i="6"/>
  <c r="G232" i="6"/>
  <c r="G600" i="6"/>
  <c r="G816" i="6"/>
  <c r="G1104" i="6"/>
  <c r="G1168" i="6"/>
  <c r="G1808" i="6"/>
  <c r="G3179" i="6"/>
  <c r="G1872" i="6"/>
  <c r="G3243" i="6"/>
  <c r="G1968" i="6"/>
  <c r="G3339" i="6"/>
  <c r="G2040" i="6"/>
  <c r="G3411" i="6"/>
  <c r="G121" i="6"/>
  <c r="G369" i="6"/>
  <c r="G793" i="6"/>
  <c r="G857" i="6"/>
  <c r="G1169" i="6"/>
  <c r="G1873" i="6"/>
  <c r="G3244" i="6"/>
  <c r="G1953" i="6"/>
  <c r="G2049" i="6"/>
  <c r="G82" i="6"/>
  <c r="G354" i="6"/>
  <c r="G802" i="6"/>
  <c r="G986" i="6"/>
  <c r="G1154" i="6"/>
  <c r="G1818" i="6"/>
  <c r="G1890" i="6"/>
  <c r="G1970" i="6"/>
  <c r="G2082" i="6"/>
  <c r="G731" i="6"/>
  <c r="G2461" i="6"/>
  <c r="G878" i="6"/>
  <c r="G1342" i="6"/>
  <c r="G1403" i="6"/>
  <c r="G1494" i="6"/>
  <c r="G499" i="6"/>
  <c r="G1662" i="6"/>
  <c r="G2182" i="6"/>
  <c r="G2270" i="6"/>
  <c r="G2334" i="6"/>
  <c r="G1870" i="6"/>
  <c r="G2438" i="6"/>
  <c r="G1939" i="6"/>
  <c r="G2542" i="6"/>
  <c r="G1407" i="6"/>
  <c r="G1583" i="6"/>
  <c r="G2195" i="6"/>
  <c r="G1647" i="6"/>
  <c r="G2219" i="6"/>
  <c r="G2231" i="6"/>
  <c r="G2399" i="6"/>
  <c r="G504" i="6"/>
  <c r="G2599" i="6"/>
  <c r="G1648" i="6"/>
  <c r="G2272" i="6"/>
  <c r="G645" i="6"/>
  <c r="G2408" i="6"/>
  <c r="G1923" i="6"/>
  <c r="G2528" i="6"/>
  <c r="G1457" i="6"/>
  <c r="G498" i="6"/>
  <c r="G1641" i="6"/>
  <c r="G2265" i="6"/>
  <c r="G2369" i="6"/>
  <c r="G2489" i="6"/>
  <c r="G2593" i="6"/>
  <c r="G2003" i="6"/>
  <c r="G1410" i="6"/>
  <c r="G1530" i="6"/>
  <c r="G1642" i="6"/>
  <c r="G2170" i="6"/>
  <c r="G643" i="6"/>
  <c r="G2290" i="6"/>
  <c r="G2362" i="6"/>
  <c r="G1906" i="6"/>
  <c r="G2466" i="6"/>
  <c r="G2530" i="6"/>
  <c r="G2588" i="6"/>
  <c r="G2684" i="6"/>
  <c r="G1523" i="6"/>
  <c r="G3486" i="6"/>
  <c r="G1251" i="6"/>
  <c r="G2974" i="6"/>
  <c r="G653" i="6"/>
  <c r="G2728" i="6"/>
  <c r="G547" i="6"/>
  <c r="G2920" i="6"/>
  <c r="G1739" i="6"/>
  <c r="G3016" i="6"/>
  <c r="G952" i="6"/>
  <c r="G3536" i="6"/>
  <c r="G2078" i="6"/>
  <c r="G3345" i="6"/>
  <c r="G2118" i="6"/>
  <c r="G2610" i="6"/>
  <c r="G1268" i="6"/>
  <c r="G1503" i="6"/>
  <c r="G2257" i="6"/>
  <c r="G1330" i="6"/>
  <c r="G332" i="6"/>
  <c r="G596" i="6"/>
  <c r="G1156" i="6"/>
  <c r="G1316" i="6"/>
  <c r="G1892" i="6"/>
  <c r="G1988" i="6"/>
  <c r="G2084" i="6"/>
  <c r="G229" i="6"/>
  <c r="G597" i="6"/>
  <c r="G845" i="6"/>
  <c r="G2923" i="6"/>
  <c r="G1133" i="6"/>
  <c r="G1205" i="6"/>
  <c r="G1829" i="6"/>
  <c r="G1933" i="6"/>
  <c r="G1997" i="6"/>
  <c r="G2085" i="6"/>
  <c r="G814" i="6"/>
  <c r="G1110" i="6"/>
  <c r="G1190" i="6"/>
  <c r="G1806" i="6"/>
  <c r="G1894" i="6"/>
  <c r="G1990" i="6"/>
  <c r="G599" i="6"/>
  <c r="G2803" i="6"/>
  <c r="G855" i="6"/>
  <c r="G1159" i="6"/>
  <c r="G1895" i="6"/>
  <c r="G1959" i="6"/>
  <c r="G2031" i="6"/>
  <c r="G2095" i="6"/>
  <c r="G24" i="6"/>
  <c r="G264" i="6"/>
  <c r="G2715" i="6"/>
  <c r="G608" i="6"/>
  <c r="G1112" i="6"/>
  <c r="G1816" i="6"/>
  <c r="G1888" i="6"/>
  <c r="G3259" i="6"/>
  <c r="G1976" i="6"/>
  <c r="G3347" i="6"/>
  <c r="G2048" i="6"/>
  <c r="G3419" i="6"/>
  <c r="G417" i="6"/>
  <c r="G801" i="6"/>
  <c r="G1105" i="6"/>
  <c r="G1177" i="6"/>
  <c r="G1425" i="6"/>
  <c r="G1897" i="6"/>
  <c r="G1961" i="6"/>
  <c r="G98" i="6"/>
  <c r="G810" i="6"/>
  <c r="G1178" i="6"/>
  <c r="G1826" i="6"/>
  <c r="G1898" i="6"/>
  <c r="G2002" i="6"/>
  <c r="G27" i="6"/>
  <c r="G779" i="6"/>
  <c r="G1235" i="6"/>
  <c r="G3099" i="6"/>
  <c r="G2140" i="6"/>
  <c r="G2548" i="6"/>
  <c r="G66" i="6"/>
  <c r="G63" i="6"/>
  <c r="G1671" i="6"/>
  <c r="G2239" i="6"/>
  <c r="G2036" i="6"/>
  <c r="G2335" i="6"/>
  <c r="G2415" i="6"/>
  <c r="G1931" i="6"/>
  <c r="G384" i="6"/>
  <c r="G356" i="6"/>
  <c r="G1296" i="6"/>
  <c r="G1440" i="6"/>
  <c r="G1664" i="6"/>
  <c r="G2288" i="6"/>
  <c r="G1651" i="6"/>
  <c r="G2424" i="6"/>
  <c r="G968" i="6"/>
  <c r="G2536" i="6"/>
  <c r="G1281" i="6"/>
  <c r="G494" i="6"/>
  <c r="G2273" i="6"/>
  <c r="G2385" i="6"/>
  <c r="G1058" i="6"/>
  <c r="G1495" i="6"/>
  <c r="G1418" i="6"/>
  <c r="G1554" i="6"/>
  <c r="G1666" i="6"/>
  <c r="G1571" i="6"/>
  <c r="G2194" i="6"/>
  <c r="G2298" i="6"/>
  <c r="G1499" i="6"/>
  <c r="G2370" i="6"/>
  <c r="G611" i="6"/>
  <c r="G2546" i="6"/>
  <c r="G2604" i="6"/>
  <c r="G2908" i="6"/>
  <c r="G973" i="6"/>
  <c r="G2877" i="6"/>
  <c r="G947" i="6"/>
  <c r="G3277" i="6"/>
  <c r="G1227" i="6"/>
  <c r="G3342" i="6"/>
  <c r="G2211" i="6"/>
  <c r="G3206" i="6"/>
  <c r="G1106" i="6"/>
  <c r="G3366" i="6"/>
  <c r="G721" i="6"/>
  <c r="G2919" i="6"/>
  <c r="G1747" i="6"/>
  <c r="G3135" i="6"/>
  <c r="G2072" i="6"/>
  <c r="G3481" i="6"/>
  <c r="G1979" i="6"/>
  <c r="G3024" i="6"/>
  <c r="G1924" i="6"/>
  <c r="G3208" i="6"/>
  <c r="G1171" i="6"/>
  <c r="G3424" i="6"/>
  <c r="G1978" i="6"/>
  <c r="G3089" i="6"/>
  <c r="G1793" i="6"/>
  <c r="G2698" i="6"/>
  <c r="G1595" i="6"/>
  <c r="G2986" i="6"/>
  <c r="G1099" i="6"/>
  <c r="G3058" i="6"/>
  <c r="G2515" i="6"/>
  <c r="G685" i="6"/>
  <c r="G1735" i="6"/>
  <c r="G1346" i="6"/>
  <c r="G371" i="6"/>
  <c r="G604" i="6"/>
  <c r="G1100" i="6"/>
  <c r="G1164" i="6"/>
  <c r="G1332" i="6"/>
  <c r="G495" i="6"/>
  <c r="G1908" i="6"/>
  <c r="G269" i="6"/>
  <c r="G709" i="6"/>
  <c r="G861" i="6"/>
  <c r="G2939" i="6"/>
  <c r="G1141" i="6"/>
  <c r="G1213" i="6"/>
  <c r="G1837" i="6"/>
  <c r="G1941" i="6"/>
  <c r="G2013" i="6"/>
  <c r="G102" i="6"/>
  <c r="G822" i="6"/>
  <c r="G1118" i="6"/>
  <c r="G1814" i="6"/>
  <c r="G1902" i="6"/>
  <c r="G1998" i="6"/>
  <c r="G607" i="6"/>
  <c r="G2811" i="6"/>
  <c r="G1087" i="6"/>
  <c r="G1175" i="6"/>
  <c r="G1903" i="6"/>
  <c r="G1967" i="6"/>
  <c r="G2039" i="6"/>
  <c r="G2103" i="6"/>
  <c r="G296" i="6"/>
  <c r="G712" i="6"/>
  <c r="G832" i="6"/>
  <c r="G1120" i="6"/>
  <c r="G1184" i="6"/>
  <c r="G1824" i="6"/>
  <c r="G3195" i="6"/>
  <c r="G1896" i="6"/>
  <c r="G3267" i="6"/>
  <c r="G1984" i="6"/>
  <c r="G2056" i="6"/>
  <c r="G3427" i="6"/>
  <c r="G809" i="6"/>
  <c r="G1113" i="6"/>
  <c r="G1185" i="6"/>
  <c r="G1809" i="6"/>
  <c r="G2065" i="6"/>
  <c r="G426" i="6"/>
  <c r="G818" i="6"/>
  <c r="G1090" i="6"/>
  <c r="G1194" i="6"/>
  <c r="G1834" i="6"/>
  <c r="G1914" i="6"/>
  <c r="G2018" i="6"/>
  <c r="G43" i="6"/>
  <c r="G347" i="6"/>
  <c r="G811" i="6"/>
  <c r="G1243" i="6"/>
  <c r="G1219" i="6"/>
  <c r="G2132" i="6"/>
  <c r="G2500" i="6"/>
  <c r="G2924" i="6"/>
  <c r="G2149" i="6"/>
  <c r="G2110" i="6"/>
  <c r="G2510" i="6"/>
  <c r="G2910" i="6"/>
  <c r="G2719" i="6"/>
  <c r="G2889" i="6"/>
  <c r="G2248" i="6"/>
  <c r="G2129" i="6"/>
  <c r="G2601" i="6"/>
  <c r="G2666" i="6"/>
  <c r="G981" i="6"/>
  <c r="G3083" i="6"/>
  <c r="G2741" i="6"/>
  <c r="G2126" i="6"/>
  <c r="G2558" i="6"/>
  <c r="G2918" i="6"/>
  <c r="G2104" i="6"/>
  <c r="G2520" i="6"/>
  <c r="G2137" i="6"/>
  <c r="G2713" i="6"/>
  <c r="G612" i="6"/>
  <c r="G2148" i="6"/>
  <c r="G2652" i="6"/>
  <c r="G2980" i="6"/>
  <c r="G2237" i="6"/>
  <c r="G2765" i="6"/>
  <c r="G2614" i="6"/>
  <c r="G3030" i="6"/>
  <c r="G2759" i="6"/>
  <c r="G2112" i="6"/>
  <c r="G2568" i="6"/>
  <c r="G2153" i="6"/>
  <c r="G2729" i="6"/>
  <c r="G2874" i="6"/>
  <c r="G272" i="6"/>
  <c r="G156" i="6"/>
  <c r="G503" i="6"/>
  <c r="G3483" i="6"/>
  <c r="G3475" i="6"/>
  <c r="G2220" i="6"/>
  <c r="G2093" i="6"/>
  <c r="G2429" i="6"/>
  <c r="G2142" i="6"/>
  <c r="G2151" i="6"/>
  <c r="G2879" i="6"/>
  <c r="G1955" i="6"/>
  <c r="G3556" i="6"/>
  <c r="G159" i="6"/>
  <c r="G1938" i="6"/>
  <c r="G2034" i="6"/>
  <c r="G475" i="6"/>
  <c r="G843" i="6"/>
  <c r="G2100" i="6"/>
  <c r="G2228" i="6"/>
  <c r="G2716" i="6"/>
  <c r="G2101" i="6"/>
  <c r="G3005" i="6"/>
  <c r="G2150" i="6"/>
  <c r="G2662" i="6"/>
  <c r="G2255" i="6"/>
  <c r="G2136" i="6"/>
  <c r="G2912" i="6"/>
  <c r="G2106" i="6"/>
  <c r="G1819" i="6"/>
  <c r="G3557" i="6"/>
  <c r="G646" i="6"/>
  <c r="G3523" i="6"/>
  <c r="G851" i="6"/>
  <c r="G2108" i="6"/>
  <c r="G2117" i="6"/>
  <c r="G2557" i="6"/>
  <c r="G2166" i="6"/>
  <c r="G2624" i="6"/>
  <c r="G2144" i="6"/>
  <c r="G2114" i="6"/>
  <c r="G1859" i="6"/>
  <c r="G3539" i="6"/>
  <c r="G859" i="6"/>
  <c r="G2116" i="6"/>
  <c r="G2404" i="6"/>
  <c r="G2125" i="6"/>
  <c r="G2621" i="6"/>
  <c r="G2734" i="6"/>
  <c r="G2607" i="6"/>
  <c r="G2736" i="6"/>
  <c r="G2441" i="6"/>
  <c r="G2146" i="6"/>
  <c r="G109" i="6"/>
  <c r="G155" i="6"/>
  <c r="G163" i="6"/>
  <c r="G3507" i="6"/>
  <c r="G3491" i="6"/>
  <c r="G2900" i="6"/>
  <c r="G2141" i="6"/>
  <c r="G2454" i="6"/>
  <c r="G2878" i="6"/>
  <c r="G2992" i="6"/>
  <c r="G2121" i="6"/>
  <c r="G181" i="6"/>
  <c r="G219" i="6"/>
  <c r="G3547" i="6"/>
  <c r="G3555" i="6"/>
  <c r="G36" i="6"/>
  <c r="G568" i="6"/>
  <c r="G1292" i="6"/>
  <c r="G2278" i="6"/>
  <c r="G2497" i="6"/>
  <c r="G2474" i="6"/>
  <c r="G2767" i="6"/>
  <c r="G2618" i="6"/>
  <c r="G1820" i="6"/>
  <c r="G1230" i="6"/>
  <c r="G193" i="6"/>
  <c r="G213" i="6"/>
  <c r="G214" i="6"/>
  <c r="G358" i="6"/>
  <c r="G359" i="6"/>
  <c r="G1300" i="6"/>
  <c r="G1085" i="6"/>
  <c r="G2525" i="6"/>
  <c r="G1239" i="6"/>
  <c r="G2865" i="6"/>
  <c r="G2333" i="6"/>
  <c r="G2358" i="6"/>
  <c r="G1942" i="6"/>
  <c r="G32" i="6"/>
  <c r="G1232" i="6"/>
  <c r="G715" i="6"/>
  <c r="G2619" i="6"/>
  <c r="G1369" i="6"/>
  <c r="G2348" i="6"/>
  <c r="G2366" i="6"/>
  <c r="G2943" i="6"/>
  <c r="G1844" i="6"/>
  <c r="G717" i="6"/>
  <c r="G231" i="6"/>
  <c r="G88" i="6"/>
  <c r="G1209" i="6"/>
  <c r="G1817" i="6"/>
  <c r="G117" i="6"/>
  <c r="G49" i="6"/>
  <c r="G2486" i="6"/>
  <c r="G76" i="6"/>
  <c r="G860" i="6"/>
  <c r="G1852" i="6"/>
  <c r="G1182" i="6"/>
  <c r="G57" i="6"/>
  <c r="G1107" i="6"/>
  <c r="G2485" i="6"/>
  <c r="G2059" i="6"/>
  <c r="G303" i="6"/>
  <c r="G2964" i="6"/>
  <c r="G1400" i="6"/>
  <c r="G1401" i="6"/>
  <c r="G2330" i="6"/>
  <c r="G1165" i="6"/>
  <c r="G1869" i="6"/>
  <c r="G1880" i="6"/>
  <c r="G747" i="6"/>
  <c r="G2539" i="6"/>
  <c r="G2963" i="6"/>
  <c r="G2531" i="6"/>
  <c r="G1315" i="6"/>
  <c r="G2437" i="6"/>
  <c r="G574" i="6"/>
  <c r="G2318" i="6"/>
  <c r="G1311" i="6"/>
  <c r="G1056" i="6"/>
  <c r="G164" i="6"/>
  <c r="G812" i="6"/>
  <c r="G1855" i="6"/>
  <c r="G523" i="6"/>
  <c r="G1211" i="6"/>
  <c r="G2280" i="6"/>
  <c r="G2465" i="6"/>
  <c r="G2122" i="6"/>
  <c r="G309" i="6"/>
  <c r="G89" i="6"/>
  <c r="G474" i="6"/>
  <c r="G2526" i="6"/>
  <c r="G1402" i="6"/>
  <c r="G2761" i="6"/>
  <c r="G228" i="6"/>
  <c r="G133" i="6"/>
  <c r="G1893" i="6"/>
  <c r="G144" i="6"/>
  <c r="G2597" i="6"/>
  <c r="G2130" i="6"/>
  <c r="G543" i="6"/>
  <c r="G97" i="6"/>
  <c r="G409" i="6"/>
  <c r="G1365" i="6"/>
  <c r="G2319" i="6"/>
  <c r="G424" i="6"/>
  <c r="G563" i="6"/>
  <c r="G21" i="6"/>
  <c r="G438" i="6"/>
  <c r="G897" i="6"/>
  <c r="G1580" i="6"/>
  <c r="G2780" i="6"/>
  <c r="G2181" i="6"/>
  <c r="G1591" i="6"/>
  <c r="G1456" i="6"/>
  <c r="G2409" i="6"/>
  <c r="G1491" i="6"/>
  <c r="G2331" i="6"/>
  <c r="G3202" i="6"/>
  <c r="G2747" i="6"/>
  <c r="G388" i="6"/>
  <c r="G160" i="6"/>
  <c r="G203" i="6"/>
  <c r="G531" i="6"/>
  <c r="G140" i="6"/>
  <c r="G956" i="6"/>
  <c r="G1293" i="6"/>
  <c r="G1357" i="6"/>
  <c r="G1581" i="6"/>
  <c r="G2549" i="6"/>
  <c r="G1454" i="6"/>
  <c r="G2686" i="6"/>
  <c r="G2232" i="6"/>
  <c r="G1409" i="6"/>
  <c r="G2625" i="6"/>
  <c r="G3054" i="6"/>
  <c r="G3040" i="6"/>
  <c r="G84" i="6"/>
  <c r="G348" i="6"/>
  <c r="G45" i="6"/>
  <c r="G926" i="6"/>
  <c r="G399" i="6"/>
  <c r="G695" i="6"/>
  <c r="G72" i="6"/>
  <c r="G560" i="6"/>
  <c r="G553" i="6"/>
  <c r="G114" i="6"/>
  <c r="G770" i="6"/>
  <c r="G99" i="6"/>
  <c r="G1294" i="6"/>
  <c r="G2503" i="6"/>
  <c r="G1568" i="6"/>
  <c r="G2169" i="6"/>
  <c r="G2419" i="6"/>
  <c r="G2750" i="6"/>
  <c r="G110" i="6"/>
  <c r="G558" i="6"/>
  <c r="G703" i="6"/>
  <c r="G218" i="6"/>
  <c r="G115" i="6"/>
  <c r="G1709" i="6"/>
  <c r="G2648" i="6"/>
  <c r="G2313" i="6"/>
  <c r="G3029" i="6"/>
  <c r="G52" i="6"/>
  <c r="G278" i="6"/>
  <c r="G96" i="6"/>
  <c r="G696" i="6"/>
  <c r="G185" i="6"/>
  <c r="G339" i="6"/>
  <c r="G2284" i="6"/>
  <c r="G2398" i="6"/>
  <c r="G2192" i="6"/>
  <c r="G2472" i="6"/>
  <c r="G2642" i="6"/>
  <c r="G1299" i="6"/>
  <c r="G3125" i="6"/>
  <c r="G710" i="6"/>
  <c r="G535" i="6"/>
  <c r="G512" i="6"/>
  <c r="G131" i="6"/>
  <c r="G2316" i="6"/>
  <c r="G1458" i="6"/>
  <c r="G2730" i="6"/>
  <c r="G3082" i="6"/>
  <c r="G932" i="6"/>
  <c r="G182" i="6"/>
  <c r="G217" i="6"/>
  <c r="G945" i="6"/>
  <c r="G1452" i="6"/>
  <c r="G2756" i="6"/>
  <c r="G2647" i="6"/>
  <c r="G2561" i="6"/>
  <c r="G3542" i="6"/>
  <c r="G237" i="6"/>
  <c r="G1045" i="6"/>
  <c r="G54" i="6"/>
  <c r="G1008" i="6"/>
  <c r="G1289" i="6"/>
  <c r="G1082" i="6"/>
  <c r="G2751" i="6"/>
  <c r="G3047" i="6"/>
  <c r="G17" i="3"/>
  <c r="G9" i="3"/>
  <c r="G73" i="3"/>
  <c r="G56" i="3"/>
  <c r="G41" i="3" l="1"/>
  <c r="G105" i="3"/>
  <c r="G29" i="3"/>
  <c r="G23" i="3"/>
  <c r="G42" i="3"/>
  <c r="G106" i="3"/>
  <c r="G109" i="3"/>
  <c r="G11" i="3"/>
  <c r="G83" i="3"/>
  <c r="G38" i="3"/>
  <c r="G4" i="3"/>
  <c r="G68" i="3"/>
  <c r="G132" i="3"/>
  <c r="G14" i="3"/>
  <c r="G111" i="3"/>
  <c r="G120" i="3"/>
  <c r="G64" i="3"/>
  <c r="G49" i="3"/>
  <c r="G113" i="3"/>
  <c r="G53" i="3"/>
  <c r="G55" i="3"/>
  <c r="G50" i="3"/>
  <c r="G114" i="3"/>
  <c r="G30" i="3"/>
  <c r="G19" i="3"/>
  <c r="G99" i="3"/>
  <c r="G70" i="3"/>
  <c r="G12" i="3"/>
  <c r="G76" i="3"/>
  <c r="G140" i="3"/>
  <c r="G46" i="3"/>
  <c r="G5" i="3"/>
  <c r="G8" i="3"/>
  <c r="G104" i="3"/>
  <c r="G57" i="3"/>
  <c r="G121" i="3"/>
  <c r="G101" i="3"/>
  <c r="G95" i="3"/>
  <c r="G58" i="3"/>
  <c r="G122" i="3"/>
  <c r="G62" i="3"/>
  <c r="G27" i="3"/>
  <c r="G115" i="3"/>
  <c r="G86" i="3"/>
  <c r="G20" i="3"/>
  <c r="G84" i="3"/>
  <c r="G13" i="3"/>
  <c r="G78" i="3"/>
  <c r="G7" i="3"/>
  <c r="G16" i="3"/>
  <c r="G112" i="3"/>
  <c r="G65" i="3"/>
  <c r="G129" i="3"/>
  <c r="G133" i="3"/>
  <c r="G127" i="3"/>
  <c r="G66" i="3"/>
  <c r="G130" i="3"/>
  <c r="G94" i="3"/>
  <c r="G35" i="3"/>
  <c r="G139" i="3"/>
  <c r="G118" i="3"/>
  <c r="G28" i="3"/>
  <c r="G92" i="3"/>
  <c r="G21" i="3"/>
  <c r="G110" i="3"/>
  <c r="G6" i="3"/>
  <c r="G24" i="3"/>
  <c r="G72" i="3"/>
  <c r="G137" i="3"/>
  <c r="G22" i="3"/>
  <c r="G10" i="3"/>
  <c r="G74" i="3"/>
  <c r="G138" i="3"/>
  <c r="G31" i="3"/>
  <c r="G43" i="3"/>
  <c r="G45" i="3"/>
  <c r="G39" i="3"/>
  <c r="G36" i="3"/>
  <c r="G100" i="3"/>
  <c r="G37" i="3"/>
  <c r="G126" i="3"/>
  <c r="G96" i="3"/>
  <c r="G32" i="3"/>
  <c r="G136" i="3"/>
  <c r="G2" i="3"/>
  <c r="G81" i="3"/>
  <c r="G75" i="3"/>
  <c r="G54" i="3"/>
  <c r="G18" i="3"/>
  <c r="G82" i="3"/>
  <c r="G91" i="3"/>
  <c r="G63" i="3"/>
  <c r="G51" i="3"/>
  <c r="G77" i="3"/>
  <c r="G71" i="3"/>
  <c r="G44" i="3"/>
  <c r="G108" i="3"/>
  <c r="G61" i="3"/>
  <c r="G15" i="3"/>
  <c r="G88" i="3"/>
  <c r="G40" i="3"/>
  <c r="G3" i="3"/>
  <c r="G25" i="3"/>
  <c r="G89" i="3"/>
  <c r="G107" i="3"/>
  <c r="G102" i="3"/>
  <c r="G26" i="3"/>
  <c r="G90" i="3"/>
  <c r="G123" i="3"/>
  <c r="G103" i="3"/>
  <c r="G59" i="3"/>
  <c r="G93" i="3"/>
  <c r="G87" i="3"/>
  <c r="G52" i="3"/>
  <c r="G116" i="3"/>
  <c r="G85" i="3"/>
  <c r="G47" i="3"/>
  <c r="G128" i="3"/>
  <c r="G48" i="3"/>
  <c r="G33" i="3"/>
  <c r="G97" i="3"/>
  <c r="G131" i="3"/>
  <c r="G134" i="3"/>
  <c r="G34" i="3"/>
  <c r="G98" i="3"/>
  <c r="G69" i="3"/>
  <c r="G135" i="3"/>
  <c r="G67" i="3"/>
  <c r="G117" i="3"/>
  <c r="G119" i="3"/>
  <c r="G60" i="3"/>
  <c r="G124" i="3"/>
  <c r="G125" i="3"/>
  <c r="G79" i="3"/>
  <c r="G80" i="3"/>
  <c r="G231" i="3"/>
  <c r="G237" i="3"/>
  <c r="G267" i="3"/>
  <c r="G264" i="3"/>
  <c r="G266" i="3"/>
  <c r="G270" i="3"/>
  <c r="G269" i="3"/>
  <c r="G265" i="3"/>
  <c r="G273" i="3"/>
  <c r="G271" i="3"/>
  <c r="G275" i="3"/>
  <c r="G274" i="3"/>
  <c r="G272" i="3"/>
  <c r="G268" i="3"/>
  <c r="G276" i="3"/>
  <c r="G281" i="3"/>
  <c r="G282" i="3"/>
  <c r="G278" i="3"/>
  <c r="G279" i="3"/>
  <c r="G284" i="3"/>
  <c r="G277" i="3"/>
  <c r="G280" i="3"/>
  <c r="G283" i="3"/>
  <c r="G263" i="3"/>
  <c r="G258" i="3"/>
  <c r="G243" i="3"/>
  <c r="G241" i="3"/>
  <c r="G246" i="3"/>
  <c r="G249" i="3"/>
  <c r="G244" i="3"/>
  <c r="G245" i="3"/>
  <c r="G242" i="3"/>
  <c r="G247" i="3"/>
  <c r="G240" i="3"/>
  <c r="G239" i="3"/>
  <c r="G238" i="3"/>
  <c r="G248" i="3"/>
  <c r="G251" i="3"/>
  <c r="G262" i="3"/>
  <c r="G252" i="3"/>
  <c r="G256" i="3"/>
  <c r="G259" i="3"/>
  <c r="G253" i="3"/>
  <c r="G257" i="3"/>
  <c r="G260" i="3"/>
  <c r="G250" i="3"/>
  <c r="G254" i="3"/>
  <c r="G261" i="3"/>
  <c r="G255" i="3"/>
  <c r="G230" i="3"/>
  <c r="G236" i="3"/>
  <c r="G217" i="3"/>
  <c r="G207" i="3"/>
  <c r="G213" i="3"/>
  <c r="G218" i="3"/>
  <c r="G211" i="3"/>
  <c r="G215" i="3"/>
  <c r="G208" i="3"/>
  <c r="G216" i="3"/>
  <c r="G209" i="3"/>
  <c r="G206" i="3"/>
  <c r="G212" i="3"/>
  <c r="G219" i="3"/>
  <c r="G214" i="3"/>
  <c r="G210" i="3"/>
  <c r="G159" i="3"/>
  <c r="G177" i="3"/>
  <c r="G172" i="3"/>
  <c r="G178" i="3"/>
  <c r="G198" i="3"/>
  <c r="G193" i="3"/>
  <c r="G184" i="3"/>
  <c r="G189" i="3"/>
  <c r="G220" i="3"/>
  <c r="G165" i="3"/>
  <c r="G181" i="3"/>
  <c r="G194" i="3"/>
  <c r="G223" i="3"/>
  <c r="G162" i="3"/>
  <c r="G180" i="3"/>
  <c r="G174" i="3"/>
  <c r="G199" i="3"/>
  <c r="G203" i="3"/>
  <c r="G185" i="3"/>
  <c r="G158" i="3"/>
  <c r="G200" i="3"/>
  <c r="G197" i="3"/>
  <c r="G186" i="3"/>
  <c r="G202" i="3"/>
  <c r="G222" i="3"/>
  <c r="G166" i="3"/>
  <c r="G221" i="3"/>
  <c r="G191" i="3"/>
  <c r="G170" i="3"/>
  <c r="G204" i="3"/>
  <c r="G156" i="3"/>
  <c r="G196" i="3"/>
  <c r="G188" i="3"/>
  <c r="G155" i="3"/>
  <c r="G183" i="3"/>
  <c r="G182" i="3"/>
  <c r="G195" i="3"/>
  <c r="G205" i="3"/>
  <c r="G225" i="3"/>
  <c r="G163" i="3"/>
  <c r="G201" i="3"/>
  <c r="G187" i="3"/>
  <c r="G175" i="3"/>
  <c r="G154" i="3"/>
  <c r="G224" i="3"/>
  <c r="G192" i="3"/>
  <c r="G169" i="3"/>
  <c r="G160" i="3"/>
  <c r="G171" i="3"/>
  <c r="G168" i="3"/>
  <c r="G167" i="3"/>
  <c r="G179" i="3"/>
  <c r="G176" i="3"/>
  <c r="G157" i="3"/>
  <c r="G190" i="3"/>
  <c r="G161" i="3"/>
  <c r="G164" i="3"/>
  <c r="G173" i="3"/>
  <c r="C3" i="5"/>
  <c r="C9" i="5"/>
  <c r="G365" i="3"/>
  <c r="J365" i="3" s="1"/>
  <c r="G442" i="3"/>
  <c r="J442" i="3" s="1"/>
  <c r="G432" i="3"/>
  <c r="J432" i="3" s="1"/>
  <c r="G448" i="3"/>
  <c r="J448" i="3" s="1"/>
  <c r="G418" i="3"/>
  <c r="J418" i="3" s="1"/>
  <c r="G441" i="3"/>
  <c r="J441" i="3" s="1"/>
  <c r="G415" i="3"/>
  <c r="J415" i="3" s="1"/>
  <c r="G411" i="3"/>
  <c r="J411" i="3" s="1"/>
  <c r="G394" i="3"/>
  <c r="J394" i="3" s="1"/>
  <c r="G414" i="3"/>
  <c r="J414" i="3" s="1"/>
  <c r="G391" i="3"/>
  <c r="J391" i="3" s="1"/>
  <c r="G374" i="3"/>
  <c r="J374" i="3" s="1"/>
  <c r="G433" i="3"/>
  <c r="J433" i="3" s="1"/>
  <c r="G390" i="3"/>
  <c r="J390" i="3" s="1"/>
  <c r="G367" i="3"/>
  <c r="J367" i="3" s="1"/>
  <c r="G401" i="3"/>
  <c r="J401" i="3" s="1"/>
  <c r="G364" i="3"/>
  <c r="J364" i="3" s="1"/>
  <c r="G360" i="3"/>
  <c r="J360" i="3" s="1"/>
  <c r="G343" i="3"/>
  <c r="J343" i="3" s="1"/>
  <c r="G363" i="3"/>
  <c r="J363" i="3" s="1"/>
  <c r="G340" i="3"/>
  <c r="J340" i="3" s="1"/>
  <c r="G323" i="3"/>
  <c r="G405" i="3"/>
  <c r="J405" i="3" s="1"/>
  <c r="G339" i="3"/>
  <c r="J339" i="3" s="1"/>
  <c r="G316" i="3"/>
  <c r="G373" i="3"/>
  <c r="J373" i="3" s="1"/>
  <c r="G329" i="3"/>
  <c r="J329" i="3" s="1"/>
  <c r="G421" i="3"/>
  <c r="J421" i="3" s="1"/>
  <c r="G306" i="3"/>
  <c r="G302" i="3"/>
  <c r="G292" i="3"/>
  <c r="G312" i="3"/>
  <c r="G313" i="3"/>
  <c r="G288" i="3"/>
  <c r="G233" i="3"/>
  <c r="G229" i="3"/>
  <c r="G450" i="3"/>
  <c r="G337" i="3"/>
  <c r="J337" i="3" s="1"/>
  <c r="G228" i="3"/>
  <c r="G443" i="3"/>
  <c r="J443" i="3" s="1"/>
  <c r="G426" i="3"/>
  <c r="J426" i="3" s="1"/>
  <c r="G446" i="3"/>
  <c r="J446" i="3" s="1"/>
  <c r="G423" i="3"/>
  <c r="J423" i="3" s="1"/>
  <c r="G406" i="3"/>
  <c r="J406" i="3" s="1"/>
  <c r="G381" i="3"/>
  <c r="J381" i="3" s="1"/>
  <c r="G422" i="3"/>
  <c r="J422" i="3" s="1"/>
  <c r="G399" i="3"/>
  <c r="J399" i="3" s="1"/>
  <c r="G353" i="3"/>
  <c r="J353" i="3" s="1"/>
  <c r="G297" i="3"/>
  <c r="G389" i="3"/>
  <c r="J389" i="3" s="1"/>
  <c r="G396" i="3"/>
  <c r="J396" i="3" s="1"/>
  <c r="G392" i="3"/>
  <c r="J392" i="3" s="1"/>
  <c r="G375" i="3"/>
  <c r="J375" i="3" s="1"/>
  <c r="G395" i="3"/>
  <c r="J395" i="3" s="1"/>
  <c r="G372" i="3"/>
  <c r="J372" i="3" s="1"/>
  <c r="G355" i="3"/>
  <c r="J355" i="3" s="1"/>
  <c r="G341" i="3"/>
  <c r="J341" i="3" s="1"/>
  <c r="G371" i="3"/>
  <c r="J371" i="3" s="1"/>
  <c r="G348" i="3"/>
  <c r="J348" i="3" s="1"/>
  <c r="G321" i="3"/>
  <c r="G338" i="3"/>
  <c r="J338" i="3" s="1"/>
  <c r="G334" i="3"/>
  <c r="J334" i="3" s="1"/>
  <c r="G324" i="3"/>
  <c r="G344" i="3"/>
  <c r="J344" i="3" s="1"/>
  <c r="G314" i="3"/>
  <c r="G304" i="3"/>
  <c r="G285" i="3"/>
  <c r="G320" i="3"/>
  <c r="G290" i="3"/>
  <c r="G309" i="3"/>
  <c r="G287" i="3"/>
  <c r="G286" i="3"/>
  <c r="G357" i="3"/>
  <c r="J357" i="3" s="1"/>
  <c r="G434" i="3"/>
  <c r="J434" i="3" s="1"/>
  <c r="G235" i="3"/>
  <c r="G451" i="3"/>
  <c r="G234" i="3"/>
  <c r="G454" i="3"/>
  <c r="G431" i="3"/>
  <c r="J431" i="3" s="1"/>
  <c r="G428" i="3"/>
  <c r="J428" i="3" s="1"/>
  <c r="G424" i="3"/>
  <c r="J424" i="3" s="1"/>
  <c r="G407" i="3"/>
  <c r="J407" i="3" s="1"/>
  <c r="G427" i="3"/>
  <c r="J427" i="3" s="1"/>
  <c r="G404" i="3"/>
  <c r="J404" i="3" s="1"/>
  <c r="G387" i="3"/>
  <c r="J387" i="3" s="1"/>
  <c r="G403" i="3"/>
  <c r="J403" i="3" s="1"/>
  <c r="G380" i="3"/>
  <c r="J380" i="3" s="1"/>
  <c r="G370" i="3"/>
  <c r="J370" i="3" s="1"/>
  <c r="G366" i="3"/>
  <c r="J366" i="3" s="1"/>
  <c r="G356" i="3"/>
  <c r="J356" i="3" s="1"/>
  <c r="G376" i="3"/>
  <c r="J376" i="3" s="1"/>
  <c r="G346" i="3"/>
  <c r="J346" i="3" s="1"/>
  <c r="G336" i="3"/>
  <c r="J336" i="3" s="1"/>
  <c r="G449" i="3"/>
  <c r="G232" i="3"/>
  <c r="G325" i="3"/>
  <c r="G352" i="3"/>
  <c r="J352" i="3" s="1"/>
  <c r="G322" i="3"/>
  <c r="G437" i="3"/>
  <c r="J437" i="3" s="1"/>
  <c r="G319" i="3"/>
  <c r="G315" i="3"/>
  <c r="G298" i="3"/>
  <c r="G318" i="3"/>
  <c r="G295" i="3"/>
  <c r="G345" i="3"/>
  <c r="J345" i="3" s="1"/>
  <c r="G294" i="3"/>
  <c r="G377" i="3"/>
  <c r="J377" i="3" s="1"/>
  <c r="G438" i="3"/>
  <c r="J438" i="3" s="1"/>
  <c r="G439" i="3"/>
  <c r="J439" i="3" s="1"/>
  <c r="G447" i="3"/>
  <c r="J447" i="3" s="1"/>
  <c r="G436" i="3"/>
  <c r="J436" i="3" s="1"/>
  <c r="G419" i="3"/>
  <c r="J419" i="3" s="1"/>
  <c r="G445" i="3"/>
  <c r="J445" i="3" s="1"/>
  <c r="G453" i="3"/>
  <c r="G293" i="3"/>
  <c r="G435" i="3"/>
  <c r="J435" i="3" s="1"/>
  <c r="G412" i="3"/>
  <c r="J412" i="3" s="1"/>
  <c r="G385" i="3"/>
  <c r="J385" i="3" s="1"/>
  <c r="G402" i="3"/>
  <c r="J402" i="3" s="1"/>
  <c r="G398" i="3"/>
  <c r="J398" i="3" s="1"/>
  <c r="G388" i="3"/>
  <c r="J388" i="3" s="1"/>
  <c r="G408" i="3"/>
  <c r="J408" i="3" s="1"/>
  <c r="G378" i="3"/>
  <c r="J378" i="3" s="1"/>
  <c r="G368" i="3"/>
  <c r="J368" i="3" s="1"/>
  <c r="G413" i="3"/>
  <c r="J413" i="3" s="1"/>
  <c r="G384" i="3"/>
  <c r="J384" i="3" s="1"/>
  <c r="G354" i="3"/>
  <c r="J354" i="3" s="1"/>
  <c r="G369" i="3"/>
  <c r="J369" i="3" s="1"/>
  <c r="G351" i="3"/>
  <c r="J351" i="3" s="1"/>
  <c r="G347" i="3"/>
  <c r="J347" i="3" s="1"/>
  <c r="G330" i="3"/>
  <c r="J330" i="3" s="1"/>
  <c r="G350" i="3"/>
  <c r="J350" i="3" s="1"/>
  <c r="G327" i="3"/>
  <c r="J327" i="3" s="1"/>
  <c r="G310" i="3"/>
  <c r="G349" i="3"/>
  <c r="J349" i="3" s="1"/>
  <c r="G326" i="3"/>
  <c r="J326" i="3" s="1"/>
  <c r="G303" i="3"/>
  <c r="G317" i="3"/>
  <c r="G300" i="3"/>
  <c r="G296" i="3"/>
  <c r="G425" i="3"/>
  <c r="J425" i="3" s="1"/>
  <c r="G429" i="3"/>
  <c r="J429" i="3" s="1"/>
  <c r="G299" i="3"/>
  <c r="G226" i="3"/>
  <c r="G444" i="3"/>
  <c r="J444" i="3" s="1"/>
  <c r="G289" i="3"/>
  <c r="G430" i="3"/>
  <c r="J430" i="3" s="1"/>
  <c r="G420" i="3"/>
  <c r="J420" i="3" s="1"/>
  <c r="G440" i="3"/>
  <c r="J440" i="3" s="1"/>
  <c r="G410" i="3"/>
  <c r="J410" i="3" s="1"/>
  <c r="G400" i="3"/>
  <c r="J400" i="3" s="1"/>
  <c r="G333" i="3"/>
  <c r="J333" i="3" s="1"/>
  <c r="G416" i="3"/>
  <c r="J416" i="3" s="1"/>
  <c r="G386" i="3"/>
  <c r="J386" i="3" s="1"/>
  <c r="G305" i="3"/>
  <c r="G383" i="3"/>
  <c r="J383" i="3" s="1"/>
  <c r="G379" i="3"/>
  <c r="J379" i="3" s="1"/>
  <c r="G362" i="3"/>
  <c r="J362" i="3" s="1"/>
  <c r="G393" i="3"/>
  <c r="J393" i="3" s="1"/>
  <c r="G397" i="3"/>
  <c r="J397" i="3" s="1"/>
  <c r="G227" i="3"/>
  <c r="G382" i="3"/>
  <c r="J382" i="3" s="1"/>
  <c r="G359" i="3"/>
  <c r="J359" i="3" s="1"/>
  <c r="G342" i="3"/>
  <c r="J342" i="3" s="1"/>
  <c r="G301" i="3"/>
  <c r="G358" i="3"/>
  <c r="J358" i="3" s="1"/>
  <c r="G335" i="3"/>
  <c r="J335" i="3" s="1"/>
  <c r="G332" i="3"/>
  <c r="J332" i="3" s="1"/>
  <c r="G328" i="3"/>
  <c r="J328" i="3" s="1"/>
  <c r="G311" i="3"/>
  <c r="G331" i="3"/>
  <c r="J331" i="3" s="1"/>
  <c r="G308" i="3"/>
  <c r="G291" i="3"/>
  <c r="G409" i="3"/>
  <c r="J409" i="3" s="1"/>
  <c r="G307" i="3"/>
  <c r="G417" i="3"/>
  <c r="J417" i="3" s="1"/>
  <c r="G452" i="3"/>
  <c r="G361" i="3"/>
  <c r="J361" i="3" s="1"/>
  <c r="G150" i="3"/>
  <c r="G147" i="3"/>
  <c r="G151" i="3"/>
  <c r="G149" i="3"/>
  <c r="G141" i="3"/>
  <c r="G145" i="3"/>
  <c r="G143" i="3"/>
  <c r="G148" i="3"/>
  <c r="G146" i="3"/>
  <c r="G144" i="3"/>
  <c r="G153" i="3"/>
  <c r="G152" i="3"/>
  <c r="G142" i="3"/>
  <c r="E150" i="3"/>
  <c r="E419" i="8" s="1"/>
  <c r="H419" i="8" l="1"/>
  <c r="G419" i="8"/>
  <c r="C6" i="5"/>
  <c r="C17" i="5" s="1"/>
  <c r="C18" i="5"/>
  <c r="E313" i="8"/>
  <c r="H313" i="8" s="1"/>
  <c r="H7502" i="6"/>
  <c r="I7502" i="6" s="1"/>
  <c r="J7502" i="6" s="1"/>
  <c r="H7500" i="6"/>
  <c r="I7500" i="6" s="1"/>
  <c r="J7500" i="6" s="1"/>
  <c r="H7498" i="6"/>
  <c r="I7498" i="6" s="1"/>
  <c r="J7498" i="6" s="1"/>
  <c r="H7496" i="6"/>
  <c r="I7496" i="6" s="1"/>
  <c r="J7496" i="6" s="1"/>
  <c r="H7494" i="6"/>
  <c r="I7494" i="6" s="1"/>
  <c r="J7494" i="6" s="1"/>
  <c r="H7492" i="6"/>
  <c r="I7492" i="6" s="1"/>
  <c r="J7492" i="6" s="1"/>
  <c r="H7490" i="6"/>
  <c r="I7490" i="6" s="1"/>
  <c r="J7490" i="6" s="1"/>
  <c r="H7488" i="6"/>
  <c r="I7488" i="6" s="1"/>
  <c r="J7488" i="6" s="1"/>
  <c r="H7486" i="6"/>
  <c r="I7486" i="6" s="1"/>
  <c r="J7486" i="6" s="1"/>
  <c r="H7484" i="6"/>
  <c r="I7484" i="6" s="1"/>
  <c r="J7484" i="6" s="1"/>
  <c r="H7482" i="6"/>
  <c r="I7482" i="6" s="1"/>
  <c r="J7482" i="6" s="1"/>
  <c r="H7480" i="6"/>
  <c r="I7480" i="6" s="1"/>
  <c r="J7480" i="6" s="1"/>
  <c r="H7478" i="6"/>
  <c r="I7478" i="6" s="1"/>
  <c r="J7478" i="6" s="1"/>
  <c r="H7476" i="6"/>
  <c r="I7476" i="6" s="1"/>
  <c r="J7476" i="6" s="1"/>
  <c r="H7474" i="6"/>
  <c r="I7474" i="6" s="1"/>
  <c r="J7474" i="6" s="1"/>
  <c r="H7472" i="6"/>
  <c r="I7472" i="6" s="1"/>
  <c r="J7472" i="6" s="1"/>
  <c r="H7470" i="6"/>
  <c r="I7470" i="6" s="1"/>
  <c r="J7470" i="6" s="1"/>
  <c r="H7468" i="6"/>
  <c r="I7468" i="6" s="1"/>
  <c r="J7468" i="6" s="1"/>
  <c r="H7466" i="6"/>
  <c r="I7466" i="6" s="1"/>
  <c r="J7466" i="6" s="1"/>
  <c r="H7464" i="6"/>
  <c r="I7464" i="6" s="1"/>
  <c r="J7464" i="6" s="1"/>
  <c r="H7462" i="6"/>
  <c r="I7462" i="6" s="1"/>
  <c r="J7462" i="6" s="1"/>
  <c r="H7460" i="6"/>
  <c r="I7460" i="6" s="1"/>
  <c r="J7460" i="6" s="1"/>
  <c r="H7458" i="6"/>
  <c r="I7458" i="6" s="1"/>
  <c r="J7458" i="6" s="1"/>
  <c r="H7456" i="6"/>
  <c r="I7456" i="6" s="1"/>
  <c r="J7456" i="6" s="1"/>
  <c r="H7454" i="6"/>
  <c r="I7454" i="6" s="1"/>
  <c r="J7454" i="6" s="1"/>
  <c r="H7452" i="6"/>
  <c r="I7452" i="6" s="1"/>
  <c r="J7452" i="6" s="1"/>
  <c r="H7450" i="6"/>
  <c r="I7450" i="6" s="1"/>
  <c r="J7450" i="6" s="1"/>
  <c r="H7448" i="6"/>
  <c r="I7448" i="6" s="1"/>
  <c r="J7448" i="6" s="1"/>
  <c r="H7503" i="6"/>
  <c r="I7503" i="6" s="1"/>
  <c r="J7503" i="6" s="1"/>
  <c r="H7501" i="6"/>
  <c r="I7501" i="6" s="1"/>
  <c r="J7501" i="6" s="1"/>
  <c r="H7499" i="6"/>
  <c r="I7499" i="6" s="1"/>
  <c r="J7499" i="6" s="1"/>
  <c r="H7497" i="6"/>
  <c r="I7497" i="6" s="1"/>
  <c r="J7497" i="6" s="1"/>
  <c r="H7495" i="6"/>
  <c r="I7495" i="6" s="1"/>
  <c r="J7495" i="6" s="1"/>
  <c r="H7493" i="6"/>
  <c r="I7493" i="6" s="1"/>
  <c r="J7493" i="6" s="1"/>
  <c r="H7491" i="6"/>
  <c r="I7491" i="6" s="1"/>
  <c r="J7491" i="6" s="1"/>
  <c r="H7489" i="6"/>
  <c r="I7489" i="6" s="1"/>
  <c r="J7489" i="6" s="1"/>
  <c r="H7487" i="6"/>
  <c r="I7487" i="6" s="1"/>
  <c r="J7487" i="6" s="1"/>
  <c r="H7485" i="6"/>
  <c r="I7485" i="6" s="1"/>
  <c r="J7485" i="6" s="1"/>
  <c r="H7483" i="6"/>
  <c r="I7483" i="6" s="1"/>
  <c r="J7483" i="6" s="1"/>
  <c r="H7481" i="6"/>
  <c r="I7481" i="6" s="1"/>
  <c r="J7481" i="6" s="1"/>
  <c r="H7479" i="6"/>
  <c r="I7479" i="6" s="1"/>
  <c r="J7479" i="6" s="1"/>
  <c r="H7477" i="6"/>
  <c r="I7477" i="6" s="1"/>
  <c r="J7477" i="6" s="1"/>
  <c r="H7475" i="6"/>
  <c r="I7475" i="6" s="1"/>
  <c r="J7475" i="6" s="1"/>
  <c r="H7473" i="6"/>
  <c r="I7473" i="6" s="1"/>
  <c r="J7473" i="6" s="1"/>
  <c r="H7471" i="6"/>
  <c r="I7471" i="6" s="1"/>
  <c r="J7471" i="6" s="1"/>
  <c r="H7469" i="6"/>
  <c r="I7469" i="6" s="1"/>
  <c r="J7469" i="6" s="1"/>
  <c r="H7467" i="6"/>
  <c r="I7467" i="6" s="1"/>
  <c r="J7467" i="6" s="1"/>
  <c r="H7465" i="6"/>
  <c r="I7465" i="6" s="1"/>
  <c r="J7465" i="6" s="1"/>
  <c r="H7463" i="6"/>
  <c r="I7463" i="6" s="1"/>
  <c r="J7463" i="6" s="1"/>
  <c r="H7461" i="6"/>
  <c r="I7461" i="6" s="1"/>
  <c r="J7461" i="6" s="1"/>
  <c r="H7459" i="6"/>
  <c r="I7459" i="6" s="1"/>
  <c r="J7459" i="6" s="1"/>
  <c r="H7457" i="6"/>
  <c r="I7457" i="6" s="1"/>
  <c r="J7457" i="6" s="1"/>
  <c r="H7455" i="6"/>
  <c r="I7455" i="6" s="1"/>
  <c r="J7455" i="6" s="1"/>
  <c r="H7453" i="6"/>
  <c r="I7453" i="6" s="1"/>
  <c r="J7453" i="6" s="1"/>
  <c r="H7451" i="6"/>
  <c r="I7451" i="6" s="1"/>
  <c r="J7451" i="6" s="1"/>
  <c r="H7449" i="6"/>
  <c r="I7449" i="6" s="1"/>
  <c r="J7449" i="6" s="1"/>
  <c r="H7447" i="6"/>
  <c r="I7447" i="6" s="1"/>
  <c r="J7447" i="6" s="1"/>
  <c r="H7446" i="6"/>
  <c r="I7446" i="6" s="1"/>
  <c r="J7446" i="6" s="1"/>
  <c r="H7444" i="6"/>
  <c r="I7444" i="6" s="1"/>
  <c r="J7444" i="6" s="1"/>
  <c r="H7442" i="6"/>
  <c r="I7442" i="6" s="1"/>
  <c r="J7442" i="6" s="1"/>
  <c r="H7440" i="6"/>
  <c r="I7440" i="6" s="1"/>
  <c r="J7440" i="6" s="1"/>
  <c r="H7438" i="6"/>
  <c r="I7438" i="6" s="1"/>
  <c r="J7438" i="6" s="1"/>
  <c r="H7436" i="6"/>
  <c r="I7436" i="6" s="1"/>
  <c r="J7436" i="6" s="1"/>
  <c r="H7434" i="6"/>
  <c r="I7434" i="6" s="1"/>
  <c r="J7434" i="6" s="1"/>
  <c r="H7432" i="6"/>
  <c r="I7432" i="6" s="1"/>
  <c r="J7432" i="6" s="1"/>
  <c r="H7430" i="6"/>
  <c r="I7430" i="6" s="1"/>
  <c r="J7430" i="6" s="1"/>
  <c r="H7428" i="6"/>
  <c r="I7428" i="6" s="1"/>
  <c r="J7428" i="6" s="1"/>
  <c r="H7426" i="6"/>
  <c r="I7426" i="6" s="1"/>
  <c r="J7426" i="6" s="1"/>
  <c r="H7424" i="6"/>
  <c r="I7424" i="6" s="1"/>
  <c r="J7424" i="6" s="1"/>
  <c r="H7422" i="6"/>
  <c r="I7422" i="6" s="1"/>
  <c r="J7422" i="6" s="1"/>
  <c r="H7420" i="6"/>
  <c r="I7420" i="6" s="1"/>
  <c r="J7420" i="6" s="1"/>
  <c r="H7418" i="6"/>
  <c r="I7418" i="6" s="1"/>
  <c r="J7418" i="6" s="1"/>
  <c r="H7416" i="6"/>
  <c r="I7416" i="6" s="1"/>
  <c r="J7416" i="6" s="1"/>
  <c r="H7414" i="6"/>
  <c r="I7414" i="6" s="1"/>
  <c r="J7414" i="6" s="1"/>
  <c r="H7412" i="6"/>
  <c r="I7412" i="6" s="1"/>
  <c r="J7412" i="6" s="1"/>
  <c r="H7410" i="6"/>
  <c r="I7410" i="6" s="1"/>
  <c r="J7410" i="6" s="1"/>
  <c r="H7408" i="6"/>
  <c r="I7408" i="6" s="1"/>
  <c r="J7408" i="6" s="1"/>
  <c r="H7406" i="6"/>
  <c r="I7406" i="6" s="1"/>
  <c r="J7406" i="6" s="1"/>
  <c r="H7404" i="6"/>
  <c r="I7404" i="6" s="1"/>
  <c r="J7404" i="6" s="1"/>
  <c r="H7402" i="6"/>
  <c r="I7402" i="6" s="1"/>
  <c r="J7402" i="6" s="1"/>
  <c r="H7400" i="6"/>
  <c r="I7400" i="6" s="1"/>
  <c r="J7400" i="6" s="1"/>
  <c r="H7398" i="6"/>
  <c r="I7398" i="6" s="1"/>
  <c r="J7398" i="6" s="1"/>
  <c r="H7396" i="6"/>
  <c r="I7396" i="6" s="1"/>
  <c r="J7396" i="6" s="1"/>
  <c r="H7394" i="6"/>
  <c r="I7394" i="6" s="1"/>
  <c r="J7394" i="6" s="1"/>
  <c r="H7445" i="6"/>
  <c r="I7445" i="6" s="1"/>
  <c r="J7445" i="6" s="1"/>
  <c r="H7441" i="6"/>
  <c r="I7441" i="6" s="1"/>
  <c r="J7441" i="6" s="1"/>
  <c r="H7437" i="6"/>
  <c r="I7437" i="6" s="1"/>
  <c r="J7437" i="6" s="1"/>
  <c r="H7433" i="6"/>
  <c r="I7433" i="6" s="1"/>
  <c r="J7433" i="6" s="1"/>
  <c r="H7417" i="6"/>
  <c r="I7417" i="6" s="1"/>
  <c r="J7417" i="6" s="1"/>
  <c r="H7409" i="6"/>
  <c r="I7409" i="6" s="1"/>
  <c r="J7409" i="6" s="1"/>
  <c r="H7401" i="6"/>
  <c r="I7401" i="6" s="1"/>
  <c r="J7401" i="6" s="1"/>
  <c r="H7393" i="6"/>
  <c r="I7393" i="6" s="1"/>
  <c r="J7393" i="6" s="1"/>
  <c r="H7391" i="6"/>
  <c r="I7391" i="6" s="1"/>
  <c r="J7391" i="6" s="1"/>
  <c r="H7389" i="6"/>
  <c r="I7389" i="6" s="1"/>
  <c r="J7389" i="6" s="1"/>
  <c r="H7387" i="6"/>
  <c r="I7387" i="6" s="1"/>
  <c r="J7387" i="6" s="1"/>
  <c r="H7385" i="6"/>
  <c r="I7385" i="6" s="1"/>
  <c r="J7385" i="6" s="1"/>
  <c r="H7383" i="6"/>
  <c r="I7383" i="6" s="1"/>
  <c r="J7383" i="6" s="1"/>
  <c r="H7381" i="6"/>
  <c r="I7381" i="6" s="1"/>
  <c r="J7381" i="6" s="1"/>
  <c r="H7379" i="6"/>
  <c r="I7379" i="6" s="1"/>
  <c r="J7379" i="6" s="1"/>
  <c r="H7377" i="6"/>
  <c r="I7377" i="6" s="1"/>
  <c r="J7377" i="6" s="1"/>
  <c r="H7375" i="6"/>
  <c r="I7375" i="6" s="1"/>
  <c r="J7375" i="6" s="1"/>
  <c r="H7373" i="6"/>
  <c r="I7373" i="6" s="1"/>
  <c r="J7373" i="6" s="1"/>
  <c r="H7371" i="6"/>
  <c r="I7371" i="6" s="1"/>
  <c r="J7371" i="6" s="1"/>
  <c r="H7369" i="6"/>
  <c r="I7369" i="6" s="1"/>
  <c r="J7369" i="6" s="1"/>
  <c r="H7367" i="6"/>
  <c r="I7367" i="6" s="1"/>
  <c r="J7367" i="6" s="1"/>
  <c r="H7365" i="6"/>
  <c r="I7365" i="6" s="1"/>
  <c r="J7365" i="6" s="1"/>
  <c r="H7363" i="6"/>
  <c r="I7363" i="6" s="1"/>
  <c r="J7363" i="6" s="1"/>
  <c r="H7361" i="6"/>
  <c r="I7361" i="6" s="1"/>
  <c r="J7361" i="6" s="1"/>
  <c r="H7359" i="6"/>
  <c r="I7359" i="6" s="1"/>
  <c r="J7359" i="6" s="1"/>
  <c r="H7357" i="6"/>
  <c r="I7357" i="6" s="1"/>
  <c r="J7357" i="6" s="1"/>
  <c r="H7355" i="6"/>
  <c r="I7355" i="6" s="1"/>
  <c r="J7355" i="6" s="1"/>
  <c r="H7353" i="6"/>
  <c r="I7353" i="6" s="1"/>
  <c r="J7353" i="6" s="1"/>
  <c r="H7351" i="6"/>
  <c r="I7351" i="6" s="1"/>
  <c r="J7351" i="6" s="1"/>
  <c r="H7349" i="6"/>
  <c r="I7349" i="6" s="1"/>
  <c r="J7349" i="6" s="1"/>
  <c r="H7347" i="6"/>
  <c r="I7347" i="6" s="1"/>
  <c r="J7347" i="6" s="1"/>
  <c r="H7345" i="6"/>
  <c r="I7345" i="6" s="1"/>
  <c r="J7345" i="6" s="1"/>
  <c r="H7343" i="6"/>
  <c r="I7343" i="6" s="1"/>
  <c r="J7343" i="6" s="1"/>
  <c r="H7341" i="6"/>
  <c r="I7341" i="6" s="1"/>
  <c r="J7341" i="6" s="1"/>
  <c r="H7339" i="6"/>
  <c r="I7339" i="6" s="1"/>
  <c r="J7339" i="6" s="1"/>
  <c r="H7337" i="6"/>
  <c r="I7337" i="6" s="1"/>
  <c r="J7337" i="6" s="1"/>
  <c r="H7335" i="6"/>
  <c r="I7335" i="6" s="1"/>
  <c r="J7335" i="6" s="1"/>
  <c r="H7333" i="6"/>
  <c r="I7333" i="6" s="1"/>
  <c r="J7333" i="6" s="1"/>
  <c r="H7331" i="6"/>
  <c r="I7331" i="6" s="1"/>
  <c r="J7331" i="6" s="1"/>
  <c r="H7329" i="6"/>
  <c r="I7329" i="6" s="1"/>
  <c r="J7329" i="6" s="1"/>
  <c r="H7327" i="6"/>
  <c r="I7327" i="6" s="1"/>
  <c r="J7327" i="6" s="1"/>
  <c r="H7325" i="6"/>
  <c r="I7325" i="6" s="1"/>
  <c r="J7325" i="6" s="1"/>
  <c r="H7323" i="6"/>
  <c r="I7323" i="6" s="1"/>
  <c r="J7323" i="6" s="1"/>
  <c r="H7321" i="6"/>
  <c r="I7321" i="6" s="1"/>
  <c r="J7321" i="6" s="1"/>
  <c r="H7319" i="6"/>
  <c r="I7319" i="6" s="1"/>
  <c r="J7319" i="6" s="1"/>
  <c r="H7317" i="6"/>
  <c r="I7317" i="6" s="1"/>
  <c r="J7317" i="6" s="1"/>
  <c r="H7315" i="6"/>
  <c r="I7315" i="6" s="1"/>
  <c r="J7315" i="6" s="1"/>
  <c r="H7313" i="6"/>
  <c r="I7313" i="6" s="1"/>
  <c r="J7313" i="6" s="1"/>
  <c r="H7311" i="6"/>
  <c r="I7311" i="6" s="1"/>
  <c r="J7311" i="6" s="1"/>
  <c r="H7309" i="6"/>
  <c r="I7309" i="6" s="1"/>
  <c r="J7309" i="6" s="1"/>
  <c r="H7307" i="6"/>
  <c r="I7307" i="6" s="1"/>
  <c r="J7307" i="6" s="1"/>
  <c r="H7305" i="6"/>
  <c r="I7305" i="6" s="1"/>
  <c r="J7305" i="6" s="1"/>
  <c r="H7303" i="6"/>
  <c r="I7303" i="6" s="1"/>
  <c r="J7303" i="6" s="1"/>
  <c r="H7427" i="6"/>
  <c r="I7427" i="6" s="1"/>
  <c r="J7427" i="6" s="1"/>
  <c r="H7425" i="6"/>
  <c r="I7425" i="6" s="1"/>
  <c r="J7425" i="6" s="1"/>
  <c r="H7423" i="6"/>
  <c r="I7423" i="6" s="1"/>
  <c r="J7423" i="6" s="1"/>
  <c r="H7415" i="6"/>
  <c r="I7415" i="6" s="1"/>
  <c r="J7415" i="6" s="1"/>
  <c r="H7407" i="6"/>
  <c r="I7407" i="6" s="1"/>
  <c r="J7407" i="6" s="1"/>
  <c r="H7399" i="6"/>
  <c r="I7399" i="6" s="1"/>
  <c r="J7399" i="6" s="1"/>
  <c r="H7443" i="6"/>
  <c r="I7443" i="6" s="1"/>
  <c r="J7443" i="6" s="1"/>
  <c r="H7439" i="6"/>
  <c r="I7439" i="6" s="1"/>
  <c r="J7439" i="6" s="1"/>
  <c r="H7435" i="6"/>
  <c r="I7435" i="6" s="1"/>
  <c r="J7435" i="6" s="1"/>
  <c r="H7429" i="6"/>
  <c r="I7429" i="6" s="1"/>
  <c r="J7429" i="6" s="1"/>
  <c r="H7421" i="6"/>
  <c r="I7421" i="6" s="1"/>
  <c r="J7421" i="6" s="1"/>
  <c r="H7413" i="6"/>
  <c r="I7413" i="6" s="1"/>
  <c r="J7413" i="6" s="1"/>
  <c r="H7405" i="6"/>
  <c r="I7405" i="6" s="1"/>
  <c r="J7405" i="6" s="1"/>
  <c r="H7397" i="6"/>
  <c r="I7397" i="6" s="1"/>
  <c r="J7397" i="6" s="1"/>
  <c r="H7392" i="6"/>
  <c r="I7392" i="6" s="1"/>
  <c r="J7392" i="6" s="1"/>
  <c r="H7390" i="6"/>
  <c r="I7390" i="6" s="1"/>
  <c r="J7390" i="6" s="1"/>
  <c r="H7388" i="6"/>
  <c r="I7388" i="6" s="1"/>
  <c r="J7388" i="6" s="1"/>
  <c r="H7386" i="6"/>
  <c r="I7386" i="6" s="1"/>
  <c r="J7386" i="6" s="1"/>
  <c r="H7384" i="6"/>
  <c r="I7384" i="6" s="1"/>
  <c r="J7384" i="6" s="1"/>
  <c r="H7382" i="6"/>
  <c r="I7382" i="6" s="1"/>
  <c r="J7382" i="6" s="1"/>
  <c r="H7380" i="6"/>
  <c r="I7380" i="6" s="1"/>
  <c r="J7380" i="6" s="1"/>
  <c r="H7378" i="6"/>
  <c r="I7378" i="6" s="1"/>
  <c r="J7378" i="6" s="1"/>
  <c r="H7376" i="6"/>
  <c r="I7376" i="6" s="1"/>
  <c r="J7376" i="6" s="1"/>
  <c r="H7374" i="6"/>
  <c r="I7374" i="6" s="1"/>
  <c r="J7374" i="6" s="1"/>
  <c r="H7372" i="6"/>
  <c r="I7372" i="6" s="1"/>
  <c r="J7372" i="6" s="1"/>
  <c r="H7370" i="6"/>
  <c r="I7370" i="6" s="1"/>
  <c r="J7370" i="6" s="1"/>
  <c r="H7368" i="6"/>
  <c r="I7368" i="6" s="1"/>
  <c r="J7368" i="6" s="1"/>
  <c r="H7366" i="6"/>
  <c r="I7366" i="6" s="1"/>
  <c r="J7366" i="6" s="1"/>
  <c r="H7364" i="6"/>
  <c r="I7364" i="6" s="1"/>
  <c r="J7364" i="6" s="1"/>
  <c r="H7362" i="6"/>
  <c r="I7362" i="6" s="1"/>
  <c r="J7362" i="6" s="1"/>
  <c r="H7360" i="6"/>
  <c r="I7360" i="6" s="1"/>
  <c r="J7360" i="6" s="1"/>
  <c r="H7358" i="6"/>
  <c r="I7358" i="6" s="1"/>
  <c r="J7358" i="6" s="1"/>
  <c r="H7356" i="6"/>
  <c r="I7356" i="6" s="1"/>
  <c r="J7356" i="6" s="1"/>
  <c r="H7354" i="6"/>
  <c r="I7354" i="6" s="1"/>
  <c r="J7354" i="6" s="1"/>
  <c r="H7352" i="6"/>
  <c r="I7352" i="6" s="1"/>
  <c r="J7352" i="6" s="1"/>
  <c r="H7350" i="6"/>
  <c r="I7350" i="6" s="1"/>
  <c r="J7350" i="6" s="1"/>
  <c r="H7348" i="6"/>
  <c r="I7348" i="6" s="1"/>
  <c r="J7348" i="6" s="1"/>
  <c r="H7346" i="6"/>
  <c r="I7346" i="6" s="1"/>
  <c r="J7346" i="6" s="1"/>
  <c r="H7395" i="6"/>
  <c r="I7395" i="6" s="1"/>
  <c r="J7395" i="6" s="1"/>
  <c r="H7340" i="6"/>
  <c r="I7340" i="6" s="1"/>
  <c r="J7340" i="6" s="1"/>
  <c r="H7332" i="6"/>
  <c r="I7332" i="6" s="1"/>
  <c r="J7332" i="6" s="1"/>
  <c r="H7324" i="6"/>
  <c r="I7324" i="6" s="1"/>
  <c r="J7324" i="6" s="1"/>
  <c r="H7316" i="6"/>
  <c r="I7316" i="6" s="1"/>
  <c r="J7316" i="6" s="1"/>
  <c r="H7308" i="6"/>
  <c r="I7308" i="6" s="1"/>
  <c r="J7308" i="6" s="1"/>
  <c r="H7403" i="6"/>
  <c r="I7403" i="6" s="1"/>
  <c r="J7403" i="6" s="1"/>
  <c r="H7338" i="6"/>
  <c r="I7338" i="6" s="1"/>
  <c r="J7338" i="6" s="1"/>
  <c r="H7330" i="6"/>
  <c r="I7330" i="6" s="1"/>
  <c r="J7330" i="6" s="1"/>
  <c r="H7322" i="6"/>
  <c r="I7322" i="6" s="1"/>
  <c r="J7322" i="6" s="1"/>
  <c r="H7314" i="6"/>
  <c r="I7314" i="6" s="1"/>
  <c r="J7314" i="6" s="1"/>
  <c r="H7306" i="6"/>
  <c r="I7306" i="6" s="1"/>
  <c r="J7306" i="6" s="1"/>
  <c r="H7431" i="6"/>
  <c r="I7431" i="6" s="1"/>
  <c r="J7431" i="6" s="1"/>
  <c r="H7411" i="6"/>
  <c r="I7411" i="6" s="1"/>
  <c r="J7411" i="6" s="1"/>
  <c r="H7344" i="6"/>
  <c r="I7344" i="6" s="1"/>
  <c r="J7344" i="6" s="1"/>
  <c r="H7336" i="6"/>
  <c r="I7336" i="6" s="1"/>
  <c r="J7336" i="6" s="1"/>
  <c r="H7328" i="6"/>
  <c r="I7328" i="6" s="1"/>
  <c r="J7328" i="6" s="1"/>
  <c r="H7320" i="6"/>
  <c r="I7320" i="6" s="1"/>
  <c r="J7320" i="6" s="1"/>
  <c r="H7312" i="6"/>
  <c r="I7312" i="6" s="1"/>
  <c r="J7312" i="6" s="1"/>
  <c r="H7304" i="6"/>
  <c r="I7304" i="6" s="1"/>
  <c r="J7304" i="6" s="1"/>
  <c r="H7419" i="6"/>
  <c r="I7419" i="6" s="1"/>
  <c r="J7419" i="6" s="1"/>
  <c r="H7342" i="6"/>
  <c r="I7342" i="6" s="1"/>
  <c r="J7342" i="6" s="1"/>
  <c r="H7334" i="6"/>
  <c r="I7334" i="6" s="1"/>
  <c r="J7334" i="6" s="1"/>
  <c r="H7326" i="6"/>
  <c r="I7326" i="6" s="1"/>
  <c r="J7326" i="6" s="1"/>
  <c r="H7318" i="6"/>
  <c r="I7318" i="6" s="1"/>
  <c r="J7318" i="6" s="1"/>
  <c r="H7310" i="6"/>
  <c r="I7310" i="6" s="1"/>
  <c r="J7310" i="6" s="1"/>
  <c r="H7302" i="6"/>
  <c r="I7302" i="6" s="1"/>
  <c r="J7302" i="6" s="1"/>
  <c r="H7300" i="6"/>
  <c r="I7300" i="6" s="1"/>
  <c r="J7300" i="6" s="1"/>
  <c r="H7298" i="6"/>
  <c r="I7298" i="6" s="1"/>
  <c r="J7298" i="6" s="1"/>
  <c r="H7296" i="6"/>
  <c r="I7296" i="6" s="1"/>
  <c r="J7296" i="6" s="1"/>
  <c r="H7294" i="6"/>
  <c r="I7294" i="6" s="1"/>
  <c r="J7294" i="6" s="1"/>
  <c r="H7292" i="6"/>
  <c r="I7292" i="6" s="1"/>
  <c r="J7292" i="6" s="1"/>
  <c r="H7290" i="6"/>
  <c r="I7290" i="6" s="1"/>
  <c r="J7290" i="6" s="1"/>
  <c r="H7288" i="6"/>
  <c r="I7288" i="6" s="1"/>
  <c r="J7288" i="6" s="1"/>
  <c r="H7286" i="6"/>
  <c r="I7286" i="6" s="1"/>
  <c r="J7286" i="6" s="1"/>
  <c r="H7284" i="6"/>
  <c r="I7284" i="6" s="1"/>
  <c r="J7284" i="6" s="1"/>
  <c r="H7282" i="6"/>
  <c r="I7282" i="6" s="1"/>
  <c r="J7282" i="6" s="1"/>
  <c r="H7297" i="6"/>
  <c r="I7297" i="6" s="1"/>
  <c r="J7297" i="6" s="1"/>
  <c r="H7293" i="6"/>
  <c r="I7293" i="6" s="1"/>
  <c r="J7293" i="6" s="1"/>
  <c r="H7285" i="6"/>
  <c r="I7285" i="6" s="1"/>
  <c r="J7285" i="6" s="1"/>
  <c r="H7295" i="6"/>
  <c r="I7295" i="6" s="1"/>
  <c r="J7295" i="6" s="1"/>
  <c r="H7287" i="6"/>
  <c r="I7287" i="6" s="1"/>
  <c r="J7287" i="6" s="1"/>
  <c r="H7280" i="6"/>
  <c r="I7280" i="6" s="1"/>
  <c r="J7280" i="6" s="1"/>
  <c r="H7278" i="6"/>
  <c r="I7278" i="6" s="1"/>
  <c r="J7278" i="6" s="1"/>
  <c r="H7276" i="6"/>
  <c r="I7276" i="6" s="1"/>
  <c r="J7276" i="6" s="1"/>
  <c r="H7274" i="6"/>
  <c r="I7274" i="6" s="1"/>
  <c r="J7274" i="6" s="1"/>
  <c r="H7272" i="6"/>
  <c r="I7272" i="6" s="1"/>
  <c r="J7272" i="6" s="1"/>
  <c r="H7270" i="6"/>
  <c r="I7270" i="6" s="1"/>
  <c r="J7270" i="6" s="1"/>
  <c r="H7268" i="6"/>
  <c r="I7268" i="6" s="1"/>
  <c r="J7268" i="6" s="1"/>
  <c r="H7266" i="6"/>
  <c r="I7266" i="6" s="1"/>
  <c r="J7266" i="6" s="1"/>
  <c r="H7264" i="6"/>
  <c r="I7264" i="6" s="1"/>
  <c r="J7264" i="6" s="1"/>
  <c r="H7262" i="6"/>
  <c r="I7262" i="6" s="1"/>
  <c r="J7262" i="6" s="1"/>
  <c r="H7260" i="6"/>
  <c r="I7260" i="6" s="1"/>
  <c r="J7260" i="6" s="1"/>
  <c r="H7258" i="6"/>
  <c r="I7258" i="6" s="1"/>
  <c r="J7258" i="6" s="1"/>
  <c r="H7256" i="6"/>
  <c r="I7256" i="6" s="1"/>
  <c r="J7256" i="6" s="1"/>
  <c r="H7254" i="6"/>
  <c r="I7254" i="6" s="1"/>
  <c r="J7254" i="6" s="1"/>
  <c r="H7252" i="6"/>
  <c r="I7252" i="6" s="1"/>
  <c r="J7252" i="6" s="1"/>
  <c r="H7250" i="6"/>
  <c r="I7250" i="6" s="1"/>
  <c r="J7250" i="6" s="1"/>
  <c r="H7248" i="6"/>
  <c r="I7248" i="6" s="1"/>
  <c r="J7248" i="6" s="1"/>
  <c r="H7246" i="6"/>
  <c r="I7246" i="6" s="1"/>
  <c r="J7246" i="6" s="1"/>
  <c r="H7244" i="6"/>
  <c r="I7244" i="6" s="1"/>
  <c r="J7244" i="6" s="1"/>
  <c r="H7242" i="6"/>
  <c r="I7242" i="6" s="1"/>
  <c r="J7242" i="6" s="1"/>
  <c r="H7240" i="6"/>
  <c r="I7240" i="6" s="1"/>
  <c r="J7240" i="6" s="1"/>
  <c r="H7238" i="6"/>
  <c r="I7238" i="6" s="1"/>
  <c r="J7238" i="6" s="1"/>
  <c r="H7236" i="6"/>
  <c r="I7236" i="6" s="1"/>
  <c r="J7236" i="6" s="1"/>
  <c r="H7234" i="6"/>
  <c r="I7234" i="6" s="1"/>
  <c r="J7234" i="6" s="1"/>
  <c r="H7232" i="6"/>
  <c r="I7232" i="6" s="1"/>
  <c r="J7232" i="6" s="1"/>
  <c r="H7230" i="6"/>
  <c r="I7230" i="6" s="1"/>
  <c r="J7230" i="6" s="1"/>
  <c r="H7228" i="6"/>
  <c r="I7228" i="6" s="1"/>
  <c r="J7228" i="6" s="1"/>
  <c r="H7226" i="6"/>
  <c r="I7226" i="6" s="1"/>
  <c r="J7226" i="6" s="1"/>
  <c r="H7224" i="6"/>
  <c r="I7224" i="6" s="1"/>
  <c r="J7224" i="6" s="1"/>
  <c r="H7222" i="6"/>
  <c r="I7222" i="6" s="1"/>
  <c r="J7222" i="6" s="1"/>
  <c r="H7220" i="6"/>
  <c r="I7220" i="6" s="1"/>
  <c r="J7220" i="6" s="1"/>
  <c r="H7218" i="6"/>
  <c r="I7218" i="6" s="1"/>
  <c r="J7218" i="6" s="1"/>
  <c r="H7216" i="6"/>
  <c r="I7216" i="6" s="1"/>
  <c r="J7216" i="6" s="1"/>
  <c r="H7214" i="6"/>
  <c r="I7214" i="6" s="1"/>
  <c r="J7214" i="6" s="1"/>
  <c r="H7212" i="6"/>
  <c r="I7212" i="6" s="1"/>
  <c r="J7212" i="6" s="1"/>
  <c r="H7210" i="6"/>
  <c r="I7210" i="6" s="1"/>
  <c r="J7210" i="6" s="1"/>
  <c r="H7208" i="6"/>
  <c r="I7208" i="6" s="1"/>
  <c r="J7208" i="6" s="1"/>
  <c r="H7206" i="6"/>
  <c r="I7206" i="6" s="1"/>
  <c r="J7206" i="6" s="1"/>
  <c r="H7204" i="6"/>
  <c r="I7204" i="6" s="1"/>
  <c r="J7204" i="6" s="1"/>
  <c r="H7202" i="6"/>
  <c r="I7202" i="6" s="1"/>
  <c r="J7202" i="6" s="1"/>
  <c r="H7200" i="6"/>
  <c r="I7200" i="6" s="1"/>
  <c r="J7200" i="6" s="1"/>
  <c r="H7198" i="6"/>
  <c r="I7198" i="6" s="1"/>
  <c r="J7198" i="6" s="1"/>
  <c r="H7196" i="6"/>
  <c r="I7196" i="6" s="1"/>
  <c r="J7196" i="6" s="1"/>
  <c r="H7194" i="6"/>
  <c r="I7194" i="6" s="1"/>
  <c r="J7194" i="6" s="1"/>
  <c r="H7192" i="6"/>
  <c r="I7192" i="6" s="1"/>
  <c r="J7192" i="6" s="1"/>
  <c r="H7190" i="6"/>
  <c r="I7190" i="6" s="1"/>
  <c r="J7190" i="6" s="1"/>
  <c r="H7188" i="6"/>
  <c r="I7188" i="6" s="1"/>
  <c r="J7188" i="6" s="1"/>
  <c r="H7186" i="6"/>
  <c r="I7186" i="6" s="1"/>
  <c r="J7186" i="6" s="1"/>
  <c r="H7301" i="6"/>
  <c r="I7301" i="6" s="1"/>
  <c r="J7301" i="6" s="1"/>
  <c r="H7289" i="6"/>
  <c r="I7289" i="6" s="1"/>
  <c r="J7289" i="6" s="1"/>
  <c r="H7281" i="6"/>
  <c r="I7281" i="6" s="1"/>
  <c r="J7281" i="6" s="1"/>
  <c r="H7299" i="6"/>
  <c r="I7299" i="6" s="1"/>
  <c r="J7299" i="6" s="1"/>
  <c r="H7291" i="6"/>
  <c r="I7291" i="6" s="1"/>
  <c r="J7291" i="6" s="1"/>
  <c r="H7283" i="6"/>
  <c r="I7283" i="6" s="1"/>
  <c r="J7283" i="6" s="1"/>
  <c r="H7279" i="6"/>
  <c r="I7279" i="6" s="1"/>
  <c r="J7279" i="6" s="1"/>
  <c r="H7277" i="6"/>
  <c r="I7277" i="6" s="1"/>
  <c r="J7277" i="6" s="1"/>
  <c r="H7275" i="6"/>
  <c r="I7275" i="6" s="1"/>
  <c r="J7275" i="6" s="1"/>
  <c r="H7273" i="6"/>
  <c r="I7273" i="6" s="1"/>
  <c r="J7273" i="6" s="1"/>
  <c r="H7271" i="6"/>
  <c r="I7271" i="6" s="1"/>
  <c r="J7271" i="6" s="1"/>
  <c r="H7269" i="6"/>
  <c r="I7269" i="6" s="1"/>
  <c r="J7269" i="6" s="1"/>
  <c r="H7267" i="6"/>
  <c r="I7267" i="6" s="1"/>
  <c r="J7267" i="6" s="1"/>
  <c r="H7265" i="6"/>
  <c r="I7265" i="6" s="1"/>
  <c r="J7265" i="6" s="1"/>
  <c r="H7263" i="6"/>
  <c r="I7263" i="6" s="1"/>
  <c r="J7263" i="6" s="1"/>
  <c r="H7261" i="6"/>
  <c r="I7261" i="6" s="1"/>
  <c r="J7261" i="6" s="1"/>
  <c r="H7259" i="6"/>
  <c r="I7259" i="6" s="1"/>
  <c r="J7259" i="6" s="1"/>
  <c r="H7257" i="6"/>
  <c r="I7257" i="6" s="1"/>
  <c r="J7257" i="6" s="1"/>
  <c r="H7255" i="6"/>
  <c r="I7255" i="6" s="1"/>
  <c r="J7255" i="6" s="1"/>
  <c r="H7253" i="6"/>
  <c r="I7253" i="6" s="1"/>
  <c r="J7253" i="6" s="1"/>
  <c r="H7251" i="6"/>
  <c r="I7251" i="6" s="1"/>
  <c r="J7251" i="6" s="1"/>
  <c r="H7249" i="6"/>
  <c r="I7249" i="6" s="1"/>
  <c r="J7249" i="6" s="1"/>
  <c r="H7247" i="6"/>
  <c r="I7247" i="6" s="1"/>
  <c r="J7247" i="6" s="1"/>
  <c r="H7245" i="6"/>
  <c r="I7245" i="6" s="1"/>
  <c r="J7245" i="6" s="1"/>
  <c r="H7243" i="6"/>
  <c r="I7243" i="6" s="1"/>
  <c r="J7243" i="6" s="1"/>
  <c r="H7241" i="6"/>
  <c r="I7241" i="6" s="1"/>
  <c r="J7241" i="6" s="1"/>
  <c r="H7239" i="6"/>
  <c r="I7239" i="6" s="1"/>
  <c r="J7239" i="6" s="1"/>
  <c r="H7237" i="6"/>
  <c r="I7237" i="6" s="1"/>
  <c r="J7237" i="6" s="1"/>
  <c r="H7235" i="6"/>
  <c r="I7235" i="6" s="1"/>
  <c r="J7235" i="6" s="1"/>
  <c r="H7233" i="6"/>
  <c r="I7233" i="6" s="1"/>
  <c r="J7233" i="6" s="1"/>
  <c r="H7231" i="6"/>
  <c r="I7231" i="6" s="1"/>
  <c r="J7231" i="6" s="1"/>
  <c r="H7229" i="6"/>
  <c r="I7229" i="6" s="1"/>
  <c r="J7229" i="6" s="1"/>
  <c r="H7227" i="6"/>
  <c r="I7227" i="6" s="1"/>
  <c r="J7227" i="6" s="1"/>
  <c r="H7225" i="6"/>
  <c r="I7225" i="6" s="1"/>
  <c r="J7225" i="6" s="1"/>
  <c r="H7223" i="6"/>
  <c r="I7223" i="6" s="1"/>
  <c r="J7223" i="6" s="1"/>
  <c r="H7221" i="6"/>
  <c r="I7221" i="6" s="1"/>
  <c r="J7221" i="6" s="1"/>
  <c r="H7219" i="6"/>
  <c r="I7219" i="6" s="1"/>
  <c r="J7219" i="6" s="1"/>
  <c r="H7217" i="6"/>
  <c r="I7217" i="6" s="1"/>
  <c r="J7217" i="6" s="1"/>
  <c r="H7215" i="6"/>
  <c r="I7215" i="6" s="1"/>
  <c r="J7215" i="6" s="1"/>
  <c r="H7213" i="6"/>
  <c r="I7213" i="6" s="1"/>
  <c r="J7213" i="6" s="1"/>
  <c r="H7211" i="6"/>
  <c r="I7211" i="6" s="1"/>
  <c r="J7211" i="6" s="1"/>
  <c r="H7209" i="6"/>
  <c r="I7209" i="6" s="1"/>
  <c r="J7209" i="6" s="1"/>
  <c r="H7207" i="6"/>
  <c r="I7207" i="6" s="1"/>
  <c r="J7207" i="6" s="1"/>
  <c r="H7205" i="6"/>
  <c r="I7205" i="6" s="1"/>
  <c r="J7205" i="6" s="1"/>
  <c r="H7203" i="6"/>
  <c r="I7203" i="6" s="1"/>
  <c r="J7203" i="6" s="1"/>
  <c r="H7201" i="6"/>
  <c r="I7201" i="6" s="1"/>
  <c r="J7201" i="6" s="1"/>
  <c r="H7199" i="6"/>
  <c r="I7199" i="6" s="1"/>
  <c r="J7199" i="6" s="1"/>
  <c r="H7197" i="6"/>
  <c r="I7197" i="6" s="1"/>
  <c r="J7197" i="6" s="1"/>
  <c r="H7195" i="6"/>
  <c r="I7195" i="6" s="1"/>
  <c r="J7195" i="6" s="1"/>
  <c r="H7193" i="6"/>
  <c r="I7193" i="6" s="1"/>
  <c r="J7193" i="6" s="1"/>
  <c r="H7191" i="6"/>
  <c r="I7191" i="6" s="1"/>
  <c r="J7191" i="6" s="1"/>
  <c r="H7189" i="6"/>
  <c r="I7189" i="6" s="1"/>
  <c r="J7189" i="6" s="1"/>
  <c r="H7187" i="6"/>
  <c r="I7187" i="6" s="1"/>
  <c r="J7187" i="6" s="1"/>
  <c r="H7185" i="6"/>
  <c r="I7185" i="6" s="1"/>
  <c r="J7185" i="6" s="1"/>
  <c r="H7183" i="6"/>
  <c r="I7183" i="6" s="1"/>
  <c r="J7183" i="6" s="1"/>
  <c r="H7181" i="6"/>
  <c r="I7181" i="6" s="1"/>
  <c r="J7181" i="6" s="1"/>
  <c r="H7179" i="6"/>
  <c r="I7179" i="6" s="1"/>
  <c r="J7179" i="6" s="1"/>
  <c r="H7177" i="6"/>
  <c r="I7177" i="6" s="1"/>
  <c r="J7177" i="6" s="1"/>
  <c r="H7175" i="6"/>
  <c r="I7175" i="6" s="1"/>
  <c r="J7175" i="6" s="1"/>
  <c r="H7173" i="6"/>
  <c r="I7173" i="6" s="1"/>
  <c r="J7173" i="6" s="1"/>
  <c r="H7171" i="6"/>
  <c r="I7171" i="6" s="1"/>
  <c r="J7171" i="6" s="1"/>
  <c r="H7180" i="6"/>
  <c r="I7180" i="6" s="1"/>
  <c r="J7180" i="6" s="1"/>
  <c r="H7172" i="6"/>
  <c r="I7172" i="6" s="1"/>
  <c r="J7172" i="6" s="1"/>
  <c r="H7170" i="6"/>
  <c r="I7170" i="6" s="1"/>
  <c r="J7170" i="6" s="1"/>
  <c r="H7182" i="6"/>
  <c r="I7182" i="6" s="1"/>
  <c r="J7182" i="6" s="1"/>
  <c r="H7174" i="6"/>
  <c r="I7174" i="6" s="1"/>
  <c r="J7174" i="6" s="1"/>
  <c r="H7169" i="6"/>
  <c r="I7169" i="6" s="1"/>
  <c r="J7169" i="6" s="1"/>
  <c r="H7167" i="6"/>
  <c r="I7167" i="6" s="1"/>
  <c r="J7167" i="6" s="1"/>
  <c r="H7165" i="6"/>
  <c r="I7165" i="6" s="1"/>
  <c r="J7165" i="6" s="1"/>
  <c r="H7163" i="6"/>
  <c r="I7163" i="6" s="1"/>
  <c r="J7163" i="6" s="1"/>
  <c r="H7161" i="6"/>
  <c r="I7161" i="6" s="1"/>
  <c r="J7161" i="6" s="1"/>
  <c r="H7159" i="6"/>
  <c r="I7159" i="6" s="1"/>
  <c r="J7159" i="6" s="1"/>
  <c r="H7157" i="6"/>
  <c r="I7157" i="6" s="1"/>
  <c r="J7157" i="6" s="1"/>
  <c r="H7155" i="6"/>
  <c r="I7155" i="6" s="1"/>
  <c r="J7155" i="6" s="1"/>
  <c r="H7153" i="6"/>
  <c r="I7153" i="6" s="1"/>
  <c r="J7153" i="6" s="1"/>
  <c r="H7151" i="6"/>
  <c r="I7151" i="6" s="1"/>
  <c r="J7151" i="6" s="1"/>
  <c r="H7149" i="6"/>
  <c r="I7149" i="6" s="1"/>
  <c r="J7149" i="6" s="1"/>
  <c r="H7147" i="6"/>
  <c r="I7147" i="6" s="1"/>
  <c r="J7147" i="6" s="1"/>
  <c r="H7145" i="6"/>
  <c r="I7145" i="6" s="1"/>
  <c r="J7145" i="6" s="1"/>
  <c r="H7143" i="6"/>
  <c r="I7143" i="6" s="1"/>
  <c r="J7143" i="6" s="1"/>
  <c r="H7141" i="6"/>
  <c r="I7141" i="6" s="1"/>
  <c r="J7141" i="6" s="1"/>
  <c r="H7139" i="6"/>
  <c r="I7139" i="6" s="1"/>
  <c r="J7139" i="6" s="1"/>
  <c r="H7137" i="6"/>
  <c r="I7137" i="6" s="1"/>
  <c r="J7137" i="6" s="1"/>
  <c r="H7135" i="6"/>
  <c r="I7135" i="6" s="1"/>
  <c r="J7135" i="6" s="1"/>
  <c r="H7133" i="6"/>
  <c r="I7133" i="6" s="1"/>
  <c r="J7133" i="6" s="1"/>
  <c r="H7131" i="6"/>
  <c r="I7131" i="6" s="1"/>
  <c r="J7131" i="6" s="1"/>
  <c r="H7129" i="6"/>
  <c r="I7129" i="6" s="1"/>
  <c r="J7129" i="6" s="1"/>
  <c r="H7127" i="6"/>
  <c r="I7127" i="6" s="1"/>
  <c r="J7127" i="6" s="1"/>
  <c r="H7125" i="6"/>
  <c r="I7125" i="6" s="1"/>
  <c r="J7125" i="6" s="1"/>
  <c r="H7123" i="6"/>
  <c r="I7123" i="6" s="1"/>
  <c r="J7123" i="6" s="1"/>
  <c r="H7121" i="6"/>
  <c r="I7121" i="6" s="1"/>
  <c r="J7121" i="6" s="1"/>
  <c r="H7119" i="6"/>
  <c r="I7119" i="6" s="1"/>
  <c r="J7119" i="6" s="1"/>
  <c r="H7117" i="6"/>
  <c r="I7117" i="6" s="1"/>
  <c r="J7117" i="6" s="1"/>
  <c r="H7115" i="6"/>
  <c r="I7115" i="6" s="1"/>
  <c r="J7115" i="6" s="1"/>
  <c r="H7113" i="6"/>
  <c r="I7113" i="6" s="1"/>
  <c r="J7113" i="6" s="1"/>
  <c r="H7111" i="6"/>
  <c r="I7111" i="6" s="1"/>
  <c r="J7111" i="6" s="1"/>
  <c r="H7109" i="6"/>
  <c r="I7109" i="6" s="1"/>
  <c r="J7109" i="6" s="1"/>
  <c r="H7107" i="6"/>
  <c r="I7107" i="6" s="1"/>
  <c r="J7107" i="6" s="1"/>
  <c r="H7105" i="6"/>
  <c r="I7105" i="6" s="1"/>
  <c r="J7105" i="6" s="1"/>
  <c r="H7103" i="6"/>
  <c r="I7103" i="6" s="1"/>
  <c r="J7103" i="6" s="1"/>
  <c r="H7101" i="6"/>
  <c r="I7101" i="6" s="1"/>
  <c r="J7101" i="6" s="1"/>
  <c r="H7099" i="6"/>
  <c r="I7099" i="6" s="1"/>
  <c r="J7099" i="6" s="1"/>
  <c r="H7097" i="6"/>
  <c r="I7097" i="6" s="1"/>
  <c r="J7097" i="6" s="1"/>
  <c r="H7095" i="6"/>
  <c r="I7095" i="6" s="1"/>
  <c r="J7095" i="6" s="1"/>
  <c r="H7093" i="6"/>
  <c r="I7093" i="6" s="1"/>
  <c r="J7093" i="6" s="1"/>
  <c r="H7091" i="6"/>
  <c r="I7091" i="6" s="1"/>
  <c r="J7091" i="6" s="1"/>
  <c r="H7089" i="6"/>
  <c r="I7089" i="6" s="1"/>
  <c r="J7089" i="6" s="1"/>
  <c r="H7087" i="6"/>
  <c r="I7087" i="6" s="1"/>
  <c r="J7087" i="6" s="1"/>
  <c r="H7085" i="6"/>
  <c r="I7085" i="6" s="1"/>
  <c r="J7085" i="6" s="1"/>
  <c r="H7083" i="6"/>
  <c r="I7083" i="6" s="1"/>
  <c r="J7083" i="6" s="1"/>
  <c r="H7081" i="6"/>
  <c r="I7081" i="6" s="1"/>
  <c r="J7081" i="6" s="1"/>
  <c r="H7079" i="6"/>
  <c r="I7079" i="6" s="1"/>
  <c r="J7079" i="6" s="1"/>
  <c r="H7077" i="6"/>
  <c r="I7077" i="6" s="1"/>
  <c r="J7077" i="6" s="1"/>
  <c r="H7075" i="6"/>
  <c r="I7075" i="6" s="1"/>
  <c r="J7075" i="6" s="1"/>
  <c r="H7073" i="6"/>
  <c r="I7073" i="6" s="1"/>
  <c r="J7073" i="6" s="1"/>
  <c r="H7071" i="6"/>
  <c r="I7071" i="6" s="1"/>
  <c r="J7071" i="6" s="1"/>
  <c r="H7069" i="6"/>
  <c r="I7069" i="6" s="1"/>
  <c r="J7069" i="6" s="1"/>
  <c r="H7067" i="6"/>
  <c r="I7067" i="6" s="1"/>
  <c r="J7067" i="6" s="1"/>
  <c r="H7065" i="6"/>
  <c r="I7065" i="6" s="1"/>
  <c r="J7065" i="6" s="1"/>
  <c r="H7063" i="6"/>
  <c r="I7063" i="6" s="1"/>
  <c r="J7063" i="6" s="1"/>
  <c r="H7061" i="6"/>
  <c r="I7061" i="6" s="1"/>
  <c r="J7061" i="6" s="1"/>
  <c r="H7059" i="6"/>
  <c r="I7059" i="6" s="1"/>
  <c r="J7059" i="6" s="1"/>
  <c r="H7057" i="6"/>
  <c r="I7057" i="6" s="1"/>
  <c r="J7057" i="6" s="1"/>
  <c r="H7055" i="6"/>
  <c r="I7055" i="6" s="1"/>
  <c r="J7055" i="6" s="1"/>
  <c r="H7053" i="6"/>
  <c r="I7053" i="6" s="1"/>
  <c r="J7053" i="6" s="1"/>
  <c r="H7051" i="6"/>
  <c r="I7051" i="6" s="1"/>
  <c r="J7051" i="6" s="1"/>
  <c r="H7049" i="6"/>
  <c r="I7049" i="6" s="1"/>
  <c r="J7049" i="6" s="1"/>
  <c r="H7047" i="6"/>
  <c r="I7047" i="6" s="1"/>
  <c r="J7047" i="6" s="1"/>
  <c r="H7045" i="6"/>
  <c r="I7045" i="6" s="1"/>
  <c r="J7045" i="6" s="1"/>
  <c r="H7043" i="6"/>
  <c r="I7043" i="6" s="1"/>
  <c r="J7043" i="6" s="1"/>
  <c r="H7041" i="6"/>
  <c r="I7041" i="6" s="1"/>
  <c r="J7041" i="6" s="1"/>
  <c r="H7039" i="6"/>
  <c r="I7039" i="6" s="1"/>
  <c r="J7039" i="6" s="1"/>
  <c r="H7037" i="6"/>
  <c r="I7037" i="6" s="1"/>
  <c r="J7037" i="6" s="1"/>
  <c r="H7184" i="6"/>
  <c r="I7184" i="6" s="1"/>
  <c r="J7184" i="6" s="1"/>
  <c r="H7176" i="6"/>
  <c r="I7176" i="6" s="1"/>
  <c r="J7176" i="6" s="1"/>
  <c r="H7178" i="6"/>
  <c r="I7178" i="6" s="1"/>
  <c r="J7178" i="6" s="1"/>
  <c r="H7168" i="6"/>
  <c r="I7168" i="6" s="1"/>
  <c r="J7168" i="6" s="1"/>
  <c r="H7166" i="6"/>
  <c r="I7166" i="6" s="1"/>
  <c r="J7166" i="6" s="1"/>
  <c r="H7164" i="6"/>
  <c r="I7164" i="6" s="1"/>
  <c r="J7164" i="6" s="1"/>
  <c r="H7162" i="6"/>
  <c r="I7162" i="6" s="1"/>
  <c r="J7162" i="6" s="1"/>
  <c r="H7160" i="6"/>
  <c r="I7160" i="6" s="1"/>
  <c r="J7160" i="6" s="1"/>
  <c r="H7158" i="6"/>
  <c r="I7158" i="6" s="1"/>
  <c r="J7158" i="6" s="1"/>
  <c r="H7156" i="6"/>
  <c r="I7156" i="6" s="1"/>
  <c r="J7156" i="6" s="1"/>
  <c r="H7154" i="6"/>
  <c r="I7154" i="6" s="1"/>
  <c r="J7154" i="6" s="1"/>
  <c r="H7152" i="6"/>
  <c r="I7152" i="6" s="1"/>
  <c r="J7152" i="6" s="1"/>
  <c r="H7150" i="6"/>
  <c r="I7150" i="6" s="1"/>
  <c r="J7150" i="6" s="1"/>
  <c r="H7148" i="6"/>
  <c r="I7148" i="6" s="1"/>
  <c r="J7148" i="6" s="1"/>
  <c r="H7146" i="6"/>
  <c r="I7146" i="6" s="1"/>
  <c r="J7146" i="6" s="1"/>
  <c r="H7144" i="6"/>
  <c r="I7144" i="6" s="1"/>
  <c r="J7144" i="6" s="1"/>
  <c r="H7142" i="6"/>
  <c r="I7142" i="6" s="1"/>
  <c r="J7142" i="6" s="1"/>
  <c r="H7140" i="6"/>
  <c r="I7140" i="6" s="1"/>
  <c r="J7140" i="6" s="1"/>
  <c r="H7138" i="6"/>
  <c r="I7138" i="6" s="1"/>
  <c r="J7138" i="6" s="1"/>
  <c r="H7136" i="6"/>
  <c r="I7136" i="6" s="1"/>
  <c r="J7136" i="6" s="1"/>
  <c r="H7134" i="6"/>
  <c r="I7134" i="6" s="1"/>
  <c r="J7134" i="6" s="1"/>
  <c r="H7132" i="6"/>
  <c r="I7132" i="6" s="1"/>
  <c r="J7132" i="6" s="1"/>
  <c r="H7130" i="6"/>
  <c r="I7130" i="6" s="1"/>
  <c r="J7130" i="6" s="1"/>
  <c r="H7128" i="6"/>
  <c r="I7128" i="6" s="1"/>
  <c r="J7128" i="6" s="1"/>
  <c r="H7126" i="6"/>
  <c r="I7126" i="6" s="1"/>
  <c r="J7126" i="6" s="1"/>
  <c r="H7124" i="6"/>
  <c r="I7124" i="6" s="1"/>
  <c r="J7124" i="6" s="1"/>
  <c r="H7122" i="6"/>
  <c r="I7122" i="6" s="1"/>
  <c r="J7122" i="6" s="1"/>
  <c r="H7120" i="6"/>
  <c r="I7120" i="6" s="1"/>
  <c r="J7120" i="6" s="1"/>
  <c r="H7118" i="6"/>
  <c r="I7118" i="6" s="1"/>
  <c r="J7118" i="6" s="1"/>
  <c r="H7116" i="6"/>
  <c r="I7116" i="6" s="1"/>
  <c r="J7116" i="6" s="1"/>
  <c r="H7114" i="6"/>
  <c r="I7114" i="6" s="1"/>
  <c r="J7114" i="6" s="1"/>
  <c r="H7112" i="6"/>
  <c r="I7112" i="6" s="1"/>
  <c r="J7112" i="6" s="1"/>
  <c r="H7110" i="6"/>
  <c r="I7110" i="6" s="1"/>
  <c r="J7110" i="6" s="1"/>
  <c r="H7108" i="6"/>
  <c r="I7108" i="6" s="1"/>
  <c r="J7108" i="6" s="1"/>
  <c r="H7106" i="6"/>
  <c r="I7106" i="6" s="1"/>
  <c r="J7106" i="6" s="1"/>
  <c r="H7104" i="6"/>
  <c r="I7104" i="6" s="1"/>
  <c r="J7104" i="6" s="1"/>
  <c r="H7102" i="6"/>
  <c r="I7102" i="6" s="1"/>
  <c r="J7102" i="6" s="1"/>
  <c r="H7100" i="6"/>
  <c r="I7100" i="6" s="1"/>
  <c r="J7100" i="6" s="1"/>
  <c r="H7098" i="6"/>
  <c r="I7098" i="6" s="1"/>
  <c r="J7098" i="6" s="1"/>
  <c r="H7096" i="6"/>
  <c r="I7096" i="6" s="1"/>
  <c r="J7096" i="6" s="1"/>
  <c r="H7094" i="6"/>
  <c r="I7094" i="6" s="1"/>
  <c r="J7094" i="6" s="1"/>
  <c r="H7092" i="6"/>
  <c r="I7092" i="6" s="1"/>
  <c r="J7092" i="6" s="1"/>
  <c r="H7090" i="6"/>
  <c r="I7090" i="6" s="1"/>
  <c r="J7090" i="6" s="1"/>
  <c r="H7088" i="6"/>
  <c r="I7088" i="6" s="1"/>
  <c r="J7088" i="6" s="1"/>
  <c r="H7086" i="6"/>
  <c r="I7086" i="6" s="1"/>
  <c r="J7086" i="6" s="1"/>
  <c r="H7084" i="6"/>
  <c r="I7084" i="6" s="1"/>
  <c r="J7084" i="6" s="1"/>
  <c r="H7082" i="6"/>
  <c r="I7082" i="6" s="1"/>
  <c r="J7082" i="6" s="1"/>
  <c r="H7080" i="6"/>
  <c r="I7080" i="6" s="1"/>
  <c r="J7080" i="6" s="1"/>
  <c r="H7078" i="6"/>
  <c r="I7078" i="6" s="1"/>
  <c r="J7078" i="6" s="1"/>
  <c r="H7076" i="6"/>
  <c r="I7076" i="6" s="1"/>
  <c r="J7076" i="6" s="1"/>
  <c r="H7074" i="6"/>
  <c r="I7074" i="6" s="1"/>
  <c r="J7074" i="6" s="1"/>
  <c r="H7072" i="6"/>
  <c r="I7072" i="6" s="1"/>
  <c r="J7072" i="6" s="1"/>
  <c r="H7070" i="6"/>
  <c r="I7070" i="6" s="1"/>
  <c r="J7070" i="6" s="1"/>
  <c r="H7068" i="6"/>
  <c r="I7068" i="6" s="1"/>
  <c r="J7068" i="6" s="1"/>
  <c r="H7066" i="6"/>
  <c r="I7066" i="6" s="1"/>
  <c r="J7066" i="6" s="1"/>
  <c r="H7064" i="6"/>
  <c r="I7064" i="6" s="1"/>
  <c r="J7064" i="6" s="1"/>
  <c r="H7062" i="6"/>
  <c r="I7062" i="6" s="1"/>
  <c r="J7062" i="6" s="1"/>
  <c r="H7060" i="6"/>
  <c r="I7060" i="6" s="1"/>
  <c r="J7060" i="6" s="1"/>
  <c r="H7058" i="6"/>
  <c r="I7058" i="6" s="1"/>
  <c r="J7058" i="6" s="1"/>
  <c r="H7056" i="6"/>
  <c r="I7056" i="6" s="1"/>
  <c r="J7056" i="6" s="1"/>
  <c r="H7054" i="6"/>
  <c r="I7054" i="6" s="1"/>
  <c r="J7054" i="6" s="1"/>
  <c r="H7052" i="6"/>
  <c r="I7052" i="6" s="1"/>
  <c r="J7052" i="6" s="1"/>
  <c r="H7050" i="6"/>
  <c r="I7050" i="6" s="1"/>
  <c r="J7050" i="6" s="1"/>
  <c r="H7048" i="6"/>
  <c r="I7048" i="6" s="1"/>
  <c r="J7048" i="6" s="1"/>
  <c r="H7046" i="6"/>
  <c r="I7046" i="6" s="1"/>
  <c r="J7046" i="6" s="1"/>
  <c r="H7044" i="6"/>
  <c r="I7044" i="6" s="1"/>
  <c r="J7044" i="6" s="1"/>
  <c r="H7042" i="6"/>
  <c r="I7042" i="6" s="1"/>
  <c r="J7042" i="6" s="1"/>
  <c r="H7040" i="6"/>
  <c r="I7040" i="6" s="1"/>
  <c r="J7040" i="6" s="1"/>
  <c r="H7038" i="6"/>
  <c r="I7038" i="6" s="1"/>
  <c r="J7038" i="6" s="1"/>
  <c r="H7036" i="6"/>
  <c r="I7036" i="6" s="1"/>
  <c r="J7036" i="6" s="1"/>
  <c r="H7034" i="6"/>
  <c r="I7034" i="6" s="1"/>
  <c r="J7034" i="6" s="1"/>
  <c r="H7032" i="6"/>
  <c r="I7032" i="6" s="1"/>
  <c r="J7032" i="6" s="1"/>
  <c r="H7030" i="6"/>
  <c r="I7030" i="6" s="1"/>
  <c r="J7030" i="6" s="1"/>
  <c r="H7028" i="6"/>
  <c r="I7028" i="6" s="1"/>
  <c r="J7028" i="6" s="1"/>
  <c r="H7026" i="6"/>
  <c r="I7026" i="6" s="1"/>
  <c r="J7026" i="6" s="1"/>
  <c r="H7024" i="6"/>
  <c r="I7024" i="6" s="1"/>
  <c r="J7024" i="6" s="1"/>
  <c r="H7022" i="6"/>
  <c r="I7022" i="6" s="1"/>
  <c r="J7022" i="6" s="1"/>
  <c r="H7020" i="6"/>
  <c r="I7020" i="6" s="1"/>
  <c r="J7020" i="6" s="1"/>
  <c r="H7018" i="6"/>
  <c r="I7018" i="6" s="1"/>
  <c r="J7018" i="6" s="1"/>
  <c r="H7016" i="6"/>
  <c r="I7016" i="6" s="1"/>
  <c r="J7016" i="6" s="1"/>
  <c r="H7014" i="6"/>
  <c r="I7014" i="6" s="1"/>
  <c r="J7014" i="6" s="1"/>
  <c r="H7012" i="6"/>
  <c r="I7012" i="6" s="1"/>
  <c r="J7012" i="6" s="1"/>
  <c r="H7010" i="6"/>
  <c r="I7010" i="6" s="1"/>
  <c r="J7010" i="6" s="1"/>
  <c r="H7008" i="6"/>
  <c r="I7008" i="6" s="1"/>
  <c r="J7008" i="6" s="1"/>
  <c r="H7006" i="6"/>
  <c r="I7006" i="6" s="1"/>
  <c r="J7006" i="6" s="1"/>
  <c r="H7004" i="6"/>
  <c r="I7004" i="6" s="1"/>
  <c r="J7004" i="6" s="1"/>
  <c r="H7002" i="6"/>
  <c r="I7002" i="6" s="1"/>
  <c r="J7002" i="6" s="1"/>
  <c r="H7000" i="6"/>
  <c r="I7000" i="6" s="1"/>
  <c r="J7000" i="6" s="1"/>
  <c r="H6998" i="6"/>
  <c r="I6998" i="6" s="1"/>
  <c r="J6998" i="6" s="1"/>
  <c r="H6996" i="6"/>
  <c r="I6996" i="6" s="1"/>
  <c r="J6996" i="6" s="1"/>
  <c r="H6994" i="6"/>
  <c r="I6994" i="6" s="1"/>
  <c r="J6994" i="6" s="1"/>
  <c r="H7031" i="6"/>
  <c r="I7031" i="6" s="1"/>
  <c r="J7031" i="6" s="1"/>
  <c r="H7023" i="6"/>
  <c r="I7023" i="6" s="1"/>
  <c r="J7023" i="6" s="1"/>
  <c r="H7015" i="6"/>
  <c r="I7015" i="6" s="1"/>
  <c r="J7015" i="6" s="1"/>
  <c r="H7007" i="6"/>
  <c r="I7007" i="6" s="1"/>
  <c r="J7007" i="6" s="1"/>
  <c r="H7003" i="6"/>
  <c r="I7003" i="6" s="1"/>
  <c r="J7003" i="6" s="1"/>
  <c r="H6995" i="6"/>
  <c r="I6995" i="6" s="1"/>
  <c r="J6995" i="6" s="1"/>
  <c r="H6992" i="6"/>
  <c r="I6992" i="6" s="1"/>
  <c r="J6992" i="6" s="1"/>
  <c r="H6990" i="6"/>
  <c r="I6990" i="6" s="1"/>
  <c r="J6990" i="6" s="1"/>
  <c r="H6988" i="6"/>
  <c r="I6988" i="6" s="1"/>
  <c r="J6988" i="6" s="1"/>
  <c r="H6986" i="6"/>
  <c r="I6986" i="6" s="1"/>
  <c r="J6986" i="6" s="1"/>
  <c r="H6984" i="6"/>
  <c r="I6984" i="6" s="1"/>
  <c r="J6984" i="6" s="1"/>
  <c r="H6982" i="6"/>
  <c r="I6982" i="6" s="1"/>
  <c r="J6982" i="6" s="1"/>
  <c r="H6980" i="6"/>
  <c r="I6980" i="6" s="1"/>
  <c r="J6980" i="6" s="1"/>
  <c r="H6978" i="6"/>
  <c r="I6978" i="6" s="1"/>
  <c r="J6978" i="6" s="1"/>
  <c r="H6976" i="6"/>
  <c r="I6976" i="6" s="1"/>
  <c r="J6976" i="6" s="1"/>
  <c r="H6974" i="6"/>
  <c r="I6974" i="6" s="1"/>
  <c r="J6974" i="6" s="1"/>
  <c r="H6972" i="6"/>
  <c r="I6972" i="6" s="1"/>
  <c r="J6972" i="6" s="1"/>
  <c r="H6970" i="6"/>
  <c r="I6970" i="6" s="1"/>
  <c r="J6970" i="6" s="1"/>
  <c r="H6968" i="6"/>
  <c r="I6968" i="6" s="1"/>
  <c r="J6968" i="6" s="1"/>
  <c r="H6966" i="6"/>
  <c r="I6966" i="6" s="1"/>
  <c r="J6966" i="6" s="1"/>
  <c r="H6964" i="6"/>
  <c r="I6964" i="6" s="1"/>
  <c r="J6964" i="6" s="1"/>
  <c r="H6962" i="6"/>
  <c r="I6962" i="6" s="1"/>
  <c r="J6962" i="6" s="1"/>
  <c r="H6960" i="6"/>
  <c r="I6960" i="6" s="1"/>
  <c r="J6960" i="6" s="1"/>
  <c r="H6958" i="6"/>
  <c r="I6958" i="6" s="1"/>
  <c r="J6958" i="6" s="1"/>
  <c r="H6956" i="6"/>
  <c r="I6956" i="6" s="1"/>
  <c r="J6956" i="6" s="1"/>
  <c r="H6954" i="6"/>
  <c r="I6954" i="6" s="1"/>
  <c r="J6954" i="6" s="1"/>
  <c r="H6952" i="6"/>
  <c r="I6952" i="6" s="1"/>
  <c r="J6952" i="6" s="1"/>
  <c r="H6950" i="6"/>
  <c r="I6950" i="6" s="1"/>
  <c r="J6950" i="6" s="1"/>
  <c r="H6948" i="6"/>
  <c r="I6948" i="6" s="1"/>
  <c r="J6948" i="6" s="1"/>
  <c r="H6946" i="6"/>
  <c r="I6946" i="6" s="1"/>
  <c r="J6946" i="6" s="1"/>
  <c r="H6944" i="6"/>
  <c r="I6944" i="6" s="1"/>
  <c r="J6944" i="6" s="1"/>
  <c r="H6942" i="6"/>
  <c r="I6942" i="6" s="1"/>
  <c r="J6942" i="6" s="1"/>
  <c r="H6940" i="6"/>
  <c r="I6940" i="6" s="1"/>
  <c r="J6940" i="6" s="1"/>
  <c r="H6938" i="6"/>
  <c r="I6938" i="6" s="1"/>
  <c r="J6938" i="6" s="1"/>
  <c r="H6936" i="6"/>
  <c r="I6936" i="6" s="1"/>
  <c r="J6936" i="6" s="1"/>
  <c r="H6934" i="6"/>
  <c r="I6934" i="6" s="1"/>
  <c r="J6934" i="6" s="1"/>
  <c r="H6932" i="6"/>
  <c r="I6932" i="6" s="1"/>
  <c r="J6932" i="6" s="1"/>
  <c r="H6930" i="6"/>
  <c r="I6930" i="6" s="1"/>
  <c r="J6930" i="6" s="1"/>
  <c r="H6928" i="6"/>
  <c r="I6928" i="6" s="1"/>
  <c r="J6928" i="6" s="1"/>
  <c r="H6926" i="6"/>
  <c r="I6926" i="6" s="1"/>
  <c r="J6926" i="6" s="1"/>
  <c r="H6924" i="6"/>
  <c r="I6924" i="6" s="1"/>
  <c r="J6924" i="6" s="1"/>
  <c r="H6922" i="6"/>
  <c r="I6922" i="6" s="1"/>
  <c r="J6922" i="6" s="1"/>
  <c r="H6920" i="6"/>
  <c r="I6920" i="6" s="1"/>
  <c r="J6920" i="6" s="1"/>
  <c r="H6918" i="6"/>
  <c r="I6918" i="6" s="1"/>
  <c r="J6918" i="6" s="1"/>
  <c r="H6916" i="6"/>
  <c r="I6916" i="6" s="1"/>
  <c r="J6916" i="6" s="1"/>
  <c r="H6914" i="6"/>
  <c r="I6914" i="6" s="1"/>
  <c r="J6914" i="6" s="1"/>
  <c r="H6912" i="6"/>
  <c r="I6912" i="6" s="1"/>
  <c r="J6912" i="6" s="1"/>
  <c r="H6910" i="6"/>
  <c r="I6910" i="6" s="1"/>
  <c r="J6910" i="6" s="1"/>
  <c r="H7033" i="6"/>
  <c r="I7033" i="6" s="1"/>
  <c r="J7033" i="6" s="1"/>
  <c r="H7025" i="6"/>
  <c r="I7025" i="6" s="1"/>
  <c r="J7025" i="6" s="1"/>
  <c r="H7017" i="6"/>
  <c r="I7017" i="6" s="1"/>
  <c r="J7017" i="6" s="1"/>
  <c r="H7009" i="6"/>
  <c r="I7009" i="6" s="1"/>
  <c r="J7009" i="6" s="1"/>
  <c r="H7001" i="6"/>
  <c r="I7001" i="6" s="1"/>
  <c r="J7001" i="6" s="1"/>
  <c r="H7035" i="6"/>
  <c r="I7035" i="6" s="1"/>
  <c r="J7035" i="6" s="1"/>
  <c r="H7027" i="6"/>
  <c r="I7027" i="6" s="1"/>
  <c r="J7027" i="6" s="1"/>
  <c r="H7019" i="6"/>
  <c r="I7019" i="6" s="1"/>
  <c r="J7019" i="6" s="1"/>
  <c r="H7011" i="6"/>
  <c r="I7011" i="6" s="1"/>
  <c r="J7011" i="6" s="1"/>
  <c r="H6999" i="6"/>
  <c r="I6999" i="6" s="1"/>
  <c r="J6999" i="6" s="1"/>
  <c r="H6993" i="6"/>
  <c r="I6993" i="6" s="1"/>
  <c r="J6993" i="6" s="1"/>
  <c r="H6991" i="6"/>
  <c r="I6991" i="6" s="1"/>
  <c r="J6991" i="6" s="1"/>
  <c r="H6989" i="6"/>
  <c r="I6989" i="6" s="1"/>
  <c r="J6989" i="6" s="1"/>
  <c r="H6987" i="6"/>
  <c r="I6987" i="6" s="1"/>
  <c r="J6987" i="6" s="1"/>
  <c r="H6985" i="6"/>
  <c r="I6985" i="6" s="1"/>
  <c r="J6985" i="6" s="1"/>
  <c r="H6983" i="6"/>
  <c r="I6983" i="6" s="1"/>
  <c r="J6983" i="6" s="1"/>
  <c r="H6981" i="6"/>
  <c r="I6981" i="6" s="1"/>
  <c r="J6981" i="6" s="1"/>
  <c r="H6979" i="6"/>
  <c r="I6979" i="6" s="1"/>
  <c r="J6979" i="6" s="1"/>
  <c r="H6977" i="6"/>
  <c r="I6977" i="6" s="1"/>
  <c r="J6977" i="6" s="1"/>
  <c r="H6975" i="6"/>
  <c r="I6975" i="6" s="1"/>
  <c r="J6975" i="6" s="1"/>
  <c r="H6973" i="6"/>
  <c r="I6973" i="6" s="1"/>
  <c r="J6973" i="6" s="1"/>
  <c r="H6971" i="6"/>
  <c r="I6971" i="6" s="1"/>
  <c r="J6971" i="6" s="1"/>
  <c r="H6969" i="6"/>
  <c r="I6969" i="6" s="1"/>
  <c r="J6969" i="6" s="1"/>
  <c r="H6967" i="6"/>
  <c r="I6967" i="6" s="1"/>
  <c r="J6967" i="6" s="1"/>
  <c r="H6965" i="6"/>
  <c r="I6965" i="6" s="1"/>
  <c r="J6965" i="6" s="1"/>
  <c r="H6963" i="6"/>
  <c r="I6963" i="6" s="1"/>
  <c r="J6963" i="6" s="1"/>
  <c r="H6961" i="6"/>
  <c r="I6961" i="6" s="1"/>
  <c r="J6961" i="6" s="1"/>
  <c r="H6959" i="6"/>
  <c r="I6959" i="6" s="1"/>
  <c r="J6959" i="6" s="1"/>
  <c r="H6957" i="6"/>
  <c r="I6957" i="6" s="1"/>
  <c r="J6957" i="6" s="1"/>
  <c r="H6955" i="6"/>
  <c r="I6955" i="6" s="1"/>
  <c r="J6955" i="6" s="1"/>
  <c r="H6953" i="6"/>
  <c r="I6953" i="6" s="1"/>
  <c r="J6953" i="6" s="1"/>
  <c r="H6951" i="6"/>
  <c r="I6951" i="6" s="1"/>
  <c r="J6951" i="6" s="1"/>
  <c r="H6949" i="6"/>
  <c r="I6949" i="6" s="1"/>
  <c r="J6949" i="6" s="1"/>
  <c r="H6947" i="6"/>
  <c r="I6947" i="6" s="1"/>
  <c r="J6947" i="6" s="1"/>
  <c r="H6945" i="6"/>
  <c r="I6945" i="6" s="1"/>
  <c r="J6945" i="6" s="1"/>
  <c r="H6943" i="6"/>
  <c r="I6943" i="6" s="1"/>
  <c r="J6943" i="6" s="1"/>
  <c r="H6941" i="6"/>
  <c r="I6941" i="6" s="1"/>
  <c r="J6941" i="6" s="1"/>
  <c r="H6939" i="6"/>
  <c r="I6939" i="6" s="1"/>
  <c r="J6939" i="6" s="1"/>
  <c r="H6937" i="6"/>
  <c r="I6937" i="6" s="1"/>
  <c r="J6937" i="6" s="1"/>
  <c r="H6935" i="6"/>
  <c r="I6935" i="6" s="1"/>
  <c r="J6935" i="6" s="1"/>
  <c r="H6933" i="6"/>
  <c r="I6933" i="6" s="1"/>
  <c r="J6933" i="6" s="1"/>
  <c r="H6931" i="6"/>
  <c r="I6931" i="6" s="1"/>
  <c r="J6931" i="6" s="1"/>
  <c r="H6929" i="6"/>
  <c r="I6929" i="6" s="1"/>
  <c r="J6929" i="6" s="1"/>
  <c r="H6927" i="6"/>
  <c r="I6927" i="6" s="1"/>
  <c r="J6927" i="6" s="1"/>
  <c r="H6925" i="6"/>
  <c r="I6925" i="6" s="1"/>
  <c r="J6925" i="6" s="1"/>
  <c r="H6923" i="6"/>
  <c r="I6923" i="6" s="1"/>
  <c r="J6923" i="6" s="1"/>
  <c r="H6921" i="6"/>
  <c r="I6921" i="6" s="1"/>
  <c r="J6921" i="6" s="1"/>
  <c r="H6919" i="6"/>
  <c r="I6919" i="6" s="1"/>
  <c r="J6919" i="6" s="1"/>
  <c r="H6917" i="6"/>
  <c r="I6917" i="6" s="1"/>
  <c r="J6917" i="6" s="1"/>
  <c r="H6915" i="6"/>
  <c r="I6915" i="6" s="1"/>
  <c r="J6915" i="6" s="1"/>
  <c r="H6913" i="6"/>
  <c r="I6913" i="6" s="1"/>
  <c r="J6913" i="6" s="1"/>
  <c r="H6911" i="6"/>
  <c r="I6911" i="6" s="1"/>
  <c r="J6911" i="6" s="1"/>
  <c r="H6909" i="6"/>
  <c r="I6909" i="6" s="1"/>
  <c r="J6909" i="6" s="1"/>
  <c r="H6907" i="6"/>
  <c r="I6907" i="6" s="1"/>
  <c r="J6907" i="6" s="1"/>
  <c r="H6905" i="6"/>
  <c r="I6905" i="6" s="1"/>
  <c r="J6905" i="6" s="1"/>
  <c r="H6903" i="6"/>
  <c r="I6903" i="6" s="1"/>
  <c r="J6903" i="6" s="1"/>
  <c r="H7029" i="6"/>
  <c r="I7029" i="6" s="1"/>
  <c r="J7029" i="6" s="1"/>
  <c r="H7021" i="6"/>
  <c r="I7021" i="6" s="1"/>
  <c r="J7021" i="6" s="1"/>
  <c r="H7013" i="6"/>
  <c r="I7013" i="6" s="1"/>
  <c r="J7013" i="6" s="1"/>
  <c r="H7005" i="6"/>
  <c r="I7005" i="6" s="1"/>
  <c r="J7005" i="6" s="1"/>
  <c r="H6997" i="6"/>
  <c r="I6997" i="6" s="1"/>
  <c r="J6997" i="6" s="1"/>
  <c r="H6906" i="6"/>
  <c r="I6906" i="6" s="1"/>
  <c r="J6906" i="6" s="1"/>
  <c r="H6904" i="6"/>
  <c r="I6904" i="6" s="1"/>
  <c r="J6904" i="6" s="1"/>
  <c r="H6901" i="6"/>
  <c r="I6901" i="6" s="1"/>
  <c r="H6900" i="6"/>
  <c r="I6900" i="6" s="1"/>
  <c r="J6900" i="6" s="1"/>
  <c r="H6899" i="6"/>
  <c r="I6899" i="6" s="1"/>
  <c r="J6899" i="6" s="1"/>
  <c r="H6898" i="6"/>
  <c r="I6898" i="6" s="1"/>
  <c r="H6897" i="6"/>
  <c r="I6897" i="6" s="1"/>
  <c r="J6897" i="6" s="1"/>
  <c r="H6896" i="6"/>
  <c r="I6896" i="6" s="1"/>
  <c r="H6895" i="6"/>
  <c r="I6895" i="6" s="1"/>
  <c r="J6895" i="6" s="1"/>
  <c r="H6894" i="6"/>
  <c r="I6894" i="6" s="1"/>
  <c r="J6894" i="6" s="1"/>
  <c r="H6893" i="6"/>
  <c r="I6893" i="6" s="1"/>
  <c r="J6893" i="6" s="1"/>
  <c r="H6892" i="6"/>
  <c r="I6892" i="6" s="1"/>
  <c r="J6892" i="6" s="1"/>
  <c r="H6891" i="6"/>
  <c r="I6891" i="6" s="1"/>
  <c r="J6891" i="6" s="1"/>
  <c r="H6890" i="6"/>
  <c r="I6890" i="6" s="1"/>
  <c r="H6889" i="6"/>
  <c r="I6889" i="6" s="1"/>
  <c r="J6889" i="6" s="1"/>
  <c r="H6888" i="6"/>
  <c r="I6888" i="6" s="1"/>
  <c r="J6888" i="6" s="1"/>
  <c r="H6887" i="6"/>
  <c r="I6887" i="6" s="1"/>
  <c r="J6887" i="6" s="1"/>
  <c r="H6886" i="6"/>
  <c r="I6886" i="6" s="1"/>
  <c r="J6886" i="6" s="1"/>
  <c r="H6885" i="6"/>
  <c r="I6885" i="6" s="1"/>
  <c r="J6885" i="6" s="1"/>
  <c r="H6884" i="6"/>
  <c r="I6884" i="6" s="1"/>
  <c r="J6884" i="6" s="1"/>
  <c r="H6883" i="6"/>
  <c r="I6883" i="6" s="1"/>
  <c r="J6883" i="6" s="1"/>
  <c r="H6882" i="6"/>
  <c r="I6882" i="6" s="1"/>
  <c r="H6881" i="6"/>
  <c r="I6881" i="6" s="1"/>
  <c r="J6881" i="6" s="1"/>
  <c r="H6880" i="6"/>
  <c r="I6880" i="6" s="1"/>
  <c r="J6880" i="6" s="1"/>
  <c r="H6879" i="6"/>
  <c r="I6879" i="6" s="1"/>
  <c r="J6879" i="6" s="1"/>
  <c r="H6878" i="6"/>
  <c r="I6878" i="6" s="1"/>
  <c r="J6878" i="6" s="1"/>
  <c r="H6877" i="6"/>
  <c r="I6877" i="6" s="1"/>
  <c r="H6876" i="6"/>
  <c r="I6876" i="6" s="1"/>
  <c r="J6876" i="6" s="1"/>
  <c r="H6875" i="6"/>
  <c r="I6875" i="6" s="1"/>
  <c r="J6875" i="6" s="1"/>
  <c r="H6874" i="6"/>
  <c r="I6874" i="6" s="1"/>
  <c r="J6874" i="6" s="1"/>
  <c r="H6873" i="6"/>
  <c r="I6873" i="6" s="1"/>
  <c r="H6872" i="6"/>
  <c r="I6872" i="6" s="1"/>
  <c r="J6872" i="6" s="1"/>
  <c r="H6871" i="6"/>
  <c r="I6871" i="6" s="1"/>
  <c r="J6871" i="6" s="1"/>
  <c r="H6870" i="6"/>
  <c r="I6870" i="6" s="1"/>
  <c r="J6870" i="6" s="1"/>
  <c r="H6869" i="6"/>
  <c r="I6869" i="6" s="1"/>
  <c r="J6869" i="6" s="1"/>
  <c r="H6866" i="6"/>
  <c r="I6866" i="6" s="1"/>
  <c r="J6866" i="6" s="1"/>
  <c r="H6865" i="6"/>
  <c r="I6865" i="6" s="1"/>
  <c r="J6865" i="6" s="1"/>
  <c r="H6862" i="6"/>
  <c r="I6862" i="6" s="1"/>
  <c r="J6862" i="6" s="1"/>
  <c r="H6861" i="6"/>
  <c r="I6861" i="6" s="1"/>
  <c r="H6858" i="6"/>
  <c r="I6858" i="6" s="1"/>
  <c r="J6858" i="6" s="1"/>
  <c r="H6857" i="6"/>
  <c r="I6857" i="6" s="1"/>
  <c r="J6857" i="6" s="1"/>
  <c r="H6854" i="6"/>
  <c r="I6854" i="6" s="1"/>
  <c r="J6854" i="6" s="1"/>
  <c r="H6853" i="6"/>
  <c r="I6853" i="6" s="1"/>
  <c r="H6850" i="6"/>
  <c r="I6850" i="6" s="1"/>
  <c r="J6850" i="6" s="1"/>
  <c r="H6849" i="6"/>
  <c r="I6849" i="6" s="1"/>
  <c r="J6849" i="6" s="1"/>
  <c r="H6846" i="6"/>
  <c r="I6846" i="6" s="1"/>
  <c r="J6846" i="6" s="1"/>
  <c r="H6845" i="6"/>
  <c r="I6845" i="6" s="1"/>
  <c r="J6845" i="6" s="1"/>
  <c r="H6842" i="6"/>
  <c r="I6842" i="6" s="1"/>
  <c r="J6842" i="6" s="1"/>
  <c r="H6841" i="6"/>
  <c r="I6841" i="6" s="1"/>
  <c r="H6838" i="6"/>
  <c r="I6838" i="6" s="1"/>
  <c r="J6838" i="6" s="1"/>
  <c r="H6837" i="6"/>
  <c r="I6837" i="6" s="1"/>
  <c r="H6834" i="6"/>
  <c r="I6834" i="6" s="1"/>
  <c r="J6834" i="6" s="1"/>
  <c r="H6833" i="6"/>
  <c r="I6833" i="6" s="1"/>
  <c r="J6833" i="6" s="1"/>
  <c r="H6830" i="6"/>
  <c r="I6830" i="6" s="1"/>
  <c r="J6830" i="6" s="1"/>
  <c r="H6829" i="6"/>
  <c r="I6829" i="6" s="1"/>
  <c r="J6829" i="6" s="1"/>
  <c r="H6826" i="6"/>
  <c r="I6826" i="6" s="1"/>
  <c r="J6826" i="6" s="1"/>
  <c r="H6825" i="6"/>
  <c r="I6825" i="6" s="1"/>
  <c r="J6825" i="6" s="1"/>
  <c r="H6822" i="6"/>
  <c r="I6822" i="6" s="1"/>
  <c r="J6822" i="6" s="1"/>
  <c r="H6821" i="6"/>
  <c r="I6821" i="6" s="1"/>
  <c r="J6821" i="6" s="1"/>
  <c r="H6818" i="6"/>
  <c r="I6818" i="6" s="1"/>
  <c r="J6818" i="6" s="1"/>
  <c r="H6817" i="6"/>
  <c r="I6817" i="6" s="1"/>
  <c r="H6814" i="6"/>
  <c r="I6814" i="6" s="1"/>
  <c r="J6814" i="6" s="1"/>
  <c r="H6813" i="6"/>
  <c r="I6813" i="6" s="1"/>
  <c r="J6813" i="6" s="1"/>
  <c r="H6810" i="6"/>
  <c r="I6810" i="6" s="1"/>
  <c r="J6810" i="6" s="1"/>
  <c r="H6809" i="6"/>
  <c r="I6809" i="6" s="1"/>
  <c r="J6809" i="6" s="1"/>
  <c r="H6806" i="6"/>
  <c r="I6806" i="6" s="1"/>
  <c r="J6806" i="6" s="1"/>
  <c r="H6805" i="6"/>
  <c r="I6805" i="6" s="1"/>
  <c r="J6805" i="6" s="1"/>
  <c r="H6802" i="6"/>
  <c r="I6802" i="6" s="1"/>
  <c r="H6801" i="6"/>
  <c r="I6801" i="6" s="1"/>
  <c r="J6801" i="6" s="1"/>
  <c r="H6799" i="6"/>
  <c r="I6799" i="6" s="1"/>
  <c r="J6799" i="6" s="1"/>
  <c r="H6797" i="6"/>
  <c r="I6797" i="6" s="1"/>
  <c r="J6797" i="6" s="1"/>
  <c r="H6795" i="6"/>
  <c r="I6795" i="6" s="1"/>
  <c r="J6795" i="6" s="1"/>
  <c r="H6793" i="6"/>
  <c r="I6793" i="6" s="1"/>
  <c r="J6793" i="6" s="1"/>
  <c r="H6791" i="6"/>
  <c r="I6791" i="6" s="1"/>
  <c r="J6791" i="6" s="1"/>
  <c r="H6789" i="6"/>
  <c r="I6789" i="6" s="1"/>
  <c r="J6789" i="6" s="1"/>
  <c r="H6787" i="6"/>
  <c r="I6787" i="6" s="1"/>
  <c r="J6787" i="6" s="1"/>
  <c r="H6785" i="6"/>
  <c r="I6785" i="6" s="1"/>
  <c r="H6783" i="6"/>
  <c r="I6783" i="6" s="1"/>
  <c r="J6783" i="6" s="1"/>
  <c r="H6781" i="6"/>
  <c r="I6781" i="6" s="1"/>
  <c r="J6781" i="6" s="1"/>
  <c r="H6779" i="6"/>
  <c r="I6779" i="6" s="1"/>
  <c r="J6779" i="6" s="1"/>
  <c r="H6777" i="6"/>
  <c r="I6777" i="6" s="1"/>
  <c r="J6777" i="6" s="1"/>
  <c r="H6775" i="6"/>
  <c r="I6775" i="6" s="1"/>
  <c r="J6775" i="6" s="1"/>
  <c r="H6773" i="6"/>
  <c r="I6773" i="6" s="1"/>
  <c r="J6773" i="6" s="1"/>
  <c r="H6771" i="6"/>
  <c r="I6771" i="6" s="1"/>
  <c r="J6771" i="6" s="1"/>
  <c r="H6769" i="6"/>
  <c r="I6769" i="6" s="1"/>
  <c r="J6769" i="6" s="1"/>
  <c r="H6767" i="6"/>
  <c r="I6767" i="6" s="1"/>
  <c r="J6767" i="6" s="1"/>
  <c r="H6765" i="6"/>
  <c r="I6765" i="6" s="1"/>
  <c r="J6765" i="6" s="1"/>
  <c r="H6763" i="6"/>
  <c r="I6763" i="6" s="1"/>
  <c r="J6763" i="6" s="1"/>
  <c r="H6761" i="6"/>
  <c r="I6761" i="6" s="1"/>
  <c r="J6761" i="6" s="1"/>
  <c r="H6759" i="6"/>
  <c r="I6759" i="6" s="1"/>
  <c r="H6757" i="6"/>
  <c r="I6757" i="6" s="1"/>
  <c r="J6757" i="6" s="1"/>
  <c r="H6755" i="6"/>
  <c r="I6755" i="6" s="1"/>
  <c r="H6753" i="6"/>
  <c r="I6753" i="6" s="1"/>
  <c r="J6753" i="6" s="1"/>
  <c r="H6751" i="6"/>
  <c r="I6751" i="6" s="1"/>
  <c r="H6749" i="6"/>
  <c r="I6749" i="6" s="1"/>
  <c r="J6749" i="6" s="1"/>
  <c r="H6747" i="6"/>
  <c r="I6747" i="6" s="1"/>
  <c r="J6747" i="6" s="1"/>
  <c r="H6745" i="6"/>
  <c r="I6745" i="6" s="1"/>
  <c r="J6745" i="6" s="1"/>
  <c r="H6743" i="6"/>
  <c r="I6743" i="6" s="1"/>
  <c r="J6743" i="6" s="1"/>
  <c r="H6741" i="6"/>
  <c r="I6741" i="6" s="1"/>
  <c r="H6739" i="6"/>
  <c r="I6739" i="6" s="1"/>
  <c r="J6739" i="6" s="1"/>
  <c r="H6737" i="6"/>
  <c r="I6737" i="6" s="1"/>
  <c r="H6735" i="6"/>
  <c r="I6735" i="6" s="1"/>
  <c r="J6735" i="6" s="1"/>
  <c r="H6733" i="6"/>
  <c r="I6733" i="6" s="1"/>
  <c r="J6733" i="6" s="1"/>
  <c r="H6731" i="6"/>
  <c r="I6731" i="6" s="1"/>
  <c r="J6731" i="6" s="1"/>
  <c r="H6729" i="6"/>
  <c r="I6729" i="6" s="1"/>
  <c r="J6729" i="6" s="1"/>
  <c r="H6727" i="6"/>
  <c r="I6727" i="6" s="1"/>
  <c r="J6727" i="6" s="1"/>
  <c r="H6725" i="6"/>
  <c r="I6725" i="6" s="1"/>
  <c r="J6725" i="6" s="1"/>
  <c r="H6723" i="6"/>
  <c r="I6723" i="6" s="1"/>
  <c r="H6721" i="6"/>
  <c r="I6721" i="6" s="1"/>
  <c r="J6721" i="6" s="1"/>
  <c r="H6719" i="6"/>
  <c r="I6719" i="6" s="1"/>
  <c r="J6719" i="6" s="1"/>
  <c r="H6717" i="6"/>
  <c r="I6717" i="6" s="1"/>
  <c r="J6717" i="6" s="1"/>
  <c r="H6715" i="6"/>
  <c r="I6715" i="6" s="1"/>
  <c r="J6715" i="6" s="1"/>
  <c r="H6713" i="6"/>
  <c r="I6713" i="6" s="1"/>
  <c r="H6711" i="6"/>
  <c r="I6711" i="6" s="1"/>
  <c r="J6711" i="6" s="1"/>
  <c r="H6709" i="6"/>
  <c r="I6709" i="6" s="1"/>
  <c r="J6709" i="6" s="1"/>
  <c r="H6707" i="6"/>
  <c r="I6707" i="6" s="1"/>
  <c r="J6707" i="6" s="1"/>
  <c r="H6705" i="6"/>
  <c r="I6705" i="6" s="1"/>
  <c r="J6705" i="6" s="1"/>
  <c r="H6703" i="6"/>
  <c r="I6703" i="6" s="1"/>
  <c r="J6703" i="6" s="1"/>
  <c r="H6701" i="6"/>
  <c r="I6701" i="6" s="1"/>
  <c r="H6699" i="6"/>
  <c r="I6699" i="6" s="1"/>
  <c r="H6697" i="6"/>
  <c r="I6697" i="6" s="1"/>
  <c r="J6697" i="6" s="1"/>
  <c r="H6695" i="6"/>
  <c r="I6695" i="6" s="1"/>
  <c r="J6695" i="6" s="1"/>
  <c r="H6693" i="6"/>
  <c r="I6693" i="6" s="1"/>
  <c r="J6693" i="6" s="1"/>
  <c r="H6691" i="6"/>
  <c r="I6691" i="6" s="1"/>
  <c r="J6691" i="6" s="1"/>
  <c r="H6689" i="6"/>
  <c r="I6689" i="6" s="1"/>
  <c r="J6689" i="6" s="1"/>
  <c r="H6687" i="6"/>
  <c r="I6687" i="6" s="1"/>
  <c r="J6687" i="6" s="1"/>
  <c r="H6685" i="6"/>
  <c r="I6685" i="6" s="1"/>
  <c r="H6683" i="6"/>
  <c r="I6683" i="6" s="1"/>
  <c r="J6683" i="6" s="1"/>
  <c r="H6681" i="6"/>
  <c r="I6681" i="6" s="1"/>
  <c r="J6681" i="6" s="1"/>
  <c r="H6679" i="6"/>
  <c r="I6679" i="6" s="1"/>
  <c r="J6679" i="6" s="1"/>
  <c r="H6677" i="6"/>
  <c r="I6677" i="6" s="1"/>
  <c r="H6675" i="6"/>
  <c r="I6675" i="6" s="1"/>
  <c r="J6675" i="6" s="1"/>
  <c r="H6673" i="6"/>
  <c r="I6673" i="6" s="1"/>
  <c r="J6673" i="6" s="1"/>
  <c r="H6671" i="6"/>
  <c r="I6671" i="6" s="1"/>
  <c r="J6671" i="6" s="1"/>
  <c r="H6669" i="6"/>
  <c r="I6669" i="6" s="1"/>
  <c r="J6669" i="6" s="1"/>
  <c r="H6667" i="6"/>
  <c r="I6667" i="6" s="1"/>
  <c r="J6667" i="6" s="1"/>
  <c r="H6665" i="6"/>
  <c r="I6665" i="6" s="1"/>
  <c r="J6665" i="6" s="1"/>
  <c r="H6663" i="6"/>
  <c r="I6663" i="6" s="1"/>
  <c r="J6663" i="6" s="1"/>
  <c r="H6661" i="6"/>
  <c r="I6661" i="6" s="1"/>
  <c r="J6661" i="6" s="1"/>
  <c r="H6659" i="6"/>
  <c r="I6659" i="6" s="1"/>
  <c r="J6659" i="6" s="1"/>
  <c r="H6657" i="6"/>
  <c r="I6657" i="6" s="1"/>
  <c r="J6657" i="6" s="1"/>
  <c r="H6655" i="6"/>
  <c r="I6655" i="6" s="1"/>
  <c r="J6655" i="6" s="1"/>
  <c r="H6653" i="6"/>
  <c r="I6653" i="6" s="1"/>
  <c r="J6653" i="6" s="1"/>
  <c r="H6651" i="6"/>
  <c r="I6651" i="6" s="1"/>
  <c r="J6651" i="6" s="1"/>
  <c r="H6649" i="6"/>
  <c r="I6649" i="6" s="1"/>
  <c r="J6649" i="6" s="1"/>
  <c r="H6647" i="6"/>
  <c r="I6647" i="6" s="1"/>
  <c r="H6645" i="6"/>
  <c r="I6645" i="6" s="1"/>
  <c r="J6645" i="6" s="1"/>
  <c r="H6643" i="6"/>
  <c r="I6643" i="6" s="1"/>
  <c r="J6643" i="6" s="1"/>
  <c r="H6902" i="6"/>
  <c r="I6902" i="6" s="1"/>
  <c r="J6902" i="6" s="1"/>
  <c r="H6908" i="6"/>
  <c r="I6908" i="6" s="1"/>
  <c r="J6908" i="6" s="1"/>
  <c r="H6868" i="6"/>
  <c r="I6868" i="6" s="1"/>
  <c r="H6867" i="6"/>
  <c r="I6867" i="6" s="1"/>
  <c r="J6867" i="6" s="1"/>
  <c r="H6864" i="6"/>
  <c r="I6864" i="6" s="1"/>
  <c r="J6864" i="6" s="1"/>
  <c r="H6863" i="6"/>
  <c r="I6863" i="6" s="1"/>
  <c r="J6863" i="6" s="1"/>
  <c r="H6860" i="6"/>
  <c r="I6860" i="6" s="1"/>
  <c r="J6860" i="6" s="1"/>
  <c r="H6859" i="6"/>
  <c r="I6859" i="6" s="1"/>
  <c r="J6859" i="6" s="1"/>
  <c r="H6856" i="6"/>
  <c r="I6856" i="6" s="1"/>
  <c r="J6856" i="6" s="1"/>
  <c r="H6855" i="6"/>
  <c r="I6855" i="6" s="1"/>
  <c r="J6855" i="6" s="1"/>
  <c r="H6852" i="6"/>
  <c r="I6852" i="6" s="1"/>
  <c r="H6851" i="6"/>
  <c r="I6851" i="6" s="1"/>
  <c r="J6851" i="6" s="1"/>
  <c r="H6848" i="6"/>
  <c r="I6848" i="6" s="1"/>
  <c r="J6848" i="6" s="1"/>
  <c r="H6847" i="6"/>
  <c r="I6847" i="6" s="1"/>
  <c r="J6847" i="6" s="1"/>
  <c r="H6844" i="6"/>
  <c r="I6844" i="6" s="1"/>
  <c r="J6844" i="6" s="1"/>
  <c r="H6843" i="6"/>
  <c r="I6843" i="6" s="1"/>
  <c r="J6843" i="6" s="1"/>
  <c r="H6840" i="6"/>
  <c r="I6840" i="6" s="1"/>
  <c r="J6840" i="6" s="1"/>
  <c r="H6839" i="6"/>
  <c r="I6839" i="6" s="1"/>
  <c r="H6836" i="6"/>
  <c r="I6836" i="6" s="1"/>
  <c r="J6836" i="6" s="1"/>
  <c r="H6835" i="6"/>
  <c r="I6835" i="6" s="1"/>
  <c r="J6835" i="6" s="1"/>
  <c r="H6832" i="6"/>
  <c r="I6832" i="6" s="1"/>
  <c r="J6832" i="6" s="1"/>
  <c r="H6831" i="6"/>
  <c r="I6831" i="6" s="1"/>
  <c r="J6831" i="6" s="1"/>
  <c r="H6828" i="6"/>
  <c r="I6828" i="6" s="1"/>
  <c r="J6828" i="6" s="1"/>
  <c r="H6827" i="6"/>
  <c r="I6827" i="6" s="1"/>
  <c r="J6827" i="6" s="1"/>
  <c r="H6824" i="6"/>
  <c r="I6824" i="6" s="1"/>
  <c r="J6824" i="6" s="1"/>
  <c r="H6823" i="6"/>
  <c r="I6823" i="6" s="1"/>
  <c r="J6823" i="6" s="1"/>
  <c r="H6820" i="6"/>
  <c r="I6820" i="6" s="1"/>
  <c r="J6820" i="6" s="1"/>
  <c r="H6819" i="6"/>
  <c r="I6819" i="6" s="1"/>
  <c r="H6816" i="6"/>
  <c r="I6816" i="6" s="1"/>
  <c r="J6816" i="6" s="1"/>
  <c r="H6815" i="6"/>
  <c r="I6815" i="6" s="1"/>
  <c r="J6815" i="6" s="1"/>
  <c r="H6812" i="6"/>
  <c r="I6812" i="6" s="1"/>
  <c r="J6812" i="6" s="1"/>
  <c r="H6811" i="6"/>
  <c r="I6811" i="6" s="1"/>
  <c r="J6811" i="6" s="1"/>
  <c r="H6808" i="6"/>
  <c r="I6808" i="6" s="1"/>
  <c r="J6808" i="6" s="1"/>
  <c r="H6807" i="6"/>
  <c r="I6807" i="6" s="1"/>
  <c r="H6804" i="6"/>
  <c r="I6804" i="6" s="1"/>
  <c r="J6804" i="6" s="1"/>
  <c r="H6803" i="6"/>
  <c r="I6803" i="6" s="1"/>
  <c r="J6803" i="6" s="1"/>
  <c r="H6800" i="6"/>
  <c r="I6800" i="6" s="1"/>
  <c r="H6798" i="6"/>
  <c r="I6798" i="6" s="1"/>
  <c r="J6798" i="6" s="1"/>
  <c r="H6796" i="6"/>
  <c r="I6796" i="6" s="1"/>
  <c r="H6794" i="6"/>
  <c r="I6794" i="6" s="1"/>
  <c r="J6794" i="6" s="1"/>
  <c r="H6792" i="6"/>
  <c r="I6792" i="6" s="1"/>
  <c r="J6792" i="6" s="1"/>
  <c r="H6790" i="6"/>
  <c r="I6790" i="6" s="1"/>
  <c r="J6790" i="6" s="1"/>
  <c r="H6788" i="6"/>
  <c r="I6788" i="6" s="1"/>
  <c r="J6788" i="6" s="1"/>
  <c r="H6786" i="6"/>
  <c r="I6786" i="6" s="1"/>
  <c r="J6786" i="6" s="1"/>
  <c r="H6784" i="6"/>
  <c r="I6784" i="6" s="1"/>
  <c r="J6784" i="6" s="1"/>
  <c r="H6782" i="6"/>
  <c r="I6782" i="6" s="1"/>
  <c r="H6780" i="6"/>
  <c r="I6780" i="6" s="1"/>
  <c r="J6780" i="6" s="1"/>
  <c r="H6778" i="6"/>
  <c r="I6778" i="6" s="1"/>
  <c r="H6776" i="6"/>
  <c r="I6776" i="6" s="1"/>
  <c r="J6776" i="6" s="1"/>
  <c r="H6774" i="6"/>
  <c r="I6774" i="6" s="1"/>
  <c r="J6774" i="6" s="1"/>
  <c r="H6772" i="6"/>
  <c r="I6772" i="6" s="1"/>
  <c r="J6772" i="6" s="1"/>
  <c r="H6770" i="6"/>
  <c r="I6770" i="6" s="1"/>
  <c r="J6770" i="6" s="1"/>
  <c r="H6768" i="6"/>
  <c r="I6768" i="6" s="1"/>
  <c r="J6768" i="6" s="1"/>
  <c r="H6766" i="6"/>
  <c r="I6766" i="6" s="1"/>
  <c r="J6766" i="6" s="1"/>
  <c r="H6764" i="6"/>
  <c r="I6764" i="6" s="1"/>
  <c r="J6764" i="6" s="1"/>
  <c r="H6762" i="6"/>
  <c r="I6762" i="6" s="1"/>
  <c r="J6762" i="6" s="1"/>
  <c r="H6760" i="6"/>
  <c r="I6760" i="6" s="1"/>
  <c r="J6760" i="6" s="1"/>
  <c r="H6758" i="6"/>
  <c r="I6758" i="6" s="1"/>
  <c r="J6758" i="6" s="1"/>
  <c r="H6756" i="6"/>
  <c r="I6756" i="6" s="1"/>
  <c r="J6756" i="6" s="1"/>
  <c r="H6754" i="6"/>
  <c r="I6754" i="6" s="1"/>
  <c r="J6754" i="6" s="1"/>
  <c r="H6752" i="6"/>
  <c r="I6752" i="6" s="1"/>
  <c r="H6750" i="6"/>
  <c r="I6750" i="6" s="1"/>
  <c r="J6750" i="6" s="1"/>
  <c r="H6748" i="6"/>
  <c r="I6748" i="6" s="1"/>
  <c r="J6748" i="6" s="1"/>
  <c r="H6746" i="6"/>
  <c r="I6746" i="6" s="1"/>
  <c r="J6746" i="6" s="1"/>
  <c r="H6744" i="6"/>
  <c r="I6744" i="6" s="1"/>
  <c r="J6744" i="6" s="1"/>
  <c r="H6742" i="6"/>
  <c r="I6742" i="6" s="1"/>
  <c r="J6742" i="6" s="1"/>
  <c r="H6740" i="6"/>
  <c r="I6740" i="6" s="1"/>
  <c r="J6740" i="6" s="1"/>
  <c r="H6738" i="6"/>
  <c r="I6738" i="6" s="1"/>
  <c r="J6738" i="6" s="1"/>
  <c r="H6736" i="6"/>
  <c r="I6736" i="6" s="1"/>
  <c r="J6736" i="6" s="1"/>
  <c r="H6734" i="6"/>
  <c r="I6734" i="6" s="1"/>
  <c r="J6734" i="6" s="1"/>
  <c r="H6732" i="6"/>
  <c r="I6732" i="6" s="1"/>
  <c r="H6730" i="6"/>
  <c r="I6730" i="6" s="1"/>
  <c r="H6728" i="6"/>
  <c r="I6728" i="6" s="1"/>
  <c r="J6728" i="6" s="1"/>
  <c r="H6726" i="6"/>
  <c r="I6726" i="6" s="1"/>
  <c r="J6726" i="6" s="1"/>
  <c r="H6724" i="6"/>
  <c r="I6724" i="6" s="1"/>
  <c r="J6724" i="6" s="1"/>
  <c r="H6722" i="6"/>
  <c r="I6722" i="6" s="1"/>
  <c r="H6720" i="6"/>
  <c r="I6720" i="6" s="1"/>
  <c r="J6720" i="6" s="1"/>
  <c r="H6718" i="6"/>
  <c r="I6718" i="6" s="1"/>
  <c r="H6716" i="6"/>
  <c r="I6716" i="6" s="1"/>
  <c r="J6716" i="6" s="1"/>
  <c r="H6714" i="6"/>
  <c r="I6714" i="6" s="1"/>
  <c r="J6714" i="6" s="1"/>
  <c r="H6712" i="6"/>
  <c r="I6712" i="6" s="1"/>
  <c r="J6712" i="6" s="1"/>
  <c r="H6710" i="6"/>
  <c r="I6710" i="6" s="1"/>
  <c r="J6710" i="6" s="1"/>
  <c r="H6708" i="6"/>
  <c r="I6708" i="6" s="1"/>
  <c r="J6708" i="6" s="1"/>
  <c r="H6706" i="6"/>
  <c r="I6706" i="6" s="1"/>
  <c r="H6704" i="6"/>
  <c r="I6704" i="6" s="1"/>
  <c r="J6704" i="6" s="1"/>
  <c r="H6702" i="6"/>
  <c r="I6702" i="6" s="1"/>
  <c r="H6700" i="6"/>
  <c r="I6700" i="6" s="1"/>
  <c r="J6700" i="6" s="1"/>
  <c r="H6698" i="6"/>
  <c r="I6698" i="6" s="1"/>
  <c r="J6698" i="6" s="1"/>
  <c r="H6696" i="6"/>
  <c r="I6696" i="6" s="1"/>
  <c r="J6696" i="6" s="1"/>
  <c r="H6694" i="6"/>
  <c r="I6694" i="6" s="1"/>
  <c r="J6694" i="6" s="1"/>
  <c r="H6692" i="6"/>
  <c r="I6692" i="6" s="1"/>
  <c r="J6692" i="6" s="1"/>
  <c r="H6690" i="6"/>
  <c r="I6690" i="6" s="1"/>
  <c r="J6690" i="6" s="1"/>
  <c r="H6688" i="6"/>
  <c r="I6688" i="6" s="1"/>
  <c r="H6686" i="6"/>
  <c r="I6686" i="6" s="1"/>
  <c r="J6686" i="6" s="1"/>
  <c r="H6684" i="6"/>
  <c r="I6684" i="6" s="1"/>
  <c r="J6684" i="6" s="1"/>
  <c r="H6682" i="6"/>
  <c r="I6682" i="6" s="1"/>
  <c r="J6682" i="6" s="1"/>
  <c r="H6680" i="6"/>
  <c r="I6680" i="6" s="1"/>
  <c r="J6680" i="6" s="1"/>
  <c r="H6678" i="6"/>
  <c r="I6678" i="6" s="1"/>
  <c r="H6676" i="6"/>
  <c r="I6676" i="6" s="1"/>
  <c r="J6676" i="6" s="1"/>
  <c r="H6674" i="6"/>
  <c r="I6674" i="6" s="1"/>
  <c r="H6672" i="6"/>
  <c r="I6672" i="6" s="1"/>
  <c r="J6672" i="6" s="1"/>
  <c r="H6670" i="6"/>
  <c r="I6670" i="6" s="1"/>
  <c r="J6670" i="6" s="1"/>
  <c r="H6668" i="6"/>
  <c r="I6668" i="6" s="1"/>
  <c r="H6666" i="6"/>
  <c r="I6666" i="6" s="1"/>
  <c r="J6666" i="6" s="1"/>
  <c r="H6664" i="6"/>
  <c r="I6664" i="6" s="1"/>
  <c r="J6664" i="6" s="1"/>
  <c r="H6662" i="6"/>
  <c r="I6662" i="6" s="1"/>
  <c r="H6660" i="6"/>
  <c r="I6660" i="6" s="1"/>
  <c r="H6658" i="6"/>
  <c r="I6658" i="6" s="1"/>
  <c r="J6658" i="6" s="1"/>
  <c r="H6656" i="6"/>
  <c r="I6656" i="6" s="1"/>
  <c r="J6656" i="6" s="1"/>
  <c r="H6654" i="6"/>
  <c r="I6654" i="6" s="1"/>
  <c r="J6654" i="6" s="1"/>
  <c r="H6652" i="6"/>
  <c r="I6652" i="6" s="1"/>
  <c r="J6652" i="6" s="1"/>
  <c r="H6650" i="6"/>
  <c r="I6650" i="6" s="1"/>
  <c r="J6650" i="6" s="1"/>
  <c r="H6648" i="6"/>
  <c r="I6648" i="6" s="1"/>
  <c r="J6648" i="6" s="1"/>
  <c r="H6646" i="6"/>
  <c r="I6646" i="6" s="1"/>
  <c r="J6646" i="6" s="1"/>
  <c r="H6644" i="6"/>
  <c r="I6644" i="6" s="1"/>
  <c r="H6642" i="6"/>
  <c r="I6642" i="6" s="1"/>
  <c r="J6642" i="6" s="1"/>
  <c r="H6640" i="6"/>
  <c r="I6640" i="6" s="1"/>
  <c r="J6640" i="6" s="1"/>
  <c r="H6638" i="6"/>
  <c r="I6638" i="6" s="1"/>
  <c r="H6636" i="6"/>
  <c r="I6636" i="6" s="1"/>
  <c r="J6636" i="6" s="1"/>
  <c r="H6634" i="6"/>
  <c r="I6634" i="6" s="1"/>
  <c r="J6634" i="6" s="1"/>
  <c r="H6632" i="6"/>
  <c r="I6632" i="6" s="1"/>
  <c r="J6632" i="6" s="1"/>
  <c r="H6630" i="6"/>
  <c r="I6630" i="6" s="1"/>
  <c r="J6630" i="6" s="1"/>
  <c r="H6628" i="6"/>
  <c r="I6628" i="6" s="1"/>
  <c r="H6626" i="6"/>
  <c r="I6626" i="6" s="1"/>
  <c r="J6626" i="6" s="1"/>
  <c r="H6624" i="6"/>
  <c r="I6624" i="6" s="1"/>
  <c r="J6624" i="6" s="1"/>
  <c r="H6622" i="6"/>
  <c r="I6622" i="6" s="1"/>
  <c r="J6622" i="6" s="1"/>
  <c r="H6620" i="6"/>
  <c r="I6620" i="6" s="1"/>
  <c r="H6618" i="6"/>
  <c r="I6618" i="6" s="1"/>
  <c r="J6618" i="6" s="1"/>
  <c r="H6616" i="6"/>
  <c r="I6616" i="6" s="1"/>
  <c r="J6616" i="6" s="1"/>
  <c r="H6614" i="6"/>
  <c r="I6614" i="6" s="1"/>
  <c r="J6614" i="6" s="1"/>
  <c r="H6612" i="6"/>
  <c r="I6612" i="6" s="1"/>
  <c r="J6612" i="6" s="1"/>
  <c r="H6610" i="6"/>
  <c r="I6610" i="6" s="1"/>
  <c r="J6610" i="6" s="1"/>
  <c r="H6608" i="6"/>
  <c r="I6608" i="6" s="1"/>
  <c r="J6608" i="6" s="1"/>
  <c r="H6606" i="6"/>
  <c r="I6606" i="6" s="1"/>
  <c r="J6606" i="6" s="1"/>
  <c r="H6604" i="6"/>
  <c r="I6604" i="6" s="1"/>
  <c r="H6602" i="6"/>
  <c r="I6602" i="6" s="1"/>
  <c r="J6602" i="6" s="1"/>
  <c r="H6600" i="6"/>
  <c r="I6600" i="6" s="1"/>
  <c r="J6600" i="6" s="1"/>
  <c r="H6598" i="6"/>
  <c r="I6598" i="6" s="1"/>
  <c r="J6598" i="6" s="1"/>
  <c r="H6596" i="6"/>
  <c r="I6596" i="6" s="1"/>
  <c r="J6596" i="6" s="1"/>
  <c r="H6594" i="6"/>
  <c r="I6594" i="6" s="1"/>
  <c r="J6594" i="6" s="1"/>
  <c r="H6592" i="6"/>
  <c r="I6592" i="6" s="1"/>
  <c r="J6592" i="6" s="1"/>
  <c r="H6590" i="6"/>
  <c r="I6590" i="6" s="1"/>
  <c r="J6590" i="6" s="1"/>
  <c r="H6588" i="6"/>
  <c r="I6588" i="6" s="1"/>
  <c r="J6588" i="6" s="1"/>
  <c r="H6586" i="6"/>
  <c r="I6586" i="6" s="1"/>
  <c r="J6586" i="6" s="1"/>
  <c r="H6584" i="6"/>
  <c r="I6584" i="6" s="1"/>
  <c r="H6582" i="6"/>
  <c r="I6582" i="6" s="1"/>
  <c r="J6582" i="6" s="1"/>
  <c r="H6580" i="6"/>
  <c r="I6580" i="6" s="1"/>
  <c r="J6580" i="6" s="1"/>
  <c r="H6578" i="6"/>
  <c r="I6578" i="6" s="1"/>
  <c r="J6578" i="6" s="1"/>
  <c r="H6576" i="6"/>
  <c r="I6576" i="6" s="1"/>
  <c r="J6576" i="6" s="1"/>
  <c r="H6574" i="6"/>
  <c r="I6574" i="6" s="1"/>
  <c r="J6574" i="6" s="1"/>
  <c r="H6572" i="6"/>
  <c r="I6572" i="6" s="1"/>
  <c r="J6572" i="6" s="1"/>
  <c r="H6570" i="6"/>
  <c r="I6570" i="6" s="1"/>
  <c r="H6568" i="6"/>
  <c r="I6568" i="6" s="1"/>
  <c r="J6568" i="6" s="1"/>
  <c r="H6566" i="6"/>
  <c r="I6566" i="6" s="1"/>
  <c r="J6566" i="6" s="1"/>
  <c r="H6564" i="6"/>
  <c r="I6564" i="6" s="1"/>
  <c r="J6564" i="6" s="1"/>
  <c r="H6562" i="6"/>
  <c r="I6562" i="6" s="1"/>
  <c r="J6562" i="6" s="1"/>
  <c r="H6560" i="6"/>
  <c r="I6560" i="6" s="1"/>
  <c r="H6558" i="6"/>
  <c r="I6558" i="6" s="1"/>
  <c r="J6558" i="6" s="1"/>
  <c r="H6556" i="6"/>
  <c r="I6556" i="6" s="1"/>
  <c r="H6554" i="6"/>
  <c r="I6554" i="6" s="1"/>
  <c r="J6554" i="6" s="1"/>
  <c r="H6552" i="6"/>
  <c r="I6552" i="6" s="1"/>
  <c r="J6552" i="6" s="1"/>
  <c r="H6550" i="6"/>
  <c r="I6550" i="6" s="1"/>
  <c r="J6550" i="6" s="1"/>
  <c r="H6548" i="6"/>
  <c r="I6548" i="6" s="1"/>
  <c r="J6548" i="6" s="1"/>
  <c r="H6546" i="6"/>
  <c r="I6546" i="6" s="1"/>
  <c r="H6544" i="6"/>
  <c r="I6544" i="6" s="1"/>
  <c r="J6544" i="6" s="1"/>
  <c r="H6542" i="6"/>
  <c r="I6542" i="6" s="1"/>
  <c r="J6542" i="6" s="1"/>
  <c r="H6540" i="6"/>
  <c r="I6540" i="6" s="1"/>
  <c r="J6540" i="6" s="1"/>
  <c r="H6538" i="6"/>
  <c r="I6538" i="6" s="1"/>
  <c r="J6538" i="6" s="1"/>
  <c r="H6536" i="6"/>
  <c r="I6536" i="6" s="1"/>
  <c r="H6534" i="6"/>
  <c r="I6534" i="6" s="1"/>
  <c r="J6534" i="6" s="1"/>
  <c r="H6532" i="6"/>
  <c r="I6532" i="6" s="1"/>
  <c r="J6532" i="6" s="1"/>
  <c r="H6530" i="6"/>
  <c r="I6530" i="6" s="1"/>
  <c r="J6530" i="6" s="1"/>
  <c r="H6528" i="6"/>
  <c r="I6528" i="6" s="1"/>
  <c r="H6526" i="6"/>
  <c r="I6526" i="6" s="1"/>
  <c r="H6524" i="6"/>
  <c r="I6524" i="6" s="1"/>
  <c r="J6524" i="6" s="1"/>
  <c r="H6522" i="6"/>
  <c r="I6522" i="6" s="1"/>
  <c r="J6522" i="6" s="1"/>
  <c r="H6520" i="6"/>
  <c r="I6520" i="6" s="1"/>
  <c r="J6520" i="6" s="1"/>
  <c r="H6518" i="6"/>
  <c r="I6518" i="6" s="1"/>
  <c r="J6518" i="6" s="1"/>
  <c r="H6516" i="6"/>
  <c r="I6516" i="6" s="1"/>
  <c r="H6514" i="6"/>
  <c r="I6514" i="6" s="1"/>
  <c r="J6514" i="6" s="1"/>
  <c r="H6512" i="6"/>
  <c r="I6512" i="6" s="1"/>
  <c r="H6510" i="6"/>
  <c r="I6510" i="6" s="1"/>
  <c r="H6508" i="6"/>
  <c r="I6508" i="6" s="1"/>
  <c r="J6508" i="6" s="1"/>
  <c r="H6637" i="6"/>
  <c r="I6637" i="6" s="1"/>
  <c r="J6637" i="6" s="1"/>
  <c r="H6629" i="6"/>
  <c r="I6629" i="6" s="1"/>
  <c r="J6629" i="6" s="1"/>
  <c r="H6621" i="6"/>
  <c r="I6621" i="6" s="1"/>
  <c r="J6621" i="6" s="1"/>
  <c r="H6635" i="6"/>
  <c r="I6635" i="6" s="1"/>
  <c r="J6635" i="6" s="1"/>
  <c r="H6627" i="6"/>
  <c r="I6627" i="6" s="1"/>
  <c r="H6619" i="6"/>
  <c r="I6619" i="6" s="1"/>
  <c r="H6611" i="6"/>
  <c r="I6611" i="6" s="1"/>
  <c r="J6611" i="6" s="1"/>
  <c r="H6641" i="6"/>
  <c r="I6641" i="6" s="1"/>
  <c r="H6633" i="6"/>
  <c r="I6633" i="6" s="1"/>
  <c r="J6633" i="6" s="1"/>
  <c r="H6625" i="6"/>
  <c r="I6625" i="6" s="1"/>
  <c r="H6617" i="6"/>
  <c r="I6617" i="6" s="1"/>
  <c r="J6617" i="6" s="1"/>
  <c r="H6609" i="6"/>
  <c r="I6609" i="6" s="1"/>
  <c r="J6609" i="6" s="1"/>
  <c r="H6601" i="6"/>
  <c r="I6601" i="6" s="1"/>
  <c r="J6601" i="6" s="1"/>
  <c r="H6593" i="6"/>
  <c r="I6593" i="6" s="1"/>
  <c r="H6585" i="6"/>
  <c r="I6585" i="6" s="1"/>
  <c r="J6585" i="6" s="1"/>
  <c r="H6639" i="6"/>
  <c r="I6639" i="6" s="1"/>
  <c r="H6631" i="6"/>
  <c r="I6631" i="6" s="1"/>
  <c r="H6623" i="6"/>
  <c r="I6623" i="6" s="1"/>
  <c r="J6623" i="6" s="1"/>
  <c r="H6615" i="6"/>
  <c r="I6615" i="6" s="1"/>
  <c r="J6615" i="6" s="1"/>
  <c r="H6607" i="6"/>
  <c r="I6607" i="6" s="1"/>
  <c r="J6607" i="6" s="1"/>
  <c r="H6599" i="6"/>
  <c r="I6599" i="6" s="1"/>
  <c r="J6599" i="6" s="1"/>
  <c r="H6591" i="6"/>
  <c r="I6591" i="6" s="1"/>
  <c r="J6591" i="6" s="1"/>
  <c r="H6583" i="6"/>
  <c r="I6583" i="6" s="1"/>
  <c r="J6583" i="6" s="1"/>
  <c r="H6575" i="6"/>
  <c r="I6575" i="6" s="1"/>
  <c r="J6575" i="6" s="1"/>
  <c r="H6567" i="6"/>
  <c r="I6567" i="6" s="1"/>
  <c r="J6567" i="6" s="1"/>
  <c r="H6559" i="6"/>
  <c r="I6559" i="6" s="1"/>
  <c r="H6551" i="6"/>
  <c r="I6551" i="6" s="1"/>
  <c r="J6551" i="6" s="1"/>
  <c r="H6543" i="6"/>
  <c r="I6543" i="6" s="1"/>
  <c r="J6543" i="6" s="1"/>
  <c r="H6535" i="6"/>
  <c r="I6535" i="6" s="1"/>
  <c r="J6535" i="6" s="1"/>
  <c r="H6527" i="6"/>
  <c r="I6527" i="6" s="1"/>
  <c r="J6527" i="6" s="1"/>
  <c r="H6519" i="6"/>
  <c r="I6519" i="6" s="1"/>
  <c r="H6511" i="6"/>
  <c r="I6511" i="6" s="1"/>
  <c r="J6511" i="6" s="1"/>
  <c r="H6506" i="6"/>
  <c r="I6506" i="6" s="1"/>
  <c r="J6506" i="6" s="1"/>
  <c r="H6504" i="6"/>
  <c r="I6504" i="6" s="1"/>
  <c r="H6502" i="6"/>
  <c r="I6502" i="6" s="1"/>
  <c r="H6500" i="6"/>
  <c r="I6500" i="6" s="1"/>
  <c r="H6498" i="6"/>
  <c r="I6498" i="6" s="1"/>
  <c r="J6498" i="6" s="1"/>
  <c r="H6496" i="6"/>
  <c r="I6496" i="6" s="1"/>
  <c r="J6496" i="6" s="1"/>
  <c r="H6494" i="6"/>
  <c r="I6494" i="6" s="1"/>
  <c r="J6494" i="6" s="1"/>
  <c r="H6492" i="6"/>
  <c r="I6492" i="6" s="1"/>
  <c r="H6490" i="6"/>
  <c r="I6490" i="6" s="1"/>
  <c r="J6490" i="6" s="1"/>
  <c r="H6488" i="6"/>
  <c r="I6488" i="6" s="1"/>
  <c r="J6488" i="6" s="1"/>
  <c r="H6486" i="6"/>
  <c r="I6486" i="6" s="1"/>
  <c r="J6486" i="6" s="1"/>
  <c r="H6484" i="6"/>
  <c r="I6484" i="6" s="1"/>
  <c r="J6484" i="6" s="1"/>
  <c r="H6482" i="6"/>
  <c r="I6482" i="6" s="1"/>
  <c r="J6482" i="6" s="1"/>
  <c r="H6480" i="6"/>
  <c r="I6480" i="6" s="1"/>
  <c r="J6480" i="6" s="1"/>
  <c r="H6478" i="6"/>
  <c r="I6478" i="6" s="1"/>
  <c r="H6476" i="6"/>
  <c r="I6476" i="6" s="1"/>
  <c r="J6476" i="6" s="1"/>
  <c r="H6474" i="6"/>
  <c r="I6474" i="6" s="1"/>
  <c r="J6474" i="6" s="1"/>
  <c r="H6472" i="6"/>
  <c r="I6472" i="6" s="1"/>
  <c r="J6472" i="6" s="1"/>
  <c r="H6470" i="6"/>
  <c r="I6470" i="6" s="1"/>
  <c r="J6470" i="6" s="1"/>
  <c r="H6468" i="6"/>
  <c r="I6468" i="6" s="1"/>
  <c r="J6468" i="6" s="1"/>
  <c r="H6466" i="6"/>
  <c r="I6466" i="6" s="1"/>
  <c r="J6466" i="6" s="1"/>
  <c r="H6464" i="6"/>
  <c r="I6464" i="6" s="1"/>
  <c r="J6464" i="6" s="1"/>
  <c r="H6462" i="6"/>
  <c r="I6462" i="6" s="1"/>
  <c r="H6460" i="6"/>
  <c r="I6460" i="6" s="1"/>
  <c r="J6460" i="6" s="1"/>
  <c r="H6458" i="6"/>
  <c r="I6458" i="6" s="1"/>
  <c r="J6458" i="6" s="1"/>
  <c r="H6456" i="6"/>
  <c r="I6456" i="6" s="1"/>
  <c r="J6456" i="6" s="1"/>
  <c r="H6454" i="6"/>
  <c r="I6454" i="6" s="1"/>
  <c r="J6454" i="6" s="1"/>
  <c r="H6452" i="6"/>
  <c r="I6452" i="6" s="1"/>
  <c r="J6452" i="6" s="1"/>
  <c r="H6450" i="6"/>
  <c r="I6450" i="6" s="1"/>
  <c r="J6450" i="6" s="1"/>
  <c r="H6448" i="6"/>
  <c r="I6448" i="6" s="1"/>
  <c r="J6448" i="6" s="1"/>
  <c r="H6446" i="6"/>
  <c r="I6446" i="6" s="1"/>
  <c r="J6446" i="6" s="1"/>
  <c r="H6444" i="6"/>
  <c r="I6444" i="6" s="1"/>
  <c r="J6444" i="6" s="1"/>
  <c r="H6442" i="6"/>
  <c r="I6442" i="6" s="1"/>
  <c r="J6442" i="6" s="1"/>
  <c r="H6440" i="6"/>
  <c r="I6440" i="6" s="1"/>
  <c r="H6438" i="6"/>
  <c r="I6438" i="6" s="1"/>
  <c r="J6438" i="6" s="1"/>
  <c r="H6436" i="6"/>
  <c r="I6436" i="6" s="1"/>
  <c r="J6436" i="6" s="1"/>
  <c r="H6434" i="6"/>
  <c r="I6434" i="6" s="1"/>
  <c r="J6434" i="6" s="1"/>
  <c r="H6432" i="6"/>
  <c r="I6432" i="6" s="1"/>
  <c r="J6432" i="6" s="1"/>
  <c r="H6430" i="6"/>
  <c r="I6430" i="6" s="1"/>
  <c r="J6430" i="6" s="1"/>
  <c r="H6428" i="6"/>
  <c r="I6428" i="6" s="1"/>
  <c r="J6428" i="6" s="1"/>
  <c r="H6426" i="6"/>
  <c r="I6426" i="6" s="1"/>
  <c r="H6424" i="6"/>
  <c r="I6424" i="6" s="1"/>
  <c r="J6424" i="6" s="1"/>
  <c r="H6422" i="6"/>
  <c r="I6422" i="6" s="1"/>
  <c r="J6422" i="6" s="1"/>
  <c r="H6420" i="6"/>
  <c r="I6420" i="6" s="1"/>
  <c r="J6420" i="6" s="1"/>
  <c r="H6418" i="6"/>
  <c r="I6418" i="6" s="1"/>
  <c r="J6418" i="6" s="1"/>
  <c r="H6416" i="6"/>
  <c r="I6416" i="6" s="1"/>
  <c r="J6416" i="6" s="1"/>
  <c r="H6414" i="6"/>
  <c r="I6414" i="6" s="1"/>
  <c r="J6414" i="6" s="1"/>
  <c r="H6412" i="6"/>
  <c r="I6412" i="6" s="1"/>
  <c r="J6412" i="6" s="1"/>
  <c r="H6410" i="6"/>
  <c r="I6410" i="6" s="1"/>
  <c r="J6410" i="6" s="1"/>
  <c r="H6408" i="6"/>
  <c r="I6408" i="6" s="1"/>
  <c r="J6408" i="6" s="1"/>
  <c r="H6406" i="6"/>
  <c r="I6406" i="6" s="1"/>
  <c r="J6406" i="6" s="1"/>
  <c r="H6404" i="6"/>
  <c r="I6404" i="6" s="1"/>
  <c r="H6402" i="6"/>
  <c r="I6402" i="6" s="1"/>
  <c r="J6402" i="6" s="1"/>
  <c r="H6400" i="6"/>
  <c r="I6400" i="6" s="1"/>
  <c r="J6400" i="6" s="1"/>
  <c r="H6398" i="6"/>
  <c r="I6398" i="6" s="1"/>
  <c r="J6398" i="6" s="1"/>
  <c r="H6396" i="6"/>
  <c r="I6396" i="6" s="1"/>
  <c r="J6396" i="6" s="1"/>
  <c r="H6394" i="6"/>
  <c r="I6394" i="6" s="1"/>
  <c r="J6394" i="6" s="1"/>
  <c r="H6392" i="6"/>
  <c r="I6392" i="6" s="1"/>
  <c r="J6392" i="6" s="1"/>
  <c r="H6390" i="6"/>
  <c r="I6390" i="6" s="1"/>
  <c r="J6390" i="6" s="1"/>
  <c r="H6388" i="6"/>
  <c r="I6388" i="6" s="1"/>
  <c r="J6388" i="6" s="1"/>
  <c r="H6386" i="6"/>
  <c r="I6386" i="6" s="1"/>
  <c r="J6386" i="6" s="1"/>
  <c r="H6384" i="6"/>
  <c r="I6384" i="6" s="1"/>
  <c r="J6384" i="6" s="1"/>
  <c r="H6382" i="6"/>
  <c r="I6382" i="6" s="1"/>
  <c r="J6382" i="6" s="1"/>
  <c r="H6380" i="6"/>
  <c r="I6380" i="6" s="1"/>
  <c r="J6380" i="6" s="1"/>
  <c r="H6605" i="6"/>
  <c r="I6605" i="6" s="1"/>
  <c r="J6605" i="6" s="1"/>
  <c r="H6589" i="6"/>
  <c r="I6589" i="6" s="1"/>
  <c r="H6557" i="6"/>
  <c r="I6557" i="6" s="1"/>
  <c r="J6557" i="6" s="1"/>
  <c r="H6555" i="6"/>
  <c r="I6555" i="6" s="1"/>
  <c r="J6555" i="6" s="1"/>
  <c r="H6553" i="6"/>
  <c r="I6553" i="6" s="1"/>
  <c r="J6553" i="6" s="1"/>
  <c r="H6525" i="6"/>
  <c r="I6525" i="6" s="1"/>
  <c r="J6525" i="6" s="1"/>
  <c r="H6523" i="6"/>
  <c r="I6523" i="6" s="1"/>
  <c r="J6523" i="6" s="1"/>
  <c r="H6521" i="6"/>
  <c r="I6521" i="6" s="1"/>
  <c r="H6503" i="6"/>
  <c r="I6503" i="6" s="1"/>
  <c r="J6503" i="6" s="1"/>
  <c r="H6495" i="6"/>
  <c r="I6495" i="6" s="1"/>
  <c r="H6487" i="6"/>
  <c r="I6487" i="6" s="1"/>
  <c r="J6487" i="6" s="1"/>
  <c r="H6479" i="6"/>
  <c r="I6479" i="6" s="1"/>
  <c r="J6479" i="6" s="1"/>
  <c r="H6471" i="6"/>
  <c r="I6471" i="6" s="1"/>
  <c r="J6471" i="6" s="1"/>
  <c r="H6463" i="6"/>
  <c r="I6463" i="6" s="1"/>
  <c r="J6463" i="6" s="1"/>
  <c r="H6455" i="6"/>
  <c r="I6455" i="6" s="1"/>
  <c r="J6455" i="6" s="1"/>
  <c r="H6447" i="6"/>
  <c r="I6447" i="6" s="1"/>
  <c r="J6447" i="6" s="1"/>
  <c r="H6439" i="6"/>
  <c r="I6439" i="6" s="1"/>
  <c r="J6439" i="6" s="1"/>
  <c r="H6431" i="6"/>
  <c r="I6431" i="6" s="1"/>
  <c r="J6431" i="6" s="1"/>
  <c r="H6423" i="6"/>
  <c r="I6423" i="6" s="1"/>
  <c r="J6423" i="6" s="1"/>
  <c r="H6415" i="6"/>
  <c r="I6415" i="6" s="1"/>
  <c r="H6407" i="6"/>
  <c r="I6407" i="6" s="1"/>
  <c r="J6407" i="6" s="1"/>
  <c r="H6613" i="6"/>
  <c r="I6613" i="6" s="1"/>
  <c r="H6595" i="6"/>
  <c r="I6595" i="6" s="1"/>
  <c r="J6595" i="6" s="1"/>
  <c r="H6579" i="6"/>
  <c r="I6579" i="6" s="1"/>
  <c r="J6579" i="6" s="1"/>
  <c r="H6577" i="6"/>
  <c r="I6577" i="6" s="1"/>
  <c r="H6549" i="6"/>
  <c r="I6549" i="6" s="1"/>
  <c r="J6549" i="6" s="1"/>
  <c r="H6547" i="6"/>
  <c r="I6547" i="6" s="1"/>
  <c r="J6547" i="6" s="1"/>
  <c r="H6545" i="6"/>
  <c r="I6545" i="6" s="1"/>
  <c r="J6545" i="6" s="1"/>
  <c r="H6517" i="6"/>
  <c r="I6517" i="6" s="1"/>
  <c r="J6517" i="6" s="1"/>
  <c r="H6515" i="6"/>
  <c r="I6515" i="6" s="1"/>
  <c r="J6515" i="6" s="1"/>
  <c r="H6513" i="6"/>
  <c r="I6513" i="6" s="1"/>
  <c r="J6513" i="6" s="1"/>
  <c r="H6501" i="6"/>
  <c r="I6501" i="6" s="1"/>
  <c r="J6501" i="6" s="1"/>
  <c r="H6493" i="6"/>
  <c r="I6493" i="6" s="1"/>
  <c r="J6493" i="6" s="1"/>
  <c r="H6485" i="6"/>
  <c r="I6485" i="6" s="1"/>
  <c r="J6485" i="6" s="1"/>
  <c r="H6477" i="6"/>
  <c r="I6477" i="6" s="1"/>
  <c r="J6477" i="6" s="1"/>
  <c r="H6597" i="6"/>
  <c r="I6597" i="6" s="1"/>
  <c r="J6597" i="6" s="1"/>
  <c r="H6581" i="6"/>
  <c r="I6581" i="6" s="1"/>
  <c r="H6573" i="6"/>
  <c r="I6573" i="6" s="1"/>
  <c r="H6571" i="6"/>
  <c r="I6571" i="6" s="1"/>
  <c r="J6571" i="6" s="1"/>
  <c r="H6569" i="6"/>
  <c r="I6569" i="6" s="1"/>
  <c r="J6569" i="6" s="1"/>
  <c r="H6541" i="6"/>
  <c r="I6541" i="6" s="1"/>
  <c r="J6541" i="6" s="1"/>
  <c r="H6539" i="6"/>
  <c r="I6539" i="6" s="1"/>
  <c r="J6539" i="6" s="1"/>
  <c r="H6537" i="6"/>
  <c r="I6537" i="6" s="1"/>
  <c r="J6537" i="6" s="1"/>
  <c r="H6509" i="6"/>
  <c r="I6509" i="6" s="1"/>
  <c r="J6509" i="6" s="1"/>
  <c r="H6507" i="6"/>
  <c r="I6507" i="6" s="1"/>
  <c r="J6507" i="6" s="1"/>
  <c r="H6499" i="6"/>
  <c r="I6499" i="6" s="1"/>
  <c r="J6499" i="6" s="1"/>
  <c r="H6491" i="6"/>
  <c r="I6491" i="6" s="1"/>
  <c r="J6491" i="6" s="1"/>
  <c r="H6483" i="6"/>
  <c r="I6483" i="6" s="1"/>
  <c r="J6483" i="6" s="1"/>
  <c r="H6475" i="6"/>
  <c r="I6475" i="6" s="1"/>
  <c r="H6467" i="6"/>
  <c r="I6467" i="6" s="1"/>
  <c r="J6467" i="6" s="1"/>
  <c r="H6459" i="6"/>
  <c r="I6459" i="6" s="1"/>
  <c r="J6459" i="6" s="1"/>
  <c r="H6603" i="6"/>
  <c r="I6603" i="6" s="1"/>
  <c r="J6603" i="6" s="1"/>
  <c r="H6587" i="6"/>
  <c r="I6587" i="6" s="1"/>
  <c r="J6587" i="6" s="1"/>
  <c r="H6565" i="6"/>
  <c r="I6565" i="6" s="1"/>
  <c r="J6565" i="6" s="1"/>
  <c r="H6563" i="6"/>
  <c r="I6563" i="6" s="1"/>
  <c r="J6563" i="6" s="1"/>
  <c r="H6561" i="6"/>
  <c r="I6561" i="6" s="1"/>
  <c r="J6561" i="6" s="1"/>
  <c r="H6533" i="6"/>
  <c r="I6533" i="6" s="1"/>
  <c r="J6533" i="6" s="1"/>
  <c r="H6531" i="6"/>
  <c r="I6531" i="6" s="1"/>
  <c r="J6531" i="6" s="1"/>
  <c r="H6529" i="6"/>
  <c r="I6529" i="6" s="1"/>
  <c r="J6529" i="6" s="1"/>
  <c r="H6505" i="6"/>
  <c r="I6505" i="6" s="1"/>
  <c r="J6505" i="6" s="1"/>
  <c r="H6497" i="6"/>
  <c r="I6497" i="6" s="1"/>
  <c r="J6497" i="6" s="1"/>
  <c r="H6489" i="6"/>
  <c r="I6489" i="6" s="1"/>
  <c r="J6489" i="6" s="1"/>
  <c r="H6481" i="6"/>
  <c r="I6481" i="6" s="1"/>
  <c r="J6481" i="6" s="1"/>
  <c r="H6473" i="6"/>
  <c r="I6473" i="6" s="1"/>
  <c r="J6473" i="6" s="1"/>
  <c r="H6465" i="6"/>
  <c r="I6465" i="6" s="1"/>
  <c r="J6465" i="6" s="1"/>
  <c r="H6457" i="6"/>
  <c r="I6457" i="6" s="1"/>
  <c r="J6457" i="6" s="1"/>
  <c r="H6449" i="6"/>
  <c r="I6449" i="6" s="1"/>
  <c r="J6449" i="6" s="1"/>
  <c r="H6441" i="6"/>
  <c r="I6441" i="6" s="1"/>
  <c r="J6441" i="6" s="1"/>
  <c r="H6433" i="6"/>
  <c r="I6433" i="6" s="1"/>
  <c r="J6433" i="6" s="1"/>
  <c r="H6425" i="6"/>
  <c r="I6425" i="6" s="1"/>
  <c r="J6425" i="6" s="1"/>
  <c r="H6417" i="6"/>
  <c r="I6417" i="6" s="1"/>
  <c r="J6417" i="6" s="1"/>
  <c r="H6409" i="6"/>
  <c r="I6409" i="6" s="1"/>
  <c r="J6409" i="6" s="1"/>
  <c r="H6401" i="6"/>
  <c r="I6401" i="6" s="1"/>
  <c r="H6393" i="6"/>
  <c r="I6393" i="6" s="1"/>
  <c r="J6393" i="6" s="1"/>
  <c r="H6385" i="6"/>
  <c r="I6385" i="6" s="1"/>
  <c r="J6385" i="6" s="1"/>
  <c r="H6379" i="6"/>
  <c r="I6379" i="6" s="1"/>
  <c r="H6377" i="6"/>
  <c r="I6377" i="6" s="1"/>
  <c r="H6375" i="6"/>
  <c r="I6375" i="6" s="1"/>
  <c r="J6375" i="6" s="1"/>
  <c r="H6373" i="6"/>
  <c r="I6373" i="6" s="1"/>
  <c r="J6373" i="6" s="1"/>
  <c r="H6371" i="6"/>
  <c r="I6371" i="6" s="1"/>
  <c r="J6371" i="6" s="1"/>
  <c r="H6369" i="6"/>
  <c r="I6369" i="6" s="1"/>
  <c r="J6369" i="6" s="1"/>
  <c r="H6367" i="6"/>
  <c r="I6367" i="6" s="1"/>
  <c r="J6367" i="6" s="1"/>
  <c r="H6365" i="6"/>
  <c r="I6365" i="6" s="1"/>
  <c r="J6365" i="6" s="1"/>
  <c r="H6363" i="6"/>
  <c r="I6363" i="6" s="1"/>
  <c r="J6363" i="6" s="1"/>
  <c r="H6361" i="6"/>
  <c r="I6361" i="6" s="1"/>
  <c r="J6361" i="6" s="1"/>
  <c r="H6359" i="6"/>
  <c r="I6359" i="6" s="1"/>
  <c r="J6359" i="6" s="1"/>
  <c r="H6357" i="6"/>
  <c r="I6357" i="6" s="1"/>
  <c r="J6357" i="6" s="1"/>
  <c r="H6355" i="6"/>
  <c r="I6355" i="6" s="1"/>
  <c r="J6355" i="6" s="1"/>
  <c r="H6353" i="6"/>
  <c r="I6353" i="6" s="1"/>
  <c r="J6353" i="6" s="1"/>
  <c r="H6351" i="6"/>
  <c r="I6351" i="6" s="1"/>
  <c r="J6351" i="6" s="1"/>
  <c r="H6349" i="6"/>
  <c r="I6349" i="6" s="1"/>
  <c r="J6349" i="6" s="1"/>
  <c r="H6347" i="6"/>
  <c r="I6347" i="6" s="1"/>
  <c r="J6347" i="6" s="1"/>
  <c r="H6345" i="6"/>
  <c r="I6345" i="6" s="1"/>
  <c r="J6345" i="6" s="1"/>
  <c r="H6343" i="6"/>
  <c r="I6343" i="6" s="1"/>
  <c r="J6343" i="6" s="1"/>
  <c r="H6341" i="6"/>
  <c r="I6341" i="6" s="1"/>
  <c r="J6341" i="6" s="1"/>
  <c r="H6339" i="6"/>
  <c r="I6339" i="6" s="1"/>
  <c r="J6339" i="6" s="1"/>
  <c r="H6337" i="6"/>
  <c r="I6337" i="6" s="1"/>
  <c r="J6337" i="6" s="1"/>
  <c r="H6335" i="6"/>
  <c r="I6335" i="6" s="1"/>
  <c r="J6335" i="6" s="1"/>
  <c r="H6333" i="6"/>
  <c r="I6333" i="6" s="1"/>
  <c r="J6333" i="6" s="1"/>
  <c r="H6331" i="6"/>
  <c r="I6331" i="6" s="1"/>
  <c r="H6329" i="6"/>
  <c r="I6329" i="6" s="1"/>
  <c r="J6329" i="6" s="1"/>
  <c r="H6327" i="6"/>
  <c r="I6327" i="6" s="1"/>
  <c r="J6327" i="6" s="1"/>
  <c r="H6325" i="6"/>
  <c r="I6325" i="6" s="1"/>
  <c r="J6325" i="6" s="1"/>
  <c r="H6323" i="6"/>
  <c r="I6323" i="6" s="1"/>
  <c r="H6321" i="6"/>
  <c r="I6321" i="6" s="1"/>
  <c r="J6321" i="6" s="1"/>
  <c r="H6319" i="6"/>
  <c r="I6319" i="6" s="1"/>
  <c r="J6319" i="6" s="1"/>
  <c r="H6317" i="6"/>
  <c r="I6317" i="6" s="1"/>
  <c r="H6315" i="6"/>
  <c r="I6315" i="6" s="1"/>
  <c r="J6315" i="6" s="1"/>
  <c r="H6313" i="6"/>
  <c r="I6313" i="6" s="1"/>
  <c r="J6313" i="6" s="1"/>
  <c r="H6311" i="6"/>
  <c r="I6311" i="6" s="1"/>
  <c r="H6309" i="6"/>
  <c r="I6309" i="6" s="1"/>
  <c r="J6309" i="6" s="1"/>
  <c r="H6307" i="6"/>
  <c r="I6307" i="6" s="1"/>
  <c r="J6307" i="6" s="1"/>
  <c r="H6305" i="6"/>
  <c r="I6305" i="6" s="1"/>
  <c r="J6305" i="6" s="1"/>
  <c r="H6303" i="6"/>
  <c r="I6303" i="6" s="1"/>
  <c r="J6303" i="6" s="1"/>
  <c r="H6301" i="6"/>
  <c r="I6301" i="6" s="1"/>
  <c r="J6301" i="6" s="1"/>
  <c r="H6299" i="6"/>
  <c r="I6299" i="6" s="1"/>
  <c r="J6299" i="6" s="1"/>
  <c r="H6297" i="6"/>
  <c r="I6297" i="6" s="1"/>
  <c r="J6297" i="6" s="1"/>
  <c r="H6295" i="6"/>
  <c r="I6295" i="6" s="1"/>
  <c r="J6295" i="6" s="1"/>
  <c r="H6293" i="6"/>
  <c r="I6293" i="6" s="1"/>
  <c r="J6293" i="6" s="1"/>
  <c r="H6291" i="6"/>
  <c r="I6291" i="6" s="1"/>
  <c r="J6291" i="6" s="1"/>
  <c r="H6289" i="6"/>
  <c r="I6289" i="6" s="1"/>
  <c r="J6289" i="6" s="1"/>
  <c r="H6287" i="6"/>
  <c r="I6287" i="6" s="1"/>
  <c r="J6287" i="6" s="1"/>
  <c r="H6285" i="6"/>
  <c r="I6285" i="6" s="1"/>
  <c r="J6285" i="6" s="1"/>
  <c r="H6283" i="6"/>
  <c r="I6283" i="6" s="1"/>
  <c r="J6283" i="6" s="1"/>
  <c r="H6281" i="6"/>
  <c r="I6281" i="6" s="1"/>
  <c r="J6281" i="6" s="1"/>
  <c r="H6279" i="6"/>
  <c r="I6279" i="6" s="1"/>
  <c r="J6279" i="6" s="1"/>
  <c r="H6277" i="6"/>
  <c r="I6277" i="6" s="1"/>
  <c r="J6277" i="6" s="1"/>
  <c r="H6275" i="6"/>
  <c r="I6275" i="6" s="1"/>
  <c r="J6275" i="6" s="1"/>
  <c r="H6273" i="6"/>
  <c r="I6273" i="6" s="1"/>
  <c r="J6273" i="6" s="1"/>
  <c r="H6271" i="6"/>
  <c r="I6271" i="6" s="1"/>
  <c r="J6271" i="6" s="1"/>
  <c r="H6269" i="6"/>
  <c r="I6269" i="6" s="1"/>
  <c r="J6269" i="6" s="1"/>
  <c r="H6267" i="6"/>
  <c r="I6267" i="6" s="1"/>
  <c r="J6267" i="6" s="1"/>
  <c r="H6265" i="6"/>
  <c r="I6265" i="6" s="1"/>
  <c r="J6265" i="6" s="1"/>
  <c r="H6263" i="6"/>
  <c r="I6263" i="6" s="1"/>
  <c r="J6263" i="6" s="1"/>
  <c r="H6261" i="6"/>
  <c r="I6261" i="6" s="1"/>
  <c r="J6261" i="6" s="1"/>
  <c r="H6259" i="6"/>
  <c r="I6259" i="6" s="1"/>
  <c r="J6259" i="6" s="1"/>
  <c r="H6257" i="6"/>
  <c r="I6257" i="6" s="1"/>
  <c r="J6257" i="6" s="1"/>
  <c r="H6255" i="6"/>
  <c r="I6255" i="6" s="1"/>
  <c r="J6255" i="6" s="1"/>
  <c r="H6253" i="6"/>
  <c r="I6253" i="6" s="1"/>
  <c r="J6253" i="6" s="1"/>
  <c r="H6251" i="6"/>
  <c r="I6251" i="6" s="1"/>
  <c r="J6251" i="6" s="1"/>
  <c r="H6249" i="6"/>
  <c r="I6249" i="6" s="1"/>
  <c r="J6249" i="6" s="1"/>
  <c r="H6247" i="6"/>
  <c r="I6247" i="6" s="1"/>
  <c r="J6247" i="6" s="1"/>
  <c r="H6245" i="6"/>
  <c r="I6245" i="6" s="1"/>
  <c r="J6245" i="6" s="1"/>
  <c r="H6243" i="6"/>
  <c r="I6243" i="6" s="1"/>
  <c r="J6243" i="6" s="1"/>
  <c r="H6241" i="6"/>
  <c r="I6241" i="6" s="1"/>
  <c r="J6241" i="6" s="1"/>
  <c r="H6239" i="6"/>
  <c r="I6239" i="6" s="1"/>
  <c r="J6239" i="6" s="1"/>
  <c r="H6237" i="6"/>
  <c r="I6237" i="6" s="1"/>
  <c r="J6237" i="6" s="1"/>
  <c r="H6235" i="6"/>
  <c r="I6235" i="6" s="1"/>
  <c r="J6235" i="6" s="1"/>
  <c r="H6233" i="6"/>
  <c r="I6233" i="6" s="1"/>
  <c r="J6233" i="6" s="1"/>
  <c r="H6231" i="6"/>
  <c r="I6231" i="6" s="1"/>
  <c r="J6231" i="6" s="1"/>
  <c r="H6229" i="6"/>
  <c r="I6229" i="6" s="1"/>
  <c r="J6229" i="6" s="1"/>
  <c r="H6227" i="6"/>
  <c r="I6227" i="6" s="1"/>
  <c r="J6227" i="6" s="1"/>
  <c r="H6225" i="6"/>
  <c r="I6225" i="6" s="1"/>
  <c r="H6223" i="6"/>
  <c r="I6223" i="6" s="1"/>
  <c r="H6221" i="6"/>
  <c r="I6221" i="6" s="1"/>
  <c r="J6221" i="6" s="1"/>
  <c r="H6219" i="6"/>
  <c r="I6219" i="6" s="1"/>
  <c r="J6219" i="6" s="1"/>
  <c r="H6217" i="6"/>
  <c r="I6217" i="6" s="1"/>
  <c r="J6217" i="6" s="1"/>
  <c r="H6215" i="6"/>
  <c r="I6215" i="6" s="1"/>
  <c r="J6215" i="6" s="1"/>
  <c r="H6213" i="6"/>
  <c r="I6213" i="6" s="1"/>
  <c r="J6213" i="6" s="1"/>
  <c r="H6211" i="6"/>
  <c r="I6211" i="6" s="1"/>
  <c r="J6211" i="6" s="1"/>
  <c r="H6209" i="6"/>
  <c r="I6209" i="6" s="1"/>
  <c r="J6209" i="6" s="1"/>
  <c r="H6207" i="6"/>
  <c r="I6207" i="6" s="1"/>
  <c r="H6205" i="6"/>
  <c r="I6205" i="6" s="1"/>
  <c r="J6205" i="6" s="1"/>
  <c r="H6203" i="6"/>
  <c r="I6203" i="6" s="1"/>
  <c r="J6203" i="6" s="1"/>
  <c r="H6201" i="6"/>
  <c r="I6201" i="6" s="1"/>
  <c r="J6201" i="6" s="1"/>
  <c r="H6199" i="6"/>
  <c r="I6199" i="6" s="1"/>
  <c r="J6199" i="6" s="1"/>
  <c r="H6197" i="6"/>
  <c r="I6197" i="6" s="1"/>
  <c r="J6197" i="6" s="1"/>
  <c r="H6195" i="6"/>
  <c r="I6195" i="6" s="1"/>
  <c r="J6195" i="6" s="1"/>
  <c r="H6193" i="6"/>
  <c r="I6193" i="6" s="1"/>
  <c r="J6193" i="6" s="1"/>
  <c r="H6191" i="6"/>
  <c r="I6191" i="6" s="1"/>
  <c r="J6191" i="6" s="1"/>
  <c r="H6189" i="6"/>
  <c r="I6189" i="6" s="1"/>
  <c r="J6189" i="6" s="1"/>
  <c r="H6187" i="6"/>
  <c r="I6187" i="6" s="1"/>
  <c r="J6187" i="6" s="1"/>
  <c r="H6185" i="6"/>
  <c r="I6185" i="6" s="1"/>
  <c r="J6185" i="6" s="1"/>
  <c r="H6183" i="6"/>
  <c r="I6183" i="6" s="1"/>
  <c r="H6181" i="6"/>
  <c r="I6181" i="6" s="1"/>
  <c r="J6181" i="6" s="1"/>
  <c r="H6179" i="6"/>
  <c r="I6179" i="6" s="1"/>
  <c r="J6179" i="6" s="1"/>
  <c r="H6177" i="6"/>
  <c r="I6177" i="6" s="1"/>
  <c r="J6177" i="6" s="1"/>
  <c r="H6175" i="6"/>
  <c r="I6175" i="6" s="1"/>
  <c r="J6175" i="6" s="1"/>
  <c r="H6173" i="6"/>
  <c r="I6173" i="6" s="1"/>
  <c r="J6173" i="6" s="1"/>
  <c r="H6171" i="6"/>
  <c r="I6171" i="6" s="1"/>
  <c r="J6171" i="6" s="1"/>
  <c r="H6169" i="6"/>
  <c r="I6169" i="6" s="1"/>
  <c r="J6169" i="6" s="1"/>
  <c r="H6167" i="6"/>
  <c r="I6167" i="6" s="1"/>
  <c r="H6165" i="6"/>
  <c r="I6165" i="6" s="1"/>
  <c r="J6165" i="6" s="1"/>
  <c r="H6163" i="6"/>
  <c r="I6163" i="6" s="1"/>
  <c r="J6163" i="6" s="1"/>
  <c r="H6161" i="6"/>
  <c r="I6161" i="6" s="1"/>
  <c r="J6161" i="6" s="1"/>
  <c r="H6159" i="6"/>
  <c r="I6159" i="6" s="1"/>
  <c r="J6159" i="6" s="1"/>
  <c r="H6157" i="6"/>
  <c r="I6157" i="6" s="1"/>
  <c r="J6157" i="6" s="1"/>
  <c r="H6155" i="6"/>
  <c r="I6155" i="6" s="1"/>
  <c r="J6155" i="6" s="1"/>
  <c r="H6153" i="6"/>
  <c r="I6153" i="6" s="1"/>
  <c r="J6153" i="6" s="1"/>
  <c r="H6151" i="6"/>
  <c r="I6151" i="6" s="1"/>
  <c r="J6151" i="6" s="1"/>
  <c r="H6149" i="6"/>
  <c r="I6149" i="6" s="1"/>
  <c r="J6149" i="6" s="1"/>
  <c r="H6147" i="6"/>
  <c r="I6147" i="6" s="1"/>
  <c r="J6147" i="6" s="1"/>
  <c r="H6145" i="6"/>
  <c r="I6145" i="6" s="1"/>
  <c r="J6145" i="6" s="1"/>
  <c r="H6143" i="6"/>
  <c r="I6143" i="6" s="1"/>
  <c r="J6143" i="6" s="1"/>
  <c r="H6141" i="6"/>
  <c r="I6141" i="6" s="1"/>
  <c r="H6139" i="6"/>
  <c r="I6139" i="6" s="1"/>
  <c r="J6139" i="6" s="1"/>
  <c r="H6137" i="6"/>
  <c r="I6137" i="6" s="1"/>
  <c r="H6135" i="6"/>
  <c r="I6135" i="6" s="1"/>
  <c r="J6135" i="6" s="1"/>
  <c r="H6133" i="6"/>
  <c r="I6133" i="6" s="1"/>
  <c r="J6133" i="6" s="1"/>
  <c r="H6131" i="6"/>
  <c r="I6131" i="6" s="1"/>
  <c r="J6131" i="6" s="1"/>
  <c r="H6129" i="6"/>
  <c r="I6129" i="6" s="1"/>
  <c r="J6129" i="6" s="1"/>
  <c r="H6127" i="6"/>
  <c r="I6127" i="6" s="1"/>
  <c r="J6127" i="6" s="1"/>
  <c r="H6125" i="6"/>
  <c r="I6125" i="6" s="1"/>
  <c r="J6125" i="6" s="1"/>
  <c r="H6123" i="6"/>
  <c r="I6123" i="6" s="1"/>
  <c r="J6123" i="6" s="1"/>
  <c r="H6121" i="6"/>
  <c r="I6121" i="6" s="1"/>
  <c r="J6121" i="6" s="1"/>
  <c r="H6119" i="6"/>
  <c r="I6119" i="6" s="1"/>
  <c r="J6119" i="6" s="1"/>
  <c r="H6117" i="6"/>
  <c r="I6117" i="6" s="1"/>
  <c r="H6115" i="6"/>
  <c r="I6115" i="6" s="1"/>
  <c r="J6115" i="6" s="1"/>
  <c r="H6113" i="6"/>
  <c r="I6113" i="6" s="1"/>
  <c r="J6113" i="6" s="1"/>
  <c r="H6111" i="6"/>
  <c r="I6111" i="6" s="1"/>
  <c r="J6111" i="6" s="1"/>
  <c r="H6109" i="6"/>
  <c r="I6109" i="6" s="1"/>
  <c r="J6109" i="6" s="1"/>
  <c r="H6107" i="6"/>
  <c r="I6107" i="6" s="1"/>
  <c r="J6107" i="6" s="1"/>
  <c r="H6105" i="6"/>
  <c r="I6105" i="6" s="1"/>
  <c r="J6105" i="6" s="1"/>
  <c r="H6103" i="6"/>
  <c r="I6103" i="6" s="1"/>
  <c r="J6103" i="6" s="1"/>
  <c r="H6101" i="6"/>
  <c r="I6101" i="6" s="1"/>
  <c r="H6099" i="6"/>
  <c r="I6099" i="6" s="1"/>
  <c r="J6099" i="6" s="1"/>
  <c r="H6097" i="6"/>
  <c r="I6097" i="6" s="1"/>
  <c r="J6097" i="6" s="1"/>
  <c r="H6095" i="6"/>
  <c r="I6095" i="6" s="1"/>
  <c r="J6095" i="6" s="1"/>
  <c r="H6093" i="6"/>
  <c r="I6093" i="6" s="1"/>
  <c r="J6093" i="6" s="1"/>
  <c r="H6091" i="6"/>
  <c r="I6091" i="6" s="1"/>
  <c r="J6091" i="6" s="1"/>
  <c r="H6089" i="6"/>
  <c r="I6089" i="6" s="1"/>
  <c r="J6089" i="6" s="1"/>
  <c r="H6087" i="6"/>
  <c r="I6087" i="6" s="1"/>
  <c r="J6087" i="6" s="1"/>
  <c r="H6085" i="6"/>
  <c r="I6085" i="6" s="1"/>
  <c r="J6085" i="6" s="1"/>
  <c r="H6083" i="6"/>
  <c r="I6083" i="6" s="1"/>
  <c r="J6083" i="6" s="1"/>
  <c r="H6081" i="6"/>
  <c r="I6081" i="6" s="1"/>
  <c r="H6079" i="6"/>
  <c r="I6079" i="6" s="1"/>
  <c r="J6079" i="6" s="1"/>
  <c r="H6077" i="6"/>
  <c r="I6077" i="6" s="1"/>
  <c r="J6077" i="6" s="1"/>
  <c r="H6075" i="6"/>
  <c r="I6075" i="6" s="1"/>
  <c r="J6075" i="6" s="1"/>
  <c r="H6073" i="6"/>
  <c r="I6073" i="6" s="1"/>
  <c r="J6073" i="6" s="1"/>
  <c r="H6071" i="6"/>
  <c r="I6071" i="6" s="1"/>
  <c r="H6069" i="6"/>
  <c r="I6069" i="6" s="1"/>
  <c r="J6069" i="6" s="1"/>
  <c r="H6067" i="6"/>
  <c r="I6067" i="6" s="1"/>
  <c r="H6065" i="6"/>
  <c r="I6065" i="6" s="1"/>
  <c r="J6065" i="6" s="1"/>
  <c r="H6063" i="6"/>
  <c r="I6063" i="6" s="1"/>
  <c r="J6063" i="6" s="1"/>
  <c r="H6061" i="6"/>
  <c r="I6061" i="6" s="1"/>
  <c r="J6061" i="6" s="1"/>
  <c r="H6059" i="6"/>
  <c r="I6059" i="6" s="1"/>
  <c r="H6461" i="6"/>
  <c r="I6461" i="6" s="1"/>
  <c r="J6461" i="6" s="1"/>
  <c r="H6443" i="6"/>
  <c r="I6443" i="6" s="1"/>
  <c r="J6443" i="6" s="1"/>
  <c r="H6427" i="6"/>
  <c r="I6427" i="6" s="1"/>
  <c r="H6411" i="6"/>
  <c r="I6411" i="6" s="1"/>
  <c r="J6411" i="6" s="1"/>
  <c r="H6391" i="6"/>
  <c r="I6391" i="6" s="1"/>
  <c r="J6391" i="6" s="1"/>
  <c r="H6389" i="6"/>
  <c r="I6389" i="6" s="1"/>
  <c r="H6387" i="6"/>
  <c r="I6387" i="6" s="1"/>
  <c r="H6374" i="6"/>
  <c r="I6374" i="6" s="1"/>
  <c r="J6374" i="6" s="1"/>
  <c r="H6366" i="6"/>
  <c r="I6366" i="6" s="1"/>
  <c r="J6366" i="6" s="1"/>
  <c r="H6358" i="6"/>
  <c r="I6358" i="6" s="1"/>
  <c r="H6350" i="6"/>
  <c r="I6350" i="6" s="1"/>
  <c r="J6350" i="6" s="1"/>
  <c r="H6342" i="6"/>
  <c r="I6342" i="6" s="1"/>
  <c r="J6342" i="6" s="1"/>
  <c r="H6334" i="6"/>
  <c r="I6334" i="6" s="1"/>
  <c r="J6334" i="6" s="1"/>
  <c r="H6326" i="6"/>
  <c r="I6326" i="6" s="1"/>
  <c r="J6326" i="6" s="1"/>
  <c r="H6318" i="6"/>
  <c r="I6318" i="6" s="1"/>
  <c r="J6318" i="6" s="1"/>
  <c r="H6310" i="6"/>
  <c r="I6310" i="6" s="1"/>
  <c r="J6310" i="6" s="1"/>
  <c r="H6302" i="6"/>
  <c r="I6302" i="6" s="1"/>
  <c r="J6302" i="6" s="1"/>
  <c r="H6294" i="6"/>
  <c r="I6294" i="6" s="1"/>
  <c r="J6294" i="6" s="1"/>
  <c r="H6286" i="6"/>
  <c r="I6286" i="6" s="1"/>
  <c r="J6286" i="6" s="1"/>
  <c r="H6278" i="6"/>
  <c r="I6278" i="6" s="1"/>
  <c r="J6278" i="6" s="1"/>
  <c r="H6270" i="6"/>
  <c r="I6270" i="6" s="1"/>
  <c r="J6270" i="6" s="1"/>
  <c r="H6262" i="6"/>
  <c r="I6262" i="6" s="1"/>
  <c r="J6262" i="6" s="1"/>
  <c r="H6254" i="6"/>
  <c r="I6254" i="6" s="1"/>
  <c r="J6254" i="6" s="1"/>
  <c r="H6246" i="6"/>
  <c r="I6246" i="6" s="1"/>
  <c r="J6246" i="6" s="1"/>
  <c r="H6238" i="6"/>
  <c r="I6238" i="6" s="1"/>
  <c r="J6238" i="6" s="1"/>
  <c r="H6230" i="6"/>
  <c r="I6230" i="6" s="1"/>
  <c r="J6230" i="6" s="1"/>
  <c r="H6222" i="6"/>
  <c r="I6222" i="6" s="1"/>
  <c r="J6222" i="6" s="1"/>
  <c r="H6214" i="6"/>
  <c r="I6214" i="6" s="1"/>
  <c r="J6214" i="6" s="1"/>
  <c r="H6206" i="6"/>
  <c r="I6206" i="6" s="1"/>
  <c r="J6206" i="6" s="1"/>
  <c r="H6198" i="6"/>
  <c r="I6198" i="6" s="1"/>
  <c r="J6198" i="6" s="1"/>
  <c r="H6190" i="6"/>
  <c r="I6190" i="6" s="1"/>
  <c r="J6190" i="6" s="1"/>
  <c r="H6182" i="6"/>
  <c r="I6182" i="6" s="1"/>
  <c r="J6182" i="6" s="1"/>
  <c r="H6174" i="6"/>
  <c r="I6174" i="6" s="1"/>
  <c r="J6174" i="6" s="1"/>
  <c r="H6166" i="6"/>
  <c r="I6166" i="6" s="1"/>
  <c r="J6166" i="6" s="1"/>
  <c r="H6158" i="6"/>
  <c r="I6158" i="6" s="1"/>
  <c r="J6158" i="6" s="1"/>
  <c r="H6150" i="6"/>
  <c r="I6150" i="6" s="1"/>
  <c r="J6150" i="6" s="1"/>
  <c r="H6142" i="6"/>
  <c r="I6142" i="6" s="1"/>
  <c r="H6134" i="6"/>
  <c r="I6134" i="6" s="1"/>
  <c r="J6134" i="6" s="1"/>
  <c r="H6126" i="6"/>
  <c r="I6126" i="6" s="1"/>
  <c r="J6126" i="6" s="1"/>
  <c r="H6118" i="6"/>
  <c r="I6118" i="6" s="1"/>
  <c r="J6118" i="6" s="1"/>
  <c r="H6110" i="6"/>
  <c r="I6110" i="6" s="1"/>
  <c r="J6110" i="6" s="1"/>
  <c r="H6102" i="6"/>
  <c r="I6102" i="6" s="1"/>
  <c r="J6102" i="6" s="1"/>
  <c r="H6469" i="6"/>
  <c r="I6469" i="6" s="1"/>
  <c r="J6469" i="6" s="1"/>
  <c r="H6445" i="6"/>
  <c r="I6445" i="6" s="1"/>
  <c r="J6445" i="6" s="1"/>
  <c r="H6429" i="6"/>
  <c r="I6429" i="6" s="1"/>
  <c r="J6429" i="6" s="1"/>
  <c r="H6413" i="6"/>
  <c r="I6413" i="6" s="1"/>
  <c r="J6413" i="6" s="1"/>
  <c r="H6383" i="6"/>
  <c r="I6383" i="6" s="1"/>
  <c r="H6381" i="6"/>
  <c r="I6381" i="6" s="1"/>
  <c r="J6381" i="6" s="1"/>
  <c r="H6372" i="6"/>
  <c r="I6372" i="6" s="1"/>
  <c r="J6372" i="6" s="1"/>
  <c r="H6364" i="6"/>
  <c r="I6364" i="6" s="1"/>
  <c r="J6364" i="6" s="1"/>
  <c r="H6356" i="6"/>
  <c r="I6356" i="6" s="1"/>
  <c r="J6356" i="6" s="1"/>
  <c r="H6348" i="6"/>
  <c r="I6348" i="6" s="1"/>
  <c r="J6348" i="6" s="1"/>
  <c r="H6340" i="6"/>
  <c r="I6340" i="6" s="1"/>
  <c r="J6340" i="6" s="1"/>
  <c r="H6332" i="6"/>
  <c r="I6332" i="6" s="1"/>
  <c r="J6332" i="6" s="1"/>
  <c r="H6324" i="6"/>
  <c r="I6324" i="6" s="1"/>
  <c r="J6324" i="6" s="1"/>
  <c r="H6316" i="6"/>
  <c r="I6316" i="6" s="1"/>
  <c r="J6316" i="6" s="1"/>
  <c r="H6308" i="6"/>
  <c r="I6308" i="6" s="1"/>
  <c r="J6308" i="6" s="1"/>
  <c r="H6300" i="6"/>
  <c r="I6300" i="6" s="1"/>
  <c r="H6292" i="6"/>
  <c r="I6292" i="6" s="1"/>
  <c r="J6292" i="6" s="1"/>
  <c r="H6284" i="6"/>
  <c r="I6284" i="6" s="1"/>
  <c r="J6284" i="6" s="1"/>
  <c r="H6276" i="6"/>
  <c r="I6276" i="6" s="1"/>
  <c r="J6276" i="6" s="1"/>
  <c r="H6268" i="6"/>
  <c r="I6268" i="6" s="1"/>
  <c r="J6268" i="6" s="1"/>
  <c r="H6260" i="6"/>
  <c r="I6260" i="6" s="1"/>
  <c r="J6260" i="6" s="1"/>
  <c r="H6252" i="6"/>
  <c r="I6252" i="6" s="1"/>
  <c r="J6252" i="6" s="1"/>
  <c r="H6451" i="6"/>
  <c r="I6451" i="6" s="1"/>
  <c r="J6451" i="6" s="1"/>
  <c r="H6435" i="6"/>
  <c r="I6435" i="6" s="1"/>
  <c r="J6435" i="6" s="1"/>
  <c r="H6419" i="6"/>
  <c r="I6419" i="6" s="1"/>
  <c r="J6419" i="6" s="1"/>
  <c r="H6403" i="6"/>
  <c r="I6403" i="6" s="1"/>
  <c r="J6403" i="6" s="1"/>
  <c r="H6378" i="6"/>
  <c r="I6378" i="6" s="1"/>
  <c r="J6378" i="6" s="1"/>
  <c r="H6370" i="6"/>
  <c r="I6370" i="6" s="1"/>
  <c r="J6370" i="6" s="1"/>
  <c r="H6362" i="6"/>
  <c r="I6362" i="6" s="1"/>
  <c r="J6362" i="6" s="1"/>
  <c r="H6354" i="6"/>
  <c r="I6354" i="6" s="1"/>
  <c r="J6354" i="6" s="1"/>
  <c r="H6346" i="6"/>
  <c r="I6346" i="6" s="1"/>
  <c r="J6346" i="6" s="1"/>
  <c r="H6338" i="6"/>
  <c r="I6338" i="6" s="1"/>
  <c r="H6330" i="6"/>
  <c r="I6330" i="6" s="1"/>
  <c r="J6330" i="6" s="1"/>
  <c r="H6322" i="6"/>
  <c r="I6322" i="6" s="1"/>
  <c r="J6322" i="6" s="1"/>
  <c r="H6314" i="6"/>
  <c r="I6314" i="6" s="1"/>
  <c r="J6314" i="6" s="1"/>
  <c r="H6306" i="6"/>
  <c r="I6306" i="6" s="1"/>
  <c r="J6306" i="6" s="1"/>
  <c r="H6298" i="6"/>
  <c r="I6298" i="6" s="1"/>
  <c r="J6298" i="6" s="1"/>
  <c r="H6290" i="6"/>
  <c r="I6290" i="6" s="1"/>
  <c r="J6290" i="6" s="1"/>
  <c r="H6282" i="6"/>
  <c r="I6282" i="6" s="1"/>
  <c r="J6282" i="6" s="1"/>
  <c r="H6274" i="6"/>
  <c r="I6274" i="6" s="1"/>
  <c r="J6274" i="6" s="1"/>
  <c r="H6266" i="6"/>
  <c r="I6266" i="6" s="1"/>
  <c r="J6266" i="6" s="1"/>
  <c r="H6258" i="6"/>
  <c r="I6258" i="6" s="1"/>
  <c r="J6258" i="6" s="1"/>
  <c r="H6250" i="6"/>
  <c r="I6250" i="6" s="1"/>
  <c r="J6250" i="6" s="1"/>
  <c r="H6242" i="6"/>
  <c r="I6242" i="6" s="1"/>
  <c r="J6242" i="6" s="1"/>
  <c r="H6234" i="6"/>
  <c r="I6234" i="6" s="1"/>
  <c r="J6234" i="6" s="1"/>
  <c r="H6226" i="6"/>
  <c r="I6226" i="6" s="1"/>
  <c r="J6226" i="6" s="1"/>
  <c r="H6218" i="6"/>
  <c r="I6218" i="6" s="1"/>
  <c r="J6218" i="6" s="1"/>
  <c r="H6210" i="6"/>
  <c r="I6210" i="6" s="1"/>
  <c r="J6210" i="6" s="1"/>
  <c r="H6202" i="6"/>
  <c r="I6202" i="6" s="1"/>
  <c r="J6202" i="6" s="1"/>
  <c r="H6194" i="6"/>
  <c r="I6194" i="6" s="1"/>
  <c r="J6194" i="6" s="1"/>
  <c r="H6186" i="6"/>
  <c r="I6186" i="6" s="1"/>
  <c r="J6186" i="6" s="1"/>
  <c r="H6178" i="6"/>
  <c r="I6178" i="6" s="1"/>
  <c r="J6178" i="6" s="1"/>
  <c r="H6170" i="6"/>
  <c r="I6170" i="6" s="1"/>
  <c r="J6170" i="6" s="1"/>
  <c r="H6162" i="6"/>
  <c r="I6162" i="6" s="1"/>
  <c r="J6162" i="6" s="1"/>
  <c r="H6154" i="6"/>
  <c r="I6154" i="6" s="1"/>
  <c r="J6154" i="6" s="1"/>
  <c r="H6146" i="6"/>
  <c r="I6146" i="6" s="1"/>
  <c r="J6146" i="6" s="1"/>
  <c r="H6138" i="6"/>
  <c r="I6138" i="6" s="1"/>
  <c r="J6138" i="6" s="1"/>
  <c r="H6130" i="6"/>
  <c r="I6130" i="6" s="1"/>
  <c r="J6130" i="6" s="1"/>
  <c r="H6122" i="6"/>
  <c r="I6122" i="6" s="1"/>
  <c r="J6122" i="6" s="1"/>
  <c r="H6114" i="6"/>
  <c r="I6114" i="6" s="1"/>
  <c r="J6114" i="6" s="1"/>
  <c r="H6106" i="6"/>
  <c r="I6106" i="6" s="1"/>
  <c r="J6106" i="6" s="1"/>
  <c r="H6098" i="6"/>
  <c r="I6098" i="6" s="1"/>
  <c r="J6098" i="6" s="1"/>
  <c r="H6090" i="6"/>
  <c r="I6090" i="6" s="1"/>
  <c r="J6090" i="6" s="1"/>
  <c r="H6082" i="6"/>
  <c r="I6082" i="6" s="1"/>
  <c r="J6082" i="6" s="1"/>
  <c r="H6074" i="6"/>
  <c r="I6074" i="6" s="1"/>
  <c r="J6074" i="6" s="1"/>
  <c r="H6066" i="6"/>
  <c r="I6066" i="6" s="1"/>
  <c r="J6066" i="6" s="1"/>
  <c r="H6058" i="6"/>
  <c r="I6058" i="6" s="1"/>
  <c r="J6058" i="6" s="1"/>
  <c r="H6453" i="6"/>
  <c r="I6453" i="6" s="1"/>
  <c r="J6453" i="6" s="1"/>
  <c r="H6437" i="6"/>
  <c r="I6437" i="6" s="1"/>
  <c r="J6437" i="6" s="1"/>
  <c r="H6421" i="6"/>
  <c r="I6421" i="6" s="1"/>
  <c r="H6405" i="6"/>
  <c r="I6405" i="6" s="1"/>
  <c r="J6405" i="6" s="1"/>
  <c r="H6399" i="6"/>
  <c r="I6399" i="6" s="1"/>
  <c r="J6399" i="6" s="1"/>
  <c r="H6397" i="6"/>
  <c r="I6397" i="6" s="1"/>
  <c r="J6397" i="6" s="1"/>
  <c r="H6395" i="6"/>
  <c r="I6395" i="6" s="1"/>
  <c r="J6395" i="6" s="1"/>
  <c r="H6376" i="6"/>
  <c r="I6376" i="6" s="1"/>
  <c r="J6376" i="6" s="1"/>
  <c r="H6368" i="6"/>
  <c r="I6368" i="6" s="1"/>
  <c r="J6368" i="6" s="1"/>
  <c r="H6360" i="6"/>
  <c r="I6360" i="6" s="1"/>
  <c r="J6360" i="6" s="1"/>
  <c r="H6352" i="6"/>
  <c r="I6352" i="6" s="1"/>
  <c r="J6352" i="6" s="1"/>
  <c r="H6344" i="6"/>
  <c r="I6344" i="6" s="1"/>
  <c r="J6344" i="6" s="1"/>
  <c r="H6336" i="6"/>
  <c r="I6336" i="6" s="1"/>
  <c r="J6336" i="6" s="1"/>
  <c r="H6328" i="6"/>
  <c r="I6328" i="6" s="1"/>
  <c r="J6328" i="6" s="1"/>
  <c r="H6320" i="6"/>
  <c r="I6320" i="6" s="1"/>
  <c r="J6320" i="6" s="1"/>
  <c r="H6312" i="6"/>
  <c r="I6312" i="6" s="1"/>
  <c r="J6312" i="6" s="1"/>
  <c r="H6304" i="6"/>
  <c r="I6304" i="6" s="1"/>
  <c r="H6296" i="6"/>
  <c r="I6296" i="6" s="1"/>
  <c r="J6296" i="6" s="1"/>
  <c r="H6288" i="6"/>
  <c r="I6288" i="6" s="1"/>
  <c r="J6288" i="6" s="1"/>
  <c r="H6280" i="6"/>
  <c r="I6280" i="6" s="1"/>
  <c r="J6280" i="6" s="1"/>
  <c r="H6272" i="6"/>
  <c r="I6272" i="6" s="1"/>
  <c r="J6272" i="6" s="1"/>
  <c r="H6264" i="6"/>
  <c r="I6264" i="6" s="1"/>
  <c r="J6264" i="6" s="1"/>
  <c r="H6256" i="6"/>
  <c r="I6256" i="6" s="1"/>
  <c r="J6256" i="6" s="1"/>
  <c r="H6248" i="6"/>
  <c r="I6248" i="6" s="1"/>
  <c r="H6240" i="6"/>
  <c r="I6240" i="6" s="1"/>
  <c r="J6240" i="6" s="1"/>
  <c r="H6232" i="6"/>
  <c r="I6232" i="6" s="1"/>
  <c r="J6232" i="6" s="1"/>
  <c r="H6224" i="6"/>
  <c r="I6224" i="6" s="1"/>
  <c r="J6224" i="6" s="1"/>
  <c r="H6208" i="6"/>
  <c r="I6208" i="6" s="1"/>
  <c r="J6208" i="6" s="1"/>
  <c r="H6192" i="6"/>
  <c r="I6192" i="6" s="1"/>
  <c r="J6192" i="6" s="1"/>
  <c r="H6176" i="6"/>
  <c r="I6176" i="6" s="1"/>
  <c r="J6176" i="6" s="1"/>
  <c r="H6160" i="6"/>
  <c r="I6160" i="6" s="1"/>
  <c r="J6160" i="6" s="1"/>
  <c r="H6144" i="6"/>
  <c r="I6144" i="6" s="1"/>
  <c r="J6144" i="6" s="1"/>
  <c r="H6128" i="6"/>
  <c r="I6128" i="6" s="1"/>
  <c r="J6128" i="6" s="1"/>
  <c r="H6112" i="6"/>
  <c r="I6112" i="6" s="1"/>
  <c r="J6112" i="6" s="1"/>
  <c r="H6228" i="6"/>
  <c r="I6228" i="6" s="1"/>
  <c r="J6228" i="6" s="1"/>
  <c r="H6212" i="6"/>
  <c r="I6212" i="6" s="1"/>
  <c r="J6212" i="6" s="1"/>
  <c r="H6196" i="6"/>
  <c r="I6196" i="6" s="1"/>
  <c r="J6196" i="6" s="1"/>
  <c r="H6180" i="6"/>
  <c r="I6180" i="6" s="1"/>
  <c r="J6180" i="6" s="1"/>
  <c r="H6164" i="6"/>
  <c r="I6164" i="6" s="1"/>
  <c r="J6164" i="6" s="1"/>
  <c r="H6148" i="6"/>
  <c r="I6148" i="6" s="1"/>
  <c r="J6148" i="6" s="1"/>
  <c r="H6132" i="6"/>
  <c r="I6132" i="6" s="1"/>
  <c r="J6132" i="6" s="1"/>
  <c r="H6116" i="6"/>
  <c r="I6116" i="6" s="1"/>
  <c r="J6116" i="6" s="1"/>
  <c r="H6236" i="6"/>
  <c r="I6236" i="6" s="1"/>
  <c r="J6236" i="6" s="1"/>
  <c r="H6216" i="6"/>
  <c r="I6216" i="6" s="1"/>
  <c r="J6216" i="6" s="1"/>
  <c r="H6200" i="6"/>
  <c r="I6200" i="6" s="1"/>
  <c r="J6200" i="6" s="1"/>
  <c r="H6184" i="6"/>
  <c r="I6184" i="6" s="1"/>
  <c r="J6184" i="6" s="1"/>
  <c r="H6168" i="6"/>
  <c r="I6168" i="6" s="1"/>
  <c r="H6152" i="6"/>
  <c r="I6152" i="6" s="1"/>
  <c r="J6152" i="6" s="1"/>
  <c r="H6136" i="6"/>
  <c r="I6136" i="6" s="1"/>
  <c r="J6136" i="6" s="1"/>
  <c r="H6120" i="6"/>
  <c r="I6120" i="6" s="1"/>
  <c r="J6120" i="6" s="1"/>
  <c r="H6104" i="6"/>
  <c r="I6104" i="6" s="1"/>
  <c r="J6104" i="6" s="1"/>
  <c r="H6088" i="6"/>
  <c r="I6088" i="6" s="1"/>
  <c r="J6088" i="6" s="1"/>
  <c r="H6086" i="6"/>
  <c r="I6086" i="6" s="1"/>
  <c r="J6086" i="6" s="1"/>
  <c r="H6084" i="6"/>
  <c r="I6084" i="6" s="1"/>
  <c r="J6084" i="6" s="1"/>
  <c r="H6244" i="6"/>
  <c r="I6244" i="6" s="1"/>
  <c r="J6244" i="6" s="1"/>
  <c r="H6220" i="6"/>
  <c r="I6220" i="6" s="1"/>
  <c r="J6220" i="6" s="1"/>
  <c r="H6204" i="6"/>
  <c r="I6204" i="6" s="1"/>
  <c r="J6204" i="6" s="1"/>
  <c r="H6188" i="6"/>
  <c r="I6188" i="6" s="1"/>
  <c r="J6188" i="6" s="1"/>
  <c r="H6172" i="6"/>
  <c r="I6172" i="6" s="1"/>
  <c r="J6172" i="6" s="1"/>
  <c r="H6156" i="6"/>
  <c r="I6156" i="6" s="1"/>
  <c r="J6156" i="6" s="1"/>
  <c r="H6140" i="6"/>
  <c r="I6140" i="6" s="1"/>
  <c r="J6140" i="6" s="1"/>
  <c r="H6124" i="6"/>
  <c r="I6124" i="6" s="1"/>
  <c r="J6124" i="6" s="1"/>
  <c r="H6108" i="6"/>
  <c r="I6108" i="6" s="1"/>
  <c r="J6108" i="6" s="1"/>
  <c r="H6080" i="6"/>
  <c r="I6080" i="6" s="1"/>
  <c r="J6080" i="6" s="1"/>
  <c r="H6078" i="6"/>
  <c r="I6078" i="6" s="1"/>
  <c r="H6076" i="6"/>
  <c r="I6076" i="6" s="1"/>
  <c r="J6076" i="6" s="1"/>
  <c r="H6057" i="6"/>
  <c r="I6057" i="6" s="1"/>
  <c r="J6057" i="6" s="1"/>
  <c r="H6054" i="6"/>
  <c r="I6054" i="6" s="1"/>
  <c r="J6054" i="6" s="1"/>
  <c r="H6053" i="6"/>
  <c r="I6053" i="6" s="1"/>
  <c r="H6050" i="6"/>
  <c r="I6050" i="6" s="1"/>
  <c r="H6049" i="6"/>
  <c r="I6049" i="6" s="1"/>
  <c r="J6049" i="6" s="1"/>
  <c r="H6046" i="6"/>
  <c r="I6046" i="6" s="1"/>
  <c r="J6046" i="6" s="1"/>
  <c r="H6045" i="6"/>
  <c r="I6045" i="6" s="1"/>
  <c r="J6045" i="6" s="1"/>
  <c r="H6042" i="6"/>
  <c r="I6042" i="6" s="1"/>
  <c r="H6041" i="6"/>
  <c r="I6041" i="6" s="1"/>
  <c r="H6100" i="6"/>
  <c r="I6100" i="6" s="1"/>
  <c r="J6100" i="6" s="1"/>
  <c r="H6094" i="6"/>
  <c r="I6094" i="6" s="1"/>
  <c r="J6094" i="6" s="1"/>
  <c r="H6096" i="6"/>
  <c r="I6096" i="6" s="1"/>
  <c r="H6092" i="6"/>
  <c r="I6092" i="6" s="1"/>
  <c r="H6062" i="6"/>
  <c r="I6062" i="6" s="1"/>
  <c r="J6062" i="6" s="1"/>
  <c r="H6055" i="6"/>
  <c r="I6055" i="6" s="1"/>
  <c r="J6055" i="6" s="1"/>
  <c r="H6038" i="6"/>
  <c r="I6038" i="6" s="1"/>
  <c r="J6038" i="6" s="1"/>
  <c r="H6035" i="6"/>
  <c r="I6035" i="6" s="1"/>
  <c r="J6035" i="6" s="1"/>
  <c r="H6034" i="6"/>
  <c r="I6034" i="6" s="1"/>
  <c r="H6031" i="6"/>
  <c r="I6031" i="6" s="1"/>
  <c r="H6030" i="6"/>
  <c r="I6030" i="6" s="1"/>
  <c r="J6030" i="6" s="1"/>
  <c r="H6027" i="6"/>
  <c r="I6027" i="6" s="1"/>
  <c r="H6026" i="6"/>
  <c r="I6026" i="6" s="1"/>
  <c r="J6026" i="6" s="1"/>
  <c r="H6023" i="6"/>
  <c r="I6023" i="6" s="1"/>
  <c r="J6023" i="6" s="1"/>
  <c r="H6022" i="6"/>
  <c r="I6022" i="6" s="1"/>
  <c r="H6019" i="6"/>
  <c r="I6019" i="6" s="1"/>
  <c r="J6019" i="6" s="1"/>
  <c r="H6018" i="6"/>
  <c r="I6018" i="6" s="1"/>
  <c r="J6018" i="6" s="1"/>
  <c r="H6015" i="6"/>
  <c r="I6015" i="6" s="1"/>
  <c r="J6015" i="6" s="1"/>
  <c r="H6014" i="6"/>
  <c r="I6014" i="6" s="1"/>
  <c r="J6014" i="6" s="1"/>
  <c r="H6011" i="6"/>
  <c r="I6011" i="6" s="1"/>
  <c r="J6011" i="6" s="1"/>
  <c r="H6010" i="6"/>
  <c r="I6010" i="6" s="1"/>
  <c r="H6007" i="6"/>
  <c r="I6007" i="6" s="1"/>
  <c r="J6007" i="6" s="1"/>
  <c r="H6006" i="6"/>
  <c r="I6006" i="6" s="1"/>
  <c r="J6006" i="6" s="1"/>
  <c r="H6003" i="6"/>
  <c r="I6003" i="6" s="1"/>
  <c r="J6003" i="6" s="1"/>
  <c r="H6002" i="6"/>
  <c r="I6002" i="6" s="1"/>
  <c r="J6002" i="6" s="1"/>
  <c r="H5999" i="6"/>
  <c r="I5999" i="6" s="1"/>
  <c r="J5999" i="6" s="1"/>
  <c r="H5998" i="6"/>
  <c r="I5998" i="6" s="1"/>
  <c r="J5998" i="6" s="1"/>
  <c r="H5995" i="6"/>
  <c r="I5995" i="6" s="1"/>
  <c r="J5995" i="6" s="1"/>
  <c r="H5994" i="6"/>
  <c r="I5994" i="6" s="1"/>
  <c r="J5994" i="6" s="1"/>
  <c r="H5991" i="6"/>
  <c r="I5991" i="6" s="1"/>
  <c r="H5990" i="6"/>
  <c r="I5990" i="6" s="1"/>
  <c r="J5990" i="6" s="1"/>
  <c r="H5987" i="6"/>
  <c r="I5987" i="6" s="1"/>
  <c r="J5987" i="6" s="1"/>
  <c r="H5986" i="6"/>
  <c r="I5986" i="6" s="1"/>
  <c r="J5986" i="6" s="1"/>
  <c r="H5983" i="6"/>
  <c r="I5983" i="6" s="1"/>
  <c r="J5983" i="6" s="1"/>
  <c r="H5982" i="6"/>
  <c r="I5982" i="6" s="1"/>
  <c r="J5982" i="6" s="1"/>
  <c r="H5979" i="6"/>
  <c r="I5979" i="6" s="1"/>
  <c r="J5979" i="6" s="1"/>
  <c r="H5978" i="6"/>
  <c r="I5978" i="6" s="1"/>
  <c r="J5978" i="6" s="1"/>
  <c r="H5975" i="6"/>
  <c r="I5975" i="6" s="1"/>
  <c r="J5975" i="6" s="1"/>
  <c r="H5974" i="6"/>
  <c r="I5974" i="6" s="1"/>
  <c r="J5974" i="6" s="1"/>
  <c r="H5971" i="6"/>
  <c r="I5971" i="6" s="1"/>
  <c r="J5971" i="6" s="1"/>
  <c r="H5970" i="6"/>
  <c r="I5970" i="6" s="1"/>
  <c r="J5970" i="6" s="1"/>
  <c r="H5967" i="6"/>
  <c r="I5967" i="6" s="1"/>
  <c r="J5967" i="6" s="1"/>
  <c r="H5966" i="6"/>
  <c r="I5966" i="6" s="1"/>
  <c r="J5966" i="6" s="1"/>
  <c r="H5963" i="6"/>
  <c r="I5963" i="6" s="1"/>
  <c r="J5963" i="6" s="1"/>
  <c r="H5962" i="6"/>
  <c r="I5962" i="6" s="1"/>
  <c r="J5962" i="6" s="1"/>
  <c r="H5959" i="6"/>
  <c r="I5959" i="6" s="1"/>
  <c r="J5959" i="6" s="1"/>
  <c r="H5958" i="6"/>
  <c r="I5958" i="6" s="1"/>
  <c r="J5958" i="6" s="1"/>
  <c r="H5955" i="6"/>
  <c r="I5955" i="6" s="1"/>
  <c r="J5955" i="6" s="1"/>
  <c r="H5954" i="6"/>
  <c r="I5954" i="6" s="1"/>
  <c r="J5954" i="6" s="1"/>
  <c r="H5951" i="6"/>
  <c r="I5951" i="6" s="1"/>
  <c r="J5951" i="6" s="1"/>
  <c r="H5950" i="6"/>
  <c r="I5950" i="6" s="1"/>
  <c r="H5947" i="6"/>
  <c r="I5947" i="6" s="1"/>
  <c r="J5947" i="6" s="1"/>
  <c r="H5946" i="6"/>
  <c r="I5946" i="6" s="1"/>
  <c r="J5946" i="6" s="1"/>
  <c r="H5943" i="6"/>
  <c r="I5943" i="6" s="1"/>
  <c r="H5942" i="6"/>
  <c r="I5942" i="6" s="1"/>
  <c r="J5942" i="6" s="1"/>
  <c r="H5939" i="6"/>
  <c r="I5939" i="6" s="1"/>
  <c r="J5939" i="6" s="1"/>
  <c r="H5938" i="6"/>
  <c r="I5938" i="6" s="1"/>
  <c r="J5938" i="6" s="1"/>
  <c r="H5935" i="6"/>
  <c r="I5935" i="6" s="1"/>
  <c r="H5934" i="6"/>
  <c r="I5934" i="6" s="1"/>
  <c r="J5934" i="6" s="1"/>
  <c r="H5931" i="6"/>
  <c r="I5931" i="6" s="1"/>
  <c r="J5931" i="6" s="1"/>
  <c r="H5930" i="6"/>
  <c r="I5930" i="6" s="1"/>
  <c r="J5930" i="6" s="1"/>
  <c r="H5927" i="6"/>
  <c r="I5927" i="6" s="1"/>
  <c r="J5927" i="6" s="1"/>
  <c r="H5926" i="6"/>
  <c r="I5926" i="6" s="1"/>
  <c r="J5926" i="6" s="1"/>
  <c r="H5923" i="6"/>
  <c r="I5923" i="6" s="1"/>
  <c r="J5923" i="6" s="1"/>
  <c r="H5922" i="6"/>
  <c r="I5922" i="6" s="1"/>
  <c r="J5922" i="6" s="1"/>
  <c r="H5919" i="6"/>
  <c r="I5919" i="6" s="1"/>
  <c r="J5919" i="6" s="1"/>
  <c r="H5918" i="6"/>
  <c r="I5918" i="6" s="1"/>
  <c r="J5918" i="6" s="1"/>
  <c r="H5915" i="6"/>
  <c r="I5915" i="6" s="1"/>
  <c r="J5915" i="6" s="1"/>
  <c r="H5914" i="6"/>
  <c r="I5914" i="6" s="1"/>
  <c r="J5914" i="6" s="1"/>
  <c r="H5911" i="6"/>
  <c r="I5911" i="6" s="1"/>
  <c r="J5911" i="6" s="1"/>
  <c r="H5910" i="6"/>
  <c r="I5910" i="6" s="1"/>
  <c r="J5910" i="6" s="1"/>
  <c r="H5907" i="6"/>
  <c r="I5907" i="6" s="1"/>
  <c r="J5907" i="6" s="1"/>
  <c r="H5906" i="6"/>
  <c r="I5906" i="6" s="1"/>
  <c r="H5903" i="6"/>
  <c r="I5903" i="6" s="1"/>
  <c r="J5903" i="6" s="1"/>
  <c r="H5902" i="6"/>
  <c r="I5902" i="6" s="1"/>
  <c r="J5902" i="6" s="1"/>
  <c r="H5899" i="6"/>
  <c r="I5899" i="6" s="1"/>
  <c r="J5899" i="6" s="1"/>
  <c r="H5898" i="6"/>
  <c r="I5898" i="6" s="1"/>
  <c r="H5895" i="6"/>
  <c r="I5895" i="6" s="1"/>
  <c r="H5894" i="6"/>
  <c r="I5894" i="6" s="1"/>
  <c r="J5894" i="6" s="1"/>
  <c r="H5891" i="6"/>
  <c r="I5891" i="6" s="1"/>
  <c r="J5891" i="6" s="1"/>
  <c r="H5890" i="6"/>
  <c r="I5890" i="6" s="1"/>
  <c r="J5890" i="6" s="1"/>
  <c r="H5887" i="6"/>
  <c r="I5887" i="6" s="1"/>
  <c r="H5886" i="6"/>
  <c r="I5886" i="6" s="1"/>
  <c r="J5886" i="6" s="1"/>
  <c r="H5883" i="6"/>
  <c r="I5883" i="6" s="1"/>
  <c r="J5883" i="6" s="1"/>
  <c r="H5882" i="6"/>
  <c r="I5882" i="6" s="1"/>
  <c r="J5882" i="6" s="1"/>
  <c r="H5879" i="6"/>
  <c r="I5879" i="6" s="1"/>
  <c r="J5879" i="6" s="1"/>
  <c r="H5878" i="6"/>
  <c r="I5878" i="6" s="1"/>
  <c r="J5878" i="6" s="1"/>
  <c r="H5875" i="6"/>
  <c r="I5875" i="6" s="1"/>
  <c r="J5875" i="6" s="1"/>
  <c r="H5874" i="6"/>
  <c r="I5874" i="6" s="1"/>
  <c r="J5874" i="6" s="1"/>
  <c r="H5871" i="6"/>
  <c r="I5871" i="6" s="1"/>
  <c r="J5871" i="6" s="1"/>
  <c r="H5870" i="6"/>
  <c r="I5870" i="6" s="1"/>
  <c r="J5870" i="6" s="1"/>
  <c r="H5867" i="6"/>
  <c r="I5867" i="6" s="1"/>
  <c r="J5867" i="6" s="1"/>
  <c r="H5866" i="6"/>
  <c r="I5866" i="6" s="1"/>
  <c r="J5866" i="6" s="1"/>
  <c r="H5863" i="6"/>
  <c r="I5863" i="6" s="1"/>
  <c r="H5862" i="6"/>
  <c r="I5862" i="6" s="1"/>
  <c r="J5862" i="6" s="1"/>
  <c r="H5859" i="6"/>
  <c r="I5859" i="6" s="1"/>
  <c r="J5859" i="6" s="1"/>
  <c r="H5858" i="6"/>
  <c r="I5858" i="6" s="1"/>
  <c r="J5858" i="6" s="1"/>
  <c r="H5855" i="6"/>
  <c r="I5855" i="6" s="1"/>
  <c r="J5855" i="6" s="1"/>
  <c r="H5854" i="6"/>
  <c r="I5854" i="6" s="1"/>
  <c r="J5854" i="6" s="1"/>
  <c r="H5851" i="6"/>
  <c r="I5851" i="6" s="1"/>
  <c r="H5850" i="6"/>
  <c r="I5850" i="6" s="1"/>
  <c r="J5850" i="6" s="1"/>
  <c r="H5847" i="6"/>
  <c r="I5847" i="6" s="1"/>
  <c r="H5846" i="6"/>
  <c r="I5846" i="6" s="1"/>
  <c r="J5846" i="6" s="1"/>
  <c r="H5843" i="6"/>
  <c r="I5843" i="6" s="1"/>
  <c r="H5842" i="6"/>
  <c r="I5842" i="6" s="1"/>
  <c r="J5842" i="6" s="1"/>
  <c r="H5839" i="6"/>
  <c r="I5839" i="6" s="1"/>
  <c r="J5839" i="6" s="1"/>
  <c r="H5838" i="6"/>
  <c r="I5838" i="6" s="1"/>
  <c r="J5838" i="6" s="1"/>
  <c r="H5835" i="6"/>
  <c r="I5835" i="6" s="1"/>
  <c r="H5834" i="6"/>
  <c r="I5834" i="6" s="1"/>
  <c r="J5834" i="6" s="1"/>
  <c r="H5831" i="6"/>
  <c r="I5831" i="6" s="1"/>
  <c r="J5831" i="6" s="1"/>
  <c r="H5830" i="6"/>
  <c r="I5830" i="6" s="1"/>
  <c r="J5830" i="6" s="1"/>
  <c r="H5827" i="6"/>
  <c r="I5827" i="6" s="1"/>
  <c r="J5827" i="6" s="1"/>
  <c r="H5826" i="6"/>
  <c r="I5826" i="6" s="1"/>
  <c r="J5826" i="6" s="1"/>
  <c r="H5823" i="6"/>
  <c r="I5823" i="6" s="1"/>
  <c r="J5823" i="6" s="1"/>
  <c r="H5822" i="6"/>
  <c r="I5822" i="6" s="1"/>
  <c r="J5822" i="6" s="1"/>
  <c r="H5819" i="6"/>
  <c r="I5819" i="6" s="1"/>
  <c r="J5819" i="6" s="1"/>
  <c r="H5818" i="6"/>
  <c r="I5818" i="6" s="1"/>
  <c r="J5818" i="6" s="1"/>
  <c r="H5815" i="6"/>
  <c r="I5815" i="6" s="1"/>
  <c r="J5815" i="6" s="1"/>
  <c r="H5814" i="6"/>
  <c r="I5814" i="6" s="1"/>
  <c r="J5814" i="6" s="1"/>
  <c r="H5811" i="6"/>
  <c r="I5811" i="6" s="1"/>
  <c r="H5810" i="6"/>
  <c r="I5810" i="6" s="1"/>
  <c r="J5810" i="6" s="1"/>
  <c r="H5807" i="6"/>
  <c r="I5807" i="6" s="1"/>
  <c r="J5807" i="6" s="1"/>
  <c r="H5806" i="6"/>
  <c r="I5806" i="6" s="1"/>
  <c r="J5806" i="6" s="1"/>
  <c r="H5803" i="6"/>
  <c r="I5803" i="6" s="1"/>
  <c r="J5803" i="6" s="1"/>
  <c r="H5802" i="6"/>
  <c r="I5802" i="6" s="1"/>
  <c r="J5802" i="6" s="1"/>
  <c r="H5799" i="6"/>
  <c r="I5799" i="6" s="1"/>
  <c r="J5799" i="6" s="1"/>
  <c r="H5798" i="6"/>
  <c r="I5798" i="6" s="1"/>
  <c r="J5798" i="6" s="1"/>
  <c r="H5795" i="6"/>
  <c r="I5795" i="6" s="1"/>
  <c r="H5794" i="6"/>
  <c r="I5794" i="6" s="1"/>
  <c r="J5794" i="6" s="1"/>
  <c r="H5791" i="6"/>
  <c r="I5791" i="6" s="1"/>
  <c r="H5790" i="6"/>
  <c r="I5790" i="6" s="1"/>
  <c r="J5790" i="6" s="1"/>
  <c r="H5787" i="6"/>
  <c r="I5787" i="6" s="1"/>
  <c r="J5787" i="6" s="1"/>
  <c r="H5786" i="6"/>
  <c r="I5786" i="6" s="1"/>
  <c r="J5786" i="6" s="1"/>
  <c r="H5783" i="6"/>
  <c r="I5783" i="6" s="1"/>
  <c r="J5783" i="6" s="1"/>
  <c r="H5782" i="6"/>
  <c r="I5782" i="6" s="1"/>
  <c r="J5782" i="6" s="1"/>
  <c r="H5779" i="6"/>
  <c r="I5779" i="6" s="1"/>
  <c r="J5779" i="6" s="1"/>
  <c r="H5778" i="6"/>
  <c r="I5778" i="6" s="1"/>
  <c r="J5778" i="6" s="1"/>
  <c r="H5775" i="6"/>
  <c r="I5775" i="6" s="1"/>
  <c r="H5774" i="6"/>
  <c r="I5774" i="6" s="1"/>
  <c r="H5771" i="6"/>
  <c r="I5771" i="6" s="1"/>
  <c r="J5771" i="6" s="1"/>
  <c r="H5770" i="6"/>
  <c r="I5770" i="6" s="1"/>
  <c r="J5770" i="6" s="1"/>
  <c r="H5767" i="6"/>
  <c r="I5767" i="6" s="1"/>
  <c r="J5767" i="6" s="1"/>
  <c r="H5766" i="6"/>
  <c r="I5766" i="6" s="1"/>
  <c r="H5763" i="6"/>
  <c r="I5763" i="6" s="1"/>
  <c r="H5762" i="6"/>
  <c r="I5762" i="6" s="1"/>
  <c r="H5759" i="6"/>
  <c r="I5759" i="6" s="1"/>
  <c r="J5759" i="6" s="1"/>
  <c r="H5758" i="6"/>
  <c r="I5758" i="6" s="1"/>
  <c r="J5758" i="6" s="1"/>
  <c r="H5755" i="6"/>
  <c r="I5755" i="6" s="1"/>
  <c r="J5755" i="6" s="1"/>
  <c r="H5754" i="6"/>
  <c r="I5754" i="6" s="1"/>
  <c r="J5754" i="6" s="1"/>
  <c r="H5751" i="6"/>
  <c r="I5751" i="6" s="1"/>
  <c r="J5751" i="6" s="1"/>
  <c r="H5750" i="6"/>
  <c r="I5750" i="6" s="1"/>
  <c r="J5750" i="6" s="1"/>
  <c r="H4798" i="6"/>
  <c r="I4798" i="6" s="1"/>
  <c r="J4798" i="6" s="1"/>
  <c r="H4796" i="6"/>
  <c r="I4796" i="6" s="1"/>
  <c r="J4796" i="6" s="1"/>
  <c r="H4794" i="6"/>
  <c r="I4794" i="6" s="1"/>
  <c r="J4794" i="6" s="1"/>
  <c r="H4792" i="6"/>
  <c r="I4792" i="6" s="1"/>
  <c r="J4792" i="6" s="1"/>
  <c r="H4790" i="6"/>
  <c r="I4790" i="6" s="1"/>
  <c r="J4790" i="6" s="1"/>
  <c r="H4788" i="6"/>
  <c r="I4788" i="6" s="1"/>
  <c r="J4788" i="6" s="1"/>
  <c r="H4786" i="6"/>
  <c r="I4786" i="6" s="1"/>
  <c r="J4786" i="6" s="1"/>
  <c r="H4784" i="6"/>
  <c r="I4784" i="6" s="1"/>
  <c r="J4784" i="6" s="1"/>
  <c r="H4782" i="6"/>
  <c r="I4782" i="6" s="1"/>
  <c r="J4782" i="6" s="1"/>
  <c r="H4780" i="6"/>
  <c r="I4780" i="6" s="1"/>
  <c r="J4780" i="6" s="1"/>
  <c r="H4778" i="6"/>
  <c r="I4778" i="6" s="1"/>
  <c r="J4778" i="6" s="1"/>
  <c r="H4776" i="6"/>
  <c r="I4776" i="6" s="1"/>
  <c r="J4776" i="6" s="1"/>
  <c r="H4774" i="6"/>
  <c r="I4774" i="6" s="1"/>
  <c r="J4774" i="6" s="1"/>
  <c r="H4772" i="6"/>
  <c r="I4772" i="6" s="1"/>
  <c r="J4772" i="6" s="1"/>
  <c r="H4770" i="6"/>
  <c r="I4770" i="6" s="1"/>
  <c r="J4770" i="6" s="1"/>
  <c r="H4768" i="6"/>
  <c r="I4768" i="6" s="1"/>
  <c r="J4768" i="6" s="1"/>
  <c r="H4766" i="6"/>
  <c r="I4766" i="6" s="1"/>
  <c r="J4766" i="6" s="1"/>
  <c r="H4764" i="6"/>
  <c r="I4764" i="6" s="1"/>
  <c r="J4764" i="6" s="1"/>
  <c r="H4762" i="6"/>
  <c r="I4762" i="6" s="1"/>
  <c r="J4762" i="6" s="1"/>
  <c r="H4760" i="6"/>
  <c r="I4760" i="6" s="1"/>
  <c r="J4760" i="6" s="1"/>
  <c r="H4758" i="6"/>
  <c r="I4758" i="6" s="1"/>
  <c r="J4758" i="6" s="1"/>
  <c r="H4756" i="6"/>
  <c r="I4756" i="6" s="1"/>
  <c r="J4756" i="6" s="1"/>
  <c r="H4754" i="6"/>
  <c r="I4754" i="6" s="1"/>
  <c r="J4754" i="6" s="1"/>
  <c r="H4752" i="6"/>
  <c r="I4752" i="6" s="1"/>
  <c r="J4752" i="6" s="1"/>
  <c r="H4750" i="6"/>
  <c r="I4750" i="6" s="1"/>
  <c r="J4750" i="6" s="1"/>
  <c r="H4748" i="6"/>
  <c r="I4748" i="6" s="1"/>
  <c r="J4748" i="6" s="1"/>
  <c r="H4746" i="6"/>
  <c r="I4746" i="6" s="1"/>
  <c r="J4746" i="6" s="1"/>
  <c r="H4744" i="6"/>
  <c r="I4744" i="6" s="1"/>
  <c r="J4744" i="6" s="1"/>
  <c r="H4742" i="6"/>
  <c r="I4742" i="6" s="1"/>
  <c r="J4742" i="6" s="1"/>
  <c r="H4740" i="6"/>
  <c r="I4740" i="6" s="1"/>
  <c r="J4740" i="6" s="1"/>
  <c r="H4738" i="6"/>
  <c r="I4738" i="6" s="1"/>
  <c r="J4738" i="6" s="1"/>
  <c r="H4736" i="6"/>
  <c r="I4736" i="6" s="1"/>
  <c r="J4736" i="6" s="1"/>
  <c r="H4734" i="6"/>
  <c r="I4734" i="6" s="1"/>
  <c r="J4734" i="6" s="1"/>
  <c r="H6056" i="6"/>
  <c r="I6056" i="6" s="1"/>
  <c r="J6056" i="6" s="1"/>
  <c r="H6037" i="6"/>
  <c r="I6037" i="6" s="1"/>
  <c r="J6037" i="6" s="1"/>
  <c r="H6036" i="6"/>
  <c r="I6036" i="6" s="1"/>
  <c r="J6036" i="6" s="1"/>
  <c r="H6033" i="6"/>
  <c r="I6033" i="6" s="1"/>
  <c r="J6033" i="6" s="1"/>
  <c r="H6032" i="6"/>
  <c r="I6032" i="6" s="1"/>
  <c r="J6032" i="6" s="1"/>
  <c r="H6029" i="6"/>
  <c r="I6029" i="6" s="1"/>
  <c r="J6029" i="6" s="1"/>
  <c r="H6028" i="6"/>
  <c r="I6028" i="6" s="1"/>
  <c r="J6028" i="6" s="1"/>
  <c r="H6025" i="6"/>
  <c r="I6025" i="6" s="1"/>
  <c r="J6025" i="6" s="1"/>
  <c r="H6024" i="6"/>
  <c r="I6024" i="6" s="1"/>
  <c r="J6024" i="6" s="1"/>
  <c r="H6021" i="6"/>
  <c r="I6021" i="6" s="1"/>
  <c r="J6021" i="6" s="1"/>
  <c r="H6020" i="6"/>
  <c r="I6020" i="6" s="1"/>
  <c r="J6020" i="6" s="1"/>
  <c r="H6017" i="6"/>
  <c r="I6017" i="6" s="1"/>
  <c r="H6016" i="6"/>
  <c r="I6016" i="6" s="1"/>
  <c r="H6013" i="6"/>
  <c r="I6013" i="6" s="1"/>
  <c r="J6013" i="6" s="1"/>
  <c r="H6012" i="6"/>
  <c r="I6012" i="6" s="1"/>
  <c r="H6009" i="6"/>
  <c r="I6009" i="6" s="1"/>
  <c r="J6009" i="6" s="1"/>
  <c r="H6008" i="6"/>
  <c r="I6008" i="6" s="1"/>
  <c r="J6008" i="6" s="1"/>
  <c r="H6005" i="6"/>
  <c r="I6005" i="6" s="1"/>
  <c r="J6005" i="6" s="1"/>
  <c r="H6004" i="6"/>
  <c r="I6004" i="6" s="1"/>
  <c r="J6004" i="6" s="1"/>
  <c r="H6001" i="6"/>
  <c r="I6001" i="6" s="1"/>
  <c r="J6001" i="6" s="1"/>
  <c r="H6000" i="6"/>
  <c r="I6000" i="6" s="1"/>
  <c r="H5997" i="6"/>
  <c r="I5997" i="6" s="1"/>
  <c r="H5996" i="6"/>
  <c r="I5996" i="6" s="1"/>
  <c r="J5996" i="6" s="1"/>
  <c r="H5993" i="6"/>
  <c r="I5993" i="6" s="1"/>
  <c r="J5993" i="6" s="1"/>
  <c r="H5992" i="6"/>
  <c r="I5992" i="6" s="1"/>
  <c r="J5992" i="6" s="1"/>
  <c r="H5989" i="6"/>
  <c r="I5989" i="6" s="1"/>
  <c r="J5989" i="6" s="1"/>
  <c r="H5988" i="6"/>
  <c r="I5988" i="6" s="1"/>
  <c r="J5988" i="6" s="1"/>
  <c r="H5985" i="6"/>
  <c r="I5985" i="6" s="1"/>
  <c r="J5985" i="6" s="1"/>
  <c r="H5984" i="6"/>
  <c r="I5984" i="6" s="1"/>
  <c r="J5984" i="6" s="1"/>
  <c r="H5981" i="6"/>
  <c r="I5981" i="6" s="1"/>
  <c r="J5981" i="6" s="1"/>
  <c r="H5980" i="6"/>
  <c r="I5980" i="6" s="1"/>
  <c r="H5977" i="6"/>
  <c r="I5977" i="6" s="1"/>
  <c r="J5977" i="6" s="1"/>
  <c r="H5976" i="6"/>
  <c r="I5976" i="6" s="1"/>
  <c r="J5976" i="6" s="1"/>
  <c r="H5973" i="6"/>
  <c r="I5973" i="6" s="1"/>
  <c r="J5973" i="6" s="1"/>
  <c r="H5972" i="6"/>
  <c r="I5972" i="6" s="1"/>
  <c r="J5972" i="6" s="1"/>
  <c r="H5969" i="6"/>
  <c r="I5969" i="6" s="1"/>
  <c r="J5969" i="6" s="1"/>
  <c r="H5968" i="6"/>
  <c r="I5968" i="6" s="1"/>
  <c r="J5968" i="6" s="1"/>
  <c r="H5965" i="6"/>
  <c r="I5965" i="6" s="1"/>
  <c r="J5965" i="6" s="1"/>
  <c r="H5964" i="6"/>
  <c r="I5964" i="6" s="1"/>
  <c r="J5964" i="6" s="1"/>
  <c r="H5961" i="6"/>
  <c r="I5961" i="6" s="1"/>
  <c r="J5961" i="6" s="1"/>
  <c r="H5960" i="6"/>
  <c r="I5960" i="6" s="1"/>
  <c r="H5957" i="6"/>
  <c r="I5957" i="6" s="1"/>
  <c r="J5957" i="6" s="1"/>
  <c r="H5956" i="6"/>
  <c r="I5956" i="6" s="1"/>
  <c r="J5956" i="6" s="1"/>
  <c r="H5953" i="6"/>
  <c r="I5953" i="6" s="1"/>
  <c r="J5953" i="6" s="1"/>
  <c r="H5952" i="6"/>
  <c r="I5952" i="6" s="1"/>
  <c r="J5952" i="6" s="1"/>
  <c r="H5949" i="6"/>
  <c r="I5949" i="6" s="1"/>
  <c r="J5949" i="6" s="1"/>
  <c r="H5948" i="6"/>
  <c r="I5948" i="6" s="1"/>
  <c r="J5948" i="6" s="1"/>
  <c r="H5945" i="6"/>
  <c r="I5945" i="6" s="1"/>
  <c r="J5945" i="6" s="1"/>
  <c r="H5944" i="6"/>
  <c r="I5944" i="6" s="1"/>
  <c r="J5944" i="6" s="1"/>
  <c r="H5941" i="6"/>
  <c r="I5941" i="6" s="1"/>
  <c r="J5941" i="6" s="1"/>
  <c r="H5940" i="6"/>
  <c r="I5940" i="6" s="1"/>
  <c r="J5940" i="6" s="1"/>
  <c r="H5937" i="6"/>
  <c r="I5937" i="6" s="1"/>
  <c r="J5937" i="6" s="1"/>
  <c r="H5936" i="6"/>
  <c r="I5936" i="6" s="1"/>
  <c r="J5936" i="6" s="1"/>
  <c r="H5933" i="6"/>
  <c r="I5933" i="6" s="1"/>
  <c r="J5933" i="6" s="1"/>
  <c r="H5932" i="6"/>
  <c r="I5932" i="6" s="1"/>
  <c r="J5932" i="6" s="1"/>
  <c r="H5929" i="6"/>
  <c r="I5929" i="6" s="1"/>
  <c r="J5929" i="6" s="1"/>
  <c r="H5928" i="6"/>
  <c r="I5928" i="6" s="1"/>
  <c r="J5928" i="6" s="1"/>
  <c r="H5925" i="6"/>
  <c r="I5925" i="6" s="1"/>
  <c r="J5925" i="6" s="1"/>
  <c r="H5924" i="6"/>
  <c r="I5924" i="6" s="1"/>
  <c r="J5924" i="6" s="1"/>
  <c r="H5921" i="6"/>
  <c r="I5921" i="6" s="1"/>
  <c r="J5921" i="6" s="1"/>
  <c r="H5920" i="6"/>
  <c r="I5920" i="6" s="1"/>
  <c r="J5920" i="6" s="1"/>
  <c r="H5917" i="6"/>
  <c r="I5917" i="6" s="1"/>
  <c r="J5917" i="6" s="1"/>
  <c r="H5916" i="6"/>
  <c r="I5916" i="6" s="1"/>
  <c r="J5916" i="6" s="1"/>
  <c r="H5913" i="6"/>
  <c r="I5913" i="6" s="1"/>
  <c r="H5912" i="6"/>
  <c r="I5912" i="6" s="1"/>
  <c r="J5912" i="6" s="1"/>
  <c r="H5909" i="6"/>
  <c r="I5909" i="6" s="1"/>
  <c r="J5909" i="6" s="1"/>
  <c r="H5908" i="6"/>
  <c r="I5908" i="6" s="1"/>
  <c r="J5908" i="6" s="1"/>
  <c r="H5905" i="6"/>
  <c r="I5905" i="6" s="1"/>
  <c r="J5905" i="6" s="1"/>
  <c r="H5904" i="6"/>
  <c r="I5904" i="6" s="1"/>
  <c r="J5904" i="6" s="1"/>
  <c r="H5901" i="6"/>
  <c r="I5901" i="6" s="1"/>
  <c r="J5901" i="6" s="1"/>
  <c r="H5900" i="6"/>
  <c r="I5900" i="6" s="1"/>
  <c r="J5900" i="6" s="1"/>
  <c r="H5897" i="6"/>
  <c r="I5897" i="6" s="1"/>
  <c r="J5897" i="6" s="1"/>
  <c r="H5896" i="6"/>
  <c r="I5896" i="6" s="1"/>
  <c r="J5896" i="6" s="1"/>
  <c r="H5893" i="6"/>
  <c r="I5893" i="6" s="1"/>
  <c r="J5893" i="6" s="1"/>
  <c r="H5892" i="6"/>
  <c r="I5892" i="6" s="1"/>
  <c r="J5892" i="6" s="1"/>
  <c r="H5889" i="6"/>
  <c r="I5889" i="6" s="1"/>
  <c r="J5889" i="6" s="1"/>
  <c r="H5888" i="6"/>
  <c r="I5888" i="6" s="1"/>
  <c r="J5888" i="6" s="1"/>
  <c r="H5885" i="6"/>
  <c r="I5885" i="6" s="1"/>
  <c r="H5884" i="6"/>
  <c r="I5884" i="6" s="1"/>
  <c r="J5884" i="6" s="1"/>
  <c r="H5881" i="6"/>
  <c r="I5881" i="6" s="1"/>
  <c r="J5881" i="6" s="1"/>
  <c r="H5880" i="6"/>
  <c r="I5880" i="6" s="1"/>
  <c r="J5880" i="6" s="1"/>
  <c r="H5877" i="6"/>
  <c r="I5877" i="6" s="1"/>
  <c r="J5877" i="6" s="1"/>
  <c r="H5876" i="6"/>
  <c r="I5876" i="6" s="1"/>
  <c r="H5873" i="6"/>
  <c r="I5873" i="6" s="1"/>
  <c r="J5873" i="6" s="1"/>
  <c r="H5872" i="6"/>
  <c r="I5872" i="6" s="1"/>
  <c r="J5872" i="6" s="1"/>
  <c r="H5869" i="6"/>
  <c r="I5869" i="6" s="1"/>
  <c r="J5869" i="6" s="1"/>
  <c r="H5868" i="6"/>
  <c r="I5868" i="6" s="1"/>
  <c r="J5868" i="6" s="1"/>
  <c r="H5865" i="6"/>
  <c r="I5865" i="6" s="1"/>
  <c r="J5865" i="6" s="1"/>
  <c r="H5864" i="6"/>
  <c r="I5864" i="6" s="1"/>
  <c r="J5864" i="6" s="1"/>
  <c r="H5861" i="6"/>
  <c r="I5861" i="6" s="1"/>
  <c r="J5861" i="6" s="1"/>
  <c r="H5860" i="6"/>
  <c r="I5860" i="6" s="1"/>
  <c r="J5860" i="6" s="1"/>
  <c r="H5857" i="6"/>
  <c r="I5857" i="6" s="1"/>
  <c r="J5857" i="6" s="1"/>
  <c r="H5856" i="6"/>
  <c r="I5856" i="6" s="1"/>
  <c r="J5856" i="6" s="1"/>
  <c r="H5853" i="6"/>
  <c r="I5853" i="6" s="1"/>
  <c r="J5853" i="6" s="1"/>
  <c r="H5852" i="6"/>
  <c r="I5852" i="6" s="1"/>
  <c r="J5852" i="6" s="1"/>
  <c r="H5849" i="6"/>
  <c r="I5849" i="6" s="1"/>
  <c r="H5848" i="6"/>
  <c r="I5848" i="6" s="1"/>
  <c r="J5848" i="6" s="1"/>
  <c r="H5845" i="6"/>
  <c r="I5845" i="6" s="1"/>
  <c r="J5845" i="6" s="1"/>
  <c r="H5844" i="6"/>
  <c r="I5844" i="6" s="1"/>
  <c r="J5844" i="6" s="1"/>
  <c r="H5841" i="6"/>
  <c r="I5841" i="6" s="1"/>
  <c r="H5840" i="6"/>
  <c r="I5840" i="6" s="1"/>
  <c r="J5840" i="6" s="1"/>
  <c r="H5837" i="6"/>
  <c r="I5837" i="6" s="1"/>
  <c r="J5837" i="6" s="1"/>
  <c r="H5836" i="6"/>
  <c r="I5836" i="6" s="1"/>
  <c r="J5836" i="6" s="1"/>
  <c r="H5833" i="6"/>
  <c r="I5833" i="6" s="1"/>
  <c r="J5833" i="6" s="1"/>
  <c r="H5832" i="6"/>
  <c r="I5832" i="6" s="1"/>
  <c r="J5832" i="6" s="1"/>
  <c r="H5829" i="6"/>
  <c r="I5829" i="6" s="1"/>
  <c r="H5828" i="6"/>
  <c r="I5828" i="6" s="1"/>
  <c r="J5828" i="6" s="1"/>
  <c r="H5825" i="6"/>
  <c r="I5825" i="6" s="1"/>
  <c r="J5825" i="6" s="1"/>
  <c r="H5824" i="6"/>
  <c r="I5824" i="6" s="1"/>
  <c r="J5824" i="6" s="1"/>
  <c r="H5821" i="6"/>
  <c r="I5821" i="6" s="1"/>
  <c r="J5821" i="6" s="1"/>
  <c r="H5820" i="6"/>
  <c r="I5820" i="6" s="1"/>
  <c r="J5820" i="6" s="1"/>
  <c r="H5817" i="6"/>
  <c r="I5817" i="6" s="1"/>
  <c r="J5817" i="6" s="1"/>
  <c r="H5816" i="6"/>
  <c r="I5816" i="6" s="1"/>
  <c r="H5813" i="6"/>
  <c r="I5813" i="6" s="1"/>
  <c r="J5813" i="6" s="1"/>
  <c r="H5812" i="6"/>
  <c r="I5812" i="6" s="1"/>
  <c r="J5812" i="6" s="1"/>
  <c r="H5809" i="6"/>
  <c r="I5809" i="6" s="1"/>
  <c r="J5809" i="6" s="1"/>
  <c r="H5808" i="6"/>
  <c r="I5808" i="6" s="1"/>
  <c r="J5808" i="6" s="1"/>
  <c r="H5805" i="6"/>
  <c r="I5805" i="6" s="1"/>
  <c r="J5805" i="6" s="1"/>
  <c r="H5804" i="6"/>
  <c r="I5804" i="6" s="1"/>
  <c r="J5804" i="6" s="1"/>
  <c r="H5801" i="6"/>
  <c r="I5801" i="6" s="1"/>
  <c r="J5801" i="6" s="1"/>
  <c r="H5800" i="6"/>
  <c r="I5800" i="6" s="1"/>
  <c r="J5800" i="6" s="1"/>
  <c r="H5797" i="6"/>
  <c r="I5797" i="6" s="1"/>
  <c r="J5797" i="6" s="1"/>
  <c r="H5796" i="6"/>
  <c r="I5796" i="6" s="1"/>
  <c r="J5796" i="6" s="1"/>
  <c r="H5793" i="6"/>
  <c r="I5793" i="6" s="1"/>
  <c r="J5793" i="6" s="1"/>
  <c r="H5792" i="6"/>
  <c r="I5792" i="6" s="1"/>
  <c r="J5792" i="6" s="1"/>
  <c r="H5789" i="6"/>
  <c r="I5789" i="6" s="1"/>
  <c r="J5789" i="6" s="1"/>
  <c r="H5788" i="6"/>
  <c r="I5788" i="6" s="1"/>
  <c r="J5788" i="6" s="1"/>
  <c r="H5785" i="6"/>
  <c r="I5785" i="6" s="1"/>
  <c r="J5785" i="6" s="1"/>
  <c r="H5784" i="6"/>
  <c r="I5784" i="6" s="1"/>
  <c r="J5784" i="6" s="1"/>
  <c r="H5781" i="6"/>
  <c r="I5781" i="6" s="1"/>
  <c r="J5781" i="6" s="1"/>
  <c r="H5780" i="6"/>
  <c r="I5780" i="6" s="1"/>
  <c r="H5777" i="6"/>
  <c r="I5777" i="6" s="1"/>
  <c r="J5777" i="6" s="1"/>
  <c r="H5776" i="6"/>
  <c r="I5776" i="6" s="1"/>
  <c r="J5776" i="6" s="1"/>
  <c r="H5773" i="6"/>
  <c r="I5773" i="6" s="1"/>
  <c r="J5773" i="6" s="1"/>
  <c r="H5772" i="6"/>
  <c r="I5772" i="6" s="1"/>
  <c r="J5772" i="6" s="1"/>
  <c r="H5769" i="6"/>
  <c r="I5769" i="6" s="1"/>
  <c r="J5769" i="6" s="1"/>
  <c r="H5768" i="6"/>
  <c r="I5768" i="6" s="1"/>
  <c r="J5768" i="6" s="1"/>
  <c r="H5765" i="6"/>
  <c r="I5765" i="6" s="1"/>
  <c r="J5765" i="6" s="1"/>
  <c r="H5764" i="6"/>
  <c r="I5764" i="6" s="1"/>
  <c r="H5761" i="6"/>
  <c r="I5761" i="6" s="1"/>
  <c r="J5761" i="6" s="1"/>
  <c r="H5760" i="6"/>
  <c r="I5760" i="6" s="1"/>
  <c r="J5760" i="6" s="1"/>
  <c r="H5757" i="6"/>
  <c r="I5757" i="6" s="1"/>
  <c r="J5757" i="6" s="1"/>
  <c r="H5756" i="6"/>
  <c r="I5756" i="6" s="1"/>
  <c r="J5756" i="6" s="1"/>
  <c r="H5753" i="6"/>
  <c r="I5753" i="6" s="1"/>
  <c r="J5753" i="6" s="1"/>
  <c r="H5752" i="6"/>
  <c r="I5752" i="6" s="1"/>
  <c r="J5752" i="6" s="1"/>
  <c r="H5749" i="6"/>
  <c r="I5749" i="6" s="1"/>
  <c r="J5749" i="6" s="1"/>
  <c r="H5748" i="6"/>
  <c r="I5748" i="6" s="1"/>
  <c r="J5748" i="6" s="1"/>
  <c r="H5745" i="6"/>
  <c r="I5745" i="6" s="1"/>
  <c r="J5745" i="6" s="1"/>
  <c r="H5744" i="6"/>
  <c r="I5744" i="6" s="1"/>
  <c r="J5744" i="6" s="1"/>
  <c r="H5741" i="6"/>
  <c r="I5741" i="6" s="1"/>
  <c r="J5741" i="6" s="1"/>
  <c r="H5740" i="6"/>
  <c r="I5740" i="6" s="1"/>
  <c r="J5740" i="6" s="1"/>
  <c r="H5737" i="6"/>
  <c r="I5737" i="6" s="1"/>
  <c r="J5737" i="6" s="1"/>
  <c r="H5736" i="6"/>
  <c r="I5736" i="6" s="1"/>
  <c r="J5736" i="6" s="1"/>
  <c r="H5733" i="6"/>
  <c r="I5733" i="6" s="1"/>
  <c r="J5733" i="6" s="1"/>
  <c r="H5732" i="6"/>
  <c r="I5732" i="6" s="1"/>
  <c r="J5732" i="6" s="1"/>
  <c r="H5729" i="6"/>
  <c r="I5729" i="6" s="1"/>
  <c r="J5729" i="6" s="1"/>
  <c r="H5728" i="6"/>
  <c r="I5728" i="6" s="1"/>
  <c r="J5728" i="6" s="1"/>
  <c r="H5725" i="6"/>
  <c r="I5725" i="6" s="1"/>
  <c r="J5725" i="6" s="1"/>
  <c r="H5724" i="6"/>
  <c r="I5724" i="6" s="1"/>
  <c r="H5721" i="6"/>
  <c r="I5721" i="6" s="1"/>
  <c r="J5721" i="6" s="1"/>
  <c r="H5720" i="6"/>
  <c r="I5720" i="6" s="1"/>
  <c r="J5720" i="6" s="1"/>
  <c r="H5717" i="6"/>
  <c r="I5717" i="6" s="1"/>
  <c r="J5717" i="6" s="1"/>
  <c r="H5716" i="6"/>
  <c r="I5716" i="6" s="1"/>
  <c r="J5716" i="6" s="1"/>
  <c r="H5713" i="6"/>
  <c r="I5713" i="6" s="1"/>
  <c r="J5713" i="6" s="1"/>
  <c r="H5712" i="6"/>
  <c r="I5712" i="6" s="1"/>
  <c r="J5712" i="6" s="1"/>
  <c r="H5709" i="6"/>
  <c r="I5709" i="6" s="1"/>
  <c r="J5709" i="6" s="1"/>
  <c r="H5708" i="6"/>
  <c r="I5708" i="6" s="1"/>
  <c r="J5708" i="6" s="1"/>
  <c r="H5705" i="6"/>
  <c r="I5705" i="6" s="1"/>
  <c r="H5704" i="6"/>
  <c r="I5704" i="6" s="1"/>
  <c r="J5704" i="6" s="1"/>
  <c r="H5701" i="6"/>
  <c r="I5701" i="6" s="1"/>
  <c r="H5700" i="6"/>
  <c r="I5700" i="6" s="1"/>
  <c r="J5700" i="6" s="1"/>
  <c r="H5697" i="6"/>
  <c r="I5697" i="6" s="1"/>
  <c r="J5697" i="6" s="1"/>
  <c r="H5696" i="6"/>
  <c r="I5696" i="6" s="1"/>
  <c r="J5696" i="6" s="1"/>
  <c r="H5693" i="6"/>
  <c r="I5693" i="6" s="1"/>
  <c r="J5693" i="6" s="1"/>
  <c r="H5692" i="6"/>
  <c r="I5692" i="6" s="1"/>
  <c r="H5689" i="6"/>
  <c r="I5689" i="6" s="1"/>
  <c r="J5689" i="6" s="1"/>
  <c r="H5688" i="6"/>
  <c r="I5688" i="6" s="1"/>
  <c r="J5688" i="6" s="1"/>
  <c r="H5685" i="6"/>
  <c r="I5685" i="6" s="1"/>
  <c r="J5685" i="6" s="1"/>
  <c r="H5684" i="6"/>
  <c r="I5684" i="6" s="1"/>
  <c r="J5684" i="6" s="1"/>
  <c r="H5681" i="6"/>
  <c r="I5681" i="6" s="1"/>
  <c r="H5680" i="6"/>
  <c r="I5680" i="6" s="1"/>
  <c r="J5680" i="6" s="1"/>
  <c r="H5677" i="6"/>
  <c r="I5677" i="6" s="1"/>
  <c r="J5677" i="6" s="1"/>
  <c r="H5676" i="6"/>
  <c r="I5676" i="6" s="1"/>
  <c r="J5676" i="6" s="1"/>
  <c r="H5673" i="6"/>
  <c r="I5673" i="6" s="1"/>
  <c r="J5673" i="6" s="1"/>
  <c r="H5672" i="6"/>
  <c r="I5672" i="6" s="1"/>
  <c r="J5672" i="6" s="1"/>
  <c r="H5669" i="6"/>
  <c r="I5669" i="6" s="1"/>
  <c r="J5669" i="6" s="1"/>
  <c r="H5668" i="6"/>
  <c r="I5668" i="6" s="1"/>
  <c r="H5665" i="6"/>
  <c r="I5665" i="6" s="1"/>
  <c r="H5664" i="6"/>
  <c r="I5664" i="6" s="1"/>
  <c r="J5664" i="6" s="1"/>
  <c r="H5661" i="6"/>
  <c r="I5661" i="6" s="1"/>
  <c r="J5661" i="6" s="1"/>
  <c r="H5660" i="6"/>
  <c r="I5660" i="6" s="1"/>
  <c r="J5660" i="6" s="1"/>
  <c r="H5657" i="6"/>
  <c r="I5657" i="6" s="1"/>
  <c r="J5657" i="6" s="1"/>
  <c r="H5656" i="6"/>
  <c r="I5656" i="6" s="1"/>
  <c r="J5656" i="6" s="1"/>
  <c r="H5653" i="6"/>
  <c r="I5653" i="6" s="1"/>
  <c r="J5653" i="6" s="1"/>
  <c r="H5652" i="6"/>
  <c r="I5652" i="6" s="1"/>
  <c r="J5652" i="6" s="1"/>
  <c r="H5649" i="6"/>
  <c r="I5649" i="6" s="1"/>
  <c r="J5649" i="6" s="1"/>
  <c r="H5648" i="6"/>
  <c r="I5648" i="6" s="1"/>
  <c r="J5648" i="6" s="1"/>
  <c r="H5645" i="6"/>
  <c r="I5645" i="6" s="1"/>
  <c r="J5645" i="6" s="1"/>
  <c r="H5644" i="6"/>
  <c r="I5644" i="6" s="1"/>
  <c r="J5644" i="6" s="1"/>
  <c r="H5641" i="6"/>
  <c r="I5641" i="6" s="1"/>
  <c r="J5641" i="6" s="1"/>
  <c r="H5640" i="6"/>
  <c r="I5640" i="6" s="1"/>
  <c r="J5640" i="6" s="1"/>
  <c r="H5637" i="6"/>
  <c r="I5637" i="6" s="1"/>
  <c r="J5637" i="6" s="1"/>
  <c r="H5636" i="6"/>
  <c r="I5636" i="6" s="1"/>
  <c r="J5636" i="6" s="1"/>
  <c r="H5633" i="6"/>
  <c r="I5633" i="6" s="1"/>
  <c r="J5633" i="6" s="1"/>
  <c r="H5632" i="6"/>
  <c r="I5632" i="6" s="1"/>
  <c r="J5632" i="6" s="1"/>
  <c r="H5629" i="6"/>
  <c r="I5629" i="6" s="1"/>
  <c r="J5629" i="6" s="1"/>
  <c r="H5628" i="6"/>
  <c r="I5628" i="6" s="1"/>
  <c r="J5628" i="6" s="1"/>
  <c r="H5625" i="6"/>
  <c r="I5625" i="6" s="1"/>
  <c r="J5625" i="6" s="1"/>
  <c r="H5624" i="6"/>
  <c r="I5624" i="6" s="1"/>
  <c r="J5624" i="6" s="1"/>
  <c r="H5621" i="6"/>
  <c r="I5621" i="6" s="1"/>
  <c r="J5621" i="6" s="1"/>
  <c r="H5620" i="6"/>
  <c r="I5620" i="6" s="1"/>
  <c r="J5620" i="6" s="1"/>
  <c r="H5617" i="6"/>
  <c r="I5617" i="6" s="1"/>
  <c r="J5617" i="6" s="1"/>
  <c r="H5616" i="6"/>
  <c r="I5616" i="6" s="1"/>
  <c r="J5616" i="6" s="1"/>
  <c r="H5613" i="6"/>
  <c r="I5613" i="6" s="1"/>
  <c r="J5613" i="6" s="1"/>
  <c r="H5612" i="6"/>
  <c r="I5612" i="6" s="1"/>
  <c r="J5612" i="6" s="1"/>
  <c r="H5609" i="6"/>
  <c r="I5609" i="6" s="1"/>
  <c r="J5609" i="6" s="1"/>
  <c r="H5608" i="6"/>
  <c r="I5608" i="6" s="1"/>
  <c r="J5608" i="6" s="1"/>
  <c r="H5605" i="6"/>
  <c r="I5605" i="6" s="1"/>
  <c r="J5605" i="6" s="1"/>
  <c r="H5604" i="6"/>
  <c r="I5604" i="6" s="1"/>
  <c r="J5604" i="6" s="1"/>
  <c r="H5601" i="6"/>
  <c r="I5601" i="6" s="1"/>
  <c r="J5601" i="6" s="1"/>
  <c r="H5600" i="6"/>
  <c r="I5600" i="6" s="1"/>
  <c r="J5600" i="6" s="1"/>
  <c r="H5597" i="6"/>
  <c r="I5597" i="6" s="1"/>
  <c r="J5597" i="6" s="1"/>
  <c r="H5596" i="6"/>
  <c r="I5596" i="6" s="1"/>
  <c r="J5596" i="6" s="1"/>
  <c r="H5593" i="6"/>
  <c r="I5593" i="6" s="1"/>
  <c r="J5593" i="6" s="1"/>
  <c r="H5592" i="6"/>
  <c r="I5592" i="6" s="1"/>
  <c r="J5592" i="6" s="1"/>
  <c r="H5589" i="6"/>
  <c r="I5589" i="6" s="1"/>
  <c r="J5589" i="6" s="1"/>
  <c r="H5588" i="6"/>
  <c r="I5588" i="6" s="1"/>
  <c r="J5588" i="6" s="1"/>
  <c r="H5585" i="6"/>
  <c r="I5585" i="6" s="1"/>
  <c r="J5585" i="6" s="1"/>
  <c r="H5584" i="6"/>
  <c r="I5584" i="6" s="1"/>
  <c r="J5584" i="6" s="1"/>
  <c r="H5581" i="6"/>
  <c r="I5581" i="6" s="1"/>
  <c r="J5581" i="6" s="1"/>
  <c r="H5580" i="6"/>
  <c r="I5580" i="6" s="1"/>
  <c r="J5580" i="6" s="1"/>
  <c r="H5577" i="6"/>
  <c r="I5577" i="6" s="1"/>
  <c r="J5577" i="6" s="1"/>
  <c r="H5576" i="6"/>
  <c r="I5576" i="6" s="1"/>
  <c r="J5576" i="6" s="1"/>
  <c r="H5573" i="6"/>
  <c r="I5573" i="6" s="1"/>
  <c r="J5573" i="6" s="1"/>
  <c r="H5572" i="6"/>
  <c r="I5572" i="6" s="1"/>
  <c r="J5572" i="6" s="1"/>
  <c r="H5569" i="6"/>
  <c r="I5569" i="6" s="1"/>
  <c r="J5569" i="6" s="1"/>
  <c r="H5568" i="6"/>
  <c r="I5568" i="6" s="1"/>
  <c r="J5568" i="6" s="1"/>
  <c r="H6072" i="6"/>
  <c r="I6072" i="6" s="1"/>
  <c r="J6072" i="6" s="1"/>
  <c r="H6064" i="6"/>
  <c r="I6064" i="6" s="1"/>
  <c r="J6064" i="6" s="1"/>
  <c r="H6051" i="6"/>
  <c r="I6051" i="6" s="1"/>
  <c r="J6051" i="6" s="1"/>
  <c r="H6048" i="6"/>
  <c r="I6048" i="6" s="1"/>
  <c r="H6043" i="6"/>
  <c r="I6043" i="6" s="1"/>
  <c r="H6040" i="6"/>
  <c r="I6040" i="6" s="1"/>
  <c r="J6040" i="6" s="1"/>
  <c r="H6070" i="6"/>
  <c r="I6070" i="6" s="1"/>
  <c r="H6068" i="6"/>
  <c r="I6068" i="6" s="1"/>
  <c r="J6068" i="6" s="1"/>
  <c r="H6060" i="6"/>
  <c r="I6060" i="6" s="1"/>
  <c r="J6060" i="6" s="1"/>
  <c r="H6052" i="6"/>
  <c r="I6052" i="6" s="1"/>
  <c r="J6052" i="6" s="1"/>
  <c r="H6047" i="6"/>
  <c r="I6047" i="6" s="1"/>
  <c r="J6047" i="6" s="1"/>
  <c r="H6044" i="6"/>
  <c r="I6044" i="6" s="1"/>
  <c r="J6044" i="6" s="1"/>
  <c r="H6039" i="6"/>
  <c r="I6039" i="6" s="1"/>
  <c r="J6039" i="6" s="1"/>
  <c r="H5747" i="6"/>
  <c r="I5747" i="6" s="1"/>
  <c r="J5747" i="6" s="1"/>
  <c r="H5746" i="6"/>
  <c r="I5746" i="6" s="1"/>
  <c r="J5746" i="6" s="1"/>
  <c r="H5743" i="6"/>
  <c r="I5743" i="6" s="1"/>
  <c r="J5743" i="6" s="1"/>
  <c r="H5742" i="6"/>
  <c r="I5742" i="6" s="1"/>
  <c r="J5742" i="6" s="1"/>
  <c r="H5739" i="6"/>
  <c r="I5739" i="6" s="1"/>
  <c r="J5739" i="6" s="1"/>
  <c r="H5738" i="6"/>
  <c r="I5738" i="6" s="1"/>
  <c r="J5738" i="6" s="1"/>
  <c r="H5735" i="6"/>
  <c r="I5735" i="6" s="1"/>
  <c r="J5735" i="6" s="1"/>
  <c r="H5734" i="6"/>
  <c r="I5734" i="6" s="1"/>
  <c r="J5734" i="6" s="1"/>
  <c r="H5731" i="6"/>
  <c r="I5731" i="6" s="1"/>
  <c r="J5731" i="6" s="1"/>
  <c r="H5730" i="6"/>
  <c r="I5730" i="6" s="1"/>
  <c r="J5730" i="6" s="1"/>
  <c r="H5727" i="6"/>
  <c r="I5727" i="6" s="1"/>
  <c r="J5727" i="6" s="1"/>
  <c r="H5726" i="6"/>
  <c r="I5726" i="6" s="1"/>
  <c r="J5726" i="6" s="1"/>
  <c r="H5723" i="6"/>
  <c r="I5723" i="6" s="1"/>
  <c r="J5723" i="6" s="1"/>
  <c r="H5722" i="6"/>
  <c r="I5722" i="6" s="1"/>
  <c r="J5722" i="6" s="1"/>
  <c r="H5719" i="6"/>
  <c r="I5719" i="6" s="1"/>
  <c r="J5719" i="6" s="1"/>
  <c r="H5718" i="6"/>
  <c r="I5718" i="6" s="1"/>
  <c r="J5718" i="6" s="1"/>
  <c r="H5715" i="6"/>
  <c r="I5715" i="6" s="1"/>
  <c r="J5715" i="6" s="1"/>
  <c r="H5714" i="6"/>
  <c r="I5714" i="6" s="1"/>
  <c r="J5714" i="6" s="1"/>
  <c r="H5711" i="6"/>
  <c r="I5711" i="6" s="1"/>
  <c r="H5710" i="6"/>
  <c r="I5710" i="6" s="1"/>
  <c r="J5710" i="6" s="1"/>
  <c r="H5707" i="6"/>
  <c r="I5707" i="6" s="1"/>
  <c r="J5707" i="6" s="1"/>
  <c r="H5706" i="6"/>
  <c r="I5706" i="6" s="1"/>
  <c r="J5706" i="6" s="1"/>
  <c r="H5703" i="6"/>
  <c r="I5703" i="6" s="1"/>
  <c r="J5703" i="6" s="1"/>
  <c r="H5702" i="6"/>
  <c r="I5702" i="6" s="1"/>
  <c r="J5702" i="6" s="1"/>
  <c r="H5699" i="6"/>
  <c r="I5699" i="6" s="1"/>
  <c r="H5698" i="6"/>
  <c r="I5698" i="6" s="1"/>
  <c r="H5695" i="6"/>
  <c r="I5695" i="6" s="1"/>
  <c r="J5695" i="6" s="1"/>
  <c r="H5694" i="6"/>
  <c r="I5694" i="6" s="1"/>
  <c r="J5694" i="6" s="1"/>
  <c r="H5691" i="6"/>
  <c r="I5691" i="6" s="1"/>
  <c r="H5690" i="6"/>
  <c r="I5690" i="6" s="1"/>
  <c r="H5687" i="6"/>
  <c r="I5687" i="6" s="1"/>
  <c r="J5687" i="6" s="1"/>
  <c r="H5686" i="6"/>
  <c r="I5686" i="6" s="1"/>
  <c r="J5686" i="6" s="1"/>
  <c r="H5683" i="6"/>
  <c r="I5683" i="6" s="1"/>
  <c r="H5682" i="6"/>
  <c r="I5682" i="6" s="1"/>
  <c r="J5682" i="6" s="1"/>
  <c r="H5679" i="6"/>
  <c r="I5679" i="6" s="1"/>
  <c r="J5679" i="6" s="1"/>
  <c r="H5678" i="6"/>
  <c r="I5678" i="6" s="1"/>
  <c r="J5678" i="6" s="1"/>
  <c r="H5675" i="6"/>
  <c r="I5675" i="6" s="1"/>
  <c r="J5675" i="6" s="1"/>
  <c r="H5674" i="6"/>
  <c r="I5674" i="6" s="1"/>
  <c r="H5671" i="6"/>
  <c r="I5671" i="6" s="1"/>
  <c r="J5671" i="6" s="1"/>
  <c r="H5670" i="6"/>
  <c r="I5670" i="6" s="1"/>
  <c r="J5670" i="6" s="1"/>
  <c r="H5667" i="6"/>
  <c r="I5667" i="6" s="1"/>
  <c r="J5667" i="6" s="1"/>
  <c r="H5666" i="6"/>
  <c r="I5666" i="6" s="1"/>
  <c r="J5666" i="6" s="1"/>
  <c r="H5663" i="6"/>
  <c r="I5663" i="6" s="1"/>
  <c r="H5662" i="6"/>
  <c r="I5662" i="6" s="1"/>
  <c r="J5662" i="6" s="1"/>
  <c r="H5659" i="6"/>
  <c r="I5659" i="6" s="1"/>
  <c r="H5658" i="6"/>
  <c r="I5658" i="6" s="1"/>
  <c r="J5658" i="6" s="1"/>
  <c r="H5655" i="6"/>
  <c r="I5655" i="6" s="1"/>
  <c r="J5655" i="6" s="1"/>
  <c r="H5654" i="6"/>
  <c r="I5654" i="6" s="1"/>
  <c r="J5654" i="6" s="1"/>
  <c r="H5651" i="6"/>
  <c r="I5651" i="6" s="1"/>
  <c r="J5651" i="6" s="1"/>
  <c r="H5650" i="6"/>
  <c r="I5650" i="6" s="1"/>
  <c r="J5650" i="6" s="1"/>
  <c r="H5647" i="6"/>
  <c r="I5647" i="6" s="1"/>
  <c r="J5647" i="6" s="1"/>
  <c r="H5646" i="6"/>
  <c r="I5646" i="6" s="1"/>
  <c r="J5646" i="6" s="1"/>
  <c r="H5643" i="6"/>
  <c r="I5643" i="6" s="1"/>
  <c r="J5643" i="6" s="1"/>
  <c r="H5642" i="6"/>
  <c r="I5642" i="6" s="1"/>
  <c r="J5642" i="6" s="1"/>
  <c r="H5639" i="6"/>
  <c r="I5639" i="6" s="1"/>
  <c r="J5639" i="6" s="1"/>
  <c r="H5638" i="6"/>
  <c r="I5638" i="6" s="1"/>
  <c r="J5638" i="6" s="1"/>
  <c r="H5635" i="6"/>
  <c r="I5635" i="6" s="1"/>
  <c r="J5635" i="6" s="1"/>
  <c r="H5634" i="6"/>
  <c r="I5634" i="6" s="1"/>
  <c r="J5634" i="6" s="1"/>
  <c r="H5631" i="6"/>
  <c r="I5631" i="6" s="1"/>
  <c r="J5631" i="6" s="1"/>
  <c r="H5630" i="6"/>
  <c r="I5630" i="6" s="1"/>
  <c r="J5630" i="6" s="1"/>
  <c r="H5627" i="6"/>
  <c r="I5627" i="6" s="1"/>
  <c r="J5627" i="6" s="1"/>
  <c r="H5626" i="6"/>
  <c r="I5626" i="6" s="1"/>
  <c r="J5626" i="6" s="1"/>
  <c r="H5623" i="6"/>
  <c r="I5623" i="6" s="1"/>
  <c r="J5623" i="6" s="1"/>
  <c r="H5622" i="6"/>
  <c r="I5622" i="6" s="1"/>
  <c r="J5622" i="6" s="1"/>
  <c r="H5619" i="6"/>
  <c r="I5619" i="6" s="1"/>
  <c r="J5619" i="6" s="1"/>
  <c r="H5618" i="6"/>
  <c r="I5618" i="6" s="1"/>
  <c r="J5618" i="6" s="1"/>
  <c r="H5615" i="6"/>
  <c r="I5615" i="6" s="1"/>
  <c r="J5615" i="6" s="1"/>
  <c r="H5614" i="6"/>
  <c r="I5614" i="6" s="1"/>
  <c r="J5614" i="6" s="1"/>
  <c r="H5611" i="6"/>
  <c r="I5611" i="6" s="1"/>
  <c r="J5611" i="6" s="1"/>
  <c r="H5610" i="6"/>
  <c r="I5610" i="6" s="1"/>
  <c r="J5610" i="6" s="1"/>
  <c r="H5607" i="6"/>
  <c r="I5607" i="6" s="1"/>
  <c r="J5607" i="6" s="1"/>
  <c r="H5606" i="6"/>
  <c r="I5606" i="6" s="1"/>
  <c r="J5606" i="6" s="1"/>
  <c r="H5603" i="6"/>
  <c r="I5603" i="6" s="1"/>
  <c r="J5603" i="6" s="1"/>
  <c r="H5602" i="6"/>
  <c r="I5602" i="6" s="1"/>
  <c r="J5602" i="6" s="1"/>
  <c r="H5599" i="6"/>
  <c r="I5599" i="6" s="1"/>
  <c r="J5599" i="6" s="1"/>
  <c r="H5598" i="6"/>
  <c r="I5598" i="6" s="1"/>
  <c r="J5598" i="6" s="1"/>
  <c r="H5595" i="6"/>
  <c r="I5595" i="6" s="1"/>
  <c r="J5595" i="6" s="1"/>
  <c r="H5594" i="6"/>
  <c r="I5594" i="6" s="1"/>
  <c r="J5594" i="6" s="1"/>
  <c r="H5591" i="6"/>
  <c r="I5591" i="6" s="1"/>
  <c r="J5591" i="6" s="1"/>
  <c r="H5590" i="6"/>
  <c r="I5590" i="6" s="1"/>
  <c r="J5590" i="6" s="1"/>
  <c r="H5587" i="6"/>
  <c r="I5587" i="6" s="1"/>
  <c r="J5587" i="6" s="1"/>
  <c r="H5586" i="6"/>
  <c r="I5586" i="6" s="1"/>
  <c r="J5586" i="6" s="1"/>
  <c r="H5583" i="6"/>
  <c r="I5583" i="6" s="1"/>
  <c r="J5583" i="6" s="1"/>
  <c r="H5582" i="6"/>
  <c r="I5582" i="6" s="1"/>
  <c r="J5582" i="6" s="1"/>
  <c r="H5579" i="6"/>
  <c r="I5579" i="6" s="1"/>
  <c r="J5579" i="6" s="1"/>
  <c r="H5578" i="6"/>
  <c r="I5578" i="6" s="1"/>
  <c r="J5578" i="6" s="1"/>
  <c r="H5575" i="6"/>
  <c r="I5575" i="6" s="1"/>
  <c r="J5575" i="6" s="1"/>
  <c r="H5574" i="6"/>
  <c r="I5574" i="6" s="1"/>
  <c r="J5574" i="6" s="1"/>
  <c r="H5571" i="6"/>
  <c r="I5571" i="6" s="1"/>
  <c r="J5571" i="6" s="1"/>
  <c r="H5570" i="6"/>
  <c r="I5570" i="6" s="1"/>
  <c r="J5570" i="6" s="1"/>
  <c r="H5567" i="6"/>
  <c r="I5567" i="6" s="1"/>
  <c r="J5567" i="6" s="1"/>
  <c r="H5563" i="6"/>
  <c r="I5563" i="6" s="1"/>
  <c r="J5563" i="6" s="1"/>
  <c r="H5559" i="6"/>
  <c r="I5559" i="6" s="1"/>
  <c r="J5559" i="6" s="1"/>
  <c r="H5555" i="6"/>
  <c r="I5555" i="6" s="1"/>
  <c r="J5555" i="6" s="1"/>
  <c r="H5551" i="6"/>
  <c r="I5551" i="6" s="1"/>
  <c r="J5551" i="6" s="1"/>
  <c r="H5547" i="6"/>
  <c r="I5547" i="6" s="1"/>
  <c r="J5547" i="6" s="1"/>
  <c r="H5543" i="6"/>
  <c r="I5543" i="6" s="1"/>
  <c r="J5543" i="6" s="1"/>
  <c r="H5539" i="6"/>
  <c r="I5539" i="6" s="1"/>
  <c r="J5539" i="6" s="1"/>
  <c r="H5535" i="6"/>
  <c r="I5535" i="6" s="1"/>
  <c r="J5535" i="6" s="1"/>
  <c r="H5531" i="6"/>
  <c r="I5531" i="6" s="1"/>
  <c r="J5531" i="6" s="1"/>
  <c r="H5527" i="6"/>
  <c r="I5527" i="6" s="1"/>
  <c r="J5527" i="6" s="1"/>
  <c r="H5523" i="6"/>
  <c r="I5523" i="6" s="1"/>
  <c r="J5523" i="6" s="1"/>
  <c r="H5519" i="6"/>
  <c r="I5519" i="6" s="1"/>
  <c r="J5519" i="6" s="1"/>
  <c r="H5515" i="6"/>
  <c r="I5515" i="6" s="1"/>
  <c r="J5515" i="6" s="1"/>
  <c r="H5511" i="6"/>
  <c r="I5511" i="6" s="1"/>
  <c r="J5511" i="6" s="1"/>
  <c r="H5507" i="6"/>
  <c r="I5507" i="6" s="1"/>
  <c r="J5507" i="6" s="1"/>
  <c r="H5503" i="6"/>
  <c r="I5503" i="6" s="1"/>
  <c r="J5503" i="6" s="1"/>
  <c r="H5499" i="6"/>
  <c r="I5499" i="6" s="1"/>
  <c r="J5499" i="6" s="1"/>
  <c r="H5495" i="6"/>
  <c r="I5495" i="6" s="1"/>
  <c r="J5495" i="6" s="1"/>
  <c r="H5491" i="6"/>
  <c r="I5491" i="6" s="1"/>
  <c r="J5491" i="6" s="1"/>
  <c r="H5487" i="6"/>
  <c r="I5487" i="6" s="1"/>
  <c r="J5487" i="6" s="1"/>
  <c r="H5483" i="6"/>
  <c r="I5483" i="6" s="1"/>
  <c r="J5483" i="6" s="1"/>
  <c r="H5479" i="6"/>
  <c r="I5479" i="6" s="1"/>
  <c r="J5479" i="6" s="1"/>
  <c r="H5475" i="6"/>
  <c r="I5475" i="6" s="1"/>
  <c r="J5475" i="6" s="1"/>
  <c r="H5471" i="6"/>
  <c r="I5471" i="6" s="1"/>
  <c r="J5471" i="6" s="1"/>
  <c r="H5467" i="6"/>
  <c r="I5467" i="6" s="1"/>
  <c r="J5467" i="6" s="1"/>
  <c r="H5463" i="6"/>
  <c r="I5463" i="6" s="1"/>
  <c r="J5463" i="6" s="1"/>
  <c r="H5459" i="6"/>
  <c r="I5459" i="6" s="1"/>
  <c r="J5459" i="6" s="1"/>
  <c r="H5455" i="6"/>
  <c r="I5455" i="6" s="1"/>
  <c r="J5455" i="6" s="1"/>
  <c r="H5451" i="6"/>
  <c r="I5451" i="6" s="1"/>
  <c r="J5451" i="6" s="1"/>
  <c r="H5447" i="6"/>
  <c r="I5447" i="6" s="1"/>
  <c r="J5447" i="6" s="1"/>
  <c r="H5443" i="6"/>
  <c r="I5443" i="6" s="1"/>
  <c r="J5443" i="6" s="1"/>
  <c r="H5439" i="6"/>
  <c r="I5439" i="6" s="1"/>
  <c r="J5439" i="6" s="1"/>
  <c r="H5435" i="6"/>
  <c r="I5435" i="6" s="1"/>
  <c r="J5435" i="6" s="1"/>
  <c r="H5431" i="6"/>
  <c r="I5431" i="6" s="1"/>
  <c r="J5431" i="6" s="1"/>
  <c r="H5427" i="6"/>
  <c r="I5427" i="6" s="1"/>
  <c r="J5427" i="6" s="1"/>
  <c r="H5423" i="6"/>
  <c r="I5423" i="6" s="1"/>
  <c r="J5423" i="6" s="1"/>
  <c r="H5419" i="6"/>
  <c r="I5419" i="6" s="1"/>
  <c r="J5419" i="6" s="1"/>
  <c r="H5415" i="6"/>
  <c r="I5415" i="6" s="1"/>
  <c r="J5415" i="6" s="1"/>
  <c r="H5411" i="6"/>
  <c r="I5411" i="6" s="1"/>
  <c r="J5411" i="6" s="1"/>
  <c r="H5407" i="6"/>
  <c r="I5407" i="6" s="1"/>
  <c r="J5407" i="6" s="1"/>
  <c r="H5403" i="6"/>
  <c r="I5403" i="6" s="1"/>
  <c r="J5403" i="6" s="1"/>
  <c r="H5399" i="6"/>
  <c r="I5399" i="6" s="1"/>
  <c r="J5399" i="6" s="1"/>
  <c r="H5395" i="6"/>
  <c r="I5395" i="6" s="1"/>
  <c r="J5395" i="6" s="1"/>
  <c r="H5391" i="6"/>
  <c r="I5391" i="6" s="1"/>
  <c r="J5391" i="6" s="1"/>
  <c r="H5387" i="6"/>
  <c r="I5387" i="6" s="1"/>
  <c r="J5387" i="6" s="1"/>
  <c r="H5383" i="6"/>
  <c r="I5383" i="6" s="1"/>
  <c r="J5383" i="6" s="1"/>
  <c r="H5379" i="6"/>
  <c r="I5379" i="6" s="1"/>
  <c r="J5379" i="6" s="1"/>
  <c r="H5375" i="6"/>
  <c r="I5375" i="6" s="1"/>
  <c r="J5375" i="6" s="1"/>
  <c r="H5371" i="6"/>
  <c r="I5371" i="6" s="1"/>
  <c r="J5371" i="6" s="1"/>
  <c r="H5367" i="6"/>
  <c r="I5367" i="6" s="1"/>
  <c r="J5367" i="6" s="1"/>
  <c r="H5363" i="6"/>
  <c r="I5363" i="6" s="1"/>
  <c r="J5363" i="6" s="1"/>
  <c r="H5359" i="6"/>
  <c r="I5359" i="6" s="1"/>
  <c r="J5359" i="6" s="1"/>
  <c r="H5355" i="6"/>
  <c r="I5355" i="6" s="1"/>
  <c r="J5355" i="6" s="1"/>
  <c r="H5351" i="6"/>
  <c r="I5351" i="6" s="1"/>
  <c r="J5351" i="6" s="1"/>
  <c r="H5347" i="6"/>
  <c r="I5347" i="6" s="1"/>
  <c r="J5347" i="6" s="1"/>
  <c r="H5343" i="6"/>
  <c r="I5343" i="6" s="1"/>
  <c r="J5343" i="6" s="1"/>
  <c r="H5339" i="6"/>
  <c r="I5339" i="6" s="1"/>
  <c r="J5339" i="6" s="1"/>
  <c r="H5335" i="6"/>
  <c r="I5335" i="6" s="1"/>
  <c r="J5335" i="6" s="1"/>
  <c r="H5331" i="6"/>
  <c r="I5331" i="6" s="1"/>
  <c r="J5331" i="6" s="1"/>
  <c r="H5327" i="6"/>
  <c r="I5327" i="6" s="1"/>
  <c r="J5327" i="6" s="1"/>
  <c r="H5323" i="6"/>
  <c r="I5323" i="6" s="1"/>
  <c r="J5323" i="6" s="1"/>
  <c r="H5319" i="6"/>
  <c r="I5319" i="6" s="1"/>
  <c r="J5319" i="6" s="1"/>
  <c r="H5315" i="6"/>
  <c r="I5315" i="6" s="1"/>
  <c r="J5315" i="6" s="1"/>
  <c r="H5311" i="6"/>
  <c r="I5311" i="6" s="1"/>
  <c r="J5311" i="6" s="1"/>
  <c r="H5307" i="6"/>
  <c r="I5307" i="6" s="1"/>
  <c r="J5307" i="6" s="1"/>
  <c r="H5303" i="6"/>
  <c r="I5303" i="6" s="1"/>
  <c r="J5303" i="6" s="1"/>
  <c r="H5299" i="6"/>
  <c r="I5299" i="6" s="1"/>
  <c r="J5299" i="6" s="1"/>
  <c r="H5295" i="6"/>
  <c r="I5295" i="6" s="1"/>
  <c r="J5295" i="6" s="1"/>
  <c r="H5291" i="6"/>
  <c r="I5291" i="6" s="1"/>
  <c r="J5291" i="6" s="1"/>
  <c r="H5287" i="6"/>
  <c r="I5287" i="6" s="1"/>
  <c r="J5287" i="6" s="1"/>
  <c r="H5283" i="6"/>
  <c r="I5283" i="6" s="1"/>
  <c r="J5283" i="6" s="1"/>
  <c r="H5279" i="6"/>
  <c r="I5279" i="6" s="1"/>
  <c r="J5279" i="6" s="1"/>
  <c r="H5275" i="6"/>
  <c r="I5275" i="6" s="1"/>
  <c r="J5275" i="6" s="1"/>
  <c r="H5271" i="6"/>
  <c r="I5271" i="6" s="1"/>
  <c r="J5271" i="6" s="1"/>
  <c r="H5267" i="6"/>
  <c r="I5267" i="6" s="1"/>
  <c r="J5267" i="6" s="1"/>
  <c r="H5263" i="6"/>
  <c r="I5263" i="6" s="1"/>
  <c r="J5263" i="6" s="1"/>
  <c r="H5259" i="6"/>
  <c r="I5259" i="6" s="1"/>
  <c r="J5259" i="6" s="1"/>
  <c r="H5255" i="6"/>
  <c r="I5255" i="6" s="1"/>
  <c r="J5255" i="6" s="1"/>
  <c r="H5251" i="6"/>
  <c r="I5251" i="6" s="1"/>
  <c r="J5251" i="6" s="1"/>
  <c r="H5247" i="6"/>
  <c r="I5247" i="6" s="1"/>
  <c r="J5247" i="6" s="1"/>
  <c r="H5243" i="6"/>
  <c r="I5243" i="6" s="1"/>
  <c r="J5243" i="6" s="1"/>
  <c r="H5239" i="6"/>
  <c r="I5239" i="6" s="1"/>
  <c r="J5239" i="6" s="1"/>
  <c r="H5235" i="6"/>
  <c r="I5235" i="6" s="1"/>
  <c r="J5235" i="6" s="1"/>
  <c r="H5231" i="6"/>
  <c r="I5231" i="6" s="1"/>
  <c r="J5231" i="6" s="1"/>
  <c r="H5227" i="6"/>
  <c r="I5227" i="6" s="1"/>
  <c r="J5227" i="6" s="1"/>
  <c r="H5223" i="6"/>
  <c r="I5223" i="6" s="1"/>
  <c r="H5219" i="6"/>
  <c r="I5219" i="6" s="1"/>
  <c r="J5219" i="6" s="1"/>
  <c r="H5215" i="6"/>
  <c r="I5215" i="6" s="1"/>
  <c r="J5215" i="6" s="1"/>
  <c r="H5211" i="6"/>
  <c r="I5211" i="6" s="1"/>
  <c r="J5211" i="6" s="1"/>
  <c r="H5207" i="6"/>
  <c r="I5207" i="6" s="1"/>
  <c r="J5207" i="6" s="1"/>
  <c r="H5203" i="6"/>
  <c r="I5203" i="6" s="1"/>
  <c r="J5203" i="6" s="1"/>
  <c r="H5199" i="6"/>
  <c r="I5199" i="6" s="1"/>
  <c r="J5199" i="6" s="1"/>
  <c r="H5195" i="6"/>
  <c r="I5195" i="6" s="1"/>
  <c r="J5195" i="6" s="1"/>
  <c r="H5191" i="6"/>
  <c r="I5191" i="6" s="1"/>
  <c r="H5187" i="6"/>
  <c r="I5187" i="6" s="1"/>
  <c r="H5183" i="6"/>
  <c r="I5183" i="6" s="1"/>
  <c r="H5179" i="6"/>
  <c r="I5179" i="6" s="1"/>
  <c r="J5179" i="6" s="1"/>
  <c r="H5175" i="6"/>
  <c r="I5175" i="6" s="1"/>
  <c r="J5175" i="6" s="1"/>
  <c r="H5171" i="6"/>
  <c r="I5171" i="6" s="1"/>
  <c r="J5171" i="6" s="1"/>
  <c r="H5167" i="6"/>
  <c r="I5167" i="6" s="1"/>
  <c r="J5167" i="6" s="1"/>
  <c r="H5163" i="6"/>
  <c r="I5163" i="6" s="1"/>
  <c r="J5163" i="6" s="1"/>
  <c r="H5159" i="6"/>
  <c r="I5159" i="6" s="1"/>
  <c r="H5155" i="6"/>
  <c r="I5155" i="6" s="1"/>
  <c r="J5155" i="6" s="1"/>
  <c r="H5151" i="6"/>
  <c r="I5151" i="6" s="1"/>
  <c r="J5151" i="6" s="1"/>
  <c r="H5147" i="6"/>
  <c r="I5147" i="6" s="1"/>
  <c r="J5147" i="6" s="1"/>
  <c r="H5143" i="6"/>
  <c r="I5143" i="6" s="1"/>
  <c r="J5143" i="6" s="1"/>
  <c r="H5139" i="6"/>
  <c r="I5139" i="6" s="1"/>
  <c r="J5139" i="6" s="1"/>
  <c r="H5135" i="6"/>
  <c r="I5135" i="6" s="1"/>
  <c r="J5135" i="6" s="1"/>
  <c r="H5131" i="6"/>
  <c r="I5131" i="6" s="1"/>
  <c r="J5131" i="6" s="1"/>
  <c r="H5127" i="6"/>
  <c r="I5127" i="6" s="1"/>
  <c r="J5127" i="6" s="1"/>
  <c r="H5123" i="6"/>
  <c r="I5123" i="6" s="1"/>
  <c r="J5123" i="6" s="1"/>
  <c r="H5119" i="6"/>
  <c r="I5119" i="6" s="1"/>
  <c r="J5119" i="6" s="1"/>
  <c r="H5115" i="6"/>
  <c r="I5115" i="6" s="1"/>
  <c r="J5115" i="6" s="1"/>
  <c r="H5111" i="6"/>
  <c r="I5111" i="6" s="1"/>
  <c r="J5111" i="6" s="1"/>
  <c r="H5107" i="6"/>
  <c r="I5107" i="6" s="1"/>
  <c r="J5107" i="6" s="1"/>
  <c r="H5103" i="6"/>
  <c r="I5103" i="6" s="1"/>
  <c r="J5103" i="6" s="1"/>
  <c r="H5099" i="6"/>
  <c r="I5099" i="6" s="1"/>
  <c r="J5099" i="6" s="1"/>
  <c r="H5095" i="6"/>
  <c r="I5095" i="6" s="1"/>
  <c r="H5091" i="6"/>
  <c r="I5091" i="6" s="1"/>
  <c r="J5091" i="6" s="1"/>
  <c r="H5087" i="6"/>
  <c r="I5087" i="6" s="1"/>
  <c r="J5087" i="6" s="1"/>
  <c r="H5083" i="6"/>
  <c r="I5083" i="6" s="1"/>
  <c r="J5083" i="6" s="1"/>
  <c r="H5079" i="6"/>
  <c r="I5079" i="6" s="1"/>
  <c r="J5079" i="6" s="1"/>
  <c r="H5075" i="6"/>
  <c r="I5075" i="6" s="1"/>
  <c r="J5075" i="6" s="1"/>
  <c r="H5566" i="6"/>
  <c r="I5566" i="6" s="1"/>
  <c r="J5566" i="6" s="1"/>
  <c r="H5562" i="6"/>
  <c r="I5562" i="6" s="1"/>
  <c r="J5562" i="6" s="1"/>
  <c r="H5558" i="6"/>
  <c r="I5558" i="6" s="1"/>
  <c r="J5558" i="6" s="1"/>
  <c r="H5554" i="6"/>
  <c r="I5554" i="6" s="1"/>
  <c r="J5554" i="6" s="1"/>
  <c r="H5550" i="6"/>
  <c r="I5550" i="6" s="1"/>
  <c r="J5550" i="6" s="1"/>
  <c r="H5546" i="6"/>
  <c r="I5546" i="6" s="1"/>
  <c r="J5546" i="6" s="1"/>
  <c r="H5542" i="6"/>
  <c r="I5542" i="6" s="1"/>
  <c r="J5542" i="6" s="1"/>
  <c r="H5538" i="6"/>
  <c r="I5538" i="6" s="1"/>
  <c r="J5538" i="6" s="1"/>
  <c r="H5534" i="6"/>
  <c r="I5534" i="6" s="1"/>
  <c r="J5534" i="6" s="1"/>
  <c r="H5530" i="6"/>
  <c r="I5530" i="6" s="1"/>
  <c r="J5530" i="6" s="1"/>
  <c r="H5526" i="6"/>
  <c r="I5526" i="6" s="1"/>
  <c r="J5526" i="6" s="1"/>
  <c r="H5522" i="6"/>
  <c r="I5522" i="6" s="1"/>
  <c r="J5522" i="6" s="1"/>
  <c r="H5518" i="6"/>
  <c r="I5518" i="6" s="1"/>
  <c r="J5518" i="6" s="1"/>
  <c r="H5514" i="6"/>
  <c r="I5514" i="6" s="1"/>
  <c r="J5514" i="6" s="1"/>
  <c r="H5510" i="6"/>
  <c r="I5510" i="6" s="1"/>
  <c r="J5510" i="6" s="1"/>
  <c r="H5506" i="6"/>
  <c r="I5506" i="6" s="1"/>
  <c r="J5506" i="6" s="1"/>
  <c r="H5502" i="6"/>
  <c r="I5502" i="6" s="1"/>
  <c r="J5502" i="6" s="1"/>
  <c r="H5498" i="6"/>
  <c r="I5498" i="6" s="1"/>
  <c r="J5498" i="6" s="1"/>
  <c r="H5494" i="6"/>
  <c r="I5494" i="6" s="1"/>
  <c r="J5494" i="6" s="1"/>
  <c r="H5490" i="6"/>
  <c r="I5490" i="6" s="1"/>
  <c r="J5490" i="6" s="1"/>
  <c r="H5486" i="6"/>
  <c r="I5486" i="6" s="1"/>
  <c r="J5486" i="6" s="1"/>
  <c r="H5482" i="6"/>
  <c r="I5482" i="6" s="1"/>
  <c r="J5482" i="6" s="1"/>
  <c r="H5478" i="6"/>
  <c r="I5478" i="6" s="1"/>
  <c r="J5478" i="6" s="1"/>
  <c r="H5474" i="6"/>
  <c r="I5474" i="6" s="1"/>
  <c r="J5474" i="6" s="1"/>
  <c r="H5470" i="6"/>
  <c r="I5470" i="6" s="1"/>
  <c r="J5470" i="6" s="1"/>
  <c r="H5466" i="6"/>
  <c r="I5466" i="6" s="1"/>
  <c r="J5466" i="6" s="1"/>
  <c r="H5462" i="6"/>
  <c r="I5462" i="6" s="1"/>
  <c r="J5462" i="6" s="1"/>
  <c r="H5458" i="6"/>
  <c r="I5458" i="6" s="1"/>
  <c r="J5458" i="6" s="1"/>
  <c r="H5454" i="6"/>
  <c r="I5454" i="6" s="1"/>
  <c r="J5454" i="6" s="1"/>
  <c r="H5450" i="6"/>
  <c r="I5450" i="6" s="1"/>
  <c r="J5450" i="6" s="1"/>
  <c r="H5446" i="6"/>
  <c r="I5446" i="6" s="1"/>
  <c r="J5446" i="6" s="1"/>
  <c r="H5442" i="6"/>
  <c r="I5442" i="6" s="1"/>
  <c r="J5442" i="6" s="1"/>
  <c r="H5438" i="6"/>
  <c r="I5438" i="6" s="1"/>
  <c r="J5438" i="6" s="1"/>
  <c r="H5434" i="6"/>
  <c r="I5434" i="6" s="1"/>
  <c r="J5434" i="6" s="1"/>
  <c r="H5430" i="6"/>
  <c r="I5430" i="6" s="1"/>
  <c r="J5430" i="6" s="1"/>
  <c r="H5426" i="6"/>
  <c r="I5426" i="6" s="1"/>
  <c r="J5426" i="6" s="1"/>
  <c r="H5422" i="6"/>
  <c r="I5422" i="6" s="1"/>
  <c r="J5422" i="6" s="1"/>
  <c r="H5418" i="6"/>
  <c r="I5418" i="6" s="1"/>
  <c r="J5418" i="6" s="1"/>
  <c r="H5414" i="6"/>
  <c r="I5414" i="6" s="1"/>
  <c r="J5414" i="6" s="1"/>
  <c r="H5410" i="6"/>
  <c r="I5410" i="6" s="1"/>
  <c r="J5410" i="6" s="1"/>
  <c r="H5406" i="6"/>
  <c r="I5406" i="6" s="1"/>
  <c r="J5406" i="6" s="1"/>
  <c r="H5402" i="6"/>
  <c r="I5402" i="6" s="1"/>
  <c r="J5402" i="6" s="1"/>
  <c r="H5398" i="6"/>
  <c r="I5398" i="6" s="1"/>
  <c r="J5398" i="6" s="1"/>
  <c r="H5394" i="6"/>
  <c r="I5394" i="6" s="1"/>
  <c r="J5394" i="6" s="1"/>
  <c r="H5390" i="6"/>
  <c r="I5390" i="6" s="1"/>
  <c r="J5390" i="6" s="1"/>
  <c r="H5386" i="6"/>
  <c r="I5386" i="6" s="1"/>
  <c r="J5386" i="6" s="1"/>
  <c r="H5382" i="6"/>
  <c r="I5382" i="6" s="1"/>
  <c r="J5382" i="6" s="1"/>
  <c r="H5378" i="6"/>
  <c r="I5378" i="6" s="1"/>
  <c r="J5378" i="6" s="1"/>
  <c r="H5374" i="6"/>
  <c r="I5374" i="6" s="1"/>
  <c r="J5374" i="6" s="1"/>
  <c r="H5370" i="6"/>
  <c r="I5370" i="6" s="1"/>
  <c r="J5370" i="6" s="1"/>
  <c r="H5366" i="6"/>
  <c r="I5366" i="6" s="1"/>
  <c r="J5366" i="6" s="1"/>
  <c r="H5362" i="6"/>
  <c r="I5362" i="6" s="1"/>
  <c r="J5362" i="6" s="1"/>
  <c r="H5358" i="6"/>
  <c r="I5358" i="6" s="1"/>
  <c r="J5358" i="6" s="1"/>
  <c r="H5354" i="6"/>
  <c r="I5354" i="6" s="1"/>
  <c r="J5354" i="6" s="1"/>
  <c r="H5350" i="6"/>
  <c r="I5350" i="6" s="1"/>
  <c r="J5350" i="6" s="1"/>
  <c r="H5346" i="6"/>
  <c r="I5346" i="6" s="1"/>
  <c r="J5346" i="6" s="1"/>
  <c r="H5342" i="6"/>
  <c r="I5342" i="6" s="1"/>
  <c r="J5342" i="6" s="1"/>
  <c r="H5338" i="6"/>
  <c r="I5338" i="6" s="1"/>
  <c r="J5338" i="6" s="1"/>
  <c r="H5334" i="6"/>
  <c r="I5334" i="6" s="1"/>
  <c r="J5334" i="6" s="1"/>
  <c r="H5330" i="6"/>
  <c r="I5330" i="6" s="1"/>
  <c r="J5330" i="6" s="1"/>
  <c r="H5326" i="6"/>
  <c r="I5326" i="6" s="1"/>
  <c r="J5326" i="6" s="1"/>
  <c r="H5322" i="6"/>
  <c r="I5322" i="6" s="1"/>
  <c r="J5322" i="6" s="1"/>
  <c r="H5318" i="6"/>
  <c r="I5318" i="6" s="1"/>
  <c r="J5318" i="6" s="1"/>
  <c r="H5314" i="6"/>
  <c r="I5314" i="6" s="1"/>
  <c r="J5314" i="6" s="1"/>
  <c r="H5310" i="6"/>
  <c r="I5310" i="6" s="1"/>
  <c r="J5310" i="6" s="1"/>
  <c r="H5306" i="6"/>
  <c r="I5306" i="6" s="1"/>
  <c r="J5306" i="6" s="1"/>
  <c r="H5302" i="6"/>
  <c r="I5302" i="6" s="1"/>
  <c r="J5302" i="6" s="1"/>
  <c r="H5298" i="6"/>
  <c r="I5298" i="6" s="1"/>
  <c r="J5298" i="6" s="1"/>
  <c r="H5294" i="6"/>
  <c r="I5294" i="6" s="1"/>
  <c r="J5294" i="6" s="1"/>
  <c r="H5290" i="6"/>
  <c r="I5290" i="6" s="1"/>
  <c r="J5290" i="6" s="1"/>
  <c r="H5286" i="6"/>
  <c r="I5286" i="6" s="1"/>
  <c r="J5286" i="6" s="1"/>
  <c r="H5282" i="6"/>
  <c r="I5282" i="6" s="1"/>
  <c r="J5282" i="6" s="1"/>
  <c r="H5278" i="6"/>
  <c r="I5278" i="6" s="1"/>
  <c r="J5278" i="6" s="1"/>
  <c r="H5274" i="6"/>
  <c r="I5274" i="6" s="1"/>
  <c r="J5274" i="6" s="1"/>
  <c r="H5270" i="6"/>
  <c r="I5270" i="6" s="1"/>
  <c r="J5270" i="6" s="1"/>
  <c r="H5266" i="6"/>
  <c r="I5266" i="6" s="1"/>
  <c r="J5266" i="6" s="1"/>
  <c r="H5262" i="6"/>
  <c r="I5262" i="6" s="1"/>
  <c r="J5262" i="6" s="1"/>
  <c r="H5258" i="6"/>
  <c r="I5258" i="6" s="1"/>
  <c r="J5258" i="6" s="1"/>
  <c r="H5254" i="6"/>
  <c r="I5254" i="6" s="1"/>
  <c r="J5254" i="6" s="1"/>
  <c r="H5250" i="6"/>
  <c r="I5250" i="6" s="1"/>
  <c r="J5250" i="6" s="1"/>
  <c r="H5246" i="6"/>
  <c r="I5246" i="6" s="1"/>
  <c r="J5246" i="6" s="1"/>
  <c r="H5242" i="6"/>
  <c r="I5242" i="6" s="1"/>
  <c r="J5242" i="6" s="1"/>
  <c r="H5238" i="6"/>
  <c r="I5238" i="6" s="1"/>
  <c r="J5238" i="6" s="1"/>
  <c r="H5565" i="6"/>
  <c r="I5565" i="6" s="1"/>
  <c r="J5565" i="6" s="1"/>
  <c r="H5557" i="6"/>
  <c r="I5557" i="6" s="1"/>
  <c r="J5557" i="6" s="1"/>
  <c r="H5549" i="6"/>
  <c r="I5549" i="6" s="1"/>
  <c r="J5549" i="6" s="1"/>
  <c r="H5541" i="6"/>
  <c r="I5541" i="6" s="1"/>
  <c r="J5541" i="6" s="1"/>
  <c r="H5533" i="6"/>
  <c r="I5533" i="6" s="1"/>
  <c r="J5533" i="6" s="1"/>
  <c r="H5525" i="6"/>
  <c r="I5525" i="6" s="1"/>
  <c r="J5525" i="6" s="1"/>
  <c r="H5517" i="6"/>
  <c r="I5517" i="6" s="1"/>
  <c r="J5517" i="6" s="1"/>
  <c r="H5509" i="6"/>
  <c r="I5509" i="6" s="1"/>
  <c r="J5509" i="6" s="1"/>
  <c r="H5501" i="6"/>
  <c r="I5501" i="6" s="1"/>
  <c r="J5501" i="6" s="1"/>
  <c r="H5493" i="6"/>
  <c r="I5493" i="6" s="1"/>
  <c r="J5493" i="6" s="1"/>
  <c r="H5485" i="6"/>
  <c r="I5485" i="6" s="1"/>
  <c r="J5485" i="6" s="1"/>
  <c r="H5477" i="6"/>
  <c r="I5477" i="6" s="1"/>
  <c r="J5477" i="6" s="1"/>
  <c r="H5469" i="6"/>
  <c r="I5469" i="6" s="1"/>
  <c r="J5469" i="6" s="1"/>
  <c r="H5461" i="6"/>
  <c r="I5461" i="6" s="1"/>
  <c r="J5461" i="6" s="1"/>
  <c r="H5453" i="6"/>
  <c r="I5453" i="6" s="1"/>
  <c r="J5453" i="6" s="1"/>
  <c r="H5445" i="6"/>
  <c r="I5445" i="6" s="1"/>
  <c r="J5445" i="6" s="1"/>
  <c r="H5437" i="6"/>
  <c r="I5437" i="6" s="1"/>
  <c r="J5437" i="6" s="1"/>
  <c r="H5429" i="6"/>
  <c r="I5429" i="6" s="1"/>
  <c r="J5429" i="6" s="1"/>
  <c r="H5421" i="6"/>
  <c r="I5421" i="6" s="1"/>
  <c r="J5421" i="6" s="1"/>
  <c r="H5413" i="6"/>
  <c r="I5413" i="6" s="1"/>
  <c r="J5413" i="6" s="1"/>
  <c r="H5405" i="6"/>
  <c r="I5405" i="6" s="1"/>
  <c r="J5405" i="6" s="1"/>
  <c r="H5397" i="6"/>
  <c r="I5397" i="6" s="1"/>
  <c r="J5397" i="6" s="1"/>
  <c r="H5389" i="6"/>
  <c r="I5389" i="6" s="1"/>
  <c r="J5389" i="6" s="1"/>
  <c r="H5381" i="6"/>
  <c r="I5381" i="6" s="1"/>
  <c r="J5381" i="6" s="1"/>
  <c r="H5373" i="6"/>
  <c r="I5373" i="6" s="1"/>
  <c r="J5373" i="6" s="1"/>
  <c r="H5365" i="6"/>
  <c r="I5365" i="6" s="1"/>
  <c r="J5365" i="6" s="1"/>
  <c r="H5357" i="6"/>
  <c r="I5357" i="6" s="1"/>
  <c r="J5357" i="6" s="1"/>
  <c r="H5349" i="6"/>
  <c r="I5349" i="6" s="1"/>
  <c r="J5349" i="6" s="1"/>
  <c r="H5341" i="6"/>
  <c r="I5341" i="6" s="1"/>
  <c r="J5341" i="6" s="1"/>
  <c r="H5333" i="6"/>
  <c r="I5333" i="6" s="1"/>
  <c r="J5333" i="6" s="1"/>
  <c r="H5325" i="6"/>
  <c r="I5325" i="6" s="1"/>
  <c r="J5325" i="6" s="1"/>
  <c r="H5317" i="6"/>
  <c r="I5317" i="6" s="1"/>
  <c r="J5317" i="6" s="1"/>
  <c r="H5309" i="6"/>
  <c r="I5309" i="6" s="1"/>
  <c r="J5309" i="6" s="1"/>
  <c r="H5301" i="6"/>
  <c r="I5301" i="6" s="1"/>
  <c r="J5301" i="6" s="1"/>
  <c r="H5293" i="6"/>
  <c r="I5293" i="6" s="1"/>
  <c r="J5293" i="6" s="1"/>
  <c r="H5285" i="6"/>
  <c r="I5285" i="6" s="1"/>
  <c r="J5285" i="6" s="1"/>
  <c r="H5277" i="6"/>
  <c r="I5277" i="6" s="1"/>
  <c r="J5277" i="6" s="1"/>
  <c r="H5269" i="6"/>
  <c r="I5269" i="6" s="1"/>
  <c r="J5269" i="6" s="1"/>
  <c r="H5261" i="6"/>
  <c r="I5261" i="6" s="1"/>
  <c r="J5261" i="6" s="1"/>
  <c r="H5253" i="6"/>
  <c r="I5253" i="6" s="1"/>
  <c r="J5253" i="6" s="1"/>
  <c r="H5245" i="6"/>
  <c r="I5245" i="6" s="1"/>
  <c r="J5245" i="6" s="1"/>
  <c r="H5237" i="6"/>
  <c r="I5237" i="6" s="1"/>
  <c r="J5237" i="6" s="1"/>
  <c r="H5232" i="6"/>
  <c r="I5232" i="6" s="1"/>
  <c r="H5228" i="6"/>
  <c r="I5228" i="6" s="1"/>
  <c r="J5228" i="6" s="1"/>
  <c r="H5224" i="6"/>
  <c r="I5224" i="6" s="1"/>
  <c r="J5224" i="6" s="1"/>
  <c r="H5220" i="6"/>
  <c r="I5220" i="6" s="1"/>
  <c r="J5220" i="6" s="1"/>
  <c r="H5216" i="6"/>
  <c r="I5216" i="6" s="1"/>
  <c r="J5216" i="6" s="1"/>
  <c r="H5212" i="6"/>
  <c r="I5212" i="6" s="1"/>
  <c r="J5212" i="6" s="1"/>
  <c r="H5208" i="6"/>
  <c r="I5208" i="6" s="1"/>
  <c r="J5208" i="6" s="1"/>
  <c r="H5204" i="6"/>
  <c r="I5204" i="6" s="1"/>
  <c r="J5204" i="6" s="1"/>
  <c r="H5200" i="6"/>
  <c r="I5200" i="6" s="1"/>
  <c r="J5200" i="6" s="1"/>
  <c r="H5196" i="6"/>
  <c r="I5196" i="6" s="1"/>
  <c r="J5196" i="6" s="1"/>
  <c r="H5192" i="6"/>
  <c r="I5192" i="6" s="1"/>
  <c r="J5192" i="6" s="1"/>
  <c r="H5188" i="6"/>
  <c r="I5188" i="6" s="1"/>
  <c r="J5188" i="6" s="1"/>
  <c r="H5184" i="6"/>
  <c r="I5184" i="6" s="1"/>
  <c r="J5184" i="6" s="1"/>
  <c r="H5180" i="6"/>
  <c r="I5180" i="6" s="1"/>
  <c r="J5180" i="6" s="1"/>
  <c r="H5176" i="6"/>
  <c r="I5176" i="6" s="1"/>
  <c r="J5176" i="6" s="1"/>
  <c r="H5172" i="6"/>
  <c r="I5172" i="6" s="1"/>
  <c r="J5172" i="6" s="1"/>
  <c r="H5168" i="6"/>
  <c r="I5168" i="6" s="1"/>
  <c r="J5168" i="6" s="1"/>
  <c r="H5164" i="6"/>
  <c r="I5164" i="6" s="1"/>
  <c r="J5164" i="6" s="1"/>
  <c r="H5160" i="6"/>
  <c r="I5160" i="6" s="1"/>
  <c r="J5160" i="6" s="1"/>
  <c r="H5156" i="6"/>
  <c r="I5156" i="6" s="1"/>
  <c r="H5152" i="6"/>
  <c r="I5152" i="6" s="1"/>
  <c r="J5152" i="6" s="1"/>
  <c r="H5148" i="6"/>
  <c r="I5148" i="6" s="1"/>
  <c r="J5148" i="6" s="1"/>
  <c r="H5144" i="6"/>
  <c r="I5144" i="6" s="1"/>
  <c r="J5144" i="6" s="1"/>
  <c r="H5140" i="6"/>
  <c r="I5140" i="6" s="1"/>
  <c r="J5140" i="6" s="1"/>
  <c r="H5136" i="6"/>
  <c r="I5136" i="6" s="1"/>
  <c r="J5136" i="6" s="1"/>
  <c r="H5132" i="6"/>
  <c r="I5132" i="6" s="1"/>
  <c r="J5132" i="6" s="1"/>
  <c r="H5128" i="6"/>
  <c r="I5128" i="6" s="1"/>
  <c r="J5128" i="6" s="1"/>
  <c r="H5124" i="6"/>
  <c r="I5124" i="6" s="1"/>
  <c r="J5124" i="6" s="1"/>
  <c r="H5120" i="6"/>
  <c r="I5120" i="6" s="1"/>
  <c r="J5120" i="6" s="1"/>
  <c r="H5116" i="6"/>
  <c r="I5116" i="6" s="1"/>
  <c r="H5112" i="6"/>
  <c r="I5112" i="6" s="1"/>
  <c r="J5112" i="6" s="1"/>
  <c r="H5108" i="6"/>
  <c r="I5108" i="6" s="1"/>
  <c r="J5108" i="6" s="1"/>
  <c r="H5104" i="6"/>
  <c r="I5104" i="6" s="1"/>
  <c r="J5104" i="6" s="1"/>
  <c r="H5100" i="6"/>
  <c r="I5100" i="6" s="1"/>
  <c r="J5100" i="6" s="1"/>
  <c r="H5096" i="6"/>
  <c r="I5096" i="6" s="1"/>
  <c r="J5096" i="6" s="1"/>
  <c r="H5092" i="6"/>
  <c r="I5092" i="6" s="1"/>
  <c r="J5092" i="6" s="1"/>
  <c r="H5088" i="6"/>
  <c r="I5088" i="6" s="1"/>
  <c r="J5088" i="6" s="1"/>
  <c r="H5084" i="6"/>
  <c r="I5084" i="6" s="1"/>
  <c r="J5084" i="6" s="1"/>
  <c r="H5080" i="6"/>
  <c r="I5080" i="6" s="1"/>
  <c r="J5080" i="6" s="1"/>
  <c r="H4636" i="6"/>
  <c r="I4636" i="6" s="1"/>
  <c r="J4636" i="6" s="1"/>
  <c r="H4632" i="6"/>
  <c r="I4632" i="6" s="1"/>
  <c r="J4632" i="6" s="1"/>
  <c r="H4628" i="6"/>
  <c r="I4628" i="6" s="1"/>
  <c r="H4624" i="6"/>
  <c r="I4624" i="6" s="1"/>
  <c r="H4620" i="6"/>
  <c r="I4620" i="6" s="1"/>
  <c r="J4620" i="6" s="1"/>
  <c r="H4616" i="6"/>
  <c r="I4616" i="6" s="1"/>
  <c r="J4616" i="6" s="1"/>
  <c r="H4614" i="6"/>
  <c r="I4614" i="6" s="1"/>
  <c r="J4614" i="6" s="1"/>
  <c r="H4610" i="6"/>
  <c r="I4610" i="6" s="1"/>
  <c r="H4606" i="6"/>
  <c r="I4606" i="6" s="1"/>
  <c r="J4606" i="6" s="1"/>
  <c r="H4602" i="6"/>
  <c r="I4602" i="6" s="1"/>
  <c r="J4602" i="6" s="1"/>
  <c r="H4598" i="6"/>
  <c r="I4598" i="6" s="1"/>
  <c r="H4596" i="6"/>
  <c r="I4596" i="6" s="1"/>
  <c r="H4592" i="6"/>
  <c r="I4592" i="6" s="1"/>
  <c r="H4588" i="6"/>
  <c r="I4588" i="6" s="1"/>
  <c r="J4588" i="6" s="1"/>
  <c r="H4584" i="6"/>
  <c r="I4584" i="6" s="1"/>
  <c r="J4584" i="6" s="1"/>
  <c r="H4580" i="6"/>
  <c r="I4580" i="6" s="1"/>
  <c r="H4576" i="6"/>
  <c r="I4576" i="6" s="1"/>
  <c r="J4576" i="6" s="1"/>
  <c r="H4574" i="6"/>
  <c r="I4574" i="6" s="1"/>
  <c r="J4574" i="6" s="1"/>
  <c r="H4568" i="6"/>
  <c r="I4568" i="6" s="1"/>
  <c r="J4568" i="6" s="1"/>
  <c r="H4564" i="6"/>
  <c r="I4564" i="6" s="1"/>
  <c r="H4562" i="6"/>
  <c r="I4562" i="6" s="1"/>
  <c r="J4562" i="6" s="1"/>
  <c r="H4558" i="6"/>
  <c r="I4558" i="6" s="1"/>
  <c r="J4558" i="6" s="1"/>
  <c r="H4554" i="6"/>
  <c r="I4554" i="6" s="1"/>
  <c r="J4554" i="6" s="1"/>
  <c r="H4550" i="6"/>
  <c r="I4550" i="6" s="1"/>
  <c r="J4550" i="6" s="1"/>
  <c r="H4546" i="6"/>
  <c r="I4546" i="6" s="1"/>
  <c r="J4546" i="6" s="1"/>
  <c r="H4542" i="6"/>
  <c r="I4542" i="6" s="1"/>
  <c r="J4542" i="6" s="1"/>
  <c r="H4538" i="6"/>
  <c r="I4538" i="6" s="1"/>
  <c r="J4538" i="6" s="1"/>
  <c r="H4536" i="6"/>
  <c r="I4536" i="6" s="1"/>
  <c r="H4532" i="6"/>
  <c r="I4532" i="6" s="1"/>
  <c r="H4528" i="6"/>
  <c r="I4528" i="6" s="1"/>
  <c r="J4528" i="6" s="1"/>
  <c r="H4524" i="6"/>
  <c r="I4524" i="6" s="1"/>
  <c r="H4520" i="6"/>
  <c r="I4520" i="6" s="1"/>
  <c r="H4518" i="6"/>
  <c r="I4518" i="6" s="1"/>
  <c r="H4514" i="6"/>
  <c r="I4514" i="6" s="1"/>
  <c r="J4514" i="6" s="1"/>
  <c r="H4510" i="6"/>
  <c r="I4510" i="6" s="1"/>
  <c r="J4510" i="6" s="1"/>
  <c r="H4506" i="6"/>
  <c r="I4506" i="6" s="1"/>
  <c r="J4506" i="6" s="1"/>
  <c r="H4502" i="6"/>
  <c r="I4502" i="6" s="1"/>
  <c r="J4502" i="6" s="1"/>
  <c r="H4498" i="6"/>
  <c r="I4498" i="6" s="1"/>
  <c r="J4498" i="6" s="1"/>
  <c r="H4494" i="6"/>
  <c r="I4494" i="6" s="1"/>
  <c r="J4494" i="6" s="1"/>
  <c r="H4492" i="6"/>
  <c r="I4492" i="6" s="1"/>
  <c r="J4492" i="6" s="1"/>
  <c r="H4488" i="6"/>
  <c r="I4488" i="6" s="1"/>
  <c r="J4488" i="6" s="1"/>
  <c r="H4484" i="6"/>
  <c r="I4484" i="6" s="1"/>
  <c r="J4484" i="6" s="1"/>
  <c r="H4480" i="6"/>
  <c r="I4480" i="6" s="1"/>
  <c r="J4480" i="6" s="1"/>
  <c r="H4476" i="6"/>
  <c r="I4476" i="6" s="1"/>
  <c r="J4476" i="6" s="1"/>
  <c r="H4472" i="6"/>
  <c r="I4472" i="6" s="1"/>
  <c r="J4472" i="6" s="1"/>
  <c r="H4468" i="6"/>
  <c r="I4468" i="6" s="1"/>
  <c r="J4468" i="6" s="1"/>
  <c r="H4466" i="6"/>
  <c r="I4466" i="6" s="1"/>
  <c r="J4466" i="6" s="1"/>
  <c r="H4462" i="6"/>
  <c r="I4462" i="6" s="1"/>
  <c r="J4462" i="6" s="1"/>
  <c r="H4458" i="6"/>
  <c r="I4458" i="6" s="1"/>
  <c r="J4458" i="6" s="1"/>
  <c r="H4454" i="6"/>
  <c r="I4454" i="6" s="1"/>
  <c r="H4450" i="6"/>
  <c r="I4450" i="6" s="1"/>
  <c r="J4450" i="6" s="1"/>
  <c r="H4446" i="6"/>
  <c r="I4446" i="6" s="1"/>
  <c r="J4446" i="6" s="1"/>
  <c r="H4444" i="6"/>
  <c r="I4444" i="6" s="1"/>
  <c r="J4444" i="6" s="1"/>
  <c r="H4440" i="6"/>
  <c r="I4440" i="6" s="1"/>
  <c r="H4436" i="6"/>
  <c r="I4436" i="6" s="1"/>
  <c r="J4436" i="6" s="1"/>
  <c r="H4432" i="6"/>
  <c r="I4432" i="6" s="1"/>
  <c r="J4432" i="6" s="1"/>
  <c r="H4428" i="6"/>
  <c r="I4428" i="6" s="1"/>
  <c r="J4428" i="6" s="1"/>
  <c r="H4426" i="6"/>
  <c r="I4426" i="6" s="1"/>
  <c r="J4426" i="6" s="1"/>
  <c r="H4422" i="6"/>
  <c r="I4422" i="6" s="1"/>
  <c r="J4422" i="6" s="1"/>
  <c r="H4418" i="6"/>
  <c r="I4418" i="6" s="1"/>
  <c r="H4414" i="6"/>
  <c r="I4414" i="6" s="1"/>
  <c r="J4414" i="6" s="1"/>
  <c r="H4410" i="6"/>
  <c r="I4410" i="6" s="1"/>
  <c r="J4410" i="6" s="1"/>
  <c r="H4406" i="6"/>
  <c r="I4406" i="6" s="1"/>
  <c r="H4402" i="6"/>
  <c r="I4402" i="6" s="1"/>
  <c r="J4402" i="6" s="1"/>
  <c r="H4400" i="6"/>
  <c r="I4400" i="6" s="1"/>
  <c r="J4400" i="6" s="1"/>
  <c r="H4396" i="6"/>
  <c r="I4396" i="6" s="1"/>
  <c r="J4396" i="6" s="1"/>
  <c r="H4392" i="6"/>
  <c r="I4392" i="6" s="1"/>
  <c r="H4388" i="6"/>
  <c r="I4388" i="6" s="1"/>
  <c r="H4384" i="6"/>
  <c r="I4384" i="6" s="1"/>
  <c r="J4384" i="6" s="1"/>
  <c r="H4380" i="6"/>
  <c r="I4380" i="6" s="1"/>
  <c r="J4380" i="6" s="1"/>
  <c r="H4376" i="6"/>
  <c r="I4376" i="6" s="1"/>
  <c r="H4374" i="6"/>
  <c r="I4374" i="6" s="1"/>
  <c r="H4370" i="6"/>
  <c r="I4370" i="6" s="1"/>
  <c r="J4370" i="6" s="1"/>
  <c r="H4366" i="6"/>
  <c r="I4366" i="6" s="1"/>
  <c r="H4362" i="6"/>
  <c r="I4362" i="6" s="1"/>
  <c r="J4362" i="6" s="1"/>
  <c r="H4358" i="6"/>
  <c r="I4358" i="6" s="1"/>
  <c r="J4358" i="6" s="1"/>
  <c r="H4354" i="6"/>
  <c r="I4354" i="6" s="1"/>
  <c r="H4350" i="6"/>
  <c r="I4350" i="6" s="1"/>
  <c r="J4350" i="6" s="1"/>
  <c r="H4348" i="6"/>
  <c r="I4348" i="6" s="1"/>
  <c r="J4348" i="6" s="1"/>
  <c r="H4344" i="6"/>
  <c r="I4344" i="6" s="1"/>
  <c r="H4340" i="6"/>
  <c r="I4340" i="6" s="1"/>
  <c r="J4340" i="6" s="1"/>
  <c r="H4336" i="6"/>
  <c r="I4336" i="6" s="1"/>
  <c r="J4336" i="6" s="1"/>
  <c r="H4332" i="6"/>
  <c r="I4332" i="6" s="1"/>
  <c r="J4332" i="6" s="1"/>
  <c r="H4328" i="6"/>
  <c r="I4328" i="6" s="1"/>
  <c r="J4328" i="6" s="1"/>
  <c r="H4326" i="6"/>
  <c r="I4326" i="6" s="1"/>
  <c r="J4326" i="6" s="1"/>
  <c r="H4322" i="6"/>
  <c r="I4322" i="6" s="1"/>
  <c r="J4322" i="6" s="1"/>
  <c r="H4318" i="6"/>
  <c r="I4318" i="6" s="1"/>
  <c r="J4318" i="6" s="1"/>
  <c r="H4314" i="6"/>
  <c r="I4314" i="6" s="1"/>
  <c r="J4314" i="6" s="1"/>
  <c r="H4310" i="6"/>
  <c r="I4310" i="6" s="1"/>
  <c r="J4310" i="6" s="1"/>
  <c r="H4306" i="6"/>
  <c r="I4306" i="6" s="1"/>
  <c r="J4306" i="6" s="1"/>
  <c r="H4304" i="6"/>
  <c r="I4304" i="6" s="1"/>
  <c r="J4304" i="6" s="1"/>
  <c r="H4300" i="6"/>
  <c r="I4300" i="6" s="1"/>
  <c r="J4300" i="6" s="1"/>
  <c r="H4296" i="6"/>
  <c r="I4296" i="6" s="1"/>
  <c r="J4296" i="6" s="1"/>
  <c r="H4292" i="6"/>
  <c r="I4292" i="6" s="1"/>
  <c r="J4292" i="6" s="1"/>
  <c r="H4288" i="6"/>
  <c r="I4288" i="6" s="1"/>
  <c r="J4288" i="6" s="1"/>
  <c r="H4286" i="6"/>
  <c r="I4286" i="6" s="1"/>
  <c r="J4286" i="6" s="1"/>
  <c r="H4282" i="6"/>
  <c r="I4282" i="6" s="1"/>
  <c r="J4282" i="6" s="1"/>
  <c r="H4278" i="6"/>
  <c r="I4278" i="6" s="1"/>
  <c r="J4278" i="6" s="1"/>
  <c r="H4274" i="6"/>
  <c r="I4274" i="6" s="1"/>
  <c r="H4270" i="6"/>
  <c r="I4270" i="6" s="1"/>
  <c r="J4270" i="6" s="1"/>
  <c r="H4266" i="6"/>
  <c r="I4266" i="6" s="1"/>
  <c r="J4266" i="6" s="1"/>
  <c r="H4264" i="6"/>
  <c r="I4264" i="6" s="1"/>
  <c r="J4264" i="6" s="1"/>
  <c r="H4260" i="6"/>
  <c r="I4260" i="6" s="1"/>
  <c r="J4260" i="6" s="1"/>
  <c r="H4256" i="6"/>
  <c r="I4256" i="6" s="1"/>
  <c r="J4256" i="6" s="1"/>
  <c r="H4252" i="6"/>
  <c r="I4252" i="6" s="1"/>
  <c r="J4252" i="6" s="1"/>
  <c r="H4248" i="6"/>
  <c r="I4248" i="6" s="1"/>
  <c r="J4248" i="6" s="1"/>
  <c r="H4244" i="6"/>
  <c r="I4244" i="6" s="1"/>
  <c r="J4244" i="6" s="1"/>
  <c r="H4240" i="6"/>
  <c r="I4240" i="6" s="1"/>
  <c r="J4240" i="6" s="1"/>
  <c r="H4238" i="6"/>
  <c r="I4238" i="6" s="1"/>
  <c r="J4238" i="6" s="1"/>
  <c r="H4234" i="6"/>
  <c r="I4234" i="6" s="1"/>
  <c r="J4234" i="6" s="1"/>
  <c r="H4230" i="6"/>
  <c r="I4230" i="6" s="1"/>
  <c r="J4230" i="6" s="1"/>
  <c r="H4226" i="6"/>
  <c r="I4226" i="6" s="1"/>
  <c r="J4226" i="6" s="1"/>
  <c r="H4222" i="6"/>
  <c r="I4222" i="6" s="1"/>
  <c r="J4222" i="6" s="1"/>
  <c r="H4218" i="6"/>
  <c r="I4218" i="6" s="1"/>
  <c r="J4218" i="6" s="1"/>
  <c r="H4214" i="6"/>
  <c r="I4214" i="6" s="1"/>
  <c r="J4214" i="6" s="1"/>
  <c r="H4210" i="6"/>
  <c r="I4210" i="6" s="1"/>
  <c r="J4210" i="6" s="1"/>
  <c r="H4208" i="6"/>
  <c r="I4208" i="6" s="1"/>
  <c r="J4208" i="6" s="1"/>
  <c r="H4204" i="6"/>
  <c r="I4204" i="6" s="1"/>
  <c r="J4204" i="6" s="1"/>
  <c r="H4200" i="6"/>
  <c r="I4200" i="6" s="1"/>
  <c r="J4200" i="6" s="1"/>
  <c r="H4196" i="6"/>
  <c r="I4196" i="6" s="1"/>
  <c r="J4196" i="6" s="1"/>
  <c r="H4192" i="6"/>
  <c r="I4192" i="6" s="1"/>
  <c r="J4192" i="6" s="1"/>
  <c r="H4190" i="6"/>
  <c r="I4190" i="6" s="1"/>
  <c r="H4186" i="6"/>
  <c r="I4186" i="6" s="1"/>
  <c r="J4186" i="6" s="1"/>
  <c r="H4182" i="6"/>
  <c r="I4182" i="6" s="1"/>
  <c r="H4178" i="6"/>
  <c r="I4178" i="6" s="1"/>
  <c r="J4178" i="6" s="1"/>
  <c r="H4174" i="6"/>
  <c r="I4174" i="6" s="1"/>
  <c r="J4174" i="6" s="1"/>
  <c r="H4170" i="6"/>
  <c r="I4170" i="6" s="1"/>
  <c r="J4170" i="6" s="1"/>
  <c r="H4166" i="6"/>
  <c r="I4166" i="6" s="1"/>
  <c r="J4166" i="6" s="1"/>
  <c r="H4162" i="6"/>
  <c r="I4162" i="6" s="1"/>
  <c r="J4162" i="6" s="1"/>
  <c r="H4160" i="6"/>
  <c r="I4160" i="6" s="1"/>
  <c r="J4160" i="6" s="1"/>
  <c r="H4156" i="6"/>
  <c r="I4156" i="6" s="1"/>
  <c r="H4152" i="6"/>
  <c r="I4152" i="6" s="1"/>
  <c r="J4152" i="6" s="1"/>
  <c r="H4148" i="6"/>
  <c r="I4148" i="6" s="1"/>
  <c r="J4148" i="6" s="1"/>
  <c r="H4144" i="6"/>
  <c r="I4144" i="6" s="1"/>
  <c r="J4144" i="6" s="1"/>
  <c r="H4140" i="6"/>
  <c r="I4140" i="6" s="1"/>
  <c r="J4140" i="6" s="1"/>
  <c r="H4136" i="6"/>
  <c r="I4136" i="6" s="1"/>
  <c r="J4136" i="6" s="1"/>
  <c r="H4132" i="6"/>
  <c r="I4132" i="6" s="1"/>
  <c r="J4132" i="6" s="1"/>
  <c r="H4130" i="6"/>
  <c r="I4130" i="6" s="1"/>
  <c r="J4130" i="6" s="1"/>
  <c r="H4126" i="6"/>
  <c r="I4126" i="6" s="1"/>
  <c r="J4126" i="6" s="1"/>
  <c r="H4122" i="6"/>
  <c r="I4122" i="6" s="1"/>
  <c r="J4122" i="6" s="1"/>
  <c r="H4118" i="6"/>
  <c r="I4118" i="6" s="1"/>
  <c r="J4118" i="6" s="1"/>
  <c r="H4114" i="6"/>
  <c r="I4114" i="6" s="1"/>
  <c r="J4114" i="6" s="1"/>
  <c r="H4110" i="6"/>
  <c r="I4110" i="6" s="1"/>
  <c r="J4110" i="6" s="1"/>
  <c r="H4108" i="6"/>
  <c r="I4108" i="6" s="1"/>
  <c r="J4108" i="6" s="1"/>
  <c r="H4104" i="6"/>
  <c r="I4104" i="6" s="1"/>
  <c r="J4104" i="6" s="1"/>
  <c r="H4100" i="6"/>
  <c r="I4100" i="6" s="1"/>
  <c r="H4096" i="6"/>
  <c r="I4096" i="6" s="1"/>
  <c r="J4096" i="6" s="1"/>
  <c r="H4092" i="6"/>
  <c r="I4092" i="6" s="1"/>
  <c r="J4092" i="6" s="1"/>
  <c r="H4088" i="6"/>
  <c r="I4088" i="6" s="1"/>
  <c r="J4088" i="6" s="1"/>
  <c r="H4086" i="6"/>
  <c r="I4086" i="6" s="1"/>
  <c r="J4086" i="6" s="1"/>
  <c r="H4082" i="6"/>
  <c r="I4082" i="6" s="1"/>
  <c r="J4082" i="6" s="1"/>
  <c r="H4078" i="6"/>
  <c r="I4078" i="6" s="1"/>
  <c r="J4078" i="6" s="1"/>
  <c r="H4074" i="6"/>
  <c r="I4074" i="6" s="1"/>
  <c r="J4074" i="6" s="1"/>
  <c r="H4070" i="6"/>
  <c r="I4070" i="6" s="1"/>
  <c r="J4070" i="6" s="1"/>
  <c r="H4068" i="6"/>
  <c r="I4068" i="6" s="1"/>
  <c r="H4064" i="6"/>
  <c r="I4064" i="6" s="1"/>
  <c r="H4060" i="6"/>
  <c r="I4060" i="6" s="1"/>
  <c r="H4056" i="6"/>
  <c r="I4056" i="6" s="1"/>
  <c r="J4056" i="6" s="1"/>
  <c r="H4052" i="6"/>
  <c r="I4052" i="6" s="1"/>
  <c r="J4052" i="6" s="1"/>
  <c r="H4048" i="6"/>
  <c r="I4048" i="6" s="1"/>
  <c r="J4048" i="6" s="1"/>
  <c r="H4046" i="6"/>
  <c r="I4046" i="6" s="1"/>
  <c r="J4046" i="6" s="1"/>
  <c r="H4042" i="6"/>
  <c r="I4042" i="6" s="1"/>
  <c r="J4042" i="6" s="1"/>
  <c r="H4038" i="6"/>
  <c r="I4038" i="6" s="1"/>
  <c r="H4034" i="6"/>
  <c r="I4034" i="6" s="1"/>
  <c r="J4034" i="6" s="1"/>
  <c r="H4030" i="6"/>
  <c r="I4030" i="6" s="1"/>
  <c r="J4030" i="6" s="1"/>
  <c r="H4028" i="6"/>
  <c r="I4028" i="6" s="1"/>
  <c r="J4028" i="6" s="1"/>
  <c r="H4024" i="6"/>
  <c r="I4024" i="6" s="1"/>
  <c r="H4020" i="6"/>
  <c r="I4020" i="6" s="1"/>
  <c r="J4020" i="6" s="1"/>
  <c r="H4016" i="6"/>
  <c r="I4016" i="6" s="1"/>
  <c r="H4012" i="6"/>
  <c r="I4012" i="6" s="1"/>
  <c r="J4012" i="6" s="1"/>
  <c r="H4008" i="6"/>
  <c r="I4008" i="6" s="1"/>
  <c r="J4008" i="6" s="1"/>
  <c r="H4004" i="6"/>
  <c r="I4004" i="6" s="1"/>
  <c r="J4004" i="6" s="1"/>
  <c r="H4002" i="6"/>
  <c r="I4002" i="6" s="1"/>
  <c r="J4002" i="6" s="1"/>
  <c r="H3998" i="6"/>
  <c r="I3998" i="6" s="1"/>
  <c r="J3998" i="6" s="1"/>
  <c r="H3994" i="6"/>
  <c r="I3994" i="6" s="1"/>
  <c r="J3994" i="6" s="1"/>
  <c r="H3990" i="6"/>
  <c r="I3990" i="6" s="1"/>
  <c r="H3986" i="6"/>
  <c r="I3986" i="6" s="1"/>
  <c r="J3986" i="6" s="1"/>
  <c r="H3982" i="6"/>
  <c r="I3982" i="6" s="1"/>
  <c r="J3982" i="6" s="1"/>
  <c r="H3978" i="6"/>
  <c r="I3978" i="6" s="1"/>
  <c r="J3978" i="6" s="1"/>
  <c r="H3974" i="6"/>
  <c r="I3974" i="6" s="1"/>
  <c r="J3974" i="6" s="1"/>
  <c r="H3970" i="6"/>
  <c r="I3970" i="6" s="1"/>
  <c r="J3970" i="6" s="1"/>
  <c r="H3968" i="6"/>
  <c r="I3968" i="6" s="1"/>
  <c r="J3968" i="6" s="1"/>
  <c r="H3964" i="6"/>
  <c r="I3964" i="6" s="1"/>
  <c r="J3964" i="6" s="1"/>
  <c r="H3960" i="6"/>
  <c r="I3960" i="6" s="1"/>
  <c r="J3960" i="6" s="1"/>
  <c r="H3956" i="6"/>
  <c r="I3956" i="6" s="1"/>
  <c r="J3956" i="6" s="1"/>
  <c r="H3952" i="6"/>
  <c r="I3952" i="6" s="1"/>
  <c r="J3952" i="6" s="1"/>
  <c r="H3950" i="6"/>
  <c r="I3950" i="6" s="1"/>
  <c r="J3950" i="6" s="1"/>
  <c r="H3946" i="6"/>
  <c r="I3946" i="6" s="1"/>
  <c r="J3946" i="6" s="1"/>
  <c r="H3942" i="6"/>
  <c r="I3942" i="6" s="1"/>
  <c r="H3938" i="6"/>
  <c r="I3938" i="6" s="1"/>
  <c r="J3938" i="6" s="1"/>
  <c r="H3936" i="6"/>
  <c r="I3936" i="6" s="1"/>
  <c r="J3936" i="6" s="1"/>
  <c r="H3932" i="6"/>
  <c r="I3932" i="6" s="1"/>
  <c r="J3932" i="6" s="1"/>
  <c r="H3928" i="6"/>
  <c r="I3928" i="6" s="1"/>
  <c r="J3928" i="6" s="1"/>
  <c r="H3924" i="6"/>
  <c r="I3924" i="6" s="1"/>
  <c r="J3924" i="6" s="1"/>
  <c r="H3920" i="6"/>
  <c r="I3920" i="6" s="1"/>
  <c r="H3918" i="6"/>
  <c r="I3918" i="6" s="1"/>
  <c r="H3914" i="6"/>
  <c r="I3914" i="6" s="1"/>
  <c r="J3914" i="6" s="1"/>
  <c r="H3910" i="6"/>
  <c r="I3910" i="6" s="1"/>
  <c r="J3910" i="6" s="1"/>
  <c r="H3906" i="6"/>
  <c r="I3906" i="6" s="1"/>
  <c r="H3902" i="6"/>
  <c r="I3902" i="6" s="1"/>
  <c r="J3902" i="6" s="1"/>
  <c r="H3898" i="6"/>
  <c r="I3898" i="6" s="1"/>
  <c r="J3898" i="6" s="1"/>
  <c r="H3894" i="6"/>
  <c r="I3894" i="6" s="1"/>
  <c r="J3894" i="6" s="1"/>
  <c r="H3892" i="6"/>
  <c r="I3892" i="6" s="1"/>
  <c r="J3892" i="6" s="1"/>
  <c r="H3888" i="6"/>
  <c r="I3888" i="6" s="1"/>
  <c r="J3888" i="6" s="1"/>
  <c r="H3884" i="6"/>
  <c r="I3884" i="6" s="1"/>
  <c r="J3884" i="6" s="1"/>
  <c r="H3880" i="6"/>
  <c r="I3880" i="6" s="1"/>
  <c r="J3880" i="6" s="1"/>
  <c r="H3876" i="6"/>
  <c r="I3876" i="6" s="1"/>
  <c r="H3874" i="6"/>
  <c r="I3874" i="6" s="1"/>
  <c r="J3874" i="6" s="1"/>
  <c r="H3870" i="6"/>
  <c r="I3870" i="6" s="1"/>
  <c r="J3870" i="6" s="1"/>
  <c r="H3866" i="6"/>
  <c r="I3866" i="6" s="1"/>
  <c r="H3862" i="6"/>
  <c r="I3862" i="6" s="1"/>
  <c r="J3862" i="6" s="1"/>
  <c r="H3858" i="6"/>
  <c r="I3858" i="6" s="1"/>
  <c r="J3858" i="6" s="1"/>
  <c r="H3854" i="6"/>
  <c r="I3854" i="6" s="1"/>
  <c r="J3854" i="6" s="1"/>
  <c r="H3850" i="6"/>
  <c r="I3850" i="6" s="1"/>
  <c r="J3850" i="6" s="1"/>
  <c r="H3846" i="6"/>
  <c r="I3846" i="6" s="1"/>
  <c r="J3846" i="6" s="1"/>
  <c r="H3844" i="6"/>
  <c r="I3844" i="6" s="1"/>
  <c r="J3844" i="6" s="1"/>
  <c r="H3840" i="6"/>
  <c r="I3840" i="6" s="1"/>
  <c r="J3840" i="6" s="1"/>
  <c r="H3836" i="6"/>
  <c r="I3836" i="6" s="1"/>
  <c r="J3836" i="6" s="1"/>
  <c r="H3832" i="6"/>
  <c r="I3832" i="6" s="1"/>
  <c r="H3828" i="6"/>
  <c r="I3828" i="6" s="1"/>
  <c r="J3828" i="6" s="1"/>
  <c r="H3826" i="6"/>
  <c r="I3826" i="6" s="1"/>
  <c r="J3826" i="6" s="1"/>
  <c r="H3822" i="6"/>
  <c r="I3822" i="6" s="1"/>
  <c r="J3822" i="6" s="1"/>
  <c r="H3818" i="6"/>
  <c r="I3818" i="6" s="1"/>
  <c r="H3814" i="6"/>
  <c r="I3814" i="6" s="1"/>
  <c r="J3814" i="6" s="1"/>
  <c r="H3810" i="6"/>
  <c r="I3810" i="6" s="1"/>
  <c r="J3810" i="6" s="1"/>
  <c r="H3806" i="6"/>
  <c r="I3806" i="6" s="1"/>
  <c r="J3806" i="6" s="1"/>
  <c r="H3804" i="6"/>
  <c r="I3804" i="6" s="1"/>
  <c r="J3804" i="6" s="1"/>
  <c r="H3800" i="6"/>
  <c r="I3800" i="6" s="1"/>
  <c r="J3800" i="6" s="1"/>
  <c r="H3796" i="6"/>
  <c r="I3796" i="6" s="1"/>
  <c r="J3796" i="6" s="1"/>
  <c r="H3792" i="6"/>
  <c r="I3792" i="6" s="1"/>
  <c r="J3792" i="6" s="1"/>
  <c r="H3788" i="6"/>
  <c r="I3788" i="6" s="1"/>
  <c r="H3784" i="6"/>
  <c r="I3784" i="6" s="1"/>
  <c r="H4898" i="6"/>
  <c r="I4898" i="6" s="1"/>
  <c r="J4898" i="6" s="1"/>
  <c r="H4886" i="6"/>
  <c r="I4886" i="6" s="1"/>
  <c r="J4886" i="6" s="1"/>
  <c r="H4866" i="6"/>
  <c r="I4866" i="6" s="1"/>
  <c r="J4866" i="6" s="1"/>
  <c r="H4854" i="6"/>
  <c r="I4854" i="6" s="1"/>
  <c r="J4854" i="6" s="1"/>
  <c r="H4846" i="6"/>
  <c r="I4846" i="6" s="1"/>
  <c r="H5560" i="6"/>
  <c r="I5560" i="6" s="1"/>
  <c r="J5560" i="6" s="1"/>
  <c r="H5552" i="6"/>
  <c r="I5552" i="6" s="1"/>
  <c r="J5552" i="6" s="1"/>
  <c r="H5544" i="6"/>
  <c r="I5544" i="6" s="1"/>
  <c r="J5544" i="6" s="1"/>
  <c r="H5536" i="6"/>
  <c r="I5536" i="6" s="1"/>
  <c r="J5536" i="6" s="1"/>
  <c r="H5528" i="6"/>
  <c r="I5528" i="6" s="1"/>
  <c r="J5528" i="6" s="1"/>
  <c r="H5520" i="6"/>
  <c r="I5520" i="6" s="1"/>
  <c r="J5520" i="6" s="1"/>
  <c r="H5512" i="6"/>
  <c r="I5512" i="6" s="1"/>
  <c r="J5512" i="6" s="1"/>
  <c r="H5504" i="6"/>
  <c r="I5504" i="6" s="1"/>
  <c r="J5504" i="6" s="1"/>
  <c r="H5496" i="6"/>
  <c r="I5496" i="6" s="1"/>
  <c r="J5496" i="6" s="1"/>
  <c r="H5488" i="6"/>
  <c r="I5488" i="6" s="1"/>
  <c r="J5488" i="6" s="1"/>
  <c r="H5480" i="6"/>
  <c r="I5480" i="6" s="1"/>
  <c r="J5480" i="6" s="1"/>
  <c r="H5472" i="6"/>
  <c r="I5472" i="6" s="1"/>
  <c r="J5472" i="6" s="1"/>
  <c r="H5464" i="6"/>
  <c r="I5464" i="6" s="1"/>
  <c r="J5464" i="6" s="1"/>
  <c r="H5456" i="6"/>
  <c r="I5456" i="6" s="1"/>
  <c r="J5456" i="6" s="1"/>
  <c r="H5448" i="6"/>
  <c r="I5448" i="6" s="1"/>
  <c r="J5448" i="6" s="1"/>
  <c r="H5440" i="6"/>
  <c r="I5440" i="6" s="1"/>
  <c r="J5440" i="6" s="1"/>
  <c r="H5432" i="6"/>
  <c r="I5432" i="6" s="1"/>
  <c r="J5432" i="6" s="1"/>
  <c r="H5424" i="6"/>
  <c r="I5424" i="6" s="1"/>
  <c r="J5424" i="6" s="1"/>
  <c r="H5416" i="6"/>
  <c r="I5416" i="6" s="1"/>
  <c r="J5416" i="6" s="1"/>
  <c r="H5408" i="6"/>
  <c r="I5408" i="6" s="1"/>
  <c r="J5408" i="6" s="1"/>
  <c r="H5400" i="6"/>
  <c r="I5400" i="6" s="1"/>
  <c r="J5400" i="6" s="1"/>
  <c r="H5392" i="6"/>
  <c r="I5392" i="6" s="1"/>
  <c r="J5392" i="6" s="1"/>
  <c r="H5384" i="6"/>
  <c r="I5384" i="6" s="1"/>
  <c r="J5384" i="6" s="1"/>
  <c r="H5376" i="6"/>
  <c r="I5376" i="6" s="1"/>
  <c r="J5376" i="6" s="1"/>
  <c r="H5368" i="6"/>
  <c r="I5368" i="6" s="1"/>
  <c r="J5368" i="6" s="1"/>
  <c r="H5360" i="6"/>
  <c r="I5360" i="6" s="1"/>
  <c r="J5360" i="6" s="1"/>
  <c r="H5352" i="6"/>
  <c r="I5352" i="6" s="1"/>
  <c r="J5352" i="6" s="1"/>
  <c r="H5344" i="6"/>
  <c r="I5344" i="6" s="1"/>
  <c r="J5344" i="6" s="1"/>
  <c r="H5336" i="6"/>
  <c r="I5336" i="6" s="1"/>
  <c r="J5336" i="6" s="1"/>
  <c r="H5328" i="6"/>
  <c r="I5328" i="6" s="1"/>
  <c r="J5328" i="6" s="1"/>
  <c r="H5320" i="6"/>
  <c r="I5320" i="6" s="1"/>
  <c r="J5320" i="6" s="1"/>
  <c r="H5312" i="6"/>
  <c r="I5312" i="6" s="1"/>
  <c r="J5312" i="6" s="1"/>
  <c r="H5304" i="6"/>
  <c r="I5304" i="6" s="1"/>
  <c r="J5304" i="6" s="1"/>
  <c r="H5296" i="6"/>
  <c r="I5296" i="6" s="1"/>
  <c r="J5296" i="6" s="1"/>
  <c r="H5288" i="6"/>
  <c r="I5288" i="6" s="1"/>
  <c r="J5288" i="6" s="1"/>
  <c r="H5280" i="6"/>
  <c r="I5280" i="6" s="1"/>
  <c r="J5280" i="6" s="1"/>
  <c r="H5272" i="6"/>
  <c r="I5272" i="6" s="1"/>
  <c r="J5272" i="6" s="1"/>
  <c r="H5264" i="6"/>
  <c r="I5264" i="6" s="1"/>
  <c r="J5264" i="6" s="1"/>
  <c r="H5256" i="6"/>
  <c r="I5256" i="6" s="1"/>
  <c r="J5256" i="6" s="1"/>
  <c r="H5248" i="6"/>
  <c r="I5248" i="6" s="1"/>
  <c r="J5248" i="6" s="1"/>
  <c r="H5240" i="6"/>
  <c r="I5240" i="6" s="1"/>
  <c r="J5240" i="6" s="1"/>
  <c r="H5233" i="6"/>
  <c r="I5233" i="6" s="1"/>
  <c r="H5229" i="6"/>
  <c r="I5229" i="6" s="1"/>
  <c r="J5229" i="6" s="1"/>
  <c r="H5225" i="6"/>
  <c r="I5225" i="6" s="1"/>
  <c r="J5225" i="6" s="1"/>
  <c r="H5221" i="6"/>
  <c r="I5221" i="6" s="1"/>
  <c r="J5221" i="6" s="1"/>
  <c r="H5217" i="6"/>
  <c r="I5217" i="6" s="1"/>
  <c r="H5213" i="6"/>
  <c r="I5213" i="6" s="1"/>
  <c r="J5213" i="6" s="1"/>
  <c r="H5209" i="6"/>
  <c r="I5209" i="6" s="1"/>
  <c r="J5209" i="6" s="1"/>
  <c r="H5205" i="6"/>
  <c r="I5205" i="6" s="1"/>
  <c r="J5205" i="6" s="1"/>
  <c r="H5201" i="6"/>
  <c r="I5201" i="6" s="1"/>
  <c r="J5201" i="6" s="1"/>
  <c r="H5197" i="6"/>
  <c r="I5197" i="6" s="1"/>
  <c r="J5197" i="6" s="1"/>
  <c r="H5193" i="6"/>
  <c r="I5193" i="6" s="1"/>
  <c r="J5193" i="6" s="1"/>
  <c r="H5189" i="6"/>
  <c r="I5189" i="6" s="1"/>
  <c r="J5189" i="6" s="1"/>
  <c r="H5185" i="6"/>
  <c r="I5185" i="6" s="1"/>
  <c r="J5185" i="6" s="1"/>
  <c r="H5181" i="6"/>
  <c r="I5181" i="6" s="1"/>
  <c r="H5177" i="6"/>
  <c r="I5177" i="6" s="1"/>
  <c r="J5177" i="6" s="1"/>
  <c r="H5173" i="6"/>
  <c r="I5173" i="6" s="1"/>
  <c r="H5169" i="6"/>
  <c r="I5169" i="6" s="1"/>
  <c r="J5169" i="6" s="1"/>
  <c r="H5165" i="6"/>
  <c r="I5165" i="6" s="1"/>
  <c r="H5161" i="6"/>
  <c r="I5161" i="6" s="1"/>
  <c r="J5161" i="6" s="1"/>
  <c r="H5157" i="6"/>
  <c r="I5157" i="6" s="1"/>
  <c r="J5157" i="6" s="1"/>
  <c r="H5153" i="6"/>
  <c r="I5153" i="6" s="1"/>
  <c r="J5153" i="6" s="1"/>
  <c r="H5149" i="6"/>
  <c r="I5149" i="6" s="1"/>
  <c r="J5149" i="6" s="1"/>
  <c r="H5145" i="6"/>
  <c r="I5145" i="6" s="1"/>
  <c r="J5145" i="6" s="1"/>
  <c r="H5141" i="6"/>
  <c r="I5141" i="6" s="1"/>
  <c r="H5137" i="6"/>
  <c r="I5137" i="6" s="1"/>
  <c r="H5133" i="6"/>
  <c r="I5133" i="6" s="1"/>
  <c r="J5133" i="6" s="1"/>
  <c r="H5129" i="6"/>
  <c r="I5129" i="6" s="1"/>
  <c r="J5129" i="6" s="1"/>
  <c r="H5125" i="6"/>
  <c r="I5125" i="6" s="1"/>
  <c r="H5121" i="6"/>
  <c r="I5121" i="6" s="1"/>
  <c r="J5121" i="6" s="1"/>
  <c r="H5117" i="6"/>
  <c r="I5117" i="6" s="1"/>
  <c r="J5117" i="6" s="1"/>
  <c r="H5113" i="6"/>
  <c r="I5113" i="6" s="1"/>
  <c r="H5109" i="6"/>
  <c r="I5109" i="6" s="1"/>
  <c r="H5105" i="6"/>
  <c r="I5105" i="6" s="1"/>
  <c r="H5101" i="6"/>
  <c r="I5101" i="6" s="1"/>
  <c r="H5097" i="6"/>
  <c r="I5097" i="6" s="1"/>
  <c r="J5097" i="6" s="1"/>
  <c r="H5093" i="6"/>
  <c r="I5093" i="6" s="1"/>
  <c r="J5093" i="6" s="1"/>
  <c r="H5089" i="6"/>
  <c r="I5089" i="6" s="1"/>
  <c r="J5089" i="6" s="1"/>
  <c r="H5085" i="6"/>
  <c r="I5085" i="6" s="1"/>
  <c r="J5085" i="6" s="1"/>
  <c r="H5081" i="6"/>
  <c r="I5081" i="6" s="1"/>
  <c r="J5081" i="6" s="1"/>
  <c r="H5077" i="6"/>
  <c r="I5077" i="6" s="1"/>
  <c r="J5077" i="6" s="1"/>
  <c r="H5073" i="6"/>
  <c r="I5073" i="6" s="1"/>
  <c r="J5073" i="6" s="1"/>
  <c r="H5070" i="6"/>
  <c r="I5070" i="6" s="1"/>
  <c r="H5066" i="6"/>
  <c r="I5066" i="6" s="1"/>
  <c r="J5066" i="6" s="1"/>
  <c r="H5062" i="6"/>
  <c r="I5062" i="6" s="1"/>
  <c r="J5062" i="6" s="1"/>
  <c r="H5058" i="6"/>
  <c r="I5058" i="6" s="1"/>
  <c r="J5058" i="6" s="1"/>
  <c r="H5054" i="6"/>
  <c r="I5054" i="6" s="1"/>
  <c r="J5054" i="6" s="1"/>
  <c r="H5050" i="6"/>
  <c r="I5050" i="6" s="1"/>
  <c r="J5050" i="6" s="1"/>
  <c r="H5046" i="6"/>
  <c r="I5046" i="6" s="1"/>
  <c r="J5046" i="6" s="1"/>
  <c r="H5042" i="6"/>
  <c r="I5042" i="6" s="1"/>
  <c r="J5042" i="6" s="1"/>
  <c r="H5038" i="6"/>
  <c r="I5038" i="6" s="1"/>
  <c r="H5034" i="6"/>
  <c r="I5034" i="6" s="1"/>
  <c r="J5034" i="6" s="1"/>
  <c r="H5030" i="6"/>
  <c r="I5030" i="6" s="1"/>
  <c r="H5026" i="6"/>
  <c r="I5026" i="6" s="1"/>
  <c r="J5026" i="6" s="1"/>
  <c r="H5022" i="6"/>
  <c r="I5022" i="6" s="1"/>
  <c r="J5022" i="6" s="1"/>
  <c r="H5018" i="6"/>
  <c r="I5018" i="6" s="1"/>
  <c r="J5018" i="6" s="1"/>
  <c r="H5014" i="6"/>
  <c r="I5014" i="6" s="1"/>
  <c r="J5014" i="6" s="1"/>
  <c r="H5010" i="6"/>
  <c r="I5010" i="6" s="1"/>
  <c r="H5006" i="6"/>
  <c r="I5006" i="6" s="1"/>
  <c r="J5006" i="6" s="1"/>
  <c r="H5002" i="6"/>
  <c r="I5002" i="6" s="1"/>
  <c r="J5002" i="6" s="1"/>
  <c r="H4998" i="6"/>
  <c r="I4998" i="6" s="1"/>
  <c r="J4998" i="6" s="1"/>
  <c r="H4994" i="6"/>
  <c r="I4994" i="6" s="1"/>
  <c r="J4994" i="6" s="1"/>
  <c r="H4990" i="6"/>
  <c r="I4990" i="6" s="1"/>
  <c r="J4990" i="6" s="1"/>
  <c r="H4986" i="6"/>
  <c r="I4986" i="6" s="1"/>
  <c r="H4982" i="6"/>
  <c r="I4982" i="6" s="1"/>
  <c r="J4982" i="6" s="1"/>
  <c r="H4978" i="6"/>
  <c r="I4978" i="6" s="1"/>
  <c r="J4978" i="6" s="1"/>
  <c r="H4974" i="6"/>
  <c r="I4974" i="6" s="1"/>
  <c r="J4974" i="6" s="1"/>
  <c r="H4970" i="6"/>
  <c r="I4970" i="6" s="1"/>
  <c r="J4970" i="6" s="1"/>
  <c r="H4966" i="6"/>
  <c r="I4966" i="6" s="1"/>
  <c r="J4966" i="6" s="1"/>
  <c r="H4962" i="6"/>
  <c r="I4962" i="6" s="1"/>
  <c r="J4962" i="6" s="1"/>
  <c r="H4958" i="6"/>
  <c r="I4958" i="6" s="1"/>
  <c r="J4958" i="6" s="1"/>
  <c r="H4954" i="6"/>
  <c r="I4954" i="6" s="1"/>
  <c r="J4954" i="6" s="1"/>
  <c r="H4950" i="6"/>
  <c r="I4950" i="6" s="1"/>
  <c r="J4950" i="6" s="1"/>
  <c r="H4946" i="6"/>
  <c r="I4946" i="6" s="1"/>
  <c r="J4946" i="6" s="1"/>
  <c r="H4942" i="6"/>
  <c r="I4942" i="6" s="1"/>
  <c r="J4942" i="6" s="1"/>
  <c r="H4938" i="6"/>
  <c r="I4938" i="6" s="1"/>
  <c r="J4938" i="6" s="1"/>
  <c r="H4934" i="6"/>
  <c r="I4934" i="6" s="1"/>
  <c r="J4934" i="6" s="1"/>
  <c r="H4930" i="6"/>
  <c r="I4930" i="6" s="1"/>
  <c r="J4930" i="6" s="1"/>
  <c r="H4926" i="6"/>
  <c r="I4926" i="6" s="1"/>
  <c r="J4926" i="6" s="1"/>
  <c r="H4922" i="6"/>
  <c r="I4922" i="6" s="1"/>
  <c r="J4922" i="6" s="1"/>
  <c r="H4918" i="6"/>
  <c r="I4918" i="6" s="1"/>
  <c r="J4918" i="6" s="1"/>
  <c r="H4914" i="6"/>
  <c r="I4914" i="6" s="1"/>
  <c r="J4914" i="6" s="1"/>
  <c r="H4906" i="6"/>
  <c r="I4906" i="6" s="1"/>
  <c r="J4906" i="6" s="1"/>
  <c r="H4894" i="6"/>
  <c r="I4894" i="6" s="1"/>
  <c r="J4894" i="6" s="1"/>
  <c r="H4882" i="6"/>
  <c r="I4882" i="6" s="1"/>
  <c r="J4882" i="6" s="1"/>
  <c r="H4874" i="6"/>
  <c r="I4874" i="6" s="1"/>
  <c r="J4874" i="6" s="1"/>
  <c r="H4870" i="6"/>
  <c r="I4870" i="6" s="1"/>
  <c r="J4870" i="6" s="1"/>
  <c r="H4862" i="6"/>
  <c r="I4862" i="6" s="1"/>
  <c r="J4862" i="6" s="1"/>
  <c r="H4858" i="6"/>
  <c r="I4858" i="6" s="1"/>
  <c r="J4858" i="6" s="1"/>
  <c r="H4842" i="6"/>
  <c r="I4842" i="6" s="1"/>
  <c r="J4842" i="6" s="1"/>
  <c r="H4834" i="6"/>
  <c r="I4834" i="6" s="1"/>
  <c r="J4834" i="6" s="1"/>
  <c r="H4830" i="6"/>
  <c r="I4830" i="6" s="1"/>
  <c r="J4830" i="6" s="1"/>
  <c r="H4826" i="6"/>
  <c r="I4826" i="6" s="1"/>
  <c r="J4826" i="6" s="1"/>
  <c r="H4822" i="6"/>
  <c r="I4822" i="6" s="1"/>
  <c r="J4822" i="6" s="1"/>
  <c r="H4818" i="6"/>
  <c r="I4818" i="6" s="1"/>
  <c r="J4818" i="6" s="1"/>
  <c r="H4814" i="6"/>
  <c r="I4814" i="6" s="1"/>
  <c r="J4814" i="6" s="1"/>
  <c r="H4810" i="6"/>
  <c r="I4810" i="6" s="1"/>
  <c r="J4810" i="6" s="1"/>
  <c r="H4806" i="6"/>
  <c r="I4806" i="6" s="1"/>
  <c r="J4806" i="6" s="1"/>
  <c r="H4802" i="6"/>
  <c r="I4802" i="6" s="1"/>
  <c r="J4802" i="6" s="1"/>
  <c r="H4797" i="6"/>
  <c r="I4797" i="6" s="1"/>
  <c r="J4797" i="6" s="1"/>
  <c r="H4789" i="6"/>
  <c r="I4789" i="6" s="1"/>
  <c r="J4789" i="6" s="1"/>
  <c r="H4781" i="6"/>
  <c r="I4781" i="6" s="1"/>
  <c r="J4781" i="6" s="1"/>
  <c r="H4773" i="6"/>
  <c r="I4773" i="6" s="1"/>
  <c r="J4773" i="6" s="1"/>
  <c r="H4765" i="6"/>
  <c r="I4765" i="6" s="1"/>
  <c r="J4765" i="6" s="1"/>
  <c r="H4757" i="6"/>
  <c r="I4757" i="6" s="1"/>
  <c r="J4757" i="6" s="1"/>
  <c r="H4749" i="6"/>
  <c r="I4749" i="6" s="1"/>
  <c r="J4749" i="6" s="1"/>
  <c r="H4741" i="6"/>
  <c r="I4741" i="6" s="1"/>
  <c r="J4741" i="6" s="1"/>
  <c r="H5561" i="6"/>
  <c r="I5561" i="6" s="1"/>
  <c r="J5561" i="6" s="1"/>
  <c r="H5553" i="6"/>
  <c r="I5553" i="6" s="1"/>
  <c r="J5553" i="6" s="1"/>
  <c r="H5545" i="6"/>
  <c r="I5545" i="6" s="1"/>
  <c r="J5545" i="6" s="1"/>
  <c r="H5537" i="6"/>
  <c r="I5537" i="6" s="1"/>
  <c r="J5537" i="6" s="1"/>
  <c r="H5529" i="6"/>
  <c r="I5529" i="6" s="1"/>
  <c r="J5529" i="6" s="1"/>
  <c r="H5521" i="6"/>
  <c r="I5521" i="6" s="1"/>
  <c r="J5521" i="6" s="1"/>
  <c r="H5513" i="6"/>
  <c r="I5513" i="6" s="1"/>
  <c r="J5513" i="6" s="1"/>
  <c r="H5505" i="6"/>
  <c r="I5505" i="6" s="1"/>
  <c r="J5505" i="6" s="1"/>
  <c r="H5497" i="6"/>
  <c r="I5497" i="6" s="1"/>
  <c r="J5497" i="6" s="1"/>
  <c r="H5489" i="6"/>
  <c r="I5489" i="6" s="1"/>
  <c r="J5489" i="6" s="1"/>
  <c r="H5481" i="6"/>
  <c r="I5481" i="6" s="1"/>
  <c r="J5481" i="6" s="1"/>
  <c r="H5473" i="6"/>
  <c r="I5473" i="6" s="1"/>
  <c r="J5473" i="6" s="1"/>
  <c r="H5465" i="6"/>
  <c r="I5465" i="6" s="1"/>
  <c r="J5465" i="6" s="1"/>
  <c r="H5457" i="6"/>
  <c r="I5457" i="6" s="1"/>
  <c r="J5457" i="6" s="1"/>
  <c r="H5449" i="6"/>
  <c r="I5449" i="6" s="1"/>
  <c r="J5449" i="6" s="1"/>
  <c r="H5441" i="6"/>
  <c r="I5441" i="6" s="1"/>
  <c r="J5441" i="6" s="1"/>
  <c r="H5433" i="6"/>
  <c r="I5433" i="6" s="1"/>
  <c r="J5433" i="6" s="1"/>
  <c r="H5425" i="6"/>
  <c r="I5425" i="6" s="1"/>
  <c r="J5425" i="6" s="1"/>
  <c r="H5417" i="6"/>
  <c r="I5417" i="6" s="1"/>
  <c r="J5417" i="6" s="1"/>
  <c r="H5409" i="6"/>
  <c r="I5409" i="6" s="1"/>
  <c r="J5409" i="6" s="1"/>
  <c r="H5401" i="6"/>
  <c r="I5401" i="6" s="1"/>
  <c r="J5401" i="6" s="1"/>
  <c r="H5393" i="6"/>
  <c r="I5393" i="6" s="1"/>
  <c r="J5393" i="6" s="1"/>
  <c r="H5385" i="6"/>
  <c r="I5385" i="6" s="1"/>
  <c r="J5385" i="6" s="1"/>
  <c r="H5377" i="6"/>
  <c r="I5377" i="6" s="1"/>
  <c r="J5377" i="6" s="1"/>
  <c r="H5369" i="6"/>
  <c r="I5369" i="6" s="1"/>
  <c r="J5369" i="6" s="1"/>
  <c r="H5361" i="6"/>
  <c r="I5361" i="6" s="1"/>
  <c r="J5361" i="6" s="1"/>
  <c r="H5353" i="6"/>
  <c r="I5353" i="6" s="1"/>
  <c r="J5353" i="6" s="1"/>
  <c r="H5345" i="6"/>
  <c r="I5345" i="6" s="1"/>
  <c r="J5345" i="6" s="1"/>
  <c r="H5337" i="6"/>
  <c r="I5337" i="6" s="1"/>
  <c r="J5337" i="6" s="1"/>
  <c r="H5329" i="6"/>
  <c r="I5329" i="6" s="1"/>
  <c r="J5329" i="6" s="1"/>
  <c r="H5321" i="6"/>
  <c r="I5321" i="6" s="1"/>
  <c r="J5321" i="6" s="1"/>
  <c r="H5313" i="6"/>
  <c r="I5313" i="6" s="1"/>
  <c r="J5313" i="6" s="1"/>
  <c r="H5305" i="6"/>
  <c r="I5305" i="6" s="1"/>
  <c r="J5305" i="6" s="1"/>
  <c r="H5297" i="6"/>
  <c r="I5297" i="6" s="1"/>
  <c r="J5297" i="6" s="1"/>
  <c r="H5289" i="6"/>
  <c r="I5289" i="6" s="1"/>
  <c r="J5289" i="6" s="1"/>
  <c r="H5281" i="6"/>
  <c r="I5281" i="6" s="1"/>
  <c r="J5281" i="6" s="1"/>
  <c r="H5273" i="6"/>
  <c r="I5273" i="6" s="1"/>
  <c r="J5273" i="6" s="1"/>
  <c r="H5265" i="6"/>
  <c r="I5265" i="6" s="1"/>
  <c r="J5265" i="6" s="1"/>
  <c r="H5257" i="6"/>
  <c r="I5257" i="6" s="1"/>
  <c r="J5257" i="6" s="1"/>
  <c r="H5249" i="6"/>
  <c r="I5249" i="6" s="1"/>
  <c r="J5249" i="6" s="1"/>
  <c r="H5241" i="6"/>
  <c r="I5241" i="6" s="1"/>
  <c r="J5241" i="6" s="1"/>
  <c r="H5236" i="6"/>
  <c r="I5236" i="6" s="1"/>
  <c r="J5236" i="6" s="1"/>
  <c r="H5564" i="6"/>
  <c r="I5564" i="6" s="1"/>
  <c r="J5564" i="6" s="1"/>
  <c r="H5556" i="6"/>
  <c r="I5556" i="6" s="1"/>
  <c r="J5556" i="6" s="1"/>
  <c r="H5548" i="6"/>
  <c r="I5548" i="6" s="1"/>
  <c r="J5548" i="6" s="1"/>
  <c r="H5540" i="6"/>
  <c r="I5540" i="6" s="1"/>
  <c r="J5540" i="6" s="1"/>
  <c r="H5532" i="6"/>
  <c r="I5532" i="6" s="1"/>
  <c r="J5532" i="6" s="1"/>
  <c r="H5524" i="6"/>
  <c r="I5524" i="6" s="1"/>
  <c r="J5524" i="6" s="1"/>
  <c r="H5516" i="6"/>
  <c r="I5516" i="6" s="1"/>
  <c r="J5516" i="6" s="1"/>
  <c r="H5508" i="6"/>
  <c r="I5508" i="6" s="1"/>
  <c r="J5508" i="6" s="1"/>
  <c r="H5500" i="6"/>
  <c r="I5500" i="6" s="1"/>
  <c r="J5500" i="6" s="1"/>
  <c r="H5492" i="6"/>
  <c r="I5492" i="6" s="1"/>
  <c r="J5492" i="6" s="1"/>
  <c r="H5484" i="6"/>
  <c r="I5484" i="6" s="1"/>
  <c r="J5484" i="6" s="1"/>
  <c r="H5476" i="6"/>
  <c r="I5476" i="6" s="1"/>
  <c r="J5476" i="6" s="1"/>
  <c r="H5468" i="6"/>
  <c r="I5468" i="6" s="1"/>
  <c r="J5468" i="6" s="1"/>
  <c r="H5460" i="6"/>
  <c r="I5460" i="6" s="1"/>
  <c r="J5460" i="6" s="1"/>
  <c r="H5452" i="6"/>
  <c r="I5452" i="6" s="1"/>
  <c r="J5452" i="6" s="1"/>
  <c r="H5444" i="6"/>
  <c r="I5444" i="6" s="1"/>
  <c r="J5444" i="6" s="1"/>
  <c r="H5436" i="6"/>
  <c r="I5436" i="6" s="1"/>
  <c r="J5436" i="6" s="1"/>
  <c r="H5428" i="6"/>
  <c r="I5428" i="6" s="1"/>
  <c r="J5428" i="6" s="1"/>
  <c r="H5420" i="6"/>
  <c r="I5420" i="6" s="1"/>
  <c r="J5420" i="6" s="1"/>
  <c r="H5412" i="6"/>
  <c r="I5412" i="6" s="1"/>
  <c r="J5412" i="6" s="1"/>
  <c r="H5404" i="6"/>
  <c r="I5404" i="6" s="1"/>
  <c r="J5404" i="6" s="1"/>
  <c r="H5396" i="6"/>
  <c r="I5396" i="6" s="1"/>
  <c r="J5396" i="6" s="1"/>
  <c r="H5388" i="6"/>
  <c r="I5388" i="6" s="1"/>
  <c r="J5388" i="6" s="1"/>
  <c r="H5380" i="6"/>
  <c r="I5380" i="6" s="1"/>
  <c r="J5380" i="6" s="1"/>
  <c r="H5372" i="6"/>
  <c r="I5372" i="6" s="1"/>
  <c r="J5372" i="6" s="1"/>
  <c r="H5364" i="6"/>
  <c r="I5364" i="6" s="1"/>
  <c r="J5364" i="6" s="1"/>
  <c r="H5356" i="6"/>
  <c r="I5356" i="6" s="1"/>
  <c r="J5356" i="6" s="1"/>
  <c r="H5348" i="6"/>
  <c r="I5348" i="6" s="1"/>
  <c r="J5348" i="6" s="1"/>
  <c r="H5340" i="6"/>
  <c r="I5340" i="6" s="1"/>
  <c r="J5340" i="6" s="1"/>
  <c r="H5332" i="6"/>
  <c r="I5332" i="6" s="1"/>
  <c r="J5332" i="6" s="1"/>
  <c r="H5324" i="6"/>
  <c r="I5324" i="6" s="1"/>
  <c r="J5324" i="6" s="1"/>
  <c r="H5316" i="6"/>
  <c r="I5316" i="6" s="1"/>
  <c r="J5316" i="6" s="1"/>
  <c r="H5308" i="6"/>
  <c r="I5308" i="6" s="1"/>
  <c r="J5308" i="6" s="1"/>
  <c r="H5300" i="6"/>
  <c r="I5300" i="6" s="1"/>
  <c r="J5300" i="6" s="1"/>
  <c r="H5292" i="6"/>
  <c r="I5292" i="6" s="1"/>
  <c r="J5292" i="6" s="1"/>
  <c r="H5284" i="6"/>
  <c r="I5284" i="6" s="1"/>
  <c r="J5284" i="6" s="1"/>
  <c r="H5276" i="6"/>
  <c r="I5276" i="6" s="1"/>
  <c r="J5276" i="6" s="1"/>
  <c r="H5268" i="6"/>
  <c r="I5268" i="6" s="1"/>
  <c r="J5268" i="6" s="1"/>
  <c r="H5260" i="6"/>
  <c r="I5260" i="6" s="1"/>
  <c r="J5260" i="6" s="1"/>
  <c r="H5252" i="6"/>
  <c r="I5252" i="6" s="1"/>
  <c r="J5252" i="6" s="1"/>
  <c r="H5244" i="6"/>
  <c r="I5244" i="6" s="1"/>
  <c r="J5244" i="6" s="1"/>
  <c r="H5234" i="6"/>
  <c r="I5234" i="6" s="1"/>
  <c r="H5230" i="6"/>
  <c r="I5230" i="6" s="1"/>
  <c r="J5230" i="6" s="1"/>
  <c r="H5226" i="6"/>
  <c r="I5226" i="6" s="1"/>
  <c r="J5226" i="6" s="1"/>
  <c r="H5222" i="6"/>
  <c r="I5222" i="6" s="1"/>
  <c r="H5218" i="6"/>
  <c r="I5218" i="6" s="1"/>
  <c r="J5218" i="6" s="1"/>
  <c r="H5214" i="6"/>
  <c r="I5214" i="6" s="1"/>
  <c r="J5214" i="6" s="1"/>
  <c r="H5210" i="6"/>
  <c r="I5210" i="6" s="1"/>
  <c r="J5210" i="6" s="1"/>
  <c r="H5206" i="6"/>
  <c r="I5206" i="6" s="1"/>
  <c r="J5206" i="6" s="1"/>
  <c r="H5202" i="6"/>
  <c r="I5202" i="6" s="1"/>
  <c r="J5202" i="6" s="1"/>
  <c r="H5198" i="6"/>
  <c r="I5198" i="6" s="1"/>
  <c r="J5198" i="6" s="1"/>
  <c r="H5194" i="6"/>
  <c r="I5194" i="6" s="1"/>
  <c r="H5190" i="6"/>
  <c r="I5190" i="6" s="1"/>
  <c r="J5190" i="6" s="1"/>
  <c r="H5186" i="6"/>
  <c r="I5186" i="6" s="1"/>
  <c r="J5186" i="6" s="1"/>
  <c r="H5182" i="6"/>
  <c r="I5182" i="6" s="1"/>
  <c r="H5178" i="6"/>
  <c r="I5178" i="6" s="1"/>
  <c r="J5178" i="6" s="1"/>
  <c r="H5174" i="6"/>
  <c r="I5174" i="6" s="1"/>
  <c r="J5174" i="6" s="1"/>
  <c r="H5170" i="6"/>
  <c r="I5170" i="6" s="1"/>
  <c r="J5170" i="6" s="1"/>
  <c r="H5166" i="6"/>
  <c r="I5166" i="6" s="1"/>
  <c r="J5166" i="6" s="1"/>
  <c r="H5162" i="6"/>
  <c r="I5162" i="6" s="1"/>
  <c r="J5162" i="6" s="1"/>
  <c r="H5158" i="6"/>
  <c r="I5158" i="6" s="1"/>
  <c r="J5158" i="6" s="1"/>
  <c r="H5154" i="6"/>
  <c r="I5154" i="6" s="1"/>
  <c r="J5154" i="6" s="1"/>
  <c r="H5150" i="6"/>
  <c r="I5150" i="6" s="1"/>
  <c r="J5150" i="6" s="1"/>
  <c r="H5146" i="6"/>
  <c r="I5146" i="6" s="1"/>
  <c r="H5142" i="6"/>
  <c r="I5142" i="6" s="1"/>
  <c r="J5142" i="6" s="1"/>
  <c r="H5138" i="6"/>
  <c r="I5138" i="6" s="1"/>
  <c r="H5134" i="6"/>
  <c r="I5134" i="6" s="1"/>
  <c r="J5134" i="6" s="1"/>
  <c r="H5130" i="6"/>
  <c r="I5130" i="6" s="1"/>
  <c r="J5130" i="6" s="1"/>
  <c r="H5126" i="6"/>
  <c r="I5126" i="6" s="1"/>
  <c r="J5126" i="6" s="1"/>
  <c r="H5122" i="6"/>
  <c r="I5122" i="6" s="1"/>
  <c r="J5122" i="6" s="1"/>
  <c r="H5118" i="6"/>
  <c r="I5118" i="6" s="1"/>
  <c r="H5114" i="6"/>
  <c r="I5114" i="6" s="1"/>
  <c r="J5114" i="6" s="1"/>
  <c r="H5110" i="6"/>
  <c r="I5110" i="6" s="1"/>
  <c r="J5110" i="6" s="1"/>
  <c r="H5106" i="6"/>
  <c r="I5106" i="6" s="1"/>
  <c r="J5106" i="6" s="1"/>
  <c r="H5102" i="6"/>
  <c r="I5102" i="6" s="1"/>
  <c r="J5102" i="6" s="1"/>
  <c r="H5098" i="6"/>
  <c r="I5098" i="6" s="1"/>
  <c r="H5094" i="6"/>
  <c r="I5094" i="6" s="1"/>
  <c r="H5090" i="6"/>
  <c r="I5090" i="6" s="1"/>
  <c r="J5090" i="6" s="1"/>
  <c r="H5086" i="6"/>
  <c r="I5086" i="6" s="1"/>
  <c r="J5086" i="6" s="1"/>
  <c r="H5082" i="6"/>
  <c r="I5082" i="6" s="1"/>
  <c r="J5082" i="6" s="1"/>
  <c r="H5078" i="6"/>
  <c r="I5078" i="6" s="1"/>
  <c r="H5074" i="6"/>
  <c r="I5074" i="6" s="1"/>
  <c r="J5074" i="6" s="1"/>
  <c r="H5071" i="6"/>
  <c r="I5071" i="6" s="1"/>
  <c r="J5071" i="6" s="1"/>
  <c r="H5067" i="6"/>
  <c r="I5067" i="6" s="1"/>
  <c r="J5067" i="6" s="1"/>
  <c r="H5063" i="6"/>
  <c r="I5063" i="6" s="1"/>
  <c r="H5059" i="6"/>
  <c r="I5059" i="6" s="1"/>
  <c r="J5059" i="6" s="1"/>
  <c r="H5055" i="6"/>
  <c r="I5055" i="6" s="1"/>
  <c r="H5051" i="6"/>
  <c r="I5051" i="6" s="1"/>
  <c r="J5051" i="6" s="1"/>
  <c r="H5047" i="6"/>
  <c r="I5047" i="6" s="1"/>
  <c r="J5047" i="6" s="1"/>
  <c r="H5043" i="6"/>
  <c r="I5043" i="6" s="1"/>
  <c r="J5043" i="6" s="1"/>
  <c r="H5039" i="6"/>
  <c r="I5039" i="6" s="1"/>
  <c r="H5035" i="6"/>
  <c r="I5035" i="6" s="1"/>
  <c r="J5035" i="6" s="1"/>
  <c r="H5031" i="6"/>
  <c r="I5031" i="6" s="1"/>
  <c r="J5031" i="6" s="1"/>
  <c r="H5027" i="6"/>
  <c r="I5027" i="6" s="1"/>
  <c r="J5027" i="6" s="1"/>
  <c r="H5023" i="6"/>
  <c r="I5023" i="6" s="1"/>
  <c r="J5023" i="6" s="1"/>
  <c r="H5019" i="6"/>
  <c r="I5019" i="6" s="1"/>
  <c r="H5015" i="6"/>
  <c r="I5015" i="6" s="1"/>
  <c r="J5015" i="6" s="1"/>
  <c r="H5011" i="6"/>
  <c r="I5011" i="6" s="1"/>
  <c r="J5011" i="6" s="1"/>
  <c r="H5007" i="6"/>
  <c r="I5007" i="6" s="1"/>
  <c r="J5007" i="6" s="1"/>
  <c r="H5003" i="6"/>
  <c r="I5003" i="6" s="1"/>
  <c r="J5003" i="6" s="1"/>
  <c r="H4999" i="6"/>
  <c r="I4999" i="6" s="1"/>
  <c r="J4999" i="6" s="1"/>
  <c r="H4995" i="6"/>
  <c r="I4995" i="6" s="1"/>
  <c r="J4995" i="6" s="1"/>
  <c r="H4991" i="6"/>
  <c r="I4991" i="6" s="1"/>
  <c r="J4991" i="6" s="1"/>
  <c r="H4987" i="6"/>
  <c r="I4987" i="6" s="1"/>
  <c r="J4987" i="6" s="1"/>
  <c r="H4983" i="6"/>
  <c r="I4983" i="6" s="1"/>
  <c r="J4983" i="6" s="1"/>
  <c r="H4979" i="6"/>
  <c r="I4979" i="6" s="1"/>
  <c r="J4979" i="6" s="1"/>
  <c r="H4975" i="6"/>
  <c r="I4975" i="6" s="1"/>
  <c r="J4975" i="6" s="1"/>
  <c r="H4971" i="6"/>
  <c r="I4971" i="6" s="1"/>
  <c r="H4967" i="6"/>
  <c r="I4967" i="6" s="1"/>
  <c r="J4967" i="6" s="1"/>
  <c r="H4963" i="6"/>
  <c r="I4963" i="6" s="1"/>
  <c r="J4963" i="6" s="1"/>
  <c r="H4959" i="6"/>
  <c r="I4959" i="6" s="1"/>
  <c r="J4959" i="6" s="1"/>
  <c r="H4955" i="6"/>
  <c r="I4955" i="6" s="1"/>
  <c r="H4951" i="6"/>
  <c r="I4951" i="6" s="1"/>
  <c r="J4951" i="6" s="1"/>
  <c r="H4947" i="6"/>
  <c r="I4947" i="6" s="1"/>
  <c r="H4943" i="6"/>
  <c r="I4943" i="6" s="1"/>
  <c r="J4943" i="6" s="1"/>
  <c r="H4939" i="6"/>
  <c r="I4939" i="6" s="1"/>
  <c r="H4935" i="6"/>
  <c r="I4935" i="6" s="1"/>
  <c r="J4935" i="6" s="1"/>
  <c r="H4931" i="6"/>
  <c r="I4931" i="6" s="1"/>
  <c r="J4931" i="6" s="1"/>
  <c r="H4927" i="6"/>
  <c r="I4927" i="6" s="1"/>
  <c r="J4927" i="6" s="1"/>
  <c r="H4923" i="6"/>
  <c r="I4923" i="6" s="1"/>
  <c r="H4919" i="6"/>
  <c r="I4919" i="6" s="1"/>
  <c r="J4919" i="6" s="1"/>
  <c r="H4915" i="6"/>
  <c r="I4915" i="6" s="1"/>
  <c r="J4915" i="6" s="1"/>
  <c r="H4911" i="6"/>
  <c r="I4911" i="6" s="1"/>
  <c r="H4907" i="6"/>
  <c r="I4907" i="6" s="1"/>
  <c r="H4903" i="6"/>
  <c r="I4903" i="6" s="1"/>
  <c r="J4903" i="6" s="1"/>
  <c r="H4899" i="6"/>
  <c r="I4899" i="6" s="1"/>
  <c r="J4899" i="6" s="1"/>
  <c r="H4895" i="6"/>
  <c r="I4895" i="6" s="1"/>
  <c r="J4895" i="6" s="1"/>
  <c r="H4891" i="6"/>
  <c r="I4891" i="6" s="1"/>
  <c r="H4887" i="6"/>
  <c r="I4887" i="6" s="1"/>
  <c r="H4883" i="6"/>
  <c r="I4883" i="6" s="1"/>
  <c r="J4883" i="6" s="1"/>
  <c r="H4879" i="6"/>
  <c r="I4879" i="6" s="1"/>
  <c r="J4879" i="6" s="1"/>
  <c r="H4875" i="6"/>
  <c r="I4875" i="6" s="1"/>
  <c r="J4875" i="6" s="1"/>
  <c r="H4871" i="6"/>
  <c r="I4871" i="6" s="1"/>
  <c r="J4871" i="6" s="1"/>
  <c r="H4867" i="6"/>
  <c r="I4867" i="6" s="1"/>
  <c r="J4867" i="6" s="1"/>
  <c r="H4863" i="6"/>
  <c r="I4863" i="6" s="1"/>
  <c r="J4863" i="6" s="1"/>
  <c r="H4859" i="6"/>
  <c r="I4859" i="6" s="1"/>
  <c r="H4855" i="6"/>
  <c r="I4855" i="6" s="1"/>
  <c r="J4855" i="6" s="1"/>
  <c r="H4851" i="6"/>
  <c r="I4851" i="6" s="1"/>
  <c r="H4847" i="6"/>
  <c r="I4847" i="6" s="1"/>
  <c r="J4847" i="6" s="1"/>
  <c r="H4843" i="6"/>
  <c r="I4843" i="6" s="1"/>
  <c r="J4843" i="6" s="1"/>
  <c r="H4839" i="6"/>
  <c r="I4839" i="6" s="1"/>
  <c r="J4839" i="6" s="1"/>
  <c r="H4835" i="6"/>
  <c r="I4835" i="6" s="1"/>
  <c r="J4835" i="6" s="1"/>
  <c r="H4831" i="6"/>
  <c r="I4831" i="6" s="1"/>
  <c r="J4831" i="6" s="1"/>
  <c r="H4827" i="6"/>
  <c r="I4827" i="6" s="1"/>
  <c r="J4827" i="6" s="1"/>
  <c r="H4823" i="6"/>
  <c r="I4823" i="6" s="1"/>
  <c r="J4823" i="6" s="1"/>
  <c r="H4819" i="6"/>
  <c r="I4819" i="6" s="1"/>
  <c r="J4819" i="6" s="1"/>
  <c r="H4815" i="6"/>
  <c r="I4815" i="6" s="1"/>
  <c r="J4815" i="6" s="1"/>
  <c r="H4811" i="6"/>
  <c r="I4811" i="6" s="1"/>
  <c r="J4811" i="6" s="1"/>
  <c r="H4807" i="6"/>
  <c r="I4807" i="6" s="1"/>
  <c r="J4807" i="6" s="1"/>
  <c r="H4803" i="6"/>
  <c r="I4803" i="6" s="1"/>
  <c r="J4803" i="6" s="1"/>
  <c r="H4793" i="6"/>
  <c r="I4793" i="6" s="1"/>
  <c r="J4793" i="6" s="1"/>
  <c r="H4785" i="6"/>
  <c r="I4785" i="6" s="1"/>
  <c r="J4785" i="6" s="1"/>
  <c r="H4777" i="6"/>
  <c r="I4777" i="6" s="1"/>
  <c r="J4777" i="6" s="1"/>
  <c r="H4769" i="6"/>
  <c r="I4769" i="6" s="1"/>
  <c r="J4769" i="6" s="1"/>
  <c r="H4761" i="6"/>
  <c r="I4761" i="6" s="1"/>
  <c r="J4761" i="6" s="1"/>
  <c r="H4753" i="6"/>
  <c r="I4753" i="6" s="1"/>
  <c r="J4753" i="6" s="1"/>
  <c r="H4745" i="6"/>
  <c r="I4745" i="6" s="1"/>
  <c r="J4745" i="6" s="1"/>
  <c r="H4737" i="6"/>
  <c r="I4737" i="6" s="1"/>
  <c r="J4737" i="6" s="1"/>
  <c r="H5076" i="6"/>
  <c r="I5076" i="6" s="1"/>
  <c r="J5076" i="6" s="1"/>
  <c r="H5072" i="6"/>
  <c r="I5072" i="6" s="1"/>
  <c r="J5072" i="6" s="1"/>
  <c r="H5069" i="6"/>
  <c r="I5069" i="6" s="1"/>
  <c r="H5068" i="6"/>
  <c r="I5068" i="6" s="1"/>
  <c r="J5068" i="6" s="1"/>
  <c r="H5065" i="6"/>
  <c r="I5065" i="6" s="1"/>
  <c r="J5065" i="6" s="1"/>
  <c r="H5064" i="6"/>
  <c r="I5064" i="6" s="1"/>
  <c r="H5061" i="6"/>
  <c r="I5061" i="6" s="1"/>
  <c r="J5061" i="6" s="1"/>
  <c r="H5060" i="6"/>
  <c r="I5060" i="6" s="1"/>
  <c r="J5060" i="6" s="1"/>
  <c r="H5057" i="6"/>
  <c r="I5057" i="6" s="1"/>
  <c r="H5056" i="6"/>
  <c r="I5056" i="6" s="1"/>
  <c r="J5056" i="6" s="1"/>
  <c r="H5053" i="6"/>
  <c r="I5053" i="6" s="1"/>
  <c r="J5053" i="6" s="1"/>
  <c r="H5052" i="6"/>
  <c r="I5052" i="6" s="1"/>
  <c r="J5052" i="6" s="1"/>
  <c r="H5049" i="6"/>
  <c r="I5049" i="6" s="1"/>
  <c r="J5049" i="6" s="1"/>
  <c r="H5048" i="6"/>
  <c r="I5048" i="6" s="1"/>
  <c r="J5048" i="6" s="1"/>
  <c r="H5045" i="6"/>
  <c r="I5045" i="6" s="1"/>
  <c r="J5045" i="6" s="1"/>
  <c r="H5044" i="6"/>
  <c r="I5044" i="6" s="1"/>
  <c r="J5044" i="6" s="1"/>
  <c r="H5041" i="6"/>
  <c r="I5041" i="6" s="1"/>
  <c r="J5041" i="6" s="1"/>
  <c r="H5040" i="6"/>
  <c r="I5040" i="6" s="1"/>
  <c r="J5040" i="6" s="1"/>
  <c r="H5037" i="6"/>
  <c r="I5037" i="6" s="1"/>
  <c r="J5037" i="6" s="1"/>
  <c r="H5036" i="6"/>
  <c r="I5036" i="6" s="1"/>
  <c r="J5036" i="6" s="1"/>
  <c r="H5033" i="6"/>
  <c r="I5033" i="6" s="1"/>
  <c r="H5032" i="6"/>
  <c r="I5032" i="6" s="1"/>
  <c r="J5032" i="6" s="1"/>
  <c r="H5029" i="6"/>
  <c r="I5029" i="6" s="1"/>
  <c r="J5029" i="6" s="1"/>
  <c r="H5028" i="6"/>
  <c r="I5028" i="6" s="1"/>
  <c r="J5028" i="6" s="1"/>
  <c r="H5025" i="6"/>
  <c r="I5025" i="6" s="1"/>
  <c r="J5025" i="6" s="1"/>
  <c r="H5024" i="6"/>
  <c r="I5024" i="6" s="1"/>
  <c r="J5024" i="6" s="1"/>
  <c r="H5021" i="6"/>
  <c r="I5021" i="6" s="1"/>
  <c r="J5021" i="6" s="1"/>
  <c r="H5020" i="6"/>
  <c r="I5020" i="6" s="1"/>
  <c r="J5020" i="6" s="1"/>
  <c r="H5017" i="6"/>
  <c r="I5017" i="6" s="1"/>
  <c r="J5017" i="6" s="1"/>
  <c r="H5016" i="6"/>
  <c r="I5016" i="6" s="1"/>
  <c r="J5016" i="6" s="1"/>
  <c r="H5013" i="6"/>
  <c r="I5013" i="6" s="1"/>
  <c r="J5013" i="6" s="1"/>
  <c r="H5012" i="6"/>
  <c r="I5012" i="6" s="1"/>
  <c r="J5012" i="6" s="1"/>
  <c r="H5009" i="6"/>
  <c r="I5009" i="6" s="1"/>
  <c r="J5009" i="6" s="1"/>
  <c r="H5008" i="6"/>
  <c r="I5008" i="6" s="1"/>
  <c r="J5008" i="6" s="1"/>
  <c r="H5005" i="6"/>
  <c r="I5005" i="6" s="1"/>
  <c r="J5005" i="6" s="1"/>
  <c r="H5004" i="6"/>
  <c r="I5004" i="6" s="1"/>
  <c r="J5004" i="6" s="1"/>
  <c r="H5001" i="6"/>
  <c r="I5001" i="6" s="1"/>
  <c r="J5001" i="6" s="1"/>
  <c r="H5000" i="6"/>
  <c r="I5000" i="6" s="1"/>
  <c r="H4997" i="6"/>
  <c r="I4997" i="6" s="1"/>
  <c r="J4997" i="6" s="1"/>
  <c r="H4996" i="6"/>
  <c r="I4996" i="6" s="1"/>
  <c r="J4996" i="6" s="1"/>
  <c r="H4993" i="6"/>
  <c r="I4993" i="6" s="1"/>
  <c r="J4993" i="6" s="1"/>
  <c r="H4992" i="6"/>
  <c r="I4992" i="6" s="1"/>
  <c r="J4992" i="6" s="1"/>
  <c r="H4989" i="6"/>
  <c r="I4989" i="6" s="1"/>
  <c r="J4989" i="6" s="1"/>
  <c r="H4988" i="6"/>
  <c r="I4988" i="6" s="1"/>
  <c r="J4988" i="6" s="1"/>
  <c r="H4985" i="6"/>
  <c r="I4985" i="6" s="1"/>
  <c r="H4984" i="6"/>
  <c r="I4984" i="6" s="1"/>
  <c r="J4984" i="6" s="1"/>
  <c r="H4981" i="6"/>
  <c r="I4981" i="6" s="1"/>
  <c r="J4981" i="6" s="1"/>
  <c r="H4980" i="6"/>
  <c r="I4980" i="6" s="1"/>
  <c r="H4977" i="6"/>
  <c r="I4977" i="6" s="1"/>
  <c r="J4977" i="6" s="1"/>
  <c r="H4976" i="6"/>
  <c r="I4976" i="6" s="1"/>
  <c r="J4976" i="6" s="1"/>
  <c r="H4973" i="6"/>
  <c r="I4973" i="6" s="1"/>
  <c r="J4973" i="6" s="1"/>
  <c r="H4972" i="6"/>
  <c r="I4972" i="6" s="1"/>
  <c r="J4972" i="6" s="1"/>
  <c r="H4969" i="6"/>
  <c r="I4969" i="6" s="1"/>
  <c r="J4969" i="6" s="1"/>
  <c r="H4968" i="6"/>
  <c r="I4968" i="6" s="1"/>
  <c r="J4968" i="6" s="1"/>
  <c r="H4965" i="6"/>
  <c r="I4965" i="6" s="1"/>
  <c r="J4965" i="6" s="1"/>
  <c r="H4964" i="6"/>
  <c r="I4964" i="6" s="1"/>
  <c r="J4964" i="6" s="1"/>
  <c r="H4961" i="6"/>
  <c r="I4961" i="6" s="1"/>
  <c r="J4961" i="6" s="1"/>
  <c r="H4960" i="6"/>
  <c r="I4960" i="6" s="1"/>
  <c r="H4957" i="6"/>
  <c r="I4957" i="6" s="1"/>
  <c r="H4956" i="6"/>
  <c r="I4956" i="6" s="1"/>
  <c r="J4956" i="6" s="1"/>
  <c r="H4953" i="6"/>
  <c r="I4953" i="6" s="1"/>
  <c r="J4953" i="6" s="1"/>
  <c r="H4952" i="6"/>
  <c r="I4952" i="6" s="1"/>
  <c r="J4952" i="6" s="1"/>
  <c r="H4949" i="6"/>
  <c r="I4949" i="6" s="1"/>
  <c r="J4949" i="6" s="1"/>
  <c r="H4948" i="6"/>
  <c r="I4948" i="6" s="1"/>
  <c r="J4948" i="6" s="1"/>
  <c r="H4945" i="6"/>
  <c r="I4945" i="6" s="1"/>
  <c r="H4944" i="6"/>
  <c r="I4944" i="6" s="1"/>
  <c r="H4941" i="6"/>
  <c r="I4941" i="6" s="1"/>
  <c r="J4941" i="6" s="1"/>
  <c r="H4940" i="6"/>
  <c r="I4940" i="6" s="1"/>
  <c r="J4940" i="6" s="1"/>
  <c r="H4937" i="6"/>
  <c r="I4937" i="6" s="1"/>
  <c r="H4936" i="6"/>
  <c r="I4936" i="6" s="1"/>
  <c r="H4933" i="6"/>
  <c r="I4933" i="6" s="1"/>
  <c r="J4933" i="6" s="1"/>
  <c r="H4932" i="6"/>
  <c r="I4932" i="6" s="1"/>
  <c r="J4932" i="6" s="1"/>
  <c r="H4929" i="6"/>
  <c r="I4929" i="6" s="1"/>
  <c r="J4929" i="6" s="1"/>
  <c r="H4928" i="6"/>
  <c r="I4928" i="6" s="1"/>
  <c r="J4928" i="6" s="1"/>
  <c r="H4925" i="6"/>
  <c r="I4925" i="6" s="1"/>
  <c r="H4924" i="6"/>
  <c r="I4924" i="6" s="1"/>
  <c r="J4924" i="6" s="1"/>
  <c r="H4921" i="6"/>
  <c r="I4921" i="6" s="1"/>
  <c r="J4921" i="6" s="1"/>
  <c r="H4920" i="6"/>
  <c r="I4920" i="6" s="1"/>
  <c r="H4917" i="6"/>
  <c r="I4917" i="6" s="1"/>
  <c r="J4917" i="6" s="1"/>
  <c r="H4916" i="6"/>
  <c r="I4916" i="6" s="1"/>
  <c r="J4916" i="6" s="1"/>
  <c r="H4913" i="6"/>
  <c r="I4913" i="6" s="1"/>
  <c r="J4913" i="6" s="1"/>
  <c r="H4912" i="6"/>
  <c r="I4912" i="6" s="1"/>
  <c r="J4912" i="6" s="1"/>
  <c r="H4909" i="6"/>
  <c r="I4909" i="6" s="1"/>
  <c r="J4909" i="6" s="1"/>
  <c r="H4908" i="6"/>
  <c r="I4908" i="6" s="1"/>
  <c r="J4908" i="6" s="1"/>
  <c r="H4905" i="6"/>
  <c r="I4905" i="6" s="1"/>
  <c r="H4904" i="6"/>
  <c r="I4904" i="6" s="1"/>
  <c r="J4904" i="6" s="1"/>
  <c r="H4901" i="6"/>
  <c r="I4901" i="6" s="1"/>
  <c r="J4901" i="6" s="1"/>
  <c r="H4900" i="6"/>
  <c r="I4900" i="6" s="1"/>
  <c r="J4900" i="6" s="1"/>
  <c r="H4897" i="6"/>
  <c r="I4897" i="6" s="1"/>
  <c r="H4896" i="6"/>
  <c r="I4896" i="6" s="1"/>
  <c r="H4893" i="6"/>
  <c r="I4893" i="6" s="1"/>
  <c r="J4893" i="6" s="1"/>
  <c r="H4892" i="6"/>
  <c r="I4892" i="6" s="1"/>
  <c r="H4889" i="6"/>
  <c r="I4889" i="6" s="1"/>
  <c r="H4888" i="6"/>
  <c r="I4888" i="6" s="1"/>
  <c r="J4888" i="6" s="1"/>
  <c r="H4885" i="6"/>
  <c r="I4885" i="6" s="1"/>
  <c r="J4885" i="6" s="1"/>
  <c r="H4884" i="6"/>
  <c r="I4884" i="6" s="1"/>
  <c r="J4884" i="6" s="1"/>
  <c r="H4881" i="6"/>
  <c r="I4881" i="6" s="1"/>
  <c r="H4880" i="6"/>
  <c r="I4880" i="6" s="1"/>
  <c r="J4880" i="6" s="1"/>
  <c r="H4877" i="6"/>
  <c r="I4877" i="6" s="1"/>
  <c r="J4877" i="6" s="1"/>
  <c r="H4876" i="6"/>
  <c r="I4876" i="6" s="1"/>
  <c r="J4876" i="6" s="1"/>
  <c r="H4873" i="6"/>
  <c r="I4873" i="6" s="1"/>
  <c r="J4873" i="6" s="1"/>
  <c r="H4872" i="6"/>
  <c r="I4872" i="6" s="1"/>
  <c r="J4872" i="6" s="1"/>
  <c r="H4869" i="6"/>
  <c r="I4869" i="6" s="1"/>
  <c r="J4869" i="6" s="1"/>
  <c r="H4868" i="6"/>
  <c r="I4868" i="6" s="1"/>
  <c r="J4868" i="6" s="1"/>
  <c r="H4865" i="6"/>
  <c r="I4865" i="6" s="1"/>
  <c r="H4864" i="6"/>
  <c r="I4864" i="6" s="1"/>
  <c r="J4864" i="6" s="1"/>
  <c r="H4861" i="6"/>
  <c r="I4861" i="6" s="1"/>
  <c r="J4861" i="6" s="1"/>
  <c r="H4860" i="6"/>
  <c r="I4860" i="6" s="1"/>
  <c r="J4860" i="6" s="1"/>
  <c r="H4857" i="6"/>
  <c r="I4857" i="6" s="1"/>
  <c r="J4857" i="6" s="1"/>
  <c r="H4856" i="6"/>
  <c r="I4856" i="6" s="1"/>
  <c r="J4856" i="6" s="1"/>
  <c r="H4853" i="6"/>
  <c r="I4853" i="6" s="1"/>
  <c r="J4853" i="6" s="1"/>
  <c r="H4852" i="6"/>
  <c r="I4852" i="6" s="1"/>
  <c r="J4852" i="6" s="1"/>
  <c r="H4849" i="6"/>
  <c r="I4849" i="6" s="1"/>
  <c r="J4849" i="6" s="1"/>
  <c r="H4848" i="6"/>
  <c r="I4848" i="6" s="1"/>
  <c r="J4848" i="6" s="1"/>
  <c r="H4845" i="6"/>
  <c r="I4845" i="6" s="1"/>
  <c r="J4845" i="6" s="1"/>
  <c r="H4844" i="6"/>
  <c r="I4844" i="6" s="1"/>
  <c r="H4841" i="6"/>
  <c r="I4841" i="6" s="1"/>
  <c r="J4841" i="6" s="1"/>
  <c r="H4840" i="6"/>
  <c r="I4840" i="6" s="1"/>
  <c r="J4840" i="6" s="1"/>
  <c r="H4837" i="6"/>
  <c r="I4837" i="6" s="1"/>
  <c r="J4837" i="6" s="1"/>
  <c r="H4836" i="6"/>
  <c r="I4836" i="6" s="1"/>
  <c r="J4836" i="6" s="1"/>
  <c r="H4833" i="6"/>
  <c r="I4833" i="6" s="1"/>
  <c r="J4833" i="6" s="1"/>
  <c r="H4832" i="6"/>
  <c r="I4832" i="6" s="1"/>
  <c r="J4832" i="6" s="1"/>
  <c r="H4829" i="6"/>
  <c r="I4829" i="6" s="1"/>
  <c r="J4829" i="6" s="1"/>
  <c r="H4828" i="6"/>
  <c r="I4828" i="6" s="1"/>
  <c r="J4828" i="6" s="1"/>
  <c r="H4825" i="6"/>
  <c r="I4825" i="6" s="1"/>
  <c r="J4825" i="6" s="1"/>
  <c r="H4824" i="6"/>
  <c r="I4824" i="6" s="1"/>
  <c r="J4824" i="6" s="1"/>
  <c r="H4821" i="6"/>
  <c r="I4821" i="6" s="1"/>
  <c r="J4821" i="6" s="1"/>
  <c r="H4820" i="6"/>
  <c r="I4820" i="6" s="1"/>
  <c r="J4820" i="6" s="1"/>
  <c r="H4817" i="6"/>
  <c r="I4817" i="6" s="1"/>
  <c r="J4817" i="6" s="1"/>
  <c r="H4816" i="6"/>
  <c r="I4816" i="6" s="1"/>
  <c r="J4816" i="6" s="1"/>
  <c r="H4813" i="6"/>
  <c r="I4813" i="6" s="1"/>
  <c r="J4813" i="6" s="1"/>
  <c r="H4812" i="6"/>
  <c r="I4812" i="6" s="1"/>
  <c r="J4812" i="6" s="1"/>
  <c r="H4809" i="6"/>
  <c r="I4809" i="6" s="1"/>
  <c r="J4809" i="6" s="1"/>
  <c r="H4808" i="6"/>
  <c r="I4808" i="6" s="1"/>
  <c r="J4808" i="6" s="1"/>
  <c r="H4805" i="6"/>
  <c r="I4805" i="6" s="1"/>
  <c r="J4805" i="6" s="1"/>
  <c r="H4804" i="6"/>
  <c r="I4804" i="6" s="1"/>
  <c r="J4804" i="6" s="1"/>
  <c r="H4801" i="6"/>
  <c r="I4801" i="6" s="1"/>
  <c r="J4801" i="6" s="1"/>
  <c r="H4800" i="6"/>
  <c r="I4800" i="6" s="1"/>
  <c r="J4800" i="6" s="1"/>
  <c r="H4799" i="6"/>
  <c r="I4799" i="6" s="1"/>
  <c r="J4799" i="6" s="1"/>
  <c r="H4791" i="6"/>
  <c r="I4791" i="6" s="1"/>
  <c r="J4791" i="6" s="1"/>
  <c r="H4783" i="6"/>
  <c r="I4783" i="6" s="1"/>
  <c r="J4783" i="6" s="1"/>
  <c r="H4775" i="6"/>
  <c r="I4775" i="6" s="1"/>
  <c r="J4775" i="6" s="1"/>
  <c r="H4767" i="6"/>
  <c r="I4767" i="6" s="1"/>
  <c r="J4767" i="6" s="1"/>
  <c r="H4759" i="6"/>
  <c r="I4759" i="6" s="1"/>
  <c r="J4759" i="6" s="1"/>
  <c r="H4751" i="6"/>
  <c r="I4751" i="6" s="1"/>
  <c r="J4751" i="6" s="1"/>
  <c r="H4743" i="6"/>
  <c r="I4743" i="6" s="1"/>
  <c r="J4743" i="6" s="1"/>
  <c r="H4735" i="6"/>
  <c r="I4735" i="6" s="1"/>
  <c r="J4735" i="6" s="1"/>
  <c r="H4732" i="6"/>
  <c r="I4732" i="6" s="1"/>
  <c r="J4732" i="6" s="1"/>
  <c r="H4730" i="6"/>
  <c r="I4730" i="6" s="1"/>
  <c r="J4730" i="6" s="1"/>
  <c r="H4728" i="6"/>
  <c r="I4728" i="6" s="1"/>
  <c r="J4728" i="6" s="1"/>
  <c r="H4726" i="6"/>
  <c r="I4726" i="6" s="1"/>
  <c r="J4726" i="6" s="1"/>
  <c r="H4724" i="6"/>
  <c r="I4724" i="6" s="1"/>
  <c r="J4724" i="6" s="1"/>
  <c r="H4722" i="6"/>
  <c r="I4722" i="6" s="1"/>
  <c r="J4722" i="6" s="1"/>
  <c r="H4720" i="6"/>
  <c r="I4720" i="6" s="1"/>
  <c r="J4720" i="6" s="1"/>
  <c r="H4718" i="6"/>
  <c r="I4718" i="6" s="1"/>
  <c r="J4718" i="6" s="1"/>
  <c r="H4716" i="6"/>
  <c r="I4716" i="6" s="1"/>
  <c r="J4716" i="6" s="1"/>
  <c r="H4714" i="6"/>
  <c r="I4714" i="6" s="1"/>
  <c r="J4714" i="6" s="1"/>
  <c r="H4712" i="6"/>
  <c r="I4712" i="6" s="1"/>
  <c r="J4712" i="6" s="1"/>
  <c r="H4710" i="6"/>
  <c r="I4710" i="6" s="1"/>
  <c r="H4708" i="6"/>
  <c r="I4708" i="6" s="1"/>
  <c r="J4708" i="6" s="1"/>
  <c r="H4706" i="6"/>
  <c r="I4706" i="6" s="1"/>
  <c r="J4706" i="6" s="1"/>
  <c r="H4704" i="6"/>
  <c r="I4704" i="6" s="1"/>
  <c r="J4704" i="6" s="1"/>
  <c r="H4702" i="6"/>
  <c r="I4702" i="6" s="1"/>
  <c r="H4700" i="6"/>
  <c r="I4700" i="6" s="1"/>
  <c r="H4698" i="6"/>
  <c r="I4698" i="6" s="1"/>
  <c r="J4698" i="6" s="1"/>
  <c r="H4696" i="6"/>
  <c r="I4696" i="6" s="1"/>
  <c r="J4696" i="6" s="1"/>
  <c r="H4694" i="6"/>
  <c r="I4694" i="6" s="1"/>
  <c r="J4694" i="6" s="1"/>
  <c r="H4692" i="6"/>
  <c r="I4692" i="6" s="1"/>
  <c r="J4692" i="6" s="1"/>
  <c r="H4690" i="6"/>
  <c r="I4690" i="6" s="1"/>
  <c r="J4690" i="6" s="1"/>
  <c r="H4688" i="6"/>
  <c r="I4688" i="6" s="1"/>
  <c r="J4688" i="6" s="1"/>
  <c r="H4686" i="6"/>
  <c r="I4686" i="6" s="1"/>
  <c r="J4686" i="6" s="1"/>
  <c r="H4684" i="6"/>
  <c r="I4684" i="6" s="1"/>
  <c r="J4684" i="6" s="1"/>
  <c r="H4682" i="6"/>
  <c r="I4682" i="6" s="1"/>
  <c r="J4682" i="6" s="1"/>
  <c r="H4680" i="6"/>
  <c r="I4680" i="6" s="1"/>
  <c r="J4680" i="6" s="1"/>
  <c r="H4678" i="6"/>
  <c r="I4678" i="6" s="1"/>
  <c r="J4678" i="6" s="1"/>
  <c r="H4676" i="6"/>
  <c r="I4676" i="6" s="1"/>
  <c r="H4674" i="6"/>
  <c r="I4674" i="6" s="1"/>
  <c r="J4674" i="6" s="1"/>
  <c r="H4672" i="6"/>
  <c r="I4672" i="6" s="1"/>
  <c r="J4672" i="6" s="1"/>
  <c r="H4670" i="6"/>
  <c r="I4670" i="6" s="1"/>
  <c r="J4670" i="6" s="1"/>
  <c r="H4668" i="6"/>
  <c r="I4668" i="6" s="1"/>
  <c r="J4668" i="6" s="1"/>
  <c r="H4666" i="6"/>
  <c r="I4666" i="6" s="1"/>
  <c r="H4664" i="6"/>
  <c r="I4664" i="6" s="1"/>
  <c r="J4664" i="6" s="1"/>
  <c r="H4662" i="6"/>
  <c r="I4662" i="6" s="1"/>
  <c r="J4662" i="6" s="1"/>
  <c r="H4660" i="6"/>
  <c r="I4660" i="6" s="1"/>
  <c r="J4660" i="6" s="1"/>
  <c r="H4658" i="6"/>
  <c r="I4658" i="6" s="1"/>
  <c r="J4658" i="6" s="1"/>
  <c r="H4656" i="6"/>
  <c r="I4656" i="6" s="1"/>
  <c r="J4656" i="6" s="1"/>
  <c r="H4654" i="6"/>
  <c r="I4654" i="6" s="1"/>
  <c r="H4652" i="6"/>
  <c r="I4652" i="6" s="1"/>
  <c r="H4650" i="6"/>
  <c r="I4650" i="6" s="1"/>
  <c r="H4648" i="6"/>
  <c r="I4648" i="6" s="1"/>
  <c r="J4648" i="6" s="1"/>
  <c r="H4646" i="6"/>
  <c r="I4646" i="6" s="1"/>
  <c r="J4646" i="6" s="1"/>
  <c r="H4644" i="6"/>
  <c r="I4644" i="6" s="1"/>
  <c r="J4644" i="6" s="1"/>
  <c r="H4642" i="6"/>
  <c r="I4642" i="6" s="1"/>
  <c r="J4642" i="6" s="1"/>
  <c r="H4640" i="6"/>
  <c r="I4640" i="6" s="1"/>
  <c r="J4640" i="6" s="1"/>
  <c r="H4638" i="6"/>
  <c r="I4638" i="6" s="1"/>
  <c r="J4638" i="6" s="1"/>
  <c r="H4634" i="6"/>
  <c r="I4634" i="6" s="1"/>
  <c r="J4634" i="6" s="1"/>
  <c r="H4630" i="6"/>
  <c r="I4630" i="6" s="1"/>
  <c r="H4626" i="6"/>
  <c r="I4626" i="6" s="1"/>
  <c r="H4622" i="6"/>
  <c r="I4622" i="6" s="1"/>
  <c r="J4622" i="6" s="1"/>
  <c r="H4618" i="6"/>
  <c r="I4618" i="6" s="1"/>
  <c r="H4612" i="6"/>
  <c r="I4612" i="6" s="1"/>
  <c r="J4612" i="6" s="1"/>
  <c r="H4608" i="6"/>
  <c r="I4608" i="6" s="1"/>
  <c r="J4608" i="6" s="1"/>
  <c r="H4604" i="6"/>
  <c r="I4604" i="6" s="1"/>
  <c r="J4604" i="6" s="1"/>
  <c r="H4600" i="6"/>
  <c r="I4600" i="6" s="1"/>
  <c r="J4600" i="6" s="1"/>
  <c r="H4594" i="6"/>
  <c r="I4594" i="6" s="1"/>
  <c r="H4590" i="6"/>
  <c r="I4590" i="6" s="1"/>
  <c r="J4590" i="6" s="1"/>
  <c r="H4586" i="6"/>
  <c r="I4586" i="6" s="1"/>
  <c r="J4586" i="6" s="1"/>
  <c r="H4582" i="6"/>
  <c r="I4582" i="6" s="1"/>
  <c r="J4582" i="6" s="1"/>
  <c r="H4578" i="6"/>
  <c r="I4578" i="6" s="1"/>
  <c r="J4578" i="6" s="1"/>
  <c r="H4572" i="6"/>
  <c r="I4572" i="6" s="1"/>
  <c r="J4572" i="6" s="1"/>
  <c r="H4570" i="6"/>
  <c r="I4570" i="6" s="1"/>
  <c r="J4570" i="6" s="1"/>
  <c r="H4566" i="6"/>
  <c r="I4566" i="6" s="1"/>
  <c r="J4566" i="6" s="1"/>
  <c r="H4560" i="6"/>
  <c r="I4560" i="6" s="1"/>
  <c r="H4556" i="6"/>
  <c r="I4556" i="6" s="1"/>
  <c r="J4556" i="6" s="1"/>
  <c r="H4552" i="6"/>
  <c r="I4552" i="6" s="1"/>
  <c r="J4552" i="6" s="1"/>
  <c r="H4548" i="6"/>
  <c r="I4548" i="6" s="1"/>
  <c r="J4548" i="6" s="1"/>
  <c r="H4544" i="6"/>
  <c r="I4544" i="6" s="1"/>
  <c r="J4544" i="6" s="1"/>
  <c r="H4540" i="6"/>
  <c r="I4540" i="6" s="1"/>
  <c r="J4540" i="6" s="1"/>
  <c r="H4534" i="6"/>
  <c r="I4534" i="6" s="1"/>
  <c r="J4534" i="6" s="1"/>
  <c r="H4530" i="6"/>
  <c r="I4530" i="6" s="1"/>
  <c r="J4530" i="6" s="1"/>
  <c r="H4526" i="6"/>
  <c r="I4526" i="6" s="1"/>
  <c r="J4526" i="6" s="1"/>
  <c r="H4522" i="6"/>
  <c r="I4522" i="6" s="1"/>
  <c r="H4516" i="6"/>
  <c r="I4516" i="6" s="1"/>
  <c r="J4516" i="6" s="1"/>
  <c r="H4512" i="6"/>
  <c r="I4512" i="6" s="1"/>
  <c r="J4512" i="6" s="1"/>
  <c r="H4508" i="6"/>
  <c r="I4508" i="6" s="1"/>
  <c r="J4508" i="6" s="1"/>
  <c r="H4504" i="6"/>
  <c r="I4504" i="6" s="1"/>
  <c r="J4504" i="6" s="1"/>
  <c r="H4500" i="6"/>
  <c r="I4500" i="6" s="1"/>
  <c r="J4500" i="6" s="1"/>
  <c r="H4496" i="6"/>
  <c r="I4496" i="6" s="1"/>
  <c r="J4496" i="6" s="1"/>
  <c r="H4490" i="6"/>
  <c r="I4490" i="6" s="1"/>
  <c r="J4490" i="6" s="1"/>
  <c r="H4486" i="6"/>
  <c r="I4486" i="6" s="1"/>
  <c r="J4486" i="6" s="1"/>
  <c r="H4482" i="6"/>
  <c r="I4482" i="6" s="1"/>
  <c r="J4482" i="6" s="1"/>
  <c r="H4478" i="6"/>
  <c r="I4478" i="6" s="1"/>
  <c r="J4478" i="6" s="1"/>
  <c r="H4474" i="6"/>
  <c r="I4474" i="6" s="1"/>
  <c r="J4474" i="6" s="1"/>
  <c r="H4470" i="6"/>
  <c r="I4470" i="6" s="1"/>
  <c r="J4470" i="6" s="1"/>
  <c r="H4464" i="6"/>
  <c r="I4464" i="6" s="1"/>
  <c r="J4464" i="6" s="1"/>
  <c r="H4460" i="6"/>
  <c r="I4460" i="6" s="1"/>
  <c r="J4460" i="6" s="1"/>
  <c r="H4456" i="6"/>
  <c r="I4456" i="6" s="1"/>
  <c r="J4456" i="6" s="1"/>
  <c r="H4452" i="6"/>
  <c r="I4452" i="6" s="1"/>
  <c r="J4452" i="6" s="1"/>
  <c r="H4448" i="6"/>
  <c r="I4448" i="6" s="1"/>
  <c r="J4448" i="6" s="1"/>
  <c r="H4442" i="6"/>
  <c r="I4442" i="6" s="1"/>
  <c r="J4442" i="6" s="1"/>
  <c r="H4438" i="6"/>
  <c r="I4438" i="6" s="1"/>
  <c r="J4438" i="6" s="1"/>
  <c r="H4434" i="6"/>
  <c r="I4434" i="6" s="1"/>
  <c r="J4434" i="6" s="1"/>
  <c r="H4430" i="6"/>
  <c r="I4430" i="6" s="1"/>
  <c r="J4430" i="6" s="1"/>
  <c r="H4424" i="6"/>
  <c r="I4424" i="6" s="1"/>
  <c r="J4424" i="6" s="1"/>
  <c r="H4420" i="6"/>
  <c r="I4420" i="6" s="1"/>
  <c r="J4420" i="6" s="1"/>
  <c r="H4416" i="6"/>
  <c r="I4416" i="6" s="1"/>
  <c r="J4416" i="6" s="1"/>
  <c r="H4412" i="6"/>
  <c r="I4412" i="6" s="1"/>
  <c r="J4412" i="6" s="1"/>
  <c r="H4408" i="6"/>
  <c r="I4408" i="6" s="1"/>
  <c r="H4404" i="6"/>
  <c r="I4404" i="6" s="1"/>
  <c r="J4404" i="6" s="1"/>
  <c r="H4398" i="6"/>
  <c r="I4398" i="6" s="1"/>
  <c r="H4394" i="6"/>
  <c r="I4394" i="6" s="1"/>
  <c r="J4394" i="6" s="1"/>
  <c r="H4390" i="6"/>
  <c r="I4390" i="6" s="1"/>
  <c r="H4386" i="6"/>
  <c r="I4386" i="6" s="1"/>
  <c r="J4386" i="6" s="1"/>
  <c r="H4382" i="6"/>
  <c r="I4382" i="6" s="1"/>
  <c r="J4382" i="6" s="1"/>
  <c r="H4378" i="6"/>
  <c r="I4378" i="6" s="1"/>
  <c r="J4378" i="6" s="1"/>
  <c r="H4372" i="6"/>
  <c r="I4372" i="6" s="1"/>
  <c r="J4372" i="6" s="1"/>
  <c r="H4368" i="6"/>
  <c r="I4368" i="6" s="1"/>
  <c r="J4368" i="6" s="1"/>
  <c r="H4364" i="6"/>
  <c r="I4364" i="6" s="1"/>
  <c r="J4364" i="6" s="1"/>
  <c r="H4360" i="6"/>
  <c r="I4360" i="6" s="1"/>
  <c r="J4360" i="6" s="1"/>
  <c r="H4356" i="6"/>
  <c r="I4356" i="6" s="1"/>
  <c r="H4352" i="6"/>
  <c r="I4352" i="6" s="1"/>
  <c r="J4352" i="6" s="1"/>
  <c r="H4346" i="6"/>
  <c r="I4346" i="6" s="1"/>
  <c r="J4346" i="6" s="1"/>
  <c r="H4342" i="6"/>
  <c r="I4342" i="6" s="1"/>
  <c r="J4342" i="6" s="1"/>
  <c r="H4338" i="6"/>
  <c r="I4338" i="6" s="1"/>
  <c r="J4338" i="6" s="1"/>
  <c r="H4334" i="6"/>
  <c r="I4334" i="6" s="1"/>
  <c r="J4334" i="6" s="1"/>
  <c r="H4330" i="6"/>
  <c r="I4330" i="6" s="1"/>
  <c r="J4330" i="6" s="1"/>
  <c r="H4324" i="6"/>
  <c r="I4324" i="6" s="1"/>
  <c r="J4324" i="6" s="1"/>
  <c r="H4320" i="6"/>
  <c r="I4320" i="6" s="1"/>
  <c r="J4320" i="6" s="1"/>
  <c r="H4316" i="6"/>
  <c r="I4316" i="6" s="1"/>
  <c r="J4316" i="6" s="1"/>
  <c r="H4312" i="6"/>
  <c r="I4312" i="6" s="1"/>
  <c r="J4312" i="6" s="1"/>
  <c r="H4308" i="6"/>
  <c r="I4308" i="6" s="1"/>
  <c r="J4308" i="6" s="1"/>
  <c r="H4302" i="6"/>
  <c r="I4302" i="6" s="1"/>
  <c r="J4302" i="6" s="1"/>
  <c r="H4298" i="6"/>
  <c r="I4298" i="6" s="1"/>
  <c r="J4298" i="6" s="1"/>
  <c r="H4294" i="6"/>
  <c r="I4294" i="6" s="1"/>
  <c r="H4290" i="6"/>
  <c r="I4290" i="6" s="1"/>
  <c r="J4290" i="6" s="1"/>
  <c r="H4284" i="6"/>
  <c r="I4284" i="6" s="1"/>
  <c r="J4284" i="6" s="1"/>
  <c r="H4280" i="6"/>
  <c r="I4280" i="6" s="1"/>
  <c r="J4280" i="6" s="1"/>
  <c r="H4276" i="6"/>
  <c r="I4276" i="6" s="1"/>
  <c r="H4272" i="6"/>
  <c r="I4272" i="6" s="1"/>
  <c r="J4272" i="6" s="1"/>
  <c r="H4268" i="6"/>
  <c r="I4268" i="6" s="1"/>
  <c r="J4268" i="6" s="1"/>
  <c r="H4262" i="6"/>
  <c r="I4262" i="6" s="1"/>
  <c r="J4262" i="6" s="1"/>
  <c r="H4258" i="6"/>
  <c r="I4258" i="6" s="1"/>
  <c r="H4254" i="6"/>
  <c r="I4254" i="6" s="1"/>
  <c r="J4254" i="6" s="1"/>
  <c r="H4250" i="6"/>
  <c r="I4250" i="6" s="1"/>
  <c r="J4250" i="6" s="1"/>
  <c r="H4246" i="6"/>
  <c r="I4246" i="6" s="1"/>
  <c r="H4242" i="6"/>
  <c r="I4242" i="6" s="1"/>
  <c r="J4242" i="6" s="1"/>
  <c r="H4236" i="6"/>
  <c r="I4236" i="6" s="1"/>
  <c r="J4236" i="6" s="1"/>
  <c r="H4232" i="6"/>
  <c r="I4232" i="6" s="1"/>
  <c r="J4232" i="6" s="1"/>
  <c r="H4228" i="6"/>
  <c r="I4228" i="6" s="1"/>
  <c r="J4228" i="6" s="1"/>
  <c r="H4224" i="6"/>
  <c r="I4224" i="6" s="1"/>
  <c r="J4224" i="6" s="1"/>
  <c r="H4220" i="6"/>
  <c r="I4220" i="6" s="1"/>
  <c r="J4220" i="6" s="1"/>
  <c r="H4216" i="6"/>
  <c r="I4216" i="6" s="1"/>
  <c r="J4216" i="6" s="1"/>
  <c r="H4212" i="6"/>
  <c r="I4212" i="6" s="1"/>
  <c r="J4212" i="6" s="1"/>
  <c r="H4206" i="6"/>
  <c r="I4206" i="6" s="1"/>
  <c r="J4206" i="6" s="1"/>
  <c r="H4202" i="6"/>
  <c r="I4202" i="6" s="1"/>
  <c r="J4202" i="6" s="1"/>
  <c r="H4198" i="6"/>
  <c r="I4198" i="6" s="1"/>
  <c r="J4198" i="6" s="1"/>
  <c r="H4194" i="6"/>
  <c r="I4194" i="6" s="1"/>
  <c r="J4194" i="6" s="1"/>
  <c r="H4188" i="6"/>
  <c r="I4188" i="6" s="1"/>
  <c r="J4188" i="6" s="1"/>
  <c r="H4184" i="6"/>
  <c r="I4184" i="6" s="1"/>
  <c r="J4184" i="6" s="1"/>
  <c r="H4180" i="6"/>
  <c r="I4180" i="6" s="1"/>
  <c r="J4180" i="6" s="1"/>
  <c r="H4176" i="6"/>
  <c r="I4176" i="6" s="1"/>
  <c r="H4172" i="6"/>
  <c r="I4172" i="6" s="1"/>
  <c r="J4172" i="6" s="1"/>
  <c r="H4168" i="6"/>
  <c r="I4168" i="6" s="1"/>
  <c r="J4168" i="6" s="1"/>
  <c r="H4164" i="6"/>
  <c r="I4164" i="6" s="1"/>
  <c r="H4158" i="6"/>
  <c r="I4158" i="6" s="1"/>
  <c r="H4154" i="6"/>
  <c r="I4154" i="6" s="1"/>
  <c r="J4154" i="6" s="1"/>
  <c r="H4150" i="6"/>
  <c r="I4150" i="6" s="1"/>
  <c r="H4146" i="6"/>
  <c r="I4146" i="6" s="1"/>
  <c r="J4146" i="6" s="1"/>
  <c r="H4142" i="6"/>
  <c r="I4142" i="6" s="1"/>
  <c r="J4142" i="6" s="1"/>
  <c r="H4138" i="6"/>
  <c r="I4138" i="6" s="1"/>
  <c r="J4138" i="6" s="1"/>
  <c r="H4134" i="6"/>
  <c r="I4134" i="6" s="1"/>
  <c r="J4134" i="6" s="1"/>
  <c r="H4128" i="6"/>
  <c r="I4128" i="6" s="1"/>
  <c r="J4128" i="6" s="1"/>
  <c r="H4124" i="6"/>
  <c r="I4124" i="6" s="1"/>
  <c r="J4124" i="6" s="1"/>
  <c r="H4120" i="6"/>
  <c r="I4120" i="6" s="1"/>
  <c r="J4120" i="6" s="1"/>
  <c r="H4116" i="6"/>
  <c r="I4116" i="6" s="1"/>
  <c r="H4112" i="6"/>
  <c r="I4112" i="6" s="1"/>
  <c r="H4106" i="6"/>
  <c r="I4106" i="6" s="1"/>
  <c r="H4102" i="6"/>
  <c r="I4102" i="6" s="1"/>
  <c r="H4098" i="6"/>
  <c r="I4098" i="6" s="1"/>
  <c r="J4098" i="6" s="1"/>
  <c r="H4094" i="6"/>
  <c r="I4094" i="6" s="1"/>
  <c r="J4094" i="6" s="1"/>
  <c r="H4090" i="6"/>
  <c r="I4090" i="6" s="1"/>
  <c r="J4090" i="6" s="1"/>
  <c r="H4084" i="6"/>
  <c r="I4084" i="6" s="1"/>
  <c r="J4084" i="6" s="1"/>
  <c r="H4080" i="6"/>
  <c r="I4080" i="6" s="1"/>
  <c r="J4080" i="6" s="1"/>
  <c r="H4076" i="6"/>
  <c r="I4076" i="6" s="1"/>
  <c r="H4072" i="6"/>
  <c r="I4072" i="6" s="1"/>
  <c r="J4072" i="6" s="1"/>
  <c r="H4066" i="6"/>
  <c r="I4066" i="6" s="1"/>
  <c r="J4066" i="6" s="1"/>
  <c r="H4062" i="6"/>
  <c r="I4062" i="6" s="1"/>
  <c r="H4058" i="6"/>
  <c r="I4058" i="6" s="1"/>
  <c r="J4058" i="6" s="1"/>
  <c r="H4054" i="6"/>
  <c r="I4054" i="6" s="1"/>
  <c r="J4054" i="6" s="1"/>
  <c r="H4050" i="6"/>
  <c r="I4050" i="6" s="1"/>
  <c r="J4050" i="6" s="1"/>
  <c r="H4044" i="6"/>
  <c r="I4044" i="6" s="1"/>
  <c r="J4044" i="6" s="1"/>
  <c r="H4040" i="6"/>
  <c r="I4040" i="6" s="1"/>
  <c r="H4036" i="6"/>
  <c r="I4036" i="6" s="1"/>
  <c r="J4036" i="6" s="1"/>
  <c r="H4032" i="6"/>
  <c r="I4032" i="6" s="1"/>
  <c r="H4026" i="6"/>
  <c r="I4026" i="6" s="1"/>
  <c r="J4026" i="6" s="1"/>
  <c r="H4022" i="6"/>
  <c r="I4022" i="6" s="1"/>
  <c r="J4022" i="6" s="1"/>
  <c r="H4018" i="6"/>
  <c r="I4018" i="6" s="1"/>
  <c r="J4018" i="6" s="1"/>
  <c r="H4014" i="6"/>
  <c r="I4014" i="6" s="1"/>
  <c r="J4014" i="6" s="1"/>
  <c r="H4010" i="6"/>
  <c r="I4010" i="6" s="1"/>
  <c r="J4010" i="6" s="1"/>
  <c r="H4006" i="6"/>
  <c r="I4006" i="6" s="1"/>
  <c r="H4000" i="6"/>
  <c r="I4000" i="6" s="1"/>
  <c r="J4000" i="6" s="1"/>
  <c r="H3996" i="6"/>
  <c r="I3996" i="6" s="1"/>
  <c r="H3992" i="6"/>
  <c r="I3992" i="6" s="1"/>
  <c r="J3992" i="6" s="1"/>
  <c r="H3988" i="6"/>
  <c r="I3988" i="6" s="1"/>
  <c r="J3988" i="6" s="1"/>
  <c r="H3984" i="6"/>
  <c r="I3984" i="6" s="1"/>
  <c r="J3984" i="6" s="1"/>
  <c r="H3980" i="6"/>
  <c r="I3980" i="6" s="1"/>
  <c r="J3980" i="6" s="1"/>
  <c r="H3976" i="6"/>
  <c r="I3976" i="6" s="1"/>
  <c r="J3976" i="6" s="1"/>
  <c r="H3972" i="6"/>
  <c r="I3972" i="6" s="1"/>
  <c r="J3972" i="6" s="1"/>
  <c r="H3966" i="6"/>
  <c r="I3966" i="6" s="1"/>
  <c r="J3966" i="6" s="1"/>
  <c r="H3962" i="6"/>
  <c r="I3962" i="6" s="1"/>
  <c r="J3962" i="6" s="1"/>
  <c r="H3958" i="6"/>
  <c r="I3958" i="6" s="1"/>
  <c r="H3954" i="6"/>
  <c r="I3954" i="6" s="1"/>
  <c r="J3954" i="6" s="1"/>
  <c r="H3948" i="6"/>
  <c r="I3948" i="6" s="1"/>
  <c r="J3948" i="6" s="1"/>
  <c r="H3944" i="6"/>
  <c r="I3944" i="6" s="1"/>
  <c r="J3944" i="6" s="1"/>
  <c r="H3940" i="6"/>
  <c r="I3940" i="6" s="1"/>
  <c r="J3940" i="6" s="1"/>
  <c r="H3934" i="6"/>
  <c r="I3934" i="6" s="1"/>
  <c r="J3934" i="6" s="1"/>
  <c r="H3930" i="6"/>
  <c r="I3930" i="6" s="1"/>
  <c r="J3930" i="6" s="1"/>
  <c r="H3926" i="6"/>
  <c r="I3926" i="6" s="1"/>
  <c r="J3926" i="6" s="1"/>
  <c r="H3922" i="6"/>
  <c r="I3922" i="6" s="1"/>
  <c r="J3922" i="6" s="1"/>
  <c r="H3916" i="6"/>
  <c r="I3916" i="6" s="1"/>
  <c r="J3916" i="6" s="1"/>
  <c r="H3912" i="6"/>
  <c r="I3912" i="6" s="1"/>
  <c r="J3912" i="6" s="1"/>
  <c r="H3908" i="6"/>
  <c r="I3908" i="6" s="1"/>
  <c r="H3904" i="6"/>
  <c r="I3904" i="6" s="1"/>
  <c r="J3904" i="6" s="1"/>
  <c r="H3900" i="6"/>
  <c r="I3900" i="6" s="1"/>
  <c r="H3896" i="6"/>
  <c r="I3896" i="6" s="1"/>
  <c r="J3896" i="6" s="1"/>
  <c r="H3890" i="6"/>
  <c r="I3890" i="6" s="1"/>
  <c r="H3886" i="6"/>
  <c r="I3886" i="6" s="1"/>
  <c r="J3886" i="6" s="1"/>
  <c r="H3882" i="6"/>
  <c r="I3882" i="6" s="1"/>
  <c r="J3882" i="6" s="1"/>
  <c r="H3878" i="6"/>
  <c r="I3878" i="6" s="1"/>
  <c r="J3878" i="6" s="1"/>
  <c r="H3872" i="6"/>
  <c r="I3872" i="6" s="1"/>
  <c r="J3872" i="6" s="1"/>
  <c r="H3868" i="6"/>
  <c r="I3868" i="6" s="1"/>
  <c r="J3868" i="6" s="1"/>
  <c r="H3864" i="6"/>
  <c r="I3864" i="6" s="1"/>
  <c r="J3864" i="6" s="1"/>
  <c r="H3860" i="6"/>
  <c r="I3860" i="6" s="1"/>
  <c r="J3860" i="6" s="1"/>
  <c r="H3856" i="6"/>
  <c r="I3856" i="6" s="1"/>
  <c r="J3856" i="6" s="1"/>
  <c r="H3852" i="6"/>
  <c r="I3852" i="6" s="1"/>
  <c r="H3848" i="6"/>
  <c r="I3848" i="6" s="1"/>
  <c r="J3848" i="6" s="1"/>
  <c r="H3842" i="6"/>
  <c r="I3842" i="6" s="1"/>
  <c r="J3842" i="6" s="1"/>
  <c r="H3838" i="6"/>
  <c r="I3838" i="6" s="1"/>
  <c r="J3838" i="6" s="1"/>
  <c r="H3834" i="6"/>
  <c r="I3834" i="6" s="1"/>
  <c r="J3834" i="6" s="1"/>
  <c r="H3830" i="6"/>
  <c r="I3830" i="6" s="1"/>
  <c r="J3830" i="6" s="1"/>
  <c r="H3824" i="6"/>
  <c r="I3824" i="6" s="1"/>
  <c r="J3824" i="6" s="1"/>
  <c r="H3820" i="6"/>
  <c r="I3820" i="6" s="1"/>
  <c r="H3816" i="6"/>
  <c r="I3816" i="6" s="1"/>
  <c r="J3816" i="6" s="1"/>
  <c r="H3812" i="6"/>
  <c r="I3812" i="6" s="1"/>
  <c r="H3808" i="6"/>
  <c r="I3808" i="6" s="1"/>
  <c r="J3808" i="6" s="1"/>
  <c r="H3802" i="6"/>
  <c r="I3802" i="6" s="1"/>
  <c r="J3802" i="6" s="1"/>
  <c r="H3798" i="6"/>
  <c r="I3798" i="6" s="1"/>
  <c r="J3798" i="6" s="1"/>
  <c r="H3794" i="6"/>
  <c r="I3794" i="6" s="1"/>
  <c r="J3794" i="6" s="1"/>
  <c r="H3790" i="6"/>
  <c r="I3790" i="6" s="1"/>
  <c r="H3786" i="6"/>
  <c r="I3786" i="6" s="1"/>
  <c r="H4910" i="6"/>
  <c r="I4910" i="6" s="1"/>
  <c r="J4910" i="6" s="1"/>
  <c r="H4902" i="6"/>
  <c r="I4902" i="6" s="1"/>
  <c r="H4890" i="6"/>
  <c r="I4890" i="6" s="1"/>
  <c r="J4890" i="6" s="1"/>
  <c r="H4878" i="6"/>
  <c r="I4878" i="6" s="1"/>
  <c r="J4878" i="6" s="1"/>
  <c r="H4850" i="6"/>
  <c r="I4850" i="6" s="1"/>
  <c r="J4850" i="6" s="1"/>
  <c r="H4838" i="6"/>
  <c r="I4838" i="6" s="1"/>
  <c r="J4838" i="6" s="1"/>
  <c r="H4779" i="6"/>
  <c r="I4779" i="6" s="1"/>
  <c r="J4779" i="6" s="1"/>
  <c r="H4747" i="6"/>
  <c r="I4747" i="6" s="1"/>
  <c r="J4747" i="6" s="1"/>
  <c r="H4729" i="6"/>
  <c r="I4729" i="6" s="1"/>
  <c r="J4729" i="6" s="1"/>
  <c r="H4721" i="6"/>
  <c r="I4721" i="6" s="1"/>
  <c r="J4721" i="6" s="1"/>
  <c r="H4713" i="6"/>
  <c r="I4713" i="6" s="1"/>
  <c r="J4713" i="6" s="1"/>
  <c r="H4705" i="6"/>
  <c r="I4705" i="6" s="1"/>
  <c r="J4705" i="6" s="1"/>
  <c r="H4697" i="6"/>
  <c r="I4697" i="6" s="1"/>
  <c r="J4697" i="6" s="1"/>
  <c r="H4689" i="6"/>
  <c r="I4689" i="6" s="1"/>
  <c r="J4689" i="6" s="1"/>
  <c r="H4681" i="6"/>
  <c r="I4681" i="6" s="1"/>
  <c r="J4681" i="6" s="1"/>
  <c r="H4673" i="6"/>
  <c r="I4673" i="6" s="1"/>
  <c r="J4673" i="6" s="1"/>
  <c r="H4665" i="6"/>
  <c r="I4665" i="6" s="1"/>
  <c r="J4665" i="6" s="1"/>
  <c r="H4657" i="6"/>
  <c r="I4657" i="6" s="1"/>
  <c r="J4657" i="6" s="1"/>
  <c r="H4649" i="6"/>
  <c r="I4649" i="6" s="1"/>
  <c r="H4641" i="6"/>
  <c r="I4641" i="6" s="1"/>
  <c r="J4641" i="6" s="1"/>
  <c r="H4633" i="6"/>
  <c r="I4633" i="6" s="1"/>
  <c r="H4625" i="6"/>
  <c r="I4625" i="6" s="1"/>
  <c r="J4625" i="6" s="1"/>
  <c r="H4617" i="6"/>
  <c r="I4617" i="6" s="1"/>
  <c r="J4617" i="6" s="1"/>
  <c r="H4609" i="6"/>
  <c r="I4609" i="6" s="1"/>
  <c r="J4609" i="6" s="1"/>
  <c r="H4601" i="6"/>
  <c r="I4601" i="6" s="1"/>
  <c r="J4601" i="6" s="1"/>
  <c r="H4593" i="6"/>
  <c r="I4593" i="6" s="1"/>
  <c r="H4585" i="6"/>
  <c r="I4585" i="6" s="1"/>
  <c r="J4585" i="6" s="1"/>
  <c r="H4577" i="6"/>
  <c r="I4577" i="6" s="1"/>
  <c r="H4569" i="6"/>
  <c r="I4569" i="6" s="1"/>
  <c r="J4569" i="6" s="1"/>
  <c r="H4561" i="6"/>
  <c r="I4561" i="6" s="1"/>
  <c r="J4561" i="6" s="1"/>
  <c r="H4553" i="6"/>
  <c r="I4553" i="6" s="1"/>
  <c r="J4553" i="6" s="1"/>
  <c r="H4545" i="6"/>
  <c r="I4545" i="6" s="1"/>
  <c r="J4545" i="6" s="1"/>
  <c r="H4537" i="6"/>
  <c r="I4537" i="6" s="1"/>
  <c r="J4537" i="6" s="1"/>
  <c r="H4529" i="6"/>
  <c r="I4529" i="6" s="1"/>
  <c r="J4529" i="6" s="1"/>
  <c r="H4521" i="6"/>
  <c r="I4521" i="6" s="1"/>
  <c r="J4521" i="6" s="1"/>
  <c r="H4513" i="6"/>
  <c r="I4513" i="6" s="1"/>
  <c r="J4513" i="6" s="1"/>
  <c r="H4505" i="6"/>
  <c r="I4505" i="6" s="1"/>
  <c r="J4505" i="6" s="1"/>
  <c r="H4497" i="6"/>
  <c r="I4497" i="6" s="1"/>
  <c r="J4497" i="6" s="1"/>
  <c r="H4489" i="6"/>
  <c r="I4489" i="6" s="1"/>
  <c r="J4489" i="6" s="1"/>
  <c r="H4481" i="6"/>
  <c r="I4481" i="6" s="1"/>
  <c r="J4481" i="6" s="1"/>
  <c r="H4473" i="6"/>
  <c r="I4473" i="6" s="1"/>
  <c r="J4473" i="6" s="1"/>
  <c r="H4465" i="6"/>
  <c r="I4465" i="6" s="1"/>
  <c r="J4465" i="6" s="1"/>
  <c r="H4457" i="6"/>
  <c r="I4457" i="6" s="1"/>
  <c r="J4457" i="6" s="1"/>
  <c r="H4449" i="6"/>
  <c r="I4449" i="6" s="1"/>
  <c r="J4449" i="6" s="1"/>
  <c r="H4441" i="6"/>
  <c r="I4441" i="6" s="1"/>
  <c r="J4441" i="6" s="1"/>
  <c r="H4433" i="6"/>
  <c r="I4433" i="6" s="1"/>
  <c r="J4433" i="6" s="1"/>
  <c r="H4425" i="6"/>
  <c r="I4425" i="6" s="1"/>
  <c r="J4425" i="6" s="1"/>
  <c r="H4417" i="6"/>
  <c r="I4417" i="6" s="1"/>
  <c r="H4409" i="6"/>
  <c r="I4409" i="6" s="1"/>
  <c r="J4409" i="6" s="1"/>
  <c r="H4401" i="6"/>
  <c r="I4401" i="6" s="1"/>
  <c r="J4401" i="6" s="1"/>
  <c r="H4393" i="6"/>
  <c r="I4393" i="6" s="1"/>
  <c r="J4393" i="6" s="1"/>
  <c r="H4385" i="6"/>
  <c r="I4385" i="6" s="1"/>
  <c r="H4377" i="6"/>
  <c r="I4377" i="6" s="1"/>
  <c r="H4369" i="6"/>
  <c r="I4369" i="6" s="1"/>
  <c r="H4361" i="6"/>
  <c r="I4361" i="6" s="1"/>
  <c r="H4353" i="6"/>
  <c r="I4353" i="6" s="1"/>
  <c r="J4353" i="6" s="1"/>
  <c r="H4345" i="6"/>
  <c r="I4345" i="6" s="1"/>
  <c r="H4337" i="6"/>
  <c r="I4337" i="6" s="1"/>
  <c r="J4337" i="6" s="1"/>
  <c r="H4329" i="6"/>
  <c r="I4329" i="6" s="1"/>
  <c r="J4329" i="6" s="1"/>
  <c r="H4321" i="6"/>
  <c r="I4321" i="6" s="1"/>
  <c r="J4321" i="6" s="1"/>
  <c r="H4313" i="6"/>
  <c r="I4313" i="6" s="1"/>
  <c r="J4313" i="6" s="1"/>
  <c r="H4305" i="6"/>
  <c r="I4305" i="6" s="1"/>
  <c r="J4305" i="6" s="1"/>
  <c r="H4297" i="6"/>
  <c r="I4297" i="6" s="1"/>
  <c r="J4297" i="6" s="1"/>
  <c r="H4289" i="6"/>
  <c r="I4289" i="6" s="1"/>
  <c r="J4289" i="6" s="1"/>
  <c r="H4281" i="6"/>
  <c r="I4281" i="6" s="1"/>
  <c r="J4281" i="6" s="1"/>
  <c r="H4273" i="6"/>
  <c r="I4273" i="6" s="1"/>
  <c r="J4273" i="6" s="1"/>
  <c r="H4265" i="6"/>
  <c r="I4265" i="6" s="1"/>
  <c r="J4265" i="6" s="1"/>
  <c r="H4257" i="6"/>
  <c r="I4257" i="6" s="1"/>
  <c r="J4257" i="6" s="1"/>
  <c r="H4249" i="6"/>
  <c r="I4249" i="6" s="1"/>
  <c r="J4249" i="6" s="1"/>
  <c r="H4241" i="6"/>
  <c r="I4241" i="6" s="1"/>
  <c r="J4241" i="6" s="1"/>
  <c r="H4233" i="6"/>
  <c r="I4233" i="6" s="1"/>
  <c r="J4233" i="6" s="1"/>
  <c r="H4225" i="6"/>
  <c r="I4225" i="6" s="1"/>
  <c r="J4225" i="6" s="1"/>
  <c r="H4217" i="6"/>
  <c r="I4217" i="6" s="1"/>
  <c r="J4217" i="6" s="1"/>
  <c r="H4209" i="6"/>
  <c r="I4209" i="6" s="1"/>
  <c r="J4209" i="6" s="1"/>
  <c r="H4201" i="6"/>
  <c r="I4201" i="6" s="1"/>
  <c r="J4201" i="6" s="1"/>
  <c r="H4193" i="6"/>
  <c r="I4193" i="6" s="1"/>
  <c r="J4193" i="6" s="1"/>
  <c r="H4185" i="6"/>
  <c r="I4185" i="6" s="1"/>
  <c r="J4185" i="6" s="1"/>
  <c r="H4177" i="6"/>
  <c r="I4177" i="6" s="1"/>
  <c r="J4177" i="6" s="1"/>
  <c r="H4169" i="6"/>
  <c r="I4169" i="6" s="1"/>
  <c r="J4169" i="6" s="1"/>
  <c r="H4161" i="6"/>
  <c r="I4161" i="6" s="1"/>
  <c r="J4161" i="6" s="1"/>
  <c r="H4153" i="6"/>
  <c r="I4153" i="6" s="1"/>
  <c r="H4145" i="6"/>
  <c r="I4145" i="6" s="1"/>
  <c r="J4145" i="6" s="1"/>
  <c r="H4137" i="6"/>
  <c r="I4137" i="6" s="1"/>
  <c r="J4137" i="6" s="1"/>
  <c r="H4129" i="6"/>
  <c r="I4129" i="6" s="1"/>
  <c r="J4129" i="6" s="1"/>
  <c r="H4121" i="6"/>
  <c r="I4121" i="6" s="1"/>
  <c r="J4121" i="6" s="1"/>
  <c r="H4113" i="6"/>
  <c r="I4113" i="6" s="1"/>
  <c r="H4105" i="6"/>
  <c r="I4105" i="6" s="1"/>
  <c r="J4105" i="6" s="1"/>
  <c r="H4097" i="6"/>
  <c r="I4097" i="6" s="1"/>
  <c r="J4097" i="6" s="1"/>
  <c r="H4089" i="6"/>
  <c r="I4089" i="6" s="1"/>
  <c r="J4089" i="6" s="1"/>
  <c r="H4081" i="6"/>
  <c r="I4081" i="6" s="1"/>
  <c r="J4081" i="6" s="1"/>
  <c r="H4073" i="6"/>
  <c r="I4073" i="6" s="1"/>
  <c r="H4065" i="6"/>
  <c r="I4065" i="6" s="1"/>
  <c r="H4057" i="6"/>
  <c r="I4057" i="6" s="1"/>
  <c r="J4057" i="6" s="1"/>
  <c r="H4049" i="6"/>
  <c r="I4049" i="6" s="1"/>
  <c r="J4049" i="6" s="1"/>
  <c r="H4041" i="6"/>
  <c r="I4041" i="6" s="1"/>
  <c r="J4041" i="6" s="1"/>
  <c r="H4033" i="6"/>
  <c r="I4033" i="6" s="1"/>
  <c r="J4033" i="6" s="1"/>
  <c r="H4025" i="6"/>
  <c r="I4025" i="6" s="1"/>
  <c r="J4025" i="6" s="1"/>
  <c r="H4017" i="6"/>
  <c r="I4017" i="6" s="1"/>
  <c r="H4009" i="6"/>
  <c r="I4009" i="6" s="1"/>
  <c r="J4009" i="6" s="1"/>
  <c r="H4001" i="6"/>
  <c r="I4001" i="6" s="1"/>
  <c r="J4001" i="6" s="1"/>
  <c r="H3993" i="6"/>
  <c r="I3993" i="6" s="1"/>
  <c r="H3985" i="6"/>
  <c r="I3985" i="6" s="1"/>
  <c r="H3977" i="6"/>
  <c r="I3977" i="6" s="1"/>
  <c r="J3977" i="6" s="1"/>
  <c r="H3969" i="6"/>
  <c r="I3969" i="6" s="1"/>
  <c r="H3961" i="6"/>
  <c r="I3961" i="6" s="1"/>
  <c r="J3961" i="6" s="1"/>
  <c r="H3953" i="6"/>
  <c r="I3953" i="6" s="1"/>
  <c r="H3945" i="6"/>
  <c r="I3945" i="6" s="1"/>
  <c r="J3945" i="6" s="1"/>
  <c r="H3937" i="6"/>
  <c r="I3937" i="6" s="1"/>
  <c r="J3937" i="6" s="1"/>
  <c r="H3929" i="6"/>
  <c r="I3929" i="6" s="1"/>
  <c r="H3921" i="6"/>
  <c r="I3921" i="6" s="1"/>
  <c r="J3921" i="6" s="1"/>
  <c r="H3913" i="6"/>
  <c r="I3913" i="6" s="1"/>
  <c r="J3913" i="6" s="1"/>
  <c r="H3905" i="6"/>
  <c r="I3905" i="6" s="1"/>
  <c r="J3905" i="6" s="1"/>
  <c r="H3897" i="6"/>
  <c r="I3897" i="6" s="1"/>
  <c r="J3897" i="6" s="1"/>
  <c r="H3889" i="6"/>
  <c r="I3889" i="6" s="1"/>
  <c r="J3889" i="6" s="1"/>
  <c r="H3881" i="6"/>
  <c r="I3881" i="6" s="1"/>
  <c r="J3881" i="6" s="1"/>
  <c r="H3873" i="6"/>
  <c r="I3873" i="6" s="1"/>
  <c r="J3873" i="6" s="1"/>
  <c r="H3865" i="6"/>
  <c r="I3865" i="6" s="1"/>
  <c r="J3865" i="6" s="1"/>
  <c r="H3857" i="6"/>
  <c r="I3857" i="6" s="1"/>
  <c r="J3857" i="6" s="1"/>
  <c r="H3849" i="6"/>
  <c r="I3849" i="6" s="1"/>
  <c r="J3849" i="6" s="1"/>
  <c r="H3841" i="6"/>
  <c r="I3841" i="6" s="1"/>
  <c r="J3841" i="6" s="1"/>
  <c r="H3833" i="6"/>
  <c r="I3833" i="6" s="1"/>
  <c r="J3833" i="6" s="1"/>
  <c r="H3825" i="6"/>
  <c r="I3825" i="6" s="1"/>
  <c r="J3825" i="6" s="1"/>
  <c r="H3817" i="6"/>
  <c r="I3817" i="6" s="1"/>
  <c r="J3817" i="6" s="1"/>
  <c r="H3809" i="6"/>
  <c r="I3809" i="6" s="1"/>
  <c r="J3809" i="6" s="1"/>
  <c r="H3801" i="6"/>
  <c r="I3801" i="6" s="1"/>
  <c r="J3801" i="6" s="1"/>
  <c r="H3793" i="6"/>
  <c r="I3793" i="6" s="1"/>
  <c r="J3793" i="6" s="1"/>
  <c r="H3785" i="6"/>
  <c r="I3785" i="6" s="1"/>
  <c r="J3785" i="6" s="1"/>
  <c r="H4047" i="6"/>
  <c r="I4047" i="6" s="1"/>
  <c r="J4047" i="6" s="1"/>
  <c r="H4031" i="6"/>
  <c r="I4031" i="6" s="1"/>
  <c r="J4031" i="6" s="1"/>
  <c r="H4023" i="6"/>
  <c r="I4023" i="6" s="1"/>
  <c r="J4023" i="6" s="1"/>
  <c r="H3947" i="6"/>
  <c r="I3947" i="6" s="1"/>
  <c r="J3947" i="6" s="1"/>
  <c r="H3939" i="6"/>
  <c r="I3939" i="6" s="1"/>
  <c r="H3915" i="6"/>
  <c r="I3915" i="6" s="1"/>
  <c r="J3915" i="6" s="1"/>
  <c r="H3907" i="6"/>
  <c r="I3907" i="6" s="1"/>
  <c r="J3907" i="6" s="1"/>
  <c r="H3883" i="6"/>
  <c r="I3883" i="6" s="1"/>
  <c r="J3883" i="6" s="1"/>
  <c r="H3859" i="6"/>
  <c r="I3859" i="6" s="1"/>
  <c r="J3859" i="6" s="1"/>
  <c r="H3851" i="6"/>
  <c r="I3851" i="6" s="1"/>
  <c r="J3851" i="6" s="1"/>
  <c r="H3795" i="6"/>
  <c r="I3795" i="6" s="1"/>
  <c r="H3787" i="6"/>
  <c r="I3787" i="6" s="1"/>
  <c r="J3787" i="6" s="1"/>
  <c r="H3943" i="6"/>
  <c r="I3943" i="6" s="1"/>
  <c r="J3943" i="6" s="1"/>
  <c r="H3927" i="6"/>
  <c r="I3927" i="6" s="1"/>
  <c r="J3927" i="6" s="1"/>
  <c r="H3919" i="6"/>
  <c r="I3919" i="6" s="1"/>
  <c r="J3919" i="6" s="1"/>
  <c r="H3879" i="6"/>
  <c r="I3879" i="6" s="1"/>
  <c r="J3879" i="6" s="1"/>
  <c r="H3855" i="6"/>
  <c r="I3855" i="6" s="1"/>
  <c r="J3855" i="6" s="1"/>
  <c r="H3847" i="6"/>
  <c r="I3847" i="6" s="1"/>
  <c r="H3783" i="6"/>
  <c r="I3783" i="6" s="1"/>
  <c r="H4787" i="6"/>
  <c r="I4787" i="6" s="1"/>
  <c r="J4787" i="6" s="1"/>
  <c r="H4755" i="6"/>
  <c r="I4755" i="6" s="1"/>
  <c r="J4755" i="6" s="1"/>
  <c r="H4727" i="6"/>
  <c r="I4727" i="6" s="1"/>
  <c r="J4727" i="6" s="1"/>
  <c r="H4719" i="6"/>
  <c r="I4719" i="6" s="1"/>
  <c r="J4719" i="6" s="1"/>
  <c r="H4711" i="6"/>
  <c r="I4711" i="6" s="1"/>
  <c r="J4711" i="6" s="1"/>
  <c r="H4703" i="6"/>
  <c r="I4703" i="6" s="1"/>
  <c r="J4703" i="6" s="1"/>
  <c r="H4695" i="6"/>
  <c r="I4695" i="6" s="1"/>
  <c r="H4687" i="6"/>
  <c r="I4687" i="6" s="1"/>
  <c r="J4687" i="6" s="1"/>
  <c r="H4679" i="6"/>
  <c r="I4679" i="6" s="1"/>
  <c r="H4671" i="6"/>
  <c r="I4671" i="6" s="1"/>
  <c r="J4671" i="6" s="1"/>
  <c r="H4663" i="6"/>
  <c r="I4663" i="6" s="1"/>
  <c r="J4663" i="6" s="1"/>
  <c r="H4655" i="6"/>
  <c r="I4655" i="6" s="1"/>
  <c r="J4655" i="6" s="1"/>
  <c r="H4647" i="6"/>
  <c r="I4647" i="6" s="1"/>
  <c r="J4647" i="6" s="1"/>
  <c r="H4639" i="6"/>
  <c r="I4639" i="6" s="1"/>
  <c r="H4631" i="6"/>
  <c r="I4631" i="6" s="1"/>
  <c r="H4623" i="6"/>
  <c r="I4623" i="6" s="1"/>
  <c r="J4623" i="6" s="1"/>
  <c r="H4615" i="6"/>
  <c r="I4615" i="6" s="1"/>
  <c r="J4615" i="6" s="1"/>
  <c r="H4607" i="6"/>
  <c r="I4607" i="6" s="1"/>
  <c r="J4607" i="6" s="1"/>
  <c r="H4599" i="6"/>
  <c r="I4599" i="6" s="1"/>
  <c r="J4599" i="6" s="1"/>
  <c r="H4591" i="6"/>
  <c r="I4591" i="6" s="1"/>
  <c r="J4591" i="6" s="1"/>
  <c r="H4583" i="6"/>
  <c r="I4583" i="6" s="1"/>
  <c r="J4583" i="6" s="1"/>
  <c r="H4575" i="6"/>
  <c r="I4575" i="6" s="1"/>
  <c r="J4575" i="6" s="1"/>
  <c r="H4567" i="6"/>
  <c r="I4567" i="6" s="1"/>
  <c r="J4567" i="6" s="1"/>
  <c r="H4559" i="6"/>
  <c r="I4559" i="6" s="1"/>
  <c r="J4559" i="6" s="1"/>
  <c r="H4551" i="6"/>
  <c r="I4551" i="6" s="1"/>
  <c r="J4551" i="6" s="1"/>
  <c r="H4543" i="6"/>
  <c r="I4543" i="6" s="1"/>
  <c r="H4535" i="6"/>
  <c r="I4535" i="6" s="1"/>
  <c r="J4535" i="6" s="1"/>
  <c r="H4527" i="6"/>
  <c r="I4527" i="6" s="1"/>
  <c r="J4527" i="6" s="1"/>
  <c r="H4519" i="6"/>
  <c r="I4519" i="6" s="1"/>
  <c r="J4519" i="6" s="1"/>
  <c r="H4511" i="6"/>
  <c r="I4511" i="6" s="1"/>
  <c r="J4511" i="6" s="1"/>
  <c r="H4503" i="6"/>
  <c r="I4503" i="6" s="1"/>
  <c r="J4503" i="6" s="1"/>
  <c r="H4495" i="6"/>
  <c r="I4495" i="6" s="1"/>
  <c r="J4495" i="6" s="1"/>
  <c r="H4487" i="6"/>
  <c r="I4487" i="6" s="1"/>
  <c r="J4487" i="6" s="1"/>
  <c r="H4479" i="6"/>
  <c r="I4479" i="6" s="1"/>
  <c r="J4479" i="6" s="1"/>
  <c r="H4471" i="6"/>
  <c r="I4471" i="6" s="1"/>
  <c r="J4471" i="6" s="1"/>
  <c r="H4463" i="6"/>
  <c r="I4463" i="6" s="1"/>
  <c r="J4463" i="6" s="1"/>
  <c r="H4455" i="6"/>
  <c r="I4455" i="6" s="1"/>
  <c r="H4447" i="6"/>
  <c r="I4447" i="6" s="1"/>
  <c r="J4447" i="6" s="1"/>
  <c r="H4439" i="6"/>
  <c r="I4439" i="6" s="1"/>
  <c r="J4439" i="6" s="1"/>
  <c r="H4431" i="6"/>
  <c r="I4431" i="6" s="1"/>
  <c r="J4431" i="6" s="1"/>
  <c r="H4423" i="6"/>
  <c r="I4423" i="6" s="1"/>
  <c r="J4423" i="6" s="1"/>
  <c r="H4415" i="6"/>
  <c r="I4415" i="6" s="1"/>
  <c r="J4415" i="6" s="1"/>
  <c r="H4407" i="6"/>
  <c r="I4407" i="6" s="1"/>
  <c r="J4407" i="6" s="1"/>
  <c r="H4399" i="6"/>
  <c r="I4399" i="6" s="1"/>
  <c r="J4399" i="6" s="1"/>
  <c r="H4391" i="6"/>
  <c r="I4391" i="6" s="1"/>
  <c r="H4383" i="6"/>
  <c r="I4383" i="6" s="1"/>
  <c r="J4383" i="6" s="1"/>
  <c r="H4375" i="6"/>
  <c r="I4375" i="6" s="1"/>
  <c r="J4375" i="6" s="1"/>
  <c r="H4367" i="6"/>
  <c r="I4367" i="6" s="1"/>
  <c r="J4367" i="6" s="1"/>
  <c r="H4359" i="6"/>
  <c r="I4359" i="6" s="1"/>
  <c r="J4359" i="6" s="1"/>
  <c r="H4351" i="6"/>
  <c r="I4351" i="6" s="1"/>
  <c r="J4351" i="6" s="1"/>
  <c r="H4343" i="6"/>
  <c r="I4343" i="6" s="1"/>
  <c r="H4335" i="6"/>
  <c r="I4335" i="6" s="1"/>
  <c r="J4335" i="6" s="1"/>
  <c r="H4327" i="6"/>
  <c r="I4327" i="6" s="1"/>
  <c r="J4327" i="6" s="1"/>
  <c r="H4319" i="6"/>
  <c r="I4319" i="6" s="1"/>
  <c r="J4319" i="6" s="1"/>
  <c r="H4311" i="6"/>
  <c r="I4311" i="6" s="1"/>
  <c r="J4311" i="6" s="1"/>
  <c r="H4303" i="6"/>
  <c r="I4303" i="6" s="1"/>
  <c r="J4303" i="6" s="1"/>
  <c r="H4295" i="6"/>
  <c r="I4295" i="6" s="1"/>
  <c r="J4295" i="6" s="1"/>
  <c r="H4287" i="6"/>
  <c r="I4287" i="6" s="1"/>
  <c r="J4287" i="6" s="1"/>
  <c r="H4279" i="6"/>
  <c r="I4279" i="6" s="1"/>
  <c r="H4271" i="6"/>
  <c r="I4271" i="6" s="1"/>
  <c r="J4271" i="6" s="1"/>
  <c r="H4263" i="6"/>
  <c r="I4263" i="6" s="1"/>
  <c r="J4263" i="6" s="1"/>
  <c r="H4255" i="6"/>
  <c r="I4255" i="6" s="1"/>
  <c r="J4255" i="6" s="1"/>
  <c r="H4247" i="6"/>
  <c r="I4247" i="6" s="1"/>
  <c r="J4247" i="6" s="1"/>
  <c r="H4239" i="6"/>
  <c r="I4239" i="6" s="1"/>
  <c r="J4239" i="6" s="1"/>
  <c r="H4231" i="6"/>
  <c r="I4231" i="6" s="1"/>
  <c r="J4231" i="6" s="1"/>
  <c r="H4223" i="6"/>
  <c r="I4223" i="6" s="1"/>
  <c r="J4223" i="6" s="1"/>
  <c r="H4215" i="6"/>
  <c r="I4215" i="6" s="1"/>
  <c r="J4215" i="6" s="1"/>
  <c r="H4207" i="6"/>
  <c r="I4207" i="6" s="1"/>
  <c r="J4207" i="6" s="1"/>
  <c r="H4199" i="6"/>
  <c r="I4199" i="6" s="1"/>
  <c r="J4199" i="6" s="1"/>
  <c r="H4191" i="6"/>
  <c r="I4191" i="6" s="1"/>
  <c r="J4191" i="6" s="1"/>
  <c r="H4183" i="6"/>
  <c r="I4183" i="6" s="1"/>
  <c r="J4183" i="6" s="1"/>
  <c r="H4175" i="6"/>
  <c r="I4175" i="6" s="1"/>
  <c r="J4175" i="6" s="1"/>
  <c r="H4167" i="6"/>
  <c r="I4167" i="6" s="1"/>
  <c r="J4167" i="6" s="1"/>
  <c r="H4159" i="6"/>
  <c r="I4159" i="6" s="1"/>
  <c r="H4151" i="6"/>
  <c r="I4151" i="6" s="1"/>
  <c r="J4151" i="6" s="1"/>
  <c r="H4143" i="6"/>
  <c r="I4143" i="6" s="1"/>
  <c r="J4143" i="6" s="1"/>
  <c r="H4135" i="6"/>
  <c r="I4135" i="6" s="1"/>
  <c r="J4135" i="6" s="1"/>
  <c r="H4127" i="6"/>
  <c r="I4127" i="6" s="1"/>
  <c r="J4127" i="6" s="1"/>
  <c r="H4119" i="6"/>
  <c r="I4119" i="6" s="1"/>
  <c r="J4119" i="6" s="1"/>
  <c r="H4111" i="6"/>
  <c r="I4111" i="6" s="1"/>
  <c r="H4103" i="6"/>
  <c r="I4103" i="6" s="1"/>
  <c r="J4103" i="6" s="1"/>
  <c r="H4095" i="6"/>
  <c r="I4095" i="6" s="1"/>
  <c r="J4095" i="6" s="1"/>
  <c r="H4087" i="6"/>
  <c r="I4087" i="6" s="1"/>
  <c r="J4087" i="6" s="1"/>
  <c r="H4079" i="6"/>
  <c r="I4079" i="6" s="1"/>
  <c r="J4079" i="6" s="1"/>
  <c r="H4071" i="6"/>
  <c r="I4071" i="6" s="1"/>
  <c r="J4071" i="6" s="1"/>
  <c r="H4063" i="6"/>
  <c r="I4063" i="6" s="1"/>
  <c r="J4063" i="6" s="1"/>
  <c r="H4055" i="6"/>
  <c r="I4055" i="6" s="1"/>
  <c r="J4055" i="6" s="1"/>
  <c r="H4039" i="6"/>
  <c r="I4039" i="6" s="1"/>
  <c r="J4039" i="6" s="1"/>
  <c r="H4015" i="6"/>
  <c r="I4015" i="6" s="1"/>
  <c r="J4015" i="6" s="1"/>
  <c r="H4007" i="6"/>
  <c r="I4007" i="6" s="1"/>
  <c r="J4007" i="6" s="1"/>
  <c r="H3999" i="6"/>
  <c r="I3999" i="6" s="1"/>
  <c r="J3999" i="6" s="1"/>
  <c r="H3995" i="6"/>
  <c r="I3995" i="6" s="1"/>
  <c r="J3995" i="6" s="1"/>
  <c r="H3987" i="6"/>
  <c r="I3987" i="6" s="1"/>
  <c r="J3987" i="6" s="1"/>
  <c r="H3979" i="6"/>
  <c r="I3979" i="6" s="1"/>
  <c r="J3979" i="6" s="1"/>
  <c r="H3971" i="6"/>
  <c r="I3971" i="6" s="1"/>
  <c r="J3971" i="6" s="1"/>
  <c r="H3963" i="6"/>
  <c r="I3963" i="6" s="1"/>
  <c r="J3963" i="6" s="1"/>
  <c r="H3955" i="6"/>
  <c r="I3955" i="6" s="1"/>
  <c r="J3955" i="6" s="1"/>
  <c r="H3931" i="6"/>
  <c r="I3931" i="6" s="1"/>
  <c r="J3931" i="6" s="1"/>
  <c r="H3923" i="6"/>
  <c r="I3923" i="6" s="1"/>
  <c r="J3923" i="6" s="1"/>
  <c r="H3899" i="6"/>
  <c r="I3899" i="6" s="1"/>
  <c r="J3899" i="6" s="1"/>
  <c r="H3891" i="6"/>
  <c r="I3891" i="6" s="1"/>
  <c r="J3891" i="6" s="1"/>
  <c r="H3875" i="6"/>
  <c r="I3875" i="6" s="1"/>
  <c r="J3875" i="6" s="1"/>
  <c r="H3867" i="6"/>
  <c r="I3867" i="6" s="1"/>
  <c r="H3843" i="6"/>
  <c r="I3843" i="6" s="1"/>
  <c r="J3843" i="6" s="1"/>
  <c r="H3835" i="6"/>
  <c r="I3835" i="6" s="1"/>
  <c r="J3835" i="6" s="1"/>
  <c r="H3827" i="6"/>
  <c r="I3827" i="6" s="1"/>
  <c r="H3819" i="6"/>
  <c r="I3819" i="6" s="1"/>
  <c r="H3811" i="6"/>
  <c r="I3811" i="6" s="1"/>
  <c r="H3803" i="6"/>
  <c r="I3803" i="6" s="1"/>
  <c r="J3803" i="6" s="1"/>
  <c r="H3991" i="6"/>
  <c r="I3991" i="6" s="1"/>
  <c r="J3991" i="6" s="1"/>
  <c r="H3951" i="6"/>
  <c r="I3951" i="6" s="1"/>
  <c r="J3951" i="6" s="1"/>
  <c r="H3887" i="6"/>
  <c r="I3887" i="6" s="1"/>
  <c r="H3863" i="6"/>
  <c r="I3863" i="6" s="1"/>
  <c r="J3863" i="6" s="1"/>
  <c r="H3807" i="6"/>
  <c r="I3807" i="6" s="1"/>
  <c r="J3807" i="6" s="1"/>
  <c r="H3791" i="6"/>
  <c r="I3791" i="6" s="1"/>
  <c r="J3791" i="6" s="1"/>
  <c r="H4795" i="6"/>
  <c r="I4795" i="6" s="1"/>
  <c r="J4795" i="6" s="1"/>
  <c r="H4763" i="6"/>
  <c r="I4763" i="6" s="1"/>
  <c r="J4763" i="6" s="1"/>
  <c r="H4733" i="6"/>
  <c r="I4733" i="6" s="1"/>
  <c r="J4733" i="6" s="1"/>
  <c r="H4725" i="6"/>
  <c r="I4725" i="6" s="1"/>
  <c r="J4725" i="6" s="1"/>
  <c r="H4717" i="6"/>
  <c r="I4717" i="6" s="1"/>
  <c r="J4717" i="6" s="1"/>
  <c r="H4709" i="6"/>
  <c r="I4709" i="6" s="1"/>
  <c r="J4709" i="6" s="1"/>
  <c r="H4701" i="6"/>
  <c r="I4701" i="6" s="1"/>
  <c r="J4701" i="6" s="1"/>
  <c r="H4693" i="6"/>
  <c r="I4693" i="6" s="1"/>
  <c r="J4693" i="6" s="1"/>
  <c r="H4685" i="6"/>
  <c r="I4685" i="6" s="1"/>
  <c r="J4685" i="6" s="1"/>
  <c r="H4677" i="6"/>
  <c r="I4677" i="6" s="1"/>
  <c r="J4677" i="6" s="1"/>
  <c r="H4669" i="6"/>
  <c r="I4669" i="6" s="1"/>
  <c r="H4661" i="6"/>
  <c r="I4661" i="6" s="1"/>
  <c r="J4661" i="6" s="1"/>
  <c r="H4653" i="6"/>
  <c r="I4653" i="6" s="1"/>
  <c r="H4645" i="6"/>
  <c r="I4645" i="6" s="1"/>
  <c r="H4637" i="6"/>
  <c r="I4637" i="6" s="1"/>
  <c r="J4637" i="6" s="1"/>
  <c r="H4629" i="6"/>
  <c r="I4629" i="6" s="1"/>
  <c r="J4629" i="6" s="1"/>
  <c r="H4621" i="6"/>
  <c r="I4621" i="6" s="1"/>
  <c r="J4621" i="6" s="1"/>
  <c r="H4613" i="6"/>
  <c r="I4613" i="6" s="1"/>
  <c r="J4613" i="6" s="1"/>
  <c r="H4605" i="6"/>
  <c r="I4605" i="6" s="1"/>
  <c r="J4605" i="6" s="1"/>
  <c r="H4597" i="6"/>
  <c r="I4597" i="6" s="1"/>
  <c r="J4597" i="6" s="1"/>
  <c r="H4589" i="6"/>
  <c r="I4589" i="6" s="1"/>
  <c r="J4589" i="6" s="1"/>
  <c r="H4581" i="6"/>
  <c r="I4581" i="6" s="1"/>
  <c r="J4581" i="6" s="1"/>
  <c r="H4573" i="6"/>
  <c r="I4573" i="6" s="1"/>
  <c r="J4573" i="6" s="1"/>
  <c r="H4565" i="6"/>
  <c r="I4565" i="6" s="1"/>
  <c r="J4565" i="6" s="1"/>
  <c r="H4557" i="6"/>
  <c r="I4557" i="6" s="1"/>
  <c r="J4557" i="6" s="1"/>
  <c r="H4549" i="6"/>
  <c r="I4549" i="6" s="1"/>
  <c r="H4541" i="6"/>
  <c r="I4541" i="6" s="1"/>
  <c r="J4541" i="6" s="1"/>
  <c r="H4533" i="6"/>
  <c r="I4533" i="6" s="1"/>
  <c r="J4533" i="6" s="1"/>
  <c r="H4525" i="6"/>
  <c r="I4525" i="6" s="1"/>
  <c r="J4525" i="6" s="1"/>
  <c r="H4517" i="6"/>
  <c r="I4517" i="6" s="1"/>
  <c r="J4517" i="6" s="1"/>
  <c r="H4509" i="6"/>
  <c r="I4509" i="6" s="1"/>
  <c r="J4509" i="6" s="1"/>
  <c r="H4501" i="6"/>
  <c r="I4501" i="6" s="1"/>
  <c r="J4501" i="6" s="1"/>
  <c r="H4493" i="6"/>
  <c r="I4493" i="6" s="1"/>
  <c r="J4493" i="6" s="1"/>
  <c r="H4485" i="6"/>
  <c r="I4485" i="6" s="1"/>
  <c r="J4485" i="6" s="1"/>
  <c r="H4477" i="6"/>
  <c r="I4477" i="6" s="1"/>
  <c r="J4477" i="6" s="1"/>
  <c r="H4469" i="6"/>
  <c r="I4469" i="6" s="1"/>
  <c r="J4469" i="6" s="1"/>
  <c r="H4461" i="6"/>
  <c r="I4461" i="6" s="1"/>
  <c r="J4461" i="6" s="1"/>
  <c r="H4453" i="6"/>
  <c r="I4453" i="6" s="1"/>
  <c r="H4445" i="6"/>
  <c r="I4445" i="6" s="1"/>
  <c r="H4437" i="6"/>
  <c r="I4437" i="6" s="1"/>
  <c r="J4437" i="6" s="1"/>
  <c r="H4429" i="6"/>
  <c r="I4429" i="6" s="1"/>
  <c r="H4421" i="6"/>
  <c r="I4421" i="6" s="1"/>
  <c r="J4421" i="6" s="1"/>
  <c r="H4413" i="6"/>
  <c r="I4413" i="6" s="1"/>
  <c r="J4413" i="6" s="1"/>
  <c r="H4405" i="6"/>
  <c r="I4405" i="6" s="1"/>
  <c r="H4397" i="6"/>
  <c r="I4397" i="6" s="1"/>
  <c r="J4397" i="6" s="1"/>
  <c r="H4389" i="6"/>
  <c r="I4389" i="6" s="1"/>
  <c r="J4389" i="6" s="1"/>
  <c r="H4381" i="6"/>
  <c r="I4381" i="6" s="1"/>
  <c r="J4381" i="6" s="1"/>
  <c r="H4373" i="6"/>
  <c r="I4373" i="6" s="1"/>
  <c r="J4373" i="6" s="1"/>
  <c r="H4365" i="6"/>
  <c r="I4365" i="6" s="1"/>
  <c r="J4365" i="6" s="1"/>
  <c r="H4357" i="6"/>
  <c r="I4357" i="6" s="1"/>
  <c r="J4357" i="6" s="1"/>
  <c r="H4349" i="6"/>
  <c r="I4349" i="6" s="1"/>
  <c r="J4349" i="6" s="1"/>
  <c r="H4341" i="6"/>
  <c r="I4341" i="6" s="1"/>
  <c r="H4333" i="6"/>
  <c r="I4333" i="6" s="1"/>
  <c r="J4333" i="6" s="1"/>
  <c r="H4325" i="6"/>
  <c r="I4325" i="6" s="1"/>
  <c r="J4325" i="6" s="1"/>
  <c r="H4317" i="6"/>
  <c r="I4317" i="6" s="1"/>
  <c r="J4317" i="6" s="1"/>
  <c r="H4309" i="6"/>
  <c r="I4309" i="6" s="1"/>
  <c r="J4309" i="6" s="1"/>
  <c r="H4301" i="6"/>
  <c r="I4301" i="6" s="1"/>
  <c r="J4301" i="6" s="1"/>
  <c r="H4293" i="6"/>
  <c r="I4293" i="6" s="1"/>
  <c r="J4293" i="6" s="1"/>
  <c r="H4285" i="6"/>
  <c r="I4285" i="6" s="1"/>
  <c r="H4277" i="6"/>
  <c r="I4277" i="6" s="1"/>
  <c r="J4277" i="6" s="1"/>
  <c r="H4269" i="6"/>
  <c r="I4269" i="6" s="1"/>
  <c r="H4261" i="6"/>
  <c r="I4261" i="6" s="1"/>
  <c r="J4261" i="6" s="1"/>
  <c r="H4253" i="6"/>
  <c r="I4253" i="6" s="1"/>
  <c r="J4253" i="6" s="1"/>
  <c r="H4245" i="6"/>
  <c r="I4245" i="6" s="1"/>
  <c r="H4237" i="6"/>
  <c r="I4237" i="6" s="1"/>
  <c r="J4237" i="6" s="1"/>
  <c r="H4229" i="6"/>
  <c r="I4229" i="6" s="1"/>
  <c r="J4229" i="6" s="1"/>
  <c r="H4221" i="6"/>
  <c r="I4221" i="6" s="1"/>
  <c r="J4221" i="6" s="1"/>
  <c r="H4213" i="6"/>
  <c r="I4213" i="6" s="1"/>
  <c r="J4213" i="6" s="1"/>
  <c r="H4205" i="6"/>
  <c r="I4205" i="6" s="1"/>
  <c r="J4205" i="6" s="1"/>
  <c r="H4197" i="6"/>
  <c r="I4197" i="6" s="1"/>
  <c r="J4197" i="6" s="1"/>
  <c r="H4189" i="6"/>
  <c r="I4189" i="6" s="1"/>
  <c r="J4189" i="6" s="1"/>
  <c r="H4181" i="6"/>
  <c r="I4181" i="6" s="1"/>
  <c r="J4181" i="6" s="1"/>
  <c r="H4173" i="6"/>
  <c r="I4173" i="6" s="1"/>
  <c r="J4173" i="6" s="1"/>
  <c r="H4165" i="6"/>
  <c r="I4165" i="6" s="1"/>
  <c r="J4165" i="6" s="1"/>
  <c r="H4157" i="6"/>
  <c r="I4157" i="6" s="1"/>
  <c r="J4157" i="6" s="1"/>
  <c r="H4149" i="6"/>
  <c r="I4149" i="6" s="1"/>
  <c r="J4149" i="6" s="1"/>
  <c r="H4141" i="6"/>
  <c r="I4141" i="6" s="1"/>
  <c r="J4141" i="6" s="1"/>
  <c r="H4133" i="6"/>
  <c r="I4133" i="6" s="1"/>
  <c r="J4133" i="6" s="1"/>
  <c r="H4125" i="6"/>
  <c r="I4125" i="6" s="1"/>
  <c r="J4125" i="6" s="1"/>
  <c r="H4117" i="6"/>
  <c r="I4117" i="6" s="1"/>
  <c r="J4117" i="6" s="1"/>
  <c r="H4109" i="6"/>
  <c r="I4109" i="6" s="1"/>
  <c r="J4109" i="6" s="1"/>
  <c r="H4101" i="6"/>
  <c r="I4101" i="6" s="1"/>
  <c r="J4101" i="6" s="1"/>
  <c r="H4093" i="6"/>
  <c r="I4093" i="6" s="1"/>
  <c r="J4093" i="6" s="1"/>
  <c r="H4085" i="6"/>
  <c r="I4085" i="6" s="1"/>
  <c r="J4085" i="6" s="1"/>
  <c r="H4077" i="6"/>
  <c r="I4077" i="6" s="1"/>
  <c r="J4077" i="6" s="1"/>
  <c r="H4069" i="6"/>
  <c r="I4069" i="6" s="1"/>
  <c r="J4069" i="6" s="1"/>
  <c r="H4061" i="6"/>
  <c r="I4061" i="6" s="1"/>
  <c r="H4053" i="6"/>
  <c r="I4053" i="6" s="1"/>
  <c r="J4053" i="6" s="1"/>
  <c r="H4045" i="6"/>
  <c r="I4045" i="6" s="1"/>
  <c r="J4045" i="6" s="1"/>
  <c r="H4037" i="6"/>
  <c r="I4037" i="6" s="1"/>
  <c r="J4037" i="6" s="1"/>
  <c r="H4029" i="6"/>
  <c r="I4029" i="6" s="1"/>
  <c r="J4029" i="6" s="1"/>
  <c r="H4021" i="6"/>
  <c r="I4021" i="6" s="1"/>
  <c r="J4021" i="6" s="1"/>
  <c r="H4013" i="6"/>
  <c r="I4013" i="6" s="1"/>
  <c r="J4013" i="6" s="1"/>
  <c r="H4005" i="6"/>
  <c r="I4005" i="6" s="1"/>
  <c r="J4005" i="6" s="1"/>
  <c r="H3997" i="6"/>
  <c r="I3997" i="6" s="1"/>
  <c r="J3997" i="6" s="1"/>
  <c r="H3989" i="6"/>
  <c r="I3989" i="6" s="1"/>
  <c r="J3989" i="6" s="1"/>
  <c r="H3981" i="6"/>
  <c r="I3981" i="6" s="1"/>
  <c r="J3981" i="6" s="1"/>
  <c r="H3973" i="6"/>
  <c r="I3973" i="6" s="1"/>
  <c r="J3973" i="6" s="1"/>
  <c r="H3965" i="6"/>
  <c r="I3965" i="6" s="1"/>
  <c r="J3965" i="6" s="1"/>
  <c r="H3957" i="6"/>
  <c r="I3957" i="6" s="1"/>
  <c r="J3957" i="6" s="1"/>
  <c r="H3949" i="6"/>
  <c r="I3949" i="6" s="1"/>
  <c r="H3941" i="6"/>
  <c r="I3941" i="6" s="1"/>
  <c r="J3941" i="6" s="1"/>
  <c r="H3933" i="6"/>
  <c r="I3933" i="6" s="1"/>
  <c r="J3933" i="6" s="1"/>
  <c r="H3925" i="6"/>
  <c r="I3925" i="6" s="1"/>
  <c r="J3925" i="6" s="1"/>
  <c r="H3917" i="6"/>
  <c r="I3917" i="6" s="1"/>
  <c r="J3917" i="6" s="1"/>
  <c r="H3909" i="6"/>
  <c r="I3909" i="6" s="1"/>
  <c r="J3909" i="6" s="1"/>
  <c r="H3901" i="6"/>
  <c r="I3901" i="6" s="1"/>
  <c r="J3901" i="6" s="1"/>
  <c r="H3893" i="6"/>
  <c r="I3893" i="6" s="1"/>
  <c r="H3885" i="6"/>
  <c r="I3885" i="6" s="1"/>
  <c r="J3885" i="6" s="1"/>
  <c r="H3877" i="6"/>
  <c r="I3877" i="6" s="1"/>
  <c r="J3877" i="6" s="1"/>
  <c r="H3869" i="6"/>
  <c r="I3869" i="6" s="1"/>
  <c r="J3869" i="6" s="1"/>
  <c r="H3861" i="6"/>
  <c r="I3861" i="6" s="1"/>
  <c r="H3853" i="6"/>
  <c r="I3853" i="6" s="1"/>
  <c r="J3853" i="6" s="1"/>
  <c r="H3845" i="6"/>
  <c r="I3845" i="6" s="1"/>
  <c r="H3837" i="6"/>
  <c r="I3837" i="6" s="1"/>
  <c r="J3837" i="6" s="1"/>
  <c r="H3829" i="6"/>
  <c r="I3829" i="6" s="1"/>
  <c r="J3829" i="6" s="1"/>
  <c r="H3821" i="6"/>
  <c r="I3821" i="6" s="1"/>
  <c r="J3821" i="6" s="1"/>
  <c r="H3813" i="6"/>
  <c r="I3813" i="6" s="1"/>
  <c r="J3813" i="6" s="1"/>
  <c r="H3805" i="6"/>
  <c r="I3805" i="6" s="1"/>
  <c r="J3805" i="6" s="1"/>
  <c r="H3797" i="6"/>
  <c r="I3797" i="6" s="1"/>
  <c r="H3789" i="6"/>
  <c r="I3789" i="6" s="1"/>
  <c r="J3789" i="6" s="1"/>
  <c r="H4019" i="6"/>
  <c r="I4019" i="6" s="1"/>
  <c r="J4019" i="6" s="1"/>
  <c r="H4011" i="6"/>
  <c r="I4011" i="6" s="1"/>
  <c r="J4011" i="6" s="1"/>
  <c r="H3983" i="6"/>
  <c r="I3983" i="6" s="1"/>
  <c r="H3975" i="6"/>
  <c r="I3975" i="6" s="1"/>
  <c r="J3975" i="6" s="1"/>
  <c r="H3967" i="6"/>
  <c r="I3967" i="6" s="1"/>
  <c r="J3967" i="6" s="1"/>
  <c r="H3935" i="6"/>
  <c r="I3935" i="6" s="1"/>
  <c r="J3935" i="6" s="1"/>
  <c r="H3871" i="6"/>
  <c r="I3871" i="6" s="1"/>
  <c r="J3871" i="6" s="1"/>
  <c r="H3831" i="6"/>
  <c r="I3831" i="6" s="1"/>
  <c r="H3823" i="6"/>
  <c r="I3823" i="6" s="1"/>
  <c r="J3823" i="6" s="1"/>
  <c r="H3815" i="6"/>
  <c r="I3815" i="6" s="1"/>
  <c r="H4771" i="6"/>
  <c r="I4771" i="6" s="1"/>
  <c r="J4771" i="6" s="1"/>
  <c r="H4739" i="6"/>
  <c r="I4739" i="6" s="1"/>
  <c r="J4739" i="6" s="1"/>
  <c r="H4731" i="6"/>
  <c r="I4731" i="6" s="1"/>
  <c r="J4731" i="6" s="1"/>
  <c r="H4723" i="6"/>
  <c r="I4723" i="6" s="1"/>
  <c r="J4723" i="6" s="1"/>
  <c r="H4715" i="6"/>
  <c r="I4715" i="6" s="1"/>
  <c r="J4715" i="6" s="1"/>
  <c r="H4707" i="6"/>
  <c r="I4707" i="6" s="1"/>
  <c r="J4707" i="6" s="1"/>
  <c r="H4699" i="6"/>
  <c r="I4699" i="6" s="1"/>
  <c r="J4699" i="6" s="1"/>
  <c r="H4691" i="6"/>
  <c r="I4691" i="6" s="1"/>
  <c r="H4683" i="6"/>
  <c r="I4683" i="6" s="1"/>
  <c r="J4683" i="6" s="1"/>
  <c r="H4675" i="6"/>
  <c r="I4675" i="6" s="1"/>
  <c r="J4675" i="6" s="1"/>
  <c r="H4667" i="6"/>
  <c r="I4667" i="6" s="1"/>
  <c r="H4659" i="6"/>
  <c r="I4659" i="6" s="1"/>
  <c r="J4659" i="6" s="1"/>
  <c r="H4651" i="6"/>
  <c r="I4651" i="6" s="1"/>
  <c r="H4643" i="6"/>
  <c r="I4643" i="6" s="1"/>
  <c r="H4635" i="6"/>
  <c r="I4635" i="6" s="1"/>
  <c r="J4635" i="6" s="1"/>
  <c r="H4627" i="6"/>
  <c r="I4627" i="6" s="1"/>
  <c r="J4627" i="6" s="1"/>
  <c r="H4619" i="6"/>
  <c r="I4619" i="6" s="1"/>
  <c r="J4619" i="6" s="1"/>
  <c r="H4611" i="6"/>
  <c r="I4611" i="6" s="1"/>
  <c r="J4611" i="6" s="1"/>
  <c r="H4603" i="6"/>
  <c r="I4603" i="6" s="1"/>
  <c r="J4603" i="6" s="1"/>
  <c r="H4595" i="6"/>
  <c r="I4595" i="6" s="1"/>
  <c r="J4595" i="6" s="1"/>
  <c r="H4587" i="6"/>
  <c r="I4587" i="6" s="1"/>
  <c r="H4579" i="6"/>
  <c r="I4579" i="6" s="1"/>
  <c r="H4571" i="6"/>
  <c r="I4571" i="6" s="1"/>
  <c r="J4571" i="6" s="1"/>
  <c r="H4563" i="6"/>
  <c r="I4563" i="6" s="1"/>
  <c r="J4563" i="6" s="1"/>
  <c r="H4555" i="6"/>
  <c r="I4555" i="6" s="1"/>
  <c r="J4555" i="6" s="1"/>
  <c r="H4547" i="6"/>
  <c r="I4547" i="6" s="1"/>
  <c r="J4547" i="6" s="1"/>
  <c r="H4539" i="6"/>
  <c r="I4539" i="6" s="1"/>
  <c r="J4539" i="6" s="1"/>
  <c r="H4531" i="6"/>
  <c r="I4531" i="6" s="1"/>
  <c r="J4531" i="6" s="1"/>
  <c r="H4523" i="6"/>
  <c r="I4523" i="6" s="1"/>
  <c r="J4523" i="6" s="1"/>
  <c r="H4515" i="6"/>
  <c r="I4515" i="6" s="1"/>
  <c r="J4515" i="6" s="1"/>
  <c r="H4507" i="6"/>
  <c r="I4507" i="6" s="1"/>
  <c r="J4507" i="6" s="1"/>
  <c r="H4499" i="6"/>
  <c r="I4499" i="6" s="1"/>
  <c r="J4499" i="6" s="1"/>
  <c r="H4491" i="6"/>
  <c r="I4491" i="6" s="1"/>
  <c r="J4491" i="6" s="1"/>
  <c r="H4483" i="6"/>
  <c r="I4483" i="6" s="1"/>
  <c r="J4483" i="6" s="1"/>
  <c r="H4475" i="6"/>
  <c r="I4475" i="6" s="1"/>
  <c r="J4475" i="6" s="1"/>
  <c r="H4467" i="6"/>
  <c r="I4467" i="6" s="1"/>
  <c r="J4467" i="6" s="1"/>
  <c r="H4459" i="6"/>
  <c r="I4459" i="6" s="1"/>
  <c r="J4459" i="6" s="1"/>
  <c r="H4451" i="6"/>
  <c r="I4451" i="6" s="1"/>
  <c r="H4443" i="6"/>
  <c r="I4443" i="6" s="1"/>
  <c r="J4443" i="6" s="1"/>
  <c r="H4435" i="6"/>
  <c r="I4435" i="6" s="1"/>
  <c r="J4435" i="6" s="1"/>
  <c r="H4427" i="6"/>
  <c r="I4427" i="6" s="1"/>
  <c r="J4427" i="6" s="1"/>
  <c r="H4419" i="6"/>
  <c r="I4419" i="6" s="1"/>
  <c r="J4419" i="6" s="1"/>
  <c r="H4411" i="6"/>
  <c r="I4411" i="6" s="1"/>
  <c r="J4411" i="6" s="1"/>
  <c r="H4403" i="6"/>
  <c r="I4403" i="6" s="1"/>
  <c r="J4403" i="6" s="1"/>
  <c r="H4395" i="6"/>
  <c r="I4395" i="6" s="1"/>
  <c r="J4395" i="6" s="1"/>
  <c r="H4387" i="6"/>
  <c r="I4387" i="6" s="1"/>
  <c r="J4387" i="6" s="1"/>
  <c r="H4379" i="6"/>
  <c r="I4379" i="6" s="1"/>
  <c r="J4379" i="6" s="1"/>
  <c r="H4371" i="6"/>
  <c r="I4371" i="6" s="1"/>
  <c r="J4371" i="6" s="1"/>
  <c r="H4363" i="6"/>
  <c r="I4363" i="6" s="1"/>
  <c r="J4363" i="6" s="1"/>
  <c r="H4355" i="6"/>
  <c r="I4355" i="6" s="1"/>
  <c r="H4347" i="6"/>
  <c r="I4347" i="6" s="1"/>
  <c r="H4339" i="6"/>
  <c r="I4339" i="6" s="1"/>
  <c r="J4339" i="6" s="1"/>
  <c r="H4331" i="6"/>
  <c r="I4331" i="6" s="1"/>
  <c r="J4331" i="6" s="1"/>
  <c r="H4323" i="6"/>
  <c r="I4323" i="6" s="1"/>
  <c r="J4323" i="6" s="1"/>
  <c r="H4315" i="6"/>
  <c r="I4315" i="6" s="1"/>
  <c r="J4315" i="6" s="1"/>
  <c r="H4307" i="6"/>
  <c r="I4307" i="6" s="1"/>
  <c r="J4307" i="6" s="1"/>
  <c r="H4299" i="6"/>
  <c r="I4299" i="6" s="1"/>
  <c r="J4299" i="6" s="1"/>
  <c r="H4291" i="6"/>
  <c r="I4291" i="6" s="1"/>
  <c r="H4283" i="6"/>
  <c r="I4283" i="6" s="1"/>
  <c r="J4283" i="6" s="1"/>
  <c r="H4275" i="6"/>
  <c r="I4275" i="6" s="1"/>
  <c r="J4275" i="6" s="1"/>
  <c r="H4267" i="6"/>
  <c r="I4267" i="6" s="1"/>
  <c r="H4259" i="6"/>
  <c r="I4259" i="6" s="1"/>
  <c r="H4251" i="6"/>
  <c r="I4251" i="6" s="1"/>
  <c r="J4251" i="6" s="1"/>
  <c r="H4243" i="6"/>
  <c r="I4243" i="6" s="1"/>
  <c r="H4235" i="6"/>
  <c r="I4235" i="6" s="1"/>
  <c r="H4227" i="6"/>
  <c r="I4227" i="6" s="1"/>
  <c r="J4227" i="6" s="1"/>
  <c r="H4219" i="6"/>
  <c r="I4219" i="6" s="1"/>
  <c r="J4219" i="6" s="1"/>
  <c r="H4211" i="6"/>
  <c r="I4211" i="6" s="1"/>
  <c r="J4211" i="6" s="1"/>
  <c r="H4203" i="6"/>
  <c r="I4203" i="6" s="1"/>
  <c r="J4203" i="6" s="1"/>
  <c r="H4195" i="6"/>
  <c r="I4195" i="6" s="1"/>
  <c r="H4187" i="6"/>
  <c r="I4187" i="6" s="1"/>
  <c r="J4187" i="6" s="1"/>
  <c r="H4179" i="6"/>
  <c r="I4179" i="6" s="1"/>
  <c r="J4179" i="6" s="1"/>
  <c r="H4171" i="6"/>
  <c r="I4171" i="6" s="1"/>
  <c r="J4171" i="6" s="1"/>
  <c r="H4163" i="6"/>
  <c r="I4163" i="6" s="1"/>
  <c r="J4163" i="6" s="1"/>
  <c r="H4155" i="6"/>
  <c r="I4155" i="6" s="1"/>
  <c r="J4155" i="6" s="1"/>
  <c r="H4147" i="6"/>
  <c r="I4147" i="6" s="1"/>
  <c r="J4147" i="6" s="1"/>
  <c r="H4139" i="6"/>
  <c r="I4139" i="6" s="1"/>
  <c r="J4139" i="6" s="1"/>
  <c r="H4131" i="6"/>
  <c r="I4131" i="6" s="1"/>
  <c r="J4131" i="6" s="1"/>
  <c r="H4123" i="6"/>
  <c r="I4123" i="6" s="1"/>
  <c r="J4123" i="6" s="1"/>
  <c r="H4115" i="6"/>
  <c r="I4115" i="6" s="1"/>
  <c r="J4115" i="6" s="1"/>
  <c r="H4107" i="6"/>
  <c r="I4107" i="6" s="1"/>
  <c r="J4107" i="6" s="1"/>
  <c r="H4099" i="6"/>
  <c r="I4099" i="6" s="1"/>
  <c r="J4099" i="6" s="1"/>
  <c r="H4091" i="6"/>
  <c r="I4091" i="6" s="1"/>
  <c r="J4091" i="6" s="1"/>
  <c r="H4083" i="6"/>
  <c r="I4083" i="6" s="1"/>
  <c r="J4083" i="6" s="1"/>
  <c r="H4075" i="6"/>
  <c r="I4075" i="6" s="1"/>
  <c r="H4067" i="6"/>
  <c r="I4067" i="6" s="1"/>
  <c r="J4067" i="6" s="1"/>
  <c r="H4059" i="6"/>
  <c r="I4059" i="6" s="1"/>
  <c r="H4051" i="6"/>
  <c r="I4051" i="6" s="1"/>
  <c r="J4051" i="6" s="1"/>
  <c r="H4043" i="6"/>
  <c r="I4043" i="6" s="1"/>
  <c r="J4043" i="6" s="1"/>
  <c r="H4035" i="6"/>
  <c r="I4035" i="6" s="1"/>
  <c r="J4035" i="6" s="1"/>
  <c r="H4027" i="6"/>
  <c r="I4027" i="6" s="1"/>
  <c r="J4027" i="6" s="1"/>
  <c r="H4003" i="6"/>
  <c r="I4003" i="6" s="1"/>
  <c r="J4003" i="6" s="1"/>
  <c r="H3959" i="6"/>
  <c r="I3959" i="6" s="1"/>
  <c r="J3959" i="6" s="1"/>
  <c r="H3911" i="6"/>
  <c r="I3911" i="6" s="1"/>
  <c r="J3911" i="6" s="1"/>
  <c r="H3903" i="6"/>
  <c r="I3903" i="6" s="1"/>
  <c r="J3903" i="6" s="1"/>
  <c r="H3895" i="6"/>
  <c r="I3895" i="6" s="1"/>
  <c r="J3895" i="6" s="1"/>
  <c r="H3839" i="6"/>
  <c r="I3839" i="6" s="1"/>
  <c r="J3839" i="6" s="1"/>
  <c r="H3799" i="6"/>
  <c r="I3799" i="6" s="1"/>
  <c r="J3799" i="6" s="1"/>
  <c r="H3562" i="6"/>
  <c r="I3562" i="6" s="1"/>
  <c r="J3562" i="6" s="1"/>
  <c r="H3564" i="6"/>
  <c r="I3564" i="6" s="1"/>
  <c r="H3566" i="6"/>
  <c r="I3566" i="6" s="1"/>
  <c r="J3566" i="6" s="1"/>
  <c r="H3568" i="6"/>
  <c r="I3568" i="6" s="1"/>
  <c r="J3568" i="6" s="1"/>
  <c r="H3570" i="6"/>
  <c r="I3570" i="6" s="1"/>
  <c r="H3572" i="6"/>
  <c r="I3572" i="6" s="1"/>
  <c r="J3572" i="6" s="1"/>
  <c r="H3574" i="6"/>
  <c r="I3574" i="6" s="1"/>
  <c r="J3574" i="6" s="1"/>
  <c r="H3576" i="6"/>
  <c r="I3576" i="6" s="1"/>
  <c r="J3576" i="6" s="1"/>
  <c r="H3578" i="6"/>
  <c r="I3578" i="6" s="1"/>
  <c r="J3578" i="6" s="1"/>
  <c r="H3580" i="6"/>
  <c r="I3580" i="6" s="1"/>
  <c r="J3580" i="6" s="1"/>
  <c r="H3582" i="6"/>
  <c r="I3582" i="6" s="1"/>
  <c r="J3582" i="6" s="1"/>
  <c r="H3584" i="6"/>
  <c r="I3584" i="6" s="1"/>
  <c r="J3584" i="6" s="1"/>
  <c r="H3586" i="6"/>
  <c r="I3586" i="6" s="1"/>
  <c r="J3586" i="6" s="1"/>
  <c r="H3588" i="6"/>
  <c r="I3588" i="6" s="1"/>
  <c r="J3588" i="6" s="1"/>
  <c r="H3590" i="6"/>
  <c r="I3590" i="6" s="1"/>
  <c r="J3590" i="6" s="1"/>
  <c r="H3592" i="6"/>
  <c r="I3592" i="6" s="1"/>
  <c r="J3592" i="6" s="1"/>
  <c r="H3594" i="6"/>
  <c r="I3594" i="6" s="1"/>
  <c r="J3594" i="6" s="1"/>
  <c r="H3596" i="6"/>
  <c r="I3596" i="6" s="1"/>
  <c r="H3598" i="6"/>
  <c r="I3598" i="6" s="1"/>
  <c r="H3600" i="6"/>
  <c r="I3600" i="6" s="1"/>
  <c r="J3600" i="6" s="1"/>
  <c r="H3602" i="6"/>
  <c r="I3602" i="6" s="1"/>
  <c r="J3602" i="6" s="1"/>
  <c r="H3604" i="6"/>
  <c r="I3604" i="6" s="1"/>
  <c r="J3604" i="6" s="1"/>
  <c r="H3606" i="6"/>
  <c r="I3606" i="6" s="1"/>
  <c r="J3606" i="6" s="1"/>
  <c r="H3608" i="6"/>
  <c r="I3608" i="6" s="1"/>
  <c r="J3608" i="6" s="1"/>
  <c r="H3610" i="6"/>
  <c r="I3610" i="6" s="1"/>
  <c r="J3610" i="6" s="1"/>
  <c r="H3612" i="6"/>
  <c r="I3612" i="6" s="1"/>
  <c r="J3612" i="6" s="1"/>
  <c r="H3614" i="6"/>
  <c r="I3614" i="6" s="1"/>
  <c r="J3614" i="6" s="1"/>
  <c r="H3616" i="6"/>
  <c r="I3616" i="6" s="1"/>
  <c r="J3616" i="6" s="1"/>
  <c r="H3561" i="6"/>
  <c r="I3561" i="6" s="1"/>
  <c r="H3563" i="6"/>
  <c r="I3563" i="6" s="1"/>
  <c r="J3563" i="6" s="1"/>
  <c r="H3565" i="6"/>
  <c r="I3565" i="6" s="1"/>
  <c r="J3565" i="6" s="1"/>
  <c r="H3567" i="6"/>
  <c r="I3567" i="6" s="1"/>
  <c r="J3567" i="6" s="1"/>
  <c r="H3569" i="6"/>
  <c r="I3569" i="6" s="1"/>
  <c r="J3569" i="6" s="1"/>
  <c r="H3571" i="6"/>
  <c r="I3571" i="6" s="1"/>
  <c r="H3573" i="6"/>
  <c r="I3573" i="6" s="1"/>
  <c r="J3573" i="6" s="1"/>
  <c r="H3575" i="6"/>
  <c r="I3575" i="6" s="1"/>
  <c r="J3575" i="6" s="1"/>
  <c r="H3577" i="6"/>
  <c r="I3577" i="6" s="1"/>
  <c r="H3579" i="6"/>
  <c r="I3579" i="6" s="1"/>
  <c r="J3579" i="6" s="1"/>
  <c r="H3581" i="6"/>
  <c r="I3581" i="6" s="1"/>
  <c r="H3583" i="6"/>
  <c r="I3583" i="6" s="1"/>
  <c r="J3583" i="6" s="1"/>
  <c r="H3585" i="6"/>
  <c r="I3585" i="6" s="1"/>
  <c r="J3585" i="6" s="1"/>
  <c r="H3587" i="6"/>
  <c r="I3587" i="6" s="1"/>
  <c r="J3587" i="6" s="1"/>
  <c r="H3589" i="6"/>
  <c r="I3589" i="6" s="1"/>
  <c r="J3589" i="6" s="1"/>
  <c r="H3591" i="6"/>
  <c r="I3591" i="6" s="1"/>
  <c r="J3591" i="6" s="1"/>
  <c r="H3593" i="6"/>
  <c r="I3593" i="6" s="1"/>
  <c r="H3595" i="6"/>
  <c r="I3595" i="6" s="1"/>
  <c r="J3595" i="6" s="1"/>
  <c r="H3597" i="6"/>
  <c r="I3597" i="6" s="1"/>
  <c r="J3597" i="6" s="1"/>
  <c r="H3599" i="6"/>
  <c r="I3599" i="6" s="1"/>
  <c r="J3599" i="6" s="1"/>
  <c r="H3601" i="6"/>
  <c r="I3601" i="6" s="1"/>
  <c r="J3601" i="6" s="1"/>
  <c r="H3603" i="6"/>
  <c r="I3603" i="6" s="1"/>
  <c r="H3605" i="6"/>
  <c r="I3605" i="6" s="1"/>
  <c r="J3605" i="6" s="1"/>
  <c r="H3607" i="6"/>
  <c r="I3607" i="6" s="1"/>
  <c r="H3609" i="6"/>
  <c r="I3609" i="6" s="1"/>
  <c r="J3609" i="6" s="1"/>
  <c r="H3611" i="6"/>
  <c r="I3611" i="6" s="1"/>
  <c r="J3611" i="6" s="1"/>
  <c r="H3613" i="6"/>
  <c r="I3613" i="6" s="1"/>
  <c r="J3613" i="6" s="1"/>
  <c r="H3615" i="6"/>
  <c r="I3615" i="6" s="1"/>
  <c r="J3615" i="6" s="1"/>
  <c r="H3617" i="6"/>
  <c r="I3617" i="6" s="1"/>
  <c r="J3617" i="6" s="1"/>
  <c r="H3619" i="6"/>
  <c r="I3619" i="6" s="1"/>
  <c r="J3619" i="6" s="1"/>
  <c r="H3621" i="6"/>
  <c r="I3621" i="6" s="1"/>
  <c r="J3621" i="6" s="1"/>
  <c r="H3623" i="6"/>
  <c r="I3623" i="6" s="1"/>
  <c r="J3623" i="6" s="1"/>
  <c r="H3625" i="6"/>
  <c r="I3625" i="6" s="1"/>
  <c r="J3625" i="6" s="1"/>
  <c r="H3627" i="6"/>
  <c r="I3627" i="6" s="1"/>
  <c r="J3627" i="6" s="1"/>
  <c r="H3629" i="6"/>
  <c r="I3629" i="6" s="1"/>
  <c r="H3631" i="6"/>
  <c r="I3631" i="6" s="1"/>
  <c r="J3631" i="6" s="1"/>
  <c r="H3633" i="6"/>
  <c r="I3633" i="6" s="1"/>
  <c r="J3633" i="6" s="1"/>
  <c r="H3675" i="6"/>
  <c r="I3675" i="6" s="1"/>
  <c r="J3675" i="6" s="1"/>
  <c r="H3677" i="6"/>
  <c r="I3677" i="6" s="1"/>
  <c r="J3677" i="6" s="1"/>
  <c r="H3679" i="6"/>
  <c r="I3679" i="6" s="1"/>
  <c r="J3679" i="6" s="1"/>
  <c r="H3681" i="6"/>
  <c r="I3681" i="6" s="1"/>
  <c r="H3683" i="6"/>
  <c r="I3683" i="6" s="1"/>
  <c r="J3683" i="6" s="1"/>
  <c r="H3685" i="6"/>
  <c r="I3685" i="6" s="1"/>
  <c r="J3685" i="6" s="1"/>
  <c r="H3687" i="6"/>
  <c r="I3687" i="6" s="1"/>
  <c r="J3687" i="6" s="1"/>
  <c r="H3689" i="6"/>
  <c r="I3689" i="6" s="1"/>
  <c r="H3691" i="6"/>
  <c r="I3691" i="6" s="1"/>
  <c r="J3691" i="6" s="1"/>
  <c r="H3693" i="6"/>
  <c r="I3693" i="6" s="1"/>
  <c r="J3693" i="6" s="1"/>
  <c r="H3695" i="6"/>
  <c r="I3695" i="6" s="1"/>
  <c r="J3695" i="6" s="1"/>
  <c r="H3697" i="6"/>
  <c r="I3697" i="6" s="1"/>
  <c r="J3697" i="6" s="1"/>
  <c r="H3699" i="6"/>
  <c r="I3699" i="6" s="1"/>
  <c r="H3701" i="6"/>
  <c r="I3701" i="6" s="1"/>
  <c r="J3701" i="6" s="1"/>
  <c r="H3703" i="6"/>
  <c r="I3703" i="6" s="1"/>
  <c r="J3703" i="6" s="1"/>
  <c r="H3705" i="6"/>
  <c r="I3705" i="6" s="1"/>
  <c r="J3705" i="6" s="1"/>
  <c r="H3707" i="6"/>
  <c r="I3707" i="6" s="1"/>
  <c r="J3707" i="6" s="1"/>
  <c r="H3709" i="6"/>
  <c r="I3709" i="6" s="1"/>
  <c r="H3711" i="6"/>
  <c r="I3711" i="6" s="1"/>
  <c r="J3711" i="6" s="1"/>
  <c r="H3713" i="6"/>
  <c r="I3713" i="6" s="1"/>
  <c r="J3713" i="6" s="1"/>
  <c r="H3715" i="6"/>
  <c r="I3715" i="6" s="1"/>
  <c r="H3717" i="6"/>
  <c r="I3717" i="6" s="1"/>
  <c r="J3717" i="6" s="1"/>
  <c r="H3719" i="6"/>
  <c r="I3719" i="6" s="1"/>
  <c r="J3719" i="6" s="1"/>
  <c r="H3721" i="6"/>
  <c r="I3721" i="6" s="1"/>
  <c r="J3721" i="6" s="1"/>
  <c r="H3618" i="6"/>
  <c r="I3618" i="6" s="1"/>
  <c r="J3618" i="6" s="1"/>
  <c r="H3622" i="6"/>
  <c r="I3622" i="6" s="1"/>
  <c r="J3622" i="6" s="1"/>
  <c r="H3626" i="6"/>
  <c r="I3626" i="6" s="1"/>
  <c r="J3626" i="6" s="1"/>
  <c r="H3630" i="6"/>
  <c r="I3630" i="6" s="1"/>
  <c r="H3634" i="6"/>
  <c r="I3634" i="6" s="1"/>
  <c r="J3634" i="6" s="1"/>
  <c r="H3635" i="6"/>
  <c r="I3635" i="6" s="1"/>
  <c r="J3635" i="6" s="1"/>
  <c r="H3636" i="6"/>
  <c r="I3636" i="6" s="1"/>
  <c r="J3636" i="6" s="1"/>
  <c r="H3637" i="6"/>
  <c r="I3637" i="6" s="1"/>
  <c r="H3638" i="6"/>
  <c r="I3638" i="6" s="1"/>
  <c r="J3638" i="6" s="1"/>
  <c r="H3639" i="6"/>
  <c r="I3639" i="6" s="1"/>
  <c r="J3639" i="6" s="1"/>
  <c r="H3640" i="6"/>
  <c r="I3640" i="6" s="1"/>
  <c r="J3640" i="6" s="1"/>
  <c r="H3641" i="6"/>
  <c r="I3641" i="6" s="1"/>
  <c r="J3641" i="6" s="1"/>
  <c r="H3642" i="6"/>
  <c r="I3642" i="6" s="1"/>
  <c r="H3643" i="6"/>
  <c r="I3643" i="6" s="1"/>
  <c r="J3643" i="6" s="1"/>
  <c r="H3644" i="6"/>
  <c r="I3644" i="6" s="1"/>
  <c r="J3644" i="6" s="1"/>
  <c r="H3645" i="6"/>
  <c r="I3645" i="6" s="1"/>
  <c r="J3645" i="6" s="1"/>
  <c r="H3646" i="6"/>
  <c r="I3646" i="6" s="1"/>
  <c r="J3646" i="6" s="1"/>
  <c r="H3647" i="6"/>
  <c r="I3647" i="6" s="1"/>
  <c r="H3648" i="6"/>
  <c r="I3648" i="6" s="1"/>
  <c r="J3648" i="6" s="1"/>
  <c r="H3649" i="6"/>
  <c r="I3649" i="6" s="1"/>
  <c r="J3649" i="6" s="1"/>
  <c r="H3650" i="6"/>
  <c r="I3650" i="6" s="1"/>
  <c r="J3650" i="6" s="1"/>
  <c r="H3651" i="6"/>
  <c r="I3651" i="6" s="1"/>
  <c r="J3651" i="6" s="1"/>
  <c r="H3652" i="6"/>
  <c r="I3652" i="6" s="1"/>
  <c r="J3652" i="6" s="1"/>
  <c r="H3653" i="6"/>
  <c r="I3653" i="6" s="1"/>
  <c r="J3653" i="6" s="1"/>
  <c r="H3654" i="6"/>
  <c r="I3654" i="6" s="1"/>
  <c r="J3654" i="6" s="1"/>
  <c r="H3655" i="6"/>
  <c r="I3655" i="6" s="1"/>
  <c r="J3655" i="6" s="1"/>
  <c r="H3656" i="6"/>
  <c r="I3656" i="6" s="1"/>
  <c r="J3656" i="6" s="1"/>
  <c r="H3657" i="6"/>
  <c r="I3657" i="6" s="1"/>
  <c r="J3657" i="6" s="1"/>
  <c r="H3658" i="6"/>
  <c r="I3658" i="6" s="1"/>
  <c r="J3658" i="6" s="1"/>
  <c r="H3659" i="6"/>
  <c r="I3659" i="6" s="1"/>
  <c r="J3659" i="6" s="1"/>
  <c r="H3660" i="6"/>
  <c r="I3660" i="6" s="1"/>
  <c r="J3660" i="6" s="1"/>
  <c r="H3661" i="6"/>
  <c r="I3661" i="6" s="1"/>
  <c r="H3662" i="6"/>
  <c r="I3662" i="6" s="1"/>
  <c r="H3663" i="6"/>
  <c r="I3663" i="6" s="1"/>
  <c r="J3663" i="6" s="1"/>
  <c r="H3664" i="6"/>
  <c r="I3664" i="6" s="1"/>
  <c r="J3664" i="6" s="1"/>
  <c r="H3665" i="6"/>
  <c r="I3665" i="6" s="1"/>
  <c r="H3674" i="6"/>
  <c r="I3674" i="6" s="1"/>
  <c r="J3674" i="6" s="1"/>
  <c r="H3676" i="6"/>
  <c r="I3676" i="6" s="1"/>
  <c r="J3676" i="6" s="1"/>
  <c r="H3678" i="6"/>
  <c r="I3678" i="6" s="1"/>
  <c r="J3678" i="6" s="1"/>
  <c r="H3680" i="6"/>
  <c r="I3680" i="6" s="1"/>
  <c r="J3680" i="6" s="1"/>
  <c r="H3632" i="6"/>
  <c r="I3632" i="6" s="1"/>
  <c r="J3632" i="6" s="1"/>
  <c r="H3682" i="6"/>
  <c r="I3682" i="6" s="1"/>
  <c r="J3682" i="6" s="1"/>
  <c r="H3690" i="6"/>
  <c r="I3690" i="6" s="1"/>
  <c r="J3690" i="6" s="1"/>
  <c r="H3698" i="6"/>
  <c r="I3698" i="6" s="1"/>
  <c r="J3698" i="6" s="1"/>
  <c r="H3706" i="6"/>
  <c r="I3706" i="6" s="1"/>
  <c r="J3706" i="6" s="1"/>
  <c r="H3714" i="6"/>
  <c r="I3714" i="6" s="1"/>
  <c r="J3714" i="6" s="1"/>
  <c r="H3722" i="6"/>
  <c r="I3722" i="6" s="1"/>
  <c r="J3722" i="6" s="1"/>
  <c r="H3724" i="6"/>
  <c r="I3724" i="6" s="1"/>
  <c r="J3724" i="6" s="1"/>
  <c r="H3726" i="6"/>
  <c r="I3726" i="6" s="1"/>
  <c r="J3726" i="6" s="1"/>
  <c r="H3728" i="6"/>
  <c r="I3728" i="6" s="1"/>
  <c r="J3728" i="6" s="1"/>
  <c r="H3730" i="6"/>
  <c r="I3730" i="6" s="1"/>
  <c r="J3730" i="6" s="1"/>
  <c r="H3732" i="6"/>
  <c r="I3732" i="6" s="1"/>
  <c r="J3732" i="6" s="1"/>
  <c r="H3734" i="6"/>
  <c r="I3734" i="6" s="1"/>
  <c r="J3734" i="6" s="1"/>
  <c r="H3736" i="6"/>
  <c r="I3736" i="6" s="1"/>
  <c r="J3736" i="6" s="1"/>
  <c r="H3738" i="6"/>
  <c r="I3738" i="6" s="1"/>
  <c r="J3738" i="6" s="1"/>
  <c r="H3740" i="6"/>
  <c r="I3740" i="6" s="1"/>
  <c r="J3740" i="6" s="1"/>
  <c r="H3742" i="6"/>
  <c r="I3742" i="6" s="1"/>
  <c r="J3742" i="6" s="1"/>
  <c r="H3744" i="6"/>
  <c r="I3744" i="6" s="1"/>
  <c r="J3744" i="6" s="1"/>
  <c r="H3746" i="6"/>
  <c r="I3746" i="6" s="1"/>
  <c r="J3746" i="6" s="1"/>
  <c r="H3748" i="6"/>
  <c r="I3748" i="6" s="1"/>
  <c r="J3748" i="6" s="1"/>
  <c r="H3750" i="6"/>
  <c r="I3750" i="6" s="1"/>
  <c r="J3750" i="6" s="1"/>
  <c r="H3752" i="6"/>
  <c r="I3752" i="6" s="1"/>
  <c r="J3752" i="6" s="1"/>
  <c r="H3754" i="6"/>
  <c r="I3754" i="6" s="1"/>
  <c r="J3754" i="6" s="1"/>
  <c r="H3756" i="6"/>
  <c r="I3756" i="6" s="1"/>
  <c r="J3756" i="6" s="1"/>
  <c r="H3758" i="6"/>
  <c r="I3758" i="6" s="1"/>
  <c r="J3758" i="6" s="1"/>
  <c r="H3760" i="6"/>
  <c r="I3760" i="6" s="1"/>
  <c r="J3760" i="6" s="1"/>
  <c r="H3762" i="6"/>
  <c r="I3762" i="6" s="1"/>
  <c r="J3762" i="6" s="1"/>
  <c r="H3764" i="6"/>
  <c r="I3764" i="6" s="1"/>
  <c r="J3764" i="6" s="1"/>
  <c r="H3766" i="6"/>
  <c r="I3766" i="6" s="1"/>
  <c r="H3768" i="6"/>
  <c r="I3768" i="6" s="1"/>
  <c r="J3768" i="6" s="1"/>
  <c r="H3770" i="6"/>
  <c r="I3770" i="6" s="1"/>
  <c r="J3770" i="6" s="1"/>
  <c r="H3772" i="6"/>
  <c r="I3772" i="6" s="1"/>
  <c r="H3774" i="6"/>
  <c r="I3774" i="6" s="1"/>
  <c r="J3774" i="6" s="1"/>
  <c r="H3776" i="6"/>
  <c r="I3776" i="6" s="1"/>
  <c r="J3776" i="6" s="1"/>
  <c r="H3778" i="6"/>
  <c r="I3778" i="6" s="1"/>
  <c r="J3778" i="6" s="1"/>
  <c r="H3780" i="6"/>
  <c r="I3780" i="6" s="1"/>
  <c r="J3780" i="6" s="1"/>
  <c r="H3782" i="6"/>
  <c r="I3782" i="6" s="1"/>
  <c r="J3782" i="6" s="1"/>
  <c r="H3702" i="6"/>
  <c r="I3702" i="6" s="1"/>
  <c r="J3702" i="6" s="1"/>
  <c r="H3725" i="6"/>
  <c r="I3725" i="6" s="1"/>
  <c r="J3725" i="6" s="1"/>
  <c r="H3729" i="6"/>
  <c r="I3729" i="6" s="1"/>
  <c r="J3729" i="6" s="1"/>
  <c r="H3735" i="6"/>
  <c r="I3735" i="6" s="1"/>
  <c r="J3735" i="6" s="1"/>
  <c r="H3737" i="6"/>
  <c r="I3737" i="6" s="1"/>
  <c r="J3737" i="6" s="1"/>
  <c r="H3743" i="6"/>
  <c r="I3743" i="6" s="1"/>
  <c r="J3743" i="6" s="1"/>
  <c r="H3745" i="6"/>
  <c r="I3745" i="6" s="1"/>
  <c r="J3745" i="6" s="1"/>
  <c r="H3749" i="6"/>
  <c r="I3749" i="6" s="1"/>
  <c r="J3749" i="6" s="1"/>
  <c r="H3755" i="6"/>
  <c r="I3755" i="6" s="1"/>
  <c r="H3759" i="6"/>
  <c r="I3759" i="6" s="1"/>
  <c r="J3759" i="6" s="1"/>
  <c r="H3761" i="6"/>
  <c r="I3761" i="6" s="1"/>
  <c r="J3761" i="6" s="1"/>
  <c r="H3765" i="6"/>
  <c r="I3765" i="6" s="1"/>
  <c r="J3765" i="6" s="1"/>
  <c r="H3769" i="6"/>
  <c r="I3769" i="6" s="1"/>
  <c r="J3769" i="6" s="1"/>
  <c r="H3775" i="6"/>
  <c r="I3775" i="6" s="1"/>
  <c r="J3775" i="6" s="1"/>
  <c r="H3620" i="6"/>
  <c r="I3620" i="6" s="1"/>
  <c r="J3620" i="6" s="1"/>
  <c r="H3666" i="6"/>
  <c r="I3666" i="6" s="1"/>
  <c r="J3666" i="6" s="1"/>
  <c r="H3667" i="6"/>
  <c r="I3667" i="6" s="1"/>
  <c r="J3667" i="6" s="1"/>
  <c r="H3670" i="6"/>
  <c r="I3670" i="6" s="1"/>
  <c r="J3670" i="6" s="1"/>
  <c r="H3671" i="6"/>
  <c r="I3671" i="6" s="1"/>
  <c r="J3671" i="6" s="1"/>
  <c r="H3684" i="6"/>
  <c r="I3684" i="6" s="1"/>
  <c r="J3684" i="6" s="1"/>
  <c r="H3692" i="6"/>
  <c r="I3692" i="6" s="1"/>
  <c r="H3700" i="6"/>
  <c r="I3700" i="6" s="1"/>
  <c r="J3700" i="6" s="1"/>
  <c r="H3708" i="6"/>
  <c r="I3708" i="6" s="1"/>
  <c r="J3708" i="6" s="1"/>
  <c r="H3716" i="6"/>
  <c r="I3716" i="6" s="1"/>
  <c r="J3716" i="6" s="1"/>
  <c r="H3624" i="6"/>
  <c r="I3624" i="6" s="1"/>
  <c r="J3624" i="6" s="1"/>
  <c r="H3686" i="6"/>
  <c r="I3686" i="6" s="1"/>
  <c r="J3686" i="6" s="1"/>
  <c r="H3694" i="6"/>
  <c r="I3694" i="6" s="1"/>
  <c r="H3710" i="6"/>
  <c r="I3710" i="6" s="1"/>
  <c r="J3710" i="6" s="1"/>
  <c r="H3718" i="6"/>
  <c r="I3718" i="6" s="1"/>
  <c r="J3718" i="6" s="1"/>
  <c r="H3723" i="6"/>
  <c r="I3723" i="6" s="1"/>
  <c r="J3723" i="6" s="1"/>
  <c r="H3727" i="6"/>
  <c r="I3727" i="6" s="1"/>
  <c r="J3727" i="6" s="1"/>
  <c r="H3731" i="6"/>
  <c r="I3731" i="6" s="1"/>
  <c r="J3731" i="6" s="1"/>
  <c r="H3733" i="6"/>
  <c r="I3733" i="6" s="1"/>
  <c r="J3733" i="6" s="1"/>
  <c r="H3739" i="6"/>
  <c r="I3739" i="6" s="1"/>
  <c r="J3739" i="6" s="1"/>
  <c r="H3741" i="6"/>
  <c r="I3741" i="6" s="1"/>
  <c r="J3741" i="6" s="1"/>
  <c r="H3747" i="6"/>
  <c r="I3747" i="6" s="1"/>
  <c r="J3747" i="6" s="1"/>
  <c r="H3751" i="6"/>
  <c r="I3751" i="6" s="1"/>
  <c r="J3751" i="6" s="1"/>
  <c r="H3753" i="6"/>
  <c r="I3753" i="6" s="1"/>
  <c r="J3753" i="6" s="1"/>
  <c r="H3757" i="6"/>
  <c r="I3757" i="6" s="1"/>
  <c r="J3757" i="6" s="1"/>
  <c r="H3763" i="6"/>
  <c r="I3763" i="6" s="1"/>
  <c r="J3763" i="6" s="1"/>
  <c r="H3767" i="6"/>
  <c r="I3767" i="6" s="1"/>
  <c r="J3767" i="6" s="1"/>
  <c r="H3771" i="6"/>
  <c r="I3771" i="6" s="1"/>
  <c r="J3771" i="6" s="1"/>
  <c r="H3773" i="6"/>
  <c r="I3773" i="6" s="1"/>
  <c r="J3773" i="6" s="1"/>
  <c r="H3628" i="6"/>
  <c r="I3628" i="6" s="1"/>
  <c r="J3628" i="6" s="1"/>
  <c r="H3668" i="6"/>
  <c r="I3668" i="6" s="1"/>
  <c r="J3668" i="6" s="1"/>
  <c r="H3672" i="6"/>
  <c r="I3672" i="6" s="1"/>
  <c r="J3672" i="6" s="1"/>
  <c r="H3712" i="6"/>
  <c r="I3712" i="6" s="1"/>
  <c r="J3712" i="6" s="1"/>
  <c r="H3673" i="6"/>
  <c r="I3673" i="6" s="1"/>
  <c r="J3673" i="6" s="1"/>
  <c r="H3777" i="6"/>
  <c r="I3777" i="6" s="1"/>
  <c r="J3777" i="6" s="1"/>
  <c r="H3688" i="6"/>
  <c r="I3688" i="6" s="1"/>
  <c r="J3688" i="6" s="1"/>
  <c r="H3720" i="6"/>
  <c r="I3720" i="6" s="1"/>
  <c r="J3720" i="6" s="1"/>
  <c r="H3781" i="6"/>
  <c r="I3781" i="6" s="1"/>
  <c r="J3781" i="6" s="1"/>
  <c r="H3696" i="6"/>
  <c r="I3696" i="6" s="1"/>
  <c r="H3779" i="6"/>
  <c r="I3779" i="6" s="1"/>
  <c r="J3779" i="6" s="1"/>
  <c r="H3669" i="6"/>
  <c r="I3669" i="6" s="1"/>
  <c r="J3669" i="6" s="1"/>
  <c r="H3704" i="6"/>
  <c r="I3704" i="6" s="1"/>
  <c r="J3704" i="6" s="1"/>
  <c r="D3" i="7"/>
  <c r="E3" i="7" s="1"/>
  <c r="D9" i="7"/>
  <c r="D12" i="7"/>
  <c r="E12" i="7" s="1"/>
  <c r="D15" i="7"/>
  <c r="E15" i="7" s="1"/>
  <c r="D5" i="7"/>
  <c r="E5" i="7" s="1"/>
  <c r="D8" i="7"/>
  <c r="E8" i="7" s="1"/>
  <c r="D11" i="7"/>
  <c r="E11" i="7" s="1"/>
  <c r="L229" i="8"/>
  <c r="D6" i="7"/>
  <c r="E6" i="7" s="1"/>
  <c r="D10" i="7"/>
  <c r="E10" i="7" s="1"/>
  <c r="D4" i="7"/>
  <c r="E4" i="7" s="1"/>
  <c r="D7" i="7"/>
  <c r="E7" i="7" s="1"/>
  <c r="D13" i="7"/>
  <c r="E13" i="7" s="1"/>
  <c r="D16" i="7"/>
  <c r="E16" i="7" s="1"/>
  <c r="D14" i="7"/>
  <c r="E14" i="7" s="1"/>
  <c r="H3376" i="6"/>
  <c r="I3376" i="6" s="1"/>
  <c r="J3376" i="6" s="1"/>
  <c r="C16" i="5"/>
  <c r="H3523" i="6"/>
  <c r="I3523" i="6" s="1"/>
  <c r="H1843" i="6"/>
  <c r="I1843" i="6" s="1"/>
  <c r="H3077" i="6"/>
  <c r="I3077" i="6" s="1"/>
  <c r="H3261" i="6"/>
  <c r="I3261" i="6" s="1"/>
  <c r="H2789" i="6"/>
  <c r="I2789" i="6" s="1"/>
  <c r="H3211" i="6"/>
  <c r="I3211" i="6" s="1"/>
  <c r="H3540" i="6"/>
  <c r="I3540" i="6" s="1"/>
  <c r="J3540" i="6" s="1"/>
  <c r="H3304" i="6"/>
  <c r="I3304" i="6" s="1"/>
  <c r="J3304" i="6" s="1"/>
  <c r="H2500" i="6"/>
  <c r="I2500" i="6" s="1"/>
  <c r="H3435" i="6"/>
  <c r="I3435" i="6" s="1"/>
  <c r="H1715" i="6"/>
  <c r="I1715" i="6" s="1"/>
  <c r="H3436" i="6"/>
  <c r="I3436" i="6" s="1"/>
  <c r="J3436" i="6" s="1"/>
  <c r="H3256" i="6"/>
  <c r="I3256" i="6" s="1"/>
  <c r="H2933" i="6"/>
  <c r="I2933" i="6" s="1"/>
  <c r="H2580" i="6"/>
  <c r="I2580" i="6" s="1"/>
  <c r="H2338" i="6"/>
  <c r="I2338" i="6" s="1"/>
  <c r="H3242" i="6"/>
  <c r="I3242" i="6" s="1"/>
  <c r="H2650" i="6"/>
  <c r="I2650" i="6" s="1"/>
  <c r="H2773" i="6"/>
  <c r="I2773" i="6" s="1"/>
  <c r="J2773" i="6" s="1"/>
  <c r="H2841" i="6"/>
  <c r="I2841" i="6" s="1"/>
  <c r="H3558" i="6"/>
  <c r="I3558" i="6" s="1"/>
  <c r="J3558" i="6" s="1"/>
  <c r="H3044" i="6"/>
  <c r="I3044" i="6" s="1"/>
  <c r="H101" i="6"/>
  <c r="I101" i="6" s="1"/>
  <c r="H2973" i="6"/>
  <c r="I2973" i="6" s="1"/>
  <c r="H2516" i="6"/>
  <c r="I2516" i="6" s="1"/>
  <c r="H2075" i="6"/>
  <c r="I2075" i="6" s="1"/>
  <c r="H3156" i="6"/>
  <c r="I3156" i="6" s="1"/>
  <c r="H2522" i="6"/>
  <c r="I2522" i="6" s="1"/>
  <c r="H3317" i="6"/>
  <c r="I3317" i="6" s="1"/>
  <c r="J3317" i="6" s="1"/>
  <c r="H2513" i="6"/>
  <c r="I2513" i="6" s="1"/>
  <c r="H2772" i="6"/>
  <c r="I2772" i="6" s="1"/>
  <c r="H2852" i="6"/>
  <c r="I2852" i="6" s="1"/>
  <c r="H2717" i="6"/>
  <c r="I2717" i="6" s="1"/>
  <c r="H3275" i="6"/>
  <c r="I3275" i="6" s="1"/>
  <c r="J3275" i="6" s="1"/>
  <c r="H1563" i="6"/>
  <c r="I1563" i="6" s="1"/>
  <c r="H3252" i="6"/>
  <c r="I3252" i="6" s="1"/>
  <c r="H2337" i="6"/>
  <c r="I2337" i="6" s="1"/>
  <c r="H3537" i="6"/>
  <c r="I3537" i="6" s="1"/>
  <c r="J3537" i="6" s="1"/>
  <c r="H1640" i="6"/>
  <c r="I1640" i="6" s="1"/>
  <c r="J1640" i="6" s="1"/>
  <c r="H1432" i="6"/>
  <c r="I1432" i="6" s="1"/>
  <c r="H2788" i="6"/>
  <c r="I2788" i="6" s="1"/>
  <c r="H3388" i="6"/>
  <c r="I3388" i="6" s="1"/>
  <c r="H3147" i="6"/>
  <c r="I3147" i="6" s="1"/>
  <c r="J3147" i="6" s="1"/>
  <c r="H2992" i="6"/>
  <c r="I2992" i="6" s="1"/>
  <c r="H2508" i="6"/>
  <c r="I2508" i="6" s="1"/>
  <c r="H3176" i="6"/>
  <c r="I3176" i="6" s="1"/>
  <c r="H3259" i="6"/>
  <c r="I3259" i="6" s="1"/>
  <c r="J3259" i="6" s="1"/>
  <c r="H3452" i="6"/>
  <c r="I3452" i="6" s="1"/>
  <c r="J3452" i="6" s="1"/>
  <c r="H2980" i="6"/>
  <c r="I2980" i="6" s="1"/>
  <c r="H3512" i="6"/>
  <c r="I3512" i="6" s="1"/>
  <c r="H3395" i="6"/>
  <c r="I3395" i="6" s="1"/>
  <c r="H3149" i="6"/>
  <c r="I3149" i="6" s="1"/>
  <c r="J3149" i="6" s="1"/>
  <c r="H2443" i="6"/>
  <c r="I2443" i="6" s="1"/>
  <c r="H2864" i="6"/>
  <c r="I2864" i="6" s="1"/>
  <c r="H3331" i="6"/>
  <c r="I3331" i="6" s="1"/>
  <c r="J3331" i="6" s="1"/>
  <c r="H1519" i="6"/>
  <c r="I1519" i="6" s="1"/>
  <c r="H3067" i="6"/>
  <c r="I3067" i="6" s="1"/>
  <c r="H2083" i="6"/>
  <c r="I2083" i="6" s="1"/>
  <c r="H2515" i="6"/>
  <c r="I2515" i="6" s="1"/>
  <c r="H2445" i="6"/>
  <c r="I2445" i="6" s="1"/>
  <c r="H2597" i="6"/>
  <c r="I2597" i="6" s="1"/>
  <c r="H2379" i="6"/>
  <c r="I2379" i="6" s="1"/>
  <c r="H753" i="6"/>
  <c r="I753" i="6" s="1"/>
  <c r="H3203" i="6"/>
  <c r="I3203" i="6" s="1"/>
  <c r="H2749" i="6"/>
  <c r="I2749" i="6" s="1"/>
  <c r="H2706" i="6"/>
  <c r="I2706" i="6" s="1"/>
  <c r="H2625" i="6"/>
  <c r="I2625" i="6" s="1"/>
  <c r="H2965" i="6"/>
  <c r="I2965" i="6" s="1"/>
  <c r="H3140" i="6"/>
  <c r="I3140" i="6" s="1"/>
  <c r="H2865" i="6"/>
  <c r="I2865" i="6" s="1"/>
  <c r="H3413" i="6"/>
  <c r="I3413" i="6" s="1"/>
  <c r="H2333" i="6"/>
  <c r="I2333" i="6" s="1"/>
  <c r="H3362" i="6"/>
  <c r="I3362" i="6" s="1"/>
  <c r="J3362" i="6" s="1"/>
  <c r="H2899" i="6"/>
  <c r="I2899" i="6" s="1"/>
  <c r="H3034" i="6"/>
  <c r="I3034" i="6" s="1"/>
  <c r="H2796" i="6"/>
  <c r="I2796" i="6" s="1"/>
  <c r="H3481" i="6"/>
  <c r="I3481" i="6" s="1"/>
  <c r="H527" i="6"/>
  <c r="I527" i="6" s="1"/>
  <c r="H2901" i="6"/>
  <c r="I2901" i="6" s="1"/>
  <c r="H3324" i="6"/>
  <c r="I3324" i="6" s="1"/>
  <c r="H2452" i="6"/>
  <c r="I2452" i="6" s="1"/>
  <c r="H3177" i="6"/>
  <c r="I3177" i="6" s="1"/>
  <c r="H2195" i="6"/>
  <c r="I2195" i="6" s="1"/>
  <c r="H2819" i="6"/>
  <c r="I2819" i="6" s="1"/>
  <c r="H3489" i="6"/>
  <c r="I3489" i="6" s="1"/>
  <c r="H2792" i="6"/>
  <c r="I2792" i="6" s="1"/>
  <c r="H1627" i="6"/>
  <c r="I1627" i="6" s="1"/>
  <c r="H2629" i="6"/>
  <c r="I2629" i="6" s="1"/>
  <c r="H2683" i="6"/>
  <c r="I2683" i="6" s="1"/>
  <c r="H3296" i="6"/>
  <c r="I3296" i="6" s="1"/>
  <c r="H2676" i="6"/>
  <c r="I2676" i="6" s="1"/>
  <c r="H1247" i="6"/>
  <c r="I1247" i="6" s="1"/>
  <c r="H3108" i="6"/>
  <c r="I3108" i="6" s="1"/>
  <c r="H3371" i="6"/>
  <c r="I3371" i="6" s="1"/>
  <c r="J3371" i="6" s="1"/>
  <c r="H2524" i="6"/>
  <c r="I2524" i="6" s="1"/>
  <c r="H2916" i="6"/>
  <c r="I2916" i="6" s="1"/>
  <c r="H3546" i="6"/>
  <c r="I3546" i="6" s="1"/>
  <c r="H2804" i="6"/>
  <c r="I2804" i="6" s="1"/>
  <c r="H3068" i="6"/>
  <c r="I3068" i="6" s="1"/>
  <c r="H3469" i="6"/>
  <c r="I3469" i="6" s="1"/>
  <c r="J3469" i="6" s="1"/>
  <c r="H2388" i="6"/>
  <c r="I2388" i="6" s="1"/>
  <c r="H3019" i="6"/>
  <c r="I3019" i="6" s="1"/>
  <c r="H3234" i="6"/>
  <c r="I3234" i="6" s="1"/>
  <c r="H3049" i="6"/>
  <c r="I3049" i="6" s="1"/>
  <c r="H3174" i="6"/>
  <c r="I3174" i="6" s="1"/>
  <c r="H3128" i="6"/>
  <c r="I3128" i="6" s="1"/>
  <c r="H3036" i="6"/>
  <c r="I3036" i="6" s="1"/>
  <c r="H2691" i="6"/>
  <c r="I2691" i="6" s="1"/>
  <c r="H3361" i="6"/>
  <c r="I3361" i="6" s="1"/>
  <c r="J3361" i="6" s="1"/>
  <c r="H2664" i="6"/>
  <c r="I2664" i="6" s="1"/>
  <c r="H726" i="6"/>
  <c r="I726" i="6" s="1"/>
  <c r="H3460" i="6"/>
  <c r="I3460" i="6" s="1"/>
  <c r="H2491" i="6"/>
  <c r="I2491" i="6" s="1"/>
  <c r="H998" i="6"/>
  <c r="I998" i="6" s="1"/>
  <c r="J998" i="6" s="1"/>
  <c r="H3202" i="6"/>
  <c r="I3202" i="6" s="1"/>
  <c r="H3422" i="6"/>
  <c r="I3422" i="6" s="1"/>
  <c r="H2949" i="6"/>
  <c r="I2949" i="6" s="1"/>
  <c r="H3284" i="6"/>
  <c r="I3284" i="6" s="1"/>
  <c r="J3284" i="6" s="1"/>
  <c r="H2917" i="6"/>
  <c r="I2917" i="6" s="1"/>
  <c r="H1039" i="6"/>
  <c r="I1039" i="6" s="1"/>
  <c r="H2" i="6"/>
  <c r="I2" i="6" s="1"/>
  <c r="J2" i="6" s="1"/>
  <c r="H3083" i="6"/>
  <c r="I3083" i="6" s="1"/>
  <c r="H3298" i="6"/>
  <c r="I3298" i="6" s="1"/>
  <c r="J3298" i="6" s="1"/>
  <c r="H2783" i="6"/>
  <c r="I2783" i="6" s="1"/>
  <c r="H3483" i="6"/>
  <c r="I3483" i="6" s="1"/>
  <c r="H3461" i="6"/>
  <c r="I3461" i="6" s="1"/>
  <c r="J3461" i="6" s="1"/>
  <c r="H3045" i="6"/>
  <c r="I3045" i="6" s="1"/>
  <c r="H3013" i="6"/>
  <c r="I3013" i="6" s="1"/>
  <c r="H3091" i="6"/>
  <c r="I3091" i="6" s="1"/>
  <c r="H2885" i="6"/>
  <c r="I2885" i="6" s="1"/>
  <c r="H2708" i="6"/>
  <c r="I2708" i="6" s="1"/>
  <c r="H3549" i="6"/>
  <c r="I3549" i="6" s="1"/>
  <c r="J3549" i="6" s="1"/>
  <c r="H2812" i="6"/>
  <c r="I2812" i="6" s="1"/>
  <c r="H3276" i="6"/>
  <c r="I3276" i="6" s="1"/>
  <c r="H2324" i="6"/>
  <c r="I2324" i="6" s="1"/>
  <c r="H2955" i="6"/>
  <c r="I2955" i="6" s="1"/>
  <c r="H2850" i="6"/>
  <c r="I2850" i="6" s="1"/>
  <c r="H2665" i="6"/>
  <c r="I2665" i="6" s="1"/>
  <c r="H1569" i="6"/>
  <c r="I1569" i="6" s="1"/>
  <c r="H1595" i="6"/>
  <c r="I1595" i="6" s="1"/>
  <c r="H2861" i="6"/>
  <c r="I2861" i="6" s="1"/>
  <c r="H2307" i="6"/>
  <c r="I2307" i="6" s="1"/>
  <c r="H2977" i="6"/>
  <c r="I2977" i="6" s="1"/>
  <c r="H2598" i="6"/>
  <c r="I2598" i="6" s="1"/>
  <c r="H3528" i="6"/>
  <c r="I3528" i="6" s="1"/>
  <c r="H3085" i="6"/>
  <c r="I3085" i="6" s="1"/>
  <c r="H3410" i="6"/>
  <c r="I3410" i="6" s="1"/>
  <c r="J3410" i="6" s="1"/>
  <c r="H3476" i="6"/>
  <c r="I3476" i="6" s="1"/>
  <c r="J3476" i="6" s="1"/>
  <c r="H2505" i="6"/>
  <c r="I2505" i="6" s="1"/>
  <c r="H2894" i="6"/>
  <c r="I2894" i="6" s="1"/>
  <c r="H3501" i="6"/>
  <c r="I3501" i="6" s="1"/>
  <c r="J3501" i="6" s="1"/>
  <c r="H3443" i="6"/>
  <c r="I3443" i="6" s="1"/>
  <c r="H2429" i="6"/>
  <c r="I2429" i="6" s="1"/>
  <c r="H3020" i="6"/>
  <c r="I3020" i="6" s="1"/>
  <c r="H1963" i="6"/>
  <c r="I1963" i="6" s="1"/>
  <c r="H2891" i="6"/>
  <c r="I2891" i="6" s="1"/>
  <c r="H2786" i="6"/>
  <c r="I2786" i="6" s="1"/>
  <c r="H2537" i="6"/>
  <c r="I2537" i="6" s="1"/>
  <c r="H1832" i="6"/>
  <c r="I1832" i="6" s="1"/>
  <c r="H1633" i="6"/>
  <c r="I1633" i="6" s="1"/>
  <c r="H3553" i="6"/>
  <c r="I3553" i="6" s="1"/>
  <c r="J3553" i="6" s="1"/>
  <c r="H1306" i="6"/>
  <c r="I1306" i="6" s="1"/>
  <c r="H2849" i="6"/>
  <c r="I2849" i="6" s="1"/>
  <c r="H1746" i="6"/>
  <c r="I1746" i="6" s="1"/>
  <c r="H2509" i="6"/>
  <c r="I2509" i="6" s="1"/>
  <c r="H2469" i="6"/>
  <c r="I2469" i="6" s="1"/>
  <c r="H3282" i="6"/>
  <c r="I3282" i="6" s="1"/>
  <c r="H22" i="6"/>
  <c r="I22" i="6" s="1"/>
  <c r="H1576" i="6"/>
  <c r="I1576" i="6" s="1"/>
  <c r="H3459" i="6"/>
  <c r="I3459" i="6" s="1"/>
  <c r="H2227" i="6"/>
  <c r="I2227" i="6" s="1"/>
  <c r="H2868" i="6"/>
  <c r="I2868" i="6" s="1"/>
  <c r="H2410" i="6"/>
  <c r="I2410" i="6" s="1"/>
  <c r="H2821" i="6"/>
  <c r="I2821" i="6" s="1"/>
  <c r="H3076" i="6"/>
  <c r="I3076" i="6" s="1"/>
  <c r="J3076" i="6" s="1"/>
  <c r="H3229" i="6"/>
  <c r="I3229" i="6" s="1"/>
  <c r="H3527" i="6"/>
  <c r="I3527" i="6" s="1"/>
  <c r="J3527" i="6" s="1"/>
  <c r="H2764" i="6"/>
  <c r="I2764" i="6" s="1"/>
  <c r="H1451" i="6"/>
  <c r="I1451" i="6" s="1"/>
  <c r="H2507" i="6"/>
  <c r="I2507" i="6" s="1"/>
  <c r="H2722" i="6"/>
  <c r="I2722" i="6" s="1"/>
  <c r="H655" i="6"/>
  <c r="I655" i="6" s="1"/>
  <c r="H1337" i="6"/>
  <c r="I1337" i="6" s="1"/>
  <c r="H2517" i="6"/>
  <c r="I2517" i="6" s="1"/>
  <c r="H2636" i="6"/>
  <c r="I2636" i="6" s="1"/>
  <c r="H3162" i="6"/>
  <c r="I3162" i="6" s="1"/>
  <c r="H2465" i="6"/>
  <c r="I2465" i="6" s="1"/>
  <c r="H1238" i="6"/>
  <c r="I1238" i="6" s="1"/>
  <c r="H1459" i="6"/>
  <c r="I1459" i="6" s="1"/>
  <c r="H2628" i="6"/>
  <c r="I2628" i="6" s="1"/>
  <c r="H2834" i="6"/>
  <c r="I2834" i="6" s="1"/>
  <c r="H3210" i="6"/>
  <c r="I3210" i="6" s="1"/>
  <c r="H711" i="6"/>
  <c r="I711" i="6" s="1"/>
  <c r="H1947" i="6"/>
  <c r="I1947" i="6" s="1"/>
  <c r="H2969" i="6"/>
  <c r="I2969" i="6" s="1"/>
  <c r="H2329" i="6"/>
  <c r="I2329" i="6" s="1"/>
  <c r="H2534" i="6"/>
  <c r="I2534" i="6" s="1"/>
  <c r="H3543" i="6"/>
  <c r="I3543" i="6" s="1"/>
  <c r="H3053" i="6"/>
  <c r="I3053" i="6" s="1"/>
  <c r="H2355" i="6"/>
  <c r="I2355" i="6" s="1"/>
  <c r="H3025" i="6"/>
  <c r="I3025" i="6" s="1"/>
  <c r="H2982" i="6"/>
  <c r="I2982" i="6" s="1"/>
  <c r="H2872" i="6"/>
  <c r="I2872" i="6" s="1"/>
  <c r="H3021" i="6"/>
  <c r="I3021" i="6" s="1"/>
  <c r="H2347" i="6"/>
  <c r="I2347" i="6" s="1"/>
  <c r="H3017" i="6"/>
  <c r="I3017" i="6" s="1"/>
  <c r="H2918" i="6"/>
  <c r="I2918" i="6" s="1"/>
  <c r="H3000" i="6"/>
  <c r="I3000" i="6" s="1"/>
  <c r="H2813" i="6"/>
  <c r="I2813" i="6" s="1"/>
  <c r="H2851" i="6"/>
  <c r="I2851" i="6" s="1"/>
  <c r="H3201" i="6"/>
  <c r="I3201" i="6" s="1"/>
  <c r="H2342" i="6"/>
  <c r="I2342" i="6" s="1"/>
  <c r="H3328" i="6"/>
  <c r="I3328" i="6" s="1"/>
  <c r="H1410" i="6"/>
  <c r="I1410" i="6" s="1"/>
  <c r="H3113" i="6"/>
  <c r="I3113" i="6" s="1"/>
  <c r="H2601" i="6"/>
  <c r="I2601" i="6" s="1"/>
  <c r="H3440" i="6"/>
  <c r="I3440" i="6" s="1"/>
  <c r="J3440" i="6" s="1"/>
  <c r="H2928" i="6"/>
  <c r="I2928" i="6" s="1"/>
  <c r="H2051" i="6"/>
  <c r="I2051" i="6" s="1"/>
  <c r="H455" i="6"/>
  <c r="I455" i="6" s="1"/>
  <c r="H829" i="6"/>
  <c r="I829" i="6" s="1"/>
  <c r="H2451" i="6"/>
  <c r="I2451" i="6" s="1"/>
  <c r="H3384" i="6"/>
  <c r="I3384" i="6" s="1"/>
  <c r="H1360" i="6"/>
  <c r="I1360" i="6" s="1"/>
  <c r="H2837" i="6"/>
  <c r="I2837" i="6" s="1"/>
  <c r="H2740" i="6"/>
  <c r="I2740" i="6" s="1"/>
  <c r="H3292" i="6"/>
  <c r="I3292" i="6" s="1"/>
  <c r="J3292" i="6" s="1"/>
  <c r="H2533" i="6"/>
  <c r="I2533" i="6" s="1"/>
  <c r="H2572" i="6"/>
  <c r="I2572" i="6" s="1"/>
  <c r="H3267" i="6"/>
  <c r="I3267" i="6" s="1"/>
  <c r="J3267" i="6" s="1"/>
  <c r="H2755" i="6"/>
  <c r="I2755" i="6" s="1"/>
  <c r="H1827" i="6"/>
  <c r="I1827" i="6" s="1"/>
  <c r="H3098" i="6"/>
  <c r="I3098" i="6" s="1"/>
  <c r="H2586" i="6"/>
  <c r="I2586" i="6" s="1"/>
  <c r="H3425" i="6"/>
  <c r="I3425" i="6" s="1"/>
  <c r="H2913" i="6"/>
  <c r="I2913" i="6" s="1"/>
  <c r="H2401" i="6"/>
  <c r="I2401" i="6" s="1"/>
  <c r="H3240" i="6"/>
  <c r="I3240" i="6" s="1"/>
  <c r="J3240" i="6" s="1"/>
  <c r="H2728" i="6"/>
  <c r="I2728" i="6" s="1"/>
  <c r="H2258" i="6"/>
  <c r="I2258" i="6" s="1"/>
  <c r="H2031" i="6"/>
  <c r="I2031" i="6" s="1"/>
  <c r="H3411" i="6"/>
  <c r="I3411" i="6" s="1"/>
  <c r="J3411" i="6" s="1"/>
  <c r="H3057" i="6"/>
  <c r="I3057" i="6" s="1"/>
  <c r="H3372" i="6"/>
  <c r="I3372" i="6" s="1"/>
  <c r="J3372" i="6" s="1"/>
  <c r="H3285" i="6"/>
  <c r="I3285" i="6" s="1"/>
  <c r="J3285" i="6" s="1"/>
  <c r="H2805" i="6"/>
  <c r="I2805" i="6" s="1"/>
  <c r="H3557" i="6"/>
  <c r="I3557" i="6" s="1"/>
  <c r="H2829" i="6"/>
  <c r="I2829" i="6" s="1"/>
  <c r="H2564" i="6"/>
  <c r="I2564" i="6" s="1"/>
  <c r="H3195" i="6"/>
  <c r="I3195" i="6" s="1"/>
  <c r="H2555" i="6"/>
  <c r="I2555" i="6" s="1"/>
  <c r="H3346" i="6"/>
  <c r="I3346" i="6" s="1"/>
  <c r="H2770" i="6"/>
  <c r="I2770" i="6" s="1"/>
  <c r="H1435" i="6"/>
  <c r="I1435" i="6" s="1"/>
  <c r="H2905" i="6"/>
  <c r="I2905" i="6" s="1"/>
  <c r="H3488" i="6"/>
  <c r="I3488" i="6" s="1"/>
  <c r="H1682" i="6"/>
  <c r="I1682" i="6" s="1"/>
  <c r="H3532" i="6"/>
  <c r="I3532" i="6" s="1"/>
  <c r="J3532" i="6" s="1"/>
  <c r="H2405" i="6"/>
  <c r="I2405" i="6" s="1"/>
  <c r="H1699" i="6"/>
  <c r="I1699" i="6" s="1"/>
  <c r="H2897" i="6"/>
  <c r="I2897" i="6" s="1"/>
  <c r="H2130" i="6"/>
  <c r="I2130" i="6" s="1"/>
  <c r="H3560" i="6"/>
  <c r="I3560" i="6" s="1"/>
  <c r="H2341" i="6"/>
  <c r="I2341" i="6" s="1"/>
  <c r="H1635" i="6"/>
  <c r="I1635" i="6" s="1"/>
  <c r="J1635" i="6" s="1"/>
  <c r="H2889" i="6"/>
  <c r="I2889" i="6" s="1"/>
  <c r="H2066" i="6"/>
  <c r="I2066" i="6" s="1"/>
  <c r="H2680" i="6"/>
  <c r="I2680" i="6" s="1"/>
  <c r="H3530" i="6"/>
  <c r="I3530" i="6" s="1"/>
  <c r="J3530" i="6" s="1"/>
  <c r="H2659" i="6"/>
  <c r="I2659" i="6" s="1"/>
  <c r="H3073" i="6"/>
  <c r="I3073" i="6" s="1"/>
  <c r="J3073" i="6" s="1"/>
  <c r="H2273" i="6"/>
  <c r="I2273" i="6" s="1"/>
  <c r="H144" i="6"/>
  <c r="I144" i="6" s="1"/>
  <c r="H769" i="6"/>
  <c r="I769" i="6" s="1"/>
  <c r="H1909" i="6"/>
  <c r="I1909" i="6" s="1"/>
  <c r="H1725" i="6"/>
  <c r="I1725" i="6" s="1"/>
  <c r="H357" i="6"/>
  <c r="I357" i="6" s="1"/>
  <c r="H1185" i="6"/>
  <c r="I1185" i="6" s="1"/>
  <c r="H2061" i="6"/>
  <c r="I2061" i="6" s="1"/>
  <c r="H1050" i="6"/>
  <c r="I1050" i="6" s="1"/>
  <c r="H1820" i="6"/>
  <c r="I1820" i="6" s="1"/>
  <c r="H982" i="6"/>
  <c r="I982" i="6" s="1"/>
  <c r="H2167" i="6"/>
  <c r="I2167" i="6" s="1"/>
  <c r="H1198" i="6"/>
  <c r="I1198" i="6" s="1"/>
  <c r="H2343" i="6"/>
  <c r="I2343" i="6" s="1"/>
  <c r="H1044" i="6"/>
  <c r="I1044" i="6" s="1"/>
  <c r="H550" i="6"/>
  <c r="I550" i="6" s="1"/>
  <c r="H1713" i="6"/>
  <c r="I1713" i="6" s="1"/>
  <c r="J1713" i="6" s="1"/>
  <c r="H1698" i="6"/>
  <c r="I1698" i="6" s="1"/>
  <c r="H2934" i="6"/>
  <c r="I2934" i="6" s="1"/>
  <c r="H2927" i="6"/>
  <c r="I2927" i="6" s="1"/>
  <c r="H307" i="6"/>
  <c r="I307" i="6" s="1"/>
  <c r="H1430" i="6"/>
  <c r="I1430" i="6" s="1"/>
  <c r="H1274" i="6"/>
  <c r="I1274" i="6" s="1"/>
  <c r="H838" i="6"/>
  <c r="I838" i="6" s="1"/>
  <c r="H551" i="6"/>
  <c r="I551" i="6" s="1"/>
  <c r="H2233" i="6"/>
  <c r="I2233" i="6" s="1"/>
  <c r="H2090" i="6"/>
  <c r="I2090" i="6" s="1"/>
  <c r="J2090" i="6" s="1"/>
  <c r="H3134" i="6"/>
  <c r="I3134" i="6" s="1"/>
  <c r="H2871" i="6"/>
  <c r="I2871" i="6" s="1"/>
  <c r="H2584" i="6"/>
  <c r="I2584" i="6" s="1"/>
  <c r="H1172" i="6"/>
  <c r="I1172" i="6" s="1"/>
  <c r="H1630" i="6"/>
  <c r="I1630" i="6" s="1"/>
  <c r="H639" i="6"/>
  <c r="I639" i="6" s="1"/>
  <c r="H1935" i="6"/>
  <c r="I1935" i="6" s="1"/>
  <c r="H1544" i="6"/>
  <c r="I1544" i="6" s="1"/>
  <c r="J1544" i="6" s="1"/>
  <c r="H2248" i="6"/>
  <c r="I2248" i="6" s="1"/>
  <c r="H1857" i="6"/>
  <c r="I1857" i="6" s="1"/>
  <c r="H1323" i="6"/>
  <c r="I1323" i="6" s="1"/>
  <c r="H2162" i="6"/>
  <c r="I2162" i="6" s="1"/>
  <c r="H2886" i="6"/>
  <c r="I2886" i="6" s="1"/>
  <c r="H1270" i="6"/>
  <c r="I1270" i="6" s="1"/>
  <c r="H3071" i="6"/>
  <c r="I3071" i="6" s="1"/>
  <c r="H2464" i="6"/>
  <c r="I2464" i="6" s="1"/>
  <c r="H610" i="6"/>
  <c r="I610" i="6" s="1"/>
  <c r="H951" i="6"/>
  <c r="I951" i="6" s="1"/>
  <c r="H1766" i="6"/>
  <c r="I1766" i="6" s="1"/>
  <c r="H927" i="6"/>
  <c r="I927" i="6" s="1"/>
  <c r="H1815" i="6"/>
  <c r="I1815" i="6" s="1"/>
  <c r="H1158" i="6"/>
  <c r="I1158" i="6" s="1"/>
  <c r="H1744" i="6"/>
  <c r="I1744" i="6" s="1"/>
  <c r="J1744" i="6" s="1"/>
  <c r="H2256" i="6"/>
  <c r="I2256" i="6" s="1"/>
  <c r="H1481" i="6"/>
  <c r="I1481" i="6" s="1"/>
  <c r="H1993" i="6"/>
  <c r="I1993" i="6" s="1"/>
  <c r="H1070" i="6"/>
  <c r="I1070" i="6" s="1"/>
  <c r="H1722" i="6"/>
  <c r="I1722" i="6" s="1"/>
  <c r="H2234" i="6"/>
  <c r="I2234" i="6" s="1"/>
  <c r="H2574" i="6"/>
  <c r="I2574" i="6" s="1"/>
  <c r="H3086" i="6"/>
  <c r="I3086" i="6" s="1"/>
  <c r="H1343" i="6"/>
  <c r="I1343" i="6" s="1"/>
  <c r="H2695" i="6"/>
  <c r="I2695" i="6" s="1"/>
  <c r="H3207" i="6"/>
  <c r="I3207" i="6" s="1"/>
  <c r="H2344" i="6"/>
  <c r="I2344" i="6" s="1"/>
  <c r="H148" i="6"/>
  <c r="I148" i="6" s="1"/>
  <c r="H45" i="6"/>
  <c r="I45" i="6" s="1"/>
  <c r="H1757" i="6"/>
  <c r="I1757" i="6" s="1"/>
  <c r="H1646" i="6"/>
  <c r="I1646" i="6" s="1"/>
  <c r="H2158" i="6"/>
  <c r="I2158" i="6" s="1"/>
  <c r="H1375" i="6"/>
  <c r="I1375" i="6" s="1"/>
  <c r="H1887" i="6"/>
  <c r="I1887" i="6" s="1"/>
  <c r="H678" i="6"/>
  <c r="I678" i="6" s="1"/>
  <c r="H1624" i="6"/>
  <c r="I1624" i="6" s="1"/>
  <c r="H2136" i="6"/>
  <c r="I2136" i="6" s="1"/>
  <c r="H1359" i="6"/>
  <c r="I1359" i="6" s="1"/>
  <c r="H1873" i="6"/>
  <c r="I1873" i="6" s="1"/>
  <c r="H590" i="6"/>
  <c r="I590" i="6" s="1"/>
  <c r="H1602" i="6"/>
  <c r="I1602" i="6" s="1"/>
  <c r="H2114" i="6"/>
  <c r="I2114" i="6" s="1"/>
  <c r="H2454" i="6"/>
  <c r="I2454" i="6" s="1"/>
  <c r="H2966" i="6"/>
  <c r="I2966" i="6" s="1"/>
  <c r="H3478" i="6"/>
  <c r="I3478" i="6" s="1"/>
  <c r="H2575" i="6"/>
  <c r="I2575" i="6" s="1"/>
  <c r="H3087" i="6"/>
  <c r="I3087" i="6" s="1"/>
  <c r="H1675" i="6"/>
  <c r="I1675" i="6" s="1"/>
  <c r="H249" i="6"/>
  <c r="I249" i="6" s="1"/>
  <c r="H70" i="6"/>
  <c r="I70" i="6" s="1"/>
  <c r="H2084" i="6"/>
  <c r="I2084" i="6" s="1"/>
  <c r="H1526" i="6"/>
  <c r="I1526" i="6" s="1"/>
  <c r="H98" i="6"/>
  <c r="I98" i="6" s="1"/>
  <c r="H484" i="6"/>
  <c r="I484" i="6" s="1"/>
  <c r="H672" i="6"/>
  <c r="I672" i="6" s="1"/>
  <c r="H155" i="6"/>
  <c r="I155" i="6" s="1"/>
  <c r="H1345" i="6"/>
  <c r="I1345" i="6" s="1"/>
  <c r="H1099" i="6"/>
  <c r="I1099" i="6" s="1"/>
  <c r="H231" i="6"/>
  <c r="I231" i="6" s="1"/>
  <c r="H1107" i="6"/>
  <c r="I1107" i="6" s="1"/>
  <c r="H1175" i="6"/>
  <c r="I1175" i="6" s="1"/>
  <c r="H1414" i="6"/>
  <c r="I1414" i="6" s="1"/>
  <c r="H1776" i="6"/>
  <c r="I1776" i="6" s="1"/>
  <c r="H1882" i="6"/>
  <c r="I1882" i="6" s="1"/>
  <c r="H2855" i="6"/>
  <c r="I2855" i="6" s="1"/>
  <c r="H1614" i="6"/>
  <c r="I1614" i="6" s="1"/>
  <c r="H1720" i="6"/>
  <c r="I1720" i="6" s="1"/>
  <c r="H1969" i="6"/>
  <c r="I1969" i="6" s="1"/>
  <c r="H2082" i="6"/>
  <c r="I2082" i="6" s="1"/>
  <c r="H3318" i="6"/>
  <c r="I3318" i="6" s="1"/>
  <c r="J3318" i="6" s="1"/>
  <c r="H3183" i="6"/>
  <c r="I3183" i="6" s="1"/>
  <c r="H994" i="6"/>
  <c r="I994" i="6" s="1"/>
  <c r="H1686" i="6"/>
  <c r="I1686" i="6" s="1"/>
  <c r="H1607" i="6"/>
  <c r="I1607" i="6" s="1"/>
  <c r="H1472" i="6"/>
  <c r="I1472" i="6" s="1"/>
  <c r="H1331" i="6"/>
  <c r="I1331" i="6" s="1"/>
  <c r="H1241" i="6"/>
  <c r="I1241" i="6" s="1"/>
  <c r="J1241" i="6" s="1"/>
  <c r="H1787" i="6"/>
  <c r="I1787" i="6" s="1"/>
  <c r="H3390" i="6"/>
  <c r="I3390" i="6" s="1"/>
  <c r="J3390" i="6" s="1"/>
  <c r="H3127" i="6"/>
  <c r="I3127" i="6" s="1"/>
  <c r="H20" i="6"/>
  <c r="I20" i="6" s="1"/>
  <c r="H1085" i="6"/>
  <c r="I1085" i="6" s="1"/>
  <c r="H1694" i="6"/>
  <c r="I1694" i="6" s="1"/>
  <c r="H1283" i="6"/>
  <c r="I1283" i="6" s="1"/>
  <c r="H1999" i="6"/>
  <c r="I1999" i="6" s="1"/>
  <c r="H1608" i="6"/>
  <c r="I1608" i="6" s="1"/>
  <c r="H583" i="6"/>
  <c r="I583" i="6" s="1"/>
  <c r="H1921" i="6"/>
  <c r="I1921" i="6" s="1"/>
  <c r="H1522" i="6"/>
  <c r="I1522" i="6" s="1"/>
  <c r="H2226" i="6"/>
  <c r="I2226" i="6" s="1"/>
  <c r="H2950" i="6"/>
  <c r="I2950" i="6" s="1"/>
  <c r="H2300" i="6"/>
  <c r="I2300" i="6" s="1"/>
  <c r="H3135" i="6"/>
  <c r="I3135" i="6" s="1"/>
  <c r="H2528" i="6"/>
  <c r="I2528" i="6" s="1"/>
  <c r="H1122" i="6"/>
  <c r="I1122" i="6" s="1"/>
  <c r="H1693" i="6"/>
  <c r="I1693" i="6" s="1"/>
  <c r="H1830" i="6"/>
  <c r="I1830" i="6" s="1"/>
  <c r="J1830" i="6" s="1"/>
  <c r="H1183" i="6"/>
  <c r="I1183" i="6" s="1"/>
  <c r="H1879" i="6"/>
  <c r="I1879" i="6" s="1"/>
  <c r="H1285" i="6"/>
  <c r="I1285" i="6" s="1"/>
  <c r="H1808" i="6"/>
  <c r="I1808" i="6" s="1"/>
  <c r="H359" i="6"/>
  <c r="I359" i="6" s="1"/>
  <c r="H1545" i="6"/>
  <c r="I1545" i="6" s="1"/>
  <c r="H2057" i="6"/>
  <c r="I2057" i="6" s="1"/>
  <c r="H1259" i="6"/>
  <c r="I1259" i="6" s="1"/>
  <c r="H1786" i="6"/>
  <c r="I1786" i="6" s="1"/>
  <c r="H2298" i="6"/>
  <c r="I2298" i="6" s="1"/>
  <c r="H2638" i="6"/>
  <c r="I2638" i="6" s="1"/>
  <c r="H3150" i="6"/>
  <c r="I3150" i="6" s="1"/>
  <c r="H1859" i="6"/>
  <c r="I1859" i="6" s="1"/>
  <c r="H2759" i="6"/>
  <c r="I2759" i="6" s="1"/>
  <c r="H3271" i="6"/>
  <c r="I3271" i="6" s="1"/>
  <c r="H2408" i="6"/>
  <c r="I2408" i="6" s="1"/>
  <c r="H576" i="6"/>
  <c r="I576" i="6" s="1"/>
  <c r="H788" i="6"/>
  <c r="I788" i="6" s="1"/>
  <c r="H2269" i="6"/>
  <c r="I2269" i="6" s="1"/>
  <c r="H1710" i="6"/>
  <c r="I1710" i="6" s="1"/>
  <c r="H2222" i="6"/>
  <c r="I2222" i="6" s="1"/>
  <c r="H226" i="6"/>
  <c r="I226" i="6" s="1"/>
  <c r="H2164" i="6"/>
  <c r="I2164" i="6" s="1"/>
  <c r="H1105" i="6"/>
  <c r="I1105" i="6" s="1"/>
  <c r="H347" i="6"/>
  <c r="I347" i="6" s="1"/>
  <c r="H1413" i="6"/>
  <c r="I1413" i="6" s="1"/>
  <c r="H388" i="6"/>
  <c r="I388" i="6" s="1"/>
  <c r="H82" i="6"/>
  <c r="I82" i="6" s="1"/>
  <c r="H588" i="6"/>
  <c r="I588" i="6" s="1"/>
  <c r="H1621" i="6"/>
  <c r="I1621" i="6" s="1"/>
  <c r="H1734" i="6"/>
  <c r="I1734" i="6" s="1"/>
  <c r="H1840" i="6"/>
  <c r="I1840" i="6" s="1"/>
  <c r="H2202" i="6"/>
  <c r="I2202" i="6" s="1"/>
  <c r="J2202" i="6" s="1"/>
  <c r="H3175" i="6"/>
  <c r="I3175" i="6" s="1"/>
  <c r="H1678" i="6"/>
  <c r="I1678" i="6" s="1"/>
  <c r="H1912" i="6"/>
  <c r="I1912" i="6" s="1"/>
  <c r="H2033" i="6"/>
  <c r="I2033" i="6" s="1"/>
  <c r="H2146" i="6"/>
  <c r="I2146" i="6" s="1"/>
  <c r="H3382" i="6"/>
  <c r="I3382" i="6" s="1"/>
  <c r="H3247" i="6"/>
  <c r="I3247" i="6" s="1"/>
  <c r="H539" i="6"/>
  <c r="I539" i="6" s="1"/>
  <c r="H1814" i="6"/>
  <c r="I1814" i="6" s="1"/>
  <c r="H1671" i="6"/>
  <c r="I1671" i="6" s="1"/>
  <c r="H1536" i="6"/>
  <c r="I1536" i="6" s="1"/>
  <c r="H1401" i="6"/>
  <c r="I1401" i="6" s="1"/>
  <c r="H1314" i="6"/>
  <c r="I1314" i="6" s="1"/>
  <c r="H2299" i="6"/>
  <c r="I2299" i="6" s="1"/>
  <c r="H3454" i="6"/>
  <c r="I3454" i="6" s="1"/>
  <c r="H3255" i="6"/>
  <c r="I3255" i="6" s="1"/>
  <c r="J3255" i="6" s="1"/>
  <c r="H448" i="6"/>
  <c r="I448" i="6" s="1"/>
  <c r="H695" i="6"/>
  <c r="I695" i="6" s="1"/>
  <c r="H1758" i="6"/>
  <c r="I1758" i="6" s="1"/>
  <c r="H1357" i="6"/>
  <c r="I1357" i="6" s="1"/>
  <c r="H2127" i="6"/>
  <c r="I2127" i="6" s="1"/>
  <c r="H1672" i="6"/>
  <c r="I1672" i="6" s="1"/>
  <c r="H1267" i="6"/>
  <c r="I1267" i="6" s="1"/>
  <c r="H1985" i="6"/>
  <c r="I1985" i="6" s="1"/>
  <c r="H1586" i="6"/>
  <c r="I1586" i="6" s="1"/>
  <c r="H1334" i="6"/>
  <c r="I1334" i="6" s="1"/>
  <c r="H3014" i="6"/>
  <c r="I3014" i="6" s="1"/>
  <c r="H2495" i="6"/>
  <c r="I2495" i="6" s="1"/>
  <c r="H3199" i="6"/>
  <c r="I3199" i="6" s="1"/>
  <c r="H303" i="6"/>
  <c r="I303" i="6" s="1"/>
  <c r="H667" i="6"/>
  <c r="I667" i="6" s="1"/>
  <c r="H1235" i="6"/>
  <c r="I1235" i="6" s="1"/>
  <c r="H1958" i="6"/>
  <c r="I1958" i="6" s="1"/>
  <c r="H1293" i="6"/>
  <c r="I1293" i="6" s="1"/>
  <c r="H2007" i="6"/>
  <c r="I2007" i="6" s="1"/>
  <c r="H1358" i="6"/>
  <c r="I1358" i="6" s="1"/>
  <c r="H1872" i="6"/>
  <c r="I1872" i="6" s="1"/>
  <c r="H615" i="6"/>
  <c r="I615" i="6" s="1"/>
  <c r="H1609" i="6"/>
  <c r="I1609" i="6" s="1"/>
  <c r="J1609" i="6" s="1"/>
  <c r="H2121" i="6"/>
  <c r="I2121" i="6" s="1"/>
  <c r="H1333" i="6"/>
  <c r="I1333" i="6" s="1"/>
  <c r="H1850" i="6"/>
  <c r="I1850" i="6" s="1"/>
  <c r="H1403" i="6"/>
  <c r="I1403" i="6" s="1"/>
  <c r="H2702" i="6"/>
  <c r="I2702" i="6" s="1"/>
  <c r="H3214" i="6"/>
  <c r="I3214" i="6" s="1"/>
  <c r="H2311" i="6"/>
  <c r="I2311" i="6" s="1"/>
  <c r="H2823" i="6"/>
  <c r="I2823" i="6" s="1"/>
  <c r="H3335" i="6"/>
  <c r="I3335" i="6" s="1"/>
  <c r="J3335" i="6" s="1"/>
  <c r="H2472" i="6"/>
  <c r="I2472" i="6" s="1"/>
  <c r="H1088" i="6"/>
  <c r="I1088" i="6" s="1"/>
  <c r="H1300" i="6"/>
  <c r="I1300" i="6" s="1"/>
  <c r="H1246" i="6"/>
  <c r="I1246" i="6" s="1"/>
  <c r="H1774" i="6"/>
  <c r="I1774" i="6" s="1"/>
  <c r="H2286" i="6"/>
  <c r="I2286" i="6" s="1"/>
  <c r="H1503" i="6"/>
  <c r="I1503" i="6" s="1"/>
  <c r="H2015" i="6"/>
  <c r="I2015" i="6" s="1"/>
  <c r="H1190" i="6"/>
  <c r="I1190" i="6" s="1"/>
  <c r="H426" i="6"/>
  <c r="I426" i="6" s="1"/>
  <c r="H7" i="6"/>
  <c r="I7" i="6" s="1"/>
  <c r="H1169" i="6"/>
  <c r="I1169" i="6" s="1"/>
  <c r="H124" i="6"/>
  <c r="I124" i="6" s="1"/>
  <c r="H1605" i="6"/>
  <c r="I1605" i="6" s="1"/>
  <c r="H1220" i="6"/>
  <c r="I1220" i="6" s="1"/>
  <c r="H235" i="6"/>
  <c r="I235" i="6" s="1"/>
  <c r="H652" i="6"/>
  <c r="I652" i="6" s="1"/>
  <c r="H1685" i="6"/>
  <c r="I1685" i="6" s="1"/>
  <c r="H1926" i="6"/>
  <c r="I1926" i="6" s="1"/>
  <c r="H1904" i="6"/>
  <c r="I1904" i="6" s="1"/>
  <c r="H2266" i="6"/>
  <c r="I2266" i="6" s="1"/>
  <c r="H3367" i="6"/>
  <c r="I3367" i="6" s="1"/>
  <c r="J3367" i="6" s="1"/>
  <c r="H1742" i="6"/>
  <c r="I1742" i="6" s="1"/>
  <c r="H2040" i="6"/>
  <c r="I2040" i="6" s="1"/>
  <c r="H2225" i="6"/>
  <c r="I2225" i="6" s="1"/>
  <c r="H2210" i="6"/>
  <c r="I2210" i="6" s="1"/>
  <c r="H3446" i="6"/>
  <c r="I3446" i="6" s="1"/>
  <c r="J3446" i="6" s="1"/>
  <c r="H3439" i="6"/>
  <c r="I3439" i="6" s="1"/>
  <c r="J3439" i="6" s="1"/>
  <c r="H1051" i="6"/>
  <c r="I1051" i="6" s="1"/>
  <c r="H1878" i="6"/>
  <c r="I1878" i="6" s="1"/>
  <c r="H1735" i="6"/>
  <c r="I1735" i="6" s="1"/>
  <c r="H1600" i="6"/>
  <c r="I1600" i="6" s="1"/>
  <c r="H1529" i="6"/>
  <c r="I1529" i="6" s="1"/>
  <c r="H1386" i="6"/>
  <c r="I1386" i="6" s="1"/>
  <c r="H2366" i="6"/>
  <c r="I2366" i="6" s="1"/>
  <c r="H3518" i="6"/>
  <c r="I3518" i="6" s="1"/>
  <c r="H3319" i="6"/>
  <c r="I3319" i="6" s="1"/>
  <c r="H960" i="6"/>
  <c r="I960" i="6" s="1"/>
  <c r="H1629" i="6"/>
  <c r="I1629" i="6" s="1"/>
  <c r="J1629" i="6" s="1"/>
  <c r="H1886" i="6"/>
  <c r="I1886" i="6" s="1"/>
  <c r="H1423" i="6"/>
  <c r="I1423" i="6" s="1"/>
  <c r="H358" i="6"/>
  <c r="I358" i="6" s="1"/>
  <c r="H1736" i="6"/>
  <c r="I1736" i="6" s="1"/>
  <c r="H1341" i="6"/>
  <c r="I1341" i="6" s="1"/>
  <c r="H2113" i="6"/>
  <c r="I2113" i="6" s="1"/>
  <c r="H1650" i="6"/>
  <c r="I1650" i="6" s="1"/>
  <c r="H2374" i="6"/>
  <c r="I2374" i="6" s="1"/>
  <c r="H3078" i="6"/>
  <c r="I3078" i="6" s="1"/>
  <c r="H2559" i="6"/>
  <c r="I2559" i="6" s="1"/>
  <c r="H3327" i="6"/>
  <c r="I3327" i="6" s="1"/>
  <c r="H121" i="6"/>
  <c r="I121" i="6" s="1"/>
  <c r="H1179" i="6"/>
  <c r="I1179" i="6" s="1"/>
  <c r="H1310" i="6"/>
  <c r="I1310" i="6" s="1"/>
  <c r="H2022" i="6"/>
  <c r="I2022" i="6" s="1"/>
  <c r="H1366" i="6"/>
  <c r="I1366" i="6" s="1"/>
  <c r="H2071" i="6"/>
  <c r="I2071" i="6" s="1"/>
  <c r="H1424" i="6"/>
  <c r="I1424" i="6" s="1"/>
  <c r="H1936" i="6"/>
  <c r="I1936" i="6" s="1"/>
  <c r="H871" i="6"/>
  <c r="I871" i="6" s="1"/>
  <c r="H1673" i="6"/>
  <c r="I1673" i="6" s="1"/>
  <c r="H2185" i="6"/>
  <c r="I2185" i="6" s="1"/>
  <c r="H1402" i="6"/>
  <c r="I1402" i="6" s="1"/>
  <c r="H1914" i="6"/>
  <c r="I1914" i="6" s="1"/>
  <c r="H1915" i="6"/>
  <c r="I1915" i="6" s="1"/>
  <c r="H2766" i="6"/>
  <c r="I2766" i="6" s="1"/>
  <c r="H3278" i="6"/>
  <c r="I3278" i="6" s="1"/>
  <c r="J3278" i="6" s="1"/>
  <c r="H2375" i="6"/>
  <c r="I2375" i="6" s="1"/>
  <c r="H2887" i="6"/>
  <c r="I2887" i="6" s="1"/>
  <c r="H3399" i="6"/>
  <c r="I3399" i="6" s="1"/>
  <c r="H2536" i="6"/>
  <c r="I2536" i="6" s="1"/>
  <c r="H625" i="6"/>
  <c r="I625" i="6" s="1"/>
  <c r="H701" i="6"/>
  <c r="I701" i="6" s="1"/>
  <c r="H1319" i="6"/>
  <c r="I1319" i="6" s="1"/>
  <c r="H1838" i="6"/>
  <c r="I1838" i="6" s="1"/>
  <c r="H447" i="6"/>
  <c r="I447" i="6" s="1"/>
  <c r="H1567" i="6"/>
  <c r="I1567" i="6" s="1"/>
  <c r="H2079" i="6"/>
  <c r="I2079" i="6" s="1"/>
  <c r="H1294" i="6"/>
  <c r="I1294" i="6" s="1"/>
  <c r="H1816" i="6"/>
  <c r="I1816" i="6" s="1"/>
  <c r="H391" i="6"/>
  <c r="I391" i="6" s="1"/>
  <c r="H1059" i="6"/>
  <c r="I1059" i="6" s="1"/>
  <c r="H40" i="6"/>
  <c r="I40" i="6" s="1"/>
  <c r="H898" i="6"/>
  <c r="I898" i="6" s="1"/>
  <c r="H601" i="6"/>
  <c r="I601" i="6" s="1"/>
  <c r="H266" i="6"/>
  <c r="I266" i="6" s="1"/>
  <c r="H749" i="6"/>
  <c r="I749" i="6" s="1"/>
  <c r="H12" i="6"/>
  <c r="I12" i="6" s="1"/>
  <c r="H844" i="6"/>
  <c r="I844" i="6" s="1"/>
  <c r="H1813" i="6"/>
  <c r="I1813" i="6" s="1"/>
  <c r="H86" i="6"/>
  <c r="I86" i="6" s="1"/>
  <c r="H743" i="6"/>
  <c r="I743" i="6" s="1"/>
  <c r="H1659" i="6"/>
  <c r="I1659" i="6" s="1"/>
  <c r="H2376" i="6"/>
  <c r="I2376" i="6" s="1"/>
  <c r="H2254" i="6"/>
  <c r="I2254" i="6" s="1"/>
  <c r="H2168" i="6"/>
  <c r="I2168" i="6" s="1"/>
  <c r="H462" i="6"/>
  <c r="I462" i="6" s="1"/>
  <c r="H2235" i="6"/>
  <c r="I2235" i="6" s="1"/>
  <c r="H847" i="6"/>
  <c r="I847" i="6" s="1"/>
  <c r="H1419" i="6"/>
  <c r="I1419" i="6" s="1"/>
  <c r="H1021" i="6"/>
  <c r="I1021" i="6" s="1"/>
  <c r="H2006" i="6"/>
  <c r="I2006" i="6" s="1"/>
  <c r="H1863" i="6"/>
  <c r="I1863" i="6" s="1"/>
  <c r="H1792" i="6"/>
  <c r="I1792" i="6" s="1"/>
  <c r="H1657" i="6"/>
  <c r="I1657" i="6" s="1"/>
  <c r="H1514" i="6"/>
  <c r="I1514" i="6" s="1"/>
  <c r="H2494" i="6"/>
  <c r="I2494" i="6" s="1"/>
  <c r="H2243" i="6"/>
  <c r="I2243" i="6" s="1"/>
  <c r="H3447" i="6"/>
  <c r="I3447" i="6" s="1"/>
  <c r="J3447" i="6" s="1"/>
  <c r="H1009" i="6"/>
  <c r="I1009" i="6" s="1"/>
  <c r="H2141" i="6"/>
  <c r="I2141" i="6" s="1"/>
  <c r="H2078" i="6"/>
  <c r="I2078" i="6" s="1"/>
  <c r="H1487" i="6"/>
  <c r="I1487" i="6" s="1"/>
  <c r="H614" i="6"/>
  <c r="I614" i="6" s="1"/>
  <c r="H1864" i="6"/>
  <c r="I1864" i="6" s="1"/>
  <c r="H1409" i="6"/>
  <c r="I1409" i="6" s="1"/>
  <c r="H21" i="6"/>
  <c r="I21" i="6" s="1"/>
  <c r="H1714" i="6"/>
  <c r="I1714" i="6" s="1"/>
  <c r="H2438" i="6"/>
  <c r="I2438" i="6" s="1"/>
  <c r="H3206" i="6"/>
  <c r="I3206" i="6" s="1"/>
  <c r="H2623" i="6"/>
  <c r="I2623" i="6" s="1"/>
  <c r="H367" i="6"/>
  <c r="I367" i="6" s="1"/>
  <c r="H282" i="6"/>
  <c r="I282" i="6" s="1"/>
  <c r="H1236" i="6"/>
  <c r="I1236" i="6" s="1"/>
  <c r="H1446" i="6"/>
  <c r="I1446" i="6" s="1"/>
  <c r="H2086" i="6"/>
  <c r="I2086" i="6" s="1"/>
  <c r="H1495" i="6"/>
  <c r="I1495" i="6" s="1"/>
  <c r="H2199" i="6"/>
  <c r="I2199" i="6" s="1"/>
  <c r="H1488" i="6"/>
  <c r="I1488" i="6" s="1"/>
  <c r="H2000" i="6"/>
  <c r="I2000" i="6" s="1"/>
  <c r="H1127" i="6"/>
  <c r="I1127" i="6" s="1"/>
  <c r="H1737" i="6"/>
  <c r="I1737" i="6" s="1"/>
  <c r="H2249" i="6"/>
  <c r="I2249" i="6" s="1"/>
  <c r="H1466" i="6"/>
  <c r="I1466" i="6" s="1"/>
  <c r="H1978" i="6"/>
  <c r="I1978" i="6" s="1"/>
  <c r="H2318" i="6"/>
  <c r="I2318" i="6" s="1"/>
  <c r="H2830" i="6"/>
  <c r="I2830" i="6" s="1"/>
  <c r="H3342" i="6"/>
  <c r="I3342" i="6" s="1"/>
  <c r="H2439" i="6"/>
  <c r="I2439" i="6" s="1"/>
  <c r="H2951" i="6"/>
  <c r="I2951" i="6" s="1"/>
  <c r="H3463" i="6"/>
  <c r="I3463" i="6" s="1"/>
  <c r="H2600" i="6"/>
  <c r="I2600" i="6" s="1"/>
  <c r="H1137" i="6"/>
  <c r="I1137" i="6" s="1"/>
  <c r="H1213" i="6"/>
  <c r="I1213" i="6" s="1"/>
  <c r="H1390" i="6"/>
  <c r="I1390" i="6" s="1"/>
  <c r="H1902" i="6"/>
  <c r="I1902" i="6" s="1"/>
  <c r="H703" i="6"/>
  <c r="I703" i="6" s="1"/>
  <c r="H63" i="6"/>
  <c r="I63" i="6" s="1"/>
  <c r="H755" i="6"/>
  <c r="I755" i="6" s="1"/>
  <c r="H861" i="6"/>
  <c r="I861" i="6" s="1"/>
  <c r="H1219" i="6"/>
  <c r="I1219" i="6" s="1"/>
  <c r="H993" i="6"/>
  <c r="I993" i="6" s="1"/>
  <c r="H375" i="6"/>
  <c r="I375" i="6" s="1"/>
  <c r="H553" i="6"/>
  <c r="I553" i="6" s="1"/>
  <c r="H1013" i="6"/>
  <c r="I1013" i="6" s="1"/>
  <c r="H158" i="6"/>
  <c r="I158" i="6" s="1"/>
  <c r="H1975" i="6"/>
  <c r="I1975" i="6" s="1"/>
  <c r="H1961" i="6"/>
  <c r="I1961" i="6" s="1"/>
  <c r="H3182" i="6"/>
  <c r="I3182" i="6" s="1"/>
  <c r="H475" i="6"/>
  <c r="I475" i="6" s="1"/>
  <c r="H1791" i="6"/>
  <c r="I1791" i="6" s="1"/>
  <c r="H1393" i="6"/>
  <c r="I1393" i="6" s="1"/>
  <c r="H1506" i="6"/>
  <c r="I1506" i="6" s="1"/>
  <c r="H2614" i="6"/>
  <c r="I2614" i="6" s="1"/>
  <c r="H2607" i="6"/>
  <c r="I2607" i="6" s="1"/>
  <c r="H175" i="6"/>
  <c r="I175" i="6" s="1"/>
  <c r="H2077" i="6"/>
  <c r="I2077" i="6" s="1"/>
  <c r="H607" i="6"/>
  <c r="I607" i="6" s="1"/>
  <c r="H2247" i="6"/>
  <c r="I2247" i="6" s="1"/>
  <c r="H2112" i="6"/>
  <c r="I2112" i="6" s="1"/>
  <c r="H2041" i="6"/>
  <c r="I2041" i="6" s="1"/>
  <c r="H1898" i="6"/>
  <c r="I1898" i="6" s="1"/>
  <c r="H2878" i="6"/>
  <c r="I2878" i="6" s="1"/>
  <c r="H2615" i="6"/>
  <c r="I2615" i="6" s="1"/>
  <c r="H2392" i="6"/>
  <c r="I2392" i="6" s="1"/>
  <c r="H1115" i="6"/>
  <c r="I1115" i="6" s="1"/>
  <c r="H1374" i="6"/>
  <c r="I1374" i="6" s="1"/>
  <c r="H2206" i="6"/>
  <c r="I2206" i="6" s="1"/>
  <c r="H1807" i="6"/>
  <c r="I1807" i="6" s="1"/>
  <c r="H1126" i="6"/>
  <c r="I1126" i="6" s="1"/>
  <c r="H2120" i="6"/>
  <c r="I2120" i="6" s="1"/>
  <c r="H1601" i="6"/>
  <c r="I1601" i="6" s="1"/>
  <c r="H782" i="6"/>
  <c r="I782" i="6" s="1"/>
  <c r="H2034" i="6"/>
  <c r="I2034" i="6" s="1"/>
  <c r="H2566" i="6"/>
  <c r="I2566" i="6" s="1"/>
  <c r="H3462" i="6"/>
  <c r="I3462" i="6" s="1"/>
  <c r="H2815" i="6"/>
  <c r="I2815" i="6" s="1"/>
  <c r="H2059" i="6"/>
  <c r="I2059" i="6" s="1"/>
  <c r="H1024" i="6"/>
  <c r="I1024" i="6" s="1"/>
  <c r="H1444" i="6"/>
  <c r="I1444" i="6" s="1"/>
  <c r="H1574" i="6"/>
  <c r="I1574" i="6" s="1"/>
  <c r="H2278" i="6"/>
  <c r="I2278" i="6" s="1"/>
  <c r="H1687" i="6"/>
  <c r="I1687" i="6" s="1"/>
  <c r="H390" i="6"/>
  <c r="I390" i="6" s="1"/>
  <c r="H1616" i="6"/>
  <c r="I1616" i="6" s="1"/>
  <c r="H2128" i="6"/>
  <c r="I2128" i="6" s="1"/>
  <c r="H1350" i="6"/>
  <c r="I1350" i="6" s="1"/>
  <c r="H1865" i="6"/>
  <c r="I1865" i="6" s="1"/>
  <c r="H558" i="6"/>
  <c r="I558" i="6" s="1"/>
  <c r="H1594" i="6"/>
  <c r="I1594" i="6" s="1"/>
  <c r="H2106" i="6"/>
  <c r="I2106" i="6" s="1"/>
  <c r="H2446" i="6"/>
  <c r="I2446" i="6" s="1"/>
  <c r="H2958" i="6"/>
  <c r="I2958" i="6" s="1"/>
  <c r="H3470" i="6"/>
  <c r="I3470" i="6" s="1"/>
  <c r="H2567" i="6"/>
  <c r="I2567" i="6" s="1"/>
  <c r="H3079" i="6"/>
  <c r="I3079" i="6" s="1"/>
  <c r="H1611" i="6"/>
  <c r="I1611" i="6" s="1"/>
  <c r="H185" i="6"/>
  <c r="I185" i="6" s="1"/>
  <c r="H1186" i="6"/>
  <c r="I1186" i="6" s="1"/>
  <c r="H2020" i="6"/>
  <c r="I2020" i="6" s="1"/>
  <c r="H1518" i="6"/>
  <c r="I1518" i="6" s="1"/>
  <c r="H2030" i="6"/>
  <c r="I2030" i="6" s="1"/>
  <c r="H1215" i="6"/>
  <c r="I1215" i="6" s="1"/>
  <c r="H1759" i="6"/>
  <c r="I1759" i="6" s="1"/>
  <c r="H2271" i="6"/>
  <c r="I2271" i="6" s="1"/>
  <c r="H1496" i="6"/>
  <c r="I1496" i="6" s="1"/>
  <c r="J1496" i="6" s="1"/>
  <c r="H956" i="6"/>
  <c r="I956" i="6" s="1"/>
  <c r="H1371" i="6"/>
  <c r="I1371" i="6" s="1"/>
  <c r="H3246" i="6"/>
  <c r="I3246" i="6" s="1"/>
  <c r="H1570" i="6"/>
  <c r="I1570" i="6" s="1"/>
  <c r="H1291" i="6"/>
  <c r="I1291" i="6" s="1"/>
  <c r="H2105" i="6"/>
  <c r="I2105" i="6" s="1"/>
  <c r="H2456" i="6"/>
  <c r="I2456" i="6" s="1"/>
  <c r="H1871" i="6"/>
  <c r="I1871" i="6" s="1"/>
  <c r="H1038" i="6"/>
  <c r="I1038" i="6" s="1"/>
  <c r="H3007" i="6"/>
  <c r="I3007" i="6" s="1"/>
  <c r="H1638" i="6"/>
  <c r="I1638" i="6" s="1"/>
  <c r="H1680" i="6"/>
  <c r="I1680" i="6" s="1"/>
  <c r="H814" i="6"/>
  <c r="I814" i="6" s="1"/>
  <c r="H3022" i="6"/>
  <c r="I3022" i="6" s="1"/>
  <c r="H2123" i="6"/>
  <c r="I2123" i="6" s="1"/>
  <c r="H1582" i="6"/>
  <c r="I1582" i="6" s="1"/>
  <c r="H1823" i="6"/>
  <c r="I1823" i="6" s="1"/>
  <c r="H1560" i="6"/>
  <c r="I1560" i="6" s="1"/>
  <c r="H2264" i="6"/>
  <c r="I2264" i="6" s="1"/>
  <c r="H1617" i="6"/>
  <c r="I1617" i="6" s="1"/>
  <c r="H2193" i="6"/>
  <c r="I2193" i="6" s="1"/>
  <c r="H1474" i="6"/>
  <c r="I1474" i="6" s="1"/>
  <c r="H2050" i="6"/>
  <c r="I2050" i="6" s="1"/>
  <c r="H2518" i="6"/>
  <c r="I2518" i="6" s="1"/>
  <c r="H3094" i="6"/>
  <c r="I3094" i="6" s="1"/>
  <c r="H1923" i="6"/>
  <c r="I1923" i="6" s="1"/>
  <c r="H2831" i="6"/>
  <c r="I2831" i="6" s="1"/>
  <c r="H3407" i="6"/>
  <c r="I3407" i="6" s="1"/>
  <c r="H2608" i="6"/>
  <c r="I2608" i="6" s="1"/>
  <c r="H738" i="6"/>
  <c r="I738" i="6" s="1"/>
  <c r="H1299" i="6"/>
  <c r="I1299" i="6" s="1"/>
  <c r="H1654" i="6"/>
  <c r="I1654" i="6" s="1"/>
  <c r="H2166" i="6"/>
  <c r="I2166" i="6" s="1"/>
  <c r="H1383" i="6"/>
  <c r="I1383" i="6" s="1"/>
  <c r="H1895" i="6"/>
  <c r="I1895" i="6" s="1"/>
  <c r="H710" i="6"/>
  <c r="I710" i="6" s="1"/>
  <c r="J710" i="6" s="1"/>
  <c r="H1632" i="6"/>
  <c r="I1632" i="6" s="1"/>
  <c r="H2144" i="6"/>
  <c r="I2144" i="6" s="1"/>
  <c r="H1368" i="6"/>
  <c r="I1368" i="6" s="1"/>
  <c r="H1881" i="6"/>
  <c r="I1881" i="6" s="1"/>
  <c r="H622" i="6"/>
  <c r="I622" i="6" s="1"/>
  <c r="H1610" i="6"/>
  <c r="I1610" i="6" s="1"/>
  <c r="H2122" i="6"/>
  <c r="I2122" i="6" s="1"/>
  <c r="H2462" i="6"/>
  <c r="I2462" i="6" s="1"/>
  <c r="H2974" i="6"/>
  <c r="I2974" i="6" s="1"/>
  <c r="H3486" i="6"/>
  <c r="I3486" i="6" s="1"/>
  <c r="H2583" i="6"/>
  <c r="I2583" i="6" s="1"/>
  <c r="H3095" i="6"/>
  <c r="I3095" i="6" s="1"/>
  <c r="H1739" i="6"/>
  <c r="I1739" i="6" s="1"/>
  <c r="H802" i="6"/>
  <c r="I802" i="6" s="1"/>
  <c r="H1960" i="6"/>
  <c r="I1960" i="6" s="1"/>
  <c r="H3302" i="6"/>
  <c r="I3302" i="6" s="1"/>
  <c r="H2880" i="6"/>
  <c r="I2880" i="6" s="1"/>
  <c r="H3392" i="6"/>
  <c r="I3392" i="6" s="1"/>
  <c r="J3392" i="6" s="1"/>
  <c r="H2553" i="6"/>
  <c r="I2553" i="6" s="1"/>
  <c r="H3065" i="6"/>
  <c r="I3065" i="6" s="1"/>
  <c r="H1691" i="6"/>
  <c r="I1691" i="6" s="1"/>
  <c r="H2738" i="6"/>
  <c r="I2738" i="6" s="1"/>
  <c r="H3250" i="6"/>
  <c r="I3250" i="6" s="1"/>
  <c r="H2395" i="6"/>
  <c r="I2395" i="6" s="1"/>
  <c r="H2907" i="6"/>
  <c r="I2907" i="6" s="1"/>
  <c r="H1579" i="6"/>
  <c r="I1579" i="6" s="1"/>
  <c r="H2461" i="6"/>
  <c r="I2461" i="6" s="1"/>
  <c r="H3213" i="6"/>
  <c r="I3213" i="6" s="1"/>
  <c r="H2373" i="6"/>
  <c r="I2373" i="6" s="1"/>
  <c r="H2421" i="6"/>
  <c r="I2421" i="6" s="1"/>
  <c r="H2357" i="6"/>
  <c r="I2357" i="6" s="1"/>
  <c r="H3236" i="6"/>
  <c r="I3236" i="6" s="1"/>
  <c r="H3357" i="6"/>
  <c r="I3357" i="6" s="1"/>
  <c r="H3192" i="6"/>
  <c r="I3192" i="6" s="1"/>
  <c r="H2835" i="6"/>
  <c r="I2835" i="6" s="1"/>
  <c r="H1136" i="6"/>
  <c r="I1136" i="6" s="1"/>
  <c r="H340" i="6"/>
  <c r="I340" i="6" s="1"/>
  <c r="H832" i="6"/>
  <c r="I832" i="6" s="1"/>
  <c r="H2550" i="6"/>
  <c r="I2550" i="6" s="1"/>
  <c r="H342" i="6"/>
  <c r="I342" i="6" s="1"/>
  <c r="H1834" i="6"/>
  <c r="I1834" i="6" s="1"/>
  <c r="H603" i="6"/>
  <c r="I603" i="6" s="1"/>
  <c r="H870" i="6"/>
  <c r="I870" i="6" s="1"/>
  <c r="H1842" i="6"/>
  <c r="I1842" i="6" s="1"/>
  <c r="H1547" i="6"/>
  <c r="I1547" i="6" s="1"/>
  <c r="H2150" i="6"/>
  <c r="I2150" i="6" s="1"/>
  <c r="H2064" i="6"/>
  <c r="I2064" i="6" s="1"/>
  <c r="H1530" i="6"/>
  <c r="I1530" i="6" s="1"/>
  <c r="H3406" i="6"/>
  <c r="I3406" i="6" s="1"/>
  <c r="H16" i="6"/>
  <c r="I16" i="6" s="1"/>
  <c r="H1966" i="6"/>
  <c r="I1966" i="6" s="1"/>
  <c r="H1951" i="6"/>
  <c r="I1951" i="6" s="1"/>
  <c r="H1688" i="6"/>
  <c r="I1688" i="6" s="1"/>
  <c r="H647" i="6"/>
  <c r="I647" i="6" s="1"/>
  <c r="H1681" i="6"/>
  <c r="I1681" i="6" s="1"/>
  <c r="H2257" i="6"/>
  <c r="I2257" i="6" s="1"/>
  <c r="H1538" i="6"/>
  <c r="I1538" i="6" s="1"/>
  <c r="H2178" i="6"/>
  <c r="I2178" i="6" s="1"/>
  <c r="H2582" i="6"/>
  <c r="I2582" i="6" s="1"/>
  <c r="H3158" i="6"/>
  <c r="I3158" i="6" s="1"/>
  <c r="H2319" i="6"/>
  <c r="I2319" i="6" s="1"/>
  <c r="H2895" i="6"/>
  <c r="I2895" i="6" s="1"/>
  <c r="H3471" i="6"/>
  <c r="I3471" i="6" s="1"/>
  <c r="J3471" i="6" s="1"/>
  <c r="H80" i="6"/>
  <c r="I80" i="6" s="1"/>
  <c r="H795" i="6"/>
  <c r="I795" i="6" s="1"/>
  <c r="H1821" i="6"/>
  <c r="I1821" i="6" s="1"/>
  <c r="H1718" i="6"/>
  <c r="I1718" i="6" s="1"/>
  <c r="H2230" i="6"/>
  <c r="I2230" i="6" s="1"/>
  <c r="H1447" i="6"/>
  <c r="I1447" i="6" s="1"/>
  <c r="H1959" i="6"/>
  <c r="I1959" i="6" s="1"/>
  <c r="H966" i="6"/>
  <c r="I966" i="6" s="1"/>
  <c r="H1696" i="6"/>
  <c r="I1696" i="6" s="1"/>
  <c r="H2208" i="6"/>
  <c r="I2208" i="6" s="1"/>
  <c r="H1433" i="6"/>
  <c r="I1433" i="6" s="1"/>
  <c r="H1945" i="6"/>
  <c r="I1945" i="6" s="1"/>
  <c r="H878" i="6"/>
  <c r="I878" i="6" s="1"/>
  <c r="H1674" i="6"/>
  <c r="I1674" i="6" s="1"/>
  <c r="H2186" i="6"/>
  <c r="I2186" i="6" s="1"/>
  <c r="H2526" i="6"/>
  <c r="I2526" i="6" s="1"/>
  <c r="H3038" i="6"/>
  <c r="I3038" i="6" s="1"/>
  <c r="H3550" i="6"/>
  <c r="I3550" i="6" s="1"/>
  <c r="J3550" i="6" s="1"/>
  <c r="H2647" i="6"/>
  <c r="I2647" i="6" s="1"/>
  <c r="H3159" i="6"/>
  <c r="I3159" i="6" s="1"/>
  <c r="H2251" i="6"/>
  <c r="I2251" i="6" s="1"/>
  <c r="H1636" i="6"/>
  <c r="I1636" i="6" s="1"/>
  <c r="H967" i="6"/>
  <c r="I967" i="6" s="1"/>
  <c r="H2399" i="6"/>
  <c r="I2399" i="6" s="1"/>
  <c r="H2944" i="6"/>
  <c r="I2944" i="6" s="1"/>
  <c r="H3456" i="6"/>
  <c r="I3456" i="6" s="1"/>
  <c r="H2617" i="6"/>
  <c r="I2617" i="6" s="1"/>
  <c r="H3129" i="6"/>
  <c r="I3129" i="6" s="1"/>
  <c r="H2203" i="6"/>
  <c r="I2203" i="6" s="1"/>
  <c r="H2802" i="6"/>
  <c r="I2802" i="6" s="1"/>
  <c r="H3314" i="6"/>
  <c r="I3314" i="6" s="1"/>
  <c r="H2459" i="6"/>
  <c r="I2459" i="6" s="1"/>
  <c r="H2971" i="6"/>
  <c r="I2971" i="6" s="1"/>
  <c r="H2091" i="6"/>
  <c r="I2091" i="6" s="1"/>
  <c r="H2828" i="6"/>
  <c r="I2828" i="6" s="1"/>
  <c r="H3429" i="6"/>
  <c r="I3429" i="6" s="1"/>
  <c r="H2781" i="6"/>
  <c r="I2781" i="6" s="1"/>
  <c r="H3061" i="6"/>
  <c r="I3061" i="6" s="1"/>
  <c r="H3029" i="6"/>
  <c r="I3029" i="6" s="1"/>
  <c r="J3029" i="6" s="1"/>
  <c r="H3237" i="6"/>
  <c r="I3237" i="6" s="1"/>
  <c r="H3363" i="6"/>
  <c r="I3363" i="6" s="1"/>
  <c r="J3363" i="6" s="1"/>
  <c r="H2545" i="6"/>
  <c r="I2545" i="6" s="1"/>
  <c r="H3283" i="6"/>
  <c r="I3283" i="6" s="1"/>
  <c r="J3283" i="6" s="1"/>
  <c r="H329" i="6"/>
  <c r="I329" i="6" s="1"/>
  <c r="H1057" i="6"/>
  <c r="I1057" i="6" s="1"/>
  <c r="H817" i="6"/>
  <c r="I817" i="6" s="1"/>
  <c r="H987" i="6"/>
  <c r="I987" i="6" s="1"/>
  <c r="H2806" i="6"/>
  <c r="I2806" i="6" s="1"/>
  <c r="H863" i="6"/>
  <c r="I863" i="6" s="1"/>
  <c r="H1962" i="6"/>
  <c r="I1962" i="6" s="1"/>
  <c r="H660" i="6"/>
  <c r="I660" i="6" s="1"/>
  <c r="H1349" i="6"/>
  <c r="I1349" i="6" s="1"/>
  <c r="H2098" i="6"/>
  <c r="I2098" i="6" s="1"/>
  <c r="H2336" i="6"/>
  <c r="I2336" i="6" s="1"/>
  <c r="H415" i="6"/>
  <c r="I415" i="6" s="1"/>
  <c r="H2192" i="6"/>
  <c r="I2192" i="6" s="1"/>
  <c r="H1658" i="6"/>
  <c r="I1658" i="6" s="1"/>
  <c r="H3534" i="6"/>
  <c r="I3534" i="6" s="1"/>
  <c r="H346" i="6"/>
  <c r="I346" i="6" s="1"/>
  <c r="H2094" i="6"/>
  <c r="I2094" i="6" s="1"/>
  <c r="H2143" i="6"/>
  <c r="I2143" i="6" s="1"/>
  <c r="H1752" i="6"/>
  <c r="I1752" i="6" s="1"/>
  <c r="H903" i="6"/>
  <c r="I903" i="6" s="1"/>
  <c r="H1745" i="6"/>
  <c r="I1745" i="6" s="1"/>
  <c r="H277" i="6"/>
  <c r="I277" i="6" s="1"/>
  <c r="H1666" i="6"/>
  <c r="I1666" i="6" s="1"/>
  <c r="J1666" i="6" s="1"/>
  <c r="H2242" i="6"/>
  <c r="I2242" i="6" s="1"/>
  <c r="H2646" i="6"/>
  <c r="I2646" i="6" s="1"/>
  <c r="H3222" i="6"/>
  <c r="I3222" i="6" s="1"/>
  <c r="H2383" i="6"/>
  <c r="I2383" i="6" s="1"/>
  <c r="H2959" i="6"/>
  <c r="I2959" i="6" s="1"/>
  <c r="H879" i="6"/>
  <c r="I879" i="6" s="1"/>
  <c r="H51" i="6"/>
  <c r="I51" i="6" s="1"/>
  <c r="H301" i="6"/>
  <c r="I301" i="6" s="1"/>
  <c r="H382" i="6"/>
  <c r="I382" i="6" s="1"/>
  <c r="H1782" i="6"/>
  <c r="I1782" i="6" s="1"/>
  <c r="H2294" i="6"/>
  <c r="I2294" i="6" s="1"/>
  <c r="H1511" i="6"/>
  <c r="I1511" i="6" s="1"/>
  <c r="H2023" i="6"/>
  <c r="I2023" i="6" s="1"/>
  <c r="H1222" i="6"/>
  <c r="I1222" i="6" s="1"/>
  <c r="H1760" i="6"/>
  <c r="I1760" i="6" s="1"/>
  <c r="H2272" i="6"/>
  <c r="I2272" i="6" s="1"/>
  <c r="H1497" i="6"/>
  <c r="I1497" i="6" s="1"/>
  <c r="H2009" i="6"/>
  <c r="I2009" i="6" s="1"/>
  <c r="H1134" i="6"/>
  <c r="I1134" i="6" s="1"/>
  <c r="H1738" i="6"/>
  <c r="I1738" i="6" s="1"/>
  <c r="H2250" i="6"/>
  <c r="I2250" i="6" s="1"/>
  <c r="H2590" i="6"/>
  <c r="I2590" i="6" s="1"/>
  <c r="H3102" i="6"/>
  <c r="I3102" i="6" s="1"/>
  <c r="J3102" i="6" s="1"/>
  <c r="H1475" i="6"/>
  <c r="I1475" i="6" s="1"/>
  <c r="H2711" i="6"/>
  <c r="I2711" i="6" s="1"/>
  <c r="H3223" i="6"/>
  <c r="I3223" i="6" s="1"/>
  <c r="J3223" i="6" s="1"/>
  <c r="H2360" i="6"/>
  <c r="I2360" i="6" s="1"/>
  <c r="H1470" i="6"/>
  <c r="I1470" i="6" s="1"/>
  <c r="H1697" i="6"/>
  <c r="I1697" i="6" s="1"/>
  <c r="H2911" i="6"/>
  <c r="I2911" i="6" s="1"/>
  <c r="H3008" i="6"/>
  <c r="I3008" i="6" s="1"/>
  <c r="H1167" i="6"/>
  <c r="I1167" i="6" s="1"/>
  <c r="H2681" i="6"/>
  <c r="I2681" i="6" s="1"/>
  <c r="H3193" i="6"/>
  <c r="I3193" i="6" s="1"/>
  <c r="H2354" i="6"/>
  <c r="I2354" i="6" s="1"/>
  <c r="H2866" i="6"/>
  <c r="I2866" i="6" s="1"/>
  <c r="H3378" i="6"/>
  <c r="I3378" i="6" s="1"/>
  <c r="J3378" i="6" s="1"/>
  <c r="H2523" i="6"/>
  <c r="I2523" i="6" s="1"/>
  <c r="H3035" i="6"/>
  <c r="I3035" i="6" s="1"/>
  <c r="H2340" i="6"/>
  <c r="I2340" i="6" s="1"/>
  <c r="H3084" i="6"/>
  <c r="I3084" i="6" s="1"/>
  <c r="H3545" i="6"/>
  <c r="I3545" i="6" s="1"/>
  <c r="H3037" i="6"/>
  <c r="I3037" i="6" s="1"/>
  <c r="H3497" i="6"/>
  <c r="I3497" i="6" s="1"/>
  <c r="H3477" i="6"/>
  <c r="I3477" i="6" s="1"/>
  <c r="H3269" i="6"/>
  <c r="I3269" i="6" s="1"/>
  <c r="H3403" i="6"/>
  <c r="I3403" i="6" s="1"/>
  <c r="H2993" i="6"/>
  <c r="I2993" i="6" s="1"/>
  <c r="H435" i="6"/>
  <c r="I435" i="6" s="1"/>
  <c r="H2068" i="6"/>
  <c r="I2068" i="6" s="1"/>
  <c r="H1655" i="6"/>
  <c r="I1655" i="6" s="1"/>
  <c r="H1471" i="6"/>
  <c r="I1471" i="6" s="1"/>
  <c r="H2543" i="6"/>
  <c r="I2543" i="6" s="1"/>
  <c r="H2183" i="6"/>
  <c r="I2183" i="6" s="1"/>
  <c r="H2814" i="6"/>
  <c r="I2814" i="6" s="1"/>
  <c r="H1214" i="6"/>
  <c r="I1214" i="6" s="1"/>
  <c r="H2056" i="6"/>
  <c r="I2056" i="6" s="1"/>
  <c r="H2502" i="6"/>
  <c r="I2502" i="6" s="1"/>
  <c r="H84" i="6"/>
  <c r="I84" i="6" s="1"/>
  <c r="H1559" i="6"/>
  <c r="I1559" i="6" s="1"/>
  <c r="H1277" i="6"/>
  <c r="I1277" i="6" s="1"/>
  <c r="H2042" i="6"/>
  <c r="I2042" i="6" s="1"/>
  <c r="H2503" i="6"/>
  <c r="I2503" i="6" s="1"/>
  <c r="H674" i="6"/>
  <c r="I674" i="6" s="1"/>
  <c r="H959" i="6"/>
  <c r="I959" i="6" s="1"/>
  <c r="H2207" i="6"/>
  <c r="I2207" i="6" s="1"/>
  <c r="H1880" i="6"/>
  <c r="I1880" i="6" s="1"/>
  <c r="H1159" i="6"/>
  <c r="I1159" i="6" s="1"/>
  <c r="H1809" i="6"/>
  <c r="I1809" i="6" s="1"/>
  <c r="H846" i="6"/>
  <c r="I846" i="6" s="1"/>
  <c r="H1730" i="6"/>
  <c r="I1730" i="6" s="1"/>
  <c r="H2306" i="6"/>
  <c r="I2306" i="6" s="1"/>
  <c r="H2710" i="6"/>
  <c r="I2710" i="6" s="1"/>
  <c r="H3286" i="6"/>
  <c r="I3286" i="6" s="1"/>
  <c r="H2447" i="6"/>
  <c r="I2447" i="6" s="1"/>
  <c r="H3023" i="6"/>
  <c r="I3023" i="6" s="1"/>
  <c r="H2187" i="6"/>
  <c r="I2187" i="6" s="1"/>
  <c r="H212" i="6"/>
  <c r="I212" i="6" s="1"/>
  <c r="H852" i="6"/>
  <c r="I852" i="6" s="1"/>
  <c r="H1255" i="6"/>
  <c r="I1255" i="6" s="1"/>
  <c r="H1846" i="6"/>
  <c r="I1846" i="6" s="1"/>
  <c r="H479" i="6"/>
  <c r="I479" i="6" s="1"/>
  <c r="H1575" i="6"/>
  <c r="I1575" i="6" s="1"/>
  <c r="H2087" i="6"/>
  <c r="I2087" i="6" s="1"/>
  <c r="H1303" i="6"/>
  <c r="I1303" i="6" s="1"/>
  <c r="H1824" i="6"/>
  <c r="I1824" i="6" s="1"/>
  <c r="H423" i="6"/>
  <c r="I423" i="6" s="1"/>
  <c r="H1561" i="6"/>
  <c r="I1561" i="6" s="1"/>
  <c r="J1561" i="6" s="1"/>
  <c r="H2073" i="6"/>
  <c r="I2073" i="6" s="1"/>
  <c r="J2073" i="6" s="1"/>
  <c r="H1278" i="6"/>
  <c r="I1278" i="6" s="1"/>
  <c r="H1802" i="6"/>
  <c r="I1802" i="6" s="1"/>
  <c r="H150" i="6"/>
  <c r="I150" i="6" s="1"/>
  <c r="H2654" i="6"/>
  <c r="I2654" i="6" s="1"/>
  <c r="H3166" i="6"/>
  <c r="I3166" i="6" s="1"/>
  <c r="H1987" i="6"/>
  <c r="I1987" i="6" s="1"/>
  <c r="H2775" i="6"/>
  <c r="I2775" i="6" s="1"/>
  <c r="H3287" i="6"/>
  <c r="I3287" i="6" s="1"/>
  <c r="H2424" i="6"/>
  <c r="I2424" i="6" s="1"/>
  <c r="H1982" i="6"/>
  <c r="I1982" i="6" s="1"/>
  <c r="H2209" i="6"/>
  <c r="I2209" i="6" s="1"/>
  <c r="H3423" i="6"/>
  <c r="I3423" i="6" s="1"/>
  <c r="J3423" i="6" s="1"/>
  <c r="H3072" i="6"/>
  <c r="I3072" i="6" s="1"/>
  <c r="H1747" i="6"/>
  <c r="I1747" i="6" s="1"/>
  <c r="H2745" i="6"/>
  <c r="I2745" i="6" s="1"/>
  <c r="H3257" i="6"/>
  <c r="I3257" i="6" s="1"/>
  <c r="H2418" i="6"/>
  <c r="I2418" i="6" s="1"/>
  <c r="H2930" i="6"/>
  <c r="I2930" i="6" s="1"/>
  <c r="J2930" i="6" s="1"/>
  <c r="H3442" i="6"/>
  <c r="I3442" i="6" s="1"/>
  <c r="J3442" i="6" s="1"/>
  <c r="H2587" i="6"/>
  <c r="I2587" i="6" s="1"/>
  <c r="H3099" i="6"/>
  <c r="I3099" i="6" s="1"/>
  <c r="H2404" i="6"/>
  <c r="I2404" i="6" s="1"/>
  <c r="H3340" i="6"/>
  <c r="I3340" i="6" s="1"/>
  <c r="J3340" i="6" s="1"/>
  <c r="H2557" i="6"/>
  <c r="I2557" i="6" s="1"/>
  <c r="H3293" i="6"/>
  <c r="I3293" i="6" s="1"/>
  <c r="H2692" i="6"/>
  <c r="I2692" i="6" s="1"/>
  <c r="H3109" i="6"/>
  <c r="I3109" i="6" s="1"/>
  <c r="H3125" i="6"/>
  <c r="I3125" i="6" s="1"/>
  <c r="H3529" i="6"/>
  <c r="I3529" i="6" s="1"/>
  <c r="J3529" i="6" s="1"/>
  <c r="H3377" i="6"/>
  <c r="I3377" i="6" s="1"/>
  <c r="H819" i="6"/>
  <c r="I819" i="6" s="1"/>
  <c r="H631" i="6"/>
  <c r="I631" i="6" s="1"/>
  <c r="H2039" i="6"/>
  <c r="I2039" i="6" s="1"/>
  <c r="H1983" i="6"/>
  <c r="I1983" i="6" s="1"/>
  <c r="H2671" i="6"/>
  <c r="I2671" i="6" s="1"/>
  <c r="H245" i="6"/>
  <c r="I245" i="6" s="1"/>
  <c r="H2942" i="6"/>
  <c r="I2942" i="6" s="1"/>
  <c r="H1566" i="6"/>
  <c r="I1566" i="6" s="1"/>
  <c r="H2184" i="6"/>
  <c r="I2184" i="6" s="1"/>
  <c r="H2694" i="6"/>
  <c r="I2694" i="6" s="1"/>
  <c r="H561" i="6"/>
  <c r="I561" i="6" s="1"/>
  <c r="H1751" i="6"/>
  <c r="I1751" i="6" s="1"/>
  <c r="H1417" i="6"/>
  <c r="I1417" i="6" s="1"/>
  <c r="H2170" i="6"/>
  <c r="I2170" i="6" s="1"/>
  <c r="H2631" i="6"/>
  <c r="I2631" i="6" s="1"/>
  <c r="H731" i="6"/>
  <c r="I731" i="6" s="1"/>
  <c r="H1302" i="6"/>
  <c r="I1302" i="6" s="1"/>
  <c r="H422" i="6"/>
  <c r="I422" i="6" s="1"/>
  <c r="H1944" i="6"/>
  <c r="I1944" i="6" s="1"/>
  <c r="H1286" i="6"/>
  <c r="I1286" i="6" s="1"/>
  <c r="H1937" i="6"/>
  <c r="I1937" i="6" s="1"/>
  <c r="H1102" i="6"/>
  <c r="I1102" i="6" s="1"/>
  <c r="H1794" i="6"/>
  <c r="I1794" i="6" s="1"/>
  <c r="H1467" i="6"/>
  <c r="I1467" i="6" s="1"/>
  <c r="H2774" i="6"/>
  <c r="I2774" i="6" s="1"/>
  <c r="H3350" i="6"/>
  <c r="I3350" i="6" s="1"/>
  <c r="H2511" i="6"/>
  <c r="I2511" i="6" s="1"/>
  <c r="H3151" i="6"/>
  <c r="I3151" i="6" s="1"/>
  <c r="J3151" i="6" s="1"/>
  <c r="H2352" i="6"/>
  <c r="I2352" i="6" s="1"/>
  <c r="H640" i="6"/>
  <c r="I640" i="6" s="1"/>
  <c r="H1364" i="6"/>
  <c r="I1364" i="6" s="1"/>
  <c r="H1328" i="6"/>
  <c r="I1328" i="6" s="1"/>
  <c r="H1910" i="6"/>
  <c r="I1910" i="6" s="1"/>
  <c r="H735" i="6"/>
  <c r="I735" i="6" s="1"/>
  <c r="H1639" i="6"/>
  <c r="I1639" i="6" s="1"/>
  <c r="H2151" i="6"/>
  <c r="I2151" i="6" s="1"/>
  <c r="H1376" i="6"/>
  <c r="I1376" i="6" s="1"/>
  <c r="H1888" i="6"/>
  <c r="I1888" i="6" s="1"/>
  <c r="H679" i="6"/>
  <c r="I679" i="6" s="1"/>
  <c r="H1625" i="6"/>
  <c r="I1625" i="6" s="1"/>
  <c r="H2137" i="6"/>
  <c r="I2137" i="6" s="1"/>
  <c r="J2137" i="6" s="1"/>
  <c r="H1351" i="6"/>
  <c r="I1351" i="6" s="1"/>
  <c r="H1866" i="6"/>
  <c r="I1866" i="6" s="1"/>
  <c r="H1531" i="6"/>
  <c r="I1531" i="6" s="1"/>
  <c r="H2718" i="6"/>
  <c r="I2718" i="6" s="1"/>
  <c r="H3230" i="6"/>
  <c r="I3230" i="6" s="1"/>
  <c r="H2327" i="6"/>
  <c r="I2327" i="6" s="1"/>
  <c r="H2839" i="6"/>
  <c r="I2839" i="6" s="1"/>
  <c r="H3351" i="6"/>
  <c r="I3351" i="6" s="1"/>
  <c r="J3351" i="6" s="1"/>
  <c r="H2488" i="6"/>
  <c r="I2488" i="6" s="1"/>
  <c r="H1023" i="6"/>
  <c r="I1023" i="6" s="1"/>
  <c r="H1426" i="6"/>
  <c r="I1426" i="6" s="1"/>
  <c r="H2560" i="6"/>
  <c r="I2560" i="6" s="1"/>
  <c r="H3136" i="6"/>
  <c r="I3136" i="6" s="1"/>
  <c r="H2259" i="6"/>
  <c r="I2259" i="6" s="1"/>
  <c r="H2809" i="6"/>
  <c r="I2809" i="6" s="1"/>
  <c r="H3321" i="6"/>
  <c r="I3321" i="6" s="1"/>
  <c r="H2482" i="6"/>
  <c r="I2482" i="6" s="1"/>
  <c r="H2994" i="6"/>
  <c r="I2994" i="6" s="1"/>
  <c r="H3506" i="6"/>
  <c r="I3506" i="6" s="1"/>
  <c r="H2651" i="6"/>
  <c r="I2651" i="6" s="1"/>
  <c r="H3163" i="6"/>
  <c r="I3163" i="6" s="1"/>
  <c r="H2468" i="6"/>
  <c r="I2468" i="6" s="1"/>
  <c r="H3505" i="6"/>
  <c r="I3505" i="6" s="1"/>
  <c r="H2876" i="6"/>
  <c r="I2876" i="6" s="1"/>
  <c r="H3484" i="6"/>
  <c r="I3484" i="6" s="1"/>
  <c r="J3484" i="6" s="1"/>
  <c r="H3204" i="6"/>
  <c r="I3204" i="6" s="1"/>
  <c r="H3141" i="6"/>
  <c r="I3141" i="6" s="1"/>
  <c r="H2900" i="6"/>
  <c r="I2900" i="6" s="1"/>
  <c r="H3468" i="6"/>
  <c r="I3468" i="6" s="1"/>
  <c r="H2474" i="6"/>
  <c r="I2474" i="6" s="1"/>
  <c r="H3181" i="6"/>
  <c r="I3181" i="6" s="1"/>
  <c r="H1775" i="6"/>
  <c r="I1775" i="6" s="1"/>
  <c r="H2002" i="6"/>
  <c r="I2002" i="6" s="1"/>
  <c r="H2696" i="6"/>
  <c r="I2696" i="6" s="1"/>
  <c r="H3208" i="6"/>
  <c r="I3208" i="6" s="1"/>
  <c r="H2369" i="6"/>
  <c r="I2369" i="6" s="1"/>
  <c r="H2881" i="6"/>
  <c r="I2881" i="6" s="1"/>
  <c r="H3393" i="6"/>
  <c r="I3393" i="6" s="1"/>
  <c r="H2554" i="6"/>
  <c r="I2554" i="6" s="1"/>
  <c r="H3066" i="6"/>
  <c r="I3066" i="6" s="1"/>
  <c r="H1571" i="6"/>
  <c r="I1571" i="6" s="1"/>
  <c r="H2723" i="6"/>
  <c r="I2723" i="6" s="1"/>
  <c r="H3235" i="6"/>
  <c r="I3235" i="6" s="1"/>
  <c r="J3235" i="6" s="1"/>
  <c r="H2540" i="6"/>
  <c r="I2540" i="6" s="1"/>
  <c r="H2116" i="6"/>
  <c r="I2116" i="6" s="1"/>
  <c r="H809" i="6"/>
  <c r="I809" i="6" s="1"/>
  <c r="H2153" i="6"/>
  <c r="I2153" i="6" s="1"/>
  <c r="H1457" i="6"/>
  <c r="I1457" i="6" s="1"/>
  <c r="H336" i="6"/>
  <c r="I336" i="6" s="1"/>
  <c r="H2176" i="6"/>
  <c r="I2176" i="6" s="1"/>
  <c r="H2743" i="6"/>
  <c r="I2743" i="6" s="1"/>
  <c r="H2270" i="6"/>
  <c r="I2270" i="6" s="1"/>
  <c r="H1793" i="6"/>
  <c r="I1793" i="6" s="1"/>
  <c r="H3526" i="6"/>
  <c r="I3526" i="6" s="1"/>
  <c r="J3526" i="6" s="1"/>
  <c r="H1956" i="6"/>
  <c r="I1956" i="6" s="1"/>
  <c r="H646" i="6"/>
  <c r="I646" i="6" s="1"/>
  <c r="H1929" i="6"/>
  <c r="I1929" i="6" s="1"/>
  <c r="H2510" i="6"/>
  <c r="I2510" i="6" s="1"/>
  <c r="H3143" i="6"/>
  <c r="I3143" i="6" s="1"/>
  <c r="H1207" i="6"/>
  <c r="I1207" i="6" s="1"/>
  <c r="H1631" i="6"/>
  <c r="I1631" i="6" s="1"/>
  <c r="H1367" i="6"/>
  <c r="I1367" i="6" s="1"/>
  <c r="H2072" i="6"/>
  <c r="I2072" i="6" s="1"/>
  <c r="H1489" i="6"/>
  <c r="I1489" i="6" s="1"/>
  <c r="H2065" i="6"/>
  <c r="I2065" i="6" s="1"/>
  <c r="H1342" i="6"/>
  <c r="I1342" i="6" s="1"/>
  <c r="H1922" i="6"/>
  <c r="I1922" i="6" s="1"/>
  <c r="H2326" i="6"/>
  <c r="I2326" i="6" s="1"/>
  <c r="H2902" i="6"/>
  <c r="I2902" i="6" s="1"/>
  <c r="H3542" i="6"/>
  <c r="I3542" i="6" s="1"/>
  <c r="J3542" i="6" s="1"/>
  <c r="H2703" i="6"/>
  <c r="I2703" i="6" s="1"/>
  <c r="H3279" i="6"/>
  <c r="I3279" i="6" s="1"/>
  <c r="H2480" i="6"/>
  <c r="I2480" i="6" s="1"/>
  <c r="H689" i="6"/>
  <c r="I689" i="6" s="1"/>
  <c r="H470" i="6"/>
  <c r="I470" i="6" s="1"/>
  <c r="H1462" i="6"/>
  <c r="I1462" i="6" s="1"/>
  <c r="H2038" i="6"/>
  <c r="I2038" i="6" s="1"/>
  <c r="H1237" i="6"/>
  <c r="I1237" i="6" s="1"/>
  <c r="H1767" i="6"/>
  <c r="I1767" i="6" s="1"/>
  <c r="H2279" i="6"/>
  <c r="I2279" i="6" s="1"/>
  <c r="H1504" i="6"/>
  <c r="I1504" i="6" s="1"/>
  <c r="H2016" i="6"/>
  <c r="I2016" i="6" s="1"/>
  <c r="H1191" i="6"/>
  <c r="I1191" i="6" s="1"/>
  <c r="J1191" i="6" s="1"/>
  <c r="H1753" i="6"/>
  <c r="I1753" i="6" s="1"/>
  <c r="J1753" i="6" s="1"/>
  <c r="H2265" i="6"/>
  <c r="I2265" i="6" s="1"/>
  <c r="H1482" i="6"/>
  <c r="I1482" i="6" s="1"/>
  <c r="H1994" i="6"/>
  <c r="I1994" i="6" s="1"/>
  <c r="H2334" i="6"/>
  <c r="I2334" i="6" s="1"/>
  <c r="H2846" i="6"/>
  <c r="I2846" i="6" s="1"/>
  <c r="H3358" i="6"/>
  <c r="I3358" i="6" s="1"/>
  <c r="H2455" i="6"/>
  <c r="I2455" i="6" s="1"/>
  <c r="H2967" i="6"/>
  <c r="I2967" i="6" s="1"/>
  <c r="H3479" i="6"/>
  <c r="I3479" i="6" s="1"/>
  <c r="H2616" i="6"/>
  <c r="I2616" i="6" s="1"/>
  <c r="H2223" i="6"/>
  <c r="I2223" i="6" s="1"/>
  <c r="H2107" i="6"/>
  <c r="I2107" i="6" s="1"/>
  <c r="H2752" i="6"/>
  <c r="I2752" i="6" s="1"/>
  <c r="H3264" i="6"/>
  <c r="I3264" i="6" s="1"/>
  <c r="J3264" i="6" s="1"/>
  <c r="H2425" i="6"/>
  <c r="I2425" i="6" s="1"/>
  <c r="H2937" i="6"/>
  <c r="I2937" i="6" s="1"/>
  <c r="H3449" i="6"/>
  <c r="I3449" i="6" s="1"/>
  <c r="H2610" i="6"/>
  <c r="I2610" i="6" s="1"/>
  <c r="H3122" i="6"/>
  <c r="I3122" i="6" s="1"/>
  <c r="J3122" i="6" s="1"/>
  <c r="H2019" i="6"/>
  <c r="I2019" i="6" s="1"/>
  <c r="H2779" i="6"/>
  <c r="I2779" i="6" s="1"/>
  <c r="H3291" i="6"/>
  <c r="I3291" i="6" s="1"/>
  <c r="J3291" i="6" s="1"/>
  <c r="H2596" i="6"/>
  <c r="I2596" i="6" s="1"/>
  <c r="H2701" i="6"/>
  <c r="I2701" i="6" s="1"/>
  <c r="H3373" i="6"/>
  <c r="I3373" i="6" s="1"/>
  <c r="J3373" i="6" s="1"/>
  <c r="H2932" i="6"/>
  <c r="I2932" i="6" s="1"/>
  <c r="H2836" i="6"/>
  <c r="I2836" i="6" s="1"/>
  <c r="H3173" i="6"/>
  <c r="I3173" i="6" s="1"/>
  <c r="J3173" i="6" s="1"/>
  <c r="H3509" i="6"/>
  <c r="I3509" i="6" s="1"/>
  <c r="H3552" i="6"/>
  <c r="I3552" i="6" s="1"/>
  <c r="H3306" i="6"/>
  <c r="I3306" i="6" s="1"/>
  <c r="J3306" i="6" s="1"/>
  <c r="H313" i="6"/>
  <c r="I313" i="6" s="1"/>
  <c r="H1322" i="6"/>
  <c r="I1322" i="6" s="1"/>
  <c r="H2142" i="6"/>
  <c r="I2142" i="6" s="1"/>
  <c r="J2142" i="6" s="1"/>
  <c r="H2263" i="6"/>
  <c r="I2263" i="6" s="1"/>
  <c r="H1508" i="6"/>
  <c r="I1508" i="6" s="1"/>
  <c r="H1425" i="6"/>
  <c r="I1425" i="6" s="1"/>
  <c r="H1979" i="6"/>
  <c r="I1979" i="6" s="1"/>
  <c r="H3215" i="6"/>
  <c r="I3215" i="6" s="1"/>
  <c r="J3215" i="6" s="1"/>
  <c r="H1398" i="6"/>
  <c r="I1398" i="6" s="1"/>
  <c r="H2215" i="6"/>
  <c r="I2215" i="6" s="1"/>
  <c r="H1689" i="6"/>
  <c r="I1689" i="6" s="1"/>
  <c r="H2043" i="6"/>
  <c r="I2043" i="6" s="1"/>
  <c r="J2043" i="6" s="1"/>
  <c r="H2903" i="6"/>
  <c r="I2903" i="6" s="1"/>
  <c r="H1938" i="6"/>
  <c r="I1938" i="6" s="1"/>
  <c r="H2873" i="6"/>
  <c r="I2873" i="6" s="1"/>
  <c r="H1507" i="6"/>
  <c r="I1507" i="6" s="1"/>
  <c r="H1587" i="6"/>
  <c r="I1587" i="6" s="1"/>
  <c r="H3172" i="6"/>
  <c r="I3172" i="6" s="1"/>
  <c r="J3172" i="6" s="1"/>
  <c r="H2460" i="6"/>
  <c r="I2460" i="6" s="1"/>
  <c r="H2287" i="6"/>
  <c r="I2287" i="6" s="1"/>
  <c r="H2854" i="6"/>
  <c r="I2854" i="6" s="1"/>
  <c r="H2888" i="6"/>
  <c r="I2888" i="6" s="1"/>
  <c r="H3464" i="6"/>
  <c r="I3464" i="6" s="1"/>
  <c r="H2689" i="6"/>
  <c r="I2689" i="6" s="1"/>
  <c r="H3265" i="6"/>
  <c r="I3265" i="6" s="1"/>
  <c r="H2490" i="6"/>
  <c r="I2490" i="6" s="1"/>
  <c r="H3130" i="6"/>
  <c r="I3130" i="6" s="1"/>
  <c r="H2339" i="6"/>
  <c r="I2339" i="6" s="1"/>
  <c r="H2915" i="6"/>
  <c r="I2915" i="6" s="1"/>
  <c r="H2155" i="6"/>
  <c r="I2155" i="6" s="1"/>
  <c r="H3116" i="6"/>
  <c r="I3116" i="6" s="1"/>
  <c r="H3554" i="6"/>
  <c r="I3554" i="6" s="1"/>
  <c r="H3069" i="6"/>
  <c r="I3069" i="6" s="1"/>
  <c r="H2756" i="6"/>
  <c r="I2756" i="6" s="1"/>
  <c r="H3404" i="6"/>
  <c r="I3404" i="6" s="1"/>
  <c r="H2145" i="6"/>
  <c r="I2145" i="6" s="1"/>
  <c r="H3320" i="6"/>
  <c r="I3320" i="6" s="1"/>
  <c r="H1955" i="6"/>
  <c r="I1955" i="6" s="1"/>
  <c r="H859" i="6"/>
  <c r="I859" i="6" s="1"/>
  <c r="H2088" i="6"/>
  <c r="I2088" i="6" s="1"/>
  <c r="H3430" i="6"/>
  <c r="I3430" i="6" s="1"/>
  <c r="H2896" i="6"/>
  <c r="I2896" i="6" s="1"/>
  <c r="H3408" i="6"/>
  <c r="I3408" i="6" s="1"/>
  <c r="J3408" i="6" s="1"/>
  <c r="H2569" i="6"/>
  <c r="I2569" i="6" s="1"/>
  <c r="H3081" i="6"/>
  <c r="I3081" i="6" s="1"/>
  <c r="H1819" i="6"/>
  <c r="I1819" i="6" s="1"/>
  <c r="H2754" i="6"/>
  <c r="I2754" i="6" s="1"/>
  <c r="H3266" i="6"/>
  <c r="I3266" i="6" s="1"/>
  <c r="J3266" i="6" s="1"/>
  <c r="H2411" i="6"/>
  <c r="I2411" i="6" s="1"/>
  <c r="H2923" i="6"/>
  <c r="I2923" i="6" s="1"/>
  <c r="H1707" i="6"/>
  <c r="I1707" i="6" s="1"/>
  <c r="H2589" i="6"/>
  <c r="I2589" i="6" s="1"/>
  <c r="H3277" i="6"/>
  <c r="I3277" i="6" s="1"/>
  <c r="H2501" i="6"/>
  <c r="I2501" i="6" s="1"/>
  <c r="H2677" i="6"/>
  <c r="I2677" i="6" s="1"/>
  <c r="H2613" i="6"/>
  <c r="I2613" i="6" s="1"/>
  <c r="H3448" i="6"/>
  <c r="I3448" i="6" s="1"/>
  <c r="J3448" i="6" s="1"/>
  <c r="H2323" i="6"/>
  <c r="I2323" i="6" s="1"/>
  <c r="H404" i="6"/>
  <c r="I404" i="6" s="1"/>
  <c r="H2152" i="6"/>
  <c r="I2152" i="6" s="1"/>
  <c r="H3494" i="6"/>
  <c r="I3494" i="6" s="1"/>
  <c r="H2904" i="6"/>
  <c r="I2904" i="6" s="1"/>
  <c r="H3416" i="6"/>
  <c r="I3416" i="6" s="1"/>
  <c r="J3416" i="6" s="1"/>
  <c r="H2577" i="6"/>
  <c r="I2577" i="6" s="1"/>
  <c r="H3089" i="6"/>
  <c r="I3089" i="6" s="1"/>
  <c r="H1883" i="6"/>
  <c r="I1883" i="6" s="1"/>
  <c r="H2762" i="6"/>
  <c r="I2762" i="6" s="1"/>
  <c r="H3274" i="6"/>
  <c r="I3274" i="6" s="1"/>
  <c r="H2419" i="6"/>
  <c r="I2419" i="6" s="1"/>
  <c r="H2931" i="6"/>
  <c r="I2931" i="6" s="1"/>
  <c r="H1771" i="6"/>
  <c r="I1771" i="6" s="1"/>
  <c r="H2653" i="6"/>
  <c r="I2653" i="6" s="1"/>
  <c r="H3309" i="6"/>
  <c r="I3309" i="6" s="1"/>
  <c r="J3309" i="6" s="1"/>
  <c r="H2565" i="6"/>
  <c r="I2565" i="6" s="1"/>
  <c r="H2741" i="6"/>
  <c r="I2741" i="6" s="1"/>
  <c r="H2709" i="6"/>
  <c r="I2709" i="6" s="1"/>
  <c r="H1918" i="6"/>
  <c r="I1918" i="6" s="1"/>
  <c r="H3370" i="6"/>
  <c r="I3370" i="6" s="1"/>
  <c r="J3370" i="6" s="1"/>
  <c r="H704" i="6"/>
  <c r="I704" i="6" s="1"/>
  <c r="H1704" i="6"/>
  <c r="I1704" i="6" s="1"/>
  <c r="H3046" i="6"/>
  <c r="I3046" i="6" s="1"/>
  <c r="H2848" i="6"/>
  <c r="I2848" i="6" s="1"/>
  <c r="H3360" i="6"/>
  <c r="I3360" i="6" s="1"/>
  <c r="H1442" i="6"/>
  <c r="I1442" i="6" s="1"/>
  <c r="H1615" i="6"/>
  <c r="I1615" i="6" s="1"/>
  <c r="H1552" i="6"/>
  <c r="I1552" i="6" s="1"/>
  <c r="H1454" i="6"/>
  <c r="I1454" i="6" s="1"/>
  <c r="H1553" i="6"/>
  <c r="I1553" i="6" s="1"/>
  <c r="H2390" i="6"/>
  <c r="I2390" i="6" s="1"/>
  <c r="H3343" i="6"/>
  <c r="I3343" i="6" s="1"/>
  <c r="J3343" i="6" s="1"/>
  <c r="H1590" i="6"/>
  <c r="I1590" i="6" s="1"/>
  <c r="H454" i="6"/>
  <c r="I454" i="6" s="1"/>
  <c r="H1817" i="6"/>
  <c r="I1817" i="6" s="1"/>
  <c r="H2398" i="6"/>
  <c r="I2398" i="6" s="1"/>
  <c r="H3031" i="6"/>
  <c r="I3031" i="6" s="1"/>
  <c r="H2790" i="6"/>
  <c r="I2790" i="6" s="1"/>
  <c r="H3001" i="6"/>
  <c r="I3001" i="6" s="1"/>
  <c r="H2331" i="6"/>
  <c r="I2331" i="6" s="1"/>
  <c r="H2957" i="6"/>
  <c r="I2957" i="6" s="1"/>
  <c r="H3205" i="6"/>
  <c r="I3205" i="6" s="1"/>
  <c r="H3052" i="6"/>
  <c r="I3052" i="6" s="1"/>
  <c r="H1512" i="6"/>
  <c r="I1512" i="6" s="1"/>
  <c r="H3366" i="6"/>
  <c r="I3366" i="6" s="1"/>
  <c r="H2952" i="6"/>
  <c r="I2952" i="6" s="1"/>
  <c r="H1288" i="6"/>
  <c r="I1288" i="6" s="1"/>
  <c r="H2753" i="6"/>
  <c r="I2753" i="6" s="1"/>
  <c r="H3329" i="6"/>
  <c r="I3329" i="6" s="1"/>
  <c r="J3329" i="6" s="1"/>
  <c r="H2618" i="6"/>
  <c r="I2618" i="6" s="1"/>
  <c r="H3194" i="6"/>
  <c r="I3194" i="6" s="1"/>
  <c r="H2403" i="6"/>
  <c r="I2403" i="6" s="1"/>
  <c r="H2979" i="6"/>
  <c r="I2979" i="6" s="1"/>
  <c r="H2348" i="6"/>
  <c r="I2348" i="6" s="1"/>
  <c r="H3364" i="6"/>
  <c r="I3364" i="6" s="1"/>
  <c r="H2621" i="6"/>
  <c r="I2621" i="6" s="1"/>
  <c r="H3325" i="6"/>
  <c r="I3325" i="6" s="1"/>
  <c r="H3268" i="6"/>
  <c r="I3268" i="6" s="1"/>
  <c r="H3444" i="6"/>
  <c r="I3444" i="6" s="1"/>
  <c r="H1874" i="6"/>
  <c r="I1874" i="6" s="1"/>
  <c r="H1683" i="6"/>
  <c r="I1683" i="6" s="1"/>
  <c r="H2771" i="6"/>
  <c r="I2771" i="6" s="1"/>
  <c r="H1373" i="6"/>
  <c r="I1373" i="6" s="1"/>
  <c r="H1304" i="6"/>
  <c r="I1304" i="6" s="1"/>
  <c r="H2527" i="6"/>
  <c r="I2527" i="6" s="1"/>
  <c r="H2960" i="6"/>
  <c r="I2960" i="6" s="1"/>
  <c r="H3472" i="6"/>
  <c r="I3472" i="6" s="1"/>
  <c r="H2633" i="6"/>
  <c r="I2633" i="6" s="1"/>
  <c r="H3145" i="6"/>
  <c r="I3145" i="6" s="1"/>
  <c r="H2305" i="6"/>
  <c r="I2305" i="6" s="1"/>
  <c r="H2818" i="6"/>
  <c r="I2818" i="6" s="1"/>
  <c r="H3330" i="6"/>
  <c r="I3330" i="6" s="1"/>
  <c r="H2475" i="6"/>
  <c r="I2475" i="6" s="1"/>
  <c r="H2987" i="6"/>
  <c r="I2987" i="6" s="1"/>
  <c r="H2219" i="6"/>
  <c r="I2219" i="6" s="1"/>
  <c r="H2892" i="6"/>
  <c r="I2892" i="6" s="1"/>
  <c r="H3475" i="6"/>
  <c r="I3475" i="6" s="1"/>
  <c r="J3475" i="6" s="1"/>
  <c r="H2845" i="6"/>
  <c r="I2845" i="6" s="1"/>
  <c r="H3189" i="6"/>
  <c r="I3189" i="6" s="1"/>
  <c r="H3157" i="6"/>
  <c r="I3157" i="6" s="1"/>
  <c r="H2481" i="6"/>
  <c r="I2481" i="6" s="1"/>
  <c r="H2643" i="6"/>
  <c r="I2643" i="6" s="1"/>
  <c r="H1885" i="6"/>
  <c r="I1885" i="6" s="1"/>
  <c r="H1377" i="6"/>
  <c r="I1377" i="6" s="1"/>
  <c r="H2591" i="6"/>
  <c r="I2591" i="6" s="1"/>
  <c r="H2968" i="6"/>
  <c r="I2968" i="6" s="1"/>
  <c r="H3480" i="6"/>
  <c r="I3480" i="6" s="1"/>
  <c r="H2641" i="6"/>
  <c r="I2641" i="6" s="1"/>
  <c r="H3153" i="6"/>
  <c r="I3153" i="6" s="1"/>
  <c r="H2314" i="6"/>
  <c r="I2314" i="6" s="1"/>
  <c r="H2826" i="6"/>
  <c r="I2826" i="6" s="1"/>
  <c r="H3338" i="6"/>
  <c r="I3338" i="6" s="1"/>
  <c r="H2483" i="6"/>
  <c r="I2483" i="6" s="1"/>
  <c r="H2995" i="6"/>
  <c r="I2995" i="6" s="1"/>
  <c r="H2283" i="6"/>
  <c r="I2283" i="6" s="1"/>
  <c r="H2924" i="6"/>
  <c r="I2924" i="6" s="1"/>
  <c r="H3493" i="6"/>
  <c r="I3493" i="6" s="1"/>
  <c r="H2877" i="6"/>
  <c r="I2877" i="6" s="1"/>
  <c r="H3253" i="6"/>
  <c r="I3253" i="6" s="1"/>
  <c r="J3253" i="6" s="1"/>
  <c r="H3221" i="6"/>
  <c r="I3221" i="6" s="1"/>
  <c r="H3064" i="6"/>
  <c r="I3064" i="6" s="1"/>
  <c r="H1443" i="6"/>
  <c r="I1443" i="6" s="1"/>
  <c r="H916" i="6"/>
  <c r="I916" i="6" s="1"/>
  <c r="H2216" i="6"/>
  <c r="I2216" i="6" s="1"/>
  <c r="H278" i="6"/>
  <c r="I278" i="6" s="1"/>
  <c r="H2912" i="6"/>
  <c r="I2912" i="6" s="1"/>
  <c r="H3424" i="6"/>
  <c r="I3424" i="6" s="1"/>
  <c r="J3424" i="6" s="1"/>
  <c r="H797" i="6"/>
  <c r="I797" i="6" s="1"/>
  <c r="H2576" i="6"/>
  <c r="I2576" i="6" s="1"/>
  <c r="H1473" i="6"/>
  <c r="I1473" i="6" s="1"/>
  <c r="H1801" i="6"/>
  <c r="I1801" i="6" s="1"/>
  <c r="H1439" i="6"/>
  <c r="I1439" i="6" s="1"/>
  <c r="H2001" i="6"/>
  <c r="I2001" i="6" s="1"/>
  <c r="H2838" i="6"/>
  <c r="I2838" i="6" s="1"/>
  <c r="H2416" i="6"/>
  <c r="I2416" i="6" s="1"/>
  <c r="H1974" i="6"/>
  <c r="I1974" i="6" s="1"/>
  <c r="H1440" i="6"/>
  <c r="I1440" i="6" s="1"/>
  <c r="H2201" i="6"/>
  <c r="I2201" i="6" s="1"/>
  <c r="H2782" i="6"/>
  <c r="I2782" i="6" s="1"/>
  <c r="H3415" i="6"/>
  <c r="I3415" i="6" s="1"/>
  <c r="H2688" i="6"/>
  <c r="I2688" i="6" s="1"/>
  <c r="H3385" i="6"/>
  <c r="I3385" i="6" s="1"/>
  <c r="J3385" i="6" s="1"/>
  <c r="H2715" i="6"/>
  <c r="I2715" i="6" s="1"/>
  <c r="H3132" i="6"/>
  <c r="I3132" i="6" s="1"/>
  <c r="H2485" i="6"/>
  <c r="I2485" i="6" s="1"/>
  <c r="H3355" i="6"/>
  <c r="I3355" i="6" s="1"/>
  <c r="H2024" i="6"/>
  <c r="I2024" i="6" s="1"/>
  <c r="H2463" i="6"/>
  <c r="I2463" i="6" s="1"/>
  <c r="H3016" i="6"/>
  <c r="I3016" i="6" s="1"/>
  <c r="H1811" i="6"/>
  <c r="I1811" i="6" s="1"/>
  <c r="H2817" i="6"/>
  <c r="I2817" i="6" s="1"/>
  <c r="H3457" i="6"/>
  <c r="I3457" i="6" s="1"/>
  <c r="J3457" i="6" s="1"/>
  <c r="H2682" i="6"/>
  <c r="I2682" i="6" s="1"/>
  <c r="H3258" i="6"/>
  <c r="I3258" i="6" s="1"/>
  <c r="H2467" i="6"/>
  <c r="I2467" i="6" s="1"/>
  <c r="H3043" i="6"/>
  <c r="I3043" i="6" s="1"/>
  <c r="H2412" i="6"/>
  <c r="I2412" i="6" s="1"/>
  <c r="H3516" i="6"/>
  <c r="I3516" i="6" s="1"/>
  <c r="J3516" i="6" s="1"/>
  <c r="H2908" i="6"/>
  <c r="I2908" i="6" s="1"/>
  <c r="H3500" i="6"/>
  <c r="I3500" i="6" s="1"/>
  <c r="H3559" i="6"/>
  <c r="I3559" i="6" s="1"/>
  <c r="H3485" i="6"/>
  <c r="I3485" i="6" s="1"/>
  <c r="H2726" i="6"/>
  <c r="I2726" i="6" s="1"/>
  <c r="H2417" i="6"/>
  <c r="I2417" i="6" s="1"/>
  <c r="H3219" i="6"/>
  <c r="I3219" i="6" s="1"/>
  <c r="H1598" i="6"/>
  <c r="I1598" i="6" s="1"/>
  <c r="H1825" i="6"/>
  <c r="I1825" i="6" s="1"/>
  <c r="H3039" i="6"/>
  <c r="I3039" i="6" s="1"/>
  <c r="H3024" i="6"/>
  <c r="I3024" i="6" s="1"/>
  <c r="H1361" i="6"/>
  <c r="I1361" i="6" s="1"/>
  <c r="H2697" i="6"/>
  <c r="I2697" i="6" s="1"/>
  <c r="H3209" i="6"/>
  <c r="I3209" i="6" s="1"/>
  <c r="J3209" i="6" s="1"/>
  <c r="H2370" i="6"/>
  <c r="I2370" i="6" s="1"/>
  <c r="H2882" i="6"/>
  <c r="I2882" i="6" s="1"/>
  <c r="H3394" i="6"/>
  <c r="I3394" i="6" s="1"/>
  <c r="H2539" i="6"/>
  <c r="I2539" i="6" s="1"/>
  <c r="H3051" i="6"/>
  <c r="I3051" i="6" s="1"/>
  <c r="H2356" i="6"/>
  <c r="I2356" i="6" s="1"/>
  <c r="H3148" i="6"/>
  <c r="I3148" i="6" s="1"/>
  <c r="H1251" i="6"/>
  <c r="I1251" i="6" s="1"/>
  <c r="H3101" i="6"/>
  <c r="I3101" i="6" s="1"/>
  <c r="H3538" i="6"/>
  <c r="I3538" i="6" s="1"/>
  <c r="H3427" i="6"/>
  <c r="I3427" i="6" s="1"/>
  <c r="H2801" i="6"/>
  <c r="I2801" i="6" s="1"/>
  <c r="H3027" i="6"/>
  <c r="I3027" i="6" s="1"/>
  <c r="H1662" i="6"/>
  <c r="I1662" i="6" s="1"/>
  <c r="H1889" i="6"/>
  <c r="I1889" i="6" s="1"/>
  <c r="H3103" i="6"/>
  <c r="I3103" i="6" s="1"/>
  <c r="H3032" i="6"/>
  <c r="I3032" i="6" s="1"/>
  <c r="H1427" i="6"/>
  <c r="I1427" i="6" s="1"/>
  <c r="H2705" i="6"/>
  <c r="I2705" i="6" s="1"/>
  <c r="H3217" i="6"/>
  <c r="I3217" i="6" s="1"/>
  <c r="H2378" i="6"/>
  <c r="I2378" i="6" s="1"/>
  <c r="H2890" i="6"/>
  <c r="I2890" i="6" s="1"/>
  <c r="H3402" i="6"/>
  <c r="I3402" i="6" s="1"/>
  <c r="H2547" i="6"/>
  <c r="I2547" i="6" s="1"/>
  <c r="H3059" i="6"/>
  <c r="I3059" i="6" s="1"/>
  <c r="H2364" i="6"/>
  <c r="I2364" i="6" s="1"/>
  <c r="H3180" i="6"/>
  <c r="I3180" i="6" s="1"/>
  <c r="H1779" i="6"/>
  <c r="I1779" i="6" s="1"/>
  <c r="H3133" i="6"/>
  <c r="I3133" i="6" s="1"/>
  <c r="H3556" i="6"/>
  <c r="I3556" i="6" s="1"/>
  <c r="J3556" i="6" s="1"/>
  <c r="H3547" i="6"/>
  <c r="I3547" i="6" s="1"/>
  <c r="J3547" i="6" s="1"/>
  <c r="H2353" i="6"/>
  <c r="I2353" i="6" s="1"/>
  <c r="H2579" i="6"/>
  <c r="I2579" i="6" s="1"/>
  <c r="H638" i="6"/>
  <c r="I638" i="6" s="1"/>
  <c r="H1441" i="6"/>
  <c r="I1441" i="6" s="1"/>
  <c r="H2655" i="6"/>
  <c r="I2655" i="6" s="1"/>
  <c r="H1034" i="6"/>
  <c r="I1034" i="6" s="1"/>
  <c r="H1565" i="6"/>
  <c r="I1565" i="6" s="1"/>
  <c r="H526" i="6"/>
  <c r="I526" i="6" s="1"/>
  <c r="H149" i="6"/>
  <c r="I149" i="6" s="1"/>
  <c r="H1695" i="6"/>
  <c r="I1695" i="6" s="1"/>
  <c r="H2129" i="6"/>
  <c r="I2129" i="6" s="1"/>
  <c r="H3030" i="6"/>
  <c r="I3030" i="6" s="1"/>
  <c r="H2544" i="6"/>
  <c r="I2544" i="6" s="1"/>
  <c r="H2102" i="6"/>
  <c r="I2102" i="6" s="1"/>
  <c r="H1568" i="6"/>
  <c r="I1568" i="6" s="1"/>
  <c r="H366" i="6"/>
  <c r="I366" i="6" s="1"/>
  <c r="H2910" i="6"/>
  <c r="I2910" i="6" s="1"/>
  <c r="H1135" i="6"/>
  <c r="I1135" i="6" s="1"/>
  <c r="H2816" i="6"/>
  <c r="I2816" i="6" s="1"/>
  <c r="H943" i="6"/>
  <c r="I943" i="6" s="1"/>
  <c r="H2843" i="6"/>
  <c r="I2843" i="6" s="1"/>
  <c r="H3521" i="6"/>
  <c r="I3521" i="6" s="1"/>
  <c r="H3301" i="6"/>
  <c r="I3301" i="6" s="1"/>
  <c r="H326" i="6"/>
  <c r="I326" i="6" s="1"/>
  <c r="H1223" i="6"/>
  <c r="I1223" i="6" s="1"/>
  <c r="H2975" i="6"/>
  <c r="I2975" i="6" s="1"/>
  <c r="H3080" i="6"/>
  <c r="I3080" i="6" s="1"/>
  <c r="H2304" i="6"/>
  <c r="I2304" i="6" s="1"/>
  <c r="H2945" i="6"/>
  <c r="I2945" i="6" s="1"/>
  <c r="H1199" i="6"/>
  <c r="I1199" i="6" s="1"/>
  <c r="H2746" i="6"/>
  <c r="I2746" i="6" s="1"/>
  <c r="H3322" i="6"/>
  <c r="I3322" i="6" s="1"/>
  <c r="H2531" i="6"/>
  <c r="I2531" i="6" s="1"/>
  <c r="H3107" i="6"/>
  <c r="I3107" i="6" s="1"/>
  <c r="H2476" i="6"/>
  <c r="I2476" i="6" s="1"/>
  <c r="H2099" i="6"/>
  <c r="I2099" i="6" s="1"/>
  <c r="H3164" i="6"/>
  <c r="I3164" i="6" s="1"/>
  <c r="H2163" i="6"/>
  <c r="I2163" i="6" s="1"/>
  <c r="H3389" i="6"/>
  <c r="I3389" i="6" s="1"/>
  <c r="J3389" i="6" s="1"/>
  <c r="H3504" i="6"/>
  <c r="I3504" i="6" s="1"/>
  <c r="H2335" i="6"/>
  <c r="I2335" i="6" s="1"/>
  <c r="H2737" i="6"/>
  <c r="I2737" i="6" s="1"/>
  <c r="H2396" i="6"/>
  <c r="I2396" i="6" s="1"/>
  <c r="H2110" i="6"/>
  <c r="I2110" i="6" s="1"/>
  <c r="H398" i="6"/>
  <c r="I398" i="6" s="1"/>
  <c r="J398" i="6" s="1"/>
  <c r="H1279" i="6"/>
  <c r="I1279" i="6" s="1"/>
  <c r="H3088" i="6"/>
  <c r="I3088" i="6" s="1"/>
  <c r="H1875" i="6"/>
  <c r="I1875" i="6" s="1"/>
  <c r="H2761" i="6"/>
  <c r="I2761" i="6" s="1"/>
  <c r="H3273" i="6"/>
  <c r="I3273" i="6" s="1"/>
  <c r="H2434" i="6"/>
  <c r="I2434" i="6" s="1"/>
  <c r="H2946" i="6"/>
  <c r="I2946" i="6" s="1"/>
  <c r="H3458" i="6"/>
  <c r="I3458" i="6" s="1"/>
  <c r="H2603" i="6"/>
  <c r="I2603" i="6" s="1"/>
  <c r="H3115" i="6"/>
  <c r="I3115" i="6" s="1"/>
  <c r="H2420" i="6"/>
  <c r="I2420" i="6" s="1"/>
  <c r="H3387" i="6"/>
  <c r="I3387" i="6" s="1"/>
  <c r="H2684" i="6"/>
  <c r="I2684" i="6" s="1"/>
  <c r="H3356" i="6"/>
  <c r="I3356" i="6" s="1"/>
  <c r="H2820" i="6"/>
  <c r="I2820" i="6" s="1"/>
  <c r="H3445" i="6"/>
  <c r="I3445" i="6" s="1"/>
  <c r="J3445" i="6" s="1"/>
  <c r="H3185" i="6"/>
  <c r="I3185" i="6" s="1"/>
  <c r="H2027" i="6"/>
  <c r="I2027" i="6" s="1"/>
  <c r="H2174" i="6"/>
  <c r="I2174" i="6" s="1"/>
  <c r="H654" i="6"/>
  <c r="I654" i="6" s="1"/>
  <c r="H1803" i="6"/>
  <c r="I1803" i="6" s="1"/>
  <c r="H3096" i="6"/>
  <c r="I3096" i="6" s="1"/>
  <c r="H1939" i="6"/>
  <c r="I1939" i="6" s="1"/>
  <c r="H2769" i="6"/>
  <c r="I2769" i="6" s="1"/>
  <c r="H3281" i="6"/>
  <c r="I3281" i="6" s="1"/>
  <c r="H2442" i="6"/>
  <c r="I2442" i="6" s="1"/>
  <c r="H2954" i="6"/>
  <c r="I2954" i="6" s="1"/>
  <c r="H3466" i="6"/>
  <c r="I3466" i="6" s="1"/>
  <c r="J3466" i="6" s="1"/>
  <c r="H2611" i="6"/>
  <c r="I2611" i="6" s="1"/>
  <c r="H3123" i="6"/>
  <c r="I3123" i="6" s="1"/>
  <c r="H2428" i="6"/>
  <c r="I2428" i="6" s="1"/>
  <c r="H3405" i="6"/>
  <c r="I3405" i="6" s="1"/>
  <c r="J3405" i="6" s="1"/>
  <c r="H2716" i="6"/>
  <c r="I2716" i="6" s="1"/>
  <c r="H3379" i="6"/>
  <c r="I3379" i="6" s="1"/>
  <c r="J3379" i="6" s="1"/>
  <c r="H2884" i="6"/>
  <c r="I2884" i="6" s="1"/>
  <c r="H3515" i="6"/>
  <c r="I3515" i="6" s="1"/>
  <c r="H2673" i="6"/>
  <c r="I2673" i="6" s="1"/>
  <c r="H2963" i="6"/>
  <c r="I2963" i="6" s="1"/>
  <c r="H1726" i="6"/>
  <c r="I1726" i="6" s="1"/>
  <c r="H1953" i="6"/>
  <c r="I1953" i="6" s="1"/>
  <c r="H3167" i="6"/>
  <c r="I3167" i="6" s="1"/>
  <c r="H3040" i="6"/>
  <c r="I3040" i="6" s="1"/>
  <c r="H1491" i="6"/>
  <c r="I1491" i="6" s="1"/>
  <c r="H2713" i="6"/>
  <c r="I2713" i="6" s="1"/>
  <c r="H3225" i="6"/>
  <c r="I3225" i="6" s="1"/>
  <c r="H489" i="6"/>
  <c r="I489" i="6" s="1"/>
  <c r="H2048" i="6"/>
  <c r="I2048" i="6" s="1"/>
  <c r="H3398" i="6"/>
  <c r="I3398" i="6" s="1"/>
  <c r="J3398" i="6" s="1"/>
  <c r="H2382" i="6"/>
  <c r="I2382" i="6" s="1"/>
  <c r="H934" i="6"/>
  <c r="I934" i="6" s="1"/>
  <c r="H1269" i="6"/>
  <c r="I1269" i="6" s="1"/>
  <c r="H3414" i="6"/>
  <c r="I3414" i="6" s="1"/>
  <c r="H1152" i="6"/>
  <c r="I1152" i="6" s="1"/>
  <c r="H991" i="6"/>
  <c r="I991" i="6" s="1"/>
  <c r="H1952" i="6"/>
  <c r="I1952" i="6" s="1"/>
  <c r="H1418" i="6"/>
  <c r="I1418" i="6" s="1"/>
  <c r="H3294" i="6"/>
  <c r="I3294" i="6" s="1"/>
  <c r="J3294" i="6" s="1"/>
  <c r="H2552" i="6"/>
  <c r="I2552" i="6" s="1"/>
  <c r="H3200" i="6"/>
  <c r="I3200" i="6" s="1"/>
  <c r="J3200" i="6" s="1"/>
  <c r="H2546" i="6"/>
  <c r="I2546" i="6" s="1"/>
  <c r="H3227" i="6"/>
  <c r="I3227" i="6" s="1"/>
  <c r="J3227" i="6" s="1"/>
  <c r="H783" i="6"/>
  <c r="I783" i="6" s="1"/>
  <c r="H3514" i="6"/>
  <c r="I3514" i="6" s="1"/>
  <c r="H2148" i="6"/>
  <c r="I2148" i="6" s="1"/>
  <c r="H1761" i="6"/>
  <c r="I1761" i="6" s="1"/>
  <c r="H3487" i="6"/>
  <c r="I3487" i="6" s="1"/>
  <c r="J3487" i="6" s="1"/>
  <c r="H3144" i="6"/>
  <c r="I3144" i="6" s="1"/>
  <c r="H2433" i="6"/>
  <c r="I2433" i="6" s="1"/>
  <c r="H3009" i="6"/>
  <c r="I3009" i="6" s="1"/>
  <c r="H1755" i="6"/>
  <c r="I1755" i="6" s="1"/>
  <c r="H2810" i="6"/>
  <c r="I2810" i="6" s="1"/>
  <c r="H3386" i="6"/>
  <c r="I3386" i="6" s="1"/>
  <c r="H2595" i="6"/>
  <c r="I2595" i="6" s="1"/>
  <c r="H3171" i="6"/>
  <c r="I3171" i="6" s="1"/>
  <c r="H2604" i="6"/>
  <c r="I2604" i="6" s="1"/>
  <c r="H2733" i="6"/>
  <c r="I2733" i="6" s="1"/>
  <c r="H3396" i="6"/>
  <c r="I3396" i="6" s="1"/>
  <c r="J3396" i="6" s="1"/>
  <c r="H2996" i="6"/>
  <c r="I2996" i="6" s="1"/>
  <c r="H3093" i="6"/>
  <c r="I3093" i="6" s="1"/>
  <c r="H3551" i="6"/>
  <c r="I3551" i="6" s="1"/>
  <c r="H3359" i="6"/>
  <c r="I3359" i="6" s="1"/>
  <c r="J3359" i="6" s="1"/>
  <c r="H3249" i="6"/>
  <c r="I3249" i="6" s="1"/>
  <c r="J3249" i="6" s="1"/>
  <c r="H2397" i="6"/>
  <c r="I2397" i="6" s="1"/>
  <c r="H1320" i="6"/>
  <c r="I1320" i="6" s="1"/>
  <c r="H1554" i="6"/>
  <c r="I1554" i="6" s="1"/>
  <c r="H2640" i="6"/>
  <c r="I2640" i="6" s="1"/>
  <c r="H3152" i="6"/>
  <c r="I3152" i="6" s="1"/>
  <c r="H2313" i="6"/>
  <c r="I2313" i="6" s="1"/>
  <c r="H2825" i="6"/>
  <c r="I2825" i="6" s="1"/>
  <c r="H3337" i="6"/>
  <c r="I3337" i="6" s="1"/>
  <c r="H2498" i="6"/>
  <c r="I2498" i="6" s="1"/>
  <c r="H3010" i="6"/>
  <c r="I3010" i="6" s="1"/>
  <c r="H719" i="6"/>
  <c r="I719" i="6" s="1"/>
  <c r="H2667" i="6"/>
  <c r="I2667" i="6" s="1"/>
  <c r="H3179" i="6"/>
  <c r="I3179" i="6" s="1"/>
  <c r="H2484" i="6"/>
  <c r="I2484" i="6" s="1"/>
  <c r="H3525" i="6"/>
  <c r="I3525" i="6" s="1"/>
  <c r="J3525" i="6" s="1"/>
  <c r="H2940" i="6"/>
  <c r="I2940" i="6" s="1"/>
  <c r="H3513" i="6"/>
  <c r="I3513" i="6" s="1"/>
  <c r="J3513" i="6" s="1"/>
  <c r="H3332" i="6"/>
  <c r="I3332" i="6" s="1"/>
  <c r="H3491" i="6"/>
  <c r="I3491" i="6" s="1"/>
  <c r="J3491" i="6" s="1"/>
  <c r="H687" i="6"/>
  <c r="I687" i="6" s="1"/>
  <c r="H3308" i="6"/>
  <c r="I3308" i="6" s="1"/>
  <c r="H1391" i="6"/>
  <c r="I1391" i="6" s="1"/>
  <c r="H1618" i="6"/>
  <c r="I1618" i="6" s="1"/>
  <c r="H2648" i="6"/>
  <c r="I2648" i="6" s="1"/>
  <c r="H3160" i="6"/>
  <c r="I3160" i="6" s="1"/>
  <c r="H2321" i="6"/>
  <c r="I2321" i="6" s="1"/>
  <c r="H2833" i="6"/>
  <c r="I2833" i="6" s="1"/>
  <c r="H3345" i="6"/>
  <c r="I3345" i="6" s="1"/>
  <c r="H2506" i="6"/>
  <c r="I2506" i="6" s="1"/>
  <c r="H3018" i="6"/>
  <c r="I3018" i="6" s="1"/>
  <c r="H975" i="6"/>
  <c r="I975" i="6" s="1"/>
  <c r="H2675" i="6"/>
  <c r="I2675" i="6" s="1"/>
  <c r="H3187" i="6"/>
  <c r="I3187" i="6" s="1"/>
  <c r="H2492" i="6"/>
  <c r="I2492" i="6" s="1"/>
  <c r="H3535" i="6"/>
  <c r="I3535" i="6" s="1"/>
  <c r="J3535" i="6" s="1"/>
  <c r="H2972" i="6"/>
  <c r="I2972" i="6" s="1"/>
  <c r="H3522" i="6"/>
  <c r="I3522" i="6" s="1"/>
  <c r="H3380" i="6"/>
  <c r="I3380" i="6" s="1"/>
  <c r="H3524" i="6"/>
  <c r="I3524" i="6" s="1"/>
  <c r="J3524" i="6" s="1"/>
  <c r="H3121" i="6"/>
  <c r="I3121" i="6" s="1"/>
  <c r="H1515" i="6"/>
  <c r="I1515" i="6" s="1"/>
  <c r="H2238" i="6"/>
  <c r="I2238" i="6" s="1"/>
  <c r="H910" i="6"/>
  <c r="I910" i="6" s="1"/>
  <c r="H2303" i="6"/>
  <c r="I2303" i="6" s="1"/>
  <c r="H3104" i="6"/>
  <c r="I3104" i="6" s="1"/>
  <c r="H2003" i="6"/>
  <c r="I2003" i="6" s="1"/>
  <c r="H2777" i="6"/>
  <c r="I2777" i="6" s="1"/>
  <c r="H3289" i="6"/>
  <c r="I3289" i="6" s="1"/>
  <c r="H2450" i="6"/>
  <c r="I2450" i="6" s="1"/>
  <c r="H2962" i="6"/>
  <c r="I2962" i="6" s="1"/>
  <c r="H3474" i="6"/>
  <c r="I3474" i="6" s="1"/>
  <c r="H2619" i="6"/>
  <c r="I2619" i="6" s="1"/>
  <c r="H3131" i="6"/>
  <c r="I3131" i="6" s="1"/>
  <c r="H2436" i="6"/>
  <c r="I2436" i="6" s="1"/>
  <c r="H3428" i="6"/>
  <c r="I3428" i="6" s="1"/>
  <c r="H2748" i="6"/>
  <c r="I2748" i="6" s="1"/>
  <c r="H3397" i="6"/>
  <c r="I3397" i="6" s="1"/>
  <c r="H2948" i="6"/>
  <c r="I2948" i="6" s="1"/>
  <c r="H1907" i="6"/>
  <c r="I1907" i="6" s="1"/>
  <c r="H2605" i="6"/>
  <c r="I2605" i="6" s="1"/>
  <c r="H911" i="6"/>
  <c r="I911" i="6" s="1"/>
  <c r="H2332" i="6"/>
  <c r="I2332" i="6" s="1"/>
  <c r="H1641" i="6"/>
  <c r="I1641" i="6" s="1"/>
  <c r="J1641" i="6" s="1"/>
  <c r="H2551" i="6"/>
  <c r="I2551" i="6" s="1"/>
  <c r="H637" i="6"/>
  <c r="I637" i="6" s="1"/>
  <c r="H3015" i="6"/>
  <c r="I3015" i="6" s="1"/>
  <c r="H2008" i="6"/>
  <c r="I2008" i="6" s="1"/>
  <c r="J2008" i="6" s="1"/>
  <c r="H1858" i="6"/>
  <c r="I1858" i="6" s="1"/>
  <c r="H2639" i="6"/>
  <c r="I2639" i="6" s="1"/>
  <c r="H765" i="6"/>
  <c r="I765" i="6" s="1"/>
  <c r="H1703" i="6"/>
  <c r="I1703" i="6" s="1"/>
  <c r="H935" i="6"/>
  <c r="I935" i="6" s="1"/>
  <c r="H1930" i="6"/>
  <c r="I1930" i="6" s="1"/>
  <c r="H2391" i="6"/>
  <c r="I2391" i="6" s="1"/>
  <c r="H1711" i="6"/>
  <c r="I1711" i="6" s="1"/>
  <c r="H2361" i="6"/>
  <c r="I2361" i="6" s="1"/>
  <c r="H3058" i="6"/>
  <c r="I3058" i="6" s="1"/>
  <c r="H2532" i="6"/>
  <c r="I2532" i="6" s="1"/>
  <c r="H3541" i="6"/>
  <c r="I3541" i="6" s="1"/>
  <c r="J3541" i="6" s="1"/>
  <c r="H2858" i="6"/>
  <c r="I2858" i="6" s="1"/>
  <c r="H2046" i="6"/>
  <c r="I2046" i="6" s="1"/>
  <c r="H1490" i="6"/>
  <c r="I1490" i="6" s="1"/>
  <c r="H2760" i="6"/>
  <c r="I2760" i="6" s="1"/>
  <c r="H3336" i="6"/>
  <c r="I3336" i="6" s="1"/>
  <c r="H2561" i="6"/>
  <c r="I2561" i="6" s="1"/>
  <c r="H3137" i="6"/>
  <c r="I3137" i="6" s="1"/>
  <c r="H2362" i="6"/>
  <c r="I2362" i="6" s="1"/>
  <c r="H2938" i="6"/>
  <c r="I2938" i="6" s="1"/>
  <c r="H463" i="6"/>
  <c r="I463" i="6" s="1"/>
  <c r="H2787" i="6"/>
  <c r="I2787" i="6" s="1"/>
  <c r="H751" i="6"/>
  <c r="I751" i="6" s="1"/>
  <c r="H2525" i="6"/>
  <c r="I2525" i="6" s="1"/>
  <c r="H3245" i="6"/>
  <c r="I3245" i="6" s="1"/>
  <c r="H2437" i="6"/>
  <c r="I2437" i="6" s="1"/>
  <c r="H2549" i="6"/>
  <c r="I2549" i="6" s="1"/>
  <c r="H3333" i="6"/>
  <c r="I3333" i="6" s="1"/>
  <c r="H1384" i="6"/>
  <c r="I1384" i="6" s="1"/>
  <c r="H2808" i="6"/>
  <c r="I2808" i="6" s="1"/>
  <c r="H2730" i="6"/>
  <c r="I2730" i="6" s="1"/>
  <c r="H2844" i="6"/>
  <c r="I2844" i="6" s="1"/>
  <c r="H486" i="6"/>
  <c r="I486" i="6" s="1"/>
  <c r="H2406" i="6"/>
  <c r="I2406" i="6" s="1"/>
  <c r="H2768" i="6"/>
  <c r="I2768" i="6" s="1"/>
  <c r="H3280" i="6"/>
  <c r="I3280" i="6" s="1"/>
  <c r="H2441" i="6"/>
  <c r="I2441" i="6" s="1"/>
  <c r="H2953" i="6"/>
  <c r="I2953" i="6" s="1"/>
  <c r="H3465" i="6"/>
  <c r="I3465" i="6" s="1"/>
  <c r="J3465" i="6" s="1"/>
  <c r="H2626" i="6"/>
  <c r="I2626" i="6" s="1"/>
  <c r="H3138" i="6"/>
  <c r="I3138" i="6" s="1"/>
  <c r="H2147" i="6"/>
  <c r="I2147" i="6" s="1"/>
  <c r="H2795" i="6"/>
  <c r="I2795" i="6" s="1"/>
  <c r="H3307" i="6"/>
  <c r="I3307" i="6" s="1"/>
  <c r="J3307" i="6" s="1"/>
  <c r="H2612" i="6"/>
  <c r="I2612" i="6" s="1"/>
  <c r="H2765" i="6"/>
  <c r="I2765" i="6" s="1"/>
  <c r="H3419" i="6"/>
  <c r="I3419" i="6" s="1"/>
  <c r="H3060" i="6"/>
  <c r="I3060" i="6" s="1"/>
  <c r="H2964" i="6"/>
  <c r="I2964" i="6" s="1"/>
  <c r="H1647" i="6"/>
  <c r="I1647" i="6" s="1"/>
  <c r="H2986" i="6"/>
  <c r="I2986" i="6" s="1"/>
  <c r="H3005" i="6"/>
  <c r="I3005" i="6" s="1"/>
  <c r="H742" i="6"/>
  <c r="I742" i="6" s="1"/>
  <c r="H2470" i="6"/>
  <c r="I2470" i="6" s="1"/>
  <c r="H2776" i="6"/>
  <c r="I2776" i="6" s="1"/>
  <c r="H3288" i="6"/>
  <c r="I3288" i="6" s="1"/>
  <c r="H2449" i="6"/>
  <c r="I2449" i="6" s="1"/>
  <c r="H2961" i="6"/>
  <c r="I2961" i="6" s="1"/>
  <c r="H3473" i="6"/>
  <c r="I3473" i="6" s="1"/>
  <c r="H2634" i="6"/>
  <c r="I2634" i="6" s="1"/>
  <c r="H3146" i="6"/>
  <c r="I3146" i="6" s="1"/>
  <c r="H2211" i="6"/>
  <c r="I2211" i="6" s="1"/>
  <c r="H2803" i="6"/>
  <c r="I2803" i="6" s="1"/>
  <c r="H3315" i="6"/>
  <c r="I3315" i="6" s="1"/>
  <c r="H2620" i="6"/>
  <c r="I2620" i="6" s="1"/>
  <c r="H2797" i="6"/>
  <c r="I2797" i="6" s="1"/>
  <c r="H3437" i="6"/>
  <c r="I3437" i="6" s="1"/>
  <c r="J3437" i="6" s="1"/>
  <c r="H3124" i="6"/>
  <c r="I3124" i="6" s="1"/>
  <c r="H3028" i="6"/>
  <c r="I3028" i="6" s="1"/>
  <c r="J3028" i="6" s="1"/>
  <c r="H3533" i="6"/>
  <c r="I3533" i="6" s="1"/>
  <c r="J3533" i="6" s="1"/>
  <c r="H2538" i="6"/>
  <c r="I2538" i="6" s="1"/>
  <c r="H2925" i="6"/>
  <c r="I2925" i="6" s="1"/>
  <c r="H1967" i="6"/>
  <c r="I1967" i="6" s="1"/>
  <c r="H2194" i="6"/>
  <c r="I2194" i="6" s="1"/>
  <c r="H2720" i="6"/>
  <c r="I2720" i="6" s="1"/>
  <c r="H3118" i="6"/>
  <c r="I3118" i="6" s="1"/>
  <c r="H2328" i="6"/>
  <c r="I2328" i="6" s="1"/>
  <c r="H1510" i="6"/>
  <c r="I1510" i="6" s="1"/>
  <c r="H623" i="6"/>
  <c r="I623" i="6" s="1"/>
  <c r="H2200" i="6"/>
  <c r="I2200" i="6" s="1"/>
  <c r="H1986" i="6"/>
  <c r="I1986" i="6" s="1"/>
  <c r="H2767" i="6"/>
  <c r="I2767" i="6" s="1"/>
  <c r="H1572" i="6"/>
  <c r="I1572" i="6" s="1"/>
  <c r="H1831" i="6"/>
  <c r="I1831" i="6" s="1"/>
  <c r="H1295" i="6"/>
  <c r="I1295" i="6" s="1"/>
  <c r="H2058" i="6"/>
  <c r="I2058" i="6" s="1"/>
  <c r="H2519" i="6"/>
  <c r="I2519" i="6" s="1"/>
  <c r="H1448" i="6"/>
  <c r="I1448" i="6" s="1"/>
  <c r="H2489" i="6"/>
  <c r="I2489" i="6" s="1"/>
  <c r="H3186" i="6"/>
  <c r="I3186" i="6" s="1"/>
  <c r="H2660" i="6"/>
  <c r="I2660" i="6" s="1"/>
  <c r="H3348" i="6"/>
  <c r="I3348" i="6" s="1"/>
  <c r="H2387" i="6"/>
  <c r="I2387" i="6" s="1"/>
  <c r="H2997" i="6"/>
  <c r="I2997" i="6" s="1"/>
  <c r="H2573" i="6"/>
  <c r="I2573" i="6" s="1"/>
  <c r="H2981" i="6"/>
  <c r="I2981" i="6" s="1"/>
  <c r="H3050" i="6"/>
  <c r="I3050" i="6" s="1"/>
  <c r="H2853" i="6"/>
  <c r="I2853" i="6" s="1"/>
  <c r="H3220" i="6"/>
  <c r="I3220" i="6" s="1"/>
  <c r="H3316" i="6"/>
  <c r="I3316" i="6" s="1"/>
  <c r="H3499" i="6"/>
  <c r="I3499" i="6" s="1"/>
  <c r="H2893" i="6"/>
  <c r="I2893" i="6" s="1"/>
  <c r="H2644" i="6"/>
  <c r="I2644" i="6" s="1"/>
  <c r="H3339" i="6"/>
  <c r="I3339" i="6" s="1"/>
  <c r="H2827" i="6"/>
  <c r="I2827" i="6" s="1"/>
  <c r="H2315" i="6"/>
  <c r="I2315" i="6" s="1"/>
  <c r="H3170" i="6"/>
  <c r="I3170" i="6" s="1"/>
  <c r="H2658" i="6"/>
  <c r="I2658" i="6" s="1"/>
  <c r="H431" i="6"/>
  <c r="I431" i="6" s="1"/>
  <c r="H2985" i="6"/>
  <c r="I2985" i="6" s="1"/>
  <c r="H2473" i="6"/>
  <c r="I2473" i="6" s="1"/>
  <c r="H3312" i="6"/>
  <c r="I3312" i="6" s="1"/>
  <c r="H2800" i="6"/>
  <c r="I2800" i="6" s="1"/>
  <c r="H2662" i="6"/>
  <c r="I2662" i="6" s="1"/>
  <c r="H1312" i="6"/>
  <c r="I1312" i="6" s="1"/>
  <c r="H2309" i="6"/>
  <c r="I2309" i="6" s="1"/>
  <c r="H2794" i="6"/>
  <c r="I2794" i="6" s="1"/>
  <c r="H2936" i="6"/>
  <c r="I2936" i="6" s="1"/>
  <c r="H1896" i="6"/>
  <c r="I1896" i="6" s="1"/>
  <c r="J1896" i="6" s="1"/>
  <c r="H3467" i="6"/>
  <c r="I3467" i="6" s="1"/>
  <c r="H3420" i="6"/>
  <c r="I3420" i="6" s="1"/>
  <c r="H2780" i="6"/>
  <c r="I2780" i="6" s="1"/>
  <c r="H3451" i="6"/>
  <c r="I3451" i="6" s="1"/>
  <c r="J3451" i="6" s="1"/>
  <c r="H2444" i="6"/>
  <c r="I2444" i="6" s="1"/>
  <c r="H3139" i="6"/>
  <c r="I3139" i="6" s="1"/>
  <c r="H2627" i="6"/>
  <c r="I2627" i="6" s="1"/>
  <c r="H3482" i="6"/>
  <c r="I3482" i="6" s="1"/>
  <c r="H2970" i="6"/>
  <c r="I2970" i="6" s="1"/>
  <c r="H2458" i="6"/>
  <c r="I2458" i="6" s="1"/>
  <c r="H3297" i="6"/>
  <c r="I3297" i="6" s="1"/>
  <c r="J3297" i="6" s="1"/>
  <c r="H2785" i="6"/>
  <c r="I2785" i="6" s="1"/>
  <c r="H2067" i="6"/>
  <c r="I2067" i="6" s="1"/>
  <c r="H3112" i="6"/>
  <c r="I3112" i="6" s="1"/>
  <c r="H2368" i="6"/>
  <c r="I2368" i="6" s="1"/>
  <c r="H1166" i="6"/>
  <c r="I1166" i="6" s="1"/>
  <c r="H2302" i="6"/>
  <c r="I2302" i="6" s="1"/>
  <c r="H3155" i="6"/>
  <c r="I3155" i="6" s="1"/>
  <c r="H2757" i="6"/>
  <c r="I2757" i="6" s="1"/>
  <c r="H2453" i="6"/>
  <c r="I2453" i="6" s="1"/>
  <c r="H3508" i="6"/>
  <c r="I3508" i="6" s="1"/>
  <c r="J3508" i="6" s="1"/>
  <c r="H3188" i="6"/>
  <c r="I3188" i="6" s="1"/>
  <c r="H3260" i="6"/>
  <c r="I3260" i="6" s="1"/>
  <c r="H3544" i="6"/>
  <c r="I3544" i="6" s="1"/>
  <c r="H2372" i="6"/>
  <c r="I2372" i="6" s="1"/>
  <c r="H3003" i="6"/>
  <c r="I3003" i="6" s="1"/>
  <c r="H2427" i="6"/>
  <c r="I2427" i="6" s="1"/>
  <c r="H3218" i="6"/>
  <c r="I3218" i="6" s="1"/>
  <c r="H2642" i="6"/>
  <c r="I2642" i="6" s="1"/>
  <c r="H3417" i="6"/>
  <c r="I3417" i="6" s="1"/>
  <c r="J3417" i="6" s="1"/>
  <c r="H2649" i="6"/>
  <c r="I2649" i="6" s="1"/>
  <c r="H3232" i="6"/>
  <c r="I3232" i="6" s="1"/>
  <c r="J3232" i="6" s="1"/>
  <c r="H1455" i="6"/>
  <c r="I1455" i="6" s="1"/>
  <c r="H2349" i="6"/>
  <c r="I2349" i="6" s="1"/>
  <c r="H2556" i="6"/>
  <c r="I2556" i="6" s="1"/>
  <c r="H3082" i="6"/>
  <c r="I3082" i="6" s="1"/>
  <c r="H2385" i="6"/>
  <c r="I2385" i="6" s="1"/>
  <c r="H1903" i="6"/>
  <c r="I1903" i="6" s="1"/>
  <c r="H1651" i="6"/>
  <c r="I1651" i="6" s="1"/>
  <c r="H2548" i="6"/>
  <c r="I2548" i="6" s="1"/>
  <c r="H3074" i="6"/>
  <c r="I3074" i="6" s="1"/>
  <c r="H2377" i="6"/>
  <c r="I2377" i="6" s="1"/>
  <c r="H1839" i="6"/>
  <c r="I1839" i="6" s="1"/>
  <c r="H767" i="6"/>
  <c r="I767" i="6" s="1"/>
  <c r="H2989" i="6"/>
  <c r="I2989" i="6" s="1"/>
  <c r="H3450" i="6"/>
  <c r="I3450" i="6" s="1"/>
  <c r="H2497" i="6"/>
  <c r="I2497" i="6" s="1"/>
  <c r="H1534" i="6"/>
  <c r="I1534" i="6" s="1"/>
  <c r="H1546" i="6"/>
  <c r="I1546" i="6" s="1"/>
  <c r="H2687" i="6"/>
  <c r="I2687" i="6" s="1"/>
  <c r="H2763" i="6"/>
  <c r="I2763" i="6" s="1"/>
  <c r="H1891" i="6"/>
  <c r="I1891" i="6" s="1"/>
  <c r="H3106" i="6"/>
  <c r="I3106" i="6" s="1"/>
  <c r="H2594" i="6"/>
  <c r="I2594" i="6" s="1"/>
  <c r="H3433" i="6"/>
  <c r="I3433" i="6" s="1"/>
  <c r="J3433" i="6" s="1"/>
  <c r="H2921" i="6"/>
  <c r="I2921" i="6" s="1"/>
  <c r="H2409" i="6"/>
  <c r="I2409" i="6" s="1"/>
  <c r="H3248" i="6"/>
  <c r="I3248" i="6" s="1"/>
  <c r="H2736" i="6"/>
  <c r="I2736" i="6" s="1"/>
  <c r="H559" i="6"/>
  <c r="I559" i="6" s="1"/>
  <c r="H2095" i="6"/>
  <c r="I2095" i="6" s="1"/>
  <c r="H3536" i="6"/>
  <c r="I3536" i="6" s="1"/>
  <c r="J3536" i="6" s="1"/>
  <c r="H2346" i="6"/>
  <c r="I2346" i="6" s="1"/>
  <c r="H2744" i="6"/>
  <c r="I2744" i="6" s="1"/>
  <c r="H1406" i="6"/>
  <c r="I1406" i="6" s="1"/>
  <c r="H3012" i="6"/>
  <c r="I3012" i="6" s="1"/>
  <c r="H3197" i="6"/>
  <c r="I3197" i="6" s="1"/>
  <c r="H2365" i="6"/>
  <c r="I2365" i="6" s="1"/>
  <c r="H3244" i="6"/>
  <c r="I3244" i="6" s="1"/>
  <c r="H2380" i="6"/>
  <c r="I2380" i="6" s="1"/>
  <c r="H3075" i="6"/>
  <c r="I3075" i="6" s="1"/>
  <c r="H2563" i="6"/>
  <c r="I2563" i="6" s="1"/>
  <c r="H3418" i="6"/>
  <c r="I3418" i="6" s="1"/>
  <c r="H2906" i="6"/>
  <c r="I2906" i="6" s="1"/>
  <c r="H2394" i="6"/>
  <c r="I2394" i="6" s="1"/>
  <c r="H3233" i="6"/>
  <c r="I3233" i="6" s="1"/>
  <c r="H2721" i="6"/>
  <c r="I2721" i="6" s="1"/>
  <c r="H1555" i="6"/>
  <c r="I1555" i="6" s="1"/>
  <c r="H3048" i="6"/>
  <c r="I3048" i="6" s="1"/>
  <c r="H3231" i="6"/>
  <c r="I3231" i="6" s="1"/>
  <c r="H2017" i="6"/>
  <c r="I2017" i="6" s="1"/>
  <c r="H1790" i="6"/>
  <c r="I1790" i="6" s="1"/>
  <c r="H2707" i="6"/>
  <c r="I2707" i="6" s="1"/>
  <c r="H2724" i="6"/>
  <c r="I2724" i="6" s="1"/>
  <c r="H2389" i="6"/>
  <c r="I2389" i="6" s="1"/>
  <c r="H3092" i="6"/>
  <c r="I3092" i="6" s="1"/>
  <c r="H2669" i="6"/>
  <c r="I2669" i="6" s="1"/>
  <c r="H3004" i="6"/>
  <c r="I3004" i="6" s="1"/>
  <c r="H3212" i="6"/>
  <c r="I3212" i="6" s="1"/>
  <c r="H2308" i="6"/>
  <c r="I2308" i="6" s="1"/>
  <c r="H2939" i="6"/>
  <c r="I2939" i="6" s="1"/>
  <c r="H2363" i="6"/>
  <c r="I2363" i="6" s="1"/>
  <c r="H3154" i="6"/>
  <c r="I3154" i="6" s="1"/>
  <c r="H2578" i="6"/>
  <c r="I2578" i="6" s="1"/>
  <c r="H3353" i="6"/>
  <c r="I3353" i="6" s="1"/>
  <c r="H2585" i="6"/>
  <c r="I2585" i="6" s="1"/>
  <c r="H3168" i="6"/>
  <c r="I3168" i="6" s="1"/>
  <c r="H3100" i="6"/>
  <c r="I3100" i="6" s="1"/>
  <c r="H3519" i="6"/>
  <c r="I3519" i="6" s="1"/>
  <c r="H1242" i="6"/>
  <c r="I1242" i="6" s="1"/>
  <c r="H2698" i="6"/>
  <c r="I2698" i="6" s="1"/>
  <c r="H3352" i="6"/>
  <c r="I3352" i="6" s="1"/>
  <c r="H276" i="6"/>
  <c r="I276" i="6" s="1"/>
  <c r="H3496" i="6"/>
  <c r="I3496" i="6" s="1"/>
  <c r="H1007" i="6"/>
  <c r="I1007" i="6" s="1"/>
  <c r="H2690" i="6"/>
  <c r="I2690" i="6" s="1"/>
  <c r="J2690" i="6" s="1"/>
  <c r="H3344" i="6"/>
  <c r="I3344" i="6" s="1"/>
  <c r="H115" i="6"/>
  <c r="I115" i="6" s="1"/>
  <c r="H3381" i="6"/>
  <c r="I3381" i="6" s="1"/>
  <c r="J3381" i="6" s="1"/>
  <c r="H2860" i="6"/>
  <c r="I2860" i="6" s="1"/>
  <c r="H3002" i="6"/>
  <c r="I3002" i="6" s="1"/>
  <c r="H3400" i="6"/>
  <c r="I3400" i="6" s="1"/>
  <c r="H2159" i="6"/>
  <c r="I2159" i="6" s="1"/>
  <c r="H2080" i="6"/>
  <c r="I2080" i="6" s="1"/>
  <c r="H1913" i="6"/>
  <c r="I1913" i="6" s="1"/>
  <c r="H2699" i="6"/>
  <c r="I2699" i="6" s="1"/>
  <c r="H1379" i="6"/>
  <c r="I1379" i="6" s="1"/>
  <c r="H3042" i="6"/>
  <c r="I3042" i="6" s="1"/>
  <c r="J3042" i="6" s="1"/>
  <c r="H2530" i="6"/>
  <c r="I2530" i="6" s="1"/>
  <c r="H3369" i="6"/>
  <c r="I3369" i="6" s="1"/>
  <c r="H2857" i="6"/>
  <c r="I2857" i="6" s="1"/>
  <c r="H2345" i="6"/>
  <c r="I2345" i="6" s="1"/>
  <c r="H3184" i="6"/>
  <c r="I3184" i="6" s="1"/>
  <c r="J3184" i="6" s="1"/>
  <c r="H2672" i="6"/>
  <c r="I2672" i="6" s="1"/>
  <c r="H1810" i="6"/>
  <c r="I1810" i="6" s="1"/>
  <c r="H1583" i="6"/>
  <c r="I1583" i="6" s="1"/>
  <c r="H3492" i="6"/>
  <c r="I3492" i="6" s="1"/>
  <c r="H3313" i="6"/>
  <c r="I3313" i="6" s="1"/>
  <c r="H2496" i="6"/>
  <c r="I2496" i="6" s="1"/>
  <c r="H2725" i="6"/>
  <c r="I2725" i="6" s="1"/>
  <c r="H2317" i="6"/>
  <c r="I2317" i="6" s="1"/>
  <c r="H2941" i="6"/>
  <c r="I2941" i="6" s="1"/>
  <c r="H3517" i="6"/>
  <c r="I3517" i="6" s="1"/>
  <c r="H2988" i="6"/>
  <c r="I2988" i="6" s="1"/>
  <c r="H2316" i="6"/>
  <c r="I2316" i="6" s="1"/>
  <c r="H3011" i="6"/>
  <c r="I3011" i="6" s="1"/>
  <c r="J3011" i="6" s="1"/>
  <c r="H2499" i="6"/>
  <c r="I2499" i="6" s="1"/>
  <c r="H3354" i="6"/>
  <c r="I3354" i="6" s="1"/>
  <c r="H2842" i="6"/>
  <c r="I2842" i="6" s="1"/>
  <c r="H2330" i="6"/>
  <c r="I2330" i="6" s="1"/>
  <c r="H3169" i="6"/>
  <c r="I3169" i="6" s="1"/>
  <c r="H2657" i="6"/>
  <c r="I2657" i="6" s="1"/>
  <c r="H399" i="6"/>
  <c r="I399" i="6" s="1"/>
  <c r="H2984" i="6"/>
  <c r="I2984" i="6" s="1"/>
  <c r="H2719" i="6"/>
  <c r="I2719" i="6" s="1"/>
  <c r="H1505" i="6"/>
  <c r="I1505" i="6" s="1"/>
  <c r="H1264" i="6"/>
  <c r="I1264" i="6" s="1"/>
  <c r="H3498" i="6"/>
  <c r="I3498" i="6" s="1"/>
  <c r="H2645" i="6"/>
  <c r="I2645" i="6" s="1"/>
  <c r="H2381" i="6"/>
  <c r="I2381" i="6" s="1"/>
  <c r="H2477" i="6"/>
  <c r="I2477" i="6" s="1"/>
  <c r="H3531" i="6"/>
  <c r="I3531" i="6" s="1"/>
  <c r="H2291" i="6"/>
  <c r="I2291" i="6" s="1"/>
  <c r="H2956" i="6"/>
  <c r="I2956" i="6" s="1"/>
  <c r="H1835" i="6"/>
  <c r="I1835" i="6" s="1"/>
  <c r="H2875" i="6"/>
  <c r="I2875" i="6" s="1"/>
  <c r="H2275" i="6"/>
  <c r="I2275" i="6" s="1"/>
  <c r="H3090" i="6"/>
  <c r="I3090" i="6" s="1"/>
  <c r="H2514" i="6"/>
  <c r="I2514" i="6" s="1"/>
  <c r="H3161" i="6"/>
  <c r="I3161" i="6" s="1"/>
  <c r="H2521" i="6"/>
  <c r="I2521" i="6" s="1"/>
  <c r="H2976" i="6"/>
  <c r="I2976" i="6" s="1"/>
  <c r="H2652" i="6"/>
  <c r="I2652" i="6" s="1"/>
  <c r="H2541" i="6"/>
  <c r="I2541" i="6" s="1"/>
  <c r="H3251" i="6"/>
  <c r="I3251" i="6" s="1"/>
  <c r="H2570" i="6"/>
  <c r="I2570" i="6" s="1"/>
  <c r="H3224" i="6"/>
  <c r="I3224" i="6" s="1"/>
  <c r="H2493" i="6"/>
  <c r="I2493" i="6" s="1"/>
  <c r="H2413" i="6"/>
  <c r="I2413" i="6" s="1"/>
  <c r="H3243" i="6"/>
  <c r="I3243" i="6" s="1"/>
  <c r="J3243" i="6" s="1"/>
  <c r="H2562" i="6"/>
  <c r="I2562" i="6" s="1"/>
  <c r="H3216" i="6"/>
  <c r="I3216" i="6" s="1"/>
  <c r="J3216" i="6" s="1"/>
  <c r="H2661" i="6"/>
  <c r="I2661" i="6" s="1"/>
  <c r="H3300" i="6"/>
  <c r="I3300" i="6" s="1"/>
  <c r="H2668" i="6"/>
  <c r="I2668" i="6" s="1"/>
  <c r="H2874" i="6"/>
  <c r="I2874" i="6" s="1"/>
  <c r="H3272" i="6"/>
  <c r="I3272" i="6" s="1"/>
  <c r="H3412" i="6"/>
  <c r="I3412" i="6" s="1"/>
  <c r="J3412" i="6" s="1"/>
  <c r="H1311" i="6"/>
  <c r="I1311" i="6" s="1"/>
  <c r="H949" i="6"/>
  <c r="I949" i="6" s="1"/>
  <c r="H2635" i="6"/>
  <c r="I2635" i="6" s="1"/>
  <c r="H3490" i="6"/>
  <c r="I3490" i="6" s="1"/>
  <c r="J3490" i="6" s="1"/>
  <c r="H2978" i="6"/>
  <c r="I2978" i="6" s="1"/>
  <c r="H2466" i="6"/>
  <c r="I2466" i="6" s="1"/>
  <c r="H3305" i="6"/>
  <c r="I3305" i="6" s="1"/>
  <c r="H2793" i="6"/>
  <c r="I2793" i="6" s="1"/>
  <c r="H2131" i="6"/>
  <c r="I2131" i="6" s="1"/>
  <c r="H3120" i="6"/>
  <c r="I3120" i="6" s="1"/>
  <c r="H2432" i="6"/>
  <c r="I2432" i="6" s="1"/>
  <c r="H1287" i="6"/>
  <c r="I1287" i="6" s="1"/>
  <c r="H511" i="6"/>
  <c r="I511" i="6" s="1"/>
  <c r="H2588" i="6"/>
  <c r="I2588" i="6" s="1"/>
  <c r="H2929" i="6"/>
  <c r="I2929" i="6" s="1"/>
  <c r="H2847" i="6"/>
  <c r="I2847" i="6" s="1"/>
  <c r="H2693" i="6"/>
  <c r="I2693" i="6" s="1"/>
  <c r="H2869" i="6"/>
  <c r="I2869" i="6" s="1"/>
  <c r="H2685" i="6"/>
  <c r="I2685" i="6" s="1"/>
  <c r="H3365" i="6"/>
  <c r="I3365" i="6" s="1"/>
  <c r="H2732" i="6"/>
  <c r="I2732" i="6" s="1"/>
  <c r="H1899" i="6"/>
  <c r="I1899" i="6" s="1"/>
  <c r="H2947" i="6"/>
  <c r="I2947" i="6" s="1"/>
  <c r="H2435" i="6"/>
  <c r="I2435" i="6" s="1"/>
  <c r="H3290" i="6"/>
  <c r="I3290" i="6" s="1"/>
  <c r="J3290" i="6" s="1"/>
  <c r="H2778" i="6"/>
  <c r="I2778" i="6" s="1"/>
  <c r="H2011" i="6"/>
  <c r="I2011" i="6" s="1"/>
  <c r="H3105" i="6"/>
  <c r="I3105" i="6" s="1"/>
  <c r="H2593" i="6"/>
  <c r="I2593" i="6" s="1"/>
  <c r="H3432" i="6"/>
  <c r="I3432" i="6" s="1"/>
  <c r="H2920" i="6"/>
  <c r="I2920" i="6" s="1"/>
  <c r="H1539" i="6"/>
  <c r="I1539" i="6" s="1"/>
  <c r="H2280" i="6"/>
  <c r="I2280" i="6" s="1"/>
  <c r="H206" i="6"/>
  <c r="I206" i="6" s="1"/>
  <c r="H3114" i="6"/>
  <c r="I3114" i="6" s="1"/>
  <c r="H2581" i="6"/>
  <c r="I2581" i="6" s="1"/>
  <c r="H2325" i="6"/>
  <c r="I2325" i="6" s="1"/>
  <c r="H3421" i="6"/>
  <c r="I3421" i="6" s="1"/>
  <c r="J3421" i="6" s="1"/>
  <c r="H3165" i="6"/>
  <c r="I3165" i="6" s="1"/>
  <c r="H3507" i="6"/>
  <c r="I3507" i="6" s="1"/>
  <c r="H2700" i="6"/>
  <c r="I2700" i="6" s="1"/>
  <c r="H1315" i="6"/>
  <c r="I1315" i="6" s="1"/>
  <c r="H2811" i="6"/>
  <c r="I2811" i="6" s="1"/>
  <c r="H1763" i="6"/>
  <c r="I1763" i="6" s="1"/>
  <c r="H3026" i="6"/>
  <c r="I3026" i="6" s="1"/>
  <c r="H2386" i="6"/>
  <c r="I2386" i="6" s="1"/>
  <c r="H3097" i="6"/>
  <c r="I3097" i="6" s="1"/>
  <c r="H2457" i="6"/>
  <c r="I2457" i="6" s="1"/>
  <c r="H2784" i="6"/>
  <c r="I2784" i="6" s="1"/>
  <c r="H2922" i="6"/>
  <c r="I2922" i="6" s="1"/>
  <c r="H3548" i="6"/>
  <c r="I3548" i="6" s="1"/>
  <c r="H2867" i="6"/>
  <c r="I2867" i="6" s="1"/>
  <c r="H1370" i="6"/>
  <c r="I1370" i="6" s="1"/>
  <c r="H2840" i="6"/>
  <c r="I2840" i="6" s="1"/>
  <c r="H3434" i="6"/>
  <c r="I3434" i="6" s="1"/>
  <c r="H3539" i="6"/>
  <c r="I3539" i="6" s="1"/>
  <c r="J3539" i="6" s="1"/>
  <c r="H2859" i="6"/>
  <c r="I2859" i="6" s="1"/>
  <c r="H1297" i="6"/>
  <c r="I1297" i="6" s="1"/>
  <c r="H2832" i="6"/>
  <c r="I2832" i="6" s="1"/>
  <c r="H3178" i="6"/>
  <c r="I3178" i="6" s="1"/>
  <c r="H3520" i="6"/>
  <c r="I3520" i="6" s="1"/>
  <c r="H1643" i="6"/>
  <c r="I1643" i="6" s="1"/>
  <c r="H2426" i="6"/>
  <c r="I2426" i="6" s="1"/>
  <c r="H2824" i="6"/>
  <c r="I2824" i="6" s="1"/>
  <c r="H495" i="6"/>
  <c r="I495" i="6" s="1"/>
  <c r="H1201" i="6"/>
  <c r="I1201" i="6" s="1"/>
  <c r="H2571" i="6"/>
  <c r="I2571" i="6" s="1"/>
  <c r="H3426" i="6"/>
  <c r="I3426" i="6" s="1"/>
  <c r="J3426" i="6" s="1"/>
  <c r="H2914" i="6"/>
  <c r="I2914" i="6" s="1"/>
  <c r="H2402" i="6"/>
  <c r="I2402" i="6" s="1"/>
  <c r="H3241" i="6"/>
  <c r="I3241" i="6" s="1"/>
  <c r="H2729" i="6"/>
  <c r="I2729" i="6" s="1"/>
  <c r="H1619" i="6"/>
  <c r="I1619" i="6" s="1"/>
  <c r="H3056" i="6"/>
  <c r="I3056" i="6" s="1"/>
  <c r="H3295" i="6"/>
  <c r="I3295" i="6" s="1"/>
  <c r="J3295" i="6" s="1"/>
  <c r="H2081" i="6"/>
  <c r="I2081" i="6" s="1"/>
  <c r="H1854" i="6"/>
  <c r="I1854" i="6" s="1"/>
  <c r="H3347" i="6"/>
  <c r="I3347" i="6" s="1"/>
  <c r="H2609" i="6"/>
  <c r="I2609" i="6" s="1"/>
  <c r="H3238" i="6"/>
  <c r="I3238" i="6" s="1"/>
  <c r="H2637" i="6"/>
  <c r="I2637" i="6" s="1"/>
  <c r="H3555" i="6"/>
  <c r="I3555" i="6" s="1"/>
  <c r="H1325" i="6"/>
  <c r="I1325" i="6" s="1"/>
  <c r="H3117" i="6"/>
  <c r="I3117" i="6" s="1"/>
  <c r="H2035" i="6"/>
  <c r="I2035" i="6" s="1"/>
  <c r="H1387" i="6"/>
  <c r="I1387" i="6" s="1"/>
  <c r="H2883" i="6"/>
  <c r="I2883" i="6" s="1"/>
  <c r="H2371" i="6"/>
  <c r="I2371" i="6" s="1"/>
  <c r="H3226" i="6"/>
  <c r="I3226" i="6" s="1"/>
  <c r="H2714" i="6"/>
  <c r="I2714" i="6" s="1"/>
  <c r="H1499" i="6"/>
  <c r="I1499" i="6" s="1"/>
  <c r="H3041" i="6"/>
  <c r="I3041" i="6" s="1"/>
  <c r="H2529" i="6"/>
  <c r="I2529" i="6" s="1"/>
  <c r="H3368" i="6"/>
  <c r="I3368" i="6" s="1"/>
  <c r="H2856" i="6"/>
  <c r="I2856" i="6" s="1"/>
  <c r="H3110" i="6"/>
  <c r="I3110" i="6" s="1"/>
  <c r="H1768" i="6"/>
  <c r="I1768" i="6" s="1"/>
  <c r="H1216" i="6"/>
  <c r="I1216" i="6" s="1"/>
  <c r="H2666" i="6"/>
  <c r="I2666" i="6" s="1"/>
  <c r="H3349" i="6"/>
  <c r="I3349" i="6" s="1"/>
  <c r="H1971" i="6"/>
  <c r="I1971" i="6" s="1"/>
  <c r="H1395" i="6"/>
  <c r="I1395" i="6" s="1"/>
  <c r="H2909" i="6"/>
  <c r="I2909" i="6" s="1"/>
  <c r="H3341" i="6"/>
  <c r="I3341" i="6" s="1"/>
  <c r="J3341" i="6" s="1"/>
  <c r="H1523" i="6"/>
  <c r="I1523" i="6" s="1"/>
  <c r="H3323" i="6"/>
  <c r="I3323" i="6" s="1"/>
  <c r="H2747" i="6"/>
  <c r="I2747" i="6" s="1"/>
  <c r="H1230" i="6"/>
  <c r="I1230" i="6" s="1"/>
  <c r="H2898" i="6"/>
  <c r="I2898" i="6" s="1"/>
  <c r="H2322" i="6"/>
  <c r="I2322" i="6" s="1"/>
  <c r="H3033" i="6"/>
  <c r="I3033" i="6" s="1"/>
  <c r="H2393" i="6"/>
  <c r="I2393" i="6" s="1"/>
  <c r="H2656" i="6"/>
  <c r="I2656" i="6" s="1"/>
  <c r="H3441" i="6"/>
  <c r="I3441" i="6" s="1"/>
  <c r="H3228" i="6"/>
  <c r="I3228" i="6" s="1"/>
  <c r="J3228" i="6" s="1"/>
  <c r="H2739" i="6"/>
  <c r="I2739" i="6" s="1"/>
  <c r="H3409" i="6"/>
  <c r="I3409" i="6" s="1"/>
  <c r="J3409" i="6" s="1"/>
  <c r="H2712" i="6"/>
  <c r="I2712" i="6" s="1"/>
  <c r="H2602" i="6"/>
  <c r="I2602" i="6" s="1"/>
  <c r="H3196" i="6"/>
  <c r="I3196" i="6" s="1"/>
  <c r="H2731" i="6"/>
  <c r="I2731" i="6" s="1"/>
  <c r="H3401" i="6"/>
  <c r="I3401" i="6" s="1"/>
  <c r="H2704" i="6"/>
  <c r="I2704" i="6" s="1"/>
  <c r="H2139" i="6"/>
  <c r="I2139" i="6" s="1"/>
  <c r="H3453" i="6"/>
  <c r="I3453" i="6" s="1"/>
  <c r="H3299" i="6"/>
  <c r="I3299" i="6" s="1"/>
  <c r="H2267" i="6"/>
  <c r="I2267" i="6" s="1"/>
  <c r="H2624" i="6"/>
  <c r="I2624" i="6" s="1"/>
  <c r="H2674" i="6"/>
  <c r="I2674" i="6" s="1"/>
  <c r="H1411" i="6"/>
  <c r="I1411" i="6" s="1"/>
  <c r="H540" i="6"/>
  <c r="I540" i="6" s="1"/>
  <c r="H902" i="6"/>
  <c r="I902" i="6" s="1"/>
  <c r="H1943" i="6"/>
  <c r="I1943" i="6" s="1"/>
  <c r="H1431" i="6"/>
  <c r="I1431" i="6" s="1"/>
  <c r="H2214" i="6"/>
  <c r="I2214" i="6" s="1"/>
  <c r="H1702" i="6"/>
  <c r="I1702" i="6" s="1"/>
  <c r="H2205" i="6"/>
  <c r="I2205" i="6" s="1"/>
  <c r="H724" i="6"/>
  <c r="I724" i="6" s="1"/>
  <c r="H512" i="6"/>
  <c r="I512" i="6" s="1"/>
  <c r="H2400" i="6"/>
  <c r="I2400" i="6" s="1"/>
  <c r="H3263" i="6"/>
  <c r="I3263" i="6" s="1"/>
  <c r="J3263" i="6" s="1"/>
  <c r="H2751" i="6"/>
  <c r="I2751" i="6" s="1"/>
  <c r="J2751" i="6" s="1"/>
  <c r="H1795" i="6"/>
  <c r="I1795" i="6" s="1"/>
  <c r="H3142" i="6"/>
  <c r="I3142" i="6" s="1"/>
  <c r="J3142" i="6" s="1"/>
  <c r="H2630" i="6"/>
  <c r="I2630" i="6" s="1"/>
  <c r="H2290" i="6"/>
  <c r="I2290" i="6" s="1"/>
  <c r="H1778" i="6"/>
  <c r="I1778" i="6" s="1"/>
  <c r="H1250" i="6"/>
  <c r="I1250" i="6" s="1"/>
  <c r="H2049" i="6"/>
  <c r="I2049" i="6" s="1"/>
  <c r="H1537" i="6"/>
  <c r="I1537" i="6" s="1"/>
  <c r="H246" i="6"/>
  <c r="I246" i="6" s="1"/>
  <c r="H1800" i="6"/>
  <c r="I1800" i="6" s="1"/>
  <c r="H1275" i="6"/>
  <c r="I1275" i="6" s="1"/>
  <c r="H2063" i="6"/>
  <c r="I2063" i="6" s="1"/>
  <c r="H1551" i="6"/>
  <c r="I1551" i="6" s="1"/>
  <c r="J1551" i="6" s="1"/>
  <c r="H383" i="6"/>
  <c r="I383" i="6" s="1"/>
  <c r="H1822" i="6"/>
  <c r="I1822" i="6" s="1"/>
  <c r="H1301" i="6"/>
  <c r="I1301" i="6" s="1"/>
  <c r="H573" i="6"/>
  <c r="I573" i="6" s="1"/>
  <c r="H497" i="6"/>
  <c r="I497" i="6" s="1"/>
  <c r="H2520" i="6"/>
  <c r="I2520" i="6" s="1"/>
  <c r="H3383" i="6"/>
  <c r="I3383" i="6" s="1"/>
  <c r="H2807" i="6"/>
  <c r="I2807" i="6" s="1"/>
  <c r="H1731" i="6"/>
  <c r="I1731" i="6" s="1"/>
  <c r="H3006" i="6"/>
  <c r="I3006" i="6" s="1"/>
  <c r="H2430" i="6"/>
  <c r="I2430" i="6" s="1"/>
  <c r="H2026" i="6"/>
  <c r="I2026" i="6" s="1"/>
  <c r="H1450" i="6"/>
  <c r="I1450" i="6" s="1"/>
  <c r="H2169" i="6"/>
  <c r="I2169" i="6" s="1"/>
  <c r="H1593" i="6"/>
  <c r="I1593" i="6" s="1"/>
  <c r="H118" i="6"/>
  <c r="I118" i="6" s="1"/>
  <c r="H1664" i="6"/>
  <c r="I1664" i="6" s="1"/>
  <c r="H582" i="6"/>
  <c r="I582" i="6" s="1"/>
  <c r="H1799" i="6"/>
  <c r="I1799" i="6" s="1"/>
  <c r="H1119" i="6"/>
  <c r="I1119" i="6" s="1"/>
  <c r="H1942" i="6"/>
  <c r="I1942" i="6" s="1"/>
  <c r="H1365" i="6"/>
  <c r="I1365" i="6" s="1"/>
  <c r="H596" i="6"/>
  <c r="I596" i="6" s="1"/>
  <c r="H154" i="6"/>
  <c r="I154" i="6" s="1"/>
  <c r="H3503" i="6"/>
  <c r="I3503" i="6" s="1"/>
  <c r="H2735" i="6"/>
  <c r="I2735" i="6" s="1"/>
  <c r="H3510" i="6"/>
  <c r="I3510" i="6" s="1"/>
  <c r="H2870" i="6"/>
  <c r="I2870" i="6" s="1"/>
  <c r="H2274" i="6"/>
  <c r="I2274" i="6" s="1"/>
  <c r="H1634" i="6"/>
  <c r="I1634" i="6" s="1"/>
  <c r="H2289" i="6"/>
  <c r="I2289" i="6" s="1"/>
  <c r="H1521" i="6"/>
  <c r="I1521" i="6" s="1"/>
  <c r="H2104" i="6"/>
  <c r="I2104" i="6" s="1"/>
  <c r="H117" i="6"/>
  <c r="I117" i="6" s="1"/>
  <c r="H2062" i="6"/>
  <c r="I2062" i="6" s="1"/>
  <c r="H532" i="6"/>
  <c r="I532" i="6" s="1"/>
  <c r="H2312" i="6"/>
  <c r="I2312" i="6" s="1"/>
  <c r="H591" i="6"/>
  <c r="I591" i="6" s="1"/>
  <c r="H815" i="6"/>
  <c r="I815" i="6" s="1"/>
  <c r="H942" i="6"/>
  <c r="I942" i="6" s="1"/>
  <c r="H2224" i="6"/>
  <c r="I2224" i="6" s="1"/>
  <c r="H2103" i="6"/>
  <c r="I2103" i="6" s="1"/>
  <c r="H2246" i="6"/>
  <c r="I2246" i="6" s="1"/>
  <c r="H468" i="6"/>
  <c r="I468" i="6" s="1"/>
  <c r="H1749" i="6"/>
  <c r="I1749" i="6" s="1"/>
  <c r="H1756" i="6"/>
  <c r="I1756" i="6" s="1"/>
  <c r="H716" i="6"/>
  <c r="I716" i="6" s="1"/>
  <c r="H538" i="6"/>
  <c r="I538" i="6" s="1"/>
  <c r="H299" i="6"/>
  <c r="I299" i="6" s="1"/>
  <c r="H887" i="6"/>
  <c r="I887" i="6" s="1"/>
  <c r="H685" i="6"/>
  <c r="I685" i="6" s="1"/>
  <c r="H1121" i="6"/>
  <c r="I1121" i="6" s="1"/>
  <c r="H64" i="6"/>
  <c r="I64" i="6" s="1"/>
  <c r="H1148" i="6"/>
  <c r="I1148" i="6" s="1"/>
  <c r="H188" i="6"/>
  <c r="I188" i="6" s="1"/>
  <c r="H1533" i="6"/>
  <c r="I1533" i="6" s="1"/>
  <c r="H770" i="6"/>
  <c r="I770" i="6" s="1"/>
  <c r="H1532" i="6"/>
  <c r="I1532" i="6" s="1"/>
  <c r="H71" i="6"/>
  <c r="I71" i="6" s="1"/>
  <c r="H42" i="6"/>
  <c r="I42" i="6" s="1"/>
  <c r="H995" i="6"/>
  <c r="I995" i="6" s="1"/>
  <c r="H218" i="6"/>
  <c r="I218" i="6" s="1"/>
  <c r="H1995" i="6"/>
  <c r="I1995" i="6" s="1"/>
  <c r="H3063" i="6"/>
  <c r="I3063" i="6" s="1"/>
  <c r="H2487" i="6"/>
  <c r="I2487" i="6" s="1"/>
  <c r="H3326" i="6"/>
  <c r="I3326" i="6" s="1"/>
  <c r="H2750" i="6"/>
  <c r="I2750" i="6" s="1"/>
  <c r="H1261" i="6"/>
  <c r="I1261" i="6" s="1"/>
  <c r="H1770" i="6"/>
  <c r="I1770" i="6" s="1"/>
  <c r="H750" i="6"/>
  <c r="I750" i="6" s="1"/>
  <c r="H1849" i="6"/>
  <c r="I1849" i="6" s="1"/>
  <c r="H1258" i="6"/>
  <c r="I1258" i="6" s="1"/>
  <c r="H1984" i="6"/>
  <c r="I1984" i="6" s="1"/>
  <c r="H1408" i="6"/>
  <c r="I1408" i="6" s="1"/>
  <c r="J1408" i="6" s="1"/>
  <c r="H2119" i="6"/>
  <c r="I2119" i="6" s="1"/>
  <c r="H1543" i="6"/>
  <c r="I1543" i="6" s="1"/>
  <c r="H2198" i="6"/>
  <c r="I2198" i="6" s="1"/>
  <c r="H1622" i="6"/>
  <c r="I1622" i="6" s="1"/>
  <c r="H439" i="6"/>
  <c r="I439" i="6" s="1"/>
  <c r="H482" i="6"/>
  <c r="I482" i="6" s="1"/>
  <c r="H2384" i="6"/>
  <c r="I2384" i="6" s="1"/>
  <c r="H3119" i="6"/>
  <c r="I3119" i="6" s="1"/>
  <c r="H2479" i="6"/>
  <c r="I2479" i="6" s="1"/>
  <c r="H3126" i="6"/>
  <c r="I3126" i="6" s="1"/>
  <c r="H2486" i="6"/>
  <c r="I2486" i="6" s="1"/>
  <c r="H2018" i="6"/>
  <c r="I2018" i="6" s="1"/>
  <c r="H1229" i="6"/>
  <c r="I1229" i="6" s="1"/>
  <c r="H1905" i="6"/>
  <c r="I1905" i="6" s="1"/>
  <c r="H1249" i="6"/>
  <c r="I1249" i="6" s="1"/>
  <c r="H1528" i="6"/>
  <c r="I1528" i="6" s="1"/>
  <c r="H1407" i="6"/>
  <c r="I1407" i="6" s="1"/>
  <c r="H1550" i="6"/>
  <c r="I1550" i="6" s="1"/>
  <c r="H90" i="6"/>
  <c r="I90" i="6" s="1"/>
  <c r="H2791" i="6"/>
  <c r="I2791" i="6" s="1"/>
  <c r="H3054" i="6"/>
  <c r="I3054" i="6" s="1"/>
  <c r="H1690" i="6"/>
  <c r="I1690" i="6" s="1"/>
  <c r="H1577" i="6"/>
  <c r="I1577" i="6" s="1"/>
  <c r="H1712" i="6"/>
  <c r="I1712" i="6" s="1"/>
  <c r="H1463" i="6"/>
  <c r="I1463" i="6" s="1"/>
  <c r="H1346" i="6"/>
  <c r="I1346" i="6" s="1"/>
  <c r="H179" i="6"/>
  <c r="I179" i="6" s="1"/>
  <c r="H407" i="6"/>
  <c r="I407" i="6" s="1"/>
  <c r="H885" i="6"/>
  <c r="I885" i="6" s="1"/>
  <c r="H467" i="6"/>
  <c r="I467" i="6" s="1"/>
  <c r="H425" i="6"/>
  <c r="I425" i="6" s="1"/>
  <c r="H167" i="6"/>
  <c r="I167" i="6" s="1"/>
  <c r="H1556" i="6"/>
  <c r="I1556" i="6" s="1"/>
  <c r="H971" i="6"/>
  <c r="I971" i="6" s="1"/>
  <c r="H227" i="6"/>
  <c r="I227" i="6" s="1"/>
  <c r="H2188" i="6"/>
  <c r="I2188" i="6" s="1"/>
  <c r="H650" i="6"/>
  <c r="I650" i="6" s="1"/>
  <c r="H161" i="6"/>
  <c r="I161" i="6" s="1"/>
  <c r="H669" i="6"/>
  <c r="I669" i="6" s="1"/>
  <c r="H112" i="6"/>
  <c r="I112" i="6" s="1"/>
  <c r="H371" i="6"/>
  <c r="I371" i="6" s="1"/>
  <c r="H420" i="6"/>
  <c r="I420" i="6" s="1"/>
  <c r="H2284" i="6"/>
  <c r="I2284" i="6" s="1"/>
  <c r="H344" i="6"/>
  <c r="I344" i="6" s="1"/>
  <c r="H2135" i="6"/>
  <c r="I2135" i="6" s="1"/>
  <c r="H1623" i="6"/>
  <c r="I1623" i="6" s="1"/>
  <c r="H671" i="6"/>
  <c r="I671" i="6" s="1"/>
  <c r="H1894" i="6"/>
  <c r="I1894" i="6" s="1"/>
  <c r="H1382" i="6"/>
  <c r="I1382" i="6" s="1"/>
  <c r="H1149" i="6"/>
  <c r="I1149" i="6" s="1"/>
  <c r="H1073" i="6"/>
  <c r="I1073" i="6" s="1"/>
  <c r="H2592" i="6"/>
  <c r="I2592" i="6" s="1"/>
  <c r="H3455" i="6"/>
  <c r="I3455" i="6" s="1"/>
  <c r="H2943" i="6"/>
  <c r="I2943" i="6" s="1"/>
  <c r="H2431" i="6"/>
  <c r="I2431" i="6" s="1"/>
  <c r="H3334" i="6"/>
  <c r="I3334" i="6" s="1"/>
  <c r="J3334" i="6" s="1"/>
  <c r="H2822" i="6"/>
  <c r="I2822" i="6" s="1"/>
  <c r="H2310" i="6"/>
  <c r="I2310" i="6" s="1"/>
  <c r="H1970" i="6"/>
  <c r="I1970" i="6" s="1"/>
  <c r="H1458" i="6"/>
  <c r="I1458" i="6" s="1"/>
  <c r="H2241" i="6"/>
  <c r="I2241" i="6" s="1"/>
  <c r="H1729" i="6"/>
  <c r="I1729" i="6" s="1"/>
  <c r="H1095" i="6"/>
  <c r="I1095" i="6" s="1"/>
  <c r="H1992" i="6"/>
  <c r="I1992" i="6" s="1"/>
  <c r="H1480" i="6"/>
  <c r="I1480" i="6" s="1"/>
  <c r="H2255" i="6"/>
  <c r="I2255" i="6" s="1"/>
  <c r="H1743" i="6"/>
  <c r="I1743" i="6" s="1"/>
  <c r="H1151" i="6"/>
  <c r="I1151" i="6" s="1"/>
  <c r="H2014" i="6"/>
  <c r="I2014" i="6" s="1"/>
  <c r="H1502" i="6"/>
  <c r="I1502" i="6" s="1"/>
  <c r="H1892" i="6"/>
  <c r="I1892" i="6" s="1"/>
  <c r="H1058" i="6"/>
  <c r="I1058" i="6" s="1"/>
  <c r="H57" i="6"/>
  <c r="I57" i="6" s="1"/>
  <c r="H1483" i="6"/>
  <c r="I1483" i="6" s="1"/>
  <c r="H2999" i="6"/>
  <c r="I2999" i="6" s="1"/>
  <c r="H2423" i="6"/>
  <c r="I2423" i="6" s="1"/>
  <c r="H3262" i="6"/>
  <c r="I3262" i="6" s="1"/>
  <c r="H2686" i="6"/>
  <c r="I2686" i="6" s="1"/>
  <c r="H2282" i="6"/>
  <c r="I2282" i="6" s="1"/>
  <c r="H1642" i="6"/>
  <c r="I1642" i="6" s="1"/>
  <c r="H494" i="6"/>
  <c r="I494" i="6" s="1"/>
  <c r="H1785" i="6"/>
  <c r="I1785" i="6" s="1"/>
  <c r="H1063" i="6"/>
  <c r="I1063" i="6" s="1"/>
  <c r="H1920" i="6"/>
  <c r="I1920" i="6" s="1"/>
  <c r="H1339" i="6"/>
  <c r="I1339" i="6" s="1"/>
  <c r="H2055" i="6"/>
  <c r="I2055" i="6" s="1"/>
  <c r="H1415" i="6"/>
  <c r="I1415" i="6" s="1"/>
  <c r="H2134" i="6"/>
  <c r="I2134" i="6" s="1"/>
  <c r="H1558" i="6"/>
  <c r="I1558" i="6" s="1"/>
  <c r="H1828" i="6"/>
  <c r="I1828" i="6" s="1"/>
  <c r="H945" i="6"/>
  <c r="I945" i="6" s="1"/>
  <c r="H2320" i="6"/>
  <c r="I2320" i="6" s="1"/>
  <c r="H3055" i="6"/>
  <c r="I3055" i="6" s="1"/>
  <c r="H2415" i="6"/>
  <c r="I2415" i="6" s="1"/>
  <c r="H3062" i="6"/>
  <c r="I3062" i="6" s="1"/>
  <c r="H2422" i="6"/>
  <c r="I2422" i="6" s="1"/>
  <c r="H1954" i="6"/>
  <c r="I1954" i="6" s="1"/>
  <c r="H974" i="6"/>
  <c r="I974" i="6" s="1"/>
  <c r="H1841" i="6"/>
  <c r="I1841" i="6" s="1"/>
  <c r="H1031" i="6"/>
  <c r="I1031" i="6" s="1"/>
  <c r="H1062" i="6"/>
  <c r="I1062" i="6" s="1"/>
  <c r="H1338" i="6"/>
  <c r="I1338" i="6" s="1"/>
  <c r="H1150" i="6"/>
  <c r="I1150" i="6" s="1"/>
  <c r="H2504" i="6"/>
  <c r="I2504" i="6" s="1"/>
  <c r="H2727" i="6"/>
  <c r="I2727" i="6" s="1"/>
  <c r="H2734" i="6"/>
  <c r="I2734" i="6" s="1"/>
  <c r="H1369" i="6"/>
  <c r="I1369" i="6" s="1"/>
  <c r="H1513" i="6"/>
  <c r="I1513" i="6" s="1"/>
  <c r="H1392" i="6"/>
  <c r="I1392" i="6" s="1"/>
  <c r="H799" i="6"/>
  <c r="I799" i="6" s="1"/>
  <c r="H1273" i="6"/>
  <c r="I1273" i="6" s="1"/>
  <c r="H862" i="6"/>
  <c r="I862" i="6" s="1"/>
  <c r="H1948" i="6"/>
  <c r="I1948" i="6" s="1"/>
  <c r="H757" i="6"/>
  <c r="I757" i="6" s="1"/>
  <c r="H403" i="6"/>
  <c r="I403" i="6" s="1"/>
  <c r="H888" i="6"/>
  <c r="I888" i="6" s="1"/>
  <c r="H103" i="6"/>
  <c r="I103" i="6" s="1"/>
  <c r="H1069" i="6"/>
  <c r="I1069" i="6" s="1"/>
  <c r="H907" i="6"/>
  <c r="I907" i="6" s="1"/>
  <c r="H35" i="6"/>
  <c r="I35" i="6" s="1"/>
  <c r="H1484" i="6"/>
  <c r="I1484" i="6" s="1"/>
  <c r="H522" i="6"/>
  <c r="I522" i="6" s="1"/>
  <c r="H1917" i="6"/>
  <c r="I1917" i="6" s="1"/>
  <c r="H78" i="6"/>
  <c r="I78" i="6" s="1"/>
  <c r="H2293" i="6"/>
  <c r="I2293" i="6" s="1"/>
  <c r="H649" i="6"/>
  <c r="I649" i="6" s="1"/>
  <c r="H1067" i="6"/>
  <c r="I1067" i="6" s="1"/>
  <c r="H1116" i="6"/>
  <c r="I1116" i="6" s="1"/>
  <c r="H280" i="6"/>
  <c r="I280" i="6" s="1"/>
  <c r="H3391" i="6"/>
  <c r="I3391" i="6" s="1"/>
  <c r="J3391" i="6" s="1"/>
  <c r="H2879" i="6"/>
  <c r="I2879" i="6" s="1"/>
  <c r="H2367" i="6"/>
  <c r="I2367" i="6" s="1"/>
  <c r="H3270" i="6"/>
  <c r="I3270" i="6" s="1"/>
  <c r="J3270" i="6" s="1"/>
  <c r="H2758" i="6"/>
  <c r="I2758" i="6" s="1"/>
  <c r="H1851" i="6"/>
  <c r="I1851" i="6" s="1"/>
  <c r="H1906" i="6"/>
  <c r="I1906" i="6" s="1"/>
  <c r="H1394" i="6"/>
  <c r="I1394" i="6" s="1"/>
  <c r="H2177" i="6"/>
  <c r="I2177" i="6" s="1"/>
  <c r="H1665" i="6"/>
  <c r="I1665" i="6" s="1"/>
  <c r="H839" i="6"/>
  <c r="I839" i="6" s="1"/>
  <c r="H1928" i="6"/>
  <c r="I1928" i="6" s="1"/>
  <c r="H1416" i="6"/>
  <c r="I1416" i="6" s="1"/>
  <c r="H2191" i="6"/>
  <c r="I2191" i="6" s="1"/>
  <c r="H1679" i="6"/>
  <c r="I1679" i="6" s="1"/>
  <c r="H895" i="6"/>
  <c r="I895" i="6" s="1"/>
  <c r="H1950" i="6"/>
  <c r="I1950" i="6" s="1"/>
  <c r="H1438" i="6"/>
  <c r="I1438" i="6" s="1"/>
  <c r="H1380" i="6"/>
  <c r="I1380" i="6" s="1"/>
  <c r="H546" i="6"/>
  <c r="I546" i="6" s="1"/>
  <c r="H239" i="6"/>
  <c r="I239" i="6" s="1"/>
  <c r="H3511" i="6"/>
  <c r="I3511" i="6" s="1"/>
  <c r="H2935" i="6"/>
  <c r="I2935" i="6" s="1"/>
  <c r="H2359" i="6"/>
  <c r="I2359" i="6" s="1"/>
  <c r="H3198" i="6"/>
  <c r="I3198" i="6" s="1"/>
  <c r="H2622" i="6"/>
  <c r="I2622" i="6" s="1"/>
  <c r="H2154" i="6"/>
  <c r="I2154" i="6" s="1"/>
  <c r="H1578" i="6"/>
  <c r="I1578" i="6" s="1"/>
  <c r="H2297" i="6"/>
  <c r="I2297" i="6" s="1"/>
  <c r="H1721" i="6"/>
  <c r="I1721" i="6" s="1"/>
  <c r="H807" i="6"/>
  <c r="I807" i="6" s="1"/>
  <c r="H1856" i="6"/>
  <c r="I1856" i="6" s="1"/>
  <c r="H1266" i="6"/>
  <c r="I1266" i="6" s="1"/>
  <c r="H1927" i="6"/>
  <c r="I1927" i="6" s="1"/>
  <c r="H1347" i="6"/>
  <c r="I1347" i="6" s="1"/>
  <c r="H2070" i="6"/>
  <c r="I2070" i="6" s="1"/>
  <c r="H1494" i="6"/>
  <c r="I1494" i="6" s="1"/>
  <c r="H1307" i="6"/>
  <c r="I1307" i="6" s="1"/>
  <c r="H384" i="6"/>
  <c r="I384" i="6" s="1"/>
  <c r="H1931" i="6"/>
  <c r="I1931" i="6" s="1"/>
  <c r="H2991" i="6"/>
  <c r="I2991" i="6" s="1"/>
  <c r="H1667" i="6"/>
  <c r="I1667" i="6" s="1"/>
  <c r="H2998" i="6"/>
  <c r="I2998" i="6" s="1"/>
  <c r="H2358" i="6"/>
  <c r="I2358" i="6" s="1"/>
  <c r="H1762" i="6"/>
  <c r="I1762" i="6" s="1"/>
  <c r="H718" i="6"/>
  <c r="I718" i="6" s="1"/>
  <c r="H1777" i="6"/>
  <c r="I1777" i="6" s="1"/>
  <c r="H2232" i="6"/>
  <c r="I2232" i="6" s="1"/>
  <c r="H806" i="6"/>
  <c r="I806" i="6" s="1"/>
  <c r="H1265" i="6"/>
  <c r="I1265" i="6" s="1"/>
  <c r="H2276" i="6"/>
  <c r="I2276" i="6" s="1"/>
  <c r="H2440" i="6"/>
  <c r="I2440" i="6" s="1"/>
  <c r="H2663" i="6"/>
  <c r="I2663" i="6" s="1"/>
  <c r="H2542" i="6"/>
  <c r="I2542" i="6" s="1"/>
  <c r="H1296" i="6"/>
  <c r="I1296" i="6" s="1"/>
  <c r="H1449" i="6"/>
  <c r="I1449" i="6" s="1"/>
  <c r="H1030" i="6"/>
  <c r="I1030" i="6" s="1"/>
  <c r="H543" i="6"/>
  <c r="I543" i="6" s="1"/>
  <c r="H894" i="6"/>
  <c r="I894" i="6" s="1"/>
  <c r="H2197" i="6"/>
  <c r="I2197" i="6" s="1"/>
  <c r="H1884" i="6"/>
  <c r="I1884" i="6" s="1"/>
  <c r="H437" i="6"/>
  <c r="I437" i="6" s="1"/>
  <c r="H1114" i="6"/>
  <c r="I1114" i="6" s="1"/>
  <c r="H76" i="6"/>
  <c r="I76" i="6" s="1"/>
  <c r="H39" i="6"/>
  <c r="I39" i="6" s="1"/>
  <c r="H1005" i="6"/>
  <c r="I1005" i="6" s="1"/>
  <c r="J1005" i="6" s="1"/>
  <c r="H262" i="6"/>
  <c r="I262" i="6" s="1"/>
  <c r="H330" i="6"/>
  <c r="I330" i="6" s="1"/>
  <c r="H549" i="6"/>
  <c r="I549" i="6" s="1"/>
  <c r="H261" i="6"/>
  <c r="I261" i="6" s="1"/>
  <c r="H1853" i="6"/>
  <c r="I1853" i="6" s="1"/>
  <c r="H372" i="6"/>
  <c r="I372" i="6" s="1"/>
  <c r="H1973" i="6"/>
  <c r="I1973" i="6" s="1"/>
  <c r="H104" i="6"/>
  <c r="I104" i="6" s="1"/>
  <c r="H363" i="6"/>
  <c r="I363" i="6" s="1"/>
  <c r="H65" i="6"/>
  <c r="I65" i="6" s="1"/>
  <c r="H509" i="6"/>
  <c r="I509" i="6" s="1"/>
  <c r="H433" i="6"/>
  <c r="I433" i="6" s="1"/>
  <c r="H2512" i="6"/>
  <c r="I2512" i="6" s="1"/>
  <c r="H3375" i="6"/>
  <c r="I3375" i="6" s="1"/>
  <c r="H2863" i="6"/>
  <c r="I2863" i="6" s="1"/>
  <c r="H2351" i="6"/>
  <c r="I2351" i="6" s="1"/>
  <c r="H3254" i="6"/>
  <c r="I3254" i="6" s="1"/>
  <c r="J3254" i="6" s="1"/>
  <c r="H2742" i="6"/>
  <c r="I2742" i="6" s="1"/>
  <c r="H1723" i="6"/>
  <c r="I1723" i="6" s="1"/>
  <c r="H1890" i="6"/>
  <c r="I1890" i="6" s="1"/>
  <c r="H1378" i="6"/>
  <c r="I1378" i="6" s="1"/>
  <c r="H2161" i="6"/>
  <c r="I2161" i="6" s="1"/>
  <c r="H1649" i="6"/>
  <c r="I1649" i="6" s="1"/>
  <c r="H775" i="6"/>
  <c r="I775" i="6" s="1"/>
  <c r="H1656" i="6"/>
  <c r="I1656" i="6" s="1"/>
  <c r="H1919" i="6"/>
  <c r="I1919" i="6" s="1"/>
  <c r="H2190" i="6"/>
  <c r="I2190" i="6" s="1"/>
  <c r="H2013" i="6"/>
  <c r="I2013" i="6" s="1"/>
  <c r="H221" i="6"/>
  <c r="I221" i="6" s="1"/>
  <c r="H3303" i="6"/>
  <c r="I3303" i="6" s="1"/>
  <c r="J3303" i="6" s="1"/>
  <c r="H2115" i="6"/>
  <c r="I2115" i="6" s="1"/>
  <c r="H2670" i="6"/>
  <c r="I2670" i="6" s="1"/>
  <c r="H1818" i="6"/>
  <c r="I1818" i="6" s="1"/>
  <c r="H2089" i="6"/>
  <c r="I2089" i="6" s="1"/>
  <c r="H487" i="6"/>
  <c r="I487" i="6" s="1"/>
  <c r="H1321" i="6"/>
  <c r="I1321" i="6" s="1"/>
  <c r="H1591" i="6"/>
  <c r="I1591" i="6" s="1"/>
  <c r="H1862" i="6"/>
  <c r="I1862" i="6" s="1"/>
  <c r="H893" i="6"/>
  <c r="I893" i="6" s="1"/>
  <c r="H341" i="6"/>
  <c r="I341" i="6" s="1"/>
  <c r="H919" i="6"/>
  <c r="I919" i="6" s="1"/>
  <c r="H1298" i="6"/>
  <c r="I1298" i="6" s="1"/>
  <c r="H373" i="6"/>
  <c r="I373" i="6" s="1"/>
  <c r="H1043" i="6"/>
  <c r="I1043" i="6" s="1"/>
  <c r="H474" i="6"/>
  <c r="I474" i="6" s="1"/>
  <c r="H824" i="6"/>
  <c r="I824" i="6" s="1"/>
  <c r="H18" i="6"/>
  <c r="I18" i="6" s="1"/>
  <c r="H1805" i="6"/>
  <c r="I1805" i="6" s="1"/>
  <c r="H1492" i="6"/>
  <c r="I1492" i="6" s="1"/>
  <c r="H1156" i="6"/>
  <c r="I1156" i="6" s="1"/>
  <c r="H6" i="6"/>
  <c r="I6" i="6" s="1"/>
  <c r="H1072" i="6"/>
  <c r="I1072" i="6" s="1"/>
  <c r="H95" i="6"/>
  <c r="I95" i="6" s="1"/>
  <c r="H1353" i="6"/>
  <c r="I1353" i="6" s="1"/>
  <c r="H1091" i="6"/>
  <c r="I1091" i="6" s="1"/>
  <c r="H473" i="6"/>
  <c r="I473" i="6" s="1"/>
  <c r="H33" i="6"/>
  <c r="I33" i="6" s="1"/>
  <c r="H1668" i="6"/>
  <c r="I1668" i="6" s="1"/>
  <c r="H173" i="6"/>
  <c r="I173" i="6" s="1"/>
  <c r="H608" i="6"/>
  <c r="I608" i="6" s="1"/>
  <c r="H1078" i="6"/>
  <c r="I1078" i="6" s="1"/>
  <c r="H254" i="6"/>
  <c r="I254" i="6" s="1"/>
  <c r="H1046" i="6"/>
  <c r="I1046" i="6" s="1"/>
  <c r="H222" i="6"/>
  <c r="I222" i="6" s="1"/>
  <c r="H1836" i="6"/>
  <c r="I1836" i="6" s="1"/>
  <c r="H953" i="6"/>
  <c r="I953" i="6" s="1"/>
  <c r="H3191" i="6"/>
  <c r="I3191" i="6" s="1"/>
  <c r="H2679" i="6"/>
  <c r="I2679" i="6" s="1"/>
  <c r="H1103" i="6"/>
  <c r="I1103" i="6" s="1"/>
  <c r="H3070" i="6"/>
  <c r="I3070" i="6" s="1"/>
  <c r="H2558" i="6"/>
  <c r="I2558" i="6" s="1"/>
  <c r="H2218" i="6"/>
  <c r="I2218" i="6" s="1"/>
  <c r="H1706" i="6"/>
  <c r="I1706" i="6" s="1"/>
  <c r="H1006" i="6"/>
  <c r="I1006" i="6" s="1"/>
  <c r="H1977" i="6"/>
  <c r="I1977" i="6" s="1"/>
  <c r="H1465" i="6"/>
  <c r="I1465" i="6" s="1"/>
  <c r="H2240" i="6"/>
  <c r="I2240" i="6" s="1"/>
  <c r="H1728" i="6"/>
  <c r="I1728" i="6" s="1"/>
  <c r="H1094" i="6"/>
  <c r="I1094" i="6" s="1"/>
  <c r="H1991" i="6"/>
  <c r="I1991" i="6" s="1"/>
  <c r="H1479" i="6"/>
  <c r="I1479" i="6" s="1"/>
  <c r="H2262" i="6"/>
  <c r="I2262" i="6" s="1"/>
  <c r="H1750" i="6"/>
  <c r="I1750" i="6" s="1"/>
  <c r="H1182" i="6"/>
  <c r="I1182" i="6" s="1"/>
  <c r="H1108" i="6"/>
  <c r="I1108" i="6" s="1"/>
  <c r="H896" i="6"/>
  <c r="I896" i="6" s="1"/>
  <c r="H2448" i="6"/>
  <c r="I2448" i="6" s="1"/>
  <c r="H3311" i="6"/>
  <c r="I3311" i="6" s="1"/>
  <c r="H2799" i="6"/>
  <c r="I2799" i="6" s="1"/>
  <c r="H2179" i="6"/>
  <c r="I2179" i="6" s="1"/>
  <c r="H3190" i="6"/>
  <c r="I3190" i="6" s="1"/>
  <c r="H2678" i="6"/>
  <c r="I2678" i="6" s="1"/>
  <c r="H1071" i="6"/>
  <c r="I1071" i="6" s="1"/>
  <c r="H1826" i="6"/>
  <c r="I1826" i="6" s="1"/>
  <c r="H1305" i="6"/>
  <c r="I1305" i="6" s="1"/>
  <c r="H2097" i="6"/>
  <c r="I2097" i="6" s="1"/>
  <c r="H1585" i="6"/>
  <c r="I1585" i="6" s="1"/>
  <c r="H519" i="6"/>
  <c r="I519" i="6" s="1"/>
  <c r="H1592" i="6"/>
  <c r="I1592" i="6" s="1"/>
  <c r="H1855" i="6"/>
  <c r="I1855" i="6" s="1"/>
  <c r="H2126" i="6"/>
  <c r="I2126" i="6" s="1"/>
  <c r="H1501" i="6"/>
  <c r="I1501" i="6" s="1"/>
  <c r="H243" i="6"/>
  <c r="I243" i="6" s="1"/>
  <c r="H3239" i="6"/>
  <c r="I3239" i="6" s="1"/>
  <c r="H1603" i="6"/>
  <c r="I1603" i="6" s="1"/>
  <c r="H2606" i="6"/>
  <c r="I2606" i="6" s="1"/>
  <c r="H1754" i="6"/>
  <c r="I1754" i="6" s="1"/>
  <c r="H2025" i="6"/>
  <c r="I2025" i="6" s="1"/>
  <c r="H2288" i="6"/>
  <c r="I2288" i="6" s="1"/>
  <c r="H1248" i="6"/>
  <c r="I1248" i="6" s="1"/>
  <c r="H1527" i="6"/>
  <c r="I1527" i="6" s="1"/>
  <c r="H1798" i="6"/>
  <c r="I1798" i="6" s="1"/>
  <c r="H381" i="6"/>
  <c r="I381" i="6" s="1"/>
  <c r="H2261" i="6"/>
  <c r="I2261" i="6" s="1"/>
  <c r="H663" i="6"/>
  <c r="I663" i="6" s="1"/>
  <c r="H1206" i="6"/>
  <c r="I1206" i="6" s="1"/>
  <c r="H1356" i="6"/>
  <c r="I1356" i="6" s="1"/>
  <c r="H979" i="6"/>
  <c r="I979" i="6" s="1"/>
  <c r="H410" i="6"/>
  <c r="I410" i="6" s="1"/>
  <c r="H760" i="6"/>
  <c r="I760" i="6" s="1"/>
  <c r="H113" i="6"/>
  <c r="I113" i="6" s="1"/>
  <c r="H1741" i="6"/>
  <c r="I1741" i="6" s="1"/>
  <c r="H1428" i="6"/>
  <c r="I1428" i="6" s="1"/>
  <c r="H1028" i="6"/>
  <c r="I1028" i="6" s="1"/>
  <c r="H1170" i="6"/>
  <c r="I1170" i="6" s="1"/>
  <c r="H624" i="6"/>
  <c r="I624" i="6" s="1"/>
  <c r="H798" i="6"/>
  <c r="I798" i="6" s="1"/>
  <c r="H886" i="6"/>
  <c r="I886" i="6" s="1"/>
  <c r="H899" i="6"/>
  <c r="I899" i="6" s="1"/>
  <c r="H62" i="6"/>
  <c r="I62" i="6" s="1"/>
  <c r="H343" i="6"/>
  <c r="I343" i="6" s="1"/>
  <c r="H1604" i="6"/>
  <c r="I1604" i="6" s="1"/>
  <c r="H1211" i="6"/>
  <c r="I1211" i="6" s="1"/>
  <c r="H544" i="6"/>
  <c r="I544" i="6" s="1"/>
  <c r="H822" i="6"/>
  <c r="I822" i="6" s="1"/>
  <c r="H600" i="6"/>
  <c r="I600" i="6" s="1"/>
  <c r="H790" i="6"/>
  <c r="I790" i="6" s="1"/>
  <c r="H1232" i="6"/>
  <c r="I1232" i="6" s="1"/>
  <c r="J1232" i="6" s="1"/>
  <c r="H1772" i="6"/>
  <c r="I1772" i="6" s="1"/>
  <c r="H889" i="6"/>
  <c r="I889" i="6" s="1"/>
  <c r="H950" i="6"/>
  <c r="I950" i="6" s="1"/>
  <c r="H1228" i="6"/>
  <c r="I1228" i="6" s="1"/>
  <c r="H915" i="6"/>
  <c r="I915" i="6" s="1"/>
  <c r="H325" i="6"/>
  <c r="I325" i="6" s="1"/>
  <c r="H504" i="6"/>
  <c r="I504" i="6" s="1"/>
  <c r="H49" i="6"/>
  <c r="I49" i="6" s="1"/>
  <c r="H1677" i="6"/>
  <c r="I1677" i="6" s="1"/>
  <c r="H1362" i="6"/>
  <c r="I1362" i="6" s="1"/>
  <c r="H964" i="6"/>
  <c r="I964" i="6" s="1"/>
  <c r="H850" i="6"/>
  <c r="I850" i="6" s="1"/>
  <c r="H560" i="6"/>
  <c r="I560" i="6" s="1"/>
  <c r="H542" i="6"/>
  <c r="I542" i="6" s="1"/>
  <c r="H630" i="6"/>
  <c r="I630" i="6" s="1"/>
  <c r="H835" i="6"/>
  <c r="I835" i="6" s="1"/>
  <c r="H936" i="6"/>
  <c r="I936" i="6" s="1"/>
  <c r="H215" i="6"/>
  <c r="I215" i="6" s="1"/>
  <c r="H1476" i="6"/>
  <c r="I1476" i="6" s="1"/>
  <c r="H1019" i="6"/>
  <c r="I1019" i="6" s="1"/>
  <c r="H93" i="6"/>
  <c r="I93" i="6" s="1"/>
  <c r="H405" i="6"/>
  <c r="I405" i="6" s="1"/>
  <c r="H61" i="6"/>
  <c r="I61" i="6" s="1"/>
  <c r="H1037" i="6"/>
  <c r="I1037" i="6" s="1"/>
  <c r="H912" i="6"/>
  <c r="I912" i="6" s="1"/>
  <c r="H1452" i="6"/>
  <c r="I1452" i="6" s="1"/>
  <c r="H904" i="6"/>
  <c r="I904" i="6" s="1"/>
  <c r="H24" i="6"/>
  <c r="I24" i="6" s="1"/>
  <c r="H1976" i="6"/>
  <c r="I1976" i="6" s="1"/>
  <c r="H1464" i="6"/>
  <c r="I1464" i="6" s="1"/>
  <c r="H2239" i="6"/>
  <c r="I2239" i="6" s="1"/>
  <c r="H1727" i="6"/>
  <c r="I1727" i="6" s="1"/>
  <c r="J1727" i="6" s="1"/>
  <c r="H1087" i="6"/>
  <c r="I1087" i="6" s="1"/>
  <c r="H1998" i="6"/>
  <c r="I1998" i="6" s="1"/>
  <c r="H1486" i="6"/>
  <c r="I1486" i="6" s="1"/>
  <c r="H1764" i="6"/>
  <c r="I1764" i="6" s="1"/>
  <c r="H930" i="6"/>
  <c r="I930" i="6" s="1"/>
  <c r="H272" i="6"/>
  <c r="I272" i="6" s="1"/>
  <c r="H1867" i="6"/>
  <c r="I1867" i="6" s="1"/>
  <c r="H3111" i="6"/>
  <c r="I3111" i="6" s="1"/>
  <c r="H2599" i="6"/>
  <c r="I2599" i="6" s="1"/>
  <c r="H3502" i="6"/>
  <c r="I3502" i="6" s="1"/>
  <c r="H2990" i="6"/>
  <c r="I2990" i="6" s="1"/>
  <c r="H2478" i="6"/>
  <c r="I2478" i="6" s="1"/>
  <c r="H2138" i="6"/>
  <c r="I2138" i="6" s="1"/>
  <c r="H1626" i="6"/>
  <c r="I1626" i="6" s="1"/>
  <c r="H686" i="6"/>
  <c r="I686" i="6" s="1"/>
  <c r="H1897" i="6"/>
  <c r="I1897" i="6" s="1"/>
  <c r="H1385" i="6"/>
  <c r="I1385" i="6" s="1"/>
  <c r="H2160" i="6"/>
  <c r="I2160" i="6" s="1"/>
  <c r="H1648" i="6"/>
  <c r="I1648" i="6" s="1"/>
  <c r="H774" i="6"/>
  <c r="I774" i="6" s="1"/>
  <c r="H1911" i="6"/>
  <c r="I1911" i="6" s="1"/>
  <c r="H1399" i="6"/>
  <c r="I1399" i="6" s="1"/>
  <c r="H2182" i="6"/>
  <c r="I2182" i="6" s="1"/>
  <c r="H1670" i="6"/>
  <c r="I1670" i="6" s="1"/>
  <c r="H1949" i="6"/>
  <c r="I1949" i="6" s="1"/>
  <c r="H923" i="6"/>
  <c r="I923" i="6" s="1"/>
  <c r="H26" i="6"/>
  <c r="I26" i="6" s="1"/>
  <c r="H2133" i="6"/>
  <c r="I2133" i="6" s="1"/>
  <c r="J2133" i="6" s="1"/>
  <c r="H1557" i="6"/>
  <c r="I1557" i="6" s="1"/>
  <c r="H2268" i="6"/>
  <c r="I2268" i="6" s="1"/>
  <c r="H1692" i="6"/>
  <c r="I1692" i="6" s="1"/>
  <c r="H438" i="6"/>
  <c r="I438" i="6" s="1"/>
  <c r="H693" i="6"/>
  <c r="I693" i="6" s="1"/>
  <c r="H1164" i="6"/>
  <c r="I1164" i="6" s="1"/>
  <c r="H524" i="6"/>
  <c r="I524" i="6" s="1"/>
  <c r="H787" i="6"/>
  <c r="I787" i="6" s="1"/>
  <c r="H986" i="6"/>
  <c r="I986" i="6" s="1"/>
  <c r="H1065" i="6"/>
  <c r="I1065" i="6" s="1"/>
  <c r="H361" i="6"/>
  <c r="I361" i="6" s="1"/>
  <c r="H440" i="6"/>
  <c r="I440" i="6" s="1"/>
  <c r="H171" i="6"/>
  <c r="I171" i="6" s="1"/>
  <c r="H328" i="6"/>
  <c r="I328" i="6" s="1"/>
  <c r="H213" i="6"/>
  <c r="I213" i="6" s="1"/>
  <c r="H1613" i="6"/>
  <c r="I1613" i="6" s="1"/>
  <c r="H2004" i="6"/>
  <c r="I2004" i="6" s="1"/>
  <c r="H1289" i="6"/>
  <c r="I1289" i="6" s="1"/>
  <c r="H621" i="6"/>
  <c r="I621" i="6" s="1"/>
  <c r="H708" i="6"/>
  <c r="I708" i="6" s="1"/>
  <c r="H843" i="6"/>
  <c r="I843" i="6" s="1"/>
  <c r="H786" i="6"/>
  <c r="I786" i="6" s="1"/>
  <c r="H865" i="6"/>
  <c r="I865" i="6" s="1"/>
  <c r="H496" i="6"/>
  <c r="I496" i="6" s="1"/>
  <c r="H169" i="6"/>
  <c r="I169" i="6" s="1"/>
  <c r="H85" i="6"/>
  <c r="I85" i="6" s="1"/>
  <c r="H2124" i="6"/>
  <c r="I2124" i="6" s="1"/>
  <c r="H374" i="6"/>
  <c r="I374" i="6" s="1"/>
  <c r="H892" i="6"/>
  <c r="I892" i="6" s="1"/>
  <c r="H387" i="6"/>
  <c r="I387" i="6" s="1"/>
  <c r="H5" i="6"/>
  <c r="I5" i="6" s="1"/>
  <c r="H744" i="6"/>
  <c r="I744" i="6" s="1"/>
  <c r="H91" i="6"/>
  <c r="I91" i="6" s="1"/>
  <c r="H23" i="6"/>
  <c r="I23" i="6" s="1"/>
  <c r="H1079" i="6"/>
  <c r="I1079" i="6" s="1"/>
  <c r="H1271" i="6"/>
  <c r="I1271" i="6" s="1"/>
  <c r="H1268" i="6"/>
  <c r="I1268" i="6" s="1"/>
  <c r="H763" i="6"/>
  <c r="I763" i="6" s="1"/>
  <c r="H913" i="6"/>
  <c r="I913" i="6" s="1"/>
  <c r="H19" i="6"/>
  <c r="I19" i="6" s="1"/>
  <c r="H1781" i="6"/>
  <c r="I1781" i="6" s="1"/>
  <c r="H302" i="6"/>
  <c r="I302" i="6" s="1"/>
  <c r="H1210" i="6"/>
  <c r="I1210" i="6" s="1"/>
  <c r="H300" i="6"/>
  <c r="I300" i="6" s="1"/>
  <c r="H1581" i="6"/>
  <c r="I1581" i="6" s="1"/>
  <c r="H973" i="6"/>
  <c r="I973" i="6" s="1"/>
  <c r="H1010" i="6"/>
  <c r="I1010" i="6" s="1"/>
  <c r="H848" i="6"/>
  <c r="I848" i="6" s="1"/>
  <c r="H2213" i="6"/>
  <c r="I2213" i="6" s="1"/>
  <c r="H965" i="6"/>
  <c r="I965" i="6" s="1"/>
  <c r="H675" i="6"/>
  <c r="I675" i="6" s="1"/>
  <c r="H840" i="6"/>
  <c r="I840" i="6" s="1"/>
  <c r="H311" i="6"/>
  <c r="I311" i="6" s="1"/>
  <c r="H1400" i="6"/>
  <c r="I1400" i="6" s="1"/>
  <c r="H2175" i="6"/>
  <c r="I2175" i="6" s="1"/>
  <c r="H1663" i="6"/>
  <c r="I1663" i="6" s="1"/>
  <c r="H831" i="6"/>
  <c r="I831" i="6" s="1"/>
  <c r="H1934" i="6"/>
  <c r="I1934" i="6" s="1"/>
  <c r="H1422" i="6"/>
  <c r="I1422" i="6" s="1"/>
  <c r="H1231" i="6"/>
  <c r="I1231" i="6" s="1"/>
  <c r="H418" i="6"/>
  <c r="I418" i="6" s="1"/>
  <c r="H111" i="6"/>
  <c r="I111" i="6" s="1"/>
  <c r="H1352" i="6"/>
  <c r="I1352" i="6" s="1"/>
  <c r="H3047" i="6"/>
  <c r="I3047" i="6" s="1"/>
  <c r="H2535" i="6"/>
  <c r="I2535" i="6" s="1"/>
  <c r="H3438" i="6"/>
  <c r="I3438" i="6" s="1"/>
  <c r="J3438" i="6" s="1"/>
  <c r="H2926" i="6"/>
  <c r="I2926" i="6" s="1"/>
  <c r="H2414" i="6"/>
  <c r="I2414" i="6" s="1"/>
  <c r="H2074" i="6"/>
  <c r="I2074" i="6" s="1"/>
  <c r="H1562" i="6"/>
  <c r="I1562" i="6" s="1"/>
  <c r="H430" i="6"/>
  <c r="I430" i="6" s="1"/>
  <c r="H1833" i="6"/>
  <c r="I1833" i="6" s="1"/>
  <c r="J1833" i="6" s="1"/>
  <c r="H1313" i="6"/>
  <c r="I1313" i="6" s="1"/>
  <c r="H2096" i="6"/>
  <c r="I2096" i="6" s="1"/>
  <c r="H1584" i="6"/>
  <c r="I1584" i="6" s="1"/>
  <c r="H518" i="6"/>
  <c r="I518" i="6" s="1"/>
  <c r="H1847" i="6"/>
  <c r="I1847" i="6" s="1"/>
  <c r="H1329" i="6"/>
  <c r="I1329" i="6" s="1"/>
  <c r="H2118" i="6"/>
  <c r="I2118" i="6" s="1"/>
  <c r="H1606" i="6"/>
  <c r="I1606" i="6" s="1"/>
  <c r="H1437" i="6"/>
  <c r="I1437" i="6" s="1"/>
  <c r="H411" i="6"/>
  <c r="I411" i="6" s="1"/>
  <c r="H208" i="6"/>
  <c r="I208" i="6" s="1"/>
  <c r="H2069" i="6"/>
  <c r="I2069" i="6" s="1"/>
  <c r="H1493" i="6"/>
  <c r="I1493" i="6" s="1"/>
  <c r="H2204" i="6"/>
  <c r="I2204" i="6" s="1"/>
  <c r="H1564" i="6"/>
  <c r="I1564" i="6" s="1"/>
  <c r="H1205" i="6"/>
  <c r="I1205" i="6" s="1"/>
  <c r="H629" i="6"/>
  <c r="I629" i="6" s="1"/>
  <c r="H1100" i="6"/>
  <c r="I1100" i="6" s="1"/>
  <c r="H460" i="6"/>
  <c r="I460" i="6" s="1"/>
  <c r="H659" i="6"/>
  <c r="I659" i="6" s="1"/>
  <c r="H922" i="6"/>
  <c r="I922" i="6" s="1"/>
  <c r="H1001" i="6"/>
  <c r="I1001" i="6" s="1"/>
  <c r="H126" i="6"/>
  <c r="I126" i="6" s="1"/>
  <c r="H376" i="6"/>
  <c r="I376" i="6" s="1"/>
  <c r="H274" i="6"/>
  <c r="I274" i="6" s="1"/>
  <c r="H264" i="6"/>
  <c r="I264" i="6" s="1"/>
  <c r="H2253" i="6"/>
  <c r="I2253" i="6" s="1"/>
  <c r="H1549" i="6"/>
  <c r="I1549" i="6" s="1"/>
  <c r="H1940" i="6"/>
  <c r="I1940" i="6" s="1"/>
  <c r="H406" i="6"/>
  <c r="I406" i="6" s="1"/>
  <c r="H557" i="6"/>
  <c r="I557" i="6" s="1"/>
  <c r="H644" i="6"/>
  <c r="I644" i="6" s="1"/>
  <c r="H779" i="6"/>
  <c r="I779" i="6" s="1"/>
  <c r="H722" i="6"/>
  <c r="I722" i="6" s="1"/>
  <c r="H545" i="6"/>
  <c r="I545" i="6" s="1"/>
  <c r="H432" i="6"/>
  <c r="I432" i="6" s="1"/>
  <c r="H105" i="6"/>
  <c r="I105" i="6" s="1"/>
  <c r="H2245" i="6"/>
  <c r="I2245" i="6" s="1"/>
  <c r="H2060" i="6"/>
  <c r="I2060" i="6" s="1"/>
  <c r="H805" i="6"/>
  <c r="I805" i="6" s="1"/>
  <c r="H828" i="6"/>
  <c r="I828" i="6" s="1"/>
  <c r="J828" i="6" s="1"/>
  <c r="H230" i="6"/>
  <c r="I230" i="6" s="1"/>
  <c r="H1177" i="6"/>
  <c r="I1177" i="6" s="1"/>
  <c r="H680" i="6"/>
  <c r="I680" i="6" s="1"/>
  <c r="H353" i="6"/>
  <c r="I353" i="6" s="1"/>
  <c r="H1022" i="6"/>
  <c r="I1022" i="6" s="1"/>
  <c r="H182" i="6"/>
  <c r="I182" i="6" s="1"/>
  <c r="H1110" i="6"/>
  <c r="I1110" i="6" s="1"/>
  <c r="H1076" i="6"/>
  <c r="I1076" i="6" s="1"/>
  <c r="H198" i="6"/>
  <c r="I198" i="6" s="1"/>
  <c r="H657" i="6"/>
  <c r="I657" i="6" s="1"/>
  <c r="H250" i="6"/>
  <c r="I250" i="6" s="1"/>
  <c r="H1327" i="6"/>
  <c r="I1327" i="6" s="1"/>
  <c r="H1324" i="6"/>
  <c r="I1324" i="6" s="1"/>
  <c r="H197" i="6"/>
  <c r="I197" i="6" s="1"/>
  <c r="H172" i="6"/>
  <c r="I172" i="6" s="1"/>
  <c r="H1517" i="6"/>
  <c r="I1517" i="6" s="1"/>
  <c r="H845" i="6"/>
  <c r="I845" i="6" s="1"/>
  <c r="H946" i="6"/>
  <c r="I946" i="6" s="1"/>
  <c r="H323" i="6"/>
  <c r="I323" i="6" s="1"/>
  <c r="H2149" i="6"/>
  <c r="I2149" i="6" s="1"/>
  <c r="H645" i="6"/>
  <c r="I645" i="6" s="1"/>
  <c r="H611" i="6"/>
  <c r="I611" i="6" s="1"/>
  <c r="H520" i="6"/>
  <c r="I520" i="6" s="1"/>
  <c r="H1848" i="6"/>
  <c r="I1848" i="6" s="1"/>
  <c r="H1330" i="6"/>
  <c r="I1330" i="6" s="1"/>
  <c r="H2111" i="6"/>
  <c r="I2111" i="6" s="1"/>
  <c r="H1599" i="6"/>
  <c r="I1599" i="6" s="1"/>
  <c r="H575" i="6"/>
  <c r="I575" i="6" s="1"/>
  <c r="H1870" i="6"/>
  <c r="I1870" i="6" s="1"/>
  <c r="J1870" i="6" s="1"/>
  <c r="H1355" i="6"/>
  <c r="I1355" i="6" s="1"/>
  <c r="H957" i="6"/>
  <c r="I957" i="6" s="1"/>
  <c r="H881" i="6"/>
  <c r="I881" i="6" s="1"/>
  <c r="H2632" i="6"/>
  <c r="I2632" i="6" s="1"/>
  <c r="H3495" i="6"/>
  <c r="I3495" i="6" s="1"/>
  <c r="H2983" i="6"/>
  <c r="I2983" i="6" s="1"/>
  <c r="H2471" i="6"/>
  <c r="I2471" i="6" s="1"/>
  <c r="H3374" i="6"/>
  <c r="I3374" i="6" s="1"/>
  <c r="H2862" i="6"/>
  <c r="I2862" i="6" s="1"/>
  <c r="H2350" i="6"/>
  <c r="I2350" i="6" s="1"/>
  <c r="H2010" i="6"/>
  <c r="I2010" i="6" s="1"/>
  <c r="H1498" i="6"/>
  <c r="I1498" i="6" s="1"/>
  <c r="H2281" i="6"/>
  <c r="I2281" i="6" s="1"/>
  <c r="H1769" i="6"/>
  <c r="I1769" i="6" s="1"/>
  <c r="H1239" i="6"/>
  <c r="I1239" i="6" s="1"/>
  <c r="H2032" i="6"/>
  <c r="I2032" i="6" s="1"/>
  <c r="H1520" i="6"/>
  <c r="I1520" i="6" s="1"/>
  <c r="H2295" i="6"/>
  <c r="I2295" i="6" s="1"/>
  <c r="H1783" i="6"/>
  <c r="I1783" i="6" s="1"/>
  <c r="H1256" i="6"/>
  <c r="I1256" i="6" s="1"/>
  <c r="H2054" i="6"/>
  <c r="I2054" i="6" s="1"/>
  <c r="H1542" i="6"/>
  <c r="I1542" i="6" s="1"/>
  <c r="H2212" i="6"/>
  <c r="I2212" i="6" s="1"/>
  <c r="H866" i="6"/>
  <c r="I866" i="6" s="1"/>
  <c r="H47" i="6"/>
  <c r="I47" i="6" s="1"/>
  <c r="H2005" i="6"/>
  <c r="I2005" i="6" s="1"/>
  <c r="H1429" i="6"/>
  <c r="I1429" i="6" s="1"/>
  <c r="H2076" i="6"/>
  <c r="I2076" i="6" s="1"/>
  <c r="H1500" i="6"/>
  <c r="I1500" i="6" s="1"/>
  <c r="H1141" i="6"/>
  <c r="I1141" i="6" s="1"/>
  <c r="H565" i="6"/>
  <c r="I565" i="6" s="1"/>
  <c r="H1036" i="6"/>
  <c r="I1036" i="6" s="1"/>
  <c r="H269" i="6"/>
  <c r="I269" i="6" s="1"/>
  <c r="H595" i="6"/>
  <c r="I595" i="6" s="1"/>
  <c r="H858" i="6"/>
  <c r="I858" i="6" s="1"/>
  <c r="H937" i="6"/>
  <c r="I937" i="6" s="1"/>
  <c r="H1016" i="6"/>
  <c r="I1016" i="6" s="1"/>
  <c r="H189" i="6"/>
  <c r="I189" i="6" s="1"/>
  <c r="H210" i="6"/>
  <c r="I210" i="6" s="1"/>
  <c r="H200" i="6"/>
  <c r="I200" i="6" s="1"/>
  <c r="H2189" i="6"/>
  <c r="I2189" i="6" s="1"/>
  <c r="H1281" i="6"/>
  <c r="I1281" i="6" s="1"/>
  <c r="H1876" i="6"/>
  <c r="I1876" i="6" s="1"/>
  <c r="H1197" i="6"/>
  <c r="I1197" i="6" s="1"/>
  <c r="H429" i="6"/>
  <c r="I429" i="6" s="1"/>
  <c r="H516" i="6"/>
  <c r="I516" i="6" s="1"/>
  <c r="H459" i="6"/>
  <c r="I459" i="6" s="1"/>
  <c r="H658" i="6"/>
  <c r="I658" i="6" s="1"/>
  <c r="H481" i="6"/>
  <c r="I481" i="6" s="1"/>
  <c r="H157" i="6"/>
  <c r="I157" i="6" s="1"/>
  <c r="H41" i="6"/>
  <c r="I41" i="6" s="1"/>
  <c r="H1797" i="6"/>
  <c r="I1797" i="6" s="1"/>
  <c r="H1996" i="6"/>
  <c r="I1996" i="6" s="1"/>
  <c r="J1996" i="6" s="1"/>
  <c r="H741" i="6"/>
  <c r="I741" i="6" s="1"/>
  <c r="H764" i="6"/>
  <c r="I764" i="6" s="1"/>
  <c r="H1226" i="6"/>
  <c r="I1226" i="6" s="1"/>
  <c r="H729" i="6"/>
  <c r="I729" i="6" s="1"/>
  <c r="H616" i="6"/>
  <c r="I616" i="6" s="1"/>
  <c r="H289" i="6"/>
  <c r="I289" i="6" s="1"/>
  <c r="H766" i="6"/>
  <c r="I766" i="6" s="1"/>
  <c r="H2244" i="6"/>
  <c r="I2244" i="6" s="1"/>
  <c r="H989" i="6"/>
  <c r="I989" i="6" s="1"/>
  <c r="H1012" i="6"/>
  <c r="I1012" i="6" s="1"/>
  <c r="H1090" i="6"/>
  <c r="I1090" i="6" s="1"/>
  <c r="H593" i="6"/>
  <c r="I593" i="6" s="1"/>
  <c r="H153" i="6"/>
  <c r="I153" i="6" s="1"/>
  <c r="H2044" i="6"/>
  <c r="I2044" i="6" s="1"/>
  <c r="H876" i="6"/>
  <c r="I876" i="6" s="1"/>
  <c r="H1161" i="6"/>
  <c r="I1161" i="6" s="1"/>
  <c r="H75" i="6"/>
  <c r="I75" i="6" s="1"/>
  <c r="H1389" i="6"/>
  <c r="I1389" i="6" s="1"/>
  <c r="H1060" i="6"/>
  <c r="I1060" i="6" s="1"/>
  <c r="H818" i="6"/>
  <c r="I818" i="6" s="1"/>
  <c r="H259" i="6"/>
  <c r="I259" i="6" s="1"/>
  <c r="H2021" i="6"/>
  <c r="I2021" i="6" s="1"/>
  <c r="H581" i="6"/>
  <c r="I581" i="6" s="1"/>
  <c r="H618" i="6"/>
  <c r="I618" i="6" s="1"/>
  <c r="H456" i="6"/>
  <c r="I456" i="6" s="1"/>
  <c r="H2296" i="6"/>
  <c r="I2296" i="6" s="1"/>
  <c r="H1784" i="6"/>
  <c r="I1784" i="6" s="1"/>
  <c r="H1257" i="6"/>
  <c r="I1257" i="6" s="1"/>
  <c r="H2047" i="6"/>
  <c r="I2047" i="6" s="1"/>
  <c r="H1535" i="6"/>
  <c r="I1535" i="6" s="1"/>
  <c r="H214" i="6"/>
  <c r="I214" i="6" s="1"/>
  <c r="H1806" i="6"/>
  <c r="I1806" i="6" s="1"/>
  <c r="H1282" i="6"/>
  <c r="I1282" i="6" s="1"/>
  <c r="H445" i="6"/>
  <c r="I445" i="6" s="1"/>
  <c r="H369" i="6"/>
  <c r="I369" i="6" s="1"/>
  <c r="H2568" i="6"/>
  <c r="I2568" i="6" s="1"/>
  <c r="H3431" i="6"/>
  <c r="I3431" i="6" s="1"/>
  <c r="J3431" i="6" s="1"/>
  <c r="H2919" i="6"/>
  <c r="I2919" i="6" s="1"/>
  <c r="H2407" i="6"/>
  <c r="I2407" i="6" s="1"/>
  <c r="H3310" i="6"/>
  <c r="I3310" i="6" s="1"/>
  <c r="H2798" i="6"/>
  <c r="I2798" i="6" s="1"/>
  <c r="H2171" i="6"/>
  <c r="I2171" i="6" s="1"/>
  <c r="H1946" i="6"/>
  <c r="I1946" i="6" s="1"/>
  <c r="H1434" i="6"/>
  <c r="I1434" i="6" s="1"/>
  <c r="H2217" i="6"/>
  <c r="I2217" i="6" s="1"/>
  <c r="H1705" i="6"/>
  <c r="I1705" i="6" s="1"/>
  <c r="H999" i="6"/>
  <c r="I999" i="6" s="1"/>
  <c r="H1968" i="6"/>
  <c r="I1968" i="6" s="1"/>
  <c r="H1456" i="6"/>
  <c r="I1456" i="6" s="1"/>
  <c r="H2231" i="6"/>
  <c r="I2231" i="6" s="1"/>
  <c r="H1719" i="6"/>
  <c r="I1719" i="6" s="1"/>
  <c r="H1055" i="6"/>
  <c r="I1055" i="6" s="1"/>
  <c r="H1990" i="6"/>
  <c r="I1990" i="6" s="1"/>
  <c r="H1478" i="6"/>
  <c r="I1478" i="6" s="1"/>
  <c r="H1700" i="6"/>
  <c r="I1700" i="6" s="1"/>
  <c r="J1700" i="6" s="1"/>
  <c r="H352" i="6"/>
  <c r="I352" i="6" s="1"/>
  <c r="H1118" i="6"/>
  <c r="I1118" i="6" s="1"/>
  <c r="H1941" i="6"/>
  <c r="I1941" i="6" s="1"/>
  <c r="H1290" i="6"/>
  <c r="I1290" i="6" s="1"/>
  <c r="H2012" i="6"/>
  <c r="I2012" i="6" s="1"/>
  <c r="H1436" i="6"/>
  <c r="I1436" i="6" s="1"/>
  <c r="H1077" i="6"/>
  <c r="I1077" i="6" s="1"/>
  <c r="H501" i="6"/>
  <c r="I501" i="6" s="1"/>
  <c r="H972" i="6"/>
  <c r="I972" i="6" s="1"/>
  <c r="H1171" i="6"/>
  <c r="I1171" i="6" s="1"/>
  <c r="H531" i="6"/>
  <c r="I531" i="6" s="1"/>
  <c r="H602" i="6"/>
  <c r="I602" i="6" s="1"/>
  <c r="H873" i="6"/>
  <c r="I873" i="6" s="1"/>
  <c r="H952" i="6"/>
  <c r="I952" i="6" s="1"/>
  <c r="H332" i="6"/>
  <c r="I332" i="6" s="1"/>
  <c r="H146" i="6"/>
  <c r="I146" i="6" s="1"/>
  <c r="H295" i="6"/>
  <c r="I295" i="6" s="1"/>
  <c r="H2125" i="6"/>
  <c r="I2125" i="6" s="1"/>
  <c r="H1143" i="6"/>
  <c r="I1143" i="6" s="1"/>
  <c r="H1812" i="6"/>
  <c r="I1812" i="6" s="1"/>
  <c r="H1133" i="6"/>
  <c r="I1133" i="6" s="1"/>
  <c r="H1284" i="6"/>
  <c r="I1284" i="6" s="1"/>
  <c r="H452" i="6"/>
  <c r="I452" i="6" s="1"/>
  <c r="H395" i="6"/>
  <c r="I395" i="6" s="1"/>
  <c r="H594" i="6"/>
  <c r="I594" i="6" s="1"/>
  <c r="H350" i="6"/>
  <c r="I350" i="6" s="1"/>
  <c r="H4" i="6"/>
  <c r="I4" i="6" s="1"/>
  <c r="H256" i="6"/>
  <c r="I256" i="6" s="1"/>
  <c r="H1733" i="6"/>
  <c r="I1733" i="6" s="1"/>
  <c r="H1868" i="6"/>
  <c r="I1868" i="6" s="1"/>
  <c r="H677" i="6"/>
  <c r="I677" i="6" s="1"/>
  <c r="H205" i="6"/>
  <c r="I205" i="6" s="1"/>
  <c r="H1162" i="6"/>
  <c r="I1162" i="6" s="1"/>
  <c r="H665" i="6"/>
  <c r="I665" i="6" s="1"/>
  <c r="H552" i="6"/>
  <c r="I552" i="6" s="1"/>
  <c r="H225" i="6"/>
  <c r="I225" i="6" s="1"/>
  <c r="H1981" i="6"/>
  <c r="I1981" i="6" s="1"/>
  <c r="H2180" i="6"/>
  <c r="I2180" i="6" s="1"/>
  <c r="H925" i="6"/>
  <c r="I925" i="6" s="1"/>
  <c r="H948" i="6"/>
  <c r="I948" i="6" s="1"/>
  <c r="H962" i="6"/>
  <c r="I962" i="6" s="1"/>
  <c r="H800" i="6"/>
  <c r="I800" i="6" s="1"/>
  <c r="H89" i="6"/>
  <c r="I89" i="6" s="1"/>
  <c r="H1596" i="6"/>
  <c r="I1596" i="6" s="1"/>
  <c r="H812" i="6"/>
  <c r="I812" i="6" s="1"/>
  <c r="H713" i="6"/>
  <c r="I713" i="6" s="1"/>
  <c r="H209" i="6"/>
  <c r="I209" i="6" s="1"/>
  <c r="H2228" i="6"/>
  <c r="I2228" i="6" s="1"/>
  <c r="H932" i="6"/>
  <c r="I932" i="6" s="1"/>
  <c r="H370" i="6"/>
  <c r="I370" i="6" s="1"/>
  <c r="H131" i="6"/>
  <c r="I131" i="6" s="1"/>
  <c r="H727" i="6"/>
  <c r="I727" i="6" s="1"/>
  <c r="H453" i="6"/>
  <c r="I453" i="6" s="1"/>
  <c r="H554" i="6"/>
  <c r="I554" i="6" s="1"/>
  <c r="H253" i="6"/>
  <c r="I253" i="6" s="1"/>
  <c r="H980" i="6"/>
  <c r="I980" i="6" s="1"/>
  <c r="H768" i="6"/>
  <c r="I768" i="6" s="1"/>
  <c r="H606" i="6"/>
  <c r="I606" i="6" s="1"/>
  <c r="H1877" i="6"/>
  <c r="I1877" i="6" s="1"/>
  <c r="H1363" i="6"/>
  <c r="I1363" i="6" s="1"/>
  <c r="H2140" i="6"/>
  <c r="I2140" i="6" s="1"/>
  <c r="H1628" i="6"/>
  <c r="I1628" i="6" s="1"/>
  <c r="H694" i="6"/>
  <c r="I694" i="6" s="1"/>
  <c r="H821" i="6"/>
  <c r="I821" i="6" s="1"/>
  <c r="H174" i="6"/>
  <c r="I174" i="6" s="1"/>
  <c r="H908" i="6"/>
  <c r="I908" i="6" s="1"/>
  <c r="H396" i="6"/>
  <c r="I396" i="6" s="1"/>
  <c r="H851" i="6"/>
  <c r="I851" i="6" s="1"/>
  <c r="H294" i="6"/>
  <c r="I294" i="6" s="1"/>
  <c r="H794" i="6"/>
  <c r="I794" i="6" s="1"/>
  <c r="H69" i="6"/>
  <c r="I69" i="6" s="1"/>
  <c r="H745" i="6"/>
  <c r="I745" i="6" s="1"/>
  <c r="H1208" i="6"/>
  <c r="I1208" i="6" s="1"/>
  <c r="H696" i="6"/>
  <c r="I696" i="6" s="1"/>
  <c r="H268" i="6"/>
  <c r="I268" i="6" s="1"/>
  <c r="H107" i="6"/>
  <c r="I107" i="6" s="1"/>
  <c r="H305" i="6"/>
  <c r="I305" i="6" s="1"/>
  <c r="H136" i="6"/>
  <c r="I136" i="6" s="1"/>
  <c r="H1086" i="6"/>
  <c r="I1086" i="6" s="1"/>
  <c r="H1997" i="6"/>
  <c r="I1997" i="6" s="1"/>
  <c r="H1485" i="6"/>
  <c r="I1485" i="6" s="1"/>
  <c r="H2260" i="6"/>
  <c r="I2260" i="6" s="1"/>
  <c r="H1748" i="6"/>
  <c r="I1748" i="6" s="1"/>
  <c r="H1174" i="6"/>
  <c r="I1174" i="6" s="1"/>
  <c r="H941" i="6"/>
  <c r="I941" i="6" s="1"/>
  <c r="H365" i="6"/>
  <c r="I365" i="6" s="1"/>
  <c r="H900" i="6"/>
  <c r="I900" i="6" s="1"/>
  <c r="H237" i="6"/>
  <c r="I237" i="6" s="1"/>
  <c r="H715" i="6"/>
  <c r="I715" i="6" s="1"/>
  <c r="H1106" i="6"/>
  <c r="I1106" i="6" s="1"/>
  <c r="H530" i="6"/>
  <c r="I530" i="6" s="1"/>
  <c r="H801" i="6"/>
  <c r="I801" i="6" s="1"/>
  <c r="H1008" i="6"/>
  <c r="I1008" i="6" s="1"/>
  <c r="H196" i="6"/>
  <c r="I196" i="6" s="1"/>
  <c r="H202" i="6"/>
  <c r="I202" i="6" s="1"/>
  <c r="H351" i="6"/>
  <c r="I351" i="6" s="1"/>
  <c r="H2117" i="6"/>
  <c r="I2117" i="6" s="1"/>
  <c r="H1272" i="6"/>
  <c r="I1272" i="6" s="1"/>
  <c r="H1676" i="6"/>
  <c r="I1676" i="6" s="1"/>
  <c r="J1676" i="6" s="1"/>
  <c r="H1189" i="6"/>
  <c r="I1189" i="6" s="1"/>
  <c r="H110" i="6"/>
  <c r="I110" i="6" s="1"/>
  <c r="H636" i="6"/>
  <c r="I636" i="6" s="1"/>
  <c r="H771" i="6"/>
  <c r="I771" i="6" s="1"/>
  <c r="H842" i="6"/>
  <c r="I842" i="6" s="1"/>
  <c r="H1113" i="6"/>
  <c r="I1113" i="6" s="1"/>
  <c r="H1192" i="6"/>
  <c r="I1192" i="6" s="1"/>
  <c r="H424" i="6"/>
  <c r="I424" i="6" s="1"/>
  <c r="H27" i="6"/>
  <c r="I27" i="6" s="1"/>
  <c r="H184" i="6"/>
  <c r="I184" i="6" s="1"/>
  <c r="H510" i="6"/>
  <c r="I510" i="6" s="1"/>
  <c r="H1469" i="6"/>
  <c r="I1469" i="6" s="1"/>
  <c r="H1988" i="6"/>
  <c r="I1988" i="6" s="1"/>
  <c r="H854" i="6"/>
  <c r="I854" i="6" s="1"/>
  <c r="H477" i="6"/>
  <c r="I477" i="6" s="1"/>
  <c r="H884" i="6"/>
  <c r="I884" i="6" s="1"/>
  <c r="H699" i="6"/>
  <c r="I699" i="6" s="1"/>
  <c r="H642" i="6"/>
  <c r="I642" i="6" s="1"/>
  <c r="H529" i="6"/>
  <c r="I529" i="6" s="1"/>
  <c r="H116" i="6"/>
  <c r="I116" i="6" s="1"/>
  <c r="H48" i="6"/>
  <c r="I48" i="6" s="1"/>
  <c r="H1254" i="6"/>
  <c r="I1254" i="6" s="1"/>
  <c r="H181" i="6"/>
  <c r="I181" i="6" s="1"/>
  <c r="H492" i="6"/>
  <c r="I492" i="6" s="1"/>
  <c r="H762" i="6"/>
  <c r="I762" i="6" s="1"/>
  <c r="H1240" i="6"/>
  <c r="I1240" i="6" s="1"/>
  <c r="H11" i="6"/>
  <c r="I11" i="6" s="1"/>
  <c r="H702" i="6"/>
  <c r="I702" i="6" s="1"/>
  <c r="H1844" i="6"/>
  <c r="I1844" i="6" s="1"/>
  <c r="H397" i="6"/>
  <c r="I397" i="6" s="1"/>
  <c r="H1003" i="6"/>
  <c r="I1003" i="6" s="1"/>
  <c r="H165" i="6"/>
  <c r="I165" i="6" s="1"/>
  <c r="H720" i="6"/>
  <c r="I720" i="6" s="1"/>
  <c r="H9" i="6"/>
  <c r="I9" i="6" s="1"/>
  <c r="H1573" i="6"/>
  <c r="I1573" i="6" s="1"/>
  <c r="H1388" i="6"/>
  <c r="I1388" i="6" s="1"/>
  <c r="H1052" i="6"/>
  <c r="I1052" i="6" s="1"/>
  <c r="H483" i="6"/>
  <c r="I483" i="6" s="1"/>
  <c r="H569" i="6"/>
  <c r="I569" i="6" s="1"/>
  <c r="H315" i="6"/>
  <c r="I315" i="6" s="1"/>
  <c r="H247" i="6"/>
  <c r="I247" i="6" s="1"/>
  <c r="H38" i="6"/>
  <c r="I38" i="6" s="1"/>
  <c r="H730" i="6"/>
  <c r="I730" i="6" s="1"/>
  <c r="H1193" i="6"/>
  <c r="I1193" i="6" s="1"/>
  <c r="H681" i="6"/>
  <c r="I681" i="6" s="1"/>
  <c r="H1144" i="6"/>
  <c r="I1144" i="6" s="1"/>
  <c r="H632" i="6"/>
  <c r="I632" i="6" s="1"/>
  <c r="H204" i="6"/>
  <c r="I204" i="6" s="1"/>
  <c r="H43" i="6"/>
  <c r="I43" i="6" s="1"/>
  <c r="H241" i="6"/>
  <c r="I241" i="6" s="1"/>
  <c r="H72" i="6"/>
  <c r="I72" i="6" s="1"/>
  <c r="H830" i="6"/>
  <c r="I830" i="6" s="1"/>
  <c r="H1933" i="6"/>
  <c r="I1933" i="6" s="1"/>
  <c r="H1421" i="6"/>
  <c r="I1421" i="6" s="1"/>
  <c r="H2196" i="6"/>
  <c r="I2196" i="6" s="1"/>
  <c r="H1684" i="6"/>
  <c r="I1684" i="6" s="1"/>
  <c r="H918" i="6"/>
  <c r="I918" i="6" s="1"/>
  <c r="H877" i="6"/>
  <c r="I877" i="6" s="1"/>
  <c r="H142" i="6"/>
  <c r="I142" i="6" s="1"/>
  <c r="H836" i="6"/>
  <c r="I836" i="6" s="1"/>
  <c r="H1227" i="6"/>
  <c r="I1227" i="6" s="1"/>
  <c r="H651" i="6"/>
  <c r="I651" i="6" s="1"/>
  <c r="H1042" i="6"/>
  <c r="I1042" i="6" s="1"/>
  <c r="H402" i="6"/>
  <c r="I402" i="6" s="1"/>
  <c r="H673" i="6"/>
  <c r="I673" i="6" s="1"/>
  <c r="H944" i="6"/>
  <c r="I944" i="6" s="1"/>
  <c r="H132" i="6"/>
  <c r="I132" i="6" s="1"/>
  <c r="H74" i="6"/>
  <c r="I74" i="6" s="1"/>
  <c r="H287" i="6"/>
  <c r="I287" i="6" s="1"/>
  <c r="H1925" i="6"/>
  <c r="I1925" i="6" s="1"/>
  <c r="H1111" i="6"/>
  <c r="I1111" i="6" s="1"/>
  <c r="H1612" i="6"/>
  <c r="I1612" i="6" s="1"/>
  <c r="H1061" i="6"/>
  <c r="I1061" i="6" s="1"/>
  <c r="H1340" i="6"/>
  <c r="I1340" i="6" s="1"/>
  <c r="H444" i="6"/>
  <c r="I444" i="6" s="1"/>
  <c r="H707" i="6"/>
  <c r="I707" i="6" s="1"/>
  <c r="H778" i="6"/>
  <c r="I778" i="6" s="1"/>
  <c r="H985" i="6"/>
  <c r="I985" i="6" s="1"/>
  <c r="H1128" i="6"/>
  <c r="I1128" i="6" s="1"/>
  <c r="H316" i="6"/>
  <c r="I316" i="6" s="1"/>
  <c r="H322" i="6"/>
  <c r="I322" i="6" s="1"/>
  <c r="H120" i="6"/>
  <c r="I120" i="6" s="1"/>
  <c r="H2237" i="6"/>
  <c r="I2237" i="6" s="1"/>
  <c r="H1405" i="6"/>
  <c r="I1405" i="6" s="1"/>
  <c r="H1796" i="6"/>
  <c r="I1796" i="6" s="1"/>
  <c r="H598" i="6"/>
  <c r="I598" i="6" s="1"/>
  <c r="H413" i="6"/>
  <c r="I413" i="6" s="1"/>
  <c r="H756" i="6"/>
  <c r="I756" i="6" s="1"/>
  <c r="H635" i="6"/>
  <c r="I635" i="6" s="1"/>
  <c r="H386" i="6"/>
  <c r="I386" i="6" s="1"/>
  <c r="H286" i="6"/>
  <c r="I286" i="6" s="1"/>
  <c r="H52" i="6"/>
  <c r="I52" i="6" s="1"/>
  <c r="H271" i="6"/>
  <c r="I271" i="6" s="1"/>
  <c r="H2236" i="6"/>
  <c r="I2236" i="6" s="1"/>
  <c r="H789" i="6"/>
  <c r="I789" i="6" s="1"/>
  <c r="H428" i="6"/>
  <c r="I428" i="6" s="1"/>
  <c r="H698" i="6"/>
  <c r="I698" i="6" s="1"/>
  <c r="H1112" i="6"/>
  <c r="I1112" i="6" s="1"/>
  <c r="H50" i="6"/>
  <c r="I50" i="6" s="1"/>
  <c r="H1965" i="6"/>
  <c r="I1965" i="6" s="1"/>
  <c r="H1780" i="6"/>
  <c r="I1780" i="6" s="1"/>
  <c r="H270" i="6"/>
  <c r="I270" i="6" s="1"/>
  <c r="H875" i="6"/>
  <c r="I875" i="6" s="1"/>
  <c r="H961" i="6"/>
  <c r="I961" i="6" s="1"/>
  <c r="H29" i="6"/>
  <c r="I29" i="6" s="1"/>
  <c r="H288" i="6"/>
  <c r="I288" i="6" s="1"/>
  <c r="H1509" i="6"/>
  <c r="I1509" i="6" s="1"/>
  <c r="H1243" i="6"/>
  <c r="I1243" i="6" s="1"/>
  <c r="H732" i="6"/>
  <c r="I732" i="6" s="1"/>
  <c r="H1002" i="6"/>
  <c r="I1002" i="6" s="1"/>
  <c r="H505" i="6"/>
  <c r="I505" i="6" s="1"/>
  <c r="H251" i="6"/>
  <c r="I251" i="6" s="1"/>
  <c r="H119" i="6"/>
  <c r="I119" i="6" s="1"/>
  <c r="H1292" i="6"/>
  <c r="I1292" i="6" s="1"/>
  <c r="H780" i="6"/>
  <c r="I780" i="6" s="1"/>
  <c r="H13" i="6"/>
  <c r="I13" i="6" s="1"/>
  <c r="H723" i="6"/>
  <c r="I723" i="6" s="1"/>
  <c r="H1178" i="6"/>
  <c r="I1178" i="6" s="1"/>
  <c r="H666" i="6"/>
  <c r="I666" i="6" s="1"/>
  <c r="H1129" i="6"/>
  <c r="I1129" i="6" s="1"/>
  <c r="H617" i="6"/>
  <c r="I617" i="6" s="1"/>
  <c r="H1080" i="6"/>
  <c r="I1080" i="6" s="1"/>
  <c r="H568" i="6"/>
  <c r="I568" i="6" s="1"/>
  <c r="H140" i="6"/>
  <c r="I140" i="6" s="1"/>
  <c r="H338" i="6"/>
  <c r="I338" i="6" s="1"/>
  <c r="H177" i="6"/>
  <c r="I177" i="6" s="1"/>
  <c r="H8" i="6"/>
  <c r="I8" i="6" s="1"/>
  <c r="J8" i="6" s="1"/>
  <c r="H574" i="6"/>
  <c r="I574" i="6" s="1"/>
  <c r="H1869" i="6"/>
  <c r="I1869" i="6" s="1"/>
  <c r="J1869" i="6" s="1"/>
  <c r="H1354" i="6"/>
  <c r="I1354" i="6" s="1"/>
  <c r="H2132" i="6"/>
  <c r="I2132" i="6" s="1"/>
  <c r="H1620" i="6"/>
  <c r="I1620" i="6" s="1"/>
  <c r="J1620" i="6" s="1"/>
  <c r="H662" i="6"/>
  <c r="I662" i="6" s="1"/>
  <c r="H813" i="6"/>
  <c r="I813" i="6" s="1"/>
  <c r="H1348" i="6"/>
  <c r="I1348" i="6" s="1"/>
  <c r="H772" i="6"/>
  <c r="I772" i="6" s="1"/>
  <c r="H1163" i="6"/>
  <c r="I1163" i="6" s="1"/>
  <c r="H587" i="6"/>
  <c r="I587" i="6" s="1"/>
  <c r="H914" i="6"/>
  <c r="I914" i="6" s="1"/>
  <c r="H293" i="6"/>
  <c r="I293" i="6" s="1"/>
  <c r="H609" i="6"/>
  <c r="I609" i="6" s="1"/>
  <c r="H816" i="6"/>
  <c r="I816" i="6" s="1"/>
  <c r="H68" i="6"/>
  <c r="I68" i="6" s="1"/>
  <c r="H233" i="6"/>
  <c r="I233" i="6" s="1"/>
  <c r="H223" i="6"/>
  <c r="I223" i="6" s="1"/>
  <c r="H1861" i="6"/>
  <c r="I1861" i="6" s="1"/>
  <c r="H599" i="6"/>
  <c r="I599" i="6" s="1"/>
  <c r="H1548" i="6"/>
  <c r="I1548" i="6" s="1"/>
  <c r="H869" i="6"/>
  <c r="I869" i="6" s="1"/>
  <c r="H1276" i="6"/>
  <c r="I1276" i="6" s="1"/>
  <c r="H380" i="6"/>
  <c r="I380" i="6" s="1"/>
  <c r="H579" i="6"/>
  <c r="I579" i="6" s="1"/>
  <c r="H714" i="6"/>
  <c r="I714" i="6" s="1"/>
  <c r="H793" i="6"/>
  <c r="I793" i="6" s="1"/>
  <c r="H1064" i="6"/>
  <c r="I1064" i="6" s="1"/>
  <c r="H252" i="6"/>
  <c r="I252" i="6" s="1"/>
  <c r="H194" i="6"/>
  <c r="I194" i="6" s="1"/>
  <c r="H56" i="6"/>
  <c r="I56" i="6" s="1"/>
  <c r="H2045" i="6"/>
  <c r="I2045" i="6" s="1"/>
  <c r="H1336" i="6"/>
  <c r="I1336" i="6" s="1"/>
  <c r="H1732" i="6"/>
  <c r="I1732" i="6" s="1"/>
  <c r="H1181" i="6"/>
  <c r="I1181" i="6" s="1"/>
  <c r="H334" i="6"/>
  <c r="I334" i="6" s="1"/>
  <c r="H500" i="6"/>
  <c r="I500" i="6" s="1"/>
  <c r="H507" i="6"/>
  <c r="I507" i="6" s="1"/>
  <c r="H1233" i="6"/>
  <c r="I1233" i="6" s="1"/>
  <c r="H1120" i="6"/>
  <c r="I1120" i="6" s="1"/>
  <c r="H83" i="6"/>
  <c r="I83" i="6" s="1"/>
  <c r="H478" i="6"/>
  <c r="I478" i="6" s="1"/>
  <c r="H2172" i="6"/>
  <c r="I2172" i="6" s="1"/>
  <c r="H725" i="6"/>
  <c r="I725" i="6" s="1"/>
  <c r="H141" i="6"/>
  <c r="I141" i="6" s="1"/>
  <c r="H378" i="6"/>
  <c r="I378" i="6" s="1"/>
  <c r="H664" i="6"/>
  <c r="I664" i="6" s="1"/>
  <c r="H337" i="6"/>
  <c r="I337" i="6" s="1"/>
  <c r="H1901" i="6"/>
  <c r="I1901" i="6" s="1"/>
  <c r="H1652" i="6"/>
  <c r="I1652" i="6" s="1"/>
  <c r="H1124" i="6"/>
  <c r="I1124" i="6" s="1"/>
  <c r="H427" i="6"/>
  <c r="I427" i="6" s="1"/>
  <c r="H897" i="6"/>
  <c r="I897" i="6" s="1"/>
  <c r="H292" i="6"/>
  <c r="I292" i="6" s="1"/>
  <c r="H160" i="6"/>
  <c r="I160" i="6" s="1"/>
  <c r="H983" i="6"/>
  <c r="I983" i="6" s="1"/>
  <c r="H1029" i="6"/>
  <c r="I1029" i="6" s="1"/>
  <c r="H668" i="6"/>
  <c r="I668" i="6" s="1"/>
  <c r="H938" i="6"/>
  <c r="I938" i="6" s="1"/>
  <c r="H377" i="6"/>
  <c r="I377" i="6" s="1"/>
  <c r="H290" i="6"/>
  <c r="I290" i="6" s="1"/>
  <c r="H493" i="6"/>
  <c r="I493" i="6" s="1"/>
  <c r="H1092" i="6"/>
  <c r="I1092" i="6" s="1"/>
  <c r="H580" i="6"/>
  <c r="I580" i="6" s="1"/>
  <c r="H1035" i="6"/>
  <c r="I1035" i="6" s="1"/>
  <c r="H523" i="6"/>
  <c r="I523" i="6" s="1"/>
  <c r="H978" i="6"/>
  <c r="I978" i="6" s="1"/>
  <c r="H466" i="6"/>
  <c r="I466" i="6" s="1"/>
  <c r="H929" i="6"/>
  <c r="I929" i="6" s="1"/>
  <c r="H417" i="6"/>
  <c r="I417" i="6" s="1"/>
  <c r="H880" i="6"/>
  <c r="I880" i="6" s="1"/>
  <c r="H368" i="6"/>
  <c r="I368" i="6" s="1"/>
  <c r="H291" i="6"/>
  <c r="I291" i="6" s="1"/>
  <c r="H138" i="6"/>
  <c r="I138" i="6" s="1"/>
  <c r="H320" i="6"/>
  <c r="I320" i="6" s="1"/>
  <c r="H159" i="6"/>
  <c r="I159" i="6" s="1"/>
  <c r="H2181" i="6"/>
  <c r="I2181" i="6" s="1"/>
  <c r="H1669" i="6"/>
  <c r="I1669" i="6" s="1"/>
  <c r="H855" i="6"/>
  <c r="I855" i="6" s="1"/>
  <c r="H1932" i="6"/>
  <c r="I1932" i="6" s="1"/>
  <c r="H1420" i="6"/>
  <c r="I1420" i="6" s="1"/>
  <c r="H1125" i="6"/>
  <c r="I1125" i="6" s="1"/>
  <c r="H613" i="6"/>
  <c r="I613" i="6" s="1"/>
  <c r="H1212" i="6"/>
  <c r="I1212" i="6" s="1"/>
  <c r="H700" i="6"/>
  <c r="I700" i="6" s="1"/>
  <c r="H1155" i="6"/>
  <c r="I1155" i="6" s="1"/>
  <c r="H643" i="6"/>
  <c r="I643" i="6" s="1"/>
  <c r="H1098" i="6"/>
  <c r="I1098" i="6" s="1"/>
  <c r="H586" i="6"/>
  <c r="I586" i="6" s="1"/>
  <c r="H1049" i="6"/>
  <c r="I1049" i="6" s="1"/>
  <c r="H537" i="6"/>
  <c r="I537" i="6" s="1"/>
  <c r="H1000" i="6"/>
  <c r="I1000" i="6" s="1"/>
  <c r="H488" i="6"/>
  <c r="I488" i="6" s="1"/>
  <c r="H60" i="6"/>
  <c r="I60" i="6" s="1"/>
  <c r="H258" i="6"/>
  <c r="I258" i="6" s="1"/>
  <c r="H97" i="6"/>
  <c r="I97" i="6" s="1"/>
  <c r="H279" i="6"/>
  <c r="I279" i="6" s="1"/>
  <c r="H2301" i="6"/>
  <c r="I2301" i="6" s="1"/>
  <c r="H1789" i="6"/>
  <c r="I1789" i="6" s="1"/>
  <c r="H1263" i="6"/>
  <c r="I1263" i="6" s="1"/>
  <c r="H2052" i="6"/>
  <c r="I2052" i="6" s="1"/>
  <c r="H1540" i="6"/>
  <c r="I1540" i="6" s="1"/>
  <c r="J1540" i="6" s="1"/>
  <c r="H309" i="6"/>
  <c r="I309" i="6" s="1"/>
  <c r="H733" i="6"/>
  <c r="I733" i="6" s="1"/>
  <c r="H1332" i="6"/>
  <c r="I1332" i="6" s="1"/>
  <c r="H820" i="6"/>
  <c r="I820" i="6" s="1"/>
  <c r="H1147" i="6"/>
  <c r="I1147" i="6" s="1"/>
  <c r="H443" i="6"/>
  <c r="I443" i="6" s="1"/>
  <c r="H706" i="6"/>
  <c r="I706" i="6" s="1"/>
  <c r="H1041" i="6"/>
  <c r="I1041" i="6" s="1"/>
  <c r="H1184" i="6"/>
  <c r="I1184" i="6" s="1"/>
  <c r="H480" i="6"/>
  <c r="I480" i="6" s="1"/>
  <c r="H314" i="6"/>
  <c r="I314" i="6" s="1"/>
  <c r="H335" i="6"/>
  <c r="I335" i="6" s="1"/>
  <c r="H1845" i="6"/>
  <c r="I1845" i="6" s="1"/>
  <c r="H2108" i="6"/>
  <c r="I2108" i="6" s="1"/>
  <c r="H566" i="6"/>
  <c r="I566" i="6" s="1"/>
  <c r="H46" i="6"/>
  <c r="I46" i="6" s="1"/>
  <c r="H364" i="6"/>
  <c r="I364" i="6" s="1"/>
  <c r="H166" i="6"/>
  <c r="I166" i="6" s="1"/>
  <c r="H1225" i="6"/>
  <c r="I1225" i="6" s="1"/>
  <c r="H1176" i="6"/>
  <c r="I1176" i="6" s="1"/>
  <c r="H236" i="6"/>
  <c r="I236" i="6" s="1"/>
  <c r="H273" i="6"/>
  <c r="I273" i="6" s="1"/>
  <c r="H958" i="6"/>
  <c r="I958" i="6" s="1"/>
  <c r="H1453" i="6"/>
  <c r="I1453" i="6" s="1"/>
  <c r="H1716" i="6"/>
  <c r="I1716" i="6" s="1"/>
  <c r="H909" i="6"/>
  <c r="I909" i="6" s="1"/>
  <c r="H996" i="6"/>
  <c r="I996" i="6" s="1"/>
  <c r="H939" i="6"/>
  <c r="I939" i="6" s="1"/>
  <c r="H882" i="6"/>
  <c r="I882" i="6" s="1"/>
  <c r="H833" i="6"/>
  <c r="I833" i="6" s="1"/>
  <c r="H784" i="6"/>
  <c r="I784" i="6" s="1"/>
  <c r="H195" i="6"/>
  <c r="I195" i="6" s="1"/>
  <c r="H224" i="6"/>
  <c r="I224" i="6" s="1"/>
  <c r="H2085" i="6"/>
  <c r="I2085" i="6" s="1"/>
  <c r="H471" i="6"/>
  <c r="I471" i="6" s="1"/>
  <c r="H1317" i="6"/>
  <c r="I1317" i="6" s="1"/>
  <c r="H517" i="6"/>
  <c r="I517" i="6" s="1"/>
  <c r="H604" i="6"/>
  <c r="I604" i="6" s="1"/>
  <c r="H547" i="6"/>
  <c r="I547" i="6" s="1"/>
  <c r="H490" i="6"/>
  <c r="I490" i="6" s="1"/>
  <c r="H441" i="6"/>
  <c r="I441" i="6" s="1"/>
  <c r="H392" i="6"/>
  <c r="I392" i="6" s="1"/>
  <c r="H162" i="6"/>
  <c r="I162" i="6" s="1"/>
  <c r="H183" i="6"/>
  <c r="I183" i="6" s="1"/>
  <c r="H94" i="6"/>
  <c r="I94" i="6" s="1"/>
  <c r="H752" i="6"/>
  <c r="I752" i="6" s="1"/>
  <c r="H324" i="6"/>
  <c r="I324" i="6" s="1"/>
  <c r="H163" i="6"/>
  <c r="I163" i="6" s="1"/>
  <c r="H10" i="6"/>
  <c r="I10" i="6" s="1"/>
  <c r="H192" i="6"/>
  <c r="I192" i="6" s="1"/>
  <c r="H31" i="6"/>
  <c r="I31" i="6" s="1"/>
  <c r="H2053" i="6"/>
  <c r="I2053" i="6" s="1"/>
  <c r="H1541" i="6"/>
  <c r="I1541" i="6" s="1"/>
  <c r="H310" i="6"/>
  <c r="I310" i="6" s="1"/>
  <c r="H1804" i="6"/>
  <c r="I1804" i="6" s="1"/>
  <c r="H1280" i="6"/>
  <c r="I1280" i="6" s="1"/>
  <c r="H997" i="6"/>
  <c r="I997" i="6" s="1"/>
  <c r="H485" i="6"/>
  <c r="I485" i="6" s="1"/>
  <c r="H1084" i="6"/>
  <c r="I1084" i="6" s="1"/>
  <c r="H572" i="6"/>
  <c r="I572" i="6" s="1"/>
  <c r="H1027" i="6"/>
  <c r="I1027" i="6" s="1"/>
  <c r="H515" i="6"/>
  <c r="I515" i="6" s="1"/>
  <c r="H970" i="6"/>
  <c r="I970" i="6" s="1"/>
  <c r="H458" i="6"/>
  <c r="I458" i="6" s="1"/>
  <c r="H921" i="6"/>
  <c r="I921" i="6" s="1"/>
  <c r="H409" i="6"/>
  <c r="I409" i="6" s="1"/>
  <c r="H872" i="6"/>
  <c r="I872" i="6" s="1"/>
  <c r="H360" i="6"/>
  <c r="I360" i="6" s="1"/>
  <c r="H283" i="6"/>
  <c r="I283" i="6" s="1"/>
  <c r="H130" i="6"/>
  <c r="I130" i="6" s="1"/>
  <c r="H312" i="6"/>
  <c r="I312" i="6" s="1"/>
  <c r="H151" i="6"/>
  <c r="I151" i="6" s="1"/>
  <c r="H2173" i="6"/>
  <c r="I2173" i="6" s="1"/>
  <c r="H1661" i="6"/>
  <c r="I1661" i="6" s="1"/>
  <c r="H823" i="6"/>
  <c r="I823" i="6" s="1"/>
  <c r="H1924" i="6"/>
  <c r="I1924" i="6" s="1"/>
  <c r="H1412" i="6"/>
  <c r="I1412" i="6" s="1"/>
  <c r="H1117" i="6"/>
  <c r="I1117" i="6" s="1"/>
  <c r="J1117" i="6" s="1"/>
  <c r="H605" i="6"/>
  <c r="I605" i="6" s="1"/>
  <c r="H1204" i="6"/>
  <c r="I1204" i="6" s="1"/>
  <c r="H692" i="6"/>
  <c r="I692" i="6" s="1"/>
  <c r="H955" i="6"/>
  <c r="I955" i="6" s="1"/>
  <c r="H1218" i="6"/>
  <c r="I1218" i="6" s="1"/>
  <c r="H578" i="6"/>
  <c r="I578" i="6" s="1"/>
  <c r="H849" i="6"/>
  <c r="I849" i="6" s="1"/>
  <c r="H1056" i="6"/>
  <c r="I1056" i="6" s="1"/>
  <c r="H244" i="6"/>
  <c r="I244" i="6" s="1"/>
  <c r="H281" i="6"/>
  <c r="I281" i="6" s="1"/>
  <c r="H990" i="6"/>
  <c r="I990" i="6" s="1"/>
  <c r="H1461" i="6"/>
  <c r="I1461" i="6" s="1"/>
  <c r="H1724" i="6"/>
  <c r="I1724" i="6" s="1"/>
  <c r="H917" i="6"/>
  <c r="I917" i="6" s="1"/>
  <c r="H1004" i="6"/>
  <c r="I1004" i="6" s="1"/>
  <c r="H947" i="6"/>
  <c r="I947" i="6" s="1"/>
  <c r="H890" i="6"/>
  <c r="I890" i="6" s="1"/>
  <c r="H841" i="6"/>
  <c r="I841" i="6" s="1"/>
  <c r="H792" i="6"/>
  <c r="I792" i="6" s="1"/>
  <c r="H203" i="6"/>
  <c r="I203" i="6" s="1"/>
  <c r="H232" i="6"/>
  <c r="I232" i="6" s="1"/>
  <c r="H2093" i="6"/>
  <c r="I2093" i="6" s="1"/>
  <c r="H503" i="6"/>
  <c r="I503" i="6" s="1"/>
  <c r="H1326" i="6"/>
  <c r="I1326" i="6" s="1"/>
  <c r="H525" i="6"/>
  <c r="I525" i="6" s="1"/>
  <c r="H612" i="6"/>
  <c r="I612" i="6" s="1"/>
  <c r="H555" i="6"/>
  <c r="I555" i="6" s="1"/>
  <c r="H498" i="6"/>
  <c r="I498" i="6" s="1"/>
  <c r="H449" i="6"/>
  <c r="I449" i="6" s="1"/>
  <c r="H400" i="6"/>
  <c r="I400" i="6" s="1"/>
  <c r="H170" i="6"/>
  <c r="I170" i="6" s="1"/>
  <c r="H191" i="6"/>
  <c r="I191" i="6" s="1"/>
  <c r="H1701" i="6"/>
  <c r="I1701" i="6" s="1"/>
  <c r="H1964" i="6"/>
  <c r="I1964" i="6" s="1"/>
  <c r="H1157" i="6"/>
  <c r="I1157" i="6" s="1"/>
  <c r="H1244" i="6"/>
  <c r="I1244" i="6" s="1"/>
  <c r="H1187" i="6"/>
  <c r="I1187" i="6" s="1"/>
  <c r="H1130" i="6"/>
  <c r="I1130" i="6" s="1"/>
  <c r="H1081" i="6"/>
  <c r="I1081" i="6" s="1"/>
  <c r="H1032" i="6"/>
  <c r="I1032" i="6" s="1"/>
  <c r="H92" i="6"/>
  <c r="I92" i="6" s="1"/>
  <c r="H129" i="6"/>
  <c r="I129" i="6" s="1"/>
  <c r="H37" i="6"/>
  <c r="I37" i="6" s="1"/>
  <c r="H737" i="6"/>
  <c r="I737" i="6" s="1"/>
  <c r="H1200" i="6"/>
  <c r="I1200" i="6" s="1"/>
  <c r="H688" i="6"/>
  <c r="I688" i="6" s="1"/>
  <c r="H260" i="6"/>
  <c r="I260" i="6" s="1"/>
  <c r="H99" i="6"/>
  <c r="I99" i="6" s="1"/>
  <c r="H297" i="6"/>
  <c r="I297" i="6" s="1"/>
  <c r="H128" i="6"/>
  <c r="I128" i="6" s="1"/>
  <c r="H1054" i="6"/>
  <c r="I1054" i="6" s="1"/>
  <c r="H1989" i="6"/>
  <c r="I1989" i="6" s="1"/>
  <c r="H1477" i="6"/>
  <c r="I1477" i="6" s="1"/>
  <c r="H2252" i="6"/>
  <c r="I2252" i="6" s="1"/>
  <c r="H1740" i="6"/>
  <c r="I1740" i="6" s="1"/>
  <c r="J1740" i="6" s="1"/>
  <c r="H1142" i="6"/>
  <c r="I1142" i="6" s="1"/>
  <c r="H933" i="6"/>
  <c r="I933" i="6" s="1"/>
  <c r="H421" i="6"/>
  <c r="I421" i="6" s="1"/>
  <c r="H1020" i="6"/>
  <c r="I1020" i="6" s="1"/>
  <c r="H508" i="6"/>
  <c r="I508" i="6" s="1"/>
  <c r="H963" i="6"/>
  <c r="I963" i="6" s="1"/>
  <c r="H451" i="6"/>
  <c r="I451" i="6" s="1"/>
  <c r="H906" i="6"/>
  <c r="I906" i="6" s="1"/>
  <c r="H394" i="6"/>
  <c r="I394" i="6" s="1"/>
  <c r="H857" i="6"/>
  <c r="I857" i="6" s="1"/>
  <c r="H318" i="6"/>
  <c r="I318" i="6" s="1"/>
  <c r="H808" i="6"/>
  <c r="I808" i="6" s="1"/>
  <c r="H125" i="6"/>
  <c r="I125" i="6" s="1"/>
  <c r="H219" i="6"/>
  <c r="I219" i="6" s="1"/>
  <c r="H66" i="6"/>
  <c r="I66" i="6" s="1"/>
  <c r="H248" i="6"/>
  <c r="I248" i="6" s="1"/>
  <c r="H87" i="6"/>
  <c r="I87" i="6" s="1"/>
  <c r="H2109" i="6"/>
  <c r="I2109" i="6" s="1"/>
  <c r="J2109" i="6" s="1"/>
  <c r="H1597" i="6"/>
  <c r="I1597" i="6" s="1"/>
  <c r="H567" i="6"/>
  <c r="I567" i="6" s="1"/>
  <c r="H1860" i="6"/>
  <c r="I1860" i="6" s="1"/>
  <c r="J1860" i="6" s="1"/>
  <c r="H1344" i="6"/>
  <c r="I1344" i="6" s="1"/>
  <c r="H1053" i="6"/>
  <c r="I1053" i="6" s="1"/>
  <c r="H541" i="6"/>
  <c r="I541" i="6" s="1"/>
  <c r="H1140" i="6"/>
  <c r="I1140" i="6" s="1"/>
  <c r="H564" i="6"/>
  <c r="I564" i="6" s="1"/>
  <c r="H827" i="6"/>
  <c r="I827" i="6" s="1"/>
  <c r="H1154" i="6"/>
  <c r="I1154" i="6" s="1"/>
  <c r="H450" i="6"/>
  <c r="I450" i="6" s="1"/>
  <c r="H721" i="6"/>
  <c r="I721" i="6" s="1"/>
  <c r="H992" i="6"/>
  <c r="I992" i="6" s="1"/>
  <c r="H180" i="6"/>
  <c r="I180" i="6" s="1"/>
  <c r="H217" i="6"/>
  <c r="I217" i="6" s="1"/>
  <c r="H734" i="6"/>
  <c r="I734" i="6" s="1"/>
  <c r="H1397" i="6"/>
  <c r="I1397" i="6" s="1"/>
  <c r="H1660" i="6"/>
  <c r="I1660" i="6" s="1"/>
  <c r="H853" i="6"/>
  <c r="I853" i="6" s="1"/>
  <c r="H940" i="6"/>
  <c r="I940" i="6" s="1"/>
  <c r="H883" i="6"/>
  <c r="I883" i="6" s="1"/>
  <c r="H826" i="6"/>
  <c r="I826" i="6" s="1"/>
  <c r="H777" i="6"/>
  <c r="I777" i="6" s="1"/>
  <c r="H728" i="6"/>
  <c r="I728" i="6" s="1"/>
  <c r="H139" i="6"/>
  <c r="I139" i="6" s="1"/>
  <c r="H168" i="6"/>
  <c r="I168" i="6" s="1"/>
  <c r="H2029" i="6"/>
  <c r="I2029" i="6" s="1"/>
  <c r="H2292" i="6"/>
  <c r="I2292" i="6" s="1"/>
  <c r="H1253" i="6"/>
  <c r="I1253" i="6" s="1"/>
  <c r="H461" i="6"/>
  <c r="I461" i="6" s="1"/>
  <c r="H548" i="6"/>
  <c r="I548" i="6" s="1"/>
  <c r="H491" i="6"/>
  <c r="I491" i="6" s="1"/>
  <c r="H434" i="6"/>
  <c r="I434" i="6" s="1"/>
  <c r="H385" i="6"/>
  <c r="I385" i="6" s="1"/>
  <c r="H285" i="6"/>
  <c r="I285" i="6" s="1"/>
  <c r="H106" i="6"/>
  <c r="I106" i="6" s="1"/>
  <c r="H127" i="6"/>
  <c r="I127" i="6" s="1"/>
  <c r="H1637" i="6"/>
  <c r="I1637" i="6" s="1"/>
  <c r="H1900" i="6"/>
  <c r="I1900" i="6" s="1"/>
  <c r="H1093" i="6"/>
  <c r="I1093" i="6" s="1"/>
  <c r="H1180" i="6"/>
  <c r="I1180" i="6" s="1"/>
  <c r="H1123" i="6"/>
  <c r="I1123" i="6" s="1"/>
  <c r="H1066" i="6"/>
  <c r="I1066" i="6" s="1"/>
  <c r="H1017" i="6"/>
  <c r="I1017" i="6" s="1"/>
  <c r="H968" i="6"/>
  <c r="I968" i="6" s="1"/>
  <c r="H28" i="6"/>
  <c r="I28" i="6" s="1"/>
  <c r="H628" i="6"/>
  <c r="I628" i="6" s="1"/>
  <c r="H1083" i="6"/>
  <c r="I1083" i="6" s="1"/>
  <c r="H571" i="6"/>
  <c r="I571" i="6" s="1"/>
  <c r="H1026" i="6"/>
  <c r="I1026" i="6" s="1"/>
  <c r="H514" i="6"/>
  <c r="I514" i="6" s="1"/>
  <c r="H977" i="6"/>
  <c r="I977" i="6" s="1"/>
  <c r="H465" i="6"/>
  <c r="I465" i="6" s="1"/>
  <c r="H928" i="6"/>
  <c r="I928" i="6" s="1"/>
  <c r="H416" i="6"/>
  <c r="I416" i="6" s="1"/>
  <c r="H339" i="6"/>
  <c r="I339" i="6" s="1"/>
  <c r="H186" i="6"/>
  <c r="I186" i="6" s="1"/>
  <c r="H25" i="6"/>
  <c r="I25" i="6" s="1"/>
  <c r="H207" i="6"/>
  <c r="I207" i="6" s="1"/>
  <c r="H2229" i="6"/>
  <c r="I2229" i="6" s="1"/>
  <c r="H1717" i="6"/>
  <c r="I1717" i="6" s="1"/>
  <c r="H1047" i="6"/>
  <c r="I1047" i="6" s="1"/>
  <c r="H1980" i="6"/>
  <c r="I1980" i="6" s="1"/>
  <c r="H1468" i="6"/>
  <c r="I1468" i="6" s="1"/>
  <c r="H1173" i="6"/>
  <c r="I1173" i="6" s="1"/>
  <c r="H661" i="6"/>
  <c r="I661" i="6" s="1"/>
  <c r="H1260" i="6"/>
  <c r="I1260" i="6" s="1"/>
  <c r="H748" i="6"/>
  <c r="I748" i="6" s="1"/>
  <c r="H1203" i="6"/>
  <c r="I1203" i="6" s="1"/>
  <c r="H691" i="6"/>
  <c r="I691" i="6" s="1"/>
  <c r="H1146" i="6"/>
  <c r="I1146" i="6" s="1"/>
  <c r="H634" i="6"/>
  <c r="I634" i="6" s="1"/>
  <c r="H1097" i="6"/>
  <c r="I1097" i="6" s="1"/>
  <c r="H585" i="6"/>
  <c r="I585" i="6" s="1"/>
  <c r="H1048" i="6"/>
  <c r="I1048" i="6" s="1"/>
  <c r="H536" i="6"/>
  <c r="I536" i="6" s="1"/>
  <c r="H108" i="6"/>
  <c r="I108" i="6" s="1"/>
  <c r="H306" i="6"/>
  <c r="I306" i="6" s="1"/>
  <c r="H145" i="6"/>
  <c r="I145" i="6" s="1"/>
  <c r="H327" i="6"/>
  <c r="I327" i="6" s="1"/>
  <c r="H446" i="6"/>
  <c r="I446" i="6" s="1"/>
  <c r="H1837" i="6"/>
  <c r="I1837" i="6" s="1"/>
  <c r="H1318" i="6"/>
  <c r="I1318" i="6" s="1"/>
  <c r="H2100" i="6"/>
  <c r="I2100" i="6" s="1"/>
  <c r="H1588" i="6"/>
  <c r="I1588" i="6" s="1"/>
  <c r="H534" i="6"/>
  <c r="I534" i="6" s="1"/>
  <c r="H781" i="6"/>
  <c r="I781" i="6" s="1"/>
  <c r="H14" i="6"/>
  <c r="I14" i="6" s="1"/>
  <c r="H868" i="6"/>
  <c r="I868" i="6" s="1"/>
  <c r="H356" i="6"/>
  <c r="I356" i="6" s="1"/>
  <c r="H811" i="6"/>
  <c r="I811" i="6" s="1"/>
  <c r="H134" i="6"/>
  <c r="I134" i="6" s="1"/>
  <c r="H754" i="6"/>
  <c r="I754" i="6" s="1"/>
  <c r="H1217" i="6"/>
  <c r="I1217" i="6" s="1"/>
  <c r="H705" i="6"/>
  <c r="I705" i="6" s="1"/>
  <c r="H1168" i="6"/>
  <c r="I1168" i="6" s="1"/>
  <c r="H656" i="6"/>
  <c r="I656" i="6" s="1"/>
  <c r="H228" i="6"/>
  <c r="I228" i="6" s="1"/>
  <c r="H67" i="6"/>
  <c r="I67" i="6" s="1"/>
  <c r="H265" i="6"/>
  <c r="I265" i="6" s="1"/>
  <c r="H96" i="6"/>
  <c r="I96" i="6" s="1"/>
  <c r="H926" i="6"/>
  <c r="I926" i="6" s="1"/>
  <c r="H1957" i="6"/>
  <c r="I1957" i="6" s="1"/>
  <c r="H1445" i="6"/>
  <c r="I1445" i="6" s="1"/>
  <c r="H2220" i="6"/>
  <c r="I2220" i="6" s="1"/>
  <c r="H1708" i="6"/>
  <c r="I1708" i="6" s="1"/>
  <c r="J1708" i="6" s="1"/>
  <c r="H1014" i="6"/>
  <c r="I1014" i="6" s="1"/>
  <c r="H901" i="6"/>
  <c r="I901" i="6" s="1"/>
  <c r="H389" i="6"/>
  <c r="I389" i="6" s="1"/>
  <c r="H988" i="6"/>
  <c r="I988" i="6" s="1"/>
  <c r="H476" i="6"/>
  <c r="I476" i="6" s="1"/>
  <c r="H931" i="6"/>
  <c r="I931" i="6" s="1"/>
  <c r="H419" i="6"/>
  <c r="I419" i="6" s="1"/>
  <c r="H874" i="6"/>
  <c r="I874" i="6" s="1"/>
  <c r="H362" i="6"/>
  <c r="I362" i="6" s="1"/>
  <c r="H825" i="6"/>
  <c r="I825" i="6" s="1"/>
  <c r="H190" i="6"/>
  <c r="I190" i="6" s="1"/>
  <c r="H776" i="6"/>
  <c r="I776" i="6" s="1"/>
  <c r="H348" i="6"/>
  <c r="I348" i="6" s="1"/>
  <c r="H187" i="6"/>
  <c r="I187" i="6" s="1"/>
  <c r="H34" i="6"/>
  <c r="I34" i="6" s="1"/>
  <c r="H216" i="6"/>
  <c r="I216" i="6" s="1"/>
  <c r="H55" i="6"/>
  <c r="I55" i="6" s="1"/>
  <c r="H401" i="6"/>
  <c r="I401" i="6" s="1"/>
  <c r="H864" i="6"/>
  <c r="I864" i="6" s="1"/>
  <c r="H349" i="6"/>
  <c r="I349" i="6" s="1"/>
  <c r="H275" i="6"/>
  <c r="I275" i="6" s="1"/>
  <c r="H122" i="6"/>
  <c r="I122" i="6" s="1"/>
  <c r="H304" i="6"/>
  <c r="I304" i="6" s="1"/>
  <c r="H143" i="6"/>
  <c r="I143" i="6" s="1"/>
  <c r="H2165" i="6"/>
  <c r="I2165" i="6" s="1"/>
  <c r="H1653" i="6"/>
  <c r="I1653" i="6" s="1"/>
  <c r="H791" i="6"/>
  <c r="I791" i="6" s="1"/>
  <c r="H1916" i="6"/>
  <c r="I1916" i="6" s="1"/>
  <c r="H1404" i="6"/>
  <c r="I1404" i="6" s="1"/>
  <c r="H1109" i="6"/>
  <c r="I1109" i="6" s="1"/>
  <c r="H597" i="6"/>
  <c r="I597" i="6" s="1"/>
  <c r="H1196" i="6"/>
  <c r="I1196" i="6" s="1"/>
  <c r="H684" i="6"/>
  <c r="I684" i="6" s="1"/>
  <c r="H1139" i="6"/>
  <c r="I1139" i="6" s="1"/>
  <c r="H627" i="6"/>
  <c r="I627" i="6" s="1"/>
  <c r="H1082" i="6"/>
  <c r="I1082" i="6" s="1"/>
  <c r="H570" i="6"/>
  <c r="I570" i="6" s="1"/>
  <c r="H1033" i="6"/>
  <c r="I1033" i="6" s="1"/>
  <c r="H521" i="6"/>
  <c r="I521" i="6" s="1"/>
  <c r="H984" i="6"/>
  <c r="I984" i="6" s="1"/>
  <c r="H472" i="6"/>
  <c r="I472" i="6" s="1"/>
  <c r="H44" i="6"/>
  <c r="I44" i="6" s="1"/>
  <c r="H242" i="6"/>
  <c r="I242" i="6" s="1"/>
  <c r="H81" i="6"/>
  <c r="I81" i="6" s="1"/>
  <c r="H263" i="6"/>
  <c r="I263" i="6" s="1"/>
  <c r="H2285" i="6"/>
  <c r="I2285" i="6" s="1"/>
  <c r="H1773" i="6"/>
  <c r="I1773" i="6" s="1"/>
  <c r="H1245" i="6"/>
  <c r="I1245" i="6" s="1"/>
  <c r="H2036" i="6"/>
  <c r="I2036" i="6" s="1"/>
  <c r="H1524" i="6"/>
  <c r="I1524" i="6" s="1"/>
  <c r="H53" i="6"/>
  <c r="I53" i="6" s="1"/>
  <c r="H717" i="6"/>
  <c r="I717" i="6" s="1"/>
  <c r="H1316" i="6"/>
  <c r="I1316" i="6" s="1"/>
  <c r="H804" i="6"/>
  <c r="I804" i="6" s="1"/>
  <c r="H109" i="6"/>
  <c r="I109" i="6" s="1"/>
  <c r="H747" i="6"/>
  <c r="I747" i="6" s="1"/>
  <c r="H1202" i="6"/>
  <c r="I1202" i="6" s="1"/>
  <c r="H690" i="6"/>
  <c r="I690" i="6" s="1"/>
  <c r="H1153" i="6"/>
  <c r="I1153" i="6" s="1"/>
  <c r="H641" i="6"/>
  <c r="I641" i="6" s="1"/>
  <c r="H1104" i="6"/>
  <c r="I1104" i="6" s="1"/>
  <c r="H592" i="6"/>
  <c r="I592" i="6" s="1"/>
  <c r="H164" i="6"/>
  <c r="I164" i="6" s="1"/>
  <c r="H3" i="6"/>
  <c r="I3" i="6" s="1"/>
  <c r="J3" i="6" s="1"/>
  <c r="H201" i="6"/>
  <c r="I201" i="6" s="1"/>
  <c r="H32" i="6"/>
  <c r="I32" i="6" s="1"/>
  <c r="H670" i="6"/>
  <c r="I670" i="6" s="1"/>
  <c r="H1893" i="6"/>
  <c r="I1893" i="6" s="1"/>
  <c r="H1381" i="6"/>
  <c r="I1381" i="6" s="1"/>
  <c r="H2156" i="6"/>
  <c r="I2156" i="6" s="1"/>
  <c r="H1644" i="6"/>
  <c r="I1644" i="6" s="1"/>
  <c r="H758" i="6"/>
  <c r="I758" i="6" s="1"/>
  <c r="H837" i="6"/>
  <c r="I837" i="6" s="1"/>
  <c r="H238" i="6"/>
  <c r="I238" i="6" s="1"/>
  <c r="H924" i="6"/>
  <c r="I924" i="6" s="1"/>
  <c r="H412" i="6"/>
  <c r="I412" i="6" s="1"/>
  <c r="H867" i="6"/>
  <c r="I867" i="6" s="1"/>
  <c r="H355" i="6"/>
  <c r="I355" i="6" s="1"/>
  <c r="H810" i="6"/>
  <c r="I810" i="6" s="1"/>
  <c r="H133" i="6"/>
  <c r="I133" i="6" s="1"/>
  <c r="H761" i="6"/>
  <c r="I761" i="6" s="1"/>
  <c r="H1224" i="6"/>
  <c r="I1224" i="6" s="1"/>
  <c r="H712" i="6"/>
  <c r="I712" i="6" s="1"/>
  <c r="H284" i="6"/>
  <c r="I284" i="6" s="1"/>
  <c r="H123" i="6"/>
  <c r="I123" i="6" s="1"/>
  <c r="H321" i="6"/>
  <c r="I321" i="6" s="1"/>
  <c r="H152" i="6"/>
  <c r="I152" i="6" s="1"/>
  <c r="H211" i="6"/>
  <c r="I211" i="6" s="1"/>
  <c r="H58" i="6"/>
  <c r="I58" i="6" s="1"/>
  <c r="H240" i="6"/>
  <c r="I240" i="6" s="1"/>
  <c r="H79" i="6"/>
  <c r="I79" i="6" s="1"/>
  <c r="H2101" i="6"/>
  <c r="I2101" i="6" s="1"/>
  <c r="H1589" i="6"/>
  <c r="I1589" i="6" s="1"/>
  <c r="H535" i="6"/>
  <c r="I535" i="6" s="1"/>
  <c r="H1852" i="6"/>
  <c r="I1852" i="6" s="1"/>
  <c r="H1335" i="6"/>
  <c r="I1335" i="6" s="1"/>
  <c r="H1045" i="6"/>
  <c r="I1045" i="6" s="1"/>
  <c r="H533" i="6"/>
  <c r="I533" i="6" s="1"/>
  <c r="H1132" i="6"/>
  <c r="I1132" i="6" s="1"/>
  <c r="H620" i="6"/>
  <c r="I620" i="6" s="1"/>
  <c r="H1075" i="6"/>
  <c r="I1075" i="6" s="1"/>
  <c r="H563" i="6"/>
  <c r="I563" i="6" s="1"/>
  <c r="H1018" i="6"/>
  <c r="I1018" i="6" s="1"/>
  <c r="H506" i="6"/>
  <c r="I506" i="6" s="1"/>
  <c r="H969" i="6"/>
  <c r="I969" i="6" s="1"/>
  <c r="H457" i="6"/>
  <c r="I457" i="6" s="1"/>
  <c r="H920" i="6"/>
  <c r="I920" i="6" s="1"/>
  <c r="H408" i="6"/>
  <c r="I408" i="6" s="1"/>
  <c r="H331" i="6"/>
  <c r="I331" i="6" s="1"/>
  <c r="H178" i="6"/>
  <c r="I178" i="6" s="1"/>
  <c r="H17" i="6"/>
  <c r="I17" i="6" s="1"/>
  <c r="H199" i="6"/>
  <c r="I199" i="6" s="1"/>
  <c r="H2221" i="6"/>
  <c r="I2221" i="6" s="1"/>
  <c r="H1709" i="6"/>
  <c r="I1709" i="6" s="1"/>
  <c r="J1709" i="6" s="1"/>
  <c r="H1015" i="6"/>
  <c r="I1015" i="6" s="1"/>
  <c r="J1015" i="6" s="1"/>
  <c r="H1972" i="6"/>
  <c r="I1972" i="6" s="1"/>
  <c r="H1460" i="6"/>
  <c r="I1460" i="6" s="1"/>
  <c r="H1165" i="6"/>
  <c r="I1165" i="6" s="1"/>
  <c r="H653" i="6"/>
  <c r="I653" i="6" s="1"/>
  <c r="H1252" i="6"/>
  <c r="I1252" i="6" s="1"/>
  <c r="H740" i="6"/>
  <c r="I740" i="6" s="1"/>
  <c r="H1195" i="6"/>
  <c r="I1195" i="6" s="1"/>
  <c r="H683" i="6"/>
  <c r="I683" i="6" s="1"/>
  <c r="H1138" i="6"/>
  <c r="I1138" i="6" s="1"/>
  <c r="H626" i="6"/>
  <c r="I626" i="6" s="1"/>
  <c r="H1089" i="6"/>
  <c r="I1089" i="6" s="1"/>
  <c r="J1089" i="6" s="1"/>
  <c r="H577" i="6"/>
  <c r="I577" i="6" s="1"/>
  <c r="H1040" i="6"/>
  <c r="I1040" i="6" s="1"/>
  <c r="H528" i="6"/>
  <c r="I528" i="6" s="1"/>
  <c r="H100" i="6"/>
  <c r="I100" i="6" s="1"/>
  <c r="H298" i="6"/>
  <c r="I298" i="6" s="1"/>
  <c r="H137" i="6"/>
  <c r="I137" i="6" s="1"/>
  <c r="H319" i="6"/>
  <c r="I319" i="6" s="1"/>
  <c r="H414" i="6"/>
  <c r="I414" i="6" s="1"/>
  <c r="H1829" i="6"/>
  <c r="I1829" i="6" s="1"/>
  <c r="H1309" i="6"/>
  <c r="I1309" i="6" s="1"/>
  <c r="H2092" i="6"/>
  <c r="I2092" i="6" s="1"/>
  <c r="H1580" i="6"/>
  <c r="I1580" i="6" s="1"/>
  <c r="H502" i="6"/>
  <c r="I502" i="6" s="1"/>
  <c r="H773" i="6"/>
  <c r="I773" i="6" s="1"/>
  <c r="H1372" i="6"/>
  <c r="I1372" i="6" s="1"/>
  <c r="H860" i="6"/>
  <c r="I860" i="6" s="1"/>
  <c r="H333" i="6"/>
  <c r="I333" i="6" s="1"/>
  <c r="H803" i="6"/>
  <c r="I803" i="6" s="1"/>
  <c r="H102" i="6"/>
  <c r="I102" i="6" s="1"/>
  <c r="H746" i="6"/>
  <c r="I746" i="6" s="1"/>
  <c r="H1209" i="6"/>
  <c r="I1209" i="6" s="1"/>
  <c r="H697" i="6"/>
  <c r="I697" i="6" s="1"/>
  <c r="H1160" i="6"/>
  <c r="I1160" i="6" s="1"/>
  <c r="H648" i="6"/>
  <c r="I648" i="6" s="1"/>
  <c r="H220" i="6"/>
  <c r="I220" i="6" s="1"/>
  <c r="H59" i="6"/>
  <c r="I59" i="6" s="1"/>
  <c r="H257" i="6"/>
  <c r="I257" i="6" s="1"/>
  <c r="H88" i="6"/>
  <c r="I88" i="6" s="1"/>
  <c r="H436" i="6"/>
  <c r="I436" i="6" s="1"/>
  <c r="H891" i="6"/>
  <c r="I891" i="6" s="1"/>
  <c r="H379" i="6"/>
  <c r="I379" i="6" s="1"/>
  <c r="H834" i="6"/>
  <c r="I834" i="6" s="1"/>
  <c r="H229" i="6"/>
  <c r="I229" i="6" s="1"/>
  <c r="H785" i="6"/>
  <c r="I785" i="6" s="1"/>
  <c r="H30" i="6"/>
  <c r="I30" i="6" s="1"/>
  <c r="H736" i="6"/>
  <c r="I736" i="6" s="1"/>
  <c r="H308" i="6"/>
  <c r="I308" i="6" s="1"/>
  <c r="H147" i="6"/>
  <c r="I147" i="6" s="1"/>
  <c r="H345" i="6"/>
  <c r="I345" i="6" s="1"/>
  <c r="H176" i="6"/>
  <c r="I176" i="6" s="1"/>
  <c r="H15" i="6"/>
  <c r="I15" i="6" s="1"/>
  <c r="H2037" i="6"/>
  <c r="I2037" i="6" s="1"/>
  <c r="H1525" i="6"/>
  <c r="I1525" i="6" s="1"/>
  <c r="J1525" i="6" s="1"/>
  <c r="H54" i="6"/>
  <c r="I54" i="6" s="1"/>
  <c r="H1788" i="6"/>
  <c r="I1788" i="6" s="1"/>
  <c r="H1262" i="6"/>
  <c r="I1262" i="6" s="1"/>
  <c r="H981" i="6"/>
  <c r="I981" i="6" s="1"/>
  <c r="H469" i="6"/>
  <c r="I469" i="6" s="1"/>
  <c r="H1068" i="6"/>
  <c r="I1068" i="6" s="1"/>
  <c r="H556" i="6"/>
  <c r="I556" i="6" s="1"/>
  <c r="H1011" i="6"/>
  <c r="I1011" i="6" s="1"/>
  <c r="J1011" i="6" s="1"/>
  <c r="H499" i="6"/>
  <c r="I499" i="6" s="1"/>
  <c r="H954" i="6"/>
  <c r="I954" i="6" s="1"/>
  <c r="H442" i="6"/>
  <c r="I442" i="6" s="1"/>
  <c r="H905" i="6"/>
  <c r="I905" i="6" s="1"/>
  <c r="H393" i="6"/>
  <c r="I393" i="6" s="1"/>
  <c r="H856" i="6"/>
  <c r="I856" i="6" s="1"/>
  <c r="H317" i="6"/>
  <c r="I317" i="6" s="1"/>
  <c r="H267" i="6"/>
  <c r="I267" i="6" s="1"/>
  <c r="H114" i="6"/>
  <c r="I114" i="6" s="1"/>
  <c r="H296" i="6"/>
  <c r="I296" i="6" s="1"/>
  <c r="H135" i="6"/>
  <c r="I135" i="6" s="1"/>
  <c r="H2157" i="6"/>
  <c r="I2157" i="6" s="1"/>
  <c r="H1645" i="6"/>
  <c r="I1645" i="6" s="1"/>
  <c r="J1645" i="6" s="1"/>
  <c r="H759" i="6"/>
  <c r="I759" i="6" s="1"/>
  <c r="H1908" i="6"/>
  <c r="I1908" i="6" s="1"/>
  <c r="H1396" i="6"/>
  <c r="I1396" i="6" s="1"/>
  <c r="H1101" i="6"/>
  <c r="I1101" i="6" s="1"/>
  <c r="H589" i="6"/>
  <c r="I589" i="6" s="1"/>
  <c r="H1188" i="6"/>
  <c r="I1188" i="6" s="1"/>
  <c r="H676" i="6"/>
  <c r="I676" i="6" s="1"/>
  <c r="H1131" i="6"/>
  <c r="I1131" i="6" s="1"/>
  <c r="H619" i="6"/>
  <c r="I619" i="6" s="1"/>
  <c r="H1074" i="6"/>
  <c r="I1074" i="6" s="1"/>
  <c r="H562" i="6"/>
  <c r="I562" i="6" s="1"/>
  <c r="H1025" i="6"/>
  <c r="I1025" i="6" s="1"/>
  <c r="J1025" i="6" s="1"/>
  <c r="H513" i="6"/>
  <c r="I513" i="6" s="1"/>
  <c r="H976" i="6"/>
  <c r="I976" i="6" s="1"/>
  <c r="H464" i="6"/>
  <c r="I464" i="6" s="1"/>
  <c r="H36" i="6"/>
  <c r="I36" i="6" s="1"/>
  <c r="H234" i="6"/>
  <c r="I234" i="6" s="1"/>
  <c r="H73" i="6"/>
  <c r="I73" i="6" s="1"/>
  <c r="H255" i="6"/>
  <c r="I255" i="6" s="1"/>
  <c r="H2277" i="6"/>
  <c r="I2277" i="6" s="1"/>
  <c r="H1765" i="6"/>
  <c r="I1765" i="6" s="1"/>
  <c r="H1234" i="6"/>
  <c r="I1234" i="6" s="1"/>
  <c r="H2028" i="6"/>
  <c r="I2028" i="6" s="1"/>
  <c r="H1516" i="6"/>
  <c r="I1516" i="6" s="1"/>
  <c r="H1221" i="6"/>
  <c r="I1221" i="6" s="1"/>
  <c r="H709" i="6"/>
  <c r="I709" i="6" s="1"/>
  <c r="H1308" i="6"/>
  <c r="I1308" i="6" s="1"/>
  <c r="H796" i="6"/>
  <c r="I796" i="6" s="1"/>
  <c r="H77" i="6"/>
  <c r="I77" i="6" s="1"/>
  <c r="H739" i="6"/>
  <c r="I739" i="6" s="1"/>
  <c r="H1194" i="6"/>
  <c r="I1194" i="6" s="1"/>
  <c r="H682" i="6"/>
  <c r="I682" i="6" s="1"/>
  <c r="H1145" i="6"/>
  <c r="I1145" i="6" s="1"/>
  <c r="H633" i="6"/>
  <c r="I633" i="6" s="1"/>
  <c r="H1096" i="6"/>
  <c r="I1096" i="6" s="1"/>
  <c r="H584" i="6"/>
  <c r="I584" i="6" s="1"/>
  <c r="H156" i="6"/>
  <c r="I156" i="6" s="1"/>
  <c r="H354" i="6"/>
  <c r="I354" i="6" s="1"/>
  <c r="H193" i="6"/>
  <c r="I193" i="6" s="1"/>
  <c r="D34" i="7"/>
  <c r="D21" i="7"/>
  <c r="E21" i="7" s="1"/>
  <c r="D36" i="7"/>
  <c r="E36" i="7" s="1"/>
  <c r="D40" i="7"/>
  <c r="E40" i="7" s="1"/>
  <c r="D35" i="7"/>
  <c r="E35" i="7" s="1"/>
  <c r="D30" i="7"/>
  <c r="E30" i="7" s="1"/>
  <c r="D25" i="7"/>
  <c r="E25" i="7" s="1"/>
  <c r="D20" i="7"/>
  <c r="E20" i="7" s="1"/>
  <c r="D31" i="7"/>
  <c r="E31" i="7" s="1"/>
  <c r="D18" i="7"/>
  <c r="E18" i="7" s="1"/>
  <c r="D39" i="7"/>
  <c r="E39" i="7" s="1"/>
  <c r="D29" i="7"/>
  <c r="E29" i="7" s="1"/>
  <c r="D24" i="7"/>
  <c r="E24" i="7" s="1"/>
  <c r="D19" i="7"/>
  <c r="E19" i="7" s="1"/>
  <c r="D23" i="7"/>
  <c r="E23" i="7" s="1"/>
  <c r="D38" i="7"/>
  <c r="E38" i="7" s="1"/>
  <c r="D33" i="7"/>
  <c r="E33" i="7" s="1"/>
  <c r="D28" i="7"/>
  <c r="E28" i="7" s="1"/>
  <c r="D37" i="7"/>
  <c r="E37" i="7" s="1"/>
  <c r="D26" i="7"/>
  <c r="E26" i="7" s="1"/>
  <c r="D32" i="7"/>
  <c r="E32" i="7" s="1"/>
  <c r="D27" i="7"/>
  <c r="E27" i="7" s="1"/>
  <c r="D22" i="7"/>
  <c r="E22" i="7" s="1"/>
  <c r="D17" i="7"/>
  <c r="E17" i="7" s="1"/>
  <c r="E153" i="3"/>
  <c r="E152" i="3"/>
  <c r="E151" i="3"/>
  <c r="F1075" i="49" s="1"/>
  <c r="G1075" i="49" s="1"/>
  <c r="E149" i="3"/>
  <c r="E148" i="3"/>
  <c r="E147" i="3"/>
  <c r="E145" i="3"/>
  <c r="F183" i="49" s="1"/>
  <c r="G183" i="49" s="1"/>
  <c r="E144" i="3"/>
  <c r="E143" i="3"/>
  <c r="E141" i="3"/>
  <c r="E140" i="3"/>
  <c r="E139" i="3"/>
  <c r="E138" i="3"/>
  <c r="E137" i="3"/>
  <c r="F1073" i="49" s="1"/>
  <c r="G1073" i="49" s="1"/>
  <c r="E136" i="3"/>
  <c r="F813" i="49" s="1"/>
  <c r="G813" i="49" s="1"/>
  <c r="E135" i="3"/>
  <c r="E134" i="3"/>
  <c r="E133" i="3"/>
  <c r="F1072" i="49" s="1"/>
  <c r="G1072" i="49" s="1"/>
  <c r="E132" i="3"/>
  <c r="F810" i="49" s="1"/>
  <c r="G810" i="49" s="1"/>
  <c r="E131" i="3"/>
  <c r="E130" i="3"/>
  <c r="E129" i="3"/>
  <c r="E128" i="3"/>
  <c r="E127" i="3"/>
  <c r="F64" i="49" s="1"/>
  <c r="G64" i="49" s="1"/>
  <c r="E126" i="3"/>
  <c r="E125" i="3"/>
  <c r="E124" i="3"/>
  <c r="E123" i="3"/>
  <c r="E122" i="3"/>
  <c r="E121" i="3"/>
  <c r="E120" i="3"/>
  <c r="E119" i="3"/>
  <c r="F106" i="49" s="1"/>
  <c r="G106" i="49" s="1"/>
  <c r="E118" i="3"/>
  <c r="E117" i="3"/>
  <c r="E116" i="3"/>
  <c r="F356" i="49" s="1"/>
  <c r="G356" i="49" s="1"/>
  <c r="E115" i="3"/>
  <c r="F131" i="49" s="1"/>
  <c r="G131" i="49" s="1"/>
  <c r="E114" i="3"/>
  <c r="E113" i="3"/>
  <c r="E112" i="3"/>
  <c r="E111" i="3"/>
  <c r="F1053" i="49" s="1"/>
  <c r="G1053" i="49" s="1"/>
  <c r="E110" i="3"/>
  <c r="E456" i="8" s="1"/>
  <c r="E109" i="3"/>
  <c r="E108" i="3"/>
  <c r="F442" i="49" s="1"/>
  <c r="G442" i="49" s="1"/>
  <c r="E107" i="3"/>
  <c r="F980" i="49" s="1"/>
  <c r="G980" i="49" s="1"/>
  <c r="E106" i="3"/>
  <c r="E105" i="3"/>
  <c r="E104" i="3"/>
  <c r="E103" i="3"/>
  <c r="E102" i="3"/>
  <c r="E101" i="3"/>
  <c r="E100" i="3"/>
  <c r="E99" i="3"/>
  <c r="E98" i="3"/>
  <c r="E97" i="3"/>
  <c r="E96" i="3"/>
  <c r="E95" i="3"/>
  <c r="E94" i="3"/>
  <c r="E93" i="3"/>
  <c r="F656" i="49" s="1"/>
  <c r="G656" i="49" s="1"/>
  <c r="E92" i="3"/>
  <c r="E91" i="3"/>
  <c r="E90" i="3"/>
  <c r="E89" i="3"/>
  <c r="E88" i="3"/>
  <c r="E87" i="3"/>
  <c r="E86" i="3"/>
  <c r="E85" i="3"/>
  <c r="E84" i="3"/>
  <c r="E83" i="3"/>
  <c r="E82" i="3"/>
  <c r="E81" i="3"/>
  <c r="E80" i="3"/>
  <c r="E79" i="3"/>
  <c r="E78" i="3"/>
  <c r="E77" i="3"/>
  <c r="E76" i="3"/>
  <c r="E75" i="3"/>
  <c r="E74" i="3"/>
  <c r="E73" i="3"/>
  <c r="E72" i="3"/>
  <c r="F790" i="49" s="1"/>
  <c r="G790" i="49" s="1"/>
  <c r="E71" i="3"/>
  <c r="F365" i="49" s="1"/>
  <c r="G365" i="49" s="1"/>
  <c r="E70" i="3"/>
  <c r="E69" i="3"/>
  <c r="E68" i="3"/>
  <c r="E67" i="3"/>
  <c r="E66" i="3"/>
  <c r="F1034" i="49" s="1"/>
  <c r="G1034" i="49" s="1"/>
  <c r="E65" i="3"/>
  <c r="E64" i="3"/>
  <c r="F1032" i="49" s="1"/>
  <c r="G1032" i="49" s="1"/>
  <c r="E63" i="3"/>
  <c r="E62" i="3"/>
  <c r="E61" i="3"/>
  <c r="E60" i="3"/>
  <c r="E59" i="3"/>
  <c r="F1028" i="49" s="1"/>
  <c r="G1028" i="49" s="1"/>
  <c r="E58" i="3"/>
  <c r="F785" i="49" s="1"/>
  <c r="G785" i="49" s="1"/>
  <c r="E57" i="3"/>
  <c r="E56" i="3"/>
  <c r="E55" i="3"/>
  <c r="E54" i="3"/>
  <c r="F147" i="49" s="1"/>
  <c r="G147" i="49" s="1"/>
  <c r="E53" i="3"/>
  <c r="E52" i="3"/>
  <c r="F290" i="49" s="1"/>
  <c r="G290" i="49" s="1"/>
  <c r="E51" i="3"/>
  <c r="E50" i="3"/>
  <c r="F926" i="49" s="1"/>
  <c r="G926" i="49" s="1"/>
  <c r="E49" i="3"/>
  <c r="E48" i="3"/>
  <c r="E503" i="8" s="1"/>
  <c r="E47" i="3"/>
  <c r="E46" i="3"/>
  <c r="F549" i="49" s="1"/>
  <c r="G549" i="49" s="1"/>
  <c r="E45" i="3"/>
  <c r="F703" i="49" s="1"/>
  <c r="G703" i="49" s="1"/>
  <c r="E44" i="3"/>
  <c r="E43" i="3"/>
  <c r="E42" i="3"/>
  <c r="F1358" i="49" s="1"/>
  <c r="G1358" i="49" s="1"/>
  <c r="E41" i="3"/>
  <c r="E40" i="3"/>
  <c r="E39" i="3"/>
  <c r="F93" i="49" s="1"/>
  <c r="G93" i="49" s="1"/>
  <c r="E38" i="3"/>
  <c r="E37" i="3"/>
  <c r="F848" i="49" s="1"/>
  <c r="G848" i="49" s="1"/>
  <c r="E36" i="3"/>
  <c r="E35" i="3"/>
  <c r="E34" i="3"/>
  <c r="F1347" i="49" s="1"/>
  <c r="G1347" i="49" s="1"/>
  <c r="E33" i="3"/>
  <c r="E32" i="3"/>
  <c r="E31" i="3"/>
  <c r="E30" i="3"/>
  <c r="E29" i="3"/>
  <c r="E28" i="3"/>
  <c r="E27" i="3"/>
  <c r="E26" i="3"/>
  <c r="E25" i="3"/>
  <c r="E24" i="3"/>
  <c r="E23" i="3"/>
  <c r="E22" i="3"/>
  <c r="F537" i="49" s="1"/>
  <c r="G537" i="49" s="1"/>
  <c r="E21" i="3"/>
  <c r="E20" i="3"/>
  <c r="E19" i="3"/>
  <c r="E18" i="3"/>
  <c r="F611" i="49" s="1"/>
  <c r="G611" i="49" s="1"/>
  <c r="E17" i="3"/>
  <c r="E16" i="3"/>
  <c r="E15" i="3"/>
  <c r="E14" i="3"/>
  <c r="E13" i="3"/>
  <c r="E12" i="3"/>
  <c r="E11" i="3"/>
  <c r="F143" i="49" s="1"/>
  <c r="G143" i="49" s="1"/>
  <c r="E10" i="3"/>
  <c r="E9" i="3"/>
  <c r="E8" i="3"/>
  <c r="E7" i="3"/>
  <c r="E6" i="3"/>
  <c r="E5" i="3"/>
  <c r="E4" i="3"/>
  <c r="E3" i="3"/>
  <c r="E2" i="3"/>
  <c r="L661" i="8" s="1"/>
  <c r="J2972" i="6" l="1"/>
  <c r="J3052" i="6"/>
  <c r="J2990" i="6"/>
  <c r="J3063" i="6"/>
  <c r="J1661" i="6"/>
  <c r="J3153" i="6"/>
  <c r="J3694" i="6"/>
  <c r="J3689" i="6"/>
  <c r="J2181" i="6"/>
  <c r="J1745" i="6"/>
  <c r="J3692" i="6"/>
  <c r="J3014" i="6"/>
  <c r="J3220" i="6"/>
  <c r="J634" i="6"/>
  <c r="J2053" i="6"/>
  <c r="J2915" i="6"/>
  <c r="J3123" i="6"/>
  <c r="J3077" i="6"/>
  <c r="J966" i="6"/>
  <c r="J2899" i="6"/>
  <c r="J1202" i="6"/>
  <c r="J657" i="6"/>
  <c r="J1545" i="6"/>
  <c r="J2071" i="6"/>
  <c r="J1502" i="6"/>
  <c r="J3169" i="6"/>
  <c r="J50" i="6"/>
  <c r="J3107" i="6"/>
  <c r="J697" i="6"/>
  <c r="J1853" i="6"/>
  <c r="J2654" i="6"/>
  <c r="J3067" i="6"/>
  <c r="J3207" i="6"/>
  <c r="J3049" i="6"/>
  <c r="J499" i="6"/>
  <c r="E672" i="8"/>
  <c r="L672" i="8"/>
  <c r="F1036" i="49"/>
  <c r="G1036" i="49" s="1"/>
  <c r="E673" i="8"/>
  <c r="L673" i="8"/>
  <c r="F1038" i="49"/>
  <c r="G1038" i="49" s="1"/>
  <c r="E675" i="8"/>
  <c r="L675" i="8"/>
  <c r="F1041" i="49"/>
  <c r="G1041" i="49" s="1"/>
  <c r="F368" i="49"/>
  <c r="G368" i="49" s="1"/>
  <c r="F556" i="49"/>
  <c r="G556" i="49" s="1"/>
  <c r="F355" i="49"/>
  <c r="G355" i="49" s="1"/>
  <c r="F1049" i="49"/>
  <c r="G1049" i="49" s="1"/>
  <c r="F1051" i="49"/>
  <c r="G1051" i="49" s="1"/>
  <c r="F1050" i="49"/>
  <c r="G1050" i="49" s="1"/>
  <c r="F316" i="49"/>
  <c r="G316" i="49" s="1"/>
  <c r="F122" i="49"/>
  <c r="G122" i="49" s="1"/>
  <c r="F984" i="49"/>
  <c r="G984" i="49" s="1"/>
  <c r="F271" i="49"/>
  <c r="G271" i="49" s="1"/>
  <c r="F292" i="49"/>
  <c r="G292" i="49" s="1"/>
  <c r="E932" i="8"/>
  <c r="F816" i="49"/>
  <c r="G816" i="49" s="1"/>
  <c r="F815" i="49"/>
  <c r="G815" i="49" s="1"/>
  <c r="F294" i="49"/>
  <c r="G294" i="49" s="1"/>
  <c r="F1317" i="49"/>
  <c r="G1317" i="49" s="1"/>
  <c r="F473" i="49"/>
  <c r="G473" i="49" s="1"/>
  <c r="F1348" i="49"/>
  <c r="G1348" i="49" s="1"/>
  <c r="F616" i="49"/>
  <c r="G616" i="49" s="1"/>
  <c r="E899" i="8"/>
  <c r="F1015" i="49"/>
  <c r="G1015" i="49" s="1"/>
  <c r="F952" i="49"/>
  <c r="G952" i="49" s="1"/>
  <c r="E321" i="8"/>
  <c r="L321" i="8"/>
  <c r="F438" i="49"/>
  <c r="G438" i="49" s="1"/>
  <c r="F1587" i="49"/>
  <c r="G1587" i="49" s="1"/>
  <c r="F787" i="49"/>
  <c r="G787" i="49" s="1"/>
  <c r="F973" i="49"/>
  <c r="G973" i="49" s="1"/>
  <c r="F794" i="49"/>
  <c r="G794" i="49" s="1"/>
  <c r="F354" i="49"/>
  <c r="G354" i="49" s="1"/>
  <c r="F1042" i="49"/>
  <c r="G1042" i="49" s="1"/>
  <c r="E217" i="8"/>
  <c r="L217" i="8"/>
  <c r="F797" i="49"/>
  <c r="G797" i="49" s="1"/>
  <c r="E547" i="8"/>
  <c r="L547" i="8"/>
  <c r="F804" i="49"/>
  <c r="G804" i="49" s="1"/>
  <c r="F230" i="49"/>
  <c r="G230" i="49" s="1"/>
  <c r="F148" i="49"/>
  <c r="G148" i="49" s="1"/>
  <c r="F807" i="49"/>
  <c r="G807" i="49" s="1"/>
  <c r="F1067" i="49"/>
  <c r="G1067" i="49" s="1"/>
  <c r="E461" i="8"/>
  <c r="L461" i="8"/>
  <c r="F1588" i="49"/>
  <c r="G1588" i="49" s="1"/>
  <c r="E930" i="8"/>
  <c r="L930" i="8"/>
  <c r="F1349" i="49"/>
  <c r="G1349" i="49" s="1"/>
  <c r="F669" i="49"/>
  <c r="G669" i="49" s="1"/>
  <c r="F1269" i="49"/>
  <c r="G1269" i="49" s="1"/>
  <c r="F196" i="49"/>
  <c r="G196" i="49" s="1"/>
  <c r="F414" i="49"/>
  <c r="G414" i="49" s="1"/>
  <c r="F334" i="49"/>
  <c r="G334" i="49" s="1"/>
  <c r="F791" i="49"/>
  <c r="G791" i="49" s="1"/>
  <c r="E545" i="8"/>
  <c r="L545" i="8"/>
  <c r="F1227" i="49"/>
  <c r="G1227" i="49" s="1"/>
  <c r="E697" i="8"/>
  <c r="L697" i="8"/>
  <c r="F1282" i="49"/>
  <c r="G1282" i="49" s="1"/>
  <c r="F1281" i="49"/>
  <c r="G1281" i="49" s="1"/>
  <c r="F242" i="49"/>
  <c r="G242" i="49" s="1"/>
  <c r="F912" i="49"/>
  <c r="G912" i="49" s="1"/>
  <c r="E201" i="8"/>
  <c r="F286" i="49"/>
  <c r="G286" i="49" s="1"/>
  <c r="F476" i="49"/>
  <c r="G476" i="49" s="1"/>
  <c r="F925" i="49"/>
  <c r="G925" i="49" s="1"/>
  <c r="E180" i="8"/>
  <c r="F1345" i="49"/>
  <c r="G1345" i="49" s="1"/>
  <c r="F1346" i="49"/>
  <c r="G1346" i="49" s="1"/>
  <c r="F477" i="49"/>
  <c r="G477" i="49" s="1"/>
  <c r="L284" i="8"/>
  <c r="E284" i="8"/>
  <c r="F922" i="49"/>
  <c r="G922" i="49" s="1"/>
  <c r="E666" i="8"/>
  <c r="L666" i="8"/>
  <c r="F1017" i="49"/>
  <c r="G1017" i="49" s="1"/>
  <c r="F784" i="49"/>
  <c r="G784" i="49" s="1"/>
  <c r="E541" i="8"/>
  <c r="F645" i="49"/>
  <c r="G645" i="49" s="1"/>
  <c r="E448" i="8"/>
  <c r="L448" i="8"/>
  <c r="F258" i="49"/>
  <c r="G258" i="49" s="1"/>
  <c r="F649" i="49"/>
  <c r="G649" i="49" s="1"/>
  <c r="E449" i="8"/>
  <c r="L449" i="8"/>
  <c r="F653" i="49"/>
  <c r="G653" i="49" s="1"/>
  <c r="F97" i="49"/>
  <c r="G97" i="49" s="1"/>
  <c r="F228" i="49"/>
  <c r="G228" i="49" s="1"/>
  <c r="F1047" i="49"/>
  <c r="G1047" i="49" s="1"/>
  <c r="F1046" i="49"/>
  <c r="G1046" i="49" s="1"/>
  <c r="E676" i="8"/>
  <c r="F1052" i="49"/>
  <c r="G1052" i="49" s="1"/>
  <c r="L676" i="8"/>
  <c r="F391" i="49"/>
  <c r="G391" i="49" s="1"/>
  <c r="E291" i="8"/>
  <c r="L291" i="8"/>
  <c r="F48" i="49"/>
  <c r="G48" i="49" s="1"/>
  <c r="F272" i="49"/>
  <c r="G272" i="49" s="1"/>
  <c r="F1062" i="49"/>
  <c r="G1062" i="49" s="1"/>
  <c r="F1061" i="49"/>
  <c r="G1061" i="49" s="1"/>
  <c r="E196" i="8"/>
  <c r="F357" i="49"/>
  <c r="G357" i="49" s="1"/>
  <c r="F1076" i="49"/>
  <c r="G1076" i="49" s="1"/>
  <c r="F353" i="49"/>
  <c r="G353" i="49" s="1"/>
  <c r="F42" i="49"/>
  <c r="G42" i="49" s="1"/>
  <c r="F441" i="49"/>
  <c r="G441" i="49" s="1"/>
  <c r="E322" i="8"/>
  <c r="L322" i="8"/>
  <c r="F652" i="49"/>
  <c r="G652" i="49" s="1"/>
  <c r="E323" i="8"/>
  <c r="L323" i="8"/>
  <c r="F655" i="49"/>
  <c r="G655" i="49" s="1"/>
  <c r="F1039" i="49"/>
  <c r="G1039" i="49" s="1"/>
  <c r="E393" i="8"/>
  <c r="L393" i="8"/>
  <c r="F390" i="49"/>
  <c r="G390" i="49" s="1"/>
  <c r="F1043" i="49"/>
  <c r="G1043" i="49" s="1"/>
  <c r="F254" i="49"/>
  <c r="G254" i="49" s="1"/>
  <c r="F1045" i="49"/>
  <c r="G1045" i="49" s="1"/>
  <c r="F1290" i="49"/>
  <c r="G1290" i="49" s="1"/>
  <c r="F1289" i="49"/>
  <c r="G1289" i="49" s="1"/>
  <c r="F372" i="49"/>
  <c r="G372" i="49" s="1"/>
  <c r="F1339" i="49"/>
  <c r="G1339" i="49" s="1"/>
  <c r="F615" i="49"/>
  <c r="G615" i="49" s="1"/>
  <c r="E378" i="8"/>
  <c r="L378" i="8"/>
  <c r="F469" i="49"/>
  <c r="G469" i="49" s="1"/>
  <c r="F45" i="49"/>
  <c r="G45" i="49" s="1"/>
  <c r="E45" i="8"/>
  <c r="L45" i="8"/>
  <c r="F208" i="49"/>
  <c r="G208" i="49" s="1"/>
  <c r="F906" i="49"/>
  <c r="G906" i="49" s="1"/>
  <c r="F1297" i="49"/>
  <c r="G1297" i="49" s="1"/>
  <c r="E494" i="8"/>
  <c r="L494" i="8"/>
  <c r="E601" i="8"/>
  <c r="L601" i="8"/>
  <c r="F646" i="49"/>
  <c r="G646" i="49" s="1"/>
  <c r="F200" i="49"/>
  <c r="G200" i="49" s="1"/>
  <c r="F789" i="49"/>
  <c r="G789" i="49" s="1"/>
  <c r="F788" i="49"/>
  <c r="G788" i="49" s="1"/>
  <c r="F795" i="49"/>
  <c r="G795" i="49" s="1"/>
  <c r="F1044" i="49"/>
  <c r="G1044" i="49" s="1"/>
  <c r="F659" i="49"/>
  <c r="G659" i="49" s="1"/>
  <c r="F1048" i="49"/>
  <c r="G1048" i="49" s="1"/>
  <c r="H456" i="8"/>
  <c r="J456" i="8" s="1"/>
  <c r="G456" i="8"/>
  <c r="I456" i="8" s="1"/>
  <c r="E458" i="8"/>
  <c r="L458" i="8"/>
  <c r="F730" i="49"/>
  <c r="G730" i="49" s="1"/>
  <c r="F444" i="49"/>
  <c r="G444" i="49" s="1"/>
  <c r="F217" i="49"/>
  <c r="G217" i="49" s="1"/>
  <c r="F667" i="49"/>
  <c r="G667" i="49" s="1"/>
  <c r="F184" i="49"/>
  <c r="G184" i="49" s="1"/>
  <c r="F1077" i="49"/>
  <c r="G1077" i="49" s="1"/>
  <c r="F496" i="49"/>
  <c r="G496" i="49" s="1"/>
  <c r="F792" i="49"/>
  <c r="G792" i="49" s="1"/>
  <c r="F550" i="49"/>
  <c r="G550" i="49" s="1"/>
  <c r="L453" i="8"/>
  <c r="E453" i="8"/>
  <c r="F73" i="49"/>
  <c r="G73" i="49" s="1"/>
  <c r="F660" i="49"/>
  <c r="G660" i="49" s="1"/>
  <c r="E454" i="8"/>
  <c r="L454" i="8"/>
  <c r="F812" i="49"/>
  <c r="G812" i="49" s="1"/>
  <c r="F811" i="49"/>
  <c r="G811" i="49" s="1"/>
  <c r="E397" i="8"/>
  <c r="L397" i="8"/>
  <c r="F1259" i="49"/>
  <c r="G1259" i="49" s="1"/>
  <c r="E252" i="8"/>
  <c r="L252" i="8"/>
  <c r="F314" i="49"/>
  <c r="G314" i="49" s="1"/>
  <c r="F1341" i="49"/>
  <c r="G1341" i="49" s="1"/>
  <c r="E757" i="8"/>
  <c r="L757" i="8"/>
  <c r="F1025" i="49"/>
  <c r="G1025" i="49" s="1"/>
  <c r="F126" i="49"/>
  <c r="G126" i="49" s="1"/>
  <c r="F1024" i="49"/>
  <c r="G1024" i="49" s="1"/>
  <c r="F1037" i="49"/>
  <c r="G1037" i="49" s="1"/>
  <c r="F168" i="49"/>
  <c r="G168" i="49" s="1"/>
  <c r="E151" i="8"/>
  <c r="L151" i="8"/>
  <c r="F553" i="49"/>
  <c r="G553" i="49" s="1"/>
  <c r="F796" i="49"/>
  <c r="G796" i="49" s="1"/>
  <c r="F1055" i="49"/>
  <c r="G1055" i="49" s="1"/>
  <c r="F1056" i="49"/>
  <c r="G1056" i="49" s="1"/>
  <c r="F559" i="49"/>
  <c r="G559" i="49" s="1"/>
  <c r="F1064" i="49"/>
  <c r="G1064" i="49" s="1"/>
  <c r="F480" i="49"/>
  <c r="G480" i="49" s="1"/>
  <c r="E668" i="8"/>
  <c r="L668" i="8"/>
  <c r="F1021" i="49"/>
  <c r="G1021" i="49" s="1"/>
  <c r="F955" i="49"/>
  <c r="G955" i="49" s="1"/>
  <c r="F440" i="49"/>
  <c r="G440" i="49" s="1"/>
  <c r="E290" i="8"/>
  <c r="L290" i="8"/>
  <c r="F1023" i="49"/>
  <c r="G1023" i="49" s="1"/>
  <c r="F232" i="49"/>
  <c r="G232" i="49" s="1"/>
  <c r="E543" i="8"/>
  <c r="L543" i="8"/>
  <c r="F1030" i="49"/>
  <c r="G1030" i="49" s="1"/>
  <c r="F1029" i="49"/>
  <c r="G1029" i="49" s="1"/>
  <c r="F413" i="49"/>
  <c r="G413" i="49" s="1"/>
  <c r="F603" i="49"/>
  <c r="G603" i="49" s="1"/>
  <c r="E229" i="8"/>
  <c r="G229" i="8" s="1"/>
  <c r="F609" i="49"/>
  <c r="G609" i="49" s="1"/>
  <c r="F915" i="49"/>
  <c r="G915" i="49" s="1"/>
  <c r="E374" i="8"/>
  <c r="L374" i="8"/>
  <c r="F1342" i="49"/>
  <c r="G1342" i="49" s="1"/>
  <c r="E758" i="8"/>
  <c r="L758" i="8"/>
  <c r="F1264" i="49"/>
  <c r="G1264" i="49" s="1"/>
  <c r="F893" i="49"/>
  <c r="G893" i="49" s="1"/>
  <c r="F333" i="49"/>
  <c r="G333" i="49" s="1"/>
  <c r="F1312" i="49"/>
  <c r="G1312" i="49" s="1"/>
  <c r="F264" i="49"/>
  <c r="G264" i="49" s="1"/>
  <c r="F1327" i="49"/>
  <c r="G1327" i="49" s="1"/>
  <c r="F737" i="49"/>
  <c r="G737" i="49" s="1"/>
  <c r="F309" i="49"/>
  <c r="G309" i="49" s="1"/>
  <c r="F746" i="49"/>
  <c r="G746" i="49" s="1"/>
  <c r="F163" i="49"/>
  <c r="G163" i="49" s="1"/>
  <c r="F1355" i="49"/>
  <c r="G1355" i="49" s="1"/>
  <c r="F618" i="49"/>
  <c r="G618" i="49" s="1"/>
  <c r="F22" i="49"/>
  <c r="G22" i="49" s="1"/>
  <c r="F267" i="49"/>
  <c r="G267" i="49" s="1"/>
  <c r="F481" i="49"/>
  <c r="G481" i="49" s="1"/>
  <c r="F642" i="49"/>
  <c r="G642" i="49" s="1"/>
  <c r="F783" i="49"/>
  <c r="G783" i="49" s="1"/>
  <c r="F176" i="49"/>
  <c r="G176" i="49" s="1"/>
  <c r="E670" i="8"/>
  <c r="L670" i="8"/>
  <c r="F1026" i="49"/>
  <c r="G1026" i="49" s="1"/>
  <c r="F786" i="49"/>
  <c r="G786" i="49" s="1"/>
  <c r="F1033" i="49"/>
  <c r="G1033" i="49" s="1"/>
  <c r="F970" i="49"/>
  <c r="G970" i="49" s="1"/>
  <c r="F650" i="49"/>
  <c r="G650" i="49" s="1"/>
  <c r="F291" i="49"/>
  <c r="G291" i="49" s="1"/>
  <c r="E184" i="8"/>
  <c r="F1035" i="49"/>
  <c r="G1035" i="49" s="1"/>
  <c r="F654" i="49"/>
  <c r="G654" i="49" s="1"/>
  <c r="E450" i="8"/>
  <c r="L450" i="8"/>
  <c r="F551" i="49"/>
  <c r="G551" i="49" s="1"/>
  <c r="E394" i="8"/>
  <c r="L394" i="8"/>
  <c r="F940" i="49"/>
  <c r="G940" i="49" s="1"/>
  <c r="F555" i="49"/>
  <c r="G555" i="49" s="1"/>
  <c r="F229" i="49"/>
  <c r="G229" i="49" s="1"/>
  <c r="F315" i="49"/>
  <c r="G315" i="49" s="1"/>
  <c r="E218" i="8"/>
  <c r="L218" i="8"/>
  <c r="F801" i="49"/>
  <c r="G801" i="49" s="1"/>
  <c r="F1057" i="49"/>
  <c r="G1057" i="49" s="1"/>
  <c r="F803" i="49"/>
  <c r="G803" i="49" s="1"/>
  <c r="F169" i="49"/>
  <c r="G169" i="49" s="1"/>
  <c r="F1059" i="49"/>
  <c r="G1059" i="49" s="1"/>
  <c r="E460" i="8"/>
  <c r="L460" i="8"/>
  <c r="F1011" i="49"/>
  <c r="G1011" i="49" s="1"/>
  <c r="F1074" i="49"/>
  <c r="G1074" i="49" s="1"/>
  <c r="E683" i="8"/>
  <c r="L683" i="8"/>
  <c r="J3244" i="6"/>
  <c r="J3337" i="6"/>
  <c r="J1686" i="6"/>
  <c r="J3571" i="6"/>
  <c r="J1267" i="6"/>
  <c r="J875" i="6"/>
  <c r="J3498" i="6"/>
  <c r="J1792" i="6"/>
  <c r="J594" i="6"/>
  <c r="J3495" i="6"/>
  <c r="J3344" i="6"/>
  <c r="J3380" i="6"/>
  <c r="J3217" i="6"/>
  <c r="J3350" i="6"/>
  <c r="J3486" i="6"/>
  <c r="J3399" i="6"/>
  <c r="J3428" i="6"/>
  <c r="J3162" i="6"/>
  <c r="J3311" i="6"/>
  <c r="J1265" i="6"/>
  <c r="J3238" i="6"/>
  <c r="J3100" i="6"/>
  <c r="J3420" i="6"/>
  <c r="J3245" i="6"/>
  <c r="J3472" i="6"/>
  <c r="J3444" i="6"/>
  <c r="J3456" i="6"/>
  <c r="J689" i="6"/>
  <c r="J3388" i="6"/>
  <c r="J3126" i="6"/>
  <c r="J3241" i="6"/>
  <c r="J3467" i="6"/>
  <c r="J3377" i="6"/>
  <c r="J3384" i="6"/>
  <c r="J3395" i="6"/>
  <c r="J3085" i="6"/>
  <c r="J1728" i="6"/>
  <c r="J3347" i="6"/>
  <c r="J3393" i="6"/>
  <c r="J3237" i="6"/>
  <c r="J3246" i="6"/>
  <c r="J3561" i="6"/>
  <c r="J3570" i="6"/>
  <c r="J3564" i="6"/>
  <c r="J1045" i="6"/>
  <c r="J392" i="6"/>
  <c r="J3401" i="6"/>
  <c r="J3281" i="6"/>
  <c r="J1004" i="6"/>
  <c r="J2126" i="6"/>
  <c r="J1528" i="6"/>
  <c r="J3119" i="6"/>
  <c r="J3332" i="6"/>
  <c r="J3387" i="6"/>
  <c r="J3415" i="6"/>
  <c r="J3330" i="6"/>
  <c r="J3479" i="6"/>
  <c r="J3477" i="6"/>
  <c r="J3342" i="6"/>
  <c r="J3483" i="6"/>
  <c r="J3481" i="6"/>
  <c r="J1087" i="6"/>
  <c r="J1717" i="6"/>
  <c r="J1290" i="6"/>
  <c r="J3503" i="6"/>
  <c r="J1731" i="6"/>
  <c r="J3105" i="6"/>
  <c r="J3352" i="6"/>
  <c r="J3499" i="6"/>
  <c r="J3480" i="6"/>
  <c r="J3364" i="6"/>
  <c r="J3430" i="6"/>
  <c r="J3265" i="6"/>
  <c r="J2226" i="6"/>
  <c r="J1699" i="6"/>
  <c r="F262" i="49"/>
  <c r="G262" i="49" s="1"/>
  <c r="F793" i="49"/>
  <c r="G793" i="49" s="1"/>
  <c r="F236" i="49"/>
  <c r="G236" i="49" s="1"/>
  <c r="F632" i="49"/>
  <c r="G632" i="49" s="1"/>
  <c r="F105" i="49"/>
  <c r="G105" i="49" s="1"/>
  <c r="F121" i="49"/>
  <c r="G121" i="49" s="1"/>
  <c r="F40" i="49"/>
  <c r="G40" i="49" s="1"/>
  <c r="E31" i="8"/>
  <c r="L31" i="8"/>
  <c r="F648" i="49"/>
  <c r="G648" i="49" s="1"/>
  <c r="L452" i="8"/>
  <c r="E452" i="8"/>
  <c r="F651" i="49"/>
  <c r="G651" i="49" s="1"/>
  <c r="E716" i="8"/>
  <c r="L716" i="8"/>
  <c r="F843" i="49"/>
  <c r="G843" i="49" s="1"/>
  <c r="F842" i="49"/>
  <c r="G842" i="49" s="1"/>
  <c r="E391" i="8"/>
  <c r="L391" i="8"/>
  <c r="F463" i="49"/>
  <c r="G463" i="49" s="1"/>
  <c r="F847" i="49"/>
  <c r="G847" i="49" s="1"/>
  <c r="F227" i="49"/>
  <c r="G227" i="49" s="1"/>
  <c r="F464" i="49"/>
  <c r="G464" i="49" s="1"/>
  <c r="F35" i="49"/>
  <c r="G35" i="49" s="1"/>
  <c r="F710" i="49"/>
  <c r="G710" i="49" s="1"/>
  <c r="F484" i="49"/>
  <c r="G484" i="49" s="1"/>
  <c r="L365" i="8"/>
  <c r="E365" i="8"/>
  <c r="F485" i="49"/>
  <c r="G485" i="49" s="1"/>
  <c r="F100" i="49"/>
  <c r="G100" i="49" s="1"/>
  <c r="F259" i="49"/>
  <c r="G259" i="49" s="1"/>
  <c r="F325" i="49"/>
  <c r="G325" i="49" s="1"/>
  <c r="E260" i="8"/>
  <c r="L260" i="8"/>
  <c r="E511" i="8"/>
  <c r="L511" i="8"/>
  <c r="F428" i="49"/>
  <c r="G428" i="49" s="1"/>
  <c r="F110" i="49"/>
  <c r="G110" i="49" s="1"/>
  <c r="F276" i="49"/>
  <c r="G276" i="49" s="1"/>
  <c r="F326" i="49"/>
  <c r="G326" i="49" s="1"/>
  <c r="F583" i="49"/>
  <c r="G583" i="49" s="1"/>
  <c r="E367" i="8"/>
  <c r="L367" i="8"/>
  <c r="F731" i="49"/>
  <c r="G731" i="49" s="1"/>
  <c r="E415" i="8"/>
  <c r="F732" i="49"/>
  <c r="G732" i="49" s="1"/>
  <c r="F135" i="49"/>
  <c r="G135" i="49" s="1"/>
  <c r="F802" i="49"/>
  <c r="G802" i="49" s="1"/>
  <c r="F141" i="49"/>
  <c r="G141" i="49" s="1"/>
  <c r="F1081" i="49"/>
  <c r="G1081" i="49" s="1"/>
  <c r="F26" i="49"/>
  <c r="G26" i="49" s="1"/>
  <c r="F393" i="49"/>
  <c r="G393" i="49" s="1"/>
  <c r="F394" i="49"/>
  <c r="G394" i="49" s="1"/>
  <c r="F310" i="49"/>
  <c r="G310" i="49" s="1"/>
  <c r="F237" i="49"/>
  <c r="G237" i="49" s="1"/>
  <c r="E554" i="8"/>
  <c r="L554" i="8"/>
  <c r="F1141" i="49"/>
  <c r="G1141" i="49" s="1"/>
  <c r="E47" i="8"/>
  <c r="F46" i="49"/>
  <c r="G46" i="49" s="1"/>
  <c r="F72" i="49"/>
  <c r="G72" i="49" s="1"/>
  <c r="E72" i="8"/>
  <c r="L72" i="8"/>
  <c r="F1204" i="49"/>
  <c r="G1204" i="49" s="1"/>
  <c r="F1157" i="49"/>
  <c r="G1157" i="49" s="1"/>
  <c r="E723" i="8"/>
  <c r="L723" i="8"/>
  <c r="F1173" i="49"/>
  <c r="G1173" i="49" s="1"/>
  <c r="F1172" i="49"/>
  <c r="G1172" i="49" s="1"/>
  <c r="F1174" i="49"/>
  <c r="G1174" i="49" s="1"/>
  <c r="E457" i="8"/>
  <c r="L457" i="8"/>
  <c r="F953" i="49"/>
  <c r="G953" i="49" s="1"/>
  <c r="F483" i="49"/>
  <c r="G483" i="49" s="1"/>
  <c r="L364" i="8"/>
  <c r="E364" i="8"/>
  <c r="E981" i="8"/>
  <c r="H981" i="8" s="1"/>
  <c r="J981" i="8" s="1"/>
  <c r="E633" i="8"/>
  <c r="L633" i="8"/>
  <c r="F570" i="49"/>
  <c r="G570" i="49" s="1"/>
  <c r="E410" i="8"/>
  <c r="F76" i="49"/>
  <c r="G76" i="49" s="1"/>
  <c r="E33" i="8"/>
  <c r="F130" i="49"/>
  <c r="G130" i="49" s="1"/>
  <c r="F722" i="49"/>
  <c r="G722" i="49" s="1"/>
  <c r="F77" i="49"/>
  <c r="G77" i="49" s="1"/>
  <c r="F1101" i="49"/>
  <c r="G1101" i="49" s="1"/>
  <c r="F527" i="49"/>
  <c r="G527" i="49" s="1"/>
  <c r="F191" i="49"/>
  <c r="G191" i="49" s="1"/>
  <c r="E248" i="8"/>
  <c r="L248" i="8"/>
  <c r="F452" i="49"/>
  <c r="G452" i="49" s="1"/>
  <c r="F1108" i="49"/>
  <c r="G1108" i="49" s="1"/>
  <c r="F319" i="49"/>
  <c r="G319" i="49" s="1"/>
  <c r="F647" i="49"/>
  <c r="G647" i="49" s="1"/>
  <c r="F543" i="49"/>
  <c r="G543" i="49" s="1"/>
  <c r="F1165" i="49"/>
  <c r="G1165" i="49" s="1"/>
  <c r="F657" i="49"/>
  <c r="G657" i="49" s="1"/>
  <c r="F1359" i="49"/>
  <c r="G1359" i="49" s="1"/>
  <c r="F211" i="49"/>
  <c r="G211" i="49" s="1"/>
  <c r="L150" i="8"/>
  <c r="E150" i="8"/>
  <c r="F851" i="49"/>
  <c r="G851" i="49" s="1"/>
  <c r="E575" i="8"/>
  <c r="L575" i="8"/>
  <c r="F932" i="49"/>
  <c r="G932" i="49" s="1"/>
  <c r="F942" i="49"/>
  <c r="G942" i="49" s="1"/>
  <c r="E502" i="8"/>
  <c r="F323" i="49"/>
  <c r="G323" i="49" s="1"/>
  <c r="F363" i="49"/>
  <c r="G363" i="49" s="1"/>
  <c r="F961" i="49"/>
  <c r="G961" i="49" s="1"/>
  <c r="F364" i="49"/>
  <c r="G364" i="49" s="1"/>
  <c r="E292" i="8"/>
  <c r="L292" i="8"/>
  <c r="F576" i="49"/>
  <c r="G576" i="49" s="1"/>
  <c r="F935" i="49"/>
  <c r="G935" i="49" s="1"/>
  <c r="F83" i="49"/>
  <c r="G83" i="49" s="1"/>
  <c r="F233" i="49"/>
  <c r="G233" i="49" s="1"/>
  <c r="E68" i="8"/>
  <c r="F421" i="49"/>
  <c r="G421" i="49" s="1"/>
  <c r="F324" i="49"/>
  <c r="G324" i="49" s="1"/>
  <c r="F719" i="49"/>
  <c r="G719" i="49" s="1"/>
  <c r="F422" i="49"/>
  <c r="G422" i="49" s="1"/>
  <c r="F569" i="49"/>
  <c r="G569" i="49" s="1"/>
  <c r="E239" i="8"/>
  <c r="L239" i="8"/>
  <c r="F717" i="49"/>
  <c r="G717" i="49" s="1"/>
  <c r="F101" i="49"/>
  <c r="G101" i="49" s="1"/>
  <c r="F29" i="49"/>
  <c r="G29" i="49" s="1"/>
  <c r="F260" i="49"/>
  <c r="G260" i="49" s="1"/>
  <c r="E24" i="8"/>
  <c r="L24" i="8"/>
  <c r="F493" i="49"/>
  <c r="G493" i="49" s="1"/>
  <c r="E631" i="8"/>
  <c r="G631" i="8" s="1"/>
  <c r="F629" i="49"/>
  <c r="G629" i="49" s="1"/>
  <c r="F346" i="49"/>
  <c r="G346" i="49" s="1"/>
  <c r="E273" i="8"/>
  <c r="L273" i="8"/>
  <c r="F809" i="49"/>
  <c r="G809" i="49" s="1"/>
  <c r="F190" i="49"/>
  <c r="G190" i="49" s="1"/>
  <c r="F1357" i="49"/>
  <c r="G1357" i="49" s="1"/>
  <c r="F18" i="49"/>
  <c r="G18" i="49" s="1"/>
  <c r="F154" i="49"/>
  <c r="G154" i="49" s="1"/>
  <c r="F457" i="49"/>
  <c r="G457" i="49" s="1"/>
  <c r="F535" i="49"/>
  <c r="G535" i="49" s="1"/>
  <c r="F823" i="49"/>
  <c r="G823" i="49" s="1"/>
  <c r="F829" i="49"/>
  <c r="G829" i="49" s="1"/>
  <c r="E560" i="8"/>
  <c r="L560" i="8"/>
  <c r="F1200" i="49"/>
  <c r="G1200" i="49" s="1"/>
  <c r="F1155" i="49"/>
  <c r="G1155" i="49" s="1"/>
  <c r="E721" i="8"/>
  <c r="L721" i="8"/>
  <c r="F658" i="49"/>
  <c r="G658" i="49" s="1"/>
  <c r="F96" i="49"/>
  <c r="G96" i="49" s="1"/>
  <c r="E90" i="8"/>
  <c r="F1181" i="49"/>
  <c r="G1181" i="49" s="1"/>
  <c r="E732" i="8"/>
  <c r="L732" i="8"/>
  <c r="H503" i="8"/>
  <c r="G503" i="8"/>
  <c r="E504" i="8"/>
  <c r="L504" i="8"/>
  <c r="F956" i="49"/>
  <c r="G956" i="49" s="1"/>
  <c r="F927" i="49"/>
  <c r="G927" i="49" s="1"/>
  <c r="F565" i="49"/>
  <c r="G565" i="49" s="1"/>
  <c r="F216" i="49"/>
  <c r="G216" i="49" s="1"/>
  <c r="F930" i="49"/>
  <c r="G930" i="49" s="1"/>
  <c r="F257" i="49"/>
  <c r="G257" i="49" s="1"/>
  <c r="E189" i="8"/>
  <c r="L189" i="8"/>
  <c r="F566" i="49"/>
  <c r="G566" i="49" s="1"/>
  <c r="F82" i="49"/>
  <c r="G82" i="49" s="1"/>
  <c r="F969" i="49"/>
  <c r="G969" i="49" s="1"/>
  <c r="E506" i="8"/>
  <c r="E507" i="8"/>
  <c r="L507" i="8"/>
  <c r="F974" i="49"/>
  <c r="G974" i="49" s="1"/>
  <c r="F568" i="49"/>
  <c r="G568" i="49" s="1"/>
  <c r="E409" i="8"/>
  <c r="L409" i="8"/>
  <c r="F367" i="49"/>
  <c r="G367" i="49" s="1"/>
  <c r="E240" i="8"/>
  <c r="L240" i="8"/>
  <c r="F978" i="49"/>
  <c r="G978" i="49" s="1"/>
  <c r="F369" i="49"/>
  <c r="G369" i="49" s="1"/>
  <c r="E294" i="8"/>
  <c r="L294" i="8"/>
  <c r="F716" i="49"/>
  <c r="G716" i="49" s="1"/>
  <c r="E510" i="8"/>
  <c r="L510" i="8"/>
  <c r="F941" i="49"/>
  <c r="G941" i="49" s="1"/>
  <c r="E632" i="8"/>
  <c r="L632" i="8"/>
  <c r="F75" i="49"/>
  <c r="G75" i="49" s="1"/>
  <c r="E91" i="8"/>
  <c r="F580" i="49"/>
  <c r="G580" i="49" s="1"/>
  <c r="F571" i="49"/>
  <c r="G571" i="49" s="1"/>
  <c r="E411" i="8"/>
  <c r="L411" i="8"/>
  <c r="F572" i="49"/>
  <c r="G572" i="49" s="1"/>
  <c r="E142" i="8"/>
  <c r="L512" i="8"/>
  <c r="E512" i="8"/>
  <c r="F990" i="49"/>
  <c r="G990" i="49" s="1"/>
  <c r="E636" i="8"/>
  <c r="F951" i="49"/>
  <c r="G951" i="49" s="1"/>
  <c r="F178" i="49"/>
  <c r="G178" i="49" s="1"/>
  <c r="F261" i="49"/>
  <c r="G261" i="49" s="1"/>
  <c r="L211" i="8"/>
  <c r="E211" i="8"/>
  <c r="E516" i="8"/>
  <c r="L516" i="8"/>
  <c r="F197" i="49"/>
  <c r="G197" i="49" s="1"/>
  <c r="F734" i="49"/>
  <c r="G734" i="49" s="1"/>
  <c r="F308" i="49"/>
  <c r="G308" i="49" s="1"/>
  <c r="F419" i="49"/>
  <c r="G419" i="49" s="1"/>
  <c r="E324" i="8"/>
  <c r="L324" i="8"/>
  <c r="F931" i="49"/>
  <c r="G931" i="49" s="1"/>
  <c r="F62" i="49"/>
  <c r="G62" i="49" s="1"/>
  <c r="F366" i="49"/>
  <c r="G366" i="49" s="1"/>
  <c r="F420" i="49"/>
  <c r="G420" i="49" s="1"/>
  <c r="F578" i="49"/>
  <c r="G578" i="49" s="1"/>
  <c r="F936" i="49"/>
  <c r="G936" i="49" s="1"/>
  <c r="F486" i="49"/>
  <c r="G486" i="49" s="1"/>
  <c r="E325" i="8"/>
  <c r="L325" i="8"/>
  <c r="F948" i="49"/>
  <c r="G948" i="49" s="1"/>
  <c r="F234" i="49"/>
  <c r="G234" i="49" s="1"/>
  <c r="F188" i="49"/>
  <c r="G188" i="49" s="1"/>
  <c r="F328" i="49"/>
  <c r="G328" i="49" s="1"/>
  <c r="F744" i="49"/>
  <c r="G744" i="49" s="1"/>
  <c r="E368" i="8"/>
  <c r="L368" i="8"/>
  <c r="L631" i="8"/>
  <c r="J1789" i="6"/>
  <c r="J1585" i="6"/>
  <c r="J1679" i="6"/>
  <c r="J1642" i="6"/>
  <c r="J1619" i="6"/>
  <c r="J987" i="6"/>
  <c r="J2683" i="6"/>
  <c r="J502" i="6"/>
  <c r="J1018" i="6"/>
  <c r="J939" i="6"/>
  <c r="J720" i="6"/>
  <c r="J1659" i="6"/>
  <c r="J1341" i="6"/>
  <c r="J1600" i="6"/>
  <c r="J393" i="6"/>
  <c r="J823" i="6"/>
  <c r="J1612" i="6"/>
  <c r="J2658" i="6"/>
  <c r="J2101" i="6"/>
  <c r="J777" i="6"/>
  <c r="J1118" i="6"/>
  <c r="J1613" i="6"/>
  <c r="J1339" i="6"/>
  <c r="J1907" i="6"/>
  <c r="J1107" i="6"/>
  <c r="J1947" i="6"/>
  <c r="J855" i="6"/>
  <c r="J1756" i="6"/>
  <c r="J3520" i="6"/>
  <c r="J1779" i="6"/>
  <c r="J1351" i="6"/>
  <c r="J1821" i="6"/>
  <c r="J711" i="6"/>
  <c r="J1788" i="6"/>
  <c r="J1942" i="6"/>
  <c r="J2680" i="6"/>
  <c r="J1580" i="6"/>
  <c r="J3517" i="6"/>
  <c r="J1898" i="6"/>
  <c r="J2028" i="6"/>
  <c r="J981" i="6"/>
  <c r="J1037" i="6"/>
  <c r="J1954" i="6"/>
  <c r="J1312" i="6"/>
  <c r="J2957" i="6"/>
  <c r="J1681" i="6"/>
  <c r="J1693" i="6"/>
  <c r="J2928" i="6"/>
  <c r="J2628" i="6"/>
  <c r="J1989" i="6"/>
  <c r="J1356" i="6"/>
  <c r="J1151" i="6"/>
  <c r="J1122" i="6"/>
  <c r="J733" i="6"/>
  <c r="J1296" i="6"/>
  <c r="J3696" i="6"/>
  <c r="J1394" i="6"/>
  <c r="J1058" i="6"/>
  <c r="J3137" i="6"/>
  <c r="J436" i="6"/>
  <c r="J1095" i="6"/>
  <c r="J1790" i="6"/>
  <c r="J3050" i="6"/>
  <c r="J3046" i="6"/>
  <c r="J3061" i="6"/>
  <c r="J1083" i="6"/>
  <c r="J734" i="6"/>
  <c r="J1976" i="6"/>
  <c r="J893" i="6"/>
  <c r="J1762" i="6"/>
  <c r="J2704" i="6"/>
  <c r="J638" i="6"/>
  <c r="J1704" i="6"/>
  <c r="J3065" i="6"/>
  <c r="J1431" i="6"/>
  <c r="J719" i="6"/>
  <c r="J2716" i="6"/>
  <c r="J1803" i="6"/>
  <c r="J3133" i="6"/>
  <c r="J3024" i="6"/>
  <c r="J1454" i="6"/>
  <c r="J2042" i="6"/>
  <c r="J1718" i="6"/>
  <c r="J491" i="6"/>
  <c r="J618" i="6"/>
  <c r="J1854" i="6"/>
  <c r="J1766" i="6"/>
  <c r="J1698" i="6"/>
  <c r="J1812" i="6"/>
  <c r="J1438" i="6"/>
  <c r="J2954" i="6"/>
  <c r="J1915" i="6"/>
  <c r="J1017" i="6"/>
  <c r="J1781" i="6"/>
  <c r="J2067" i="6"/>
  <c r="J1767" i="6"/>
  <c r="J1922" i="6"/>
  <c r="J2927" i="6"/>
  <c r="J193" i="6"/>
  <c r="J761" i="6"/>
  <c r="J2036" i="6"/>
  <c r="J275" i="6"/>
  <c r="J1128" i="6"/>
  <c r="J3054" i="6"/>
  <c r="J1044" i="6"/>
  <c r="J1957" i="6"/>
  <c r="J2094" i="6"/>
  <c r="J1863" i="6"/>
  <c r="J1026" i="6"/>
  <c r="J1925" i="6"/>
  <c r="J1906" i="6"/>
  <c r="J218" i="6"/>
  <c r="J2780" i="6"/>
  <c r="J1490" i="6"/>
  <c r="J2948" i="6"/>
  <c r="J3221" i="6"/>
  <c r="J735" i="6"/>
  <c r="J1102" i="6"/>
  <c r="J2086" i="6"/>
  <c r="J3098" i="6"/>
  <c r="J3211" i="6"/>
  <c r="J497" i="6"/>
  <c r="J3189" i="6"/>
  <c r="J3023" i="6"/>
  <c r="J1169" i="6"/>
  <c r="J1827" i="6"/>
  <c r="J3229" i="6"/>
  <c r="J3083" i="6"/>
  <c r="J106" i="6"/>
  <c r="J3168" i="6"/>
  <c r="J3074" i="6"/>
  <c r="J3124" i="6"/>
  <c r="J489" i="6"/>
  <c r="J1880" i="6"/>
  <c r="J3035" i="6"/>
  <c r="G313" i="8"/>
  <c r="F554" i="49"/>
  <c r="G554" i="49" s="1"/>
  <c r="F846" i="49"/>
  <c r="G846" i="49" s="1"/>
  <c r="F298" i="49"/>
  <c r="G298" i="49" s="1"/>
  <c r="F179" i="49"/>
  <c r="G179" i="49" s="1"/>
  <c r="F557" i="49"/>
  <c r="G557" i="49" s="1"/>
  <c r="F194" i="49"/>
  <c r="G194" i="49" s="1"/>
  <c r="F929" i="49"/>
  <c r="G929" i="49" s="1"/>
  <c r="F376" i="49"/>
  <c r="G376" i="49" s="1"/>
  <c r="F928" i="49"/>
  <c r="G928" i="49" s="1"/>
  <c r="F939" i="49"/>
  <c r="G939" i="49" s="1"/>
  <c r="F938" i="49"/>
  <c r="G938" i="49" s="1"/>
  <c r="F946" i="49"/>
  <c r="G946" i="49" s="1"/>
  <c r="F701" i="49"/>
  <c r="G701" i="49" s="1"/>
  <c r="F947" i="49"/>
  <c r="G947" i="49" s="1"/>
  <c r="F975" i="49"/>
  <c r="G975" i="49" s="1"/>
  <c r="F338" i="49"/>
  <c r="G338" i="49" s="1"/>
  <c r="E58" i="8"/>
  <c r="G58" i="8" s="1"/>
  <c r="F392" i="49"/>
  <c r="G392" i="49" s="1"/>
  <c r="F177" i="49"/>
  <c r="G177" i="49" s="1"/>
  <c r="F34" i="49"/>
  <c r="G34" i="49" s="1"/>
  <c r="F296" i="49"/>
  <c r="G296" i="49" s="1"/>
  <c r="F113" i="49"/>
  <c r="G113" i="49" s="1"/>
  <c r="F545" i="49"/>
  <c r="G545" i="49" s="1"/>
  <c r="E54" i="8"/>
  <c r="H54" i="8" s="1"/>
  <c r="F1137" i="49"/>
  <c r="G1137" i="49" s="1"/>
  <c r="F59" i="49"/>
  <c r="G59" i="49" s="1"/>
  <c r="F293" i="49"/>
  <c r="G293" i="49" s="1"/>
  <c r="F450" i="49"/>
  <c r="G450" i="49" s="1"/>
  <c r="F1126" i="49"/>
  <c r="G1126" i="49" s="1"/>
  <c r="E181" i="8"/>
  <c r="G181" i="8" s="1"/>
  <c r="F949" i="49"/>
  <c r="G949" i="49" s="1"/>
  <c r="F702" i="49"/>
  <c r="G702" i="49" s="1"/>
  <c r="F305" i="49"/>
  <c r="G305" i="49" s="1"/>
  <c r="F706" i="49"/>
  <c r="G706" i="49" s="1"/>
  <c r="F306" i="49"/>
  <c r="G306" i="49" s="1"/>
  <c r="F19" i="49"/>
  <c r="G19" i="49" s="1"/>
  <c r="F962" i="49"/>
  <c r="G962" i="49" s="1"/>
  <c r="F963" i="49"/>
  <c r="G963" i="49" s="1"/>
  <c r="F255" i="49"/>
  <c r="G255" i="49" s="1"/>
  <c r="F225" i="49"/>
  <c r="G225" i="49" s="1"/>
  <c r="F487" i="49"/>
  <c r="G487" i="49" s="1"/>
  <c r="F718" i="49"/>
  <c r="G718" i="49" s="1"/>
  <c r="F246" i="49"/>
  <c r="G246" i="49" s="1"/>
  <c r="F988" i="49"/>
  <c r="G988" i="49" s="1"/>
  <c r="F729" i="49"/>
  <c r="G729" i="49" s="1"/>
  <c r="J721" i="6"/>
  <c r="J12" i="6"/>
  <c r="F547" i="49"/>
  <c r="G547" i="49" s="1"/>
  <c r="F114" i="49"/>
  <c r="G114" i="49" s="1"/>
  <c r="F579" i="49"/>
  <c r="G579" i="49" s="1"/>
  <c r="F972" i="49"/>
  <c r="G972" i="49" s="1"/>
  <c r="F337" i="49"/>
  <c r="G337" i="49" s="1"/>
  <c r="F728" i="49"/>
  <c r="G728" i="49" s="1"/>
  <c r="F173" i="49"/>
  <c r="G173" i="49" s="1"/>
  <c r="F33" i="49"/>
  <c r="G33" i="49" s="1"/>
  <c r="F733" i="49"/>
  <c r="G733" i="49" s="1"/>
  <c r="F380" i="49"/>
  <c r="G380" i="49" s="1"/>
  <c r="E548" i="8"/>
  <c r="G548" i="8" s="1"/>
  <c r="I548" i="8" s="1"/>
  <c r="F1006" i="49"/>
  <c r="G1006" i="49" s="1"/>
  <c r="E361" i="8"/>
  <c r="H361" i="8" s="1"/>
  <c r="J361" i="8" s="1"/>
  <c r="F494" i="49"/>
  <c r="G494" i="49" s="1"/>
  <c r="F360" i="49"/>
  <c r="G360" i="49" s="1"/>
  <c r="F1191" i="49"/>
  <c r="G1191" i="49" s="1"/>
  <c r="F297" i="49"/>
  <c r="G297" i="49" s="1"/>
  <c r="F838" i="49"/>
  <c r="G838" i="49" s="1"/>
  <c r="F265" i="49"/>
  <c r="G265" i="49" s="1"/>
  <c r="F1218" i="49"/>
  <c r="G1218" i="49" s="1"/>
  <c r="F402" i="49"/>
  <c r="G402" i="49" s="1"/>
  <c r="F1230" i="49"/>
  <c r="G1230" i="49" s="1"/>
  <c r="F1231" i="49"/>
  <c r="G1231" i="49" s="1"/>
  <c r="F954" i="49"/>
  <c r="G954" i="49" s="1"/>
  <c r="F144" i="49"/>
  <c r="G144" i="49" s="1"/>
  <c r="F377" i="49"/>
  <c r="G377" i="49" s="1"/>
  <c r="F968" i="49"/>
  <c r="G968" i="49" s="1"/>
  <c r="F712" i="49"/>
  <c r="G712" i="49" s="1"/>
  <c r="E145" i="8"/>
  <c r="H145" i="8" s="1"/>
  <c r="F977" i="49"/>
  <c r="G977" i="49" s="1"/>
  <c r="F199" i="49"/>
  <c r="G199" i="49" s="1"/>
  <c r="F721" i="49"/>
  <c r="G721" i="49" s="1"/>
  <c r="F720" i="49"/>
  <c r="G720" i="49" s="1"/>
  <c r="F171" i="49"/>
  <c r="G171" i="49" s="1"/>
  <c r="F339" i="49"/>
  <c r="G339" i="49" s="1"/>
  <c r="F214" i="49"/>
  <c r="G214" i="49" s="1"/>
  <c r="E66" i="8"/>
  <c r="G66" i="8" s="1"/>
  <c r="F725" i="49"/>
  <c r="G725" i="49" s="1"/>
  <c r="F69" i="49"/>
  <c r="G69" i="49" s="1"/>
  <c r="F215" i="49"/>
  <c r="G215" i="49" s="1"/>
  <c r="F489" i="49"/>
  <c r="G489" i="49" s="1"/>
  <c r="E359" i="8"/>
  <c r="G359" i="8" s="1"/>
  <c r="I359" i="8" s="1"/>
  <c r="F492" i="49"/>
  <c r="G492" i="49" s="1"/>
  <c r="F1002" i="49"/>
  <c r="G1002" i="49" s="1"/>
  <c r="F585" i="49"/>
  <c r="G585" i="49" s="1"/>
  <c r="F1001" i="49"/>
  <c r="G1001" i="49" s="1"/>
  <c r="F1008" i="49"/>
  <c r="G1008" i="49" s="1"/>
  <c r="F495" i="49"/>
  <c r="G495" i="49" s="1"/>
  <c r="F588" i="49"/>
  <c r="G588" i="49" s="1"/>
  <c r="F741" i="49"/>
  <c r="G741" i="49" s="1"/>
  <c r="F1149" i="49"/>
  <c r="G1149" i="49" s="1"/>
  <c r="F134" i="49"/>
  <c r="G134" i="49" s="1"/>
  <c r="F819" i="49"/>
  <c r="G819" i="49" s="1"/>
  <c r="F317" i="49"/>
  <c r="G317" i="49" s="1"/>
  <c r="F318" i="49"/>
  <c r="G318" i="49" s="1"/>
  <c r="F209" i="49"/>
  <c r="G209" i="49" s="1"/>
  <c r="F1211" i="49"/>
  <c r="G1211" i="49" s="1"/>
  <c r="F466" i="49"/>
  <c r="G466" i="49" s="1"/>
  <c r="F844" i="49"/>
  <c r="G844" i="49" s="1"/>
  <c r="F1219" i="49"/>
  <c r="G1219" i="49" s="1"/>
  <c r="F1220" i="49"/>
  <c r="G1220" i="49" s="1"/>
  <c r="F238" i="49"/>
  <c r="G238" i="49" s="1"/>
  <c r="F664" i="49"/>
  <c r="G664" i="49" s="1"/>
  <c r="F403" i="49"/>
  <c r="G403" i="49" s="1"/>
  <c r="F125" i="49"/>
  <c r="G125" i="49" s="1"/>
  <c r="E65" i="8"/>
  <c r="G65" i="8" s="1"/>
  <c r="F859" i="49"/>
  <c r="G859" i="49" s="1"/>
  <c r="F50" i="49"/>
  <c r="G50" i="49" s="1"/>
  <c r="F299" i="49"/>
  <c r="G299" i="49" s="1"/>
  <c r="F944" i="49"/>
  <c r="G944" i="49" s="1"/>
  <c r="F573" i="49"/>
  <c r="G573" i="49" s="1"/>
  <c r="F707" i="49"/>
  <c r="G707" i="49" s="1"/>
  <c r="F708" i="49"/>
  <c r="G708" i="49" s="1"/>
  <c r="F423" i="49"/>
  <c r="G423" i="49" s="1"/>
  <c r="F964" i="49"/>
  <c r="G964" i="49" s="1"/>
  <c r="F245" i="49"/>
  <c r="G245" i="49" s="1"/>
  <c r="F714" i="49"/>
  <c r="G714" i="49" s="1"/>
  <c r="F713" i="49"/>
  <c r="G713" i="49" s="1"/>
  <c r="F274" i="49"/>
  <c r="G274" i="49" s="1"/>
  <c r="E112" i="8"/>
  <c r="H112" i="8" s="1"/>
  <c r="F128" i="49"/>
  <c r="G128" i="49" s="1"/>
  <c r="F89" i="49"/>
  <c r="G89" i="49" s="1"/>
  <c r="F715" i="49"/>
  <c r="G715" i="49" s="1"/>
  <c r="F976" i="49"/>
  <c r="G976" i="49" s="1"/>
  <c r="F198" i="49"/>
  <c r="G198" i="49" s="1"/>
  <c r="F116" i="49"/>
  <c r="G116" i="49" s="1"/>
  <c r="F427" i="49"/>
  <c r="G427" i="49" s="1"/>
  <c r="F981" i="49"/>
  <c r="G981" i="49" s="1"/>
  <c r="F723" i="49"/>
  <c r="G723" i="49" s="1"/>
  <c r="F491" i="49"/>
  <c r="G491" i="49" s="1"/>
  <c r="F187" i="49"/>
  <c r="G187" i="49" s="1"/>
  <c r="F157" i="49"/>
  <c r="G157" i="49" s="1"/>
  <c r="F735" i="49"/>
  <c r="G735" i="49" s="1"/>
  <c r="F431" i="49"/>
  <c r="G431" i="49" s="1"/>
  <c r="F1005" i="49"/>
  <c r="G1005" i="49" s="1"/>
  <c r="F1004" i="49"/>
  <c r="G1004" i="49" s="1"/>
  <c r="F1009" i="49"/>
  <c r="G1009" i="49" s="1"/>
  <c r="F47" i="49"/>
  <c r="G47" i="49" s="1"/>
  <c r="F277" i="49"/>
  <c r="G277" i="49" s="1"/>
  <c r="F742" i="49"/>
  <c r="G742" i="49" s="1"/>
  <c r="F341" i="49"/>
  <c r="G341" i="49" s="1"/>
  <c r="F705" i="49"/>
  <c r="G705" i="49" s="1"/>
  <c r="F704" i="49"/>
  <c r="G704" i="49" s="1"/>
  <c r="F960" i="49"/>
  <c r="G960" i="49" s="1"/>
  <c r="F709" i="49"/>
  <c r="G709" i="49" s="1"/>
  <c r="F959" i="49"/>
  <c r="G959" i="49" s="1"/>
  <c r="F965" i="49"/>
  <c r="G965" i="49" s="1"/>
  <c r="F425" i="49"/>
  <c r="G425" i="49" s="1"/>
  <c r="F127" i="49"/>
  <c r="G127" i="49" s="1"/>
  <c r="F711" i="49"/>
  <c r="G711" i="49" s="1"/>
  <c r="F967" i="49"/>
  <c r="G967" i="49" s="1"/>
  <c r="F378" i="49"/>
  <c r="G378" i="49" s="1"/>
  <c r="E137" i="8"/>
  <c r="H137" i="8" s="1"/>
  <c r="J137" i="8" s="1"/>
  <c r="F577" i="49"/>
  <c r="G577" i="49" s="1"/>
  <c r="F971" i="49"/>
  <c r="G971" i="49" s="1"/>
  <c r="F726" i="49"/>
  <c r="G726" i="49" s="1"/>
  <c r="F172" i="49"/>
  <c r="G172" i="49" s="1"/>
  <c r="F490" i="49"/>
  <c r="G490" i="49" s="1"/>
  <c r="F581" i="49"/>
  <c r="G581" i="49" s="1"/>
  <c r="F275" i="49"/>
  <c r="G275" i="49" s="1"/>
  <c r="F54" i="49"/>
  <c r="G54" i="49" s="1"/>
  <c r="F1128" i="49"/>
  <c r="G1128" i="49" s="1"/>
  <c r="F800" i="49"/>
  <c r="G800" i="49" s="1"/>
  <c r="F799" i="49"/>
  <c r="G799" i="49" s="1"/>
  <c r="F644" i="49"/>
  <c r="G644" i="49" s="1"/>
  <c r="F263" i="49"/>
  <c r="G263" i="49" s="1"/>
  <c r="F14" i="49"/>
  <c r="G14" i="49" s="1"/>
  <c r="F1178" i="49"/>
  <c r="G1178" i="49" s="1"/>
  <c r="F458" i="49"/>
  <c r="G458" i="49" s="1"/>
  <c r="F661" i="49"/>
  <c r="G661" i="49" s="1"/>
  <c r="F552" i="49"/>
  <c r="G552" i="49" s="1"/>
  <c r="F663" i="49"/>
  <c r="G663" i="49" s="1"/>
  <c r="F253" i="49"/>
  <c r="G253" i="49" s="1"/>
  <c r="F665" i="49"/>
  <c r="G665" i="49" s="1"/>
  <c r="F1223" i="49"/>
  <c r="G1223" i="49" s="1"/>
  <c r="E295" i="8"/>
  <c r="G295" i="8" s="1"/>
  <c r="F1240" i="49"/>
  <c r="G1240" i="49" s="1"/>
  <c r="F1239" i="49"/>
  <c r="G1239" i="49" s="1"/>
  <c r="F558" i="49"/>
  <c r="G558" i="49" s="1"/>
  <c r="F934" i="49"/>
  <c r="G934" i="49" s="1"/>
  <c r="F933" i="49"/>
  <c r="G933" i="49" s="1"/>
  <c r="F945" i="49"/>
  <c r="G945" i="49" s="1"/>
  <c r="F574" i="49"/>
  <c r="G574" i="49" s="1"/>
  <c r="F958" i="49"/>
  <c r="G958" i="49" s="1"/>
  <c r="F957" i="49"/>
  <c r="G957" i="49" s="1"/>
  <c r="F109" i="49"/>
  <c r="G109" i="49" s="1"/>
  <c r="F424" i="49"/>
  <c r="G424" i="49" s="1"/>
  <c r="F575" i="49"/>
  <c r="G575" i="49" s="1"/>
  <c r="F145" i="49"/>
  <c r="G145" i="49" s="1"/>
  <c r="F966" i="49"/>
  <c r="G966" i="49" s="1"/>
  <c r="F336" i="49"/>
  <c r="G336" i="49" s="1"/>
  <c r="F307" i="49"/>
  <c r="G307" i="49" s="1"/>
  <c r="F170" i="49"/>
  <c r="G170" i="49" s="1"/>
  <c r="F426" i="49"/>
  <c r="G426" i="49" s="1"/>
  <c r="E358" i="8"/>
  <c r="G358" i="8" s="1"/>
  <c r="F488" i="49"/>
  <c r="G488" i="49" s="1"/>
  <c r="F724" i="49"/>
  <c r="G724" i="49" s="1"/>
  <c r="F226" i="49"/>
  <c r="G226" i="49" s="1"/>
  <c r="F727" i="49"/>
  <c r="G727" i="49" s="1"/>
  <c r="F983" i="49"/>
  <c r="G983" i="49" s="1"/>
  <c r="F129" i="49"/>
  <c r="G129" i="49" s="1"/>
  <c r="F985" i="49"/>
  <c r="G985" i="49" s="1"/>
  <c r="F986" i="49"/>
  <c r="G986" i="49" s="1"/>
  <c r="E227" i="8"/>
  <c r="H227" i="8" s="1"/>
  <c r="F340" i="49"/>
  <c r="G340" i="49" s="1"/>
  <c r="F994" i="49"/>
  <c r="G994" i="49" s="1"/>
  <c r="E107" i="8"/>
  <c r="G107" i="8" s="1"/>
  <c r="F586" i="49"/>
  <c r="G586" i="49" s="1"/>
  <c r="F117" i="49"/>
  <c r="G117" i="49" s="1"/>
  <c r="F381" i="49"/>
  <c r="G381" i="49" s="1"/>
  <c r="F382" i="49"/>
  <c r="G382" i="49" s="1"/>
  <c r="E412" i="8"/>
  <c r="H412" i="8" s="1"/>
  <c r="F587" i="49"/>
  <c r="G587" i="49" s="1"/>
  <c r="E99" i="8"/>
  <c r="G99" i="8" s="1"/>
  <c r="F589" i="49"/>
  <c r="G589" i="49" s="1"/>
  <c r="F743" i="49"/>
  <c r="G743" i="49" s="1"/>
  <c r="F146" i="49"/>
  <c r="G146" i="49" s="1"/>
  <c r="E493" i="8"/>
  <c r="L493" i="8"/>
  <c r="E235" i="8"/>
  <c r="L235" i="8"/>
  <c r="E258" i="8"/>
  <c r="L258" i="8"/>
  <c r="E599" i="8"/>
  <c r="L599" i="8"/>
  <c r="E608" i="8"/>
  <c r="L608" i="8"/>
  <c r="E537" i="8"/>
  <c r="G537" i="8" s="1"/>
  <c r="I537" i="8" s="1"/>
  <c r="E402" i="8"/>
  <c r="L402" i="8"/>
  <c r="E418" i="8"/>
  <c r="G418" i="8" s="1"/>
  <c r="E293" i="8"/>
  <c r="L293" i="8"/>
  <c r="E604" i="8"/>
  <c r="L604" i="8"/>
  <c r="E242" i="8"/>
  <c r="E202" i="8"/>
  <c r="L202" i="8"/>
  <c r="E482" i="8"/>
  <c r="L482" i="8"/>
  <c r="E611" i="8"/>
  <c r="L611" i="8"/>
  <c r="E529" i="8"/>
  <c r="L529" i="8"/>
  <c r="E173" i="8"/>
  <c r="G173" i="8" s="1"/>
  <c r="E224" i="8"/>
  <c r="L224" i="8"/>
  <c r="E405" i="8"/>
  <c r="L405" i="8"/>
  <c r="E171" i="8"/>
  <c r="L171" i="8"/>
  <c r="E278" i="8"/>
  <c r="L278" i="8"/>
  <c r="L130" i="8"/>
  <c r="E130" i="8"/>
  <c r="E546" i="8"/>
  <c r="L546" i="8"/>
  <c r="E602" i="8"/>
  <c r="L602" i="8"/>
  <c r="E128" i="8"/>
  <c r="G128" i="8" s="1"/>
  <c r="E169" i="8"/>
  <c r="E423" i="8"/>
  <c r="E401" i="8"/>
  <c r="L401" i="8"/>
  <c r="E176" i="8"/>
  <c r="G176" i="8" s="1"/>
  <c r="E132" i="8"/>
  <c r="L132" i="8"/>
  <c r="E485" i="8"/>
  <c r="L485" i="8"/>
  <c r="E119" i="8"/>
  <c r="L119" i="8"/>
  <c r="E406" i="8"/>
  <c r="L406" i="8"/>
  <c r="E310" i="8"/>
  <c r="L310" i="8"/>
  <c r="E311" i="8"/>
  <c r="L311" i="8"/>
  <c r="L18" i="8"/>
  <c r="E18" i="8"/>
  <c r="E477" i="8"/>
  <c r="L477" i="8"/>
  <c r="E487" i="8"/>
  <c r="L487" i="8"/>
  <c r="L352" i="8"/>
  <c r="E352" i="8"/>
  <c r="E606" i="8"/>
  <c r="L606" i="8"/>
  <c r="E327" i="8"/>
  <c r="E161" i="8"/>
  <c r="L161" i="8"/>
  <c r="E37" i="8"/>
  <c r="H37" i="8" s="1"/>
  <c r="E92" i="8"/>
  <c r="L92" i="8"/>
  <c r="E106" i="8"/>
  <c r="H106" i="8" s="1"/>
  <c r="E404" i="8"/>
  <c r="L404" i="8"/>
  <c r="E407" i="8"/>
  <c r="L407" i="8"/>
  <c r="E312" i="8"/>
  <c r="H312" i="8" s="1"/>
  <c r="E491" i="8"/>
  <c r="L491" i="8"/>
  <c r="E479" i="8"/>
  <c r="L479" i="8"/>
  <c r="E605" i="8"/>
  <c r="L605" i="8"/>
  <c r="E133" i="8"/>
  <c r="G133" i="8" s="1"/>
  <c r="E326" i="8"/>
  <c r="L326" i="8"/>
  <c r="L286" i="8"/>
  <c r="E286" i="8"/>
  <c r="E701" i="8"/>
  <c r="L701" i="8"/>
  <c r="E159" i="8"/>
  <c r="L159" i="8"/>
  <c r="E353" i="8"/>
  <c r="L353" i="8"/>
  <c r="E607" i="8"/>
  <c r="L607" i="8"/>
  <c r="E96" i="8"/>
  <c r="E625" i="8"/>
  <c r="E609" i="8"/>
  <c r="L609" i="8"/>
  <c r="E619" i="8"/>
  <c r="L619" i="8"/>
  <c r="E70" i="8"/>
  <c r="G70" i="8" s="1"/>
  <c r="E29" i="8"/>
  <c r="L29" i="8"/>
  <c r="E55" i="8"/>
  <c r="E703" i="8"/>
  <c r="L703" i="8"/>
  <c r="E354" i="8"/>
  <c r="L354" i="8"/>
  <c r="E355" i="8"/>
  <c r="L355" i="8"/>
  <c r="E610" i="8"/>
  <c r="L610" i="8"/>
  <c r="E403" i="8"/>
  <c r="L403" i="8"/>
  <c r="E205" i="8"/>
  <c r="H205" i="8" s="1"/>
  <c r="H34" i="7"/>
  <c r="E34" i="7"/>
  <c r="H9" i="7"/>
  <c r="E9" i="7"/>
  <c r="J1449" i="6"/>
  <c r="J1407" i="6"/>
  <c r="J3059" i="6"/>
  <c r="J2693" i="6"/>
  <c r="J1682" i="6"/>
  <c r="J3607" i="6"/>
  <c r="J1181" i="6"/>
  <c r="J304" i="6"/>
  <c r="J775" i="6"/>
  <c r="J1851" i="6"/>
  <c r="J1099" i="6"/>
  <c r="J1113" i="6"/>
  <c r="J457" i="6"/>
  <c r="J756" i="6"/>
  <c r="J1327" i="6"/>
  <c r="J1940" i="6"/>
  <c r="J2991" i="6"/>
  <c r="J2929" i="6"/>
  <c r="J2890" i="6"/>
  <c r="J1443" i="6"/>
  <c r="J263" i="6"/>
  <c r="J1932" i="6"/>
  <c r="J505" i="6"/>
  <c r="J650" i="6"/>
  <c r="J2664" i="6"/>
  <c r="J1460" i="6"/>
  <c r="J1080" i="6"/>
  <c r="J453" i="6"/>
  <c r="J1968" i="6"/>
  <c r="J511" i="6"/>
  <c r="J2238" i="6"/>
  <c r="J645" i="6"/>
  <c r="J907" i="6"/>
  <c r="J1986" i="6"/>
  <c r="J1875" i="6"/>
  <c r="J1801" i="6"/>
  <c r="J2015" i="6"/>
  <c r="J1765" i="6"/>
  <c r="J32" i="6"/>
  <c r="J44" i="6"/>
  <c r="J314" i="6"/>
  <c r="J881" i="6"/>
  <c r="J2734" i="6"/>
  <c r="J1325" i="6"/>
  <c r="J1956" i="6"/>
  <c r="J1735" i="6"/>
  <c r="J757" i="6"/>
  <c r="J1764" i="6"/>
  <c r="J1899" i="6"/>
  <c r="J2885" i="6"/>
  <c r="J643" i="6"/>
  <c r="J1170" i="6"/>
  <c r="J2674" i="6"/>
  <c r="J1157" i="6"/>
  <c r="J164" i="6"/>
  <c r="J745" i="6"/>
  <c r="J23" i="6"/>
  <c r="J1798" i="6"/>
  <c r="J2110" i="6"/>
  <c r="J1817" i="6"/>
  <c r="J2992" i="6"/>
  <c r="J3598" i="6"/>
  <c r="J297" i="6"/>
  <c r="J706" i="6"/>
  <c r="J831" i="6"/>
  <c r="J1828" i="6"/>
  <c r="J1662" i="6"/>
  <c r="J2912" i="6"/>
  <c r="J1881" i="6"/>
  <c r="J1105" i="6"/>
  <c r="J2901" i="6"/>
  <c r="J606" i="6"/>
  <c r="J944" i="6"/>
  <c r="J1133" i="6"/>
  <c r="J2134" i="6"/>
  <c r="J2058" i="6"/>
  <c r="J2211" i="6"/>
  <c r="J2959" i="6"/>
  <c r="J832" i="6"/>
  <c r="J1226" i="6"/>
  <c r="J230" i="6"/>
  <c r="J2868" i="6"/>
  <c r="J1852" i="6"/>
  <c r="J830" i="6"/>
  <c r="J1783" i="6"/>
  <c r="J410" i="6"/>
  <c r="J1057" i="6"/>
  <c r="J1096" i="6"/>
  <c r="J192" i="6"/>
  <c r="J1456" i="6"/>
  <c r="J76" i="6"/>
  <c r="J2102" i="6"/>
  <c r="J2741" i="6"/>
  <c r="J2077" i="6"/>
  <c r="J2933" i="6"/>
  <c r="J2760" i="6"/>
  <c r="J1972" i="6"/>
  <c r="J506" i="6"/>
  <c r="J81" i="6"/>
  <c r="J887" i="6"/>
  <c r="J1444" i="6"/>
  <c r="J2113" i="6"/>
  <c r="J1948" i="6"/>
  <c r="J927" i="6"/>
  <c r="J2650" i="6"/>
  <c r="J597" i="6"/>
  <c r="J96" i="6"/>
  <c r="J107" i="6"/>
  <c r="J1043" i="6"/>
  <c r="J1450" i="6"/>
  <c r="J1691" i="6"/>
  <c r="J2916" i="6"/>
  <c r="J92" i="6"/>
  <c r="J324" i="6"/>
  <c r="J925" i="6"/>
  <c r="J2026" i="6"/>
  <c r="J2098" i="6"/>
  <c r="J1758" i="6"/>
  <c r="J298" i="6"/>
  <c r="J2085" i="6"/>
  <c r="J1098" i="6"/>
  <c r="J157" i="6"/>
  <c r="J2699" i="6"/>
  <c r="J1711" i="6"/>
  <c r="J2130" i="6"/>
  <c r="J2764" i="6"/>
  <c r="J1916" i="6"/>
  <c r="J941" i="6"/>
  <c r="J861" i="6"/>
  <c r="J1873" i="6"/>
  <c r="J943" i="6"/>
  <c r="J1752" i="6"/>
  <c r="J1359" i="6"/>
  <c r="J1094" i="6"/>
  <c r="J1531" i="6"/>
  <c r="J1625" i="6"/>
  <c r="J2061" i="6"/>
  <c r="J740" i="6"/>
  <c r="J1120" i="6"/>
  <c r="J1663" i="6"/>
  <c r="J2089" i="6"/>
  <c r="J1771" i="6"/>
  <c r="J1494" i="6"/>
  <c r="J1550" i="6"/>
  <c r="J938" i="6"/>
  <c r="J1809" i="6"/>
  <c r="J1610" i="6"/>
  <c r="J1586" i="6"/>
  <c r="J417" i="6"/>
  <c r="J923" i="6"/>
  <c r="J1855" i="6"/>
  <c r="J1743" i="6"/>
  <c r="J90" i="6"/>
  <c r="J1749" i="6"/>
  <c r="J1834" i="6"/>
  <c r="J1739" i="6"/>
  <c r="J1791" i="6"/>
  <c r="J601" i="6"/>
  <c r="J1725" i="6"/>
  <c r="J2129" i="6"/>
  <c r="J2057" i="6"/>
  <c r="J1965" i="6"/>
  <c r="J2021" i="6"/>
  <c r="J2138" i="6"/>
  <c r="J715" i="6"/>
  <c r="J1016" i="6"/>
  <c r="J1311" i="6"/>
  <c r="J2943" i="6"/>
  <c r="J1119" i="6"/>
  <c r="J3434" i="6"/>
  <c r="J3548" i="6"/>
  <c r="J3305" i="6"/>
  <c r="J1810" i="6"/>
  <c r="J3258" i="6"/>
  <c r="J3407" i="6"/>
  <c r="J1570" i="6"/>
  <c r="J2872" i="6"/>
  <c r="J753" i="6"/>
  <c r="J3766" i="6"/>
  <c r="J3662" i="6"/>
  <c r="J3642" i="6"/>
  <c r="J3715" i="6"/>
  <c r="J3699" i="6"/>
  <c r="J3603" i="6"/>
  <c r="J3596" i="6"/>
  <c r="J1524" i="6"/>
  <c r="J1194" i="6"/>
  <c r="J781" i="6"/>
  <c r="J1146" i="6"/>
  <c r="J416" i="6"/>
  <c r="J3299" i="6"/>
  <c r="J2874" i="6"/>
  <c r="J3369" i="6"/>
  <c r="J2724" i="6"/>
  <c r="J3493" i="6"/>
  <c r="J2994" i="6"/>
  <c r="J3286" i="6"/>
  <c r="J3327" i="6"/>
  <c r="J3382" i="6"/>
  <c r="J994" i="6"/>
  <c r="J982" i="6"/>
  <c r="J3543" i="6"/>
  <c r="J3044" i="6"/>
  <c r="J1843" i="6"/>
  <c r="J3772" i="6"/>
  <c r="J3665" i="6"/>
  <c r="J3661" i="6"/>
  <c r="J3637" i="6"/>
  <c r="J3630" i="6"/>
  <c r="J3681" i="6"/>
  <c r="J3593" i="6"/>
  <c r="J3577" i="6"/>
  <c r="J1104" i="6"/>
  <c r="J1196" i="6"/>
  <c r="J2662" i="6"/>
  <c r="J3386" i="6"/>
  <c r="J3468" i="6"/>
  <c r="J3462" i="6"/>
  <c r="J652" i="6"/>
  <c r="J3831" i="6"/>
  <c r="J3811" i="6"/>
  <c r="J3812" i="6"/>
  <c r="J1773" i="6"/>
  <c r="J1933" i="6"/>
  <c r="J1946" i="6"/>
  <c r="J2879" i="6"/>
  <c r="J3450" i="6"/>
  <c r="J3522" i="6"/>
  <c r="J3308" i="6"/>
  <c r="J3514" i="6"/>
  <c r="J2946" i="6"/>
  <c r="J646" i="6"/>
  <c r="J3755" i="6"/>
  <c r="J3647" i="6"/>
  <c r="J3709" i="6"/>
  <c r="J3629" i="6"/>
  <c r="J3581" i="6"/>
  <c r="J3797" i="6"/>
  <c r="J3819" i="6"/>
  <c r="J3818" i="6"/>
  <c r="J3154" i="6"/>
  <c r="J2877" i="6"/>
  <c r="J878" i="6"/>
  <c r="J2969" i="6"/>
  <c r="J370" i="6"/>
  <c r="J2942" i="6"/>
  <c r="J3177" i="6"/>
  <c r="J1074" i="6"/>
  <c r="J1908" i="6"/>
  <c r="J2945" i="6"/>
  <c r="J3081" i="6"/>
  <c r="J2913" i="6"/>
  <c r="E79" i="8"/>
  <c r="L79" i="8"/>
  <c r="E360" i="8"/>
  <c r="L360" i="8"/>
  <c r="E370" i="8"/>
  <c r="L370" i="8"/>
  <c r="E535" i="8"/>
  <c r="L535" i="8"/>
  <c r="E538" i="8"/>
  <c r="L538" i="8"/>
  <c r="E426" i="8"/>
  <c r="E101" i="8"/>
  <c r="L101" i="8"/>
  <c r="E444" i="8"/>
  <c r="L444" i="8"/>
  <c r="E87" i="8"/>
  <c r="E177" i="8"/>
  <c r="E429" i="8"/>
  <c r="E308" i="8"/>
  <c r="L308" i="8"/>
  <c r="E544" i="8"/>
  <c r="L544" i="8"/>
  <c r="E346" i="8"/>
  <c r="L346" i="8"/>
  <c r="E451" i="8"/>
  <c r="L451" i="8"/>
  <c r="E123" i="8"/>
  <c r="L123" i="8"/>
  <c r="E551" i="8"/>
  <c r="L551" i="8"/>
  <c r="E392" i="8"/>
  <c r="L392" i="8"/>
  <c r="E563" i="8"/>
  <c r="L563" i="8"/>
  <c r="E596" i="8"/>
  <c r="L596" i="8"/>
  <c r="E372" i="8"/>
  <c r="L372" i="8"/>
  <c r="E530" i="8"/>
  <c r="L530" i="8"/>
  <c r="E122" i="8"/>
  <c r="L122" i="8"/>
  <c r="E36" i="8"/>
  <c r="L36" i="8"/>
  <c r="E198" i="8"/>
  <c r="L198" i="8"/>
  <c r="E95" i="8"/>
  <c r="E144" i="8"/>
  <c r="L144" i="8"/>
  <c r="E75" i="8"/>
  <c r="L75" i="8"/>
  <c r="E466" i="8"/>
  <c r="E592" i="8"/>
  <c r="L592" i="8"/>
  <c r="E194" i="8"/>
  <c r="E371" i="8"/>
  <c r="L371" i="8"/>
  <c r="E532" i="8"/>
  <c r="L532" i="8"/>
  <c r="E441" i="8"/>
  <c r="L441" i="8"/>
  <c r="E679" i="8"/>
  <c r="L679" i="8"/>
  <c r="E539" i="8"/>
  <c r="L539" i="8"/>
  <c r="E387" i="8"/>
  <c r="L387" i="8"/>
  <c r="E515" i="8"/>
  <c r="E49" i="8"/>
  <c r="E428" i="8"/>
  <c r="E542" i="8"/>
  <c r="L542" i="8"/>
  <c r="E223" i="8"/>
  <c r="L223" i="8"/>
  <c r="E389" i="8"/>
  <c r="L389" i="8"/>
  <c r="E143" i="8"/>
  <c r="E102" i="8"/>
  <c r="E48" i="8"/>
  <c r="L48" i="8"/>
  <c r="E157" i="8"/>
  <c r="L157" i="8"/>
  <c r="E140" i="8"/>
  <c r="L140" i="8"/>
  <c r="L22" i="8"/>
  <c r="E22" i="8"/>
  <c r="E475" i="8"/>
  <c r="L475" i="8"/>
  <c r="E767" i="8"/>
  <c r="L767" i="8"/>
  <c r="E27" i="8"/>
  <c r="L27" i="8"/>
  <c r="E490" i="8"/>
  <c r="L490" i="8"/>
  <c r="E303" i="8"/>
  <c r="L303" i="8"/>
  <c r="E298" i="8"/>
  <c r="E341" i="8"/>
  <c r="L341" i="8"/>
  <c r="E677" i="8"/>
  <c r="L677" i="8"/>
  <c r="E190" i="8"/>
  <c r="L190" i="8"/>
  <c r="E682" i="8"/>
  <c r="L682" i="8"/>
  <c r="E628" i="8"/>
  <c r="E386" i="8"/>
  <c r="L386" i="8"/>
  <c r="E685" i="8"/>
  <c r="L685" i="8"/>
  <c r="E243" i="8"/>
  <c r="H243" i="8" s="1"/>
  <c r="E81" i="8"/>
  <c r="E193" i="8"/>
  <c r="L193" i="8"/>
  <c r="E342" i="8"/>
  <c r="L342" i="8"/>
  <c r="E686" i="8"/>
  <c r="L686" i="8"/>
  <c r="E984" i="8"/>
  <c r="G984" i="8" s="1"/>
  <c r="I984" i="8" s="1"/>
  <c r="E345" i="8"/>
  <c r="L345" i="8"/>
  <c r="E688" i="8"/>
  <c r="L688" i="8"/>
  <c r="E349" i="8"/>
  <c r="L349" i="8"/>
  <c r="E215" i="8"/>
  <c r="L215" i="8"/>
  <c r="E366" i="8"/>
  <c r="L366" i="8"/>
  <c r="E770" i="8"/>
  <c r="L770" i="8"/>
  <c r="E780" i="8"/>
  <c r="L780" i="8"/>
  <c r="E149" i="8"/>
  <c r="H149" i="8" s="1"/>
  <c r="L156" i="8"/>
  <c r="E156" i="8"/>
  <c r="E162" i="8"/>
  <c r="G162" i="8" s="1"/>
  <c r="E222" i="8"/>
  <c r="L222" i="8"/>
  <c r="E440" i="8"/>
  <c r="L440" i="8"/>
  <c r="E191" i="8"/>
  <c r="L191" i="8"/>
  <c r="E681" i="8"/>
  <c r="L681" i="8"/>
  <c r="E129" i="8"/>
  <c r="E192" i="8"/>
  <c r="L192" i="8"/>
  <c r="E629" i="8"/>
  <c r="E684" i="8"/>
  <c r="L684" i="8"/>
  <c r="E265" i="8"/>
  <c r="L265" i="8"/>
  <c r="E914" i="8"/>
  <c r="E445" i="8"/>
  <c r="L445" i="8"/>
  <c r="E64" i="8"/>
  <c r="L64" i="8"/>
  <c r="E210" i="8"/>
  <c r="L210" i="8"/>
  <c r="E82" i="8"/>
  <c r="E77" i="8"/>
  <c r="E266" i="8"/>
  <c r="L266" i="8"/>
  <c r="E550" i="8"/>
  <c r="L550" i="8"/>
  <c r="E552" i="8"/>
  <c r="L552" i="8"/>
  <c r="J1571" i="6"/>
  <c r="J1719" i="6"/>
  <c r="J722" i="6"/>
  <c r="J1028" i="6"/>
  <c r="J1770" i="6"/>
  <c r="J1800" i="6"/>
  <c r="J2624" i="6"/>
  <c r="J2701" i="6"/>
  <c r="J1186" i="6"/>
  <c r="J1183" i="6"/>
  <c r="J1746" i="6"/>
  <c r="J2072" i="6"/>
  <c r="J1575" i="6"/>
  <c r="J1134" i="6"/>
  <c r="J1815" i="6"/>
  <c r="J3201" i="6"/>
  <c r="J25" i="6"/>
  <c r="J503" i="6"/>
  <c r="J1992" i="6"/>
  <c r="J1529" i="6"/>
  <c r="J909" i="6"/>
  <c r="J159" i="6"/>
  <c r="J496" i="6"/>
  <c r="J1761" i="6"/>
  <c r="J1683" i="6"/>
  <c r="J1689" i="6"/>
  <c r="J2016" i="6"/>
  <c r="J155" i="6"/>
  <c r="J1722" i="6"/>
  <c r="F3" i="7"/>
  <c r="J666" i="6"/>
  <c r="J1171" i="6"/>
  <c r="J2063" i="6"/>
  <c r="J354" i="6"/>
  <c r="J717" i="6"/>
  <c r="J988" i="6"/>
  <c r="J1845" i="6"/>
  <c r="J1861" i="6"/>
  <c r="J1178" i="6"/>
  <c r="J1656" i="6"/>
  <c r="J947" i="6"/>
  <c r="J713" i="6"/>
  <c r="J2633" i="6"/>
  <c r="J1497" i="6"/>
  <c r="J1621" i="6"/>
  <c r="J1776" i="6"/>
  <c r="J357" i="6"/>
  <c r="J1221" i="6"/>
  <c r="J333" i="6"/>
  <c r="J810" i="6"/>
  <c r="J421" i="6"/>
  <c r="J1227" i="6"/>
  <c r="J1844" i="6"/>
  <c r="J501" i="6"/>
  <c r="J1072" i="6"/>
  <c r="J671" i="6"/>
  <c r="J1230" i="6"/>
  <c r="J2046" i="6"/>
  <c r="J1491" i="6"/>
  <c r="J1889" i="6"/>
  <c r="J1615" i="6"/>
  <c r="J1775" i="6"/>
  <c r="J1857" i="6"/>
  <c r="J952" i="6"/>
  <c r="J3185" i="6"/>
  <c r="J1707" i="6"/>
  <c r="J1782" i="6"/>
  <c r="J1978" i="6"/>
  <c r="J1836" i="6"/>
  <c r="J1839" i="6"/>
  <c r="J1631" i="6"/>
  <c r="J220" i="6"/>
  <c r="J653" i="6"/>
  <c r="J1964" i="6"/>
  <c r="J1797" i="6"/>
  <c r="J1934" i="6"/>
  <c r="J1626" i="6"/>
  <c r="J1702" i="6"/>
  <c r="J804" i="6"/>
  <c r="J1701" i="6"/>
  <c r="J141" i="6"/>
  <c r="J1129" i="6"/>
  <c r="J316" i="6"/>
  <c r="J1748" i="6"/>
  <c r="J1581" i="6"/>
  <c r="J1772" i="6"/>
  <c r="J1754" i="6"/>
  <c r="J1046" i="6"/>
  <c r="J1950" i="6"/>
  <c r="J1905" i="6"/>
  <c r="J1755" i="6"/>
  <c r="J1655" i="6"/>
  <c r="J1871" i="6"/>
  <c r="J1926" i="6"/>
  <c r="J1808" i="6"/>
  <c r="J2684" i="6"/>
  <c r="J800" i="6"/>
  <c r="J1112" i="6"/>
  <c r="J483" i="6"/>
  <c r="J1008" i="6"/>
  <c r="J1161" i="6"/>
  <c r="J429" i="6"/>
  <c r="J946" i="6"/>
  <c r="J1177" i="6"/>
  <c r="J686" i="6"/>
  <c r="J1211" i="6"/>
  <c r="J1103" i="6"/>
  <c r="J221" i="6"/>
  <c r="J1347" i="6"/>
  <c r="J344" i="6"/>
  <c r="J2732" i="6"/>
  <c r="J2761" i="6"/>
  <c r="J1304" i="6"/>
  <c r="J1938" i="6"/>
  <c r="J1322" i="6"/>
  <c r="J2020" i="6"/>
  <c r="J1319" i="6"/>
  <c r="J1051" i="6"/>
  <c r="J1872" i="6"/>
  <c r="J2759" i="6"/>
  <c r="J1576" i="6"/>
  <c r="J1032" i="6"/>
  <c r="J1056" i="6"/>
  <c r="J620" i="6"/>
  <c r="J1837" i="6"/>
  <c r="J791" i="6"/>
  <c r="J108" i="6"/>
  <c r="J1097" i="6"/>
  <c r="J1180" i="6"/>
  <c r="J318" i="6"/>
  <c r="J1125" i="6"/>
  <c r="J1163" i="6"/>
  <c r="J1780" i="6"/>
  <c r="J602" i="6"/>
  <c r="J1182" i="6"/>
  <c r="J1073" i="6"/>
  <c r="J1763" i="6"/>
  <c r="J1726" i="6"/>
  <c r="J1167" i="6"/>
  <c r="J622" i="6"/>
  <c r="J1673" i="6"/>
  <c r="J1985" i="6"/>
  <c r="J1633" i="6"/>
  <c r="J2217" i="6"/>
  <c r="J616" i="6"/>
  <c r="J787" i="6"/>
  <c r="J758" i="6"/>
  <c r="J541" i="6"/>
  <c r="J1081" i="6"/>
  <c r="J978" i="6"/>
  <c r="J1354" i="6"/>
  <c r="J321" i="6"/>
  <c r="J355" i="6"/>
  <c r="J536" i="6"/>
  <c r="J977" i="6"/>
  <c r="J219" i="6"/>
  <c r="J244" i="6"/>
  <c r="J970" i="6"/>
  <c r="J140" i="6"/>
  <c r="J353" i="6"/>
  <c r="J105" i="6"/>
  <c r="J936" i="6"/>
  <c r="J487" i="6"/>
  <c r="J1785" i="6"/>
  <c r="J2686" i="6"/>
  <c r="J573" i="6"/>
  <c r="J512" i="6"/>
  <c r="J540" i="6"/>
  <c r="J2666" i="6"/>
  <c r="J2011" i="6"/>
  <c r="J1286" i="6"/>
  <c r="J1737" i="6"/>
  <c r="J1710" i="6"/>
  <c r="J362" i="6"/>
  <c r="J1260" i="6"/>
  <c r="J752" i="6"/>
  <c r="J554" i="6"/>
  <c r="J1897" i="6"/>
  <c r="J1826" i="6"/>
  <c r="J1931" i="6"/>
  <c r="J1799" i="6"/>
  <c r="J1216" i="6"/>
  <c r="J1242" i="6"/>
  <c r="J1342" i="6"/>
  <c r="J2696" i="6"/>
  <c r="J2259" i="6"/>
  <c r="J1866" i="6"/>
  <c r="J1639" i="6"/>
  <c r="J1794" i="6"/>
  <c r="J2009" i="6"/>
  <c r="J1807" i="6"/>
  <c r="J1864" i="6"/>
  <c r="J1088" i="6"/>
  <c r="J1734" i="6"/>
  <c r="J1285" i="6"/>
  <c r="E164" i="8"/>
  <c r="E421" i="8"/>
  <c r="H421" i="8" s="1"/>
  <c r="J421" i="8" s="1"/>
  <c r="E614" i="8"/>
  <c r="L614" i="8"/>
  <c r="E464" i="8"/>
  <c r="E356" i="8"/>
  <c r="L356" i="8"/>
  <c r="E153" i="8"/>
  <c r="E232" i="8"/>
  <c r="L232" i="8"/>
  <c r="E328" i="8"/>
  <c r="E438" i="8"/>
  <c r="L438" i="8"/>
  <c r="E163" i="8"/>
  <c r="L165" i="8"/>
  <c r="E165" i="8"/>
  <c r="E203" i="8"/>
  <c r="E110" i="8"/>
  <c r="L110" i="8"/>
  <c r="E226" i="8"/>
  <c r="E306" i="8"/>
  <c r="L306" i="8"/>
  <c r="E333" i="8"/>
  <c r="E216" i="8"/>
  <c r="L216" i="8"/>
  <c r="E139" i="8"/>
  <c r="E513" i="8"/>
  <c r="E615" i="8"/>
  <c r="L615" i="8"/>
  <c r="E262" i="8"/>
  <c r="E435" i="8"/>
  <c r="L435" i="8"/>
  <c r="E621" i="8"/>
  <c r="L621" i="8"/>
  <c r="E40" i="8"/>
  <c r="E61" i="8"/>
  <c r="E188" i="8"/>
  <c r="E166" i="8"/>
  <c r="E264" i="8"/>
  <c r="E383" i="8"/>
  <c r="L383" i="8"/>
  <c r="E168" i="8"/>
  <c r="G168" i="8" s="1"/>
  <c r="L146" i="8"/>
  <c r="E146" i="8"/>
  <c r="E395" i="8"/>
  <c r="E357" i="8"/>
  <c r="L357" i="8"/>
  <c r="E233" i="8"/>
  <c r="E183" i="8"/>
  <c r="E362" i="8"/>
  <c r="H362" i="8" s="1"/>
  <c r="J362" i="8" s="1"/>
  <c r="E432" i="8"/>
  <c r="L432" i="8"/>
  <c r="E904" i="8"/>
  <c r="E616" i="8"/>
  <c r="L616" i="8"/>
  <c r="E627" i="8"/>
  <c r="E972" i="8"/>
  <c r="L972" i="8"/>
  <c r="E911" i="8"/>
  <c r="E975" i="8"/>
  <c r="E244" i="8"/>
  <c r="G244" i="8" s="1"/>
  <c r="E83" i="8"/>
  <c r="E155" i="8"/>
  <c r="E381" i="8"/>
  <c r="L381" i="8"/>
  <c r="E120" i="8"/>
  <c r="E78" i="8"/>
  <c r="E63" i="8"/>
  <c r="G63" i="8" s="1"/>
  <c r="E41" i="8"/>
  <c r="L41" i="8"/>
  <c r="E332" i="8"/>
  <c r="E307" i="8"/>
  <c r="L307" i="8"/>
  <c r="E187" i="8"/>
  <c r="E430" i="8"/>
  <c r="E982" i="8"/>
  <c r="L982" i="8"/>
  <c r="E200" i="8"/>
  <c r="E384" i="8"/>
  <c r="L384" i="8"/>
  <c r="E174" i="8"/>
  <c r="H174" i="8" s="1"/>
  <c r="J174" i="8" s="1"/>
  <c r="E204" i="8"/>
  <c r="L204" i="8"/>
  <c r="E612" i="8"/>
  <c r="L612" i="8"/>
  <c r="E138" i="8"/>
  <c r="G138" i="8" s="1"/>
  <c r="E118" i="8"/>
  <c r="E263" i="8"/>
  <c r="E380" i="8"/>
  <c r="L380" i="8"/>
  <c r="E51" i="8"/>
  <c r="H51" i="8" s="1"/>
  <c r="E50" i="8"/>
  <c r="E282" i="8"/>
  <c r="E443" i="8"/>
  <c r="L443" i="8"/>
  <c r="E280" i="8"/>
  <c r="E379" i="8"/>
  <c r="L379" i="8"/>
  <c r="E907" i="8"/>
  <c r="E973" i="8"/>
  <c r="L973" i="8"/>
  <c r="E212" i="8"/>
  <c r="E136" i="8"/>
  <c r="L136" i="8"/>
  <c r="E17" i="8"/>
  <c r="G17" i="8" s="1"/>
  <c r="E16" i="8"/>
  <c r="L16" i="8"/>
  <c r="E42" i="8"/>
  <c r="E39" i="8"/>
  <c r="L39" i="8"/>
  <c r="E135" i="8"/>
  <c r="E124" i="8"/>
  <c r="E172" i="8"/>
  <c r="E304" i="8"/>
  <c r="L304" i="8"/>
  <c r="E25" i="8"/>
  <c r="E21" i="8"/>
  <c r="L21" i="8"/>
  <c r="E315" i="8"/>
  <c r="E245" i="8"/>
  <c r="E74" i="8"/>
  <c r="G74" i="8" s="1"/>
  <c r="I74" i="8" s="1"/>
  <c r="L52" i="8"/>
  <c r="E52" i="8"/>
  <c r="E108" i="8"/>
  <c r="E623" i="8"/>
  <c r="L623" i="8"/>
  <c r="E69" i="8"/>
  <c r="E73" i="8"/>
  <c r="L73" i="8"/>
  <c r="E116" i="8"/>
  <c r="E141" i="8"/>
  <c r="E246" i="8"/>
  <c r="H246" i="8" s="1"/>
  <c r="E257" i="8"/>
  <c r="L257" i="8"/>
  <c r="E913" i="8"/>
  <c r="E501" i="8"/>
  <c r="E331" i="8"/>
  <c r="E979" i="8"/>
  <c r="L979" i="8"/>
  <c r="E62" i="8"/>
  <c r="E455" i="8"/>
  <c r="E399" i="8"/>
  <c r="L399" i="8"/>
  <c r="E689" i="8"/>
  <c r="L689" i="8"/>
  <c r="E179" i="8"/>
  <c r="E104" i="8"/>
  <c r="E225" i="8"/>
  <c r="E960" i="8"/>
  <c r="L960" i="8"/>
  <c r="E20" i="8"/>
  <c r="E14" i="8"/>
  <c r="E906" i="8"/>
  <c r="E305" i="8"/>
  <c r="L305" i="8"/>
  <c r="E250" i="8"/>
  <c r="E287" i="8"/>
  <c r="L287" i="8"/>
  <c r="E687" i="8"/>
  <c r="E1114" i="8"/>
  <c r="L1114" i="8"/>
  <c r="E420" i="8"/>
  <c r="E213" i="8"/>
  <c r="L213" i="8"/>
  <c r="E422" i="8"/>
  <c r="G422" i="8" s="1"/>
  <c r="E967" i="8"/>
  <c r="L967" i="8"/>
  <c r="L437" i="8"/>
  <c r="E437" i="8"/>
  <c r="E427" i="8"/>
  <c r="E977" i="8"/>
  <c r="L977" i="8"/>
  <c r="E97" i="8"/>
  <c r="G97" i="8" s="1"/>
  <c r="E255" i="8"/>
  <c r="L255" i="8"/>
  <c r="E301" i="8"/>
  <c r="E337" i="8"/>
  <c r="L337" i="8"/>
  <c r="E692" i="8"/>
  <c r="G692" i="8" s="1"/>
  <c r="I692" i="8" s="1"/>
  <c r="E1123" i="8"/>
  <c r="L1123" i="8"/>
  <c r="E170" i="8"/>
  <c r="G170" i="8" s="1"/>
  <c r="E105" i="8"/>
  <c r="E148" i="8"/>
  <c r="E115" i="8"/>
  <c r="L115" i="8"/>
  <c r="E344" i="8"/>
  <c r="E288" i="8"/>
  <c r="E114" i="8"/>
  <c r="E182" i="8"/>
  <c r="E472" i="8"/>
  <c r="E465" i="8"/>
  <c r="L465" i="8"/>
  <c r="E80" i="8"/>
  <c r="G80" i="8" s="1"/>
  <c r="I80" i="8" s="1"/>
  <c r="E230" i="8"/>
  <c r="L230" i="8"/>
  <c r="E363" i="8"/>
  <c r="E620" i="8"/>
  <c r="L620" i="8"/>
  <c r="E330" i="8"/>
  <c r="E253" i="8"/>
  <c r="L253" i="8"/>
  <c r="E517" i="8"/>
  <c r="E334" i="8"/>
  <c r="L334" i="8"/>
  <c r="E433" i="8"/>
  <c r="E309" i="8"/>
  <c r="L309" i="8"/>
  <c r="E436" i="8"/>
  <c r="E385" i="8"/>
  <c r="L385" i="8"/>
  <c r="E691" i="8"/>
  <c r="E1122" i="8"/>
  <c r="L1122" i="8"/>
  <c r="E94" i="8"/>
  <c r="G94" i="8" s="1"/>
  <c r="E71" i="8"/>
  <c r="E228" i="8"/>
  <c r="E442" i="8"/>
  <c r="L442" i="8"/>
  <c r="E340" i="8"/>
  <c r="E536" i="8"/>
  <c r="L536" i="8"/>
  <c r="E279" i="8"/>
  <c r="E231" i="8"/>
  <c r="E199" i="8"/>
  <c r="E336" i="8"/>
  <c r="L336" i="8"/>
  <c r="E167" i="8"/>
  <c r="E347" i="8"/>
  <c r="L347" i="8"/>
  <c r="E5" i="8"/>
  <c r="G5" i="8" s="1"/>
  <c r="E7" i="8"/>
  <c r="L7" i="8"/>
  <c r="E558" i="8"/>
  <c r="E208" i="8"/>
  <c r="E53" i="8"/>
  <c r="H53" i="8" s="1"/>
  <c r="L46" i="8"/>
  <c r="E46" i="8"/>
  <c r="E622" i="8"/>
  <c r="E613" i="8"/>
  <c r="L613" i="8"/>
  <c r="E86" i="8"/>
  <c r="E93" i="8"/>
  <c r="E329" i="8"/>
  <c r="E499" i="8"/>
  <c r="L499" i="8"/>
  <c r="E154" i="8"/>
  <c r="L175" i="8"/>
  <c r="E175" i="8"/>
  <c r="E109" i="8"/>
  <c r="H109" i="8" s="1"/>
  <c r="J109" i="8" s="1"/>
  <c r="E103" i="8"/>
  <c r="L103" i="8"/>
  <c r="E434" i="8"/>
  <c r="E256" i="8"/>
  <c r="L256" i="8"/>
  <c r="E98" i="8"/>
  <c r="E125" i="8"/>
  <c r="L125" i="8"/>
  <c r="E76" i="8"/>
  <c r="L121" i="8"/>
  <c r="E121" i="8"/>
  <c r="E127" i="8"/>
  <c r="E152" i="8"/>
  <c r="L152" i="8"/>
  <c r="E624" i="8"/>
  <c r="E617" i="8"/>
  <c r="L617" i="8"/>
  <c r="E935" i="8"/>
  <c r="E995" i="8"/>
  <c r="L995" i="8"/>
  <c r="E234" i="8"/>
  <c r="E209" i="8"/>
  <c r="L209" i="8"/>
  <c r="E247" i="8"/>
  <c r="E261" i="8"/>
  <c r="L261" i="8"/>
  <c r="E207" i="8"/>
  <c r="L117" i="8"/>
  <c r="E117" i="8"/>
  <c r="E43" i="8"/>
  <c r="H43" i="8" s="1"/>
  <c r="L30" i="8"/>
  <c r="E30" i="8"/>
  <c r="E195" i="8"/>
  <c r="H195" i="8" s="1"/>
  <c r="E185" i="8"/>
  <c r="L185" i="8"/>
  <c r="E424" i="8"/>
  <c r="E970" i="8"/>
  <c r="L970" i="8"/>
  <c r="E909" i="8"/>
  <c r="E439" i="8"/>
  <c r="L439" i="8"/>
  <c r="E281" i="8"/>
  <c r="E254" i="8"/>
  <c r="L254" i="8"/>
  <c r="E89" i="8"/>
  <c r="E214" i="8"/>
  <c r="L214" i="8"/>
  <c r="E67" i="8"/>
  <c r="G67" i="8" s="1"/>
  <c r="E84" i="8"/>
  <c r="L84" i="8"/>
  <c r="J739" i="6"/>
  <c r="J1217" i="6"/>
  <c r="J585" i="6"/>
  <c r="J812" i="6"/>
  <c r="J1108" i="6"/>
  <c r="J1078" i="6"/>
  <c r="J888" i="6"/>
  <c r="J2169" i="6"/>
  <c r="J109" i="6"/>
  <c r="J451" i="6"/>
  <c r="J1130" i="6"/>
  <c r="J1204" i="6"/>
  <c r="J1924" i="6"/>
  <c r="J1176" i="6"/>
  <c r="J1155" i="6"/>
  <c r="J609" i="6"/>
  <c r="J617" i="6"/>
  <c r="J1289" i="6"/>
  <c r="J1065" i="6"/>
  <c r="J886" i="6"/>
  <c r="J1917" i="6"/>
  <c r="J1063" i="6"/>
  <c r="J2729" i="6"/>
  <c r="J3092" i="6"/>
  <c r="J1930" i="6"/>
  <c r="J637" i="6"/>
  <c r="J1288" i="6"/>
  <c r="J3001" i="6"/>
  <c r="J3109" i="6"/>
  <c r="J2775" i="6"/>
  <c r="J2623" i="6"/>
  <c r="J2114" i="6"/>
  <c r="J1887" i="6"/>
  <c r="J1993" i="6"/>
  <c r="J1158" i="6"/>
  <c r="J1360" i="6"/>
  <c r="J1238" i="6"/>
  <c r="J2891" i="6"/>
  <c r="J2691" i="6"/>
  <c r="J1893" i="6"/>
  <c r="J1344" i="6"/>
  <c r="J1084" i="6"/>
  <c r="J574" i="6"/>
  <c r="J251" i="6"/>
  <c r="J332" i="6"/>
  <c r="J1941" i="6"/>
  <c r="J2010" i="6"/>
  <c r="J1313" i="6"/>
  <c r="J1884" i="6"/>
  <c r="J2645" i="6"/>
  <c r="J2719" i="6"/>
  <c r="J2642" i="6"/>
  <c r="J2970" i="6"/>
  <c r="J3060" i="6"/>
  <c r="J2640" i="6"/>
  <c r="J2643" i="6"/>
  <c r="J2960" i="6"/>
  <c r="J1983" i="6"/>
  <c r="J1982" i="6"/>
  <c r="J158" i="6"/>
  <c r="J1909" i="6"/>
  <c r="J2755" i="6"/>
  <c r="J2918" i="6"/>
  <c r="J1963" i="6"/>
  <c r="J1900" i="6"/>
  <c r="J1106" i="6"/>
  <c r="J1436" i="6"/>
  <c r="J1205" i="6"/>
  <c r="J850" i="6"/>
  <c r="J1156" i="6"/>
  <c r="J494" i="6"/>
  <c r="J1229" i="6"/>
  <c r="J2062" i="6"/>
  <c r="J596" i="6"/>
  <c r="J2778" i="6"/>
  <c r="J3004" i="6"/>
  <c r="J1166" i="6"/>
  <c r="J751" i="6"/>
  <c r="J278" i="6"/>
  <c r="J2646" i="6"/>
  <c r="J1878" i="6"/>
  <c r="J1882" i="6"/>
  <c r="J2966" i="6"/>
  <c r="J2162" i="6"/>
  <c r="J2740" i="6"/>
  <c r="J1276" i="6"/>
  <c r="J2253" i="6"/>
  <c r="J504" i="6"/>
  <c r="J919" i="6"/>
  <c r="J1116" i="6"/>
  <c r="J1971" i="6"/>
  <c r="J495" i="6"/>
  <c r="J2736" i="6"/>
  <c r="J2893" i="6"/>
  <c r="J2997" i="6"/>
  <c r="J2765" i="6"/>
  <c r="J2621" i="6"/>
  <c r="J1888" i="6"/>
  <c r="J1902" i="6"/>
  <c r="J829" i="6"/>
  <c r="J4059" i="6"/>
  <c r="J4455" i="6"/>
  <c r="J4073" i="6"/>
  <c r="J4649" i="6"/>
  <c r="J4106" i="6"/>
  <c r="J4630" i="6"/>
  <c r="J4650" i="6"/>
  <c r="J4889" i="6"/>
  <c r="J4905" i="6"/>
  <c r="J4985" i="6"/>
  <c r="J5033" i="6"/>
  <c r="J5039" i="6"/>
  <c r="J5182" i="6"/>
  <c r="J5113" i="6"/>
  <c r="J4075" i="6"/>
  <c r="J4235" i="6"/>
  <c r="J4267" i="6"/>
  <c r="J4587" i="6"/>
  <c r="J4651" i="6"/>
  <c r="J3983" i="6"/>
  <c r="J3861" i="6"/>
  <c r="J3893" i="6"/>
  <c r="J4245" i="6"/>
  <c r="J4341" i="6"/>
  <c r="J4405" i="6"/>
  <c r="J3867" i="6"/>
  <c r="J4279" i="6"/>
  <c r="J4343" i="6"/>
  <c r="J4631" i="6"/>
  <c r="J4695" i="6"/>
  <c r="J3847" i="6"/>
  <c r="J3929" i="6"/>
  <c r="J3993" i="6"/>
  <c r="J4153" i="6"/>
  <c r="J4345" i="6"/>
  <c r="J4377" i="6"/>
  <c r="J4633" i="6"/>
  <c r="J3852" i="6"/>
  <c r="J3958" i="6"/>
  <c r="J4062" i="6"/>
  <c r="J4116" i="6"/>
  <c r="J4150" i="6"/>
  <c r="J4654" i="6"/>
  <c r="J4702" i="6"/>
  <c r="J4710" i="6"/>
  <c r="J4925" i="6"/>
  <c r="J4957" i="6"/>
  <c r="J5069" i="6"/>
  <c r="J4887" i="6"/>
  <c r="J5063" i="6"/>
  <c r="J5078" i="6"/>
  <c r="J5094" i="6"/>
  <c r="J5222" i="6"/>
  <c r="J5010" i="6"/>
  <c r="J5105" i="6"/>
  <c r="J5137" i="6"/>
  <c r="J5217" i="6"/>
  <c r="J5233" i="6"/>
  <c r="J3788" i="6"/>
  <c r="J3832" i="6"/>
  <c r="J3876" i="6"/>
  <c r="J3906" i="6"/>
  <c r="J3920" i="6"/>
  <c r="J4024" i="6"/>
  <c r="J4038" i="6"/>
  <c r="J4068" i="6"/>
  <c r="J4156" i="6"/>
  <c r="J4274" i="6"/>
  <c r="J4376" i="6"/>
  <c r="J4392" i="6"/>
  <c r="J4406" i="6"/>
  <c r="J4524" i="6"/>
  <c r="J4598" i="6"/>
  <c r="J4628" i="6"/>
  <c r="J5116" i="6"/>
  <c r="J5095" i="6"/>
  <c r="J5159" i="6"/>
  <c r="J5191" i="6"/>
  <c r="J5223" i="6"/>
  <c r="J5659" i="6"/>
  <c r="J5683" i="6"/>
  <c r="J5691" i="6"/>
  <c r="J5699" i="6"/>
  <c r="J5668" i="6"/>
  <c r="J5692" i="6"/>
  <c r="J5724" i="6"/>
  <c r="J5764" i="6"/>
  <c r="J5780" i="6"/>
  <c r="J5876" i="6"/>
  <c r="J5980" i="6"/>
  <c r="J6012" i="6"/>
  <c r="J5766" i="6"/>
  <c r="J5774" i="6"/>
  <c r="J5950" i="6"/>
  <c r="J6022" i="6"/>
  <c r="J6096" i="6"/>
  <c r="J6042" i="6"/>
  <c r="J6050" i="6"/>
  <c r="J6383" i="6"/>
  <c r="J6387" i="6"/>
  <c r="J6427" i="6"/>
  <c r="J6101" i="6"/>
  <c r="J6117" i="6"/>
  <c r="J6141" i="6"/>
  <c r="J6317" i="6"/>
  <c r="J6462" i="6"/>
  <c r="J6478" i="6"/>
  <c r="J6502" i="6"/>
  <c r="J6519" i="6"/>
  <c r="J6510" i="6"/>
  <c r="J6526" i="6"/>
  <c r="J6638" i="6"/>
  <c r="J6662" i="6"/>
  <c r="J6678" i="6"/>
  <c r="J6702" i="6"/>
  <c r="J6718" i="6"/>
  <c r="J6782" i="6"/>
  <c r="J6807" i="6"/>
  <c r="J6839" i="6"/>
  <c r="J6647" i="6"/>
  <c r="J6751" i="6"/>
  <c r="J6759" i="6"/>
  <c r="J6882" i="6"/>
  <c r="J6890" i="6"/>
  <c r="J6898" i="6"/>
  <c r="J3845" i="6"/>
  <c r="J4453" i="6"/>
  <c r="J4361" i="6"/>
  <c r="J4246" i="6"/>
  <c r="J4594" i="6"/>
  <c r="J4666" i="6"/>
  <c r="J4865" i="6"/>
  <c r="J4881" i="6"/>
  <c r="J4897" i="6"/>
  <c r="J4937" i="6"/>
  <c r="J5055" i="6"/>
  <c r="J4986" i="6"/>
  <c r="J4846" i="6"/>
  <c r="J3942" i="6"/>
  <c r="J4243" i="6"/>
  <c r="J4691" i="6"/>
  <c r="J3815" i="6"/>
  <c r="J4061" i="6"/>
  <c r="J4285" i="6"/>
  <c r="J4445" i="6"/>
  <c r="J4669" i="6"/>
  <c r="J3827" i="6"/>
  <c r="J4159" i="6"/>
  <c r="J4543" i="6"/>
  <c r="J4639" i="6"/>
  <c r="J3939" i="6"/>
  <c r="J3969" i="6"/>
  <c r="J4065" i="6"/>
  <c r="J4385" i="6"/>
  <c r="J4417" i="6"/>
  <c r="J4577" i="6"/>
  <c r="J3786" i="6"/>
  <c r="J3820" i="6"/>
  <c r="J3890" i="6"/>
  <c r="J3908" i="6"/>
  <c r="J3996" i="6"/>
  <c r="J4032" i="6"/>
  <c r="J4102" i="6"/>
  <c r="J4258" i="6"/>
  <c r="J4276" i="6"/>
  <c r="J4294" i="6"/>
  <c r="J4398" i="6"/>
  <c r="J4522" i="6"/>
  <c r="J4626" i="6"/>
  <c r="J4896" i="6"/>
  <c r="J4920" i="6"/>
  <c r="J4936" i="6"/>
  <c r="J4944" i="6"/>
  <c r="J4960" i="6"/>
  <c r="J5000" i="6"/>
  <c r="J5064" i="6"/>
  <c r="J4859" i="6"/>
  <c r="J4891" i="6"/>
  <c r="J4907" i="6"/>
  <c r="J4923" i="6"/>
  <c r="J4939" i="6"/>
  <c r="J4955" i="6"/>
  <c r="J4971" i="6"/>
  <c r="J5019" i="6"/>
  <c r="J5098" i="6"/>
  <c r="J5146" i="6"/>
  <c r="J5194" i="6"/>
  <c r="J5030" i="6"/>
  <c r="J5109" i="6"/>
  <c r="J5125" i="6"/>
  <c r="J5141" i="6"/>
  <c r="J5173" i="6"/>
  <c r="J3866" i="6"/>
  <c r="J4100" i="6"/>
  <c r="J4190" i="6"/>
  <c r="J4366" i="6"/>
  <c r="J4440" i="6"/>
  <c r="J4454" i="6"/>
  <c r="J5232" i="6"/>
  <c r="J6043" i="6"/>
  <c r="J5701" i="6"/>
  <c r="J5829" i="6"/>
  <c r="J5885" i="6"/>
  <c r="J5997" i="6"/>
  <c r="J5775" i="6"/>
  <c r="J5791" i="6"/>
  <c r="J5847" i="6"/>
  <c r="J5863" i="6"/>
  <c r="J5887" i="6"/>
  <c r="J5895" i="6"/>
  <c r="J5935" i="6"/>
  <c r="J5943" i="6"/>
  <c r="J5991" i="6"/>
  <c r="J6031" i="6"/>
  <c r="J6053" i="6"/>
  <c r="J6078" i="6"/>
  <c r="J6304" i="6"/>
  <c r="J6338" i="6"/>
  <c r="J6300" i="6"/>
  <c r="J6358" i="6"/>
  <c r="J6389" i="6"/>
  <c r="J6071" i="6"/>
  <c r="J6167" i="6"/>
  <c r="J6183" i="6"/>
  <c r="J6207" i="6"/>
  <c r="J6223" i="6"/>
  <c r="J6311" i="6"/>
  <c r="J6573" i="6"/>
  <c r="J6613" i="6"/>
  <c r="J6495" i="6"/>
  <c r="J6589" i="6"/>
  <c r="J6440" i="6"/>
  <c r="J6504" i="6"/>
  <c r="J6559" i="6"/>
  <c r="J6593" i="6"/>
  <c r="J6625" i="6"/>
  <c r="J6619" i="6"/>
  <c r="J6512" i="6"/>
  <c r="J6528" i="6"/>
  <c r="J6536" i="6"/>
  <c r="J6560" i="6"/>
  <c r="J6584" i="6"/>
  <c r="J6688" i="6"/>
  <c r="J6752" i="6"/>
  <c r="J6800" i="6"/>
  <c r="J6713" i="6"/>
  <c r="J6737" i="6"/>
  <c r="J6785" i="6"/>
  <c r="J6817" i="6"/>
  <c r="J6841" i="6"/>
  <c r="J4667" i="6"/>
  <c r="J4549" i="6"/>
  <c r="J4176" i="6"/>
  <c r="J4060" i="6"/>
  <c r="J4354" i="6"/>
  <c r="J4518" i="6"/>
  <c r="J4532" i="6"/>
  <c r="J4592" i="6"/>
  <c r="J5156" i="6"/>
  <c r="J5183" i="6"/>
  <c r="J5663" i="6"/>
  <c r="J5711" i="6"/>
  <c r="J6048" i="6"/>
  <c r="J5816" i="6"/>
  <c r="J5960" i="6"/>
  <c r="J6000" i="6"/>
  <c r="J6016" i="6"/>
  <c r="J5762" i="6"/>
  <c r="J5898" i="6"/>
  <c r="J5906" i="6"/>
  <c r="J6010" i="6"/>
  <c r="J6034" i="6"/>
  <c r="J6248" i="6"/>
  <c r="J6142" i="6"/>
  <c r="J6081" i="6"/>
  <c r="J6137" i="6"/>
  <c r="J6225" i="6"/>
  <c r="J6377" i="6"/>
  <c r="J6401" i="6"/>
  <c r="J6475" i="6"/>
  <c r="J6581" i="6"/>
  <c r="J6577" i="6"/>
  <c r="J6426" i="6"/>
  <c r="J6631" i="6"/>
  <c r="J6627" i="6"/>
  <c r="J6546" i="6"/>
  <c r="J6570" i="6"/>
  <c r="J6674" i="6"/>
  <c r="J6706" i="6"/>
  <c r="J6722" i="6"/>
  <c r="J6730" i="6"/>
  <c r="J6778" i="6"/>
  <c r="J6819" i="6"/>
  <c r="J6699" i="6"/>
  <c r="J6723" i="6"/>
  <c r="J6755" i="6"/>
  <c r="J6802" i="6"/>
  <c r="J6896" i="6"/>
  <c r="J4347" i="6"/>
  <c r="J4645" i="6"/>
  <c r="J4391" i="6"/>
  <c r="J4679" i="6"/>
  <c r="J3790" i="6"/>
  <c r="J4158" i="6"/>
  <c r="J4560" i="6"/>
  <c r="J4945" i="6"/>
  <c r="J5057" i="6"/>
  <c r="J4911" i="6"/>
  <c r="J5118" i="6"/>
  <c r="J4016" i="6"/>
  <c r="J4195" i="6"/>
  <c r="J4259" i="6"/>
  <c r="J4291" i="6"/>
  <c r="J4355" i="6"/>
  <c r="J4451" i="6"/>
  <c r="J4579" i="6"/>
  <c r="J4643" i="6"/>
  <c r="J3949" i="6"/>
  <c r="J4269" i="6"/>
  <c r="J4429" i="6"/>
  <c r="J4653" i="6"/>
  <c r="J3887" i="6"/>
  <c r="J4111" i="6"/>
  <c r="J3783" i="6"/>
  <c r="J3795" i="6"/>
  <c r="J3953" i="6"/>
  <c r="J3985" i="6"/>
  <c r="J4017" i="6"/>
  <c r="J4113" i="6"/>
  <c r="J4369" i="6"/>
  <c r="J4593" i="6"/>
  <c r="J4902" i="6"/>
  <c r="J3900" i="6"/>
  <c r="J4006" i="6"/>
  <c r="J4040" i="6"/>
  <c r="J4076" i="6"/>
  <c r="J4112" i="6"/>
  <c r="J4164" i="6"/>
  <c r="J4356" i="6"/>
  <c r="J4390" i="6"/>
  <c r="J4408" i="6"/>
  <c r="J4618" i="6"/>
  <c r="J4652" i="6"/>
  <c r="J4676" i="6"/>
  <c r="J4700" i="6"/>
  <c r="J4844" i="6"/>
  <c r="J4892" i="6"/>
  <c r="J4980" i="6"/>
  <c r="J4851" i="6"/>
  <c r="J4947" i="6"/>
  <c r="J5138" i="6"/>
  <c r="J5234" i="6"/>
  <c r="J5038" i="6"/>
  <c r="J5070" i="6"/>
  <c r="J5101" i="6"/>
  <c r="J5165" i="6"/>
  <c r="J5181" i="6"/>
  <c r="J3784" i="6"/>
  <c r="J3918" i="6"/>
  <c r="J3990" i="6"/>
  <c r="J4064" i="6"/>
  <c r="J4182" i="6"/>
  <c r="J4344" i="6"/>
  <c r="J4374" i="6"/>
  <c r="J4388" i="6"/>
  <c r="J4418" i="6"/>
  <c r="J4520" i="6"/>
  <c r="J4536" i="6"/>
  <c r="J4564" i="6"/>
  <c r="J4580" i="6"/>
  <c r="J4596" i="6"/>
  <c r="J4610" i="6"/>
  <c r="J4624" i="6"/>
  <c r="J5187" i="6"/>
  <c r="J5674" i="6"/>
  <c r="J5690" i="6"/>
  <c r="J5698" i="6"/>
  <c r="J6070" i="6"/>
  <c r="J5665" i="6"/>
  <c r="J5681" i="6"/>
  <c r="J5705" i="6"/>
  <c r="J5841" i="6"/>
  <c r="J5849" i="6"/>
  <c r="J5913" i="6"/>
  <c r="J6017" i="6"/>
  <c r="J5763" i="6"/>
  <c r="J5795" i="6"/>
  <c r="J5811" i="6"/>
  <c r="J5835" i="6"/>
  <c r="J5843" i="6"/>
  <c r="J5851" i="6"/>
  <c r="J6027" i="6"/>
  <c r="J6092" i="6"/>
  <c r="J6041" i="6"/>
  <c r="J6168" i="6"/>
  <c r="J6421" i="6"/>
  <c r="J6059" i="6"/>
  <c r="J6067" i="6"/>
  <c r="J6323" i="6"/>
  <c r="J6331" i="6"/>
  <c r="J6379" i="6"/>
  <c r="J6415" i="6"/>
  <c r="J6521" i="6"/>
  <c r="J6404" i="6"/>
  <c r="J6492" i="6"/>
  <c r="J6500" i="6"/>
  <c r="J6639" i="6"/>
  <c r="J6641" i="6"/>
  <c r="J6516" i="6"/>
  <c r="J6556" i="6"/>
  <c r="J6604" i="6"/>
  <c r="J6620" i="6"/>
  <c r="J6628" i="6"/>
  <c r="J6644" i="6"/>
  <c r="J6660" i="6"/>
  <c r="J6668" i="6"/>
  <c r="J6732" i="6"/>
  <c r="J6796" i="6"/>
  <c r="J6852" i="6"/>
  <c r="J6868" i="6"/>
  <c r="J6677" i="6"/>
  <c r="J6685" i="6"/>
  <c r="J6701" i="6"/>
  <c r="J6741" i="6"/>
  <c r="J6837" i="6"/>
  <c r="J6853" i="6"/>
  <c r="J6861" i="6"/>
  <c r="J6873" i="6"/>
  <c r="J6877" i="6"/>
  <c r="J6901" i="6"/>
  <c r="J133" i="6"/>
  <c r="J648" i="6"/>
  <c r="C3" i="7"/>
  <c r="C13" i="7"/>
  <c r="F13" i="7"/>
  <c r="C6" i="7"/>
  <c r="F6" i="7"/>
  <c r="C8" i="7"/>
  <c r="F8" i="7"/>
  <c r="F9" i="7"/>
  <c r="C9" i="7"/>
  <c r="L455" i="8"/>
  <c r="L20" i="8"/>
  <c r="L363" i="8"/>
  <c r="L163" i="8"/>
  <c r="L87" i="8"/>
  <c r="L167" i="8"/>
  <c r="L95" i="8"/>
  <c r="L264" i="8"/>
  <c r="L143" i="8"/>
  <c r="L434" i="8"/>
  <c r="J176" i="6"/>
  <c r="L247" i="8"/>
  <c r="L233" i="8"/>
  <c r="L315" i="8"/>
  <c r="L298" i="8"/>
  <c r="L904" i="8"/>
  <c r="L96" i="8"/>
  <c r="L625" i="8"/>
  <c r="L424" i="8"/>
  <c r="L627" i="8"/>
  <c r="L628" i="8"/>
  <c r="L909" i="8"/>
  <c r="L911" i="8"/>
  <c r="L281" i="8"/>
  <c r="L108" i="8"/>
  <c r="L89" i="8"/>
  <c r="L155" i="8"/>
  <c r="L69" i="8"/>
  <c r="L116" i="8"/>
  <c r="L120" i="8"/>
  <c r="L422" i="8"/>
  <c r="C7" i="7"/>
  <c r="F7" i="7"/>
  <c r="C5" i="7"/>
  <c r="F5" i="7"/>
  <c r="L148" i="8"/>
  <c r="L76" i="8"/>
  <c r="L344" i="8"/>
  <c r="L464" i="8"/>
  <c r="L114" i="8"/>
  <c r="L423" i="8"/>
  <c r="L906" i="8"/>
  <c r="L331" i="8"/>
  <c r="L203" i="8"/>
  <c r="L466" i="8"/>
  <c r="L194" i="8"/>
  <c r="L558" i="8"/>
  <c r="L139" i="8"/>
  <c r="L899" i="8"/>
  <c r="L172" i="8"/>
  <c r="L622" i="8"/>
  <c r="L513" i="8"/>
  <c r="L242" i="8"/>
  <c r="L327" i="8"/>
  <c r="L262" i="8"/>
  <c r="L280" i="8"/>
  <c r="L86" i="8"/>
  <c r="L907" i="8"/>
  <c r="L329" i="8"/>
  <c r="L212" i="8"/>
  <c r="L515" i="8"/>
  <c r="L40" i="8"/>
  <c r="L428" i="8"/>
  <c r="L154" i="8"/>
  <c r="L188" i="8"/>
  <c r="L164" i="8"/>
  <c r="L98" i="8"/>
  <c r="L25" i="8"/>
  <c r="L207" i="8"/>
  <c r="L395" i="8"/>
  <c r="L42" i="8"/>
  <c r="L340" i="8"/>
  <c r="L250" i="8"/>
  <c r="L55" i="8"/>
  <c r="L687" i="8"/>
  <c r="L691" i="8"/>
  <c r="L234" i="8"/>
  <c r="L420" i="8"/>
  <c r="L279" i="8"/>
  <c r="L62" i="8"/>
  <c r="L328" i="8"/>
  <c r="L129" i="8"/>
  <c r="L629" i="8"/>
  <c r="L226" i="8"/>
  <c r="L263" i="8"/>
  <c r="L427" i="8"/>
  <c r="L913" i="8"/>
  <c r="L914" i="8"/>
  <c r="L135" i="8"/>
  <c r="L199" i="8"/>
  <c r="L82" i="8"/>
  <c r="L228" i="8"/>
  <c r="L282" i="8"/>
  <c r="L301" i="8"/>
  <c r="L333" i="8"/>
  <c r="J709" i="6"/>
  <c r="C14" i="7"/>
  <c r="F14" i="7"/>
  <c r="C4" i="7"/>
  <c r="F4" i="7"/>
  <c r="H229" i="8"/>
  <c r="C15" i="7"/>
  <c r="F15" i="7"/>
  <c r="L179" i="8"/>
  <c r="L472" i="8"/>
  <c r="L225" i="8"/>
  <c r="L127" i="8"/>
  <c r="L624" i="8"/>
  <c r="L153" i="8"/>
  <c r="L426" i="8"/>
  <c r="L187" i="8"/>
  <c r="L330" i="8"/>
  <c r="L429" i="8"/>
  <c r="L430" i="8"/>
  <c r="L517" i="8"/>
  <c r="L332" i="8"/>
  <c r="L200" i="8"/>
  <c r="L433" i="8"/>
  <c r="L932" i="8"/>
  <c r="L436" i="8"/>
  <c r="L935" i="8"/>
  <c r="J656" i="6"/>
  <c r="J868" i="6"/>
  <c r="J434" i="6"/>
  <c r="C16" i="7"/>
  <c r="F16" i="7"/>
  <c r="C10" i="7"/>
  <c r="F10" i="7"/>
  <c r="C11" i="7"/>
  <c r="F11" i="7"/>
  <c r="C12" i="7"/>
  <c r="F12" i="7"/>
  <c r="J284" i="6"/>
  <c r="J2118" i="6"/>
  <c r="J2175" i="6"/>
  <c r="J3006" i="6"/>
  <c r="J3048" i="6"/>
  <c r="J2713" i="6"/>
  <c r="J3157" i="6"/>
  <c r="J2895" i="6"/>
  <c r="J647" i="6"/>
  <c r="J2150" i="6"/>
  <c r="J1879" i="6"/>
  <c r="J2950" i="6"/>
  <c r="J3140" i="6"/>
  <c r="J389" i="6"/>
  <c r="J968" i="6"/>
  <c r="J387" i="6"/>
  <c r="J1452" i="6"/>
  <c r="J916" i="6"/>
  <c r="J1487" i="6"/>
  <c r="J3078" i="6"/>
  <c r="J1195" i="6"/>
  <c r="J940" i="6"/>
  <c r="J1200" i="6"/>
  <c r="J424" i="6"/>
  <c r="J3190" i="6"/>
  <c r="J1977" i="6"/>
  <c r="J2190" i="6"/>
  <c r="J154" i="6"/>
  <c r="J2634" i="6"/>
  <c r="J3005" i="6"/>
  <c r="J2748" i="6"/>
  <c r="J2648" i="6"/>
  <c r="J3088" i="6"/>
  <c r="J2746" i="6"/>
  <c r="J2995" i="6"/>
  <c r="J1136" i="6"/>
  <c r="J1914" i="6"/>
  <c r="J1345" i="6"/>
  <c r="J2708" i="6"/>
  <c r="J2676" i="6"/>
  <c r="J2625" i="6"/>
  <c r="J323" i="6"/>
  <c r="J432" i="6"/>
  <c r="J1271" i="6"/>
  <c r="J2869" i="6"/>
  <c r="J2941" i="6"/>
  <c r="J2986" i="6"/>
  <c r="J3145" i="6"/>
  <c r="J2754" i="6"/>
  <c r="J1979" i="6"/>
  <c r="J2068" i="6"/>
  <c r="J2022" i="6"/>
  <c r="J3127" i="6"/>
  <c r="J2889" i="6"/>
  <c r="J803" i="6"/>
  <c r="J651" i="6"/>
  <c r="J1208" i="6"/>
  <c r="J630" i="6"/>
  <c r="J2205" i="6"/>
  <c r="J2763" i="6"/>
  <c r="J422" i="6"/>
  <c r="J2694" i="6"/>
  <c r="J631" i="6"/>
  <c r="J2056" i="6"/>
  <c r="J2178" i="6"/>
  <c r="J175" i="6"/>
  <c r="J3071" i="6"/>
  <c r="J827" i="6"/>
  <c r="J338" i="6"/>
  <c r="J999" i="6"/>
  <c r="J542" i="6"/>
  <c r="J227" i="6"/>
  <c r="J2725" i="6"/>
  <c r="J3104" i="6"/>
  <c r="J1939" i="6"/>
  <c r="J1457" i="6"/>
  <c r="J2993" i="6"/>
  <c r="J1962" i="6"/>
  <c r="J2880" i="6"/>
  <c r="J1975" i="6"/>
  <c r="J639" i="6"/>
  <c r="J1519" i="6"/>
  <c r="J860" i="6"/>
  <c r="J178" i="6"/>
  <c r="J1445" i="6"/>
  <c r="J971" i="6"/>
  <c r="J2214" i="6"/>
  <c r="J3165" i="6"/>
  <c r="J1448" i="6"/>
  <c r="J2925" i="6"/>
  <c r="J2963" i="6"/>
  <c r="J2987" i="6"/>
  <c r="J2145" i="6"/>
  <c r="J2944" i="6"/>
  <c r="J1409" i="6"/>
  <c r="J1419" i="6"/>
  <c r="J871" i="6"/>
  <c r="J1300" i="6"/>
  <c r="J3150" i="6"/>
  <c r="J2082" i="6"/>
  <c r="J1175" i="6"/>
  <c r="J2728" i="6"/>
  <c r="J464" i="6"/>
  <c r="J1142" i="6"/>
  <c r="J1263" i="6"/>
  <c r="J142" i="6"/>
  <c r="J371" i="6"/>
  <c r="J2921" i="6"/>
  <c r="J1152" i="6"/>
  <c r="J3130" i="6"/>
  <c r="J2122" i="6"/>
  <c r="J703" i="6"/>
  <c r="J695" i="6"/>
  <c r="J1969" i="6"/>
  <c r="J2894" i="6"/>
  <c r="J3019" i="6"/>
  <c r="J712" i="6"/>
  <c r="J242" i="6"/>
  <c r="J635" i="6"/>
  <c r="J1249" i="6"/>
  <c r="J3188" i="6"/>
  <c r="J3402" i="6"/>
  <c r="J3148" i="6"/>
  <c r="J2697" i="6"/>
  <c r="J2718" i="6"/>
  <c r="J1559" i="6"/>
  <c r="J1511" i="6"/>
  <c r="J1636" i="6"/>
  <c r="J1038" i="6"/>
  <c r="J2247" i="6"/>
  <c r="J70" i="6"/>
  <c r="J119" i="6"/>
  <c r="J1415" i="6"/>
  <c r="J562" i="6"/>
  <c r="J134" i="6"/>
  <c r="J748" i="6"/>
  <c r="J1420" i="6"/>
  <c r="J884" i="6"/>
  <c r="J1012" i="6"/>
  <c r="J922" i="6"/>
  <c r="J1428" i="6"/>
  <c r="J1592" i="6"/>
  <c r="J2758" i="6"/>
  <c r="J649" i="6"/>
  <c r="J1623" i="6"/>
  <c r="J2721" i="6"/>
  <c r="J3118" i="6"/>
  <c r="J3333" i="6"/>
  <c r="J3121" i="6"/>
  <c r="J1565" i="6"/>
  <c r="J84" i="6"/>
  <c r="J3206" i="6"/>
  <c r="J3454" i="6"/>
  <c r="J1569" i="6"/>
  <c r="J3068" i="6"/>
  <c r="J255" i="6"/>
  <c r="J1014" i="6"/>
  <c r="J1042" i="6"/>
  <c r="J1003" i="6"/>
  <c r="J1599" i="6"/>
  <c r="J518" i="6"/>
  <c r="J1231" i="6"/>
  <c r="J3055" i="6"/>
  <c r="J3555" i="6"/>
  <c r="J3120" i="6"/>
  <c r="J3233" i="6"/>
  <c r="J3051" i="6"/>
  <c r="J2979" i="6"/>
  <c r="J3366" i="6"/>
  <c r="J3116" i="6"/>
  <c r="J3464" i="6"/>
  <c r="J561" i="6"/>
  <c r="J870" i="6"/>
  <c r="J1611" i="6"/>
  <c r="J1495" i="6"/>
  <c r="J749" i="6"/>
  <c r="J3271" i="6"/>
  <c r="J1675" i="6"/>
  <c r="J3195" i="6"/>
  <c r="J2982" i="6"/>
  <c r="J3511" i="6"/>
  <c r="J3349" i="6"/>
  <c r="J856" i="6"/>
  <c r="J747" i="6"/>
  <c r="J10" i="6"/>
  <c r="J985" i="6"/>
  <c r="J1692" i="6"/>
  <c r="J1603" i="6"/>
  <c r="J839" i="6"/>
  <c r="J1513" i="6"/>
  <c r="J3519" i="6"/>
  <c r="J3551" i="6"/>
  <c r="J2769" i="6"/>
  <c r="J2655" i="6"/>
  <c r="J3338" i="6"/>
  <c r="J1552" i="6"/>
  <c r="J3509" i="6"/>
  <c r="J3257" i="6"/>
  <c r="J2681" i="6"/>
  <c r="J3192" i="6"/>
  <c r="J3079" i="6"/>
  <c r="J1601" i="6"/>
  <c r="J3319" i="6"/>
  <c r="J1314" i="6"/>
  <c r="J3087" i="6"/>
  <c r="J1646" i="6"/>
  <c r="J144" i="6"/>
  <c r="J2749" i="6"/>
  <c r="J152" i="6"/>
  <c r="J281" i="6"/>
  <c r="J1280" i="6"/>
  <c r="J292" i="6"/>
  <c r="J237" i="6"/>
  <c r="J980" i="6"/>
  <c r="J411" i="6"/>
  <c r="J2670" i="6"/>
  <c r="J1665" i="6"/>
  <c r="J3507" i="6"/>
  <c r="J3248" i="6"/>
  <c r="J3155" i="6"/>
  <c r="J911" i="6"/>
  <c r="J3131" i="6"/>
  <c r="J3030" i="6"/>
  <c r="J3427" i="6"/>
  <c r="J3394" i="6"/>
  <c r="J1302" i="6"/>
  <c r="J3534" i="6"/>
  <c r="J3406" i="6"/>
  <c r="J3463" i="6"/>
  <c r="J1358" i="6"/>
  <c r="J1401" i="6"/>
  <c r="J1270" i="6"/>
  <c r="J3443" i="6"/>
  <c r="J1039" i="6"/>
  <c r="J2629" i="6"/>
  <c r="J3203" i="6"/>
  <c r="J3435" i="6"/>
  <c r="J465" i="6"/>
  <c r="J73" i="6"/>
  <c r="J836" i="6"/>
  <c r="J3272" i="6"/>
  <c r="J3312" i="6"/>
  <c r="J2981" i="6"/>
  <c r="J3345" i="6"/>
  <c r="J3096" i="6"/>
  <c r="J3356" i="6"/>
  <c r="J3080" i="6"/>
  <c r="J3538" i="6"/>
  <c r="J2709" i="6"/>
  <c r="J3274" i="6"/>
  <c r="J3505" i="6"/>
  <c r="J1680" i="6"/>
  <c r="J3470" i="6"/>
  <c r="J2886" i="6"/>
  <c r="J1630" i="6"/>
  <c r="J3557" i="6"/>
  <c r="J718" i="6"/>
  <c r="J568" i="6"/>
  <c r="J444" i="6"/>
  <c r="J1573" i="6"/>
  <c r="J636" i="6"/>
  <c r="J1284" i="6"/>
  <c r="J744" i="6"/>
  <c r="J1019" i="6"/>
  <c r="J544" i="6"/>
  <c r="J979" i="6"/>
  <c r="J1501" i="6"/>
  <c r="J2232" i="6"/>
  <c r="J895" i="6"/>
  <c r="J2727" i="6"/>
  <c r="J57" i="6"/>
  <c r="J1643" i="6"/>
  <c r="J3531" i="6"/>
  <c r="J3400" i="6"/>
  <c r="J3496" i="6"/>
  <c r="J3482" i="6"/>
  <c r="J2803" i="6"/>
  <c r="J3419" i="6"/>
  <c r="J3325" i="6"/>
  <c r="J2631" i="6"/>
  <c r="J3250" i="6"/>
  <c r="J1616" i="6"/>
  <c r="J1506" i="6"/>
  <c r="J282" i="6"/>
  <c r="J847" i="6"/>
  <c r="J1685" i="6"/>
  <c r="J1671" i="6"/>
  <c r="J388" i="6"/>
  <c r="J1283" i="6"/>
  <c r="J3017" i="6"/>
  <c r="J3176" i="6"/>
  <c r="J668" i="6"/>
  <c r="J866" i="6"/>
  <c r="J156" i="6"/>
  <c r="J296" i="6"/>
  <c r="J1209" i="6"/>
  <c r="J882" i="6"/>
  <c r="J241" i="6"/>
  <c r="J1240" i="6"/>
  <c r="J47" i="6"/>
  <c r="J5" i="6"/>
  <c r="J865" i="6"/>
  <c r="J1591" i="6"/>
  <c r="J3326" i="6"/>
  <c r="J2985" i="6"/>
  <c r="J3103" i="6"/>
  <c r="J2924" i="6"/>
  <c r="J2753" i="6"/>
  <c r="J640" i="6"/>
  <c r="J1277" i="6"/>
  <c r="J3314" i="6"/>
  <c r="J390" i="6"/>
  <c r="J2897" i="6"/>
  <c r="J2770" i="6"/>
  <c r="J3489" i="6"/>
  <c r="L138" i="8"/>
  <c r="L173" i="8"/>
  <c r="L174" i="8"/>
  <c r="L33" i="8"/>
  <c r="L58" i="8"/>
  <c r="L176" i="8"/>
  <c r="L201" i="8"/>
  <c r="L231" i="8"/>
  <c r="L1084" i="8"/>
  <c r="L65" i="8"/>
  <c r="L17" i="8"/>
  <c r="L177" i="8"/>
  <c r="L93" i="8"/>
  <c r="L5" i="8"/>
  <c r="L295" i="8"/>
  <c r="L32" i="8"/>
  <c r="L537" i="8"/>
  <c r="L692" i="8"/>
  <c r="L296" i="8"/>
  <c r="L68" i="8"/>
  <c r="L446" i="8"/>
  <c r="L102" i="8"/>
  <c r="L698" i="8"/>
  <c r="L541" i="8"/>
  <c r="L59" i="8"/>
  <c r="L128" i="8"/>
  <c r="L34" i="8"/>
  <c r="L66" i="8"/>
  <c r="L94" i="8"/>
  <c r="L60" i="8"/>
  <c r="L162" i="8"/>
  <c r="L145" i="8"/>
  <c r="L548" i="8"/>
  <c r="L61" i="8"/>
  <c r="L456" i="8"/>
  <c r="L51" i="8"/>
  <c r="L147" i="8"/>
  <c r="L133" i="8"/>
  <c r="L975" i="8"/>
  <c r="L312" i="8"/>
  <c r="L410" i="8"/>
  <c r="L149" i="8"/>
  <c r="L243" i="8"/>
  <c r="L412" i="8"/>
  <c r="L976" i="8"/>
  <c r="L85" i="8"/>
  <c r="L635" i="8"/>
  <c r="L413" i="8"/>
  <c r="L63" i="8"/>
  <c r="L358" i="8"/>
  <c r="L636" i="8"/>
  <c r="L227" i="8"/>
  <c r="L14" i="8"/>
  <c r="L637" i="8"/>
  <c r="L49" i="8"/>
  <c r="L244" i="8"/>
  <c r="L53" i="8"/>
  <c r="L180" i="8"/>
  <c r="L90" i="8"/>
  <c r="L111" i="8"/>
  <c r="L245" i="8"/>
  <c r="L195" i="8"/>
  <c r="L141" i="8"/>
  <c r="L313" i="8"/>
  <c r="L498" i="8"/>
  <c r="L414" i="8"/>
  <c r="L415" i="8"/>
  <c r="L359" i="8"/>
  <c r="L78" i="8"/>
  <c r="L638" i="8"/>
  <c r="L268" i="8"/>
  <c r="L205" i="8"/>
  <c r="L500" i="8"/>
  <c r="L104" i="8"/>
  <c r="L501" i="8"/>
  <c r="L980" i="8"/>
  <c r="L416" i="8"/>
  <c r="L981" i="8"/>
  <c r="L196" i="8"/>
  <c r="L269" i="8"/>
  <c r="L983" i="8"/>
  <c r="L181" i="8"/>
  <c r="L97" i="8"/>
  <c r="L288" i="8"/>
  <c r="L502" i="8"/>
  <c r="L182" i="8"/>
  <c r="L206" i="8"/>
  <c r="L77" i="8"/>
  <c r="L105" i="8"/>
  <c r="L639" i="8"/>
  <c r="L270" i="8"/>
  <c r="L314" i="8"/>
  <c r="L99" i="8"/>
  <c r="L417" i="8"/>
  <c r="L19" i="8"/>
  <c r="L166" i="8"/>
  <c r="L197" i="8"/>
  <c r="L54" i="8"/>
  <c r="L503" i="8"/>
  <c r="L984" i="8"/>
  <c r="L418" i="8"/>
  <c r="L183" i="8"/>
  <c r="L80" i="8"/>
  <c r="L134" i="8"/>
  <c r="L109" i="8"/>
  <c r="L70" i="8"/>
  <c r="L118" i="8"/>
  <c r="L419" i="8"/>
  <c r="L37" i="8"/>
  <c r="L91" i="8"/>
  <c r="L67" i="8"/>
  <c r="L106" i="8"/>
  <c r="L271" i="8"/>
  <c r="L74" i="8"/>
  <c r="L988" i="8"/>
  <c r="L38" i="8"/>
  <c r="L246" i="8"/>
  <c r="L184" i="8"/>
  <c r="L320" i="8"/>
  <c r="L168" i="8"/>
  <c r="L169" i="8"/>
  <c r="L50" i="8"/>
  <c r="L83" i="8"/>
  <c r="L47" i="8"/>
  <c r="L142" i="8"/>
  <c r="L421" i="8"/>
  <c r="L43" i="8"/>
  <c r="L506" i="8"/>
  <c r="L81" i="8"/>
  <c r="L170" i="8"/>
  <c r="L112" i="8"/>
  <c r="L13" i="8"/>
  <c r="L361" i="8"/>
  <c r="L137" i="8"/>
  <c r="L124" i="8"/>
  <c r="L71" i="8"/>
  <c r="L107" i="8"/>
  <c r="L208" i="8"/>
  <c r="L362" i="8"/>
  <c r="H18" i="7"/>
  <c r="H26" i="7"/>
  <c r="H14" i="7"/>
  <c r="H10" i="7"/>
  <c r="H27" i="7"/>
  <c r="H28" i="7"/>
  <c r="H29" i="7"/>
  <c r="H20" i="7"/>
  <c r="H15" i="7"/>
  <c r="H36" i="7"/>
  <c r="H19" i="7"/>
  <c r="H22" i="7"/>
  <c r="H31" i="7"/>
  <c r="H32" i="7"/>
  <c r="H33" i="7"/>
  <c r="H6" i="7"/>
  <c r="H25" i="7"/>
  <c r="H21" i="7"/>
  <c r="H12" i="7"/>
  <c r="H5" i="7"/>
  <c r="H24" i="7"/>
  <c r="H11" i="7"/>
  <c r="H8" i="7"/>
  <c r="H16" i="7"/>
  <c r="H39" i="7"/>
  <c r="H35" i="7"/>
  <c r="H13" i="7"/>
  <c r="H17" i="7"/>
  <c r="H37" i="7"/>
  <c r="H38" i="7"/>
  <c r="H30" i="7"/>
  <c r="H3" i="7"/>
  <c r="H7" i="7"/>
  <c r="H23" i="7"/>
  <c r="H4" i="7"/>
  <c r="H40" i="7"/>
  <c r="Q9" i="8"/>
  <c r="Q26" i="8"/>
  <c r="Q35" i="8"/>
  <c r="Q593" i="8"/>
  <c r="C34" i="7"/>
  <c r="J2984" i="6"/>
  <c r="J954" i="6"/>
  <c r="J641" i="6"/>
  <c r="J1147" i="6"/>
  <c r="J537" i="6"/>
  <c r="J9" i="6"/>
  <c r="J2636" i="6"/>
  <c r="J61" i="6"/>
  <c r="J1439" i="6"/>
  <c r="J3163" i="6"/>
  <c r="J903" i="6"/>
  <c r="J967" i="6"/>
  <c r="J2235" i="6"/>
  <c r="J1430" i="6"/>
  <c r="J2722" i="6"/>
  <c r="J2949" i="6"/>
  <c r="J95" i="6"/>
  <c r="J523" i="6"/>
  <c r="J1400" i="6"/>
  <c r="J1206" i="6"/>
  <c r="J437" i="6"/>
  <c r="J1307" i="6"/>
  <c r="J1269" i="6"/>
  <c r="J526" i="6"/>
  <c r="J2651" i="6"/>
  <c r="J950" i="6"/>
  <c r="J31" i="6"/>
  <c r="J279" i="6"/>
  <c r="J233" i="6"/>
  <c r="J315" i="6"/>
  <c r="J693" i="6"/>
  <c r="J3106" i="6"/>
  <c r="J934" i="6"/>
  <c r="J3143" i="6"/>
  <c r="J3208" i="6"/>
  <c r="J3158" i="6"/>
  <c r="J2078" i="6"/>
  <c r="J1522" i="6"/>
  <c r="J125" i="6"/>
  <c r="J1141" i="6"/>
  <c r="J2983" i="6"/>
  <c r="J188" i="6"/>
  <c r="J3082" i="6"/>
  <c r="J3293" i="6"/>
  <c r="J3020" i="6"/>
  <c r="J633" i="6"/>
  <c r="J1145" i="6"/>
  <c r="J619" i="6"/>
  <c r="J2955" i="6"/>
  <c r="J1184" i="6"/>
  <c r="J790" i="6"/>
  <c r="J2154" i="6"/>
  <c r="J3226" i="6"/>
  <c r="J2700" i="6"/>
  <c r="J2146" i="6"/>
  <c r="J1378" i="6"/>
  <c r="J682" i="6"/>
  <c r="J419" i="6"/>
  <c r="J612" i="6"/>
  <c r="J490" i="6"/>
  <c r="J948" i="6"/>
  <c r="J1505" i="6"/>
  <c r="J2906" i="6"/>
  <c r="J3180" i="6"/>
  <c r="J3320" i="6"/>
  <c r="J3279" i="6"/>
  <c r="J807" i="6"/>
  <c r="J627" i="6"/>
  <c r="J59" i="6"/>
  <c r="J1160" i="6"/>
  <c r="J1168" i="6"/>
  <c r="J958" i="6"/>
  <c r="J3288" i="6"/>
  <c r="J3268" i="6"/>
  <c r="J898" i="6"/>
  <c r="J2977" i="6"/>
  <c r="J1188" i="6"/>
  <c r="J794" i="6"/>
  <c r="J2005" i="6"/>
  <c r="J3047" i="6"/>
  <c r="J372" i="6"/>
  <c r="J2750" i="6"/>
  <c r="J3161" i="6"/>
  <c r="J3231" i="6"/>
  <c r="J910" i="6"/>
  <c r="J2673" i="6"/>
  <c r="J3273" i="6"/>
  <c r="J679" i="6"/>
  <c r="J3072" i="6"/>
  <c r="J3166" i="6"/>
  <c r="J1518" i="6"/>
  <c r="J1331" i="6"/>
  <c r="J3276" i="6"/>
  <c r="J556" i="6"/>
  <c r="J2037" i="6"/>
  <c r="J55" i="6"/>
  <c r="J67" i="6"/>
  <c r="J853" i="6"/>
  <c r="J498" i="6"/>
  <c r="J955" i="6"/>
  <c r="J485" i="6"/>
  <c r="J480" i="6"/>
  <c r="J632" i="6"/>
  <c r="J181" i="6"/>
  <c r="J908" i="6"/>
  <c r="J665" i="6"/>
  <c r="J2125" i="6"/>
  <c r="J189" i="6"/>
  <c r="J680" i="6"/>
  <c r="J1549" i="6"/>
  <c r="J374" i="6"/>
  <c r="J708" i="6"/>
  <c r="J953" i="6"/>
  <c r="J3262" i="6"/>
  <c r="J3045" i="6"/>
  <c r="J3324" i="6"/>
  <c r="J975" i="6"/>
  <c r="J3167" i="6"/>
  <c r="J2677" i="6"/>
  <c r="J2873" i="6"/>
  <c r="J2723" i="6"/>
  <c r="J3159" i="6"/>
  <c r="J1402" i="6"/>
  <c r="J960" i="6"/>
  <c r="J615" i="6"/>
  <c r="J2717" i="6"/>
  <c r="J17" i="6"/>
  <c r="J228" i="6"/>
  <c r="J356" i="6"/>
  <c r="J808" i="6"/>
  <c r="J880" i="6"/>
  <c r="J160" i="6"/>
  <c r="J664" i="6"/>
  <c r="J56" i="6"/>
  <c r="J177" i="6"/>
  <c r="J1144" i="6"/>
  <c r="J854" i="6"/>
  <c r="J2117" i="6"/>
  <c r="J932" i="6"/>
  <c r="J1162" i="6"/>
  <c r="J972" i="6"/>
  <c r="J352" i="6"/>
  <c r="J3310" i="6"/>
  <c r="J1500" i="6"/>
  <c r="J2926" i="6"/>
  <c r="J675" i="6"/>
  <c r="J621" i="6"/>
  <c r="J899" i="6"/>
  <c r="J262" i="6"/>
  <c r="J1148" i="6"/>
  <c r="J1365" i="6"/>
  <c r="J2731" i="6"/>
  <c r="J2656" i="6"/>
  <c r="J1523" i="6"/>
  <c r="J3282" i="6"/>
  <c r="J2685" i="6"/>
  <c r="J2668" i="6"/>
  <c r="J399" i="6"/>
  <c r="J2965" i="6"/>
  <c r="J3186" i="6"/>
  <c r="J2767" i="6"/>
  <c r="J2961" i="6"/>
  <c r="J3018" i="6"/>
  <c r="J1391" i="6"/>
  <c r="J3164" i="6"/>
  <c r="J3132" i="6"/>
  <c r="J797" i="6"/>
  <c r="J2892" i="6"/>
  <c r="J1512" i="6"/>
  <c r="J959" i="6"/>
  <c r="J3084" i="6"/>
  <c r="J2617" i="6"/>
  <c r="J2647" i="6"/>
  <c r="J1433" i="6"/>
  <c r="J3022" i="6"/>
  <c r="J2105" i="6"/>
  <c r="J266" i="6"/>
  <c r="J3183" i="6"/>
  <c r="J672" i="6"/>
  <c r="J3086" i="6"/>
  <c r="J3202" i="6"/>
  <c r="J1165" i="6"/>
  <c r="J2220" i="6"/>
  <c r="J163" i="6"/>
  <c r="J493" i="6"/>
  <c r="J507" i="6"/>
  <c r="J869" i="6"/>
  <c r="J287" i="6"/>
  <c r="J681" i="6"/>
  <c r="J1197" i="6"/>
  <c r="J937" i="6"/>
  <c r="J2076" i="6"/>
  <c r="J1498" i="6"/>
  <c r="J302" i="6"/>
  <c r="J272" i="6"/>
  <c r="J3239" i="6"/>
  <c r="J2097" i="6"/>
  <c r="J1991" i="6"/>
  <c r="J2622" i="6"/>
  <c r="J945" i="6"/>
  <c r="J2999" i="6"/>
  <c r="J3110" i="6"/>
  <c r="J3108" i="6"/>
  <c r="J3090" i="6"/>
  <c r="J2657" i="6"/>
  <c r="J2620" i="6"/>
  <c r="J3138" i="6"/>
  <c r="J486" i="6"/>
  <c r="J3179" i="6"/>
  <c r="J2048" i="6"/>
  <c r="J2705" i="6"/>
  <c r="J2715" i="6"/>
  <c r="J3277" i="6"/>
  <c r="J3066" i="6"/>
  <c r="J1255" i="6"/>
  <c r="J674" i="6"/>
  <c r="J301" i="6"/>
  <c r="J21" i="6"/>
  <c r="J1246" i="6"/>
  <c r="J2702" i="6"/>
  <c r="J2033" i="6"/>
  <c r="J1414" i="6"/>
  <c r="J484" i="6"/>
  <c r="J3156" i="6"/>
  <c r="J2051" i="6"/>
  <c r="J626" i="6"/>
  <c r="J931" i="6"/>
  <c r="J605" i="6"/>
  <c r="J547" i="6"/>
  <c r="J488" i="6"/>
  <c r="J700" i="6"/>
  <c r="J897" i="6"/>
  <c r="J500" i="6"/>
  <c r="J52" i="6"/>
  <c r="J707" i="6"/>
  <c r="J1388" i="6"/>
  <c r="J900" i="6"/>
  <c r="J1535" i="6"/>
  <c r="J274" i="6"/>
  <c r="J629" i="6"/>
  <c r="J1437" i="6"/>
  <c r="J915" i="6"/>
  <c r="J243" i="6"/>
  <c r="J974" i="6"/>
  <c r="J1149" i="6"/>
  <c r="J420" i="6"/>
  <c r="J1346" i="6"/>
  <c r="J2870" i="6"/>
  <c r="J2909" i="6"/>
  <c r="J1563" i="6"/>
  <c r="J3251" i="6"/>
  <c r="J1379" i="6"/>
  <c r="J3002" i="6"/>
  <c r="J276" i="6"/>
  <c r="J2669" i="6"/>
  <c r="J3075" i="6"/>
  <c r="J1455" i="6"/>
  <c r="J2619" i="6"/>
  <c r="J2996" i="6"/>
  <c r="J2618" i="6"/>
  <c r="J1442" i="6"/>
  <c r="J3181" i="6"/>
  <c r="J51" i="6"/>
  <c r="J2971" i="6"/>
  <c r="J1530" i="6"/>
  <c r="J3302" i="6"/>
  <c r="J63" i="6"/>
  <c r="J7" i="6"/>
  <c r="J1403" i="6"/>
  <c r="J3135" i="6"/>
  <c r="J45" i="6"/>
  <c r="J1451" i="6"/>
  <c r="J976" i="6"/>
  <c r="J135" i="6"/>
  <c r="J628" i="6"/>
  <c r="J99" i="6"/>
  <c r="J914" i="6"/>
  <c r="J529" i="6"/>
  <c r="J365" i="6"/>
  <c r="J644" i="6"/>
  <c r="J848" i="6"/>
  <c r="J40" i="6"/>
  <c r="J3070" i="6"/>
  <c r="J824" i="6"/>
  <c r="J685" i="6"/>
  <c r="J2712" i="6"/>
  <c r="J949" i="6"/>
  <c r="J1555" i="6"/>
  <c r="J3225" i="6"/>
  <c r="J1135" i="6"/>
  <c r="J3016" i="6"/>
  <c r="J2762" i="6"/>
  <c r="J2932" i="6"/>
  <c r="J809" i="6"/>
  <c r="J3099" i="6"/>
  <c r="J3269" i="6"/>
  <c r="J2911" i="6"/>
  <c r="J2041" i="6"/>
  <c r="J1334" i="6"/>
  <c r="J2031" i="6"/>
  <c r="J77" i="6"/>
  <c r="J926" i="6"/>
  <c r="J94" i="6"/>
  <c r="J613" i="6"/>
  <c r="J320" i="6"/>
  <c r="J793" i="6"/>
  <c r="J120" i="6"/>
  <c r="J642" i="6"/>
  <c r="J182" i="6"/>
  <c r="J1486" i="6"/>
  <c r="J904" i="6"/>
  <c r="J112" i="6"/>
  <c r="J167" i="6"/>
  <c r="J2735" i="6"/>
  <c r="J3097" i="6"/>
  <c r="J2652" i="6"/>
  <c r="J2706" i="6"/>
  <c r="J2698" i="6"/>
  <c r="J2649" i="6"/>
  <c r="J2627" i="6"/>
  <c r="J2953" i="6"/>
  <c r="J2962" i="6"/>
  <c r="J2733" i="6"/>
  <c r="J3043" i="6"/>
  <c r="J2756" i="6"/>
  <c r="J2038" i="6"/>
  <c r="J3136" i="6"/>
  <c r="J245" i="6"/>
  <c r="J3125" i="6"/>
  <c r="J2187" i="6"/>
  <c r="J2250" i="6"/>
  <c r="J614" i="6"/>
  <c r="J2766" i="6"/>
  <c r="J3175" i="6"/>
  <c r="J231" i="6"/>
  <c r="J319" i="6"/>
  <c r="J54" i="6"/>
  <c r="J88" i="6"/>
  <c r="J924" i="6"/>
  <c r="J1203" i="6"/>
  <c r="J400" i="6"/>
  <c r="J917" i="6"/>
  <c r="J29" i="6"/>
  <c r="J699" i="6"/>
  <c r="J801" i="6"/>
  <c r="J2032" i="6"/>
  <c r="J973" i="6"/>
  <c r="J1164" i="6"/>
  <c r="J2678" i="6"/>
  <c r="J2679" i="6"/>
  <c r="J261" i="6"/>
  <c r="J3062" i="6"/>
  <c r="J425" i="6"/>
  <c r="J2081" i="6"/>
  <c r="J3242" i="6"/>
  <c r="J559" i="6"/>
  <c r="J3112" i="6"/>
  <c r="J3139" i="6"/>
  <c r="J2884" i="6"/>
  <c r="J326" i="6"/>
  <c r="J2900" i="6"/>
  <c r="J2671" i="6"/>
  <c r="J3094" i="6"/>
  <c r="J1390" i="6"/>
  <c r="J844" i="6"/>
  <c r="J951" i="6"/>
  <c r="J1198" i="6"/>
  <c r="J3113" i="6"/>
  <c r="J1396" i="6"/>
  <c r="J1139" i="6"/>
  <c r="J401" i="6"/>
  <c r="J1187" i="6"/>
  <c r="J402" i="6"/>
  <c r="J492" i="6"/>
  <c r="J1417" i="6"/>
  <c r="J445" i="6"/>
  <c r="J1389" i="6"/>
  <c r="J418" i="6"/>
  <c r="J892" i="6"/>
  <c r="J1385" i="6"/>
  <c r="J549" i="6"/>
  <c r="J2663" i="6"/>
  <c r="J1533" i="6"/>
  <c r="J942" i="6"/>
  <c r="J2939" i="6"/>
  <c r="J2707" i="6"/>
  <c r="J3316" i="6"/>
  <c r="J935" i="6"/>
  <c r="J3289" i="6"/>
  <c r="J2952" i="6"/>
  <c r="J1553" i="6"/>
  <c r="J1507" i="6"/>
  <c r="J3141" i="6"/>
  <c r="J2692" i="6"/>
  <c r="J2781" i="6"/>
  <c r="J3213" i="6"/>
  <c r="J607" i="6"/>
  <c r="J625" i="6"/>
  <c r="J3247" i="6"/>
  <c r="J2695" i="6"/>
  <c r="J3134" i="6"/>
  <c r="J2659" i="6"/>
  <c r="J1432" i="6"/>
  <c r="J34" i="6"/>
  <c r="J41" i="6"/>
  <c r="J36" i="6"/>
  <c r="J2816" i="6"/>
  <c r="J11" i="6"/>
  <c r="J14" i="6"/>
  <c r="J2854" i="6"/>
  <c r="J35" i="6"/>
  <c r="J64" i="6"/>
  <c r="J42" i="6"/>
  <c r="J46" i="6"/>
  <c r="J6" i="6"/>
  <c r="J211" i="6"/>
  <c r="J2383" i="6"/>
  <c r="J198" i="6"/>
  <c r="J15" i="6"/>
  <c r="J234" i="6"/>
  <c r="J37" i="6"/>
  <c r="J33" i="6"/>
  <c r="J677" i="6"/>
  <c r="J1557" i="6"/>
  <c r="J3093" i="6"/>
  <c r="J151" i="6"/>
  <c r="J225" i="6"/>
  <c r="J1373" i="6"/>
  <c r="J1069" i="6"/>
  <c r="J2241" i="6"/>
  <c r="J117" i="6"/>
  <c r="J2832" i="6"/>
  <c r="J543" i="6"/>
  <c r="J1536" i="6"/>
  <c r="J584" i="6"/>
  <c r="J1326" i="6"/>
  <c r="J1688" i="6"/>
  <c r="J565" i="6"/>
  <c r="J569" i="6"/>
  <c r="J49" i="6"/>
  <c r="J2421" i="6"/>
  <c r="J1053" i="6"/>
  <c r="J572" i="6"/>
  <c r="J138" i="6"/>
  <c r="J322" i="6"/>
  <c r="J247" i="6"/>
  <c r="J328" i="6"/>
  <c r="J48" i="6"/>
  <c r="J2092" i="6"/>
  <c r="J2221" i="6"/>
  <c r="J901" i="6"/>
  <c r="J1724" i="6"/>
  <c r="J1901" i="6"/>
  <c r="J1336" i="6"/>
  <c r="J1684" i="6"/>
  <c r="J1877" i="6"/>
  <c r="J552" i="6"/>
  <c r="J2231" i="6"/>
  <c r="J2296" i="6"/>
  <c r="J2212" i="6"/>
  <c r="J2471" i="6"/>
  <c r="J1493" i="6"/>
  <c r="J1847" i="6"/>
  <c r="J2599" i="6"/>
  <c r="J2103" i="6"/>
  <c r="J2070" i="6"/>
  <c r="J2367" i="6"/>
  <c r="J846" i="6"/>
  <c r="J2024" i="6"/>
  <c r="J1967" i="6"/>
  <c r="J2533" i="6"/>
  <c r="J2112" i="6"/>
  <c r="J2431" i="6"/>
  <c r="J1503" i="6"/>
  <c r="J2583" i="6"/>
  <c r="J2505" i="6"/>
  <c r="J2465" i="6"/>
  <c r="J2593" i="6"/>
  <c r="J2198" i="6"/>
  <c r="J1687" i="6"/>
  <c r="J1447" i="6"/>
  <c r="J2545" i="6"/>
  <c r="J2521" i="6"/>
  <c r="J2571" i="6"/>
  <c r="J2466" i="6"/>
  <c r="J2448" i="6"/>
  <c r="J2438" i="6"/>
  <c r="J2439" i="6"/>
  <c r="J2272" i="6"/>
  <c r="J2273" i="6"/>
  <c r="J173" i="6"/>
  <c r="J1919" i="6"/>
  <c r="J1574" i="6"/>
  <c r="J1410" i="6"/>
  <c r="J2304" i="6"/>
  <c r="J2322" i="6"/>
  <c r="J2516" i="6"/>
  <c r="J1459" i="6"/>
  <c r="J1720" i="6"/>
  <c r="J2248" i="6"/>
  <c r="J2030" i="6"/>
  <c r="J2560" i="6"/>
  <c r="J2188" i="6"/>
  <c r="J2358" i="6"/>
  <c r="J1778" i="6"/>
  <c r="J1929" i="6"/>
  <c r="J1952" i="6"/>
  <c r="J2604" i="6"/>
  <c r="J2332" i="6"/>
  <c r="J2219" i="6"/>
  <c r="J2006" i="6"/>
  <c r="J2278" i="6"/>
  <c r="J2575" i="6"/>
  <c r="J2107" i="6"/>
  <c r="J1903" i="6"/>
  <c r="J2333" i="6"/>
  <c r="J2100" i="6"/>
  <c r="J2292" i="6"/>
  <c r="J2029" i="6"/>
  <c r="J983" i="6"/>
  <c r="J2045" i="6"/>
  <c r="J2260" i="6"/>
  <c r="J696" i="6"/>
  <c r="J989" i="6"/>
  <c r="J1769" i="6"/>
  <c r="J659" i="6"/>
  <c r="J2069" i="6"/>
  <c r="J2414" i="6"/>
  <c r="J438" i="6"/>
  <c r="J1840" i="6"/>
  <c r="J1274" i="6"/>
  <c r="J2528" i="6"/>
  <c r="J2518" i="6"/>
  <c r="J2525" i="6"/>
  <c r="J2393" i="6"/>
  <c r="J2601" i="6"/>
  <c r="J1849" i="6"/>
  <c r="J2592" i="6"/>
  <c r="J2242" i="6"/>
  <c r="J2395" i="6"/>
  <c r="J2347" i="6"/>
  <c r="J2195" i="6"/>
  <c r="J2365" i="6"/>
  <c r="J1664" i="6"/>
  <c r="J1936" i="6"/>
  <c r="J1696" i="6"/>
  <c r="J2531" i="6"/>
  <c r="J1435" i="6"/>
  <c r="J2388" i="6"/>
  <c r="J1604" i="6"/>
  <c r="J1750" i="6"/>
  <c r="J2559" i="6"/>
  <c r="J2600" i="6"/>
  <c r="J1738" i="6"/>
  <c r="J1811" i="6"/>
  <c r="J1668" i="6"/>
  <c r="J1723" i="6"/>
  <c r="J1293" i="6"/>
  <c r="J2087" i="6"/>
  <c r="J2476" i="6"/>
  <c r="J2308" i="6"/>
  <c r="J2369" i="6"/>
  <c r="J2095" i="6"/>
  <c r="J2225" i="6"/>
  <c r="J1179" i="6"/>
  <c r="J1759" i="6"/>
  <c r="J2482" i="6"/>
  <c r="J2246" i="6"/>
  <c r="J2479" i="6"/>
  <c r="J2290" i="6"/>
  <c r="J2170" i="6"/>
  <c r="J2552" i="6"/>
  <c r="J1554" i="6"/>
  <c r="J2302" i="6"/>
  <c r="J2585" i="6"/>
  <c r="J2233" i="6"/>
  <c r="J2007" i="6"/>
  <c r="J2084" i="6"/>
  <c r="J2019" i="6"/>
  <c r="J2385" i="6"/>
  <c r="J2515" i="6"/>
  <c r="J984" i="6"/>
  <c r="J874" i="6"/>
  <c r="J1154" i="6"/>
  <c r="J692" i="6"/>
  <c r="J2173" i="6"/>
  <c r="J1233" i="6"/>
  <c r="J2236" i="6"/>
  <c r="J295" i="6"/>
  <c r="J2054" i="6"/>
  <c r="J2281" i="6"/>
  <c r="J2111" i="6"/>
  <c r="J1584" i="6"/>
  <c r="J2124" i="6"/>
  <c r="J2182" i="6"/>
  <c r="J1867" i="6"/>
  <c r="J2440" i="6"/>
  <c r="J2297" i="6"/>
  <c r="J1259" i="6"/>
  <c r="J1568" i="6"/>
  <c r="J2437" i="6"/>
  <c r="J2564" i="6"/>
  <c r="J2443" i="6"/>
  <c r="J2551" i="6"/>
  <c r="J1894" i="6"/>
  <c r="J2582" i="6"/>
  <c r="J2461" i="6"/>
  <c r="J2355" i="6"/>
  <c r="J2338" i="6"/>
  <c r="J2410" i="6"/>
  <c r="J1913" i="6"/>
  <c r="J2375" i="6"/>
  <c r="J1945" i="6"/>
  <c r="J2348" i="6"/>
  <c r="J2389" i="6"/>
  <c r="J2595" i="6"/>
  <c r="J624" i="6"/>
  <c r="J1706" i="6"/>
  <c r="J1547" i="6"/>
  <c r="J1137" i="6"/>
  <c r="J2590" i="6"/>
  <c r="J2481" i="6"/>
  <c r="J1091" i="6"/>
  <c r="J2512" i="6"/>
  <c r="J2064" i="6"/>
  <c r="J1802" i="6"/>
  <c r="J1598" i="6"/>
  <c r="J2509" i="6"/>
  <c r="J2099" i="6"/>
  <c r="J2597" i="6"/>
  <c r="J2415" i="6"/>
  <c r="J1638" i="6"/>
  <c r="J1159" i="6"/>
  <c r="J2468" i="6"/>
  <c r="J1712" i="6"/>
  <c r="J1920" i="6"/>
  <c r="J1795" i="6"/>
  <c r="J2510" i="6"/>
  <c r="J2361" i="6"/>
  <c r="J2313" i="6"/>
  <c r="J2458" i="6"/>
  <c r="J1953" i="6"/>
  <c r="J2299" i="6"/>
  <c r="J2234" i="6"/>
  <c r="J1526" i="6"/>
  <c r="J2596" i="6"/>
  <c r="J2556" i="6"/>
  <c r="J2227" i="6"/>
  <c r="J1131" i="6"/>
  <c r="J1644" i="6"/>
  <c r="J1173" i="6"/>
  <c r="J1597" i="6"/>
  <c r="J1453" i="6"/>
  <c r="J1041" i="6"/>
  <c r="J1796" i="6"/>
  <c r="J351" i="6"/>
  <c r="J395" i="6"/>
  <c r="J2407" i="6"/>
  <c r="J845" i="6"/>
  <c r="J2096" i="6"/>
  <c r="J2268" i="6"/>
  <c r="J1399" i="6"/>
  <c r="J1393" i="6"/>
  <c r="J2366" i="6"/>
  <c r="J1786" i="6"/>
  <c r="J2080" i="6"/>
  <c r="J2549" i="6"/>
  <c r="J2469" i="6"/>
  <c r="J819" i="6"/>
  <c r="J1892" i="6"/>
  <c r="J2135" i="6"/>
  <c r="J1411" i="6"/>
  <c r="J2373" i="6"/>
  <c r="J2534" i="6"/>
  <c r="J2507" i="6"/>
  <c r="J1677" i="6"/>
  <c r="J2494" i="6"/>
  <c r="J2536" i="6"/>
  <c r="J2526" i="6"/>
  <c r="J2088" i="6"/>
  <c r="J1768" i="6"/>
  <c r="J1874" i="6"/>
  <c r="J1741" i="6"/>
  <c r="J2218" i="6"/>
  <c r="J1751" i="6"/>
  <c r="J2143" i="6"/>
  <c r="J2360" i="6"/>
  <c r="J2427" i="6"/>
  <c r="J1492" i="6"/>
  <c r="J1543" i="6"/>
  <c r="J2382" i="6"/>
  <c r="J1987" i="6"/>
  <c r="J2370" i="6"/>
  <c r="J2330" i="6"/>
  <c r="J2335" i="6"/>
  <c r="J2284" i="6"/>
  <c r="J2576" i="6"/>
  <c r="J2128" i="6"/>
  <c r="J2257" i="6"/>
  <c r="J2474" i="6"/>
  <c r="J2312" i="6"/>
  <c r="J1657" i="6"/>
  <c r="J2400" i="6"/>
  <c r="J2123" i="6"/>
  <c r="J2532" i="6"/>
  <c r="J2484" i="6"/>
  <c r="J2444" i="6"/>
  <c r="J1067" i="6"/>
  <c r="J2423" i="6"/>
  <c r="J2344" i="6"/>
  <c r="J2279" i="6"/>
  <c r="J2497" i="6"/>
  <c r="J2329" i="6"/>
  <c r="J2216" i="6"/>
  <c r="J2156" i="6"/>
  <c r="J2285" i="6"/>
  <c r="J933" i="6"/>
  <c r="J929" i="6"/>
  <c r="J1548" i="6"/>
  <c r="J1193" i="6"/>
  <c r="J1086" i="6"/>
  <c r="J1705" i="6"/>
  <c r="J2044" i="6"/>
  <c r="J1876" i="6"/>
  <c r="J1429" i="6"/>
  <c r="J930" i="6"/>
  <c r="J1634" i="6"/>
  <c r="J2487" i="6"/>
  <c r="J2408" i="6"/>
  <c r="J2398" i="6"/>
  <c r="J2406" i="6"/>
  <c r="J2477" i="6"/>
  <c r="J1742" i="6"/>
  <c r="J2255" i="6"/>
  <c r="J1850" i="6"/>
  <c r="J1654" i="6"/>
  <c r="J2148" i="6"/>
  <c r="J2457" i="6"/>
  <c r="J2324" i="6"/>
  <c r="J2197" i="6"/>
  <c r="J2615" i="6"/>
  <c r="J1838" i="6"/>
  <c r="J2251" i="6"/>
  <c r="J2613" i="6"/>
  <c r="J1499" i="6"/>
  <c r="J2527" i="6"/>
  <c r="J663" i="6"/>
  <c r="J2558" i="6"/>
  <c r="J2263" i="6"/>
  <c r="J1617" i="6"/>
  <c r="J1697" i="6"/>
  <c r="J2131" i="6"/>
  <c r="J1805" i="6"/>
  <c r="J1694" i="6"/>
  <c r="J2503" i="6"/>
  <c r="J2424" i="6"/>
  <c r="J2539" i="6"/>
  <c r="J2316" i="6"/>
  <c r="J2434" i="6"/>
  <c r="J2164" i="6"/>
  <c r="J2119" i="6"/>
  <c r="J1865" i="6"/>
  <c r="J2447" i="6"/>
  <c r="J2554" i="6"/>
  <c r="J1912" i="6"/>
  <c r="J1787" i="6"/>
  <c r="J1943" i="6"/>
  <c r="J2050" i="6"/>
  <c r="J2485" i="6"/>
  <c r="J2321" i="6"/>
  <c r="J2473" i="6"/>
  <c r="J1973" i="6"/>
  <c r="J1886" i="6"/>
  <c r="J1757" i="6"/>
  <c r="J1504" i="6"/>
  <c r="J2339" i="6"/>
  <c r="J2500" i="6"/>
  <c r="J2280" i="6"/>
  <c r="J2416" i="6"/>
  <c r="J1234" i="6"/>
  <c r="J1980" i="6"/>
  <c r="J394" i="6"/>
  <c r="J515" i="6"/>
  <c r="J2237" i="6"/>
  <c r="J2180" i="6"/>
  <c r="J1868" i="6"/>
  <c r="J2295" i="6"/>
  <c r="J2350" i="6"/>
  <c r="J957" i="6"/>
  <c r="J1110" i="6"/>
  <c r="J2478" i="6"/>
  <c r="J755" i="6"/>
  <c r="J2486" i="6"/>
  <c r="J1380" i="6"/>
  <c r="J2269" i="6"/>
  <c r="J2519" i="6"/>
  <c r="J2147" i="6"/>
  <c r="J2325" i="6"/>
  <c r="J1062" i="6"/>
  <c r="J1729" i="6"/>
  <c r="J2472" i="6"/>
  <c r="J1895" i="6"/>
  <c r="J2463" i="6"/>
  <c r="J2275" i="6"/>
  <c r="J2524" i="6"/>
  <c r="J2276" i="6"/>
  <c r="J1793" i="6"/>
  <c r="J1567" i="6"/>
  <c r="J2399" i="6"/>
  <c r="J2323" i="6"/>
  <c r="J2035" i="6"/>
  <c r="J1885" i="6"/>
  <c r="J2261" i="6"/>
  <c r="J2328" i="6"/>
  <c r="J1488" i="6"/>
  <c r="J2319" i="6"/>
  <c r="J2354" i="6"/>
  <c r="J2452" i="6"/>
  <c r="J1298" i="6"/>
  <c r="J2206" i="6"/>
  <c r="J623" i="6"/>
  <c r="J2209" i="6"/>
  <c r="J2364" i="6"/>
  <c r="J2317" i="6"/>
  <c r="J2174" i="6"/>
  <c r="J2116" i="6"/>
  <c r="J2243" i="6"/>
  <c r="J1594" i="6"/>
  <c r="J1398" i="6"/>
  <c r="J2291" i="6"/>
  <c r="J1777" i="6"/>
  <c r="J1822" i="6"/>
  <c r="J902" i="6"/>
  <c r="J2511" i="6"/>
  <c r="J2287" i="6"/>
  <c r="J2506" i="6"/>
  <c r="J2315" i="6"/>
  <c r="J1820" i="6"/>
  <c r="J2127" i="6"/>
  <c r="J1624" i="6"/>
  <c r="J1994" i="6"/>
  <c r="J2139" i="6"/>
  <c r="J2337" i="6"/>
  <c r="J2432" i="6"/>
  <c r="J1132" i="6"/>
  <c r="J691" i="6"/>
  <c r="J849" i="6"/>
  <c r="J877" i="6"/>
  <c r="J1981" i="6"/>
  <c r="J1733" i="6"/>
  <c r="J873" i="6"/>
  <c r="J2012" i="6"/>
  <c r="J1434" i="6"/>
  <c r="J2568" i="6"/>
  <c r="J2189" i="6"/>
  <c r="J1355" i="6"/>
  <c r="J2060" i="6"/>
  <c r="J1648" i="6"/>
  <c r="J2293" i="6"/>
  <c r="J2607" i="6"/>
  <c r="J2191" i="6"/>
  <c r="J2222" i="6"/>
  <c r="J2489" i="6"/>
  <c r="J2470" i="6"/>
  <c r="J2258" i="6"/>
  <c r="J2168" i="6"/>
  <c r="J1458" i="6"/>
  <c r="J1774" i="6"/>
  <c r="J2144" i="6"/>
  <c r="J2467" i="6"/>
  <c r="J2381" i="6"/>
  <c r="J1715" i="6"/>
  <c r="J2274" i="6"/>
  <c r="J2034" i="6"/>
  <c r="J2079" i="6"/>
  <c r="J2459" i="6"/>
  <c r="J2152" i="6"/>
  <c r="J2609" i="6"/>
  <c r="J2314" i="6"/>
  <c r="J2606" i="6"/>
  <c r="J1115" i="6"/>
  <c r="J2249" i="6"/>
  <c r="J2294" i="6"/>
  <c r="J2523" i="6"/>
  <c r="J2555" i="6"/>
  <c r="J2115" i="6"/>
  <c r="J2502" i="6"/>
  <c r="J1966" i="6"/>
  <c r="J1747" i="6"/>
  <c r="J2353" i="6"/>
  <c r="J2345" i="6"/>
  <c r="J2611" i="6"/>
  <c r="J2343" i="6"/>
  <c r="J2456" i="6"/>
  <c r="J2446" i="6"/>
  <c r="J1910" i="6"/>
  <c r="J2580" i="6"/>
  <c r="J2289" i="6"/>
  <c r="J1537" i="6"/>
  <c r="J2192" i="6"/>
  <c r="J1974" i="6"/>
  <c r="J2342" i="6"/>
  <c r="J1515" i="6"/>
  <c r="J2573" i="6"/>
  <c r="J1273" i="6"/>
  <c r="J1323" i="6"/>
  <c r="J2136" i="6"/>
  <c r="J2334" i="6"/>
  <c r="J2377" i="6"/>
  <c r="J2508" i="6"/>
  <c r="J2386" i="6"/>
  <c r="J100" i="6"/>
  <c r="J1153" i="6"/>
  <c r="J1667" i="6"/>
  <c r="J1253" i="6"/>
  <c r="J2252" i="6"/>
  <c r="J2301" i="6"/>
  <c r="J478" i="6"/>
  <c r="J1732" i="6"/>
  <c r="J1061" i="6"/>
  <c r="J1174" i="6"/>
  <c r="J1784" i="6"/>
  <c r="J658" i="6"/>
  <c r="J1036" i="6"/>
  <c r="J2245" i="6"/>
  <c r="J2204" i="6"/>
  <c r="J786" i="6"/>
  <c r="J2160" i="6"/>
  <c r="J553" i="6"/>
  <c r="J1558" i="6"/>
  <c r="J1928" i="6"/>
  <c r="J1937" i="6"/>
  <c r="J2331" i="6"/>
  <c r="J2449" i="6"/>
  <c r="J2572" i="6"/>
  <c r="J2320" i="6"/>
  <c r="J2310" i="6"/>
  <c r="J2286" i="6"/>
  <c r="J1368" i="6"/>
  <c r="J2155" i="6"/>
  <c r="J2598" i="6"/>
  <c r="J2283" i="6"/>
  <c r="J2384" i="6"/>
  <c r="J1446" i="6"/>
  <c r="J2230" i="6"/>
  <c r="J2091" i="6"/>
  <c r="J2577" i="6"/>
  <c r="J2402" i="6"/>
  <c r="J2453" i="6"/>
  <c r="J2179" i="6"/>
  <c r="J2120" i="6"/>
  <c r="J2318" i="6"/>
  <c r="J1760" i="6"/>
  <c r="J2460" i="6"/>
  <c r="J2409" i="6"/>
  <c r="J2013" i="6"/>
  <c r="J2059" i="6"/>
  <c r="J2207" i="6"/>
  <c r="J2557" i="6"/>
  <c r="J1441" i="6"/>
  <c r="J2530" i="6"/>
  <c r="J2428" i="6"/>
  <c r="J2254" i="6"/>
  <c r="J2270" i="6"/>
  <c r="J2567" i="6"/>
  <c r="J2151" i="6"/>
  <c r="J956" i="6"/>
  <c r="J2018" i="6"/>
  <c r="J2049" i="6"/>
  <c r="J2215" i="6"/>
  <c r="J2083" i="6"/>
  <c r="J2303" i="6"/>
  <c r="J2075" i="6"/>
  <c r="J1841" i="6"/>
  <c r="J2300" i="6"/>
  <c r="J2454" i="6"/>
  <c r="J2455" i="6"/>
  <c r="J2562" i="6"/>
  <c r="J1832" i="6"/>
  <c r="J2563" i="6"/>
  <c r="J127" i="6"/>
  <c r="J66" i="6"/>
  <c r="J3459" i="6"/>
  <c r="J1703" i="6"/>
  <c r="J1690" i="6"/>
  <c r="J224" i="6"/>
  <c r="J3559" i="6"/>
  <c r="J1695" i="6"/>
  <c r="J2392" i="6"/>
  <c r="J2161" i="6"/>
  <c r="J571" i="6"/>
  <c r="J1239" i="6"/>
  <c r="J3404" i="6"/>
  <c r="J440" i="6"/>
  <c r="J3252" i="6"/>
  <c r="J991" i="6"/>
  <c r="J1538" i="6"/>
  <c r="J516" i="6"/>
  <c r="J471" i="6"/>
  <c r="J1714" i="6"/>
  <c r="J310" i="6"/>
  <c r="J1303" i="6"/>
  <c r="J737" i="6"/>
  <c r="J1377" i="6"/>
  <c r="J2480" i="6"/>
  <c r="J1608" i="6"/>
  <c r="J1520" i="6"/>
  <c r="J913" i="6"/>
  <c r="J3069" i="6"/>
  <c r="J3038" i="6"/>
  <c r="J2185" i="6"/>
  <c r="J1632" i="6"/>
  <c r="J1578" i="6"/>
  <c r="J474" i="6"/>
  <c r="J1386" i="6"/>
  <c r="J459" i="6"/>
  <c r="J75" i="6"/>
  <c r="J1564" i="6"/>
  <c r="J997" i="6"/>
  <c r="J1052" i="6"/>
  <c r="J3015" i="6"/>
  <c r="J118" i="6"/>
  <c r="J128" i="6"/>
  <c r="J207" i="6"/>
  <c r="J3497" i="6"/>
  <c r="J1071" i="6"/>
  <c r="J1256" i="6"/>
  <c r="J2165" i="6"/>
  <c r="J2199" i="6"/>
  <c r="J1055" i="6"/>
  <c r="J2244" i="6"/>
  <c r="J408" i="6"/>
  <c r="J1333" i="6"/>
  <c r="J582" i="6"/>
  <c r="J146" i="6"/>
  <c r="J442" i="6"/>
  <c r="J3348" i="6"/>
  <c r="J1577" i="6"/>
  <c r="J2547" i="6"/>
  <c r="J3219" i="6"/>
  <c r="J1721" i="6"/>
  <c r="J1387" i="6"/>
  <c r="J2973" i="6"/>
  <c r="J3296" i="6"/>
  <c r="J1007" i="6"/>
  <c r="J1587" i="6"/>
  <c r="J1560" i="6"/>
  <c r="J2183" i="6"/>
  <c r="J1605" i="6"/>
  <c r="J593" i="6"/>
  <c r="J273" i="6"/>
  <c r="J1059" i="6"/>
  <c r="J1736" i="6"/>
  <c r="J730" i="6"/>
  <c r="J921" i="6"/>
  <c r="J995" i="6"/>
  <c r="J1650" i="6"/>
  <c r="J1291" i="6"/>
  <c r="J1054" i="6"/>
  <c r="J3545" i="6"/>
  <c r="J3222" i="6"/>
  <c r="J519" i="6"/>
  <c r="J1534" i="6"/>
  <c r="J1674" i="6"/>
  <c r="J291" i="6"/>
  <c r="J197" i="6"/>
  <c r="J3474" i="6"/>
  <c r="J1395" i="6"/>
  <c r="J2163" i="6"/>
  <c r="J3546" i="6"/>
  <c r="J3174" i="6"/>
  <c r="J2266" i="6"/>
  <c r="J3432" i="6"/>
  <c r="J2989" i="6"/>
  <c r="J3033" i="6"/>
  <c r="J2411" i="6"/>
  <c r="J2307" i="6"/>
  <c r="J1582" i="6"/>
  <c r="J768" i="6"/>
  <c r="J1353" i="6"/>
  <c r="J104" i="6"/>
  <c r="J409" i="6"/>
  <c r="J889" i="6"/>
  <c r="J2544" i="6"/>
  <c r="J2184" i="6"/>
  <c r="J433" i="6"/>
  <c r="J575" i="6"/>
  <c r="J3368" i="6"/>
  <c r="J655" i="6"/>
  <c r="J3210" i="6"/>
  <c r="J174" i="6"/>
  <c r="J876" i="6"/>
  <c r="J397" i="6"/>
  <c r="J1423" i="6"/>
  <c r="J1318" i="6"/>
  <c r="J867" i="6"/>
  <c r="J380" i="6"/>
  <c r="J137" i="6"/>
  <c r="J1579" i="6"/>
  <c r="J407" i="6"/>
  <c r="J1370" i="6"/>
  <c r="J2336" i="6"/>
  <c r="J1593" i="6"/>
  <c r="J329" i="6"/>
  <c r="J2193" i="6"/>
  <c r="J660" i="6"/>
  <c r="J662" i="6"/>
  <c r="J87" i="6"/>
  <c r="J123" i="6"/>
  <c r="J2203" i="6"/>
  <c r="J214" i="6"/>
  <c r="J538" i="6"/>
  <c r="J1013" i="6"/>
  <c r="J1272" i="6"/>
  <c r="J147" i="6"/>
  <c r="J1652" i="6"/>
  <c r="J2793" i="6"/>
  <c r="J3114" i="6"/>
  <c r="J3089" i="6"/>
  <c r="J2513" i="6"/>
  <c r="J2813" i="6"/>
  <c r="J3199" i="6"/>
  <c r="J2591" i="6"/>
  <c r="J1510" i="6"/>
  <c r="J896" i="6"/>
  <c r="J3129" i="6"/>
  <c r="J2919" i="6"/>
  <c r="J2483" i="6"/>
  <c r="J3056" i="6"/>
  <c r="J2359" i="6"/>
  <c r="J236" i="6"/>
  <c r="J1607" i="6"/>
  <c r="J1254" i="6"/>
  <c r="J2282" i="6"/>
  <c r="J1566" i="6"/>
  <c r="J969" i="6"/>
  <c r="J2810" i="6"/>
  <c r="J3214" i="6"/>
  <c r="J1473" i="6"/>
  <c r="J3171" i="6"/>
  <c r="J3518" i="6"/>
  <c r="J1392" i="6"/>
  <c r="J2298" i="6"/>
  <c r="J1572" i="6"/>
  <c r="J894" i="6"/>
  <c r="J2806" i="6"/>
  <c r="J661" i="6"/>
  <c r="J2271" i="6"/>
  <c r="J2710" i="6"/>
  <c r="J3523" i="6"/>
  <c r="J2789" i="6"/>
  <c r="J3453" i="6"/>
  <c r="J280" i="6"/>
  <c r="J2745" i="6"/>
  <c r="J780" i="6"/>
  <c r="J1050" i="6"/>
  <c r="J2805" i="6"/>
  <c r="J2788" i="6"/>
  <c r="J1440" i="6"/>
  <c r="J1250" i="6"/>
  <c r="J396" i="6"/>
  <c r="J2262" i="6"/>
  <c r="J1335" i="6"/>
  <c r="J449" i="6"/>
  <c r="J1010" i="6"/>
  <c r="J1461" i="6"/>
  <c r="J1064" i="6"/>
  <c r="J530" i="6"/>
  <c r="J524" i="6"/>
  <c r="J3510" i="6"/>
  <c r="J359" i="6"/>
  <c r="J3422" i="6"/>
  <c r="J3301" i="6"/>
  <c r="J891" i="6"/>
  <c r="J1622" i="6"/>
  <c r="J212" i="6"/>
  <c r="J199" i="6"/>
  <c r="J3007" i="6"/>
  <c r="J477" i="6"/>
  <c r="J1467" i="6"/>
  <c r="J3375" i="6"/>
  <c r="J872" i="6"/>
  <c r="J1716" i="6"/>
  <c r="J80" i="6"/>
  <c r="J2529" i="6"/>
  <c r="J3560" i="6"/>
  <c r="J3515" i="6"/>
  <c r="J883" i="6"/>
  <c r="J673" i="6"/>
  <c r="J406" i="6"/>
  <c r="J129" i="6"/>
  <c r="J290" i="6"/>
  <c r="J555" i="6"/>
  <c r="J83" i="6"/>
  <c r="J764" i="6"/>
  <c r="J557" i="6"/>
  <c r="J539" i="6"/>
  <c r="J576" i="6"/>
  <c r="J2790" i="6"/>
  <c r="J1516" i="6"/>
  <c r="J766" i="6"/>
  <c r="J588" i="6"/>
  <c r="J2430" i="6"/>
  <c r="J3095" i="6"/>
  <c r="J563" i="6"/>
  <c r="J367" i="6"/>
  <c r="J3193" i="6"/>
  <c r="J1672" i="6"/>
  <c r="J2546" i="6"/>
  <c r="J3261" i="6"/>
  <c r="J3032" i="6"/>
  <c r="J550" i="6"/>
  <c r="J918" i="6"/>
  <c r="J3374" i="6"/>
  <c r="J1329" i="6"/>
  <c r="J2213" i="6"/>
  <c r="J71" i="6"/>
  <c r="J78" i="6"/>
  <c r="J1484" i="6"/>
  <c r="J1362" i="6"/>
  <c r="J3182" i="6"/>
  <c r="J1258" i="6"/>
  <c r="J2200" i="6"/>
  <c r="J3328" i="6"/>
  <c r="J205" i="6"/>
  <c r="J2822" i="6"/>
  <c r="J3236" i="6"/>
  <c r="J286" i="6"/>
  <c r="J1371" i="6"/>
  <c r="J382" i="6"/>
  <c r="J2418" i="6"/>
  <c r="J964" i="6"/>
  <c r="J579" i="6"/>
  <c r="J2867" i="6"/>
  <c r="J2538" i="6"/>
  <c r="J2492" i="6"/>
  <c r="J762" i="6"/>
  <c r="J1562" i="6"/>
  <c r="J510" i="6"/>
  <c r="J223" i="6"/>
  <c r="J103" i="6"/>
  <c r="J2791" i="6"/>
  <c r="J1514" i="6"/>
  <c r="J1590" i="6"/>
  <c r="J2843" i="6"/>
  <c r="J759" i="6"/>
  <c r="J741" i="6"/>
  <c r="J2167" i="6"/>
  <c r="J3455" i="6"/>
  <c r="J3357" i="6"/>
  <c r="J413" i="6"/>
  <c r="J1478" i="6"/>
  <c r="J2828" i="6"/>
  <c r="J213" i="6"/>
  <c r="J446" i="6"/>
  <c r="J377" i="6"/>
  <c r="J3111" i="6"/>
  <c r="J1628" i="6"/>
  <c r="J2792" i="6"/>
  <c r="J2814" i="6"/>
  <c r="J2881" i="6"/>
  <c r="J992" i="6"/>
  <c r="J1596" i="6"/>
  <c r="J1324" i="6"/>
  <c r="J3502" i="6"/>
  <c r="J912" i="6"/>
  <c r="J343" i="6"/>
  <c r="J235" i="6"/>
  <c r="J532" i="6"/>
  <c r="J239" i="6"/>
  <c r="J454" i="6"/>
  <c r="J2660" i="6"/>
  <c r="J1068" i="6"/>
  <c r="J85" i="6"/>
  <c r="J1369" i="6"/>
  <c r="J2311" i="6"/>
  <c r="J169" i="6"/>
  <c r="J1521" i="6"/>
  <c r="J3429" i="6"/>
  <c r="J113" i="6"/>
  <c r="J1020" i="6"/>
  <c r="J3198" i="6"/>
  <c r="J2665" i="6"/>
  <c r="J1539" i="6"/>
  <c r="J2864" i="6"/>
  <c r="J139" i="6"/>
  <c r="J754" i="6"/>
  <c r="J714" i="6"/>
  <c r="J1060" i="6"/>
  <c r="J481" i="6"/>
  <c r="J1678" i="6"/>
  <c r="J546" i="6"/>
  <c r="J1295" i="6"/>
  <c r="J3521" i="6"/>
  <c r="J68" i="6"/>
  <c r="J2210" i="6"/>
  <c r="J1489" i="6"/>
  <c r="J1040" i="6"/>
  <c r="J330" i="6"/>
  <c r="J201" i="6"/>
  <c r="J2632" i="6"/>
  <c r="J2958" i="6"/>
  <c r="J482" i="6"/>
  <c r="J2537" i="6"/>
  <c r="J3256" i="6"/>
  <c r="J2327" i="6"/>
  <c r="J3544" i="6"/>
  <c r="J2445" i="6"/>
  <c r="J2517" i="6"/>
  <c r="J2829" i="6"/>
  <c r="J2390" i="6"/>
  <c r="J3383" i="6"/>
  <c r="J1485" i="6"/>
  <c r="J1079" i="6"/>
  <c r="J551" i="6"/>
  <c r="J468" i="6"/>
  <c r="J89" i="6"/>
  <c r="J1509" i="6"/>
  <c r="J1278" i="6"/>
  <c r="J2426" i="6"/>
  <c r="J1475" i="6"/>
  <c r="J450" i="6"/>
  <c r="J2887" i="6"/>
  <c r="J358" i="6"/>
  <c r="J289" i="6"/>
  <c r="J3494" i="6"/>
  <c r="J3013" i="6"/>
  <c r="J3323" i="6"/>
  <c r="J2840" i="6"/>
  <c r="J2860" i="6"/>
  <c r="J2224" i="6"/>
  <c r="J1476" i="6"/>
  <c r="J341" i="6"/>
  <c r="J965" i="6"/>
  <c r="J3500" i="6"/>
  <c r="J1508" i="6"/>
  <c r="J1649" i="6"/>
  <c r="J186" i="6"/>
  <c r="J3403" i="6"/>
  <c r="J2799" i="6"/>
  <c r="J2798" i="6"/>
  <c r="J743" i="6"/>
  <c r="J2811" i="6"/>
  <c r="J1462" i="6"/>
  <c r="J1463" i="6"/>
  <c r="J669" i="6"/>
  <c r="J1029" i="6"/>
  <c r="J1021" i="6"/>
  <c r="J1532" i="6"/>
  <c r="J479" i="6"/>
  <c r="J2535" i="6"/>
  <c r="J2845" i="6"/>
  <c r="J2831" i="6"/>
  <c r="J3191" i="6"/>
  <c r="J196" i="6"/>
  <c r="J3554" i="6"/>
  <c r="J2186" i="6"/>
  <c r="J2835" i="6"/>
  <c r="J1383" i="6"/>
  <c r="J1546" i="6"/>
  <c r="J439" i="6"/>
  <c r="J3197" i="6"/>
  <c r="J3504" i="6"/>
  <c r="J2401" i="6"/>
  <c r="J2846" i="6"/>
  <c r="J2380" i="6"/>
  <c r="J3354" i="6"/>
  <c r="J2422" i="6"/>
  <c r="J2865" i="6"/>
  <c r="J3365" i="6"/>
  <c r="J2968" i="6"/>
  <c r="J1651" i="6"/>
  <c r="J3218" i="6"/>
  <c r="J2923" i="6"/>
  <c r="J2819" i="6"/>
  <c r="J2817" i="6"/>
  <c r="J1328" i="6"/>
  <c r="J2475" i="6"/>
  <c r="J1006" i="6"/>
  <c r="J1542" i="6"/>
  <c r="J1653" i="6"/>
  <c r="J303" i="6"/>
  <c r="J456" i="6"/>
  <c r="J1320" i="6"/>
  <c r="J1472" i="6"/>
  <c r="J2839" i="6"/>
  <c r="J1024" i="6"/>
  <c r="J2821" i="6"/>
  <c r="J2842" i="6"/>
  <c r="J1427" i="6"/>
  <c r="J3512" i="6"/>
  <c r="J2934" i="6"/>
  <c r="J3041" i="6"/>
  <c r="J2850" i="6"/>
  <c r="J2784" i="6"/>
  <c r="J2859" i="6"/>
  <c r="J3058" i="6"/>
  <c r="J738" i="6"/>
  <c r="J863" i="6"/>
  <c r="J2807" i="6"/>
  <c r="J1464" i="6"/>
  <c r="J3144" i="6"/>
  <c r="J1477" i="6"/>
  <c r="J1048" i="6"/>
  <c r="J2818" i="6"/>
  <c r="J2340" i="6"/>
  <c r="J1465" i="6"/>
  <c r="J2937" i="6"/>
  <c r="J2848" i="6"/>
  <c r="J2581" i="6"/>
  <c r="J3178" i="6"/>
  <c r="J2782" i="6"/>
  <c r="J879" i="6"/>
  <c r="J1658" i="6"/>
  <c r="J347" i="6"/>
  <c r="J1366" i="6"/>
  <c r="J1261" i="6"/>
  <c r="J452" i="6"/>
  <c r="J130" i="6"/>
  <c r="J363" i="6"/>
  <c r="J2774" i="6"/>
  <c r="J2863" i="6"/>
  <c r="J963" i="6"/>
  <c r="J2771" i="6"/>
  <c r="J3008" i="6"/>
  <c r="J2830" i="6"/>
  <c r="J1479" i="6"/>
  <c r="J1556" i="6"/>
  <c r="J1076" i="6"/>
  <c r="J2802" i="6"/>
  <c r="J2306" i="6"/>
  <c r="J2495" i="6"/>
  <c r="J1257" i="6"/>
  <c r="J58" i="6"/>
  <c r="J2264" i="6"/>
  <c r="J1480" i="6"/>
  <c r="J1471" i="6"/>
  <c r="J2856" i="6"/>
  <c r="J704" i="6"/>
  <c r="J2824" i="6"/>
  <c r="J1595" i="6"/>
  <c r="J3460" i="6"/>
  <c r="J3000" i="6"/>
  <c r="J3414" i="6"/>
  <c r="J2542" i="6"/>
  <c r="J364" i="6"/>
  <c r="J1670" i="6"/>
  <c r="J3485" i="6"/>
  <c r="J3287" i="6"/>
  <c r="J2351" i="6"/>
  <c r="J2938" i="6"/>
  <c r="J1470" i="6"/>
  <c r="J1466" i="6"/>
  <c r="J2862" i="6"/>
  <c r="J962" i="6"/>
  <c r="J391" i="6"/>
  <c r="J2374" i="6"/>
  <c r="J91" i="6"/>
  <c r="J1309" i="6"/>
  <c r="J2738" i="6"/>
  <c r="J2823" i="6"/>
  <c r="J1483" i="6"/>
  <c r="J2855" i="6"/>
  <c r="J1308" i="6"/>
  <c r="J360" i="6"/>
  <c r="J1022" i="6"/>
  <c r="J378" i="6"/>
  <c r="J361" i="6"/>
  <c r="J311" i="6"/>
  <c r="J961" i="6"/>
  <c r="J435" i="6"/>
  <c r="J124" i="6"/>
  <c r="J993" i="6"/>
  <c r="J467" i="6"/>
  <c r="J2998" i="6"/>
  <c r="J1416" i="6"/>
  <c r="J366" i="6"/>
  <c r="J3205" i="6"/>
  <c r="J785" i="6"/>
  <c r="J545" i="6"/>
  <c r="J307" i="6"/>
  <c r="J1730" i="6"/>
  <c r="J1252" i="6"/>
  <c r="J772" i="6"/>
  <c r="J750" i="6"/>
  <c r="J570" i="6"/>
  <c r="J2240" i="6"/>
  <c r="J179" i="6"/>
  <c r="J346" i="6"/>
  <c r="J3360" i="6"/>
  <c r="J862" i="6"/>
  <c r="J2540" i="6"/>
  <c r="J1482" i="6"/>
  <c r="J2849" i="6"/>
  <c r="J2812" i="6"/>
  <c r="J2346" i="6"/>
  <c r="J3552" i="6"/>
  <c r="J3101" i="6"/>
  <c r="J2491" i="6"/>
  <c r="J1583" i="6"/>
  <c r="J1614" i="6"/>
  <c r="J2493" i="6"/>
  <c r="J2838" i="6"/>
  <c r="J3204" i="6"/>
  <c r="J2820" i="6"/>
  <c r="J403" i="6"/>
  <c r="J3355" i="6"/>
  <c r="J2833" i="6"/>
  <c r="J2413" i="6"/>
  <c r="J258" i="6"/>
  <c r="J259" i="6"/>
  <c r="J153" i="6"/>
  <c r="J595" i="6"/>
  <c r="J520" i="6"/>
  <c r="J172" i="6"/>
  <c r="J376" i="6"/>
  <c r="J1606" i="6"/>
  <c r="J19" i="6"/>
  <c r="J101" i="6"/>
  <c r="J3234" i="6"/>
  <c r="J206" i="6"/>
  <c r="J3300" i="6"/>
  <c r="J2801" i="6"/>
  <c r="J3003" i="6"/>
  <c r="J2857" i="6"/>
  <c r="J336" i="6"/>
  <c r="J3353" i="6"/>
  <c r="J3230" i="6"/>
  <c r="J654" i="6"/>
  <c r="J1248" i="6"/>
  <c r="J2787" i="6"/>
  <c r="J3187" i="6"/>
  <c r="J3528" i="6"/>
  <c r="J168" i="6"/>
  <c r="J1669" i="6"/>
  <c r="J589" i="6"/>
  <c r="J306" i="6"/>
  <c r="J28" i="6"/>
  <c r="J180" i="6"/>
  <c r="J248" i="6"/>
  <c r="J906" i="6"/>
  <c r="J260" i="6"/>
  <c r="J170" i="6"/>
  <c r="J283" i="6"/>
  <c r="J1027" i="6"/>
  <c r="J1541" i="6"/>
  <c r="J587" i="6"/>
  <c r="J1292" i="6"/>
  <c r="J386" i="6"/>
  <c r="J38" i="6"/>
  <c r="J1023" i="6"/>
  <c r="J3194" i="6"/>
  <c r="J3152" i="6"/>
  <c r="J2785" i="6"/>
  <c r="J581" i="6"/>
  <c r="J39" i="6"/>
  <c r="J527" i="6"/>
  <c r="J277" i="6"/>
  <c r="J3322" i="6"/>
  <c r="J3021" i="6"/>
  <c r="J2861" i="6"/>
  <c r="J3413" i="6"/>
  <c r="J404" i="6"/>
  <c r="J2363" i="6"/>
  <c r="J3117" i="6"/>
  <c r="J1085" i="6"/>
  <c r="J3224" i="6"/>
  <c r="J2826" i="6"/>
  <c r="J2847" i="6"/>
  <c r="J3212" i="6"/>
  <c r="J1070" i="6"/>
  <c r="J3039" i="6"/>
  <c r="J3488" i="6"/>
  <c r="J2988" i="6"/>
  <c r="J2804" i="6"/>
  <c r="J3449" i="6"/>
  <c r="J2837" i="6"/>
  <c r="J2809" i="6"/>
  <c r="J3458" i="6"/>
  <c r="J2852" i="6"/>
  <c r="J3196" i="6"/>
  <c r="J3010" i="6"/>
  <c r="J2794" i="6"/>
  <c r="J1660" i="6"/>
  <c r="J325" i="6"/>
  <c r="J2309" i="6"/>
  <c r="J1315" i="6"/>
  <c r="J2815" i="6"/>
  <c r="J3026" i="6"/>
  <c r="J1287" i="6"/>
  <c r="J3418" i="6"/>
  <c r="J148" i="6"/>
  <c r="J1361" i="6"/>
  <c r="J2834" i="6"/>
  <c r="J3313" i="6"/>
  <c r="J3170" i="6"/>
  <c r="J2851" i="6"/>
  <c r="J1474" i="6"/>
  <c r="J3321" i="6"/>
  <c r="J3115" i="6"/>
  <c r="J431" i="6"/>
  <c r="J2796" i="6"/>
  <c r="J1618" i="6"/>
  <c r="J2800" i="6"/>
  <c r="J285" i="6"/>
  <c r="J1397" i="6"/>
  <c r="J2376" i="6"/>
  <c r="J1602" i="6"/>
  <c r="J3064" i="6"/>
  <c r="J3012" i="6"/>
  <c r="J3358" i="6"/>
  <c r="J2356" i="6"/>
  <c r="J3346" i="6"/>
  <c r="J3492" i="6"/>
  <c r="J2853" i="6"/>
  <c r="J2341" i="6"/>
  <c r="J2326" i="6"/>
  <c r="J3506" i="6"/>
  <c r="J2420" i="6"/>
  <c r="J2827" i="6"/>
  <c r="J3036" i="6"/>
  <c r="J3160" i="6"/>
  <c r="J2616" i="6"/>
  <c r="J548" i="6"/>
  <c r="J676" i="6"/>
  <c r="J905" i="6"/>
  <c r="J345" i="6"/>
  <c r="J1372" i="6"/>
  <c r="J312" i="6"/>
  <c r="J116" i="6"/>
  <c r="J1469" i="6"/>
  <c r="J317" i="6"/>
  <c r="J837" i="6"/>
  <c r="J472" i="6"/>
  <c r="J684" i="6"/>
  <c r="J811" i="6"/>
  <c r="J514" i="6"/>
  <c r="J508" i="6"/>
  <c r="J1244" i="6"/>
  <c r="J203" i="6"/>
  <c r="J166" i="6"/>
  <c r="J368" i="6"/>
  <c r="J580" i="6"/>
  <c r="J337" i="6"/>
  <c r="J1348" i="6"/>
  <c r="J789" i="6"/>
  <c r="J1111" i="6"/>
  <c r="J2196" i="6"/>
  <c r="J1192" i="6"/>
  <c r="J560" i="6"/>
  <c r="J2520" i="6"/>
  <c r="J731" i="6"/>
  <c r="J2688" i="6"/>
  <c r="J2450" i="6"/>
  <c r="J822" i="6"/>
  <c r="J2039" i="6"/>
  <c r="J1009" i="6"/>
  <c r="J2574" i="6"/>
  <c r="J2425" i="6"/>
  <c r="J2602" i="6"/>
  <c r="J3040" i="6"/>
  <c r="J1413" i="6"/>
  <c r="J806" i="6"/>
  <c r="J1951" i="6"/>
  <c r="J2387" i="6"/>
  <c r="J2720" i="6"/>
  <c r="J769" i="6"/>
  <c r="J817" i="6"/>
  <c r="J1970" i="6"/>
  <c r="J2462" i="6"/>
  <c r="J2267" i="6"/>
  <c r="J2917" i="6"/>
  <c r="J256" i="6"/>
  <c r="J1282" i="6"/>
  <c r="J1995" i="6"/>
  <c r="J1816" i="6"/>
  <c r="J2362" i="6"/>
  <c r="J2904" i="6"/>
  <c r="J2714" i="6"/>
  <c r="J729" i="6"/>
  <c r="J20" i="6"/>
  <c r="J1858" i="6"/>
  <c r="J2305" i="6"/>
  <c r="J2635" i="6"/>
  <c r="J264" i="6"/>
  <c r="J1352" i="6"/>
  <c r="J2055" i="6"/>
  <c r="J667" i="6"/>
  <c r="J150" i="6"/>
  <c r="J2417" i="6"/>
  <c r="J2956" i="6"/>
  <c r="J300" i="6"/>
  <c r="J26" i="6"/>
  <c r="J1214" i="6"/>
  <c r="J185" i="6"/>
  <c r="J2876" i="6"/>
  <c r="J229" i="6"/>
  <c r="J1829" i="6"/>
  <c r="J577" i="6"/>
  <c r="J1245" i="6"/>
  <c r="J143" i="6"/>
  <c r="J216" i="6"/>
  <c r="J1123" i="6"/>
  <c r="J567" i="6"/>
  <c r="J792" i="6"/>
  <c r="J990" i="6"/>
  <c r="J441" i="6"/>
  <c r="J1092" i="6"/>
  <c r="J816" i="6"/>
  <c r="J813" i="6"/>
  <c r="J1002" i="6"/>
  <c r="J270" i="6"/>
  <c r="J598" i="6"/>
  <c r="J1421" i="6"/>
  <c r="J1228" i="6"/>
  <c r="J1301" i="6"/>
  <c r="J1207" i="6"/>
  <c r="J2433" i="6"/>
  <c r="J2436" i="6"/>
  <c r="J62" i="6"/>
  <c r="J2288" i="6"/>
  <c r="J1374" i="6"/>
  <c r="J2158" i="6"/>
  <c r="J2610" i="6"/>
  <c r="J2739" i="6"/>
  <c r="J1891" i="6"/>
  <c r="J1121" i="6"/>
  <c r="J2878" i="6"/>
  <c r="J1425" i="6"/>
  <c r="J2561" i="6"/>
  <c r="J2905" i="6"/>
  <c r="J161" i="6"/>
  <c r="J799" i="6"/>
  <c r="J1382" i="6"/>
  <c r="J2974" i="6"/>
  <c r="J115" i="6"/>
  <c r="J2914" i="6"/>
  <c r="J350" i="6"/>
  <c r="J1806" i="6"/>
  <c r="J603" i="6"/>
  <c r="J2065" i="6"/>
  <c r="J1955" i="6"/>
  <c r="J1883" i="6"/>
  <c r="J2371" i="6"/>
  <c r="J1281" i="6"/>
  <c r="J1357" i="6"/>
  <c r="J1364" i="6"/>
  <c r="J2641" i="6"/>
  <c r="J2394" i="6"/>
  <c r="J126" i="6"/>
  <c r="J111" i="6"/>
  <c r="J1266" i="6"/>
  <c r="J149" i="6"/>
  <c r="J2587" i="6"/>
  <c r="J1825" i="6"/>
  <c r="J2757" i="6"/>
  <c r="J1210" i="6"/>
  <c r="J1949" i="6"/>
  <c r="J1999" i="6"/>
  <c r="J1215" i="6"/>
  <c r="J2002" i="6"/>
  <c r="J469" i="6"/>
  <c r="J834" i="6"/>
  <c r="J414" i="6"/>
  <c r="J535" i="6"/>
  <c r="J521" i="6"/>
  <c r="J841" i="6"/>
  <c r="J458" i="6"/>
  <c r="J195" i="6"/>
  <c r="J60" i="6"/>
  <c r="J194" i="6"/>
  <c r="J723" i="6"/>
  <c r="J732" i="6"/>
  <c r="J271" i="6"/>
  <c r="J778" i="6"/>
  <c r="J1988" i="6"/>
  <c r="J842" i="6"/>
  <c r="J1997" i="6"/>
  <c r="J821" i="6"/>
  <c r="J1030" i="6"/>
  <c r="J383" i="6"/>
  <c r="J1823" i="6"/>
  <c r="J2397" i="6"/>
  <c r="J2605" i="6"/>
  <c r="J522" i="6"/>
  <c r="J2025" i="6"/>
  <c r="J1349" i="6"/>
  <c r="J1375" i="6"/>
  <c r="J2779" i="6"/>
  <c r="J2405" i="6"/>
  <c r="J24" i="6"/>
  <c r="J716" i="6"/>
  <c r="J2177" i="6"/>
  <c r="J2639" i="6"/>
  <c r="J1384" i="6"/>
  <c r="J2578" i="6"/>
  <c r="J1034" i="6"/>
  <c r="J1904" i="6"/>
  <c r="J2121" i="6"/>
  <c r="J802" i="6"/>
  <c r="J1297" i="6"/>
  <c r="J726" i="6"/>
  <c r="J1143" i="6"/>
  <c r="J2047" i="6"/>
  <c r="J610" i="6"/>
  <c r="J1923" i="6"/>
  <c r="J859" i="6"/>
  <c r="J2419" i="6"/>
  <c r="J2883" i="6"/>
  <c r="J210" i="6"/>
  <c r="J121" i="6"/>
  <c r="J2023" i="6"/>
  <c r="J1835" i="6"/>
  <c r="J2594" i="6"/>
  <c r="J1001" i="6"/>
  <c r="J1422" i="6"/>
  <c r="J2743" i="6"/>
  <c r="J16" i="6"/>
  <c r="J2404" i="6"/>
  <c r="J2882" i="6"/>
  <c r="J1264" i="6"/>
  <c r="J1268" i="6"/>
  <c r="J1911" i="6"/>
  <c r="J1126" i="6"/>
  <c r="J2608" i="6"/>
  <c r="J2737" i="6"/>
  <c r="J2936" i="6"/>
  <c r="J331" i="6"/>
  <c r="J1109" i="6"/>
  <c r="J187" i="6"/>
  <c r="J339" i="6"/>
  <c r="J1093" i="6"/>
  <c r="J728" i="6"/>
  <c r="J564" i="6"/>
  <c r="J857" i="6"/>
  <c r="J525" i="6"/>
  <c r="J1804" i="6"/>
  <c r="J784" i="6"/>
  <c r="J566" i="6"/>
  <c r="J2052" i="6"/>
  <c r="J252" i="6"/>
  <c r="J293" i="6"/>
  <c r="J13" i="6"/>
  <c r="J1243" i="6"/>
  <c r="J1405" i="6"/>
  <c r="J74" i="6"/>
  <c r="J702" i="6"/>
  <c r="J771" i="6"/>
  <c r="J202" i="6"/>
  <c r="J69" i="6"/>
  <c r="J694" i="6"/>
  <c r="J65" i="6"/>
  <c r="J1961" i="6"/>
  <c r="J1275" i="6"/>
  <c r="J2902" i="6"/>
  <c r="J2498" i="6"/>
  <c r="J2368" i="6"/>
  <c r="J798" i="6"/>
  <c r="J1338" i="6"/>
  <c r="J583" i="6"/>
  <c r="J590" i="6"/>
  <c r="J313" i="6"/>
  <c r="J2514" i="6"/>
  <c r="J98" i="6"/>
  <c r="J373" i="6"/>
  <c r="J1310" i="6"/>
  <c r="J795" i="6"/>
  <c r="J2730" i="6"/>
  <c r="J2747" i="6"/>
  <c r="J1219" i="6"/>
  <c r="J2153" i="6"/>
  <c r="J1190" i="6"/>
  <c r="J1960" i="6"/>
  <c r="J3025" i="6"/>
  <c r="J253" i="6"/>
  <c r="J531" i="6"/>
  <c r="J2614" i="6"/>
  <c r="J1958" i="6"/>
  <c r="J852" i="6"/>
  <c r="J2896" i="6"/>
  <c r="J2931" i="6"/>
  <c r="J2637" i="6"/>
  <c r="J858" i="6"/>
  <c r="J2000" i="6"/>
  <c r="J1222" i="6"/>
  <c r="J2920" i="6"/>
  <c r="J611" i="6"/>
  <c r="J460" i="6"/>
  <c r="J1890" i="6"/>
  <c r="J448" i="6"/>
  <c r="J1944" i="6"/>
  <c r="J1247" i="6"/>
  <c r="J1251" i="6"/>
  <c r="J2499" i="6"/>
  <c r="J774" i="6"/>
  <c r="J2566" i="6"/>
  <c r="J1201" i="6"/>
  <c r="J2396" i="6"/>
  <c r="J1262" i="6"/>
  <c r="J773" i="6"/>
  <c r="J1138" i="6"/>
  <c r="J1381" i="6"/>
  <c r="J1316" i="6"/>
  <c r="J1404" i="6"/>
  <c r="J348" i="6"/>
  <c r="J476" i="6"/>
  <c r="J705" i="6"/>
  <c r="J145" i="6"/>
  <c r="J217" i="6"/>
  <c r="J1140" i="6"/>
  <c r="J191" i="6"/>
  <c r="J604" i="6"/>
  <c r="J833" i="6"/>
  <c r="J2108" i="6"/>
  <c r="J443" i="6"/>
  <c r="J1000" i="6"/>
  <c r="J1212" i="6"/>
  <c r="J427" i="6"/>
  <c r="J725" i="6"/>
  <c r="J334" i="6"/>
  <c r="J599" i="6"/>
  <c r="J2132" i="6"/>
  <c r="J132" i="6"/>
  <c r="J72" i="6"/>
  <c r="J136" i="6"/>
  <c r="J405" i="6"/>
  <c r="J591" i="6"/>
  <c r="J246" i="6"/>
  <c r="J2201" i="6"/>
  <c r="J2667" i="6"/>
  <c r="J2644" i="6"/>
  <c r="J299" i="6"/>
  <c r="J2104" i="6"/>
  <c r="J1842" i="6"/>
  <c r="J1237" i="6"/>
  <c r="J3009" i="6"/>
  <c r="J2522" i="6"/>
  <c r="J222" i="6"/>
  <c r="J1862" i="6"/>
  <c r="J415" i="6"/>
  <c r="J1299" i="6"/>
  <c r="J2768" i="6"/>
  <c r="J2586" i="6"/>
  <c r="J1185" i="6"/>
  <c r="J2504" i="6"/>
  <c r="J2001" i="6"/>
  <c r="J2553" i="6"/>
  <c r="J3053" i="6"/>
  <c r="J727" i="6"/>
  <c r="J1077" i="6"/>
  <c r="J384" i="6"/>
  <c r="J1424" i="6"/>
  <c r="J1959" i="6"/>
  <c r="J2569" i="6"/>
  <c r="J2653" i="6"/>
  <c r="J2372" i="6"/>
  <c r="J269" i="6"/>
  <c r="J1127" i="6"/>
  <c r="J2711" i="6"/>
  <c r="J2435" i="6"/>
  <c r="J2149" i="6"/>
  <c r="J1100" i="6"/>
  <c r="J2742" i="6"/>
  <c r="J2141" i="6"/>
  <c r="J765" i="6"/>
  <c r="J2490" i="6"/>
  <c r="J3027" i="6"/>
  <c r="J2496" i="6"/>
  <c r="J843" i="6"/>
  <c r="J1998" i="6"/>
  <c r="J2687" i="6"/>
  <c r="J470" i="6"/>
  <c r="J1279" i="6"/>
  <c r="J1031" i="6"/>
  <c r="J473" i="6"/>
  <c r="J2682" i="6"/>
  <c r="J783" i="6"/>
  <c r="J513" i="6"/>
  <c r="J412" i="6"/>
  <c r="J1082" i="6"/>
  <c r="J349" i="6"/>
  <c r="J776" i="6"/>
  <c r="J1047" i="6"/>
  <c r="J461" i="6"/>
  <c r="J826" i="6"/>
  <c r="J1412" i="6"/>
  <c r="J517" i="6"/>
  <c r="J1124" i="6"/>
  <c r="J288" i="6"/>
  <c r="J1340" i="6"/>
  <c r="J184" i="6"/>
  <c r="J110" i="6"/>
  <c r="J305" i="6"/>
  <c r="J294" i="6"/>
  <c r="J2140" i="6"/>
  <c r="J93" i="6"/>
  <c r="J475" i="6"/>
  <c r="J2630" i="6"/>
  <c r="J1418" i="6"/>
  <c r="J2940" i="6"/>
  <c r="J2442" i="6"/>
  <c r="J1114" i="6"/>
  <c r="J462" i="6"/>
  <c r="J2464" i="6"/>
  <c r="J2265" i="6"/>
  <c r="J1199" i="6"/>
  <c r="J3034" i="6"/>
  <c r="J254" i="6"/>
  <c r="J1321" i="6"/>
  <c r="J2638" i="6"/>
  <c r="J1831" i="6"/>
  <c r="J2441" i="6"/>
  <c r="J2429" i="6"/>
  <c r="J1220" i="6"/>
  <c r="J1150" i="6"/>
  <c r="J2703" i="6"/>
  <c r="J2907" i="6"/>
  <c r="J2922" i="6"/>
  <c r="J131" i="6"/>
  <c r="J1990" i="6"/>
  <c r="J1927" i="6"/>
  <c r="J701" i="6"/>
  <c r="J2208" i="6"/>
  <c r="J1819" i="6"/>
  <c r="J2565" i="6"/>
  <c r="J1406" i="6"/>
  <c r="J1330" i="6"/>
  <c r="J2951" i="6"/>
  <c r="J2866" i="6"/>
  <c r="J2947" i="6"/>
  <c r="J250" i="6"/>
  <c r="J208" i="6"/>
  <c r="J509" i="6"/>
  <c r="J1935" i="6"/>
  <c r="J1846" i="6"/>
  <c r="J463" i="6"/>
  <c r="J2378" i="6"/>
  <c r="J2672" i="6"/>
  <c r="J2004" i="6"/>
  <c r="J2239" i="6"/>
  <c r="J1350" i="6"/>
  <c r="J1376" i="6"/>
  <c r="J2603" i="6"/>
  <c r="J796" i="6"/>
  <c r="J2277" i="6"/>
  <c r="J1101" i="6"/>
  <c r="J114" i="6"/>
  <c r="J746" i="6"/>
  <c r="J670" i="6"/>
  <c r="J53" i="6"/>
  <c r="J190" i="6"/>
  <c r="J688" i="6"/>
  <c r="J2093" i="6"/>
  <c r="J578" i="6"/>
  <c r="J183" i="6"/>
  <c r="J1317" i="6"/>
  <c r="J335" i="6"/>
  <c r="J820" i="6"/>
  <c r="J698" i="6"/>
  <c r="J43" i="6"/>
  <c r="J27" i="6"/>
  <c r="J1189" i="6"/>
  <c r="J851" i="6"/>
  <c r="J1363" i="6"/>
  <c r="J215" i="6"/>
  <c r="J2040" i="6"/>
  <c r="J724" i="6"/>
  <c r="J2391" i="6"/>
  <c r="J2675" i="6"/>
  <c r="J2898" i="6"/>
  <c r="J340" i="6"/>
  <c r="J2543" i="6"/>
  <c r="J1236" i="6"/>
  <c r="J2223" i="6"/>
  <c r="J2066" i="6"/>
  <c r="J1306" i="6"/>
  <c r="J608" i="6"/>
  <c r="J1818" i="6"/>
  <c r="J1859" i="6"/>
  <c r="J2910" i="6"/>
  <c r="J2626" i="6"/>
  <c r="J2744" i="6"/>
  <c r="J82" i="6"/>
  <c r="J2550" i="6"/>
  <c r="J2352" i="6"/>
  <c r="J2357" i="6"/>
  <c r="J1337" i="6"/>
  <c r="J2228" i="6"/>
  <c r="J2171" i="6"/>
  <c r="J838" i="6"/>
  <c r="J447" i="6"/>
  <c r="J2975" i="6"/>
  <c r="J2589" i="6"/>
  <c r="J1918" i="6"/>
  <c r="J818" i="6"/>
  <c r="J1848" i="6"/>
  <c r="J1213" i="6"/>
  <c r="J3037" i="6"/>
  <c r="J2588" i="6"/>
  <c r="J805" i="6"/>
  <c r="J430" i="6"/>
  <c r="J1814" i="6"/>
  <c r="J1921" i="6"/>
  <c r="J1824" i="6"/>
  <c r="J2908" i="6"/>
  <c r="J2579" i="6"/>
  <c r="J2027" i="6"/>
  <c r="J171" i="6"/>
  <c r="J1856" i="6"/>
  <c r="J558" i="6"/>
  <c r="J2488" i="6"/>
  <c r="J2017" i="6"/>
  <c r="J267" i="6"/>
  <c r="J102" i="6"/>
  <c r="J528" i="6"/>
  <c r="J1224" i="6"/>
  <c r="J825" i="6"/>
  <c r="J265" i="6"/>
  <c r="J2229" i="6"/>
  <c r="J232" i="6"/>
  <c r="J1218" i="6"/>
  <c r="J162" i="6"/>
  <c r="J996" i="6"/>
  <c r="J1225" i="6"/>
  <c r="J1332" i="6"/>
  <c r="J428" i="6"/>
  <c r="J204" i="6"/>
  <c r="J165" i="6"/>
  <c r="J268" i="6"/>
  <c r="J835" i="6"/>
  <c r="J2871" i="6"/>
  <c r="J814" i="6"/>
  <c r="J2903" i="6"/>
  <c r="J2003" i="6"/>
  <c r="J600" i="6"/>
  <c r="J86" i="6"/>
  <c r="J1984" i="6"/>
  <c r="J1235" i="6"/>
  <c r="J2752" i="6"/>
  <c r="J2548" i="6"/>
  <c r="J2379" i="6"/>
  <c r="J770" i="6"/>
  <c r="J815" i="6"/>
  <c r="J788" i="6"/>
  <c r="J3031" i="6"/>
  <c r="J2194" i="6"/>
  <c r="J426" i="6"/>
  <c r="J1813" i="6"/>
  <c r="J2014" i="6"/>
  <c r="J2166" i="6"/>
  <c r="J1223" i="6"/>
  <c r="J2783" i="6"/>
  <c r="J209" i="6"/>
  <c r="J369" i="6"/>
  <c r="J2176" i="6"/>
  <c r="J1294" i="6"/>
  <c r="J2689" i="6"/>
  <c r="J2501" i="6"/>
  <c r="J2875" i="6"/>
  <c r="J1090" i="6"/>
  <c r="J1305" i="6"/>
  <c r="J1367" i="6"/>
  <c r="J2412" i="6"/>
  <c r="J2978" i="6"/>
  <c r="J779" i="6"/>
  <c r="J2074" i="6"/>
  <c r="J342" i="6"/>
  <c r="J782" i="6"/>
  <c r="J423" i="6"/>
  <c r="J2726" i="6"/>
  <c r="J2976" i="6"/>
  <c r="J840" i="6"/>
  <c r="J986" i="6"/>
  <c r="J1172" i="6"/>
  <c r="J2106" i="6"/>
  <c r="J1426" i="6"/>
  <c r="J2980" i="6"/>
  <c r="J2157" i="6"/>
  <c r="J379" i="6"/>
  <c r="J1075" i="6"/>
  <c r="J1589" i="6"/>
  <c r="J592" i="6"/>
  <c r="J1033" i="6"/>
  <c r="J122" i="6"/>
  <c r="J327" i="6"/>
  <c r="J1468" i="6"/>
  <c r="J890" i="6"/>
  <c r="J3441" i="6"/>
  <c r="J226" i="6"/>
  <c r="J1049" i="6"/>
  <c r="J885" i="6"/>
  <c r="J2841" i="6"/>
  <c r="J2172" i="6"/>
  <c r="J586" i="6"/>
  <c r="J381" i="6"/>
  <c r="J308" i="6"/>
  <c r="J2825" i="6"/>
  <c r="J2777" i="6"/>
  <c r="J3339" i="6"/>
  <c r="J3128" i="6"/>
  <c r="J1066" i="6"/>
  <c r="J1517" i="6"/>
  <c r="J3336" i="6"/>
  <c r="J1527" i="6"/>
  <c r="J2612" i="6"/>
  <c r="J2541" i="6"/>
  <c r="J2858" i="6"/>
  <c r="J687" i="6"/>
  <c r="J3397" i="6"/>
  <c r="J2935" i="6"/>
  <c r="J742" i="6"/>
  <c r="J1637" i="6"/>
  <c r="J3057" i="6"/>
  <c r="J2797" i="6"/>
  <c r="J763" i="6"/>
  <c r="J760" i="6"/>
  <c r="J2888" i="6"/>
  <c r="J30" i="6"/>
  <c r="J466" i="6"/>
  <c r="J2584" i="6"/>
  <c r="J2808" i="6"/>
  <c r="J309" i="6"/>
  <c r="J1035" i="6"/>
  <c r="J3478" i="6"/>
  <c r="J767" i="6"/>
  <c r="J2836" i="6"/>
  <c r="J2661" i="6"/>
  <c r="J3280" i="6"/>
  <c r="J257" i="6"/>
  <c r="J238" i="6"/>
  <c r="J690" i="6"/>
  <c r="J97" i="6"/>
  <c r="J2570" i="6"/>
  <c r="J1627" i="6"/>
  <c r="J1647" i="6"/>
  <c r="J200" i="6"/>
  <c r="J2349" i="6"/>
  <c r="J3425" i="6"/>
  <c r="J2776" i="6"/>
  <c r="J18" i="6"/>
  <c r="J4" i="6"/>
  <c r="J2451" i="6"/>
  <c r="J375" i="6"/>
  <c r="J1481" i="6"/>
  <c r="J2159" i="6"/>
  <c r="J3260" i="6"/>
  <c r="J2256" i="6"/>
  <c r="J2795" i="6"/>
  <c r="J455" i="6"/>
  <c r="J1343" i="6"/>
  <c r="J2964" i="6"/>
  <c r="J2786" i="6"/>
  <c r="J2967" i="6"/>
  <c r="J2403" i="6"/>
  <c r="J678" i="6"/>
  <c r="J3473" i="6"/>
  <c r="J22" i="6"/>
  <c r="J683" i="6"/>
  <c r="J920" i="6"/>
  <c r="J79" i="6"/>
  <c r="J534" i="6"/>
  <c r="J928" i="6"/>
  <c r="J385" i="6"/>
  <c r="J249" i="6"/>
  <c r="J3146" i="6"/>
  <c r="J3091" i="6"/>
  <c r="J2844" i="6"/>
  <c r="J736" i="6"/>
  <c r="J533" i="6"/>
  <c r="J240" i="6"/>
  <c r="J864" i="6"/>
  <c r="J1588" i="6"/>
  <c r="J2772" i="6"/>
  <c r="J3315" i="6"/>
  <c r="F27" i="7"/>
  <c r="F28" i="7"/>
  <c r="F29" i="7"/>
  <c r="F20" i="7"/>
  <c r="F32" i="7"/>
  <c r="F33" i="7"/>
  <c r="F25" i="7"/>
  <c r="F21" i="7"/>
  <c r="F38" i="7"/>
  <c r="F30" i="7"/>
  <c r="F39" i="7"/>
  <c r="F35" i="7"/>
  <c r="F23" i="7"/>
  <c r="F40" i="7"/>
  <c r="F18" i="7"/>
  <c r="F36" i="7"/>
  <c r="F34" i="7"/>
  <c r="F17" i="7"/>
  <c r="F26" i="7"/>
  <c r="F19" i="7"/>
  <c r="F22" i="7"/>
  <c r="F37" i="7"/>
  <c r="F24" i="7"/>
  <c r="F31" i="7"/>
  <c r="C17" i="7"/>
  <c r="C26" i="7"/>
  <c r="C19" i="7"/>
  <c r="C22" i="7"/>
  <c r="C37" i="7"/>
  <c r="C24" i="7"/>
  <c r="C31" i="7"/>
  <c r="C27" i="7"/>
  <c r="C28" i="7"/>
  <c r="C29" i="7"/>
  <c r="C20" i="7"/>
  <c r="C32" i="7"/>
  <c r="C33" i="7"/>
  <c r="C25" i="7"/>
  <c r="C21" i="7"/>
  <c r="C38" i="7"/>
  <c r="C30" i="7"/>
  <c r="C39" i="7"/>
  <c r="C35" i="7"/>
  <c r="C23" i="7"/>
  <c r="C40" i="7"/>
  <c r="C18" i="7"/>
  <c r="C36" i="7"/>
  <c r="H184" i="8" l="1"/>
  <c r="G184" i="8"/>
  <c r="H670" i="8"/>
  <c r="J670" i="8" s="1"/>
  <c r="G670" i="8"/>
  <c r="I670" i="8" s="1"/>
  <c r="Q670" i="8"/>
  <c r="H543" i="8"/>
  <c r="J543" i="8" s="1"/>
  <c r="G543" i="8"/>
  <c r="I543" i="8" s="1"/>
  <c r="Q543" i="8"/>
  <c r="G397" i="8"/>
  <c r="H397" i="8"/>
  <c r="Q397" i="8"/>
  <c r="H291" i="8"/>
  <c r="J291" i="8" s="1"/>
  <c r="G291" i="8"/>
  <c r="I291" i="8" s="1"/>
  <c r="Q291" i="8"/>
  <c r="G201" i="8"/>
  <c r="H201" i="8"/>
  <c r="H321" i="8"/>
  <c r="J321" i="8" s="1"/>
  <c r="G321" i="8"/>
  <c r="I321" i="8" s="1"/>
  <c r="Q321" i="8"/>
  <c r="G683" i="8"/>
  <c r="I683" i="8" s="1"/>
  <c r="H683" i="8"/>
  <c r="J683" i="8" s="1"/>
  <c r="Q683" i="8"/>
  <c r="G668" i="8"/>
  <c r="I668" i="8" s="1"/>
  <c r="H668" i="8"/>
  <c r="J668" i="8" s="1"/>
  <c r="Q668" i="8"/>
  <c r="G757" i="8"/>
  <c r="I757" i="8" s="1"/>
  <c r="H757" i="8"/>
  <c r="J757" i="8" s="1"/>
  <c r="H494" i="8"/>
  <c r="G494" i="8"/>
  <c r="Q494" i="8"/>
  <c r="G323" i="8"/>
  <c r="H323" i="8"/>
  <c r="Q323" i="8"/>
  <c r="G541" i="8"/>
  <c r="I541" i="8" s="1"/>
  <c r="H541" i="8"/>
  <c r="J541" i="8" s="1"/>
  <c r="H545" i="8"/>
  <c r="J545" i="8" s="1"/>
  <c r="G545" i="8"/>
  <c r="I545" i="8" s="1"/>
  <c r="Q545" i="8"/>
  <c r="G675" i="8"/>
  <c r="I675" i="8" s="1"/>
  <c r="H675" i="8"/>
  <c r="J675" i="8" s="1"/>
  <c r="Q675" i="8"/>
  <c r="G394" i="8"/>
  <c r="H394" i="8"/>
  <c r="Q394" i="8"/>
  <c r="G151" i="8"/>
  <c r="H151" i="8"/>
  <c r="G378" i="8"/>
  <c r="H378" i="8"/>
  <c r="Q378" i="8"/>
  <c r="G196" i="8"/>
  <c r="H196" i="8"/>
  <c r="H930" i="8"/>
  <c r="J930" i="8" s="1"/>
  <c r="G930" i="8"/>
  <c r="I930" i="8" s="1"/>
  <c r="Q930" i="8"/>
  <c r="H458" i="8"/>
  <c r="G458" i="8"/>
  <c r="Q458" i="8"/>
  <c r="G449" i="8"/>
  <c r="I449" i="8" s="1"/>
  <c r="H449" i="8"/>
  <c r="J449" i="8" s="1"/>
  <c r="Q449" i="8"/>
  <c r="H218" i="8"/>
  <c r="J218" i="8" s="1"/>
  <c r="G218" i="8"/>
  <c r="I218" i="8" s="1"/>
  <c r="Q218" i="8"/>
  <c r="G758" i="8"/>
  <c r="I758" i="8" s="1"/>
  <c r="H758" i="8"/>
  <c r="J758" i="8" s="1"/>
  <c r="Q758" i="8"/>
  <c r="G290" i="8"/>
  <c r="I290" i="8" s="1"/>
  <c r="H290" i="8"/>
  <c r="J290" i="8" s="1"/>
  <c r="Q290" i="8"/>
  <c r="H454" i="8"/>
  <c r="J454" i="8" s="1"/>
  <c r="G454" i="8"/>
  <c r="I454" i="8" s="1"/>
  <c r="Q454" i="8"/>
  <c r="G322" i="8"/>
  <c r="I322" i="8" s="1"/>
  <c r="H322" i="8"/>
  <c r="J322" i="8" s="1"/>
  <c r="Q322" i="8"/>
  <c r="G676" i="8"/>
  <c r="I676" i="8" s="1"/>
  <c r="H676" i="8"/>
  <c r="J676" i="8" s="1"/>
  <c r="Q676" i="8"/>
  <c r="G180" i="8"/>
  <c r="H180" i="8"/>
  <c r="G547" i="8"/>
  <c r="I547" i="8" s="1"/>
  <c r="H547" i="8"/>
  <c r="J547" i="8" s="1"/>
  <c r="Q547" i="8"/>
  <c r="G673" i="8"/>
  <c r="I673" i="8" s="1"/>
  <c r="H673" i="8"/>
  <c r="J673" i="8" s="1"/>
  <c r="Q673" i="8"/>
  <c r="G460" i="8"/>
  <c r="H460" i="8"/>
  <c r="Q460" i="8"/>
  <c r="H450" i="8"/>
  <c r="J450" i="8" s="1"/>
  <c r="G450" i="8"/>
  <c r="I450" i="8" s="1"/>
  <c r="Q450" i="8"/>
  <c r="G252" i="8"/>
  <c r="H252" i="8"/>
  <c r="Q252" i="8"/>
  <c r="H393" i="8"/>
  <c r="J393" i="8" s="1"/>
  <c r="G393" i="8"/>
  <c r="I393" i="8" s="1"/>
  <c r="Q393" i="8"/>
  <c r="G666" i="8"/>
  <c r="I666" i="8" s="1"/>
  <c r="H666" i="8"/>
  <c r="J666" i="8" s="1"/>
  <c r="Q666" i="8"/>
  <c r="G461" i="8"/>
  <c r="H461" i="8"/>
  <c r="H45" i="8"/>
  <c r="G45" i="8"/>
  <c r="H697" i="8"/>
  <c r="J697" i="8" s="1"/>
  <c r="G697" i="8"/>
  <c r="I697" i="8" s="1"/>
  <c r="Q697" i="8"/>
  <c r="H374" i="8"/>
  <c r="G374" i="8"/>
  <c r="Q374" i="8"/>
  <c r="G453" i="8"/>
  <c r="I453" i="8" s="1"/>
  <c r="H453" i="8"/>
  <c r="J453" i="8" s="1"/>
  <c r="Q453" i="8"/>
  <c r="H601" i="8"/>
  <c r="G601" i="8"/>
  <c r="Q601" i="8"/>
  <c r="H448" i="8"/>
  <c r="J448" i="8" s="1"/>
  <c r="G448" i="8"/>
  <c r="I448" i="8" s="1"/>
  <c r="Q448" i="8"/>
  <c r="G284" i="8"/>
  <c r="H284" i="8"/>
  <c r="G217" i="8"/>
  <c r="H217" i="8"/>
  <c r="H672" i="8"/>
  <c r="J672" i="8" s="1"/>
  <c r="G672" i="8"/>
  <c r="I672" i="8" s="1"/>
  <c r="Q672" i="8"/>
  <c r="G981" i="8"/>
  <c r="I981" i="8" s="1"/>
  <c r="H631" i="8"/>
  <c r="Q631" i="8"/>
  <c r="H66" i="8"/>
  <c r="G516" i="8"/>
  <c r="I516" i="8" s="1"/>
  <c r="H516" i="8"/>
  <c r="J516" i="8" s="1"/>
  <c r="Q516" i="8"/>
  <c r="G512" i="8"/>
  <c r="I512" i="8" s="1"/>
  <c r="H512" i="8"/>
  <c r="J512" i="8" s="1"/>
  <c r="H91" i="8"/>
  <c r="G91" i="8"/>
  <c r="H409" i="8"/>
  <c r="G409" i="8"/>
  <c r="Q409" i="8"/>
  <c r="H507" i="8"/>
  <c r="G507" i="8"/>
  <c r="G90" i="8"/>
  <c r="H90" i="8"/>
  <c r="G721" i="8"/>
  <c r="I721" i="8" s="1"/>
  <c r="H721" i="8"/>
  <c r="J721" i="8" s="1"/>
  <c r="Q721" i="8"/>
  <c r="G560" i="8"/>
  <c r="I560" i="8" s="1"/>
  <c r="H560" i="8"/>
  <c r="J560" i="8" s="1"/>
  <c r="Q560" i="8"/>
  <c r="H502" i="8"/>
  <c r="G502" i="8"/>
  <c r="H575" i="8"/>
  <c r="J575" i="8" s="1"/>
  <c r="G575" i="8"/>
  <c r="I575" i="8" s="1"/>
  <c r="Q575" i="8"/>
  <c r="H364" i="8"/>
  <c r="J364" i="8" s="1"/>
  <c r="G364" i="8"/>
  <c r="I364" i="8" s="1"/>
  <c r="G554" i="8"/>
  <c r="I554" i="8" s="1"/>
  <c r="H554" i="8"/>
  <c r="J554" i="8" s="1"/>
  <c r="Q554" i="8"/>
  <c r="G365" i="8"/>
  <c r="I365" i="8" s="1"/>
  <c r="H365" i="8"/>
  <c r="J365" i="8" s="1"/>
  <c r="H452" i="8"/>
  <c r="J452" i="8" s="1"/>
  <c r="G452" i="8"/>
  <c r="I452" i="8" s="1"/>
  <c r="Q452" i="8"/>
  <c r="G31" i="8"/>
  <c r="H31" i="8"/>
  <c r="G325" i="8"/>
  <c r="I325" i="8" s="1"/>
  <c r="H325" i="8"/>
  <c r="J325" i="8" s="1"/>
  <c r="Q325" i="8"/>
  <c r="G211" i="8"/>
  <c r="H211" i="8"/>
  <c r="G411" i="8"/>
  <c r="H411" i="8"/>
  <c r="Q411" i="8"/>
  <c r="G294" i="8"/>
  <c r="I294" i="8" s="1"/>
  <c r="H294" i="8"/>
  <c r="J294" i="8" s="1"/>
  <c r="Q294" i="8"/>
  <c r="G240" i="8"/>
  <c r="I240" i="8" s="1"/>
  <c r="H240" i="8"/>
  <c r="J240" i="8" s="1"/>
  <c r="Q240" i="8"/>
  <c r="H506" i="8"/>
  <c r="G506" i="8"/>
  <c r="H24" i="8"/>
  <c r="G24" i="8"/>
  <c r="I720" i="8" s="1"/>
  <c r="G68" i="8"/>
  <c r="H68" i="8"/>
  <c r="H33" i="8"/>
  <c r="G33" i="8"/>
  <c r="G457" i="8"/>
  <c r="H457" i="8"/>
  <c r="Q457" i="8"/>
  <c r="G47" i="8"/>
  <c r="H47" i="8"/>
  <c r="G511" i="8"/>
  <c r="I511" i="8" s="1"/>
  <c r="H511" i="8"/>
  <c r="J511" i="8" s="1"/>
  <c r="G361" i="8"/>
  <c r="I361" i="8" s="1"/>
  <c r="G145" i="8"/>
  <c r="H368" i="8"/>
  <c r="J368" i="8" s="1"/>
  <c r="G368" i="8"/>
  <c r="I368" i="8" s="1"/>
  <c r="Q368" i="8"/>
  <c r="H324" i="8"/>
  <c r="J324" i="8" s="1"/>
  <c r="G324" i="8"/>
  <c r="I324" i="8" s="1"/>
  <c r="G636" i="8"/>
  <c r="H636" i="8"/>
  <c r="G142" i="8"/>
  <c r="H142" i="8"/>
  <c r="H510" i="8"/>
  <c r="J510" i="8" s="1"/>
  <c r="G510" i="8"/>
  <c r="I510" i="8" s="1"/>
  <c r="H189" i="8"/>
  <c r="G189" i="8"/>
  <c r="G504" i="8"/>
  <c r="I504" i="8" s="1"/>
  <c r="H504" i="8"/>
  <c r="J504" i="8" s="1"/>
  <c r="Q504" i="8"/>
  <c r="H732" i="8"/>
  <c r="J732" i="8" s="1"/>
  <c r="G732" i="8"/>
  <c r="I732" i="8" s="1"/>
  <c r="Q732" i="8"/>
  <c r="H150" i="8"/>
  <c r="G150" i="8"/>
  <c r="Q150" i="8"/>
  <c r="H248" i="8"/>
  <c r="G248" i="8"/>
  <c r="Q248" i="8"/>
  <c r="H633" i="8"/>
  <c r="G633" i="8"/>
  <c r="Q633" i="8"/>
  <c r="G723" i="8"/>
  <c r="I723" i="8" s="1"/>
  <c r="H723" i="8"/>
  <c r="J723" i="8" s="1"/>
  <c r="Q723" i="8"/>
  <c r="G72" i="8"/>
  <c r="H72" i="8"/>
  <c r="Q72" i="8"/>
  <c r="G367" i="8"/>
  <c r="I367" i="8" s="1"/>
  <c r="H367" i="8"/>
  <c r="J367" i="8" s="1"/>
  <c r="G391" i="8"/>
  <c r="I391" i="8" s="1"/>
  <c r="H391" i="8"/>
  <c r="J391" i="8" s="1"/>
  <c r="Q391" i="8"/>
  <c r="H716" i="8"/>
  <c r="J716" i="8" s="1"/>
  <c r="G716" i="8"/>
  <c r="I716" i="8" s="1"/>
  <c r="Q716" i="8"/>
  <c r="G632" i="8"/>
  <c r="H632" i="8"/>
  <c r="Q632" i="8"/>
  <c r="H273" i="8"/>
  <c r="G273" i="8"/>
  <c r="Q273" i="8"/>
  <c r="G239" i="8"/>
  <c r="I239" i="8" s="1"/>
  <c r="H239" i="8"/>
  <c r="J239" i="8" s="1"/>
  <c r="Q239" i="8"/>
  <c r="G292" i="8"/>
  <c r="I292" i="8" s="1"/>
  <c r="H292" i="8"/>
  <c r="J292" i="8" s="1"/>
  <c r="G410" i="8"/>
  <c r="I410" i="8" s="1"/>
  <c r="H410" i="8"/>
  <c r="J410" i="8" s="1"/>
  <c r="H415" i="8"/>
  <c r="G415" i="8"/>
  <c r="G260" i="8"/>
  <c r="H260" i="8"/>
  <c r="G54" i="8"/>
  <c r="H128" i="8"/>
  <c r="F3" i="5"/>
  <c r="H65" i="8"/>
  <c r="H359" i="8"/>
  <c r="J359" i="8" s="1"/>
  <c r="H548" i="8"/>
  <c r="J548" i="8" s="1"/>
  <c r="H107" i="8"/>
  <c r="H99" i="8"/>
  <c r="H133" i="8"/>
  <c r="H58" i="8"/>
  <c r="H181" i="8"/>
  <c r="G137" i="8"/>
  <c r="I137" i="8" s="1"/>
  <c r="G106" i="8"/>
  <c r="G112" i="8"/>
  <c r="G312" i="8"/>
  <c r="G37" i="8"/>
  <c r="H358" i="8"/>
  <c r="G205" i="8"/>
  <c r="H537" i="8"/>
  <c r="J537" i="8" s="1"/>
  <c r="G412" i="8"/>
  <c r="E4" i="5" a="1"/>
  <c r="E4" i="5" s="1"/>
  <c r="H173" i="8"/>
  <c r="H295" i="8"/>
  <c r="G227" i="8"/>
  <c r="F9" i="5"/>
  <c r="J2" i="49"/>
  <c r="K2" i="49"/>
  <c r="M5" i="5" a="1"/>
  <c r="M5" i="5" s="1"/>
  <c r="M4" i="5"/>
  <c r="H418" i="8"/>
  <c r="H70" i="8"/>
  <c r="H176" i="8"/>
  <c r="G29" i="8"/>
  <c r="H29" i="8"/>
  <c r="G479" i="8"/>
  <c r="I479" i="8" s="1"/>
  <c r="H479" i="8"/>
  <c r="J479" i="8" s="1"/>
  <c r="Q479" i="8"/>
  <c r="G606" i="8"/>
  <c r="H606" i="8"/>
  <c r="Q606" i="8"/>
  <c r="G546" i="8"/>
  <c r="I546" i="8" s="1"/>
  <c r="H546" i="8"/>
  <c r="J546" i="8" s="1"/>
  <c r="Q546" i="8"/>
  <c r="G405" i="8"/>
  <c r="H405" i="8"/>
  <c r="Q405" i="8"/>
  <c r="G293" i="8"/>
  <c r="I293" i="8" s="1"/>
  <c r="H293" i="8"/>
  <c r="J293" i="8" s="1"/>
  <c r="Q293" i="8"/>
  <c r="G608" i="8"/>
  <c r="H608" i="8"/>
  <c r="Q608" i="8"/>
  <c r="H235" i="8"/>
  <c r="J235" i="8" s="1"/>
  <c r="G235" i="8"/>
  <c r="I235" i="8" s="1"/>
  <c r="Q235" i="8"/>
  <c r="G610" i="8"/>
  <c r="H610" i="8"/>
  <c r="Q610" i="8"/>
  <c r="G353" i="8"/>
  <c r="H353" i="8"/>
  <c r="Q353" i="8"/>
  <c r="H404" i="8"/>
  <c r="G404" i="8"/>
  <c r="Q404" i="8"/>
  <c r="G18" i="8"/>
  <c r="H18" i="8"/>
  <c r="G611" i="8"/>
  <c r="H611" i="8"/>
  <c r="Q611" i="8"/>
  <c r="G355" i="8"/>
  <c r="H355" i="8"/>
  <c r="Q355" i="8"/>
  <c r="H609" i="8"/>
  <c r="G609" i="8"/>
  <c r="Q609" i="8"/>
  <c r="G326" i="8"/>
  <c r="I326" i="8" s="1"/>
  <c r="H326" i="8"/>
  <c r="J326" i="8" s="1"/>
  <c r="Q326" i="8"/>
  <c r="H352" i="8"/>
  <c r="G352" i="8"/>
  <c r="Q352" i="8"/>
  <c r="G401" i="8"/>
  <c r="H401" i="8"/>
  <c r="Q401" i="8"/>
  <c r="G130" i="8"/>
  <c r="H130" i="8"/>
  <c r="H482" i="8"/>
  <c r="G482" i="8"/>
  <c r="Q482" i="8"/>
  <c r="G491" i="8"/>
  <c r="I491" i="8" s="1"/>
  <c r="H491" i="8"/>
  <c r="J491" i="8" s="1"/>
  <c r="Q491" i="8"/>
  <c r="G92" i="8"/>
  <c r="I92" i="8" s="1"/>
  <c r="H92" i="8"/>
  <c r="J92" i="8" s="1"/>
  <c r="Q92" i="8"/>
  <c r="G311" i="8"/>
  <c r="H311" i="8"/>
  <c r="Q311" i="8"/>
  <c r="G119" i="8"/>
  <c r="H119" i="8"/>
  <c r="G224" i="8"/>
  <c r="H224" i="8"/>
  <c r="Q224" i="8"/>
  <c r="G354" i="8"/>
  <c r="H354" i="8"/>
  <c r="Q354" i="8"/>
  <c r="G159" i="8"/>
  <c r="H159" i="8"/>
  <c r="H169" i="8"/>
  <c r="G169" i="8"/>
  <c r="G202" i="8"/>
  <c r="H202" i="8"/>
  <c r="H487" i="8"/>
  <c r="G487" i="8"/>
  <c r="Q487" i="8"/>
  <c r="G310" i="8"/>
  <c r="H310" i="8"/>
  <c r="G485" i="8"/>
  <c r="H485" i="8"/>
  <c r="Q485" i="8"/>
  <c r="H278" i="8"/>
  <c r="J278" i="8" s="1"/>
  <c r="G278" i="8"/>
  <c r="I278" i="8" s="1"/>
  <c r="H599" i="8"/>
  <c r="J599" i="8" s="1"/>
  <c r="G599" i="8"/>
  <c r="I599" i="8" s="1"/>
  <c r="Q599" i="8"/>
  <c r="G493" i="8"/>
  <c r="H493" i="8"/>
  <c r="Q493" i="8"/>
  <c r="G403" i="8"/>
  <c r="H403" i="8"/>
  <c r="Q403" i="8"/>
  <c r="G703" i="8"/>
  <c r="I703" i="8" s="1"/>
  <c r="H703" i="8"/>
  <c r="J703" i="8" s="1"/>
  <c r="Q703" i="8"/>
  <c r="G619" i="8"/>
  <c r="H619" i="8"/>
  <c r="Q619" i="8"/>
  <c r="H607" i="8"/>
  <c r="G607" i="8"/>
  <c r="Q607" i="8"/>
  <c r="H701" i="8"/>
  <c r="G701" i="8"/>
  <c r="Q701" i="8"/>
  <c r="G407" i="8"/>
  <c r="H407" i="8"/>
  <c r="Q407" i="8"/>
  <c r="H161" i="8"/>
  <c r="G161" i="8"/>
  <c r="H529" i="8"/>
  <c r="J529" i="8" s="1"/>
  <c r="G529" i="8"/>
  <c r="I529" i="8" s="1"/>
  <c r="Q529" i="8"/>
  <c r="H402" i="8"/>
  <c r="G402" i="8"/>
  <c r="Q402" i="8"/>
  <c r="H286" i="8"/>
  <c r="J286" i="8" s="1"/>
  <c r="G286" i="8"/>
  <c r="I286" i="8" s="1"/>
  <c r="Q286" i="8"/>
  <c r="G605" i="8"/>
  <c r="H605" i="8"/>
  <c r="Q605" i="8"/>
  <c r="G477" i="8"/>
  <c r="I477" i="8" s="1"/>
  <c r="H477" i="8"/>
  <c r="J477" i="8" s="1"/>
  <c r="Q477" i="8"/>
  <c r="G406" i="8"/>
  <c r="H406" i="8"/>
  <c r="Q406" i="8"/>
  <c r="H132" i="8"/>
  <c r="G132" i="8"/>
  <c r="Q132" i="8"/>
  <c r="G602" i="8"/>
  <c r="H602" i="8"/>
  <c r="Q602" i="8"/>
  <c r="H171" i="8"/>
  <c r="G171" i="8"/>
  <c r="H604" i="8"/>
  <c r="G604" i="8"/>
  <c r="Q604" i="8"/>
  <c r="G258" i="8"/>
  <c r="I258" i="8" s="1"/>
  <c r="H258" i="8"/>
  <c r="J258" i="8" s="1"/>
  <c r="G149" i="8"/>
  <c r="H168" i="8"/>
  <c r="G421" i="8"/>
  <c r="I421" i="8" s="1"/>
  <c r="G362" i="8"/>
  <c r="I362" i="8" s="1"/>
  <c r="G51" i="8"/>
  <c r="F4" i="5"/>
  <c r="G4" i="5"/>
  <c r="H162" i="8"/>
  <c r="G243" i="8"/>
  <c r="H984" i="8"/>
  <c r="J984" i="8" s="1"/>
  <c r="G53" i="8"/>
  <c r="H265" i="8"/>
  <c r="J265" i="8" s="1"/>
  <c r="G265" i="8"/>
  <c r="I265" i="8" s="1"/>
  <c r="G191" i="8"/>
  <c r="I191" i="8" s="1"/>
  <c r="H191" i="8"/>
  <c r="J191" i="8" s="1"/>
  <c r="Q191" i="8"/>
  <c r="H222" i="8"/>
  <c r="J222" i="8" s="1"/>
  <c r="G222" i="8"/>
  <c r="I222" i="8" s="1"/>
  <c r="Q222" i="8"/>
  <c r="G770" i="8"/>
  <c r="I770" i="8" s="1"/>
  <c r="H770" i="8"/>
  <c r="J770" i="8" s="1"/>
  <c r="Q770" i="8"/>
  <c r="G215" i="8"/>
  <c r="H215" i="8"/>
  <c r="G349" i="8"/>
  <c r="H349" i="8"/>
  <c r="Q349" i="8"/>
  <c r="G345" i="8"/>
  <c r="H345" i="8"/>
  <c r="Q345" i="8"/>
  <c r="G81" i="8"/>
  <c r="H81" i="8"/>
  <c r="H682" i="8"/>
  <c r="J682" i="8" s="1"/>
  <c r="G682" i="8"/>
  <c r="I682" i="8" s="1"/>
  <c r="Q682" i="8"/>
  <c r="G677" i="8"/>
  <c r="I677" i="8" s="1"/>
  <c r="H677" i="8"/>
  <c r="J677" i="8" s="1"/>
  <c r="Q677" i="8"/>
  <c r="G102" i="8"/>
  <c r="H102" i="8"/>
  <c r="G387" i="8"/>
  <c r="I387" i="8" s="1"/>
  <c r="H387" i="8"/>
  <c r="J387" i="8" s="1"/>
  <c r="G441" i="8"/>
  <c r="I441" i="8" s="1"/>
  <c r="H441" i="8"/>
  <c r="J441" i="8" s="1"/>
  <c r="Q441" i="8"/>
  <c r="G371" i="8"/>
  <c r="I371" i="8" s="1"/>
  <c r="H371" i="8"/>
  <c r="J371" i="8" s="1"/>
  <c r="G144" i="8"/>
  <c r="H144" i="8"/>
  <c r="Q144" i="8"/>
  <c r="G101" i="8"/>
  <c r="H101" i="8"/>
  <c r="H550" i="8"/>
  <c r="J550" i="8" s="1"/>
  <c r="G550" i="8"/>
  <c r="I550" i="8" s="1"/>
  <c r="Q550" i="8"/>
  <c r="G210" i="8"/>
  <c r="H210" i="8"/>
  <c r="Q210" i="8"/>
  <c r="H64" i="8"/>
  <c r="G64" i="8"/>
  <c r="G445" i="8"/>
  <c r="I445" i="8" s="1"/>
  <c r="H445" i="8"/>
  <c r="J445" i="8" s="1"/>
  <c r="Q445" i="8"/>
  <c r="G192" i="8"/>
  <c r="H192" i="8"/>
  <c r="Q192" i="8"/>
  <c r="H342" i="8"/>
  <c r="G342" i="8"/>
  <c r="G386" i="8"/>
  <c r="I386" i="8" s="1"/>
  <c r="H386" i="8"/>
  <c r="J386" i="8" s="1"/>
  <c r="Q386" i="8"/>
  <c r="G303" i="8"/>
  <c r="H303" i="8"/>
  <c r="Q303" i="8"/>
  <c r="H27" i="8"/>
  <c r="G27" i="8"/>
  <c r="H475" i="8"/>
  <c r="G475" i="8"/>
  <c r="Q475" i="8"/>
  <c r="H48" i="8"/>
  <c r="G48" i="8"/>
  <c r="H223" i="8"/>
  <c r="J223" i="8" s="1"/>
  <c r="G223" i="8"/>
  <c r="I223" i="8" s="1"/>
  <c r="G542" i="8"/>
  <c r="I542" i="8" s="1"/>
  <c r="H542" i="8"/>
  <c r="J542" i="8" s="1"/>
  <c r="Q542" i="8"/>
  <c r="G49" i="8"/>
  <c r="I645" i="8" s="1"/>
  <c r="H49" i="8"/>
  <c r="G36" i="8"/>
  <c r="H36" i="8"/>
  <c r="G530" i="8"/>
  <c r="I530" i="8" s="1"/>
  <c r="H530" i="8"/>
  <c r="J530" i="8" s="1"/>
  <c r="Q530" i="8"/>
  <c r="H596" i="8"/>
  <c r="J596" i="8" s="1"/>
  <c r="G596" i="8"/>
  <c r="I596" i="8" s="1"/>
  <c r="H392" i="8"/>
  <c r="J392" i="8" s="1"/>
  <c r="G392" i="8"/>
  <c r="I392" i="8" s="1"/>
  <c r="Q392" i="8"/>
  <c r="H123" i="8"/>
  <c r="G123" i="8"/>
  <c r="Q123" i="8"/>
  <c r="G346" i="8"/>
  <c r="H346" i="8"/>
  <c r="Q346" i="8"/>
  <c r="G308" i="8"/>
  <c r="H308" i="8"/>
  <c r="Q308" i="8"/>
  <c r="H535" i="8"/>
  <c r="J535" i="8" s="1"/>
  <c r="G535" i="8"/>
  <c r="I535" i="8" s="1"/>
  <c r="Q535" i="8"/>
  <c r="H360" i="8"/>
  <c r="J360" i="8" s="1"/>
  <c r="G360" i="8"/>
  <c r="I360" i="8" s="1"/>
  <c r="H77" i="8"/>
  <c r="G77" i="8"/>
  <c r="G684" i="8"/>
  <c r="I684" i="8" s="1"/>
  <c r="H684" i="8"/>
  <c r="J684" i="8" s="1"/>
  <c r="Q684" i="8"/>
  <c r="G681" i="8"/>
  <c r="I681" i="8" s="1"/>
  <c r="H681" i="8"/>
  <c r="J681" i="8" s="1"/>
  <c r="Q681" i="8"/>
  <c r="H440" i="8"/>
  <c r="J440" i="8" s="1"/>
  <c r="G440" i="8"/>
  <c r="I440" i="8" s="1"/>
  <c r="Q440" i="8"/>
  <c r="G156" i="8"/>
  <c r="H156" i="8"/>
  <c r="Q156" i="8"/>
  <c r="H780" i="8"/>
  <c r="J780" i="8" s="1"/>
  <c r="G780" i="8"/>
  <c r="I780" i="8" s="1"/>
  <c r="Q780" i="8"/>
  <c r="G366" i="8"/>
  <c r="I366" i="8" s="1"/>
  <c r="H366" i="8"/>
  <c r="J366" i="8" s="1"/>
  <c r="Q366" i="8"/>
  <c r="H688" i="8"/>
  <c r="J688" i="8" s="1"/>
  <c r="G688" i="8"/>
  <c r="I688" i="8" s="1"/>
  <c r="Q688" i="8"/>
  <c r="G190" i="8"/>
  <c r="H190" i="8"/>
  <c r="Q190" i="8"/>
  <c r="G341" i="8"/>
  <c r="H341" i="8"/>
  <c r="Q341" i="8"/>
  <c r="H22" i="8"/>
  <c r="G22" i="8"/>
  <c r="G539" i="8"/>
  <c r="I539" i="8" s="1"/>
  <c r="H539" i="8"/>
  <c r="J539" i="8" s="1"/>
  <c r="Q539" i="8"/>
  <c r="G679" i="8"/>
  <c r="I679" i="8" s="1"/>
  <c r="H679" i="8"/>
  <c r="J679" i="8" s="1"/>
  <c r="Q679" i="8"/>
  <c r="H532" i="8"/>
  <c r="J532" i="8" s="1"/>
  <c r="G532" i="8"/>
  <c r="I532" i="8" s="1"/>
  <c r="Q532" i="8"/>
  <c r="G75" i="8"/>
  <c r="H75" i="8"/>
  <c r="G444" i="8"/>
  <c r="I444" i="8" s="1"/>
  <c r="H444" i="8"/>
  <c r="J444" i="8" s="1"/>
  <c r="Q444" i="8"/>
  <c r="G552" i="8"/>
  <c r="I552" i="8" s="1"/>
  <c r="H552" i="8"/>
  <c r="J552" i="8" s="1"/>
  <c r="Q552" i="8"/>
  <c r="G266" i="8"/>
  <c r="H266" i="8"/>
  <c r="Q266" i="8"/>
  <c r="G686" i="8"/>
  <c r="I686" i="8" s="1"/>
  <c r="H686" i="8"/>
  <c r="J686" i="8" s="1"/>
  <c r="Q686" i="8"/>
  <c r="G193" i="8"/>
  <c r="H193" i="8"/>
  <c r="Q193" i="8"/>
  <c r="H685" i="8"/>
  <c r="J685" i="8" s="1"/>
  <c r="G685" i="8"/>
  <c r="I685" i="8" s="1"/>
  <c r="Q685" i="8"/>
  <c r="H490" i="8"/>
  <c r="G490" i="8"/>
  <c r="Q490" i="8"/>
  <c r="H767" i="8"/>
  <c r="J767" i="8" s="1"/>
  <c r="G767" i="8"/>
  <c r="I767" i="8" s="1"/>
  <c r="Q767" i="8"/>
  <c r="G140" i="8"/>
  <c r="I140" i="8" s="1"/>
  <c r="H140" i="8"/>
  <c r="J140" i="8" s="1"/>
  <c r="Q140" i="8"/>
  <c r="G157" i="8"/>
  <c r="I157" i="8" s="1"/>
  <c r="H157" i="8"/>
  <c r="J157" i="8" s="1"/>
  <c r="G389" i="8"/>
  <c r="I389" i="8" s="1"/>
  <c r="H389" i="8"/>
  <c r="J389" i="8" s="1"/>
  <c r="G592" i="8"/>
  <c r="I592" i="8" s="1"/>
  <c r="H592" i="8"/>
  <c r="J592" i="8" s="1"/>
  <c r="Q592" i="8"/>
  <c r="H198" i="8"/>
  <c r="G198" i="8"/>
  <c r="G122" i="8"/>
  <c r="H122" i="8"/>
  <c r="G372" i="8"/>
  <c r="I372" i="8" s="1"/>
  <c r="H372" i="8"/>
  <c r="J372" i="8" s="1"/>
  <c r="Q372" i="8"/>
  <c r="G563" i="8"/>
  <c r="I563" i="8" s="1"/>
  <c r="H563" i="8"/>
  <c r="J563" i="8" s="1"/>
  <c r="Q563" i="8"/>
  <c r="H551" i="8"/>
  <c r="J551" i="8" s="1"/>
  <c r="G551" i="8"/>
  <c r="I551" i="8" s="1"/>
  <c r="Q551" i="8"/>
  <c r="G451" i="8"/>
  <c r="I451" i="8" s="1"/>
  <c r="H451" i="8"/>
  <c r="J451" i="8" s="1"/>
  <c r="Q451" i="8"/>
  <c r="G544" i="8"/>
  <c r="I544" i="8" s="1"/>
  <c r="H544" i="8"/>
  <c r="J544" i="8" s="1"/>
  <c r="Q544" i="8"/>
  <c r="H177" i="8"/>
  <c r="G177" i="8"/>
  <c r="G538" i="8"/>
  <c r="I538" i="8" s="1"/>
  <c r="H538" i="8"/>
  <c r="J538" i="8" s="1"/>
  <c r="Q538" i="8"/>
  <c r="G370" i="8"/>
  <c r="I370" i="8" s="1"/>
  <c r="H370" i="8"/>
  <c r="J370" i="8" s="1"/>
  <c r="Q370" i="8"/>
  <c r="G79" i="8"/>
  <c r="H79" i="8"/>
  <c r="M27" i="33"/>
  <c r="G21" i="33" s="1"/>
  <c r="H138" i="8"/>
  <c r="Q422" i="8"/>
  <c r="G174" i="8"/>
  <c r="I174" i="8" s="1"/>
  <c r="H422" i="8"/>
  <c r="H17" i="8"/>
  <c r="H97" i="8"/>
  <c r="G195" i="8"/>
  <c r="G109" i="8"/>
  <c r="I109" i="8" s="1"/>
  <c r="H80" i="8"/>
  <c r="J80" i="8" s="1"/>
  <c r="H63" i="8"/>
  <c r="G246" i="8"/>
  <c r="H170" i="8"/>
  <c r="H5" i="8"/>
  <c r="J43" i="8" s="1"/>
  <c r="H67" i="8"/>
  <c r="G43" i="8"/>
  <c r="H214" i="8"/>
  <c r="G214" i="8"/>
  <c r="Q214" i="8"/>
  <c r="G185" i="8"/>
  <c r="H185" i="8"/>
  <c r="Q185" i="8"/>
  <c r="G209" i="8"/>
  <c r="H209" i="8"/>
  <c r="H103" i="8"/>
  <c r="G103" i="8"/>
  <c r="H437" i="8"/>
  <c r="G437" i="8"/>
  <c r="Q437" i="8"/>
  <c r="G287" i="8"/>
  <c r="I287" i="8" s="1"/>
  <c r="H287" i="8"/>
  <c r="J287" i="8" s="1"/>
  <c r="Q287" i="8"/>
  <c r="H257" i="8"/>
  <c r="G257" i="8"/>
  <c r="G39" i="8"/>
  <c r="H39" i="8"/>
  <c r="G379" i="8"/>
  <c r="I379" i="8" s="1"/>
  <c r="H379" i="8"/>
  <c r="J379" i="8" s="1"/>
  <c r="Q379" i="8"/>
  <c r="H183" i="8"/>
  <c r="G183" i="8"/>
  <c r="H46" i="8"/>
  <c r="G46" i="8"/>
  <c r="H336" i="8"/>
  <c r="J336" i="8" s="1"/>
  <c r="G336" i="8"/>
  <c r="I336" i="8" s="1"/>
  <c r="H182" i="8"/>
  <c r="G182" i="8"/>
  <c r="G689" i="8"/>
  <c r="I689" i="8" s="1"/>
  <c r="H689" i="8"/>
  <c r="J689" i="8" s="1"/>
  <c r="Q689" i="8"/>
  <c r="G245" i="8"/>
  <c r="H245" i="8"/>
  <c r="H612" i="8"/>
  <c r="G612" i="8"/>
  <c r="Q612" i="8"/>
  <c r="H307" i="8"/>
  <c r="G307" i="8"/>
  <c r="Q307" i="8"/>
  <c r="G975" i="8"/>
  <c r="I975" i="8" s="1"/>
  <c r="H975" i="8"/>
  <c r="J975" i="8" s="1"/>
  <c r="H61" i="8"/>
  <c r="G61" i="8"/>
  <c r="H216" i="8"/>
  <c r="G216" i="8"/>
  <c r="G438" i="8"/>
  <c r="I438" i="8" s="1"/>
  <c r="H438" i="8"/>
  <c r="J438" i="8" s="1"/>
  <c r="Q438" i="8"/>
  <c r="H30" i="8"/>
  <c r="G30" i="8"/>
  <c r="G175" i="8"/>
  <c r="H175" i="8"/>
  <c r="G1122" i="8"/>
  <c r="I1122" i="8" s="1"/>
  <c r="H1122" i="8"/>
  <c r="J1122" i="8" s="1"/>
  <c r="Q1122" i="8"/>
  <c r="H253" i="8"/>
  <c r="J253" i="8" s="1"/>
  <c r="G253" i="8"/>
  <c r="I253" i="8" s="1"/>
  <c r="Q253" i="8"/>
  <c r="G337" i="8"/>
  <c r="I337" i="8" s="1"/>
  <c r="H337" i="8"/>
  <c r="J337" i="8" s="1"/>
  <c r="G141" i="8"/>
  <c r="H141" i="8"/>
  <c r="H692" i="8"/>
  <c r="J692" i="8" s="1"/>
  <c r="H94" i="8"/>
  <c r="H254" i="8"/>
  <c r="G254" i="8"/>
  <c r="Q254" i="8"/>
  <c r="G995" i="8"/>
  <c r="I995" i="8" s="1"/>
  <c r="H995" i="8"/>
  <c r="J995" i="8" s="1"/>
  <c r="Q995" i="8"/>
  <c r="G231" i="8"/>
  <c r="H231" i="8"/>
  <c r="G288" i="8"/>
  <c r="I288" i="8" s="1"/>
  <c r="H288" i="8"/>
  <c r="J288" i="8" s="1"/>
  <c r="H967" i="8"/>
  <c r="J967" i="8" s="1"/>
  <c r="G967" i="8"/>
  <c r="I967" i="8" s="1"/>
  <c r="Q967" i="8"/>
  <c r="H305" i="8"/>
  <c r="G305" i="8"/>
  <c r="Q305" i="8"/>
  <c r="H399" i="8"/>
  <c r="G399" i="8"/>
  <c r="Q399" i="8"/>
  <c r="H16" i="8"/>
  <c r="G16" i="8"/>
  <c r="G443" i="8"/>
  <c r="I443" i="8" s="1"/>
  <c r="H443" i="8"/>
  <c r="J443" i="8" s="1"/>
  <c r="Q443" i="8"/>
  <c r="G204" i="8"/>
  <c r="H204" i="8"/>
  <c r="Q204" i="8"/>
  <c r="G357" i="8"/>
  <c r="H357" i="8"/>
  <c r="Q357" i="8"/>
  <c r="G208" i="8"/>
  <c r="H208" i="8"/>
  <c r="H21" i="8"/>
  <c r="G21" i="8"/>
  <c r="G41" i="8"/>
  <c r="H41" i="8"/>
  <c r="Q41" i="8"/>
  <c r="G972" i="8"/>
  <c r="I972" i="8" s="1"/>
  <c r="H972" i="8"/>
  <c r="J972" i="8" s="1"/>
  <c r="Q972" i="8"/>
  <c r="G621" i="8"/>
  <c r="H621" i="8"/>
  <c r="Q621" i="8"/>
  <c r="G306" i="8"/>
  <c r="H306" i="8"/>
  <c r="Q306" i="8"/>
  <c r="G232" i="8"/>
  <c r="I232" i="8" s="1"/>
  <c r="H232" i="8"/>
  <c r="J232" i="8" s="1"/>
  <c r="G117" i="8"/>
  <c r="H117" i="8"/>
  <c r="Q117" i="8"/>
  <c r="G385" i="8"/>
  <c r="I385" i="8" s="1"/>
  <c r="H385" i="8"/>
  <c r="J385" i="8" s="1"/>
  <c r="Q385" i="8"/>
  <c r="H620" i="8"/>
  <c r="G620" i="8"/>
  <c r="Q620" i="8"/>
  <c r="H255" i="8"/>
  <c r="G255" i="8"/>
  <c r="Q255" i="8"/>
  <c r="H14" i="8"/>
  <c r="G14" i="8"/>
  <c r="G73" i="8"/>
  <c r="I73" i="8" s="1"/>
  <c r="H73" i="8"/>
  <c r="J73" i="8" s="1"/>
  <c r="G50" i="8"/>
  <c r="H50" i="8"/>
  <c r="H146" i="8"/>
  <c r="G146" i="8"/>
  <c r="Q146" i="8"/>
  <c r="H244" i="8"/>
  <c r="H439" i="8"/>
  <c r="J439" i="8" s="1"/>
  <c r="G439" i="8"/>
  <c r="I439" i="8" s="1"/>
  <c r="Q439" i="8"/>
  <c r="H617" i="8"/>
  <c r="G617" i="8"/>
  <c r="Q617" i="8"/>
  <c r="H125" i="8"/>
  <c r="G125" i="8"/>
  <c r="G499" i="8"/>
  <c r="H499" i="8"/>
  <c r="Q499" i="8"/>
  <c r="H536" i="8"/>
  <c r="J536" i="8" s="1"/>
  <c r="G536" i="8"/>
  <c r="I536" i="8" s="1"/>
  <c r="Q536" i="8"/>
  <c r="H115" i="8"/>
  <c r="G115" i="8"/>
  <c r="G213" i="8"/>
  <c r="H213" i="8"/>
  <c r="Q213" i="8"/>
  <c r="G136" i="8"/>
  <c r="I136" i="8" s="1"/>
  <c r="H136" i="8"/>
  <c r="J136" i="8" s="1"/>
  <c r="H384" i="8"/>
  <c r="J384" i="8" s="1"/>
  <c r="G384" i="8"/>
  <c r="I384" i="8" s="1"/>
  <c r="Q384" i="8"/>
  <c r="H78" i="8"/>
  <c r="G78" i="8"/>
  <c r="H435" i="8"/>
  <c r="J435" i="8" s="1"/>
  <c r="G435" i="8"/>
  <c r="I435" i="8" s="1"/>
  <c r="Q435" i="8"/>
  <c r="G84" i="8"/>
  <c r="H84" i="8"/>
  <c r="G7" i="8"/>
  <c r="I396" i="8" s="1"/>
  <c r="H7" i="8"/>
  <c r="Q7" i="8"/>
  <c r="H979" i="8"/>
  <c r="J979" i="8" s="1"/>
  <c r="G979" i="8"/>
  <c r="I979" i="8" s="1"/>
  <c r="Q979" i="8"/>
  <c r="G304" i="8"/>
  <c r="H304" i="8"/>
  <c r="Q304" i="8"/>
  <c r="H616" i="8"/>
  <c r="G616" i="8"/>
  <c r="Q616" i="8"/>
  <c r="G110" i="8"/>
  <c r="H110" i="8"/>
  <c r="G356" i="8"/>
  <c r="H356" i="8"/>
  <c r="Q356" i="8"/>
  <c r="H74" i="8"/>
  <c r="J74" i="8" s="1"/>
  <c r="H93" i="8"/>
  <c r="G93" i="8"/>
  <c r="G309" i="8"/>
  <c r="H309" i="8"/>
  <c r="Q309" i="8"/>
  <c r="H230" i="8"/>
  <c r="J230" i="8" s="1"/>
  <c r="G230" i="8"/>
  <c r="I230" i="8" s="1"/>
  <c r="G105" i="8"/>
  <c r="H105" i="8"/>
  <c r="G960" i="8"/>
  <c r="I960" i="8" s="1"/>
  <c r="H960" i="8"/>
  <c r="J960" i="8" s="1"/>
  <c r="Q960" i="8"/>
  <c r="G623" i="8"/>
  <c r="I623" i="8" s="1"/>
  <c r="H623" i="8"/>
  <c r="J623" i="8" s="1"/>
  <c r="Q623" i="8"/>
  <c r="G380" i="8"/>
  <c r="I380" i="8" s="1"/>
  <c r="H380" i="8"/>
  <c r="J380" i="8" s="1"/>
  <c r="Q380" i="8"/>
  <c r="G970" i="8"/>
  <c r="I970" i="8" s="1"/>
  <c r="H970" i="8"/>
  <c r="J970" i="8" s="1"/>
  <c r="Q970" i="8"/>
  <c r="G261" i="8"/>
  <c r="H261" i="8"/>
  <c r="G152" i="8"/>
  <c r="H152" i="8"/>
  <c r="G256" i="8"/>
  <c r="H256" i="8"/>
  <c r="Q256" i="8"/>
  <c r="H442" i="8"/>
  <c r="G442" i="8"/>
  <c r="Q442" i="8"/>
  <c r="G1114" i="8"/>
  <c r="I1114" i="8" s="1"/>
  <c r="H1114" i="8"/>
  <c r="J1114" i="8" s="1"/>
  <c r="Q1114" i="8"/>
  <c r="G501" i="8"/>
  <c r="H501" i="8"/>
  <c r="G124" i="8"/>
  <c r="H124" i="8"/>
  <c r="G973" i="8"/>
  <c r="I973" i="8" s="1"/>
  <c r="H973" i="8"/>
  <c r="J973" i="8" s="1"/>
  <c r="Q973" i="8"/>
  <c r="G982" i="8"/>
  <c r="I982" i="8" s="1"/>
  <c r="H982" i="8"/>
  <c r="J982" i="8" s="1"/>
  <c r="Q982" i="8"/>
  <c r="G381" i="8"/>
  <c r="I381" i="8" s="1"/>
  <c r="H381" i="8"/>
  <c r="J381" i="8" s="1"/>
  <c r="Q381" i="8"/>
  <c r="G383" i="8"/>
  <c r="I383" i="8" s="1"/>
  <c r="H383" i="8"/>
  <c r="J383" i="8" s="1"/>
  <c r="Q383" i="8"/>
  <c r="H615" i="8"/>
  <c r="G615" i="8"/>
  <c r="I615" i="8" s="1"/>
  <c r="Q615" i="8"/>
  <c r="G165" i="8"/>
  <c r="H165" i="8"/>
  <c r="G347" i="8"/>
  <c r="H347" i="8"/>
  <c r="Q347" i="8"/>
  <c r="H977" i="8"/>
  <c r="J977" i="8" s="1"/>
  <c r="G977" i="8"/>
  <c r="I977" i="8" s="1"/>
  <c r="Q977" i="8"/>
  <c r="H104" i="8"/>
  <c r="G104" i="8"/>
  <c r="G52" i="8"/>
  <c r="H52" i="8"/>
  <c r="G118" i="8"/>
  <c r="H118" i="8"/>
  <c r="H432" i="8"/>
  <c r="J432" i="8" s="1"/>
  <c r="G432" i="8"/>
  <c r="I432" i="8" s="1"/>
  <c r="G614" i="8"/>
  <c r="H614" i="8"/>
  <c r="Q614" i="8"/>
  <c r="G121" i="8"/>
  <c r="H121" i="8"/>
  <c r="G613" i="8"/>
  <c r="H613" i="8"/>
  <c r="Q613" i="8"/>
  <c r="G71" i="8"/>
  <c r="H71" i="8"/>
  <c r="G334" i="8"/>
  <c r="I334" i="8" s="1"/>
  <c r="H334" i="8"/>
  <c r="J334" i="8" s="1"/>
  <c r="Q334" i="8"/>
  <c r="H465" i="8"/>
  <c r="G465" i="8"/>
  <c r="Q465" i="8"/>
  <c r="G1123" i="8"/>
  <c r="I1123" i="8" s="1"/>
  <c r="H1123" i="8"/>
  <c r="J1123" i="8" s="1"/>
  <c r="Q1123" i="8"/>
  <c r="G83" i="8"/>
  <c r="H83" i="8"/>
  <c r="H166" i="8"/>
  <c r="G166" i="8"/>
  <c r="H69" i="8"/>
  <c r="G69" i="8"/>
  <c r="H89" i="8"/>
  <c r="G89" i="8"/>
  <c r="H909" i="8"/>
  <c r="J909" i="8" s="1"/>
  <c r="G909" i="8"/>
  <c r="I909" i="8" s="1"/>
  <c r="Q909" i="8"/>
  <c r="H627" i="8"/>
  <c r="J627" i="8" s="1"/>
  <c r="G627" i="8"/>
  <c r="I627" i="8" s="1"/>
  <c r="Q627" i="8"/>
  <c r="H625" i="8"/>
  <c r="G625" i="8"/>
  <c r="Q625" i="8"/>
  <c r="G96" i="8"/>
  <c r="H96" i="8"/>
  <c r="G904" i="8"/>
  <c r="I904" i="8" s="1"/>
  <c r="H904" i="8"/>
  <c r="J904" i="8" s="1"/>
  <c r="Q904" i="8"/>
  <c r="H233" i="8"/>
  <c r="G233" i="8"/>
  <c r="G247" i="8"/>
  <c r="H247" i="8"/>
  <c r="Q247" i="8"/>
  <c r="G436" i="8"/>
  <c r="I436" i="8" s="1"/>
  <c r="H436" i="8"/>
  <c r="J436" i="8" s="1"/>
  <c r="G932" i="8"/>
  <c r="I932" i="8" s="1"/>
  <c r="H932" i="8"/>
  <c r="J932" i="8" s="1"/>
  <c r="Q932" i="8"/>
  <c r="G200" i="8"/>
  <c r="H200" i="8"/>
  <c r="H517" i="8"/>
  <c r="J517" i="8" s="1"/>
  <c r="G517" i="8"/>
  <c r="I517" i="8" s="1"/>
  <c r="Q517" i="8"/>
  <c r="G330" i="8"/>
  <c r="I330" i="8" s="1"/>
  <c r="H330" i="8"/>
  <c r="J330" i="8" s="1"/>
  <c r="Q330" i="8"/>
  <c r="H426" i="8"/>
  <c r="J426" i="8" s="1"/>
  <c r="G426" i="8"/>
  <c r="I426" i="8" s="1"/>
  <c r="H624" i="8"/>
  <c r="G624" i="8"/>
  <c r="Q624" i="8"/>
  <c r="G225" i="8"/>
  <c r="H225" i="8"/>
  <c r="H179" i="8"/>
  <c r="G179" i="8"/>
  <c r="Q179" i="8"/>
  <c r="G333" i="8"/>
  <c r="I333" i="8" s="1"/>
  <c r="H333" i="8"/>
  <c r="J333" i="8" s="1"/>
  <c r="Q333" i="8"/>
  <c r="G282" i="8"/>
  <c r="I282" i="8" s="1"/>
  <c r="H282" i="8"/>
  <c r="J282" i="8" s="1"/>
  <c r="Q282" i="8"/>
  <c r="G82" i="8"/>
  <c r="H82" i="8"/>
  <c r="G914" i="8"/>
  <c r="I914" i="8" s="1"/>
  <c r="H914" i="8"/>
  <c r="J914" i="8" s="1"/>
  <c r="Q914" i="8"/>
  <c r="G427" i="8"/>
  <c r="I427" i="8" s="1"/>
  <c r="H427" i="8"/>
  <c r="J427" i="8" s="1"/>
  <c r="G226" i="8"/>
  <c r="H226" i="8"/>
  <c r="Q226" i="8"/>
  <c r="G129" i="8"/>
  <c r="H129" i="8"/>
  <c r="Q129" i="8"/>
  <c r="H62" i="8"/>
  <c r="G62" i="8"/>
  <c r="H234" i="8"/>
  <c r="J234" i="8" s="1"/>
  <c r="G234" i="8"/>
  <c r="I234" i="8" s="1"/>
  <c r="Q234" i="8"/>
  <c r="G687" i="8"/>
  <c r="I687" i="8" s="1"/>
  <c r="H687" i="8"/>
  <c r="J687" i="8" s="1"/>
  <c r="Q687" i="8"/>
  <c r="G55" i="8"/>
  <c r="H55" i="8"/>
  <c r="G340" i="8"/>
  <c r="H340" i="8"/>
  <c r="Q340" i="8"/>
  <c r="G207" i="8"/>
  <c r="H207" i="8"/>
  <c r="G188" i="8"/>
  <c r="H188" i="8"/>
  <c r="H428" i="8"/>
  <c r="J428" i="8" s="1"/>
  <c r="G428" i="8"/>
  <c r="I428" i="8" s="1"/>
  <c r="G515" i="8"/>
  <c r="I515" i="8" s="1"/>
  <c r="H515" i="8"/>
  <c r="J515" i="8" s="1"/>
  <c r="Q515" i="8"/>
  <c r="G329" i="8"/>
  <c r="I329" i="8" s="1"/>
  <c r="H329" i="8"/>
  <c r="J329" i="8" s="1"/>
  <c r="Q329" i="8"/>
  <c r="G86" i="8"/>
  <c r="I86" i="8" s="1"/>
  <c r="H86" i="8"/>
  <c r="J86" i="8" s="1"/>
  <c r="H262" i="8"/>
  <c r="J262" i="8" s="1"/>
  <c r="G262" i="8"/>
  <c r="I262" i="8" s="1"/>
  <c r="G242" i="8"/>
  <c r="H242" i="8"/>
  <c r="Q242" i="8"/>
  <c r="G622" i="8"/>
  <c r="H622" i="8"/>
  <c r="Q622" i="8"/>
  <c r="G899" i="8"/>
  <c r="I899" i="8" s="1"/>
  <c r="H899" i="8"/>
  <c r="J899" i="8" s="1"/>
  <c r="Q899" i="8"/>
  <c r="G139" i="8"/>
  <c r="H139" i="8"/>
  <c r="Q139" i="8"/>
  <c r="G194" i="8"/>
  <c r="H194" i="8"/>
  <c r="Q194" i="8"/>
  <c r="G331" i="8"/>
  <c r="I331" i="8" s="1"/>
  <c r="H331" i="8"/>
  <c r="J331" i="8" s="1"/>
  <c r="Q331" i="8"/>
  <c r="H423" i="8"/>
  <c r="J423" i="8" s="1"/>
  <c r="G423" i="8"/>
  <c r="I423" i="8" s="1"/>
  <c r="Q423" i="8"/>
  <c r="G114" i="8"/>
  <c r="H114" i="8"/>
  <c r="H344" i="8"/>
  <c r="G344" i="8"/>
  <c r="Q344" i="8"/>
  <c r="G148" i="8"/>
  <c r="I148" i="8" s="1"/>
  <c r="H148" i="8"/>
  <c r="J148" i="8" s="1"/>
  <c r="H143" i="8"/>
  <c r="G143" i="8"/>
  <c r="Q143" i="8"/>
  <c r="G95" i="8"/>
  <c r="I95" i="8" s="1"/>
  <c r="H95" i="8"/>
  <c r="J95" i="8" s="1"/>
  <c r="G87" i="8"/>
  <c r="H87" i="8"/>
  <c r="G363" i="8"/>
  <c r="I363" i="8" s="1"/>
  <c r="H363" i="8"/>
  <c r="J363" i="8" s="1"/>
  <c r="G120" i="8"/>
  <c r="H120" i="8"/>
  <c r="G116" i="8"/>
  <c r="H116" i="8"/>
  <c r="H155" i="8"/>
  <c r="G155" i="8"/>
  <c r="G108" i="8"/>
  <c r="H108" i="8"/>
  <c r="H281" i="8"/>
  <c r="G281" i="8"/>
  <c r="Q281" i="8"/>
  <c r="H911" i="8"/>
  <c r="J911" i="8" s="1"/>
  <c r="G911" i="8"/>
  <c r="I911" i="8" s="1"/>
  <c r="Q911" i="8"/>
  <c r="H628" i="8"/>
  <c r="J628" i="8" s="1"/>
  <c r="G628" i="8"/>
  <c r="I628" i="8" s="1"/>
  <c r="Q628" i="8"/>
  <c r="H424" i="8"/>
  <c r="J424" i="8" s="1"/>
  <c r="G424" i="8"/>
  <c r="I424" i="8" s="1"/>
  <c r="G298" i="8"/>
  <c r="H298" i="8"/>
  <c r="G315" i="8"/>
  <c r="H315" i="8"/>
  <c r="Q315" i="8"/>
  <c r="G935" i="8"/>
  <c r="I935" i="8" s="1"/>
  <c r="H935" i="8"/>
  <c r="J935" i="8" s="1"/>
  <c r="G433" i="8"/>
  <c r="I433" i="8" s="1"/>
  <c r="H433" i="8"/>
  <c r="J433" i="8" s="1"/>
  <c r="Q433" i="8"/>
  <c r="G332" i="8"/>
  <c r="I332" i="8" s="1"/>
  <c r="H332" i="8"/>
  <c r="J332" i="8" s="1"/>
  <c r="Q332" i="8"/>
  <c r="G430" i="8"/>
  <c r="I430" i="8" s="1"/>
  <c r="H430" i="8"/>
  <c r="J430" i="8" s="1"/>
  <c r="G429" i="8"/>
  <c r="I429" i="8" s="1"/>
  <c r="H429" i="8"/>
  <c r="J429" i="8" s="1"/>
  <c r="G187" i="8"/>
  <c r="H187" i="8"/>
  <c r="H153" i="8"/>
  <c r="G153" i="8"/>
  <c r="G127" i="8"/>
  <c r="H127" i="8"/>
  <c r="Q127" i="8"/>
  <c r="G472" i="8"/>
  <c r="I472" i="8" s="1"/>
  <c r="H472" i="8"/>
  <c r="J472" i="8" s="1"/>
  <c r="Q472" i="8"/>
  <c r="H301" i="8"/>
  <c r="G301" i="8"/>
  <c r="Q301" i="8"/>
  <c r="G228" i="8"/>
  <c r="H228" i="8"/>
  <c r="Q228" i="8"/>
  <c r="G199" i="8"/>
  <c r="H199" i="8"/>
  <c r="H135" i="8"/>
  <c r="G135" i="8"/>
  <c r="G913" i="8"/>
  <c r="I913" i="8" s="1"/>
  <c r="H913" i="8"/>
  <c r="J913" i="8" s="1"/>
  <c r="Q913" i="8"/>
  <c r="H263" i="8"/>
  <c r="G263" i="8"/>
  <c r="G629" i="8"/>
  <c r="I629" i="8" s="1"/>
  <c r="H629" i="8"/>
  <c r="J629" i="8" s="1"/>
  <c r="Q629" i="8"/>
  <c r="H328" i="8"/>
  <c r="J328" i="8" s="1"/>
  <c r="G328" i="8"/>
  <c r="I328" i="8" s="1"/>
  <c r="Q328" i="8"/>
  <c r="G279" i="8"/>
  <c r="H279" i="8"/>
  <c r="H420" i="8"/>
  <c r="G420" i="8"/>
  <c r="Q420" i="8"/>
  <c r="G691" i="8"/>
  <c r="I691" i="8" s="1"/>
  <c r="H691" i="8"/>
  <c r="J691" i="8" s="1"/>
  <c r="Q691" i="8"/>
  <c r="G250" i="8"/>
  <c r="I250" i="8" s="1"/>
  <c r="H250" i="8"/>
  <c r="J250" i="8" s="1"/>
  <c r="Q250" i="8"/>
  <c r="G42" i="8"/>
  <c r="I496" i="8" s="1"/>
  <c r="H42" i="8"/>
  <c r="G395" i="8"/>
  <c r="H395" i="8"/>
  <c r="Q395" i="8"/>
  <c r="G25" i="8"/>
  <c r="H25" i="8"/>
  <c r="G98" i="8"/>
  <c r="H98" i="8"/>
  <c r="Q98" i="8"/>
  <c r="G164" i="8"/>
  <c r="H164" i="8"/>
  <c r="G154" i="8"/>
  <c r="H154" i="8"/>
  <c r="H40" i="8"/>
  <c r="G40" i="8"/>
  <c r="Q40" i="8"/>
  <c r="G212" i="8"/>
  <c r="H212" i="8"/>
  <c r="G907" i="8"/>
  <c r="I907" i="8" s="1"/>
  <c r="H907" i="8"/>
  <c r="J907" i="8" s="1"/>
  <c r="Q907" i="8"/>
  <c r="G280" i="8"/>
  <c r="H280" i="8"/>
  <c r="G327" i="8"/>
  <c r="I327" i="8" s="1"/>
  <c r="H327" i="8"/>
  <c r="J327" i="8" s="1"/>
  <c r="Q327" i="8"/>
  <c r="H513" i="8"/>
  <c r="J513" i="8" s="1"/>
  <c r="G513" i="8"/>
  <c r="I513" i="8" s="1"/>
  <c r="G172" i="8"/>
  <c r="H172" i="8"/>
  <c r="H558" i="8"/>
  <c r="J558" i="8" s="1"/>
  <c r="G558" i="8"/>
  <c r="I558" i="8" s="1"/>
  <c r="Q558" i="8"/>
  <c r="H466" i="8"/>
  <c r="G466" i="8"/>
  <c r="Q466" i="8"/>
  <c r="G203" i="8"/>
  <c r="H203" i="8"/>
  <c r="G906" i="8"/>
  <c r="I906" i="8" s="1"/>
  <c r="H906" i="8"/>
  <c r="J906" i="8" s="1"/>
  <c r="Q906" i="8"/>
  <c r="G464" i="8"/>
  <c r="I464" i="8" s="1"/>
  <c r="H464" i="8"/>
  <c r="J464" i="8" s="1"/>
  <c r="Q464" i="8"/>
  <c r="H76" i="8"/>
  <c r="G76" i="8"/>
  <c r="H434" i="8"/>
  <c r="J434" i="8" s="1"/>
  <c r="G434" i="8"/>
  <c r="I434" i="8" s="1"/>
  <c r="Q434" i="8"/>
  <c r="G264" i="8"/>
  <c r="I264" i="8" s="1"/>
  <c r="H264" i="8"/>
  <c r="J264" i="8" s="1"/>
  <c r="Q264" i="8"/>
  <c r="G167" i="8"/>
  <c r="H167" i="8"/>
  <c r="Q167" i="8"/>
  <c r="G163" i="8"/>
  <c r="H163" i="8"/>
  <c r="Q163" i="8"/>
  <c r="G20" i="8"/>
  <c r="H20" i="8"/>
  <c r="G455" i="8"/>
  <c r="I455" i="8" s="1"/>
  <c r="H455" i="8"/>
  <c r="J455" i="8" s="1"/>
  <c r="Q455" i="8"/>
  <c r="E5" i="5"/>
  <c r="G9" i="1"/>
  <c r="M9" i="1" s="1"/>
  <c r="F8" i="5"/>
  <c r="F7" i="5"/>
  <c r="F10" i="5"/>
  <c r="G11" i="5"/>
  <c r="F5" i="5"/>
  <c r="G8" i="5"/>
  <c r="G9" i="5"/>
  <c r="E6" i="5"/>
  <c r="G6" i="5"/>
  <c r="F6" i="5"/>
  <c r="G10" i="5"/>
  <c r="G5" i="5"/>
  <c r="G7" i="5"/>
  <c r="F11" i="5"/>
  <c r="H8" i="1"/>
  <c r="H6" i="1"/>
  <c r="H7" i="1"/>
  <c r="H5" i="1"/>
  <c r="T4" i="8" s="1"/>
  <c r="Q263" i="8"/>
  <c r="Q74" i="8"/>
  <c r="Q324" i="8"/>
  <c r="Q189" i="8"/>
  <c r="Q106" i="8"/>
  <c r="Q461" i="8"/>
  <c r="Q233" i="8"/>
  <c r="Q424" i="8"/>
  <c r="Q157" i="8"/>
  <c r="Q664" i="8"/>
  <c r="Q659" i="8"/>
  <c r="Q934" i="8"/>
  <c r="Q390" i="8"/>
  <c r="Q99" i="8"/>
  <c r="Q148" i="8"/>
  <c r="Q162" i="8"/>
  <c r="Q154" i="8"/>
  <c r="Q73" i="8"/>
  <c r="Q371" i="8"/>
  <c r="Q276" i="8"/>
  <c r="Q55" i="8"/>
  <c r="Q274" i="8"/>
  <c r="Q429" i="8"/>
  <c r="Q47" i="8"/>
  <c r="Q63" i="8"/>
  <c r="Q119" i="8"/>
  <c r="Q54" i="8"/>
  <c r="Q133" i="8"/>
  <c r="Q637" i="8"/>
  <c r="Q97" i="8"/>
  <c r="Q462" i="8"/>
  <c r="Q60" i="8"/>
  <c r="Q110" i="8"/>
  <c r="Q342" i="8"/>
  <c r="Q125" i="8"/>
  <c r="Q113" i="8"/>
  <c r="Q171" i="8"/>
  <c r="Q145" i="8"/>
  <c r="Q160" i="8"/>
  <c r="Q298" i="8"/>
  <c r="Q182" i="8"/>
  <c r="Q300" i="8"/>
  <c r="Q929" i="8"/>
  <c r="Q96" i="8"/>
  <c r="Q284" i="8"/>
  <c r="Q363" i="8"/>
  <c r="Q57" i="8"/>
  <c r="Q34" i="8"/>
  <c r="Q64" i="8"/>
  <c r="Q389" i="8"/>
  <c r="Q1032" i="8"/>
  <c r="Q94" i="8"/>
  <c r="Q260" i="8"/>
  <c r="Q65" i="8"/>
  <c r="Q93" i="8"/>
  <c r="Q108" i="8"/>
  <c r="Q10" i="8"/>
  <c r="Q165" i="8"/>
  <c r="Q512" i="8"/>
  <c r="Q410" i="8"/>
  <c r="Q292" i="8"/>
  <c r="Q120" i="8"/>
  <c r="Q177" i="8"/>
  <c r="Q338" i="8"/>
  <c r="Q137" i="8"/>
  <c r="Q62" i="8"/>
  <c r="Q508" i="8"/>
  <c r="Q279" i="8"/>
  <c r="Q188" i="8"/>
  <c r="Q126" i="8"/>
  <c r="Q31" i="8"/>
  <c r="Q49" i="8"/>
  <c r="Q78" i="8"/>
  <c r="Q436" i="8"/>
  <c r="Q115" i="8"/>
  <c r="Q258" i="8"/>
  <c r="Q917" i="8"/>
  <c r="Q219" i="8"/>
  <c r="Q229" i="8"/>
  <c r="Q58" i="8"/>
  <c r="Q90" i="8"/>
  <c r="Q43" i="8"/>
  <c r="Q23" i="8"/>
  <c r="Q1040" i="8"/>
  <c r="Q53" i="8"/>
  <c r="Q271" i="8"/>
  <c r="Q166" i="8"/>
  <c r="Q923" i="8"/>
  <c r="Q37" i="8"/>
  <c r="Q83" i="8"/>
  <c r="Q36" i="8"/>
  <c r="Q109" i="8"/>
  <c r="Q259" i="8"/>
  <c r="Q507" i="8"/>
  <c r="Q130" i="8"/>
  <c r="Q283" i="8"/>
  <c r="Q212" i="8"/>
  <c r="Q66" i="8"/>
  <c r="Q122" i="8"/>
  <c r="Q89" i="8"/>
  <c r="Q430" i="8"/>
  <c r="Q277" i="8"/>
  <c r="Q757" i="8"/>
  <c r="Q764" i="8"/>
  <c r="Q111" i="8"/>
  <c r="Q427" i="8"/>
  <c r="Q336" i="8"/>
  <c r="Q48" i="8"/>
  <c r="Q153" i="8"/>
  <c r="Q431" i="8"/>
  <c r="Q51" i="8"/>
  <c r="Q231" i="8"/>
  <c r="Q24" i="8"/>
  <c r="Q38" i="8"/>
  <c r="Q223" i="8"/>
  <c r="Q141" i="8"/>
  <c r="Q75" i="8"/>
  <c r="Q262" i="8"/>
  <c r="Q82" i="8"/>
  <c r="Q243" i="8"/>
  <c r="Q230" i="8"/>
  <c r="Q76" i="8"/>
  <c r="Q25" i="8"/>
  <c r="Q215" i="8"/>
  <c r="Q103" i="8"/>
  <c r="Q105" i="8"/>
  <c r="Q933" i="8"/>
  <c r="Q513" i="8"/>
  <c r="Q232" i="8"/>
  <c r="Q367" i="8"/>
  <c r="Q18" i="8"/>
  <c r="Q216" i="8"/>
  <c r="Q69" i="8"/>
  <c r="Q44" i="8"/>
  <c r="Q428" i="8"/>
  <c r="Q339" i="8"/>
  <c r="Q61" i="8"/>
  <c r="Q46" i="8"/>
  <c r="Q20" i="8"/>
  <c r="Q100" i="8"/>
  <c r="Q68" i="8"/>
  <c r="Q135" i="8"/>
  <c r="Q365" i="8"/>
  <c r="Q511" i="8"/>
  <c r="Q56" i="8"/>
  <c r="Q12" i="8"/>
  <c r="Q59" i="8"/>
  <c r="Q187" i="8"/>
  <c r="Q173" i="8"/>
  <c r="Q32" i="8"/>
  <c r="Q181" i="8"/>
  <c r="Q196" i="8"/>
  <c r="Q87" i="8"/>
  <c r="Q651" i="8"/>
  <c r="Q211" i="8"/>
  <c r="Q21" i="8"/>
  <c r="Q388" i="8"/>
  <c r="Q136" i="8"/>
  <c r="Q45" i="8"/>
  <c r="Q938" i="8"/>
  <c r="Q361" i="8"/>
  <c r="Q278" i="8"/>
  <c r="Q257" i="8"/>
  <c r="Q207" i="8"/>
  <c r="Q27" i="8"/>
  <c r="Q425" i="8"/>
  <c r="Q104" i="8"/>
  <c r="Q13" i="8"/>
  <c r="Q935" i="8"/>
  <c r="Q174" i="8"/>
  <c r="Q70" i="8"/>
  <c r="Q52" i="8"/>
  <c r="Q19" i="8"/>
  <c r="Q134" i="8"/>
  <c r="Q6" i="8"/>
  <c r="Q114" i="8"/>
  <c r="Q217" i="8"/>
  <c r="Q928" i="8"/>
  <c r="Q77" i="8"/>
  <c r="Q5" i="8"/>
  <c r="Q86" i="8"/>
  <c r="Q50" i="8"/>
  <c r="Q510" i="8"/>
  <c r="Q202" i="8"/>
  <c r="Q16" i="8"/>
  <c r="Q81" i="8"/>
  <c r="Q415" i="8"/>
  <c r="Q314" i="8"/>
  <c r="Q638" i="8"/>
  <c r="Q175" i="8"/>
  <c r="Q208" i="8"/>
  <c r="Q337" i="8"/>
  <c r="Q596" i="8"/>
  <c r="Q198" i="8"/>
  <c r="Q261" i="8"/>
  <c r="Q299" i="8"/>
  <c r="Q469" i="8"/>
  <c r="Q116" i="8"/>
  <c r="Q426" i="8"/>
  <c r="Q152" i="8"/>
  <c r="Q84" i="8"/>
  <c r="Q360" i="8"/>
  <c r="Q101" i="8"/>
  <c r="Q33" i="8"/>
  <c r="Q4" i="8"/>
  <c r="Q142" i="8"/>
  <c r="Q95" i="8"/>
  <c r="Q15" i="8"/>
  <c r="Q265" i="8"/>
  <c r="Q658" i="8"/>
  <c r="Q67" i="8"/>
  <c r="Q199" i="8"/>
  <c r="Q42" i="8"/>
  <c r="Q310" i="8"/>
  <c r="Q1033" i="8"/>
  <c r="Q200" i="8"/>
  <c r="Q280" i="8"/>
  <c r="Q79" i="8"/>
  <c r="Q14" i="8"/>
  <c r="Q85" i="8"/>
  <c r="Q147" i="8"/>
  <c r="Q91" i="8"/>
  <c r="Q195" i="8"/>
  <c r="Q364" i="8"/>
  <c r="Q209" i="8"/>
  <c r="Q159" i="8"/>
  <c r="Q1037" i="8"/>
  <c r="Q432" i="8"/>
  <c r="Q172" i="8"/>
  <c r="Q225" i="8"/>
  <c r="Q39" i="8"/>
  <c r="Q594" i="8"/>
  <c r="Q661" i="8"/>
  <c r="Q88" i="8"/>
  <c r="Q335" i="8"/>
  <c r="Q155" i="8"/>
  <c r="Q161" i="8"/>
  <c r="Q203" i="8"/>
  <c r="Q164" i="8"/>
  <c r="Q71" i="8"/>
  <c r="Q11" i="8"/>
  <c r="Q180" i="8"/>
  <c r="Q387" i="8"/>
  <c r="Q22" i="8"/>
  <c r="Q107" i="8"/>
  <c r="Q28" i="8"/>
  <c r="Q168" i="8"/>
  <c r="Q151" i="8"/>
  <c r="Q121" i="8"/>
  <c r="Q17" i="8"/>
  <c r="Q124" i="8"/>
  <c r="Q80" i="8"/>
  <c r="Q244" i="8"/>
  <c r="Q501" i="8"/>
  <c r="Q639" i="8"/>
  <c r="Q983" i="8"/>
  <c r="Q201" i="8"/>
  <c r="Q102" i="8"/>
  <c r="Q988" i="8"/>
  <c r="Q502" i="8"/>
  <c r="Q246" i="8"/>
  <c r="Q537" i="8"/>
  <c r="Q296" i="8"/>
  <c r="Q980" i="8"/>
  <c r="Q636" i="8"/>
  <c r="Q446" i="8"/>
  <c r="Q421" i="8"/>
  <c r="Q128" i="8"/>
  <c r="Q418" i="8"/>
  <c r="Q413" i="8"/>
  <c r="Q506" i="8"/>
  <c r="Q359" i="8"/>
  <c r="Q635" i="8"/>
  <c r="Q176" i="8"/>
  <c r="Q268" i="8"/>
  <c r="Q227" i="8"/>
  <c r="Q500" i="8"/>
  <c r="Q118" i="8"/>
  <c r="Q698" i="8"/>
  <c r="Q269" i="8"/>
  <c r="Q358" i="8"/>
  <c r="Q184" i="8"/>
  <c r="Q419" i="8"/>
  <c r="Q416" i="8"/>
  <c r="Q362" i="8"/>
  <c r="Q503" i="8"/>
  <c r="Q169" i="8"/>
  <c r="Q1084" i="8"/>
  <c r="Q245" i="8"/>
  <c r="Q412" i="8"/>
  <c r="Q149" i="8"/>
  <c r="Q183" i="8"/>
  <c r="Q205" i="8"/>
  <c r="Q692" i="8"/>
  <c r="Q417" i="8"/>
  <c r="Q270" i="8"/>
  <c r="Q197" i="8"/>
  <c r="Q984" i="8"/>
  <c r="Q112" i="8"/>
  <c r="Q288" i="8"/>
  <c r="Q976" i="8"/>
  <c r="Q541" i="8"/>
  <c r="Q414" i="8"/>
  <c r="Q548" i="8"/>
  <c r="Q295" i="8"/>
  <c r="Q498" i="8"/>
  <c r="Q312" i="8"/>
  <c r="Q313" i="8"/>
  <c r="Q975" i="8"/>
  <c r="Q320" i="8"/>
  <c r="Q456" i="8"/>
  <c r="Q206" i="8"/>
  <c r="Q170" i="8"/>
  <c r="Q981" i="8"/>
  <c r="E3" i="5"/>
  <c r="G3" i="5"/>
  <c r="Q138" i="8"/>
  <c r="Q30" i="8"/>
  <c r="Q29" i="8"/>
  <c r="E10" i="5"/>
  <c r="E9" i="5"/>
  <c r="Q2" i="8"/>
  <c r="E8" i="5"/>
  <c r="E7" i="5"/>
  <c r="E11" i="5"/>
  <c r="M2" i="8"/>
  <c r="I279" i="8" l="1"/>
  <c r="I135" i="8"/>
  <c r="I62" i="8"/>
  <c r="I104" i="8"/>
  <c r="J615" i="8"/>
  <c r="J256" i="8"/>
  <c r="I309" i="8"/>
  <c r="I254" i="8"/>
  <c r="I130" i="8"/>
  <c r="J409" i="8"/>
  <c r="J394" i="8"/>
  <c r="I323" i="8"/>
  <c r="I503" i="8"/>
  <c r="I642" i="8"/>
  <c r="I646" i="8"/>
  <c r="I724" i="8"/>
  <c r="I408" i="8"/>
  <c r="I647" i="8"/>
  <c r="I500" i="8"/>
  <c r="J104" i="8"/>
  <c r="I186" i="8"/>
  <c r="J127" i="8"/>
  <c r="J340" i="8"/>
  <c r="J94" i="8"/>
  <c r="J215" i="8"/>
  <c r="J132" i="8"/>
  <c r="J485" i="8"/>
  <c r="I159" i="8"/>
  <c r="I353" i="8"/>
  <c r="I260" i="8"/>
  <c r="I494" i="8"/>
  <c r="I313" i="8"/>
  <c r="I495" i="8"/>
  <c r="I635" i="8"/>
  <c r="I533" i="8"/>
  <c r="I147" i="8"/>
  <c r="I197" i="8"/>
  <c r="J281" i="8"/>
  <c r="J309" i="8"/>
  <c r="I102" i="8"/>
  <c r="I409" i="8"/>
  <c r="I99" i="8"/>
  <c r="I394" i="8"/>
  <c r="I652" i="8"/>
  <c r="I127" i="8"/>
  <c r="I143" i="8"/>
  <c r="I340" i="8"/>
  <c r="I624" i="8"/>
  <c r="J501" i="8"/>
  <c r="I257" i="8"/>
  <c r="I215" i="8"/>
  <c r="I485" i="8"/>
  <c r="I506" i="8"/>
  <c r="J494" i="8"/>
  <c r="J201" i="8"/>
  <c r="I176" i="8"/>
  <c r="I283" i="8"/>
  <c r="I706" i="8"/>
  <c r="I505" i="8"/>
  <c r="I653" i="8"/>
  <c r="I637" i="8"/>
  <c r="J254" i="8"/>
  <c r="J159" i="8"/>
  <c r="J143" i="8"/>
  <c r="J622" i="8"/>
  <c r="J624" i="8"/>
  <c r="I501" i="8"/>
  <c r="J257" i="8"/>
  <c r="J185" i="8"/>
  <c r="I198" i="8"/>
  <c r="J310" i="8"/>
  <c r="J632" i="8"/>
  <c r="J506" i="8"/>
  <c r="J196" i="8"/>
  <c r="I201" i="8"/>
  <c r="I521" i="8"/>
  <c r="I644" i="8"/>
  <c r="I639" i="8"/>
  <c r="I486" i="8"/>
  <c r="I618" i="8"/>
  <c r="I707" i="8"/>
  <c r="I622" i="8"/>
  <c r="I185" i="8"/>
  <c r="I195" i="8"/>
  <c r="J198" i="8"/>
  <c r="I310" i="8"/>
  <c r="J176" i="8"/>
  <c r="J99" i="8"/>
  <c r="I632" i="8"/>
  <c r="J636" i="8"/>
  <c r="I374" i="8"/>
  <c r="I196" i="8"/>
  <c r="I508" i="8"/>
  <c r="I640" i="8"/>
  <c r="I650" i="8"/>
  <c r="I658" i="8"/>
  <c r="I715" i="8"/>
  <c r="I447" i="8"/>
  <c r="I395" i="8"/>
  <c r="J502" i="8"/>
  <c r="I132" i="8"/>
  <c r="J353" i="8"/>
  <c r="J105" i="8"/>
  <c r="J499" i="8"/>
  <c r="I620" i="8"/>
  <c r="J341" i="8"/>
  <c r="J493" i="8"/>
  <c r="I636" i="8"/>
  <c r="J374" i="8"/>
  <c r="I126" i="8"/>
  <c r="I206" i="8"/>
  <c r="I44" i="8"/>
  <c r="I654" i="8"/>
  <c r="I277" i="8"/>
  <c r="J205" i="8"/>
  <c r="I49" i="8"/>
  <c r="J130" i="8"/>
  <c r="I369" i="8"/>
  <c r="J135" i="8"/>
  <c r="J312" i="8"/>
  <c r="J172" i="8"/>
  <c r="J212" i="8"/>
  <c r="I263" i="8"/>
  <c r="J194" i="8"/>
  <c r="I625" i="8"/>
  <c r="I105" i="8"/>
  <c r="J110" i="8"/>
  <c r="I499" i="8"/>
  <c r="J620" i="8"/>
  <c r="I612" i="8"/>
  <c r="I214" i="8"/>
  <c r="I341" i="8"/>
  <c r="I493" i="8"/>
  <c r="I487" i="8"/>
  <c r="I205" i="8"/>
  <c r="I631" i="8"/>
  <c r="I630" i="8"/>
  <c r="I398" i="8"/>
  <c r="I648" i="8"/>
  <c r="I651" i="8"/>
  <c r="I213" i="8"/>
  <c r="J112" i="8"/>
  <c r="J645" i="8"/>
  <c r="J486" i="8"/>
  <c r="J533" i="8"/>
  <c r="J500" i="8"/>
  <c r="J498" i="8"/>
  <c r="J131" i="8"/>
  <c r="J540" i="8"/>
  <c r="J657" i="8"/>
  <c r="J618" i="8"/>
  <c r="J197" i="8"/>
  <c r="J650" i="8"/>
  <c r="J160" i="8"/>
  <c r="J714" i="8"/>
  <c r="J707" i="8"/>
  <c r="J186" i="8"/>
  <c r="J277" i="8"/>
  <c r="J638" i="8"/>
  <c r="J720" i="8"/>
  <c r="J505" i="8"/>
  <c r="J651" i="8"/>
  <c r="J654" i="8"/>
  <c r="J634" i="8"/>
  <c r="J658" i="8"/>
  <c r="J635" i="8"/>
  <c r="J259" i="8"/>
  <c r="J147" i="8"/>
  <c r="J289" i="8"/>
  <c r="J396" i="8"/>
  <c r="J637" i="8"/>
  <c r="J639" i="8"/>
  <c r="J647" i="8"/>
  <c r="J715" i="8"/>
  <c r="J706" i="8"/>
  <c r="J653" i="8"/>
  <c r="J492" i="8"/>
  <c r="J44" i="8"/>
  <c r="J497" i="8"/>
  <c r="J447" i="8"/>
  <c r="J724" i="8"/>
  <c r="J100" i="8"/>
  <c r="J656" i="8"/>
  <c r="J408" i="8"/>
  <c r="J648" i="8"/>
  <c r="J652" i="8"/>
  <c r="J646" i="8"/>
  <c r="J206" i="8"/>
  <c r="J314" i="8"/>
  <c r="J495" i="8"/>
  <c r="J642" i="8"/>
  <c r="J641" i="8"/>
  <c r="J640" i="8"/>
  <c r="J496" i="8"/>
  <c r="J283" i="8"/>
  <c r="J369" i="8"/>
  <c r="J643" i="8"/>
  <c r="J398" i="8"/>
  <c r="J126" i="8"/>
  <c r="J158" i="8"/>
  <c r="J644" i="8"/>
  <c r="J630" i="8"/>
  <c r="J508" i="8"/>
  <c r="J521" i="8"/>
  <c r="J313" i="8"/>
  <c r="J323" i="8"/>
  <c r="I492" i="8"/>
  <c r="J62" i="8"/>
  <c r="I131" i="8"/>
  <c r="I172" i="8"/>
  <c r="I212" i="8"/>
  <c r="J263" i="8"/>
  <c r="I194" i="8"/>
  <c r="J625" i="8"/>
  <c r="I110" i="8"/>
  <c r="I65" i="8"/>
  <c r="I125" i="8"/>
  <c r="J621" i="8"/>
  <c r="I399" i="8"/>
  <c r="J612" i="8"/>
  <c r="J214" i="8"/>
  <c r="J422" i="8"/>
  <c r="I490" i="8"/>
  <c r="J266" i="8"/>
  <c r="J487" i="8"/>
  <c r="I507" i="8"/>
  <c r="I422" i="8"/>
  <c r="I641" i="8"/>
  <c r="I314" i="8"/>
  <c r="I540" i="8"/>
  <c r="I656" i="8"/>
  <c r="I289" i="8"/>
  <c r="J195" i="8"/>
  <c r="I100" i="8"/>
  <c r="I256" i="8"/>
  <c r="J260" i="8"/>
  <c r="I420" i="8"/>
  <c r="J125" i="8"/>
  <c r="I621" i="8"/>
  <c r="J399" i="8"/>
  <c r="I216" i="8"/>
  <c r="I43" i="8"/>
  <c r="I177" i="8"/>
  <c r="J490" i="8"/>
  <c r="I266" i="8"/>
  <c r="I161" i="8"/>
  <c r="J619" i="8"/>
  <c r="I633" i="8"/>
  <c r="J507" i="8"/>
  <c r="J397" i="8"/>
  <c r="J503" i="8"/>
  <c r="I158" i="8"/>
  <c r="I497" i="8"/>
  <c r="I259" i="8"/>
  <c r="I160" i="8"/>
  <c r="I714" i="8"/>
  <c r="I229" i="8"/>
  <c r="J279" i="8"/>
  <c r="J395" i="8"/>
  <c r="J420" i="8"/>
  <c r="I281" i="8"/>
  <c r="J213" i="8"/>
  <c r="J216" i="8"/>
  <c r="J177" i="8"/>
  <c r="J49" i="8"/>
  <c r="J102" i="8"/>
  <c r="J161" i="8"/>
  <c r="I619" i="8"/>
  <c r="I312" i="8"/>
  <c r="J633" i="8"/>
  <c r="I502" i="8"/>
  <c r="J631" i="8"/>
  <c r="I397" i="8"/>
  <c r="I94" i="8"/>
  <c r="I643" i="8"/>
  <c r="I634" i="8"/>
  <c r="I657" i="8"/>
  <c r="I638" i="8"/>
  <c r="I498" i="8"/>
  <c r="J229" i="8"/>
  <c r="J315" i="8"/>
  <c r="I112" i="8"/>
  <c r="J261" i="8"/>
  <c r="I261" i="8"/>
  <c r="J162" i="8"/>
  <c r="J107" i="8"/>
  <c r="I315" i="8"/>
  <c r="I162" i="8"/>
  <c r="I107" i="8"/>
  <c r="J85" i="8"/>
  <c r="I85" i="8"/>
  <c r="J57" i="8"/>
  <c r="I57" i="8"/>
  <c r="J111" i="8"/>
  <c r="I111" i="8"/>
  <c r="J33" i="8"/>
  <c r="I33" i="8"/>
  <c r="G5" i="1"/>
  <c r="F5" i="1" s="1"/>
  <c r="G6" i="1"/>
  <c r="M6" i="1" s="1"/>
  <c r="J50" i="8"/>
  <c r="I50" i="8"/>
  <c r="J301" i="8"/>
  <c r="J344" i="8"/>
  <c r="J243" i="8"/>
  <c r="I167" i="8"/>
  <c r="I301" i="8"/>
  <c r="I344" i="8"/>
  <c r="I242" i="8"/>
  <c r="I166" i="8"/>
  <c r="I347" i="8"/>
  <c r="J146" i="8"/>
  <c r="I208" i="8"/>
  <c r="I231" i="8"/>
  <c r="J46" i="8"/>
  <c r="I342" i="8"/>
  <c r="I210" i="8"/>
  <c r="I696" i="8"/>
  <c r="I317" i="8"/>
  <c r="I413" i="8"/>
  <c r="I181" i="8"/>
  <c r="I252" i="8"/>
  <c r="I483" i="8"/>
  <c r="I351" i="8"/>
  <c r="I401" i="8"/>
  <c r="I184" i="8"/>
  <c r="J128" i="8"/>
  <c r="J166" i="8"/>
  <c r="I417" i="8"/>
  <c r="I40" i="8"/>
  <c r="J87" i="8"/>
  <c r="J114" i="8"/>
  <c r="J139" i="8"/>
  <c r="I188" i="8"/>
  <c r="I179" i="8"/>
  <c r="I247" i="8"/>
  <c r="J83" i="8"/>
  <c r="I118" i="8"/>
  <c r="I165" i="8"/>
  <c r="I442" i="8"/>
  <c r="J84" i="8"/>
  <c r="J357" i="8"/>
  <c r="J245" i="8"/>
  <c r="J183" i="8"/>
  <c r="I437" i="8"/>
  <c r="I346" i="8"/>
  <c r="I475" i="8"/>
  <c r="I217" i="8"/>
  <c r="I90" i="8"/>
  <c r="I476" i="8"/>
  <c r="I300" i="8"/>
  <c r="I523" i="8"/>
  <c r="I8" i="8"/>
  <c r="I227" i="8"/>
  <c r="I484" i="8"/>
  <c r="I414" i="8"/>
  <c r="J246" i="8"/>
  <c r="I183" i="8"/>
  <c r="J342" i="8"/>
  <c r="I415" i="8"/>
  <c r="J203" i="8"/>
  <c r="J40" i="8"/>
  <c r="J298" i="8"/>
  <c r="I87" i="8"/>
  <c r="I114" i="8"/>
  <c r="I139" i="8"/>
  <c r="J207" i="8"/>
  <c r="J179" i="8"/>
  <c r="I233" i="8"/>
  <c r="I83" i="8"/>
  <c r="J442" i="8"/>
  <c r="I616" i="8"/>
  <c r="I84" i="8"/>
  <c r="I357" i="8"/>
  <c r="I245" i="8"/>
  <c r="J437" i="8"/>
  <c r="J190" i="8"/>
  <c r="J156" i="8"/>
  <c r="J475" i="8"/>
  <c r="J192" i="8"/>
  <c r="J345" i="8"/>
  <c r="I51" i="8"/>
  <c r="I284" i="8"/>
  <c r="I189" i="8"/>
  <c r="I609" i="8"/>
  <c r="I119" i="8"/>
  <c r="I297" i="8"/>
  <c r="I605" i="8"/>
  <c r="I378" i="8"/>
  <c r="I180" i="8"/>
  <c r="I610" i="8"/>
  <c r="J165" i="8"/>
  <c r="I406" i="8"/>
  <c r="I203" i="8"/>
  <c r="J154" i="8"/>
  <c r="I298" i="8"/>
  <c r="J108" i="8"/>
  <c r="I207" i="8"/>
  <c r="J225" i="8"/>
  <c r="J233" i="8"/>
  <c r="J613" i="8"/>
  <c r="J616" i="8"/>
  <c r="I617" i="8"/>
  <c r="I305" i="8"/>
  <c r="I103" i="8"/>
  <c r="J589" i="8"/>
  <c r="J601" i="8"/>
  <c r="J402" i="8"/>
  <c r="J473" i="8"/>
  <c r="J300" i="8"/>
  <c r="J354" i="8"/>
  <c r="J403" i="8"/>
  <c r="J416" i="8"/>
  <c r="J607" i="8"/>
  <c r="J584" i="8"/>
  <c r="J355" i="8"/>
  <c r="J151" i="8"/>
  <c r="J609" i="8"/>
  <c r="J351" i="8"/>
  <c r="J400" i="8"/>
  <c r="J275" i="8"/>
  <c r="J523" i="8"/>
  <c r="J411" i="8"/>
  <c r="J358" i="8"/>
  <c r="J590" i="8"/>
  <c r="J582" i="8"/>
  <c r="J299" i="8"/>
  <c r="J461" i="8"/>
  <c r="J605" i="8"/>
  <c r="J270" i="8"/>
  <c r="J171" i="8"/>
  <c r="J295" i="8"/>
  <c r="J671" i="8"/>
  <c r="J463" i="8"/>
  <c r="J296" i="8"/>
  <c r="J483" i="8"/>
  <c r="J181" i="8"/>
  <c r="J482" i="8"/>
  <c r="J227" i="8"/>
  <c r="J608" i="8"/>
  <c r="J587" i="8"/>
  <c r="J600" i="8"/>
  <c r="J412" i="8"/>
  <c r="J478" i="8"/>
  <c r="J588" i="8"/>
  <c r="J484" i="8"/>
  <c r="J699" i="8"/>
  <c r="J297" i="8"/>
  <c r="J611" i="8"/>
  <c r="J202" i="8"/>
  <c r="J480" i="8"/>
  <c r="J458" i="8"/>
  <c r="J481" i="8"/>
  <c r="J701" i="8"/>
  <c r="J272" i="8"/>
  <c r="J405" i="8"/>
  <c r="J348" i="8"/>
  <c r="J415" i="8"/>
  <c r="J269" i="8"/>
  <c r="J180" i="8"/>
  <c r="J8" i="8"/>
  <c r="J602" i="8"/>
  <c r="J401" i="8"/>
  <c r="J378" i="8"/>
  <c r="J414" i="8"/>
  <c r="J184" i="8"/>
  <c r="J273" i="8"/>
  <c r="J404" i="8"/>
  <c r="J593" i="8"/>
  <c r="J457" i="8"/>
  <c r="J274" i="8"/>
  <c r="J119" i="8"/>
  <c r="J343" i="8"/>
  <c r="J211" i="8"/>
  <c r="J604" i="8"/>
  <c r="J606" i="8"/>
  <c r="J413" i="8"/>
  <c r="J610" i="8"/>
  <c r="J476" i="8"/>
  <c r="J407" i="8"/>
  <c r="J145" i="8"/>
  <c r="J460" i="8"/>
  <c r="J417" i="8"/>
  <c r="J406" i="8"/>
  <c r="J276" i="8"/>
  <c r="J252" i="8"/>
  <c r="J90" i="8"/>
  <c r="J189" i="8"/>
  <c r="J150" i="8"/>
  <c r="J72" i="8"/>
  <c r="J350" i="8"/>
  <c r="J68" i="8"/>
  <c r="J248" i="8"/>
  <c r="J6" i="8"/>
  <c r="J32" i="8"/>
  <c r="J352" i="8"/>
  <c r="J113" i="8"/>
  <c r="J91" i="8"/>
  <c r="J178" i="8"/>
  <c r="J317" i="8"/>
  <c r="J169" i="8"/>
  <c r="J284" i="8"/>
  <c r="J302" i="8"/>
  <c r="J142" i="8"/>
  <c r="J217" i="8"/>
  <c r="J311" i="8"/>
  <c r="J224" i="8"/>
  <c r="J696" i="8"/>
  <c r="I190" i="8"/>
  <c r="I156" i="8"/>
  <c r="I123" i="8"/>
  <c r="I192" i="8"/>
  <c r="J101" i="8"/>
  <c r="I345" i="8"/>
  <c r="I32" i="8"/>
  <c r="I68" i="8"/>
  <c r="I402" i="8"/>
  <c r="I611" i="8"/>
  <c r="I296" i="8"/>
  <c r="I473" i="8"/>
  <c r="I272" i="8"/>
  <c r="I400" i="8"/>
  <c r="J173" i="8"/>
  <c r="I244" i="8"/>
  <c r="I91" i="8"/>
  <c r="I154" i="8"/>
  <c r="I108" i="8"/>
  <c r="J82" i="8"/>
  <c r="I225" i="8"/>
  <c r="I613" i="8"/>
  <c r="I115" i="8"/>
  <c r="J617" i="8"/>
  <c r="J117" i="8"/>
  <c r="J204" i="8"/>
  <c r="J305" i="8"/>
  <c r="J103" i="8"/>
  <c r="J170" i="8"/>
  <c r="J138" i="8"/>
  <c r="J123" i="8"/>
  <c r="I101" i="8"/>
  <c r="I178" i="8"/>
  <c r="I113" i="8"/>
  <c r="I593" i="8"/>
  <c r="I588" i="8"/>
  <c r="I405" i="8"/>
  <c r="I171" i="8"/>
  <c r="I458" i="8"/>
  <c r="I416" i="8"/>
  <c r="J66" i="8"/>
  <c r="J149" i="8"/>
  <c r="I269" i="8"/>
  <c r="I466" i="8"/>
  <c r="J164" i="8"/>
  <c r="I155" i="8"/>
  <c r="I82" i="8"/>
  <c r="J121" i="8"/>
  <c r="J124" i="8"/>
  <c r="I93" i="8"/>
  <c r="J304" i="8"/>
  <c r="J115" i="8"/>
  <c r="I117" i="8"/>
  <c r="I204" i="8"/>
  <c r="J209" i="8"/>
  <c r="I246" i="8"/>
  <c r="J349" i="8"/>
  <c r="J168" i="8"/>
  <c r="I169" i="8"/>
  <c r="I352" i="8"/>
  <c r="I478" i="8"/>
  <c r="I358" i="8"/>
  <c r="I461" i="8"/>
  <c r="I151" i="8"/>
  <c r="I403" i="8"/>
  <c r="I587" i="8"/>
  <c r="I168" i="8"/>
  <c r="I138" i="8"/>
  <c r="I211" i="8"/>
  <c r="I76" i="8"/>
  <c r="J466" i="8"/>
  <c r="I164" i="8"/>
  <c r="J155" i="8"/>
  <c r="J129" i="8"/>
  <c r="I89" i="8"/>
  <c r="I121" i="8"/>
  <c r="I124" i="8"/>
  <c r="J152" i="8"/>
  <c r="J93" i="8"/>
  <c r="I304" i="8"/>
  <c r="J41" i="8"/>
  <c r="J175" i="8"/>
  <c r="I182" i="8"/>
  <c r="I209" i="8"/>
  <c r="J63" i="8"/>
  <c r="J79" i="8"/>
  <c r="J303" i="8"/>
  <c r="J144" i="8"/>
  <c r="I349" i="8"/>
  <c r="I149" i="8"/>
  <c r="I72" i="8"/>
  <c r="I348" i="8"/>
  <c r="I412" i="8"/>
  <c r="I276" i="8"/>
  <c r="I608" i="8"/>
  <c r="I590" i="8"/>
  <c r="I482" i="8"/>
  <c r="I411" i="8"/>
  <c r="I70" i="8"/>
  <c r="J418" i="8"/>
  <c r="J118" i="8"/>
  <c r="I224" i="8"/>
  <c r="J163" i="8"/>
  <c r="J76" i="8"/>
  <c r="I153" i="8"/>
  <c r="J116" i="8"/>
  <c r="J55" i="8"/>
  <c r="I129" i="8"/>
  <c r="J96" i="8"/>
  <c r="J89" i="8"/>
  <c r="I465" i="8"/>
  <c r="I152" i="8"/>
  <c r="I255" i="8"/>
  <c r="I41" i="8"/>
  <c r="I175" i="8"/>
  <c r="J182" i="8"/>
  <c r="I79" i="8"/>
  <c r="J122" i="8"/>
  <c r="J193" i="8"/>
  <c r="I303" i="8"/>
  <c r="I64" i="8"/>
  <c r="I144" i="8"/>
  <c r="I418" i="8"/>
  <c r="I6" i="8"/>
  <c r="I343" i="8"/>
  <c r="I606" i="8"/>
  <c r="I701" i="8"/>
  <c r="I607" i="8"/>
  <c r="I463" i="8"/>
  <c r="I589" i="8"/>
  <c r="I460" i="8"/>
  <c r="J51" i="8"/>
  <c r="I106" i="8"/>
  <c r="J247" i="8"/>
  <c r="I584" i="8"/>
  <c r="I163" i="8"/>
  <c r="J98" i="8"/>
  <c r="J228" i="8"/>
  <c r="J153" i="8"/>
  <c r="I116" i="8"/>
  <c r="I55" i="8"/>
  <c r="I96" i="8"/>
  <c r="I69" i="8"/>
  <c r="J465" i="8"/>
  <c r="J614" i="8"/>
  <c r="J244" i="8"/>
  <c r="J255" i="8"/>
  <c r="J141" i="8"/>
  <c r="I307" i="8"/>
  <c r="I122" i="8"/>
  <c r="I193" i="8"/>
  <c r="J64" i="8"/>
  <c r="I142" i="8"/>
  <c r="I248" i="8"/>
  <c r="I270" i="8"/>
  <c r="I354" i="8"/>
  <c r="I582" i="8"/>
  <c r="I457" i="8"/>
  <c r="I601" i="8"/>
  <c r="I202" i="8"/>
  <c r="I600" i="8"/>
  <c r="J70" i="8"/>
  <c r="I170" i="8"/>
  <c r="J188" i="8"/>
  <c r="J106" i="8"/>
  <c r="I98" i="8"/>
  <c r="I228" i="8"/>
  <c r="J187" i="8"/>
  <c r="J120" i="8"/>
  <c r="J226" i="8"/>
  <c r="J69" i="8"/>
  <c r="I614" i="8"/>
  <c r="J356" i="8"/>
  <c r="J306" i="8"/>
  <c r="I141" i="8"/>
  <c r="J307" i="8"/>
  <c r="J308" i="8"/>
  <c r="I311" i="8"/>
  <c r="I350" i="8"/>
  <c r="I295" i="8"/>
  <c r="I299" i="8"/>
  <c r="I355" i="8"/>
  <c r="I699" i="8"/>
  <c r="I407" i="8"/>
  <c r="I671" i="8"/>
  <c r="I275" i="8"/>
  <c r="I63" i="8"/>
  <c r="I173" i="8"/>
  <c r="J346" i="8"/>
  <c r="I273" i="8"/>
  <c r="J167" i="8"/>
  <c r="I187" i="8"/>
  <c r="I120" i="8"/>
  <c r="J242" i="8"/>
  <c r="I226" i="8"/>
  <c r="J347" i="8"/>
  <c r="I356" i="8"/>
  <c r="I146" i="8"/>
  <c r="I306" i="8"/>
  <c r="J208" i="8"/>
  <c r="J231" i="8"/>
  <c r="I46" i="8"/>
  <c r="I308" i="8"/>
  <c r="J210" i="8"/>
  <c r="I243" i="8"/>
  <c r="I302" i="8"/>
  <c r="I150" i="8"/>
  <c r="I480" i="8"/>
  <c r="I404" i="8"/>
  <c r="I145" i="8"/>
  <c r="I274" i="8"/>
  <c r="I481" i="8"/>
  <c r="I602" i="8"/>
  <c r="I604" i="8"/>
  <c r="I128" i="8"/>
  <c r="I66" i="8"/>
  <c r="J81" i="8"/>
  <c r="I81" i="8"/>
  <c r="J23" i="8"/>
  <c r="J12" i="8"/>
  <c r="J88" i="8"/>
  <c r="I88" i="8"/>
  <c r="I12" i="8"/>
  <c r="I23" i="8"/>
  <c r="I280" i="8"/>
  <c r="J280" i="8"/>
  <c r="I78" i="8"/>
  <c r="J78" i="8"/>
  <c r="J28" i="8"/>
  <c r="I28" i="8"/>
  <c r="J34" i="8"/>
  <c r="I34" i="8"/>
  <c r="J54" i="8"/>
  <c r="I54" i="8"/>
  <c r="J42" i="8"/>
  <c r="I42" i="8"/>
  <c r="J53" i="8"/>
  <c r="I53" i="8"/>
  <c r="J71" i="8"/>
  <c r="I71" i="8"/>
  <c r="J45" i="8"/>
  <c r="I45" i="8"/>
  <c r="I52" i="8"/>
  <c r="J133" i="8"/>
  <c r="J39" i="8"/>
  <c r="J52" i="8"/>
  <c r="I39" i="8"/>
  <c r="I133" i="8"/>
  <c r="J67" i="8"/>
  <c r="J7" i="8"/>
  <c r="I61" i="8"/>
  <c r="J56" i="8"/>
  <c r="J77" i="8"/>
  <c r="J47" i="8"/>
  <c r="J65" i="8"/>
  <c r="J59" i="8"/>
  <c r="I59" i="8"/>
  <c r="J200" i="8"/>
  <c r="I7" i="8"/>
  <c r="J61" i="8"/>
  <c r="I47" i="8"/>
  <c r="I67" i="8"/>
  <c r="I77" i="8"/>
  <c r="I200" i="8"/>
  <c r="I56" i="8"/>
  <c r="J97" i="8"/>
  <c r="I97" i="8"/>
  <c r="J3" i="8"/>
  <c r="J20" i="8"/>
  <c r="I3" i="8"/>
  <c r="J11" i="8"/>
  <c r="I11" i="8"/>
  <c r="J17" i="8"/>
  <c r="I17" i="8"/>
  <c r="I36" i="8"/>
  <c r="J199" i="8"/>
  <c r="J21" i="8"/>
  <c r="I4" i="8"/>
  <c r="J16" i="8"/>
  <c r="J36" i="8"/>
  <c r="J4" i="8"/>
  <c r="J37" i="8"/>
  <c r="J19" i="8"/>
  <c r="I37" i="8"/>
  <c r="I16" i="8"/>
  <c r="I199" i="8"/>
  <c r="I21" i="8"/>
  <c r="I19" i="8"/>
  <c r="I955" i="8"/>
  <c r="J955" i="8"/>
  <c r="I20" i="8"/>
  <c r="I5" i="8"/>
  <c r="I18" i="8"/>
  <c r="J58" i="8"/>
  <c r="J25" i="8"/>
  <c r="I58" i="8"/>
  <c r="J26" i="8"/>
  <c r="I25" i="8"/>
  <c r="J5" i="8"/>
  <c r="I26" i="8"/>
  <c r="J18" i="8"/>
  <c r="I24" i="8"/>
  <c r="J24" i="8"/>
  <c r="J419" i="8"/>
  <c r="I419" i="8"/>
  <c r="T26" i="1"/>
  <c r="I22" i="8"/>
  <c r="I2" i="8"/>
  <c r="I14" i="8"/>
  <c r="J48" i="8"/>
  <c r="J10" i="8"/>
  <c r="J38" i="8"/>
  <c r="I75" i="8"/>
  <c r="I38" i="8"/>
  <c r="I10" i="8"/>
  <c r="I60" i="8"/>
  <c r="J75" i="8"/>
  <c r="J2" i="8"/>
  <c r="J15" i="8"/>
  <c r="J29" i="8"/>
  <c r="I30" i="8"/>
  <c r="I13" i="8"/>
  <c r="I31" i="8"/>
  <c r="I48" i="8"/>
  <c r="J30" i="8"/>
  <c r="J14" i="8"/>
  <c r="J13" i="8"/>
  <c r="J31" i="8"/>
  <c r="I27" i="8"/>
  <c r="I15" i="8"/>
  <c r="I29" i="8"/>
  <c r="J22" i="8"/>
  <c r="J27" i="8"/>
  <c r="J60" i="8"/>
  <c r="B4" i="19"/>
  <c r="H11" i="1"/>
  <c r="S4" i="8"/>
  <c r="S5" i="8" s="1"/>
  <c r="H10" i="1"/>
  <c r="T5" i="8"/>
  <c r="J9" i="1"/>
  <c r="K9" i="1"/>
  <c r="N9" i="1"/>
  <c r="N5" i="1"/>
  <c r="K5" i="1"/>
  <c r="N7" i="1"/>
  <c r="K7" i="1"/>
  <c r="N6" i="1"/>
  <c r="K6" i="1"/>
  <c r="N8" i="1"/>
  <c r="K8" i="1"/>
  <c r="P5" i="8"/>
  <c r="P4" i="8"/>
  <c r="J5" i="1" l="1"/>
  <c r="G7" i="1"/>
  <c r="AA20" i="1" s="1"/>
  <c r="J6" i="1"/>
  <c r="G8" i="1"/>
  <c r="AA9" i="1"/>
  <c r="AA8" i="1"/>
  <c r="F6" i="1"/>
  <c r="Z8" i="1"/>
  <c r="L5" i="1"/>
  <c r="S15" i="1" s="1"/>
  <c r="I5" i="1"/>
  <c r="M5" i="1"/>
  <c r="H5" i="2"/>
  <c r="D5" i="2" s="1"/>
  <c r="I9" i="1"/>
  <c r="F7" i="1"/>
  <c r="L7" i="1" s="1"/>
  <c r="S17" i="1" s="1"/>
  <c r="F8" i="2"/>
  <c r="H8" i="2"/>
  <c r="D8" i="2" s="1"/>
  <c r="H9" i="2"/>
  <c r="D9" i="2" s="1"/>
  <c r="F9" i="2"/>
  <c r="L9" i="1"/>
  <c r="F5" i="2"/>
  <c r="H7" i="2"/>
  <c r="H6" i="2"/>
  <c r="D6" i="2" s="1"/>
  <c r="F7" i="2"/>
  <c r="F6" i="2"/>
  <c r="A17" i="1" l="1"/>
  <c r="M7" i="1"/>
  <c r="J7" i="1"/>
  <c r="AA21" i="1"/>
  <c r="M8" i="1"/>
  <c r="J8" i="1"/>
  <c r="F8" i="1"/>
  <c r="L8" i="1" s="1"/>
  <c r="S18" i="1" s="1"/>
  <c r="Z9" i="1"/>
  <c r="I6" i="1"/>
  <c r="L6" i="1"/>
  <c r="S16" i="1" s="1"/>
  <c r="E7" i="2"/>
  <c r="D7" i="2"/>
  <c r="C5" i="2"/>
  <c r="D9" i="19"/>
  <c r="B8" i="19" s="1"/>
  <c r="B9" i="19" s="1"/>
  <c r="E6" i="2"/>
  <c r="C9" i="2"/>
  <c r="E9" i="2"/>
  <c r="C8" i="2"/>
  <c r="E8" i="2"/>
  <c r="E5" i="2"/>
  <c r="Z20" i="1"/>
  <c r="I7" i="1"/>
  <c r="D12" i="19"/>
  <c r="B11" i="19" s="1"/>
  <c r="B12" i="19" s="1"/>
  <c r="C6" i="2"/>
  <c r="J6" i="2"/>
  <c r="K6" i="2"/>
  <c r="L6" i="2"/>
  <c r="L7" i="2"/>
  <c r="J7" i="2"/>
  <c r="K7" i="2"/>
  <c r="J5" i="2"/>
  <c r="L5" i="2"/>
  <c r="K5" i="2"/>
  <c r="C7" i="2"/>
  <c r="E5" i="37"/>
  <c r="I8" i="1" l="1"/>
  <c r="Z2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<sst xmlns="http://schemas.openxmlformats.org/spreadsheetml/2006/main" count="13913" uniqueCount="2663">
  <si>
    <t>데이터 비교</t>
  </si>
  <si>
    <t>구분</t>
  </si>
  <si>
    <t>UV 총합</t>
  </si>
  <si>
    <t>PV 총합</t>
  </si>
  <si>
    <t>콘텐츠 업로드수</t>
  </si>
  <si>
    <t>수</t>
  </si>
  <si>
    <t>목</t>
  </si>
  <si>
    <t>금</t>
  </si>
  <si>
    <t>토</t>
  </si>
  <si>
    <t>일</t>
  </si>
  <si>
    <t>월</t>
  </si>
  <si>
    <t>화</t>
  </si>
  <si>
    <t>Date</t>
    <phoneticPr fontId="5" type="noConversion"/>
  </si>
  <si>
    <t>SKinno News</t>
    <phoneticPr fontId="5" type="noConversion"/>
  </si>
  <si>
    <t>UV (GA)</t>
  </si>
  <si>
    <t>UV (PC)</t>
  </si>
  <si>
    <t>UV (mobile)</t>
  </si>
  <si>
    <t>PV (GA)</t>
  </si>
  <si>
    <t>PV (PC)</t>
  </si>
  <si>
    <t>PV (mobile)</t>
  </si>
  <si>
    <t>평균 UV</t>
    <phoneticPr fontId="5" type="noConversion"/>
  </si>
  <si>
    <t>게재 콘텐츠</t>
    <phoneticPr fontId="5" type="noConversion"/>
  </si>
  <si>
    <t>순위</t>
  </si>
  <si>
    <t>콘텐츠</t>
  </si>
  <si>
    <t>일평균 PV</t>
  </si>
  <si>
    <t>URL</t>
  </si>
  <si>
    <t>1위</t>
  </si>
  <si>
    <t>2위</t>
  </si>
  <si>
    <t>3위</t>
  </si>
  <si>
    <t>[SK Innovation’s 2022 Financial Results] Recording sales of KRW 78.05 trillion and operating profit of KRW 3.99 trillion</t>
  </si>
  <si>
    <t>[Interview] The executives of SK Innovation talk about the beginning of a new 60 years ④ SK Geo Centric CEO Na Kyung-soo</t>
  </si>
  <si>
    <t>SK Geo Centric, SUEZ, and Loop Industries selected site for joint plastic recycling plant in Saint-Avold, France</t>
  </si>
  <si>
    <t>게재날짜</t>
    <phoneticPr fontId="8" type="noConversion"/>
  </si>
  <si>
    <t>기사제목</t>
    <phoneticPr fontId="8" type="noConversion"/>
  </si>
  <si>
    <t>링크</t>
    <phoneticPr fontId="8" type="noConversion"/>
  </si>
  <si>
    <t>http://skinnonews.com/global/archives/489</t>
    <phoneticPr fontId="8" type="noConversion"/>
  </si>
  <si>
    <t>http://skinnonews.com/global/archives/2280</t>
    <phoneticPr fontId="8" type="noConversion"/>
  </si>
  <si>
    <t>http://skinnonews.com/global/archives/3820</t>
    <phoneticPr fontId="8" type="noConversion"/>
  </si>
  <si>
    <t>http://skinnonews.com/global/archives/4308</t>
    <phoneticPr fontId="8" type="noConversion"/>
  </si>
  <si>
    <t>SK ZIC, SK EnClean ranked No. 1 in Korea Brand Power Index for 23 consecutive year</t>
  </si>
  <si>
    <t>http://skinnonews.com/global/archives/4499</t>
    <phoneticPr fontId="8" type="noConversion"/>
  </si>
  <si>
    <t>http://skinnonews.com/global/archives/4518</t>
    <phoneticPr fontId="8" type="noConversion"/>
  </si>
  <si>
    <t>http://skinnonews.com/global/archives/4844</t>
    <phoneticPr fontId="8" type="noConversion"/>
  </si>
  <si>
    <t>http://skinnonews.com/global/archives/5892</t>
    <phoneticPr fontId="8" type="noConversion"/>
  </si>
  <si>
    <t>http://skinnonews.com/global/archives/6216</t>
    <phoneticPr fontId="8" type="noConversion"/>
  </si>
  <si>
    <t>http://skinnonews.com/global/archives/6517</t>
    <phoneticPr fontId="8" type="noConversion"/>
  </si>
  <si>
    <t>http://skinnonews.com/global/archives/6647</t>
    <phoneticPr fontId="8" type="noConversion"/>
  </si>
  <si>
    <t>http://skinnonews.com/global/archives/7245</t>
    <phoneticPr fontId="8" type="noConversion"/>
  </si>
  <si>
    <t>http://skinnonews.com/global/archives/7302</t>
    <phoneticPr fontId="8" type="noConversion"/>
  </si>
  <si>
    <t>http://skinnonews.com/global/archives/7445</t>
    <phoneticPr fontId="8" type="noConversion"/>
  </si>
  <si>
    <t>SK Innovation’s endeavor to achieve Decarbonization by taking Green Transformation ⑤ SK Lubricants aims for “Zero environmental concerns” to make a green sustainable future.</t>
  </si>
  <si>
    <t>http://skinnonews.com/global/archives/7574</t>
    <phoneticPr fontId="8" type="noConversion"/>
  </si>
  <si>
    <t>http://skinnonews.com/global/archives/7870</t>
    <phoneticPr fontId="8" type="noConversion"/>
  </si>
  <si>
    <t>http://skinnonews.com/global/archives/8105</t>
    <phoneticPr fontId="8" type="noConversion"/>
  </si>
  <si>
    <t>http://skinnonews.com/global/archives/8553</t>
    <phoneticPr fontId="8" type="noConversion"/>
  </si>
  <si>
    <t>http://skinnonews.com/global/archives/8643</t>
    <phoneticPr fontId="8" type="noConversion"/>
  </si>
  <si>
    <t>http://skinnonews.com/global/archives/9191</t>
    <phoneticPr fontId="8" type="noConversion"/>
  </si>
  <si>
    <t>http://skinnonews.com/global/archives/9236</t>
    <phoneticPr fontId="8" type="noConversion"/>
  </si>
  <si>
    <t>http://skinnonews.com/global/archives/9333</t>
    <phoneticPr fontId="8" type="noConversion"/>
  </si>
  <si>
    <t>http://skinnonews.com/global/archives/9378</t>
    <phoneticPr fontId="8" type="noConversion"/>
  </si>
  <si>
    <t>http://skinnonews.com/global/archives/9509</t>
    <phoneticPr fontId="8" type="noConversion"/>
  </si>
  <si>
    <t>http://skinnonews.com/global/archives/9548</t>
    <phoneticPr fontId="8" type="noConversion"/>
  </si>
  <si>
    <t>http://skinnonews.com/global/archives/9616</t>
    <phoneticPr fontId="8" type="noConversion"/>
  </si>
  <si>
    <t>http://skinnonews.com/global/archives/9493</t>
    <phoneticPr fontId="8" type="noConversion"/>
  </si>
  <si>
    <t>http://skinnonews.com/global/archives/9709</t>
    <phoneticPr fontId="8" type="noConversion"/>
  </si>
  <si>
    <t>http://skinnonews.com/global/archives/9715</t>
    <phoneticPr fontId="8" type="noConversion"/>
  </si>
  <si>
    <t>http://skinnonews.com/global/archives/9740</t>
    <phoneticPr fontId="8" type="noConversion"/>
  </si>
  <si>
    <t>SK Energy, SK Networks, Daeho Industries partner to push forward with pyrolysis business by recycling waste tire</t>
  </si>
  <si>
    <t>http://skinnonews.com/global/archives/9837</t>
    <phoneticPr fontId="8" type="noConversion"/>
  </si>
  <si>
    <t>http://skinnonews.com/global/archives/9910</t>
    <phoneticPr fontId="8" type="noConversion"/>
  </si>
  <si>
    <t>http://skinnonews.com/global/archives/9978</t>
    <phoneticPr fontId="8" type="noConversion"/>
  </si>
  <si>
    <t>http://skinnonews.com/global/archives/10133</t>
    <phoneticPr fontId="8" type="noConversion"/>
  </si>
  <si>
    <t>http://skinnonews.com/global/archives/10206</t>
    <phoneticPr fontId="8" type="noConversion"/>
  </si>
  <si>
    <t>http://skinnonews.com/global/archives/10254</t>
    <phoneticPr fontId="8" type="noConversion"/>
  </si>
  <si>
    <t>http://skinnonews.com/global/archives/10264</t>
    <phoneticPr fontId="8" type="noConversion"/>
  </si>
  <si>
    <t>http://skinnonews.com/global/archives/10322</t>
    <phoneticPr fontId="8" type="noConversion"/>
  </si>
  <si>
    <t>http://skinnonews.com/global/archives/10404</t>
    <phoneticPr fontId="8" type="noConversion"/>
  </si>
  <si>
    <t>http://skinnonews.com/global/archives/10460</t>
    <phoneticPr fontId="8" type="noConversion"/>
  </si>
  <si>
    <t>http://skinnonews.com/global/archives/10478</t>
    <phoneticPr fontId="8" type="noConversion"/>
  </si>
  <si>
    <t>http://skinnonews.com/global/archives/10511</t>
    <phoneticPr fontId="8" type="noConversion"/>
  </si>
  <si>
    <t>http://skinnonews.com/global/archives/10535</t>
    <phoneticPr fontId="8" type="noConversion"/>
  </si>
  <si>
    <t>http://skinnonews.com/global/archives/10574</t>
    <phoneticPr fontId="8" type="noConversion"/>
  </si>
  <si>
    <t>http://skinnonews.com/global/archives/10570</t>
    <phoneticPr fontId="8" type="noConversion"/>
  </si>
  <si>
    <t>http://skinnonews.com/global/archives/10610</t>
    <phoneticPr fontId="8" type="noConversion"/>
  </si>
  <si>
    <t>http://skinnonews.com/global/archives/10654</t>
    <phoneticPr fontId="8" type="noConversion"/>
  </si>
  <si>
    <t>http://skinnonews.com/global/archives/10680</t>
    <phoneticPr fontId="8" type="noConversion"/>
  </si>
  <si>
    <t>http://skinnonews.com/global/archives/10746</t>
    <phoneticPr fontId="8" type="noConversion"/>
  </si>
  <si>
    <t>http://skinnonews.com/global/archives/10774</t>
    <phoneticPr fontId="8" type="noConversion"/>
  </si>
  <si>
    <t>http://skinnonews.com/global/archives/10767</t>
    <phoneticPr fontId="8" type="noConversion"/>
  </si>
  <si>
    <t>http://skinnonews.com/global/archives/10802</t>
    <phoneticPr fontId="8" type="noConversion"/>
  </si>
  <si>
    <t>http://skinnonews.com/global/archives/10835</t>
    <phoneticPr fontId="8" type="noConversion"/>
  </si>
  <si>
    <t>http://skinnonews.com/global/archives/10842</t>
    <phoneticPr fontId="8" type="noConversion"/>
  </si>
  <si>
    <t>http://skinnonews.com/global/archives/10872</t>
    <phoneticPr fontId="8" type="noConversion"/>
  </si>
  <si>
    <t>http://skinnonews.com/global/archives/10897</t>
    <phoneticPr fontId="8" type="noConversion"/>
  </si>
  <si>
    <t>http://skinnonews.com/global/archives/10913</t>
    <phoneticPr fontId="8" type="noConversion"/>
  </si>
  <si>
    <t>http://skinnonews.com/global/archives/10939</t>
    <phoneticPr fontId="8" type="noConversion"/>
  </si>
  <si>
    <t>http://skinnonews.com/global/archives/10845</t>
    <phoneticPr fontId="8" type="noConversion"/>
  </si>
  <si>
    <t>http://skinnonews.com/global/archives/10977</t>
    <phoneticPr fontId="8" type="noConversion"/>
  </si>
  <si>
    <t>http://skinnonews.com/global/archives/10985</t>
    <phoneticPr fontId="8" type="noConversion"/>
  </si>
  <si>
    <t>http://skinnonews.com/global/archives/11004</t>
    <phoneticPr fontId="8" type="noConversion"/>
  </si>
  <si>
    <t>http://skinnonews.com/global/archives/11010</t>
    <phoneticPr fontId="8" type="noConversion"/>
  </si>
  <si>
    <t>http://skinnonews.com/global/archives/11037</t>
    <phoneticPr fontId="8" type="noConversion"/>
  </si>
  <si>
    <t>http://skinnonews.com/global/archives/11058</t>
    <phoneticPr fontId="8" type="noConversion"/>
  </si>
  <si>
    <t>http://skinnonews.com/global/archives/11073</t>
    <phoneticPr fontId="8" type="noConversion"/>
  </si>
  <si>
    <t>http://skinnonews.com/global/archives/11082</t>
    <phoneticPr fontId="8" type="noConversion"/>
  </si>
  <si>
    <t>http://skinnonews.com/global/archives/11087</t>
    <phoneticPr fontId="8" type="noConversion"/>
  </si>
  <si>
    <t>http://skinnonews.com/global/archives/11147</t>
    <phoneticPr fontId="8" type="noConversion"/>
  </si>
  <si>
    <t>http://skinnonews.com/global/archives/11125</t>
    <phoneticPr fontId="8" type="noConversion"/>
  </si>
  <si>
    <t>http://skinnonews.com/global/archives/11161</t>
    <phoneticPr fontId="8" type="noConversion"/>
  </si>
  <si>
    <t>http://skinnonews.com/global/archives/11180</t>
    <phoneticPr fontId="8" type="noConversion"/>
  </si>
  <si>
    <t>http://skinnonews.com/global/archives/11189</t>
    <phoneticPr fontId="8" type="noConversion"/>
  </si>
  <si>
    <t>http://skinnonews.com/global/archives/11214</t>
    <phoneticPr fontId="8" type="noConversion"/>
  </si>
  <si>
    <t>http://skinnonews.com/global/archives/11237</t>
    <phoneticPr fontId="8" type="noConversion"/>
  </si>
  <si>
    <t>http://skinnonews.com/global/archives/11244</t>
    <phoneticPr fontId="8" type="noConversion"/>
  </si>
  <si>
    <t>http://skinnonews.com/global/archives/11273</t>
    <phoneticPr fontId="8" type="noConversion"/>
  </si>
  <si>
    <t>http://skinnonews.com/global/archives/11286</t>
    <phoneticPr fontId="8" type="noConversion"/>
  </si>
  <si>
    <t>http://skinnonews.com/global/archives/11328</t>
    <phoneticPr fontId="8" type="noConversion"/>
  </si>
  <si>
    <t>http://skinnonews.com/global/archives/11342</t>
    <phoneticPr fontId="8" type="noConversion"/>
  </si>
  <si>
    <t>http://skinnonews.com/global/archives/11376</t>
    <phoneticPr fontId="8" type="noConversion"/>
  </si>
  <si>
    <t>http://skinnonews.com/global/archives/11400</t>
    <phoneticPr fontId="8" type="noConversion"/>
  </si>
  <si>
    <t>http://skinnonews.com/global/archives/11415</t>
    <phoneticPr fontId="8" type="noConversion"/>
  </si>
  <si>
    <t>http://skinnonews.com/global/archives/11429</t>
    <phoneticPr fontId="8" type="noConversion"/>
  </si>
  <si>
    <t>http://skinnonews.com/global/archives/11475</t>
    <phoneticPr fontId="8" type="noConversion"/>
  </si>
  <si>
    <t>http://skinnonews.com/global/archives/11486</t>
    <phoneticPr fontId="8" type="noConversion"/>
  </si>
  <si>
    <t>http://skinnonews.com/global/archives/11512</t>
    <phoneticPr fontId="8" type="noConversion"/>
  </si>
  <si>
    <t>http://skinnonews.com/global/archives/11527</t>
    <phoneticPr fontId="8" type="noConversion"/>
  </si>
  <si>
    <t>http://skinnonews.com/global/archives/11537</t>
    <phoneticPr fontId="8" type="noConversion"/>
  </si>
  <si>
    <t>http://skinnonews.com/global/archives/11573</t>
    <phoneticPr fontId="8" type="noConversion"/>
  </si>
  <si>
    <t>http://skinnonews.com/global/archives/11623</t>
    <phoneticPr fontId="8" type="noConversion"/>
  </si>
  <si>
    <t>http://skinnonews.com/global/archives/11596</t>
    <phoneticPr fontId="8" type="noConversion"/>
  </si>
  <si>
    <t>http://skinnonews.com/global/archives/11683</t>
    <phoneticPr fontId="8" type="noConversion"/>
  </si>
  <si>
    <t>http://skinnonews.com/global/archives/11758</t>
    <phoneticPr fontId="8" type="noConversion"/>
  </si>
  <si>
    <t>http://skinnonews.com/global/archives/11756</t>
    <phoneticPr fontId="8" type="noConversion"/>
  </si>
  <si>
    <t>http://skinnonews.com/global/archives/11807</t>
    <phoneticPr fontId="8" type="noConversion"/>
  </si>
  <si>
    <t>http://skinnonews.com/global/archives/11830</t>
    <phoneticPr fontId="8" type="noConversion"/>
  </si>
  <si>
    <t>http://skinnonews.com/global/archives/11842</t>
    <phoneticPr fontId="8" type="noConversion"/>
  </si>
  <si>
    <t>http://skinnonews.com/global/archives/7991</t>
    <phoneticPr fontId="8" type="noConversion"/>
  </si>
  <si>
    <t>http://skinnonews.com/global/archives/11853</t>
    <phoneticPr fontId="8" type="noConversion"/>
  </si>
  <si>
    <t>http://skinnonews.com/global/archives/11916</t>
    <phoneticPr fontId="8" type="noConversion"/>
  </si>
  <si>
    <t>http://skinnonews.com/global/archives/11889</t>
    <phoneticPr fontId="8" type="noConversion"/>
  </si>
  <si>
    <t>http://skinnonews.com/global/archives/11992</t>
    <phoneticPr fontId="8" type="noConversion"/>
  </si>
  <si>
    <t>http://skinnonews.com/global/archives/11980</t>
    <phoneticPr fontId="8" type="noConversion"/>
  </si>
  <si>
    <t>http://skinnonews.com/global/archives/12008</t>
    <phoneticPr fontId="8" type="noConversion"/>
  </si>
  <si>
    <t>http://skinnonews.com/global/archives/11937</t>
    <phoneticPr fontId="8" type="noConversion"/>
  </si>
  <si>
    <t>http://skinnonews.com/global/archives/12072</t>
    <phoneticPr fontId="8" type="noConversion"/>
  </si>
  <si>
    <t>http://skinnonews.com/global/archives/12022</t>
    <phoneticPr fontId="8" type="noConversion"/>
  </si>
  <si>
    <t>http://skinnonews.com/global/archives/12036</t>
    <phoneticPr fontId="8" type="noConversion"/>
  </si>
  <si>
    <t>http://skinnonews.com/global/archives/12091</t>
    <phoneticPr fontId="8" type="noConversion"/>
  </si>
  <si>
    <t>http://skinnonews.com/global/archives/12147</t>
    <phoneticPr fontId="8" type="noConversion"/>
  </si>
  <si>
    <t>http://skinnonews.com/global/archives/12118</t>
    <phoneticPr fontId="8" type="noConversion"/>
  </si>
  <si>
    <t>http://skinnonews.com/global/archives/12106</t>
    <phoneticPr fontId="8" type="noConversion"/>
  </si>
  <si>
    <t>http://skinnonews.com/global/archives/12190</t>
    <phoneticPr fontId="8" type="noConversion"/>
  </si>
  <si>
    <t>http://skinnonews.com/global/archives/12220</t>
    <phoneticPr fontId="8" type="noConversion"/>
  </si>
  <si>
    <t>http://skinnonews.com/global/archives/12241</t>
    <phoneticPr fontId="8" type="noConversion"/>
  </si>
  <si>
    <t>http://skinnonews.com/global/archives/12274</t>
    <phoneticPr fontId="8" type="noConversion"/>
  </si>
  <si>
    <t>http://skinnonews.com/global/archives/12269</t>
    <phoneticPr fontId="8" type="noConversion"/>
  </si>
  <si>
    <t>http://skinnonews.com/global/archives/12306</t>
    <phoneticPr fontId="8" type="noConversion"/>
  </si>
  <si>
    <t>http://skinnonews.com/global/archives/12389</t>
    <phoneticPr fontId="8" type="noConversion"/>
  </si>
  <si>
    <t>http://skinnonews.com/global/archives/12319</t>
    <phoneticPr fontId="8" type="noConversion"/>
  </si>
  <si>
    <t>http://skinnonews.com/global/archives/12471</t>
    <phoneticPr fontId="8" type="noConversion"/>
  </si>
  <si>
    <t>http://skinnonews.com/global/archives/12610</t>
    <phoneticPr fontId="8" type="noConversion"/>
  </si>
  <si>
    <t>http://skinnonews.com/global/archives/12692</t>
    <phoneticPr fontId="8" type="noConversion"/>
  </si>
  <si>
    <t>http://skinnonews.com/global/archives/12427</t>
    <phoneticPr fontId="8" type="noConversion"/>
  </si>
  <si>
    <t>http://skinnonews.com/global/archives/12688</t>
    <phoneticPr fontId="8" type="noConversion"/>
  </si>
  <si>
    <t>http://skinnonews.com/global/archives/12667</t>
    <phoneticPr fontId="8" type="noConversion"/>
  </si>
  <si>
    <t>http://skinnonews.com/global/archives/12928</t>
    <phoneticPr fontId="8" type="noConversion"/>
  </si>
  <si>
    <t>http://skinnonews.com/global/archives/12878</t>
    <phoneticPr fontId="8" type="noConversion"/>
  </si>
  <si>
    <t>http://skinnonews.com/global/archives/13028</t>
    <phoneticPr fontId="8" type="noConversion"/>
  </si>
  <si>
    <t>http://skinnonews.com/global/archives/12982</t>
    <phoneticPr fontId="8" type="noConversion"/>
  </si>
  <si>
    <t>http://skinnonews.com/global/archives/13036</t>
    <phoneticPr fontId="8" type="noConversion"/>
  </si>
  <si>
    <t>http://skinnonews.com/global/archives/12968</t>
    <phoneticPr fontId="8" type="noConversion"/>
  </si>
  <si>
    <t>http://skinnonews.com/global/archives/13060</t>
    <phoneticPr fontId="8" type="noConversion"/>
  </si>
  <si>
    <t>http://skinnonews.com/global/archives/13130</t>
    <phoneticPr fontId="8" type="noConversion"/>
  </si>
  <si>
    <t>http://skinnonews.com/global/archives/13103</t>
    <phoneticPr fontId="8" type="noConversion"/>
  </si>
  <si>
    <t>http://skinnonews.com/global/archives/13153</t>
    <phoneticPr fontId="8" type="noConversion"/>
  </si>
  <si>
    <t>http://skinnonews.com/global/archives/13211</t>
    <phoneticPr fontId="8" type="noConversion"/>
  </si>
  <si>
    <t>http://skinnonews.com/global/archives/5205</t>
    <phoneticPr fontId="8" type="noConversion"/>
  </si>
  <si>
    <t>http://skinnonews.com/global/archives/7476</t>
    <phoneticPr fontId="8" type="noConversion"/>
  </si>
  <si>
    <t>http://skinnonews.com/global/archives/13256</t>
    <phoneticPr fontId="8" type="noConversion"/>
  </si>
  <si>
    <t>http://skinnonews.com/global/archives/13313</t>
    <phoneticPr fontId="8" type="noConversion"/>
  </si>
  <si>
    <t>http://skinnonews.com/global/archives/13329</t>
    <phoneticPr fontId="8" type="noConversion"/>
  </si>
  <si>
    <t>http://skinnonews.com/global/archives/13327</t>
    <phoneticPr fontId="8" type="noConversion"/>
  </si>
  <si>
    <t>http://skinnonews.com/global/archives/7961</t>
    <phoneticPr fontId="8" type="noConversion"/>
  </si>
  <si>
    <t>http://skinnonews.com/global/archives/13413</t>
    <phoneticPr fontId="8" type="noConversion"/>
  </si>
  <si>
    <t>SK Acquires a Stake in Myanmar’s Second-largest Oil Distribution Company</t>
  </si>
  <si>
    <t>The branding story of SK hi-tech battery materials Poland: “Hi, Poland. Here’s something new for you!”</t>
  </si>
  <si>
    <t>SK Innovation decided to invest in the 3rd European battery plant in Hungary</t>
  </si>
  <si>
    <t>SK Global Chemical to build a production base for EAA in China</t>
  </si>
  <si>
    <t>SK IE Technology to make the largest ever investment in separator plants in Poland</t>
  </si>
  <si>
    <t>Hyundai Motor, Kia and SK Innovation collaborate to develop HEV batteries</t>
  </si>
  <si>
    <t>InterBattery 2021: SK Innovation shows safer, faster, longer EV batteries</t>
  </si>
  <si>
    <t>Z-folding, a technique that ensures the safety of SK Innovation’s batteries</t>
  </si>
  <si>
    <t>SK Innovation to spin off battery business and E&amp;P business</t>
  </si>
  <si>
    <t>SK Innovation aims for battery recycling business, taking a further step in the EV battery market</t>
  </si>
  <si>
    <t>SK Innovation and Ford invest $11.4 billion to seize the top position in U.S. battery market via BlueOvalSK</t>
  </si>
  <si>
    <t>President of SK Innovation’s Battery Business Jee Dong-seob visits SK battery America, encouraging the company’s members</t>
  </si>
  <si>
    <t>SK IE Technology to start operating its first Lithium-ion battery separator plant in Poland</t>
  </si>
  <si>
    <t>2021 Korea Eco-friendly Packaging Forum: Private-Public-Academia gather to build a sustainable circular Economy</t>
  </si>
  <si>
    <t>From supercars leather to luxurious backpack material – The story behind Morethan’s CONTINEW premium products</t>
  </si>
  <si>
    <t>SK Innovation to unveil innovative business to reduce 11 mil. tons of carbon at CES 2022</t>
  </si>
  <si>
    <t>[CES 2022] SK Green Forest Pavilion short preview</t>
  </si>
  <si>
    <t>[SK Innovation’s 2021 Financial Results] Operating profit hit KRW 1.7656 trillion with improvements in the core businesses. EV battery business achieved annual sales of KRW 3 trillion, accelerating its growth</t>
  </si>
  <si>
    <t>Global EV sales to continue upward trend in 2022, and SK Innovation’s tactics to serve the market</t>
  </si>
  <si>
    <t>“It’s not waste, but valuable resource!” – How to reuse and recycle EV batteries</t>
  </si>
  <si>
    <t>[Interview] SK Innovation executives talk about plans in 2022, the first year of Financial Story execution ⑦ SK IE Technology CEO Roh Jae-sok: “2022 will be the first year for us to grow into a Global Top Material Company”</t>
  </si>
  <si>
    <t>Ho Nguyen Khanh Linh, SKEO Hochiminh Branch: “Every woman has the right to choose who she wants to become and what she wants to do with her life”</t>
  </si>
  <si>
    <t>SK Geo Centric making equity investment into PureCycle Technologies to expand plastic recycling business</t>
  </si>
  <si>
    <t>SK On unveils production process and future vision of “Safe Batteries” at InterBattery 2022</t>
  </si>
  <si>
    <t>SK Trading International introduces world’s first net-zero oil by signing an agreement with Occidental</t>
  </si>
  <si>
    <t>SK On, Ford and Koç signed an MOU to create a joint venture for battery production in Turkey</t>
  </si>
  <si>
    <t>SK On announces successful joint development of Battery Monitoring Integrated Circuit</t>
  </si>
  <si>
    <t>Why seamless fast charging is essential for Electric Vehicles (by James Carter)</t>
  </si>
  <si>
    <t>SK Energy transforms traditional gas stations into eco-friendly Energy Super Stations</t>
  </si>
  <si>
    <t>SK Earthon signs Production Sharing Contract for Block SK 427 offshore Malaysia with Petronas and PSEP</t>
  </si>
  <si>
    <t>[SK Innovation’s Q1 2022 Financial Results] Recording sales of KRW 16.26 trillion and operating profit of KRW 1.65 trillion</t>
  </si>
  <si>
    <t>[Into the World of SK] SK On Hungary (SKOH)</t>
  </si>
  <si>
    <t>Great Melody in the Forest – a special event at Mount Indeung joined by various ambassadors to Korea to cheer the dreams of GMF winners</t>
  </si>
  <si>
    <t>SK Innovation achieves the highest measured social value in 3 years for 2021</t>
  </si>
  <si>
    <t>[Interview] Costa Rican ambassador to Korea: “Great Melody in the Forest, an unforgettable experience during our stay in Korea”</t>
  </si>
  <si>
    <t>SK Innovation donates KRW 100 million funded by visitors at CES 2022 and starts the Mangrove Reforestation Project in Vietnam this year</t>
  </si>
  <si>
    <t>SK Innovation Vice Chairman says the company is accelerating business portfolio innovation centered on zero/low-carbon and circular economy</t>
  </si>
  <si>
    <t>SK On cooperates with Posco Holdings in rechargable battery business</t>
  </si>
  <si>
    <t>SK Geo Centric to participate as equal partner in JV with with Loop Industries and Suez to build recycled PET facility in Europe</t>
  </si>
  <si>
    <t>SK Geo Centric, Neste and Covestro cooperate to create value chain for renewable attributed MDI in APAC</t>
  </si>
  <si>
    <t>SK Innovation invests in Amogy, an ammonia-powered fuel cell system company</t>
  </si>
  <si>
    <t>SK hi-tech battery materials China actively participates in multiple social and environmental contribution programs in the first half of 2022</t>
  </si>
  <si>
    <t>Professor Kannan Ramaswamy: “SK Innovation’s Green Transformation strategy has a very high potential for eventual success”</t>
  </si>
  <si>
    <t>SK On soars along with the popularity of Ford’s F-150 Lightning</t>
  </si>
  <si>
    <t>[Interview] Meet the SK Innovation researchers who suggested a novel bacteria-based carbon reduction technology</t>
  </si>
  <si>
    <t>[Column] Angela F. Williams, President &amp; CEO of United Way Worldwide: “Reimagining philanthropy with innovation &amp; partnership”</t>
  </si>
  <si>
    <t>SK On – Ford’s joint venture BlueOval SK officially established</t>
  </si>
  <si>
    <t>SK Innovation makes an equity investment in Fulcrum BioEnergy to adopt a next generation “waste to fuel” technology</t>
  </si>
  <si>
    <t>CEO of SK Geo Centric Na Kyung-soo joined SKGC Americas members in the EnviRun for the Earth campaign in Texas</t>
  </si>
  <si>
    <t>SK On to jointly invest in cathode material production facility with Ford and EcoPro BM</t>
  </si>
  <si>
    <t>SK Geo Centric signs an MOU with French company Veolia to expand plastic waste recycling in Asia</t>
  </si>
  <si>
    <t>How Solid State batteries will impact the future of automotive</t>
  </si>
  <si>
    <t>[SK Innovation’s Q2 2022 Financial Results] Recording sales of KRW 19.91 trillion, operating profit hit KRW 2.33 trillion with improvements in the core businesses, including large increase in refining product exports</t>
  </si>
  <si>
    <t>SK On secures USD 2 billion as investment funds for battery business in Europe</t>
  </si>
  <si>
    <t>SK Energy, SK Earthon join a Korea-Malaysia cross-border cooperation for CCS business with 5 other companies</t>
  </si>
  <si>
    <t>[Card News] A case of Digital Transformation by applying Crawler Robots</t>
  </si>
  <si>
    <t>SKIET cooperates with Vingroup to accelerate penetration into Southeast Asian and North American markets</t>
  </si>
  <si>
    <t>[Into the World of SK] SK Earthon Ho Chi Minh Branch (SKEO)</t>
  </si>
  <si>
    <t>SK Geo Centric establishes a new EAA plant in China</t>
  </si>
  <si>
    <t>SK Innovation Ulsan CLX recycles 100% waste materials via Solid Bed Merox (SBM) process</t>
  </si>
  <si>
    <t>SK Innovation Vice Chairman Kim Jun visits Poland to support Busan’s bid to host the 2030 World Expo</t>
  </si>
  <si>
    <t>SK Innovation’s 2022 PR campaign: “Let’s Grin with Green Innovation”</t>
  </si>
  <si>
    <t>SK Innovation measures the impact of GHG from the entire process of gasoline in real time and becomes the first in Korean industry to acquire global certification</t>
  </si>
  <si>
    <t>SK Inc. and SK Energy acquire US energy solution enterprise Atom Power</t>
  </si>
  <si>
    <t>[SKinno People] Kevin Wong, SK Energy International Singapore</t>
  </si>
  <si>
    <t>SK Innovation participated in Models of Corporate Social Impact plenary session at AVPN Global Conference 2022</t>
  </si>
  <si>
    <t>SK Geo Centric and SABIC jointly invest KRW 200 billion to produce high-performance chemical products in Ulsan</t>
  </si>
  <si>
    <t>SK Innovation is evaluated as a leading global green energy company through “Big Picture,” and “Deep Change”</t>
  </si>
  <si>
    <t>SK Innovation releases the “2022 Net Zero Special Report”: Determined to lead the transition to Net Zero by promoting Scope 3 carbon reduction and contribute to Avoided Emissions</t>
  </si>
  <si>
    <t>[Documentary] MangLub, the Vietnamese social enterprise protecting mangrove forest</t>
  </si>
  <si>
    <t>[Card News] Ever heard of the International Day of Clean Air for blue skies?</t>
  </si>
  <si>
    <t>SK Lubricants launches Korea’s first Carbon Offset Lubricants</t>
  </si>
  <si>
    <t>Introducing the finalists of the 6th Great Music Festival, a special annual event for musicians with developmental disabilities</t>
  </si>
  <si>
    <t>SK Innovation and its affiliates launch their efforts for Busan’s bid to host the 2030 World Expo in and outside of Korea</t>
  </si>
  <si>
    <t>SK Innovation’s Ulsan Complex members take part in 2022 volunteers activities in Vietnam</t>
  </si>
  <si>
    <t>SK Innovation plants ‘SK Ulsan Forest of Happiness’ as part of its 60th anniversary celebrations</t>
  </si>
  <si>
    <t>SK Innovation developed an electrocatalyst technology that converts CO2 to CO</t>
  </si>
  <si>
    <t>SK On signs MOU with Global Lithium Resources to bolster key battery materials supply chain</t>
  </si>
  <si>
    <t>[Card News] SK Innovation’s reforestation project in Ulsan to celebrate its 60th anniversary</t>
  </si>
  <si>
    <t>SK On launches “EV My Car Management” service with SK Rent-a-car and Macarong Factory</t>
  </si>
  <si>
    <t>SK On supports the public foundations in Iváncsa, Hungary in two consecutive years</t>
  </si>
  <si>
    <t>SKTI announces new funding into electrofuels innovator Infinium</t>
  </si>
  <si>
    <t>SK On inks lithium supply deal with Australia’s Lake Resources</t>
  </si>
  <si>
    <t>“From oil to green energy,” SK Innovation declares All Time Net Zero vision on its 60th anniversary</t>
  </si>
  <si>
    <t>SK Geo Centric cooperates with Hanjin in expanding the application of lightweight materials to reduce carbon emission</t>
  </si>
  <si>
    <t>SK Innovation’s members across the world join to support Busan’s bid to host World Expo 2030</t>
  </si>
  <si>
    <t>Meet the heroes behind SK Energy and SK Geo Centric’s Zero Waste to Landfill (ZWTL) certification</t>
  </si>
  <si>
    <t>SK Geo Centric revealed the world’s first “plastic waste recycling cluster” and new eco-friendly brand “CYCLUS” at K 2022</t>
  </si>
  <si>
    <t>SK Geo Centric invests in building new plastic recycling plant jointly with PureCycle Technologies</t>
  </si>
  <si>
    <t>SK Earthon members across the world join the EnviRun for the Earth campaign to support Busan’s bid to host World Expo 2030</t>
  </si>
  <si>
    <t>SK Geo Centric to build Advanced Recycle Cluster in Ulsan by 2025</t>
  </si>
  <si>
    <t>[SK Innovation’s Q3 2022 Financial Results] Recording sales of KRW 22.75 trillion and operating profit of KRW 703.9 billion</t>
  </si>
  <si>
    <t>SKIET reviews plan on timely expansion to take lead in North American market</t>
  </si>
  <si>
    <t>SK Innovation’s endeavor to achieve Decarbonization by taking Green Transformation ⑨ SK Energy to build eco-friendly energy stations using hydrogen-rechargeable fuel cells</t>
  </si>
  <si>
    <t>SK On signs lithium hydroxide supply deal with world’s leading producer SQM</t>
  </si>
  <si>
    <t>“No place to charge means no EV purchased” – Charging infrastructure is the key to mainstream EV buyers (by James Carter)</t>
  </si>
  <si>
    <t>SK Innovation held a meeting with the Asian Corporate Governance Association (ACGA) to discuss the current state of ESG management and its outcomes</t>
  </si>
  <si>
    <t>SK Geo Centric signs HOA with Plastic Energy to establish Asia’s largest advanced recycling plant in Korea</t>
  </si>
  <si>
    <t>SK Geo Centric to raise KRW 475 billion from global banks on Sustainability-Linked Loan</t>
  </si>
  <si>
    <t>SK On and SKIET win Best of Innovation at CES 2023 Innovation Awards</t>
  </si>
  <si>
    <t>[SKinno People] Cecilia Foy (SK Earthon Lima Branch)</t>
  </si>
  <si>
    <t>SK Innovation establishes an Open Innovation Post in Silicon Valley to expedite Green Innovation</t>
  </si>
  <si>
    <t>SK Lubricants to change corporation name to SK Enmove from December 1</t>
  </si>
  <si>
    <t>SK Energy cooperates with Doosan Fuel Cell to build hybrid energy stations to simultaneously utilize green energy and hydrogen</t>
  </si>
  <si>
    <t>SK On and SK Signet sign an MOU to diagnose EV Battery lifespans and residual values with a charger</t>
  </si>
  <si>
    <t>SK On signs MOU with Hyundai Motor Group to supply EV battery in North America</t>
  </si>
  <si>
    <t>SK Innovation held 2022 Year-end Global Communication Coordinators Workshop in Korea</t>
  </si>
  <si>
    <t>SK On, EcoPro, and GEM build a nickel supply chain in Indonesia</t>
  </si>
  <si>
    <t>SK On – Ford JV breaks ground on EV battery mega campus in Kentucky</t>
  </si>
  <si>
    <t>SK Innovation joins hands with SungEel HiTech to take lead in battery metal recycling market</t>
  </si>
  <si>
    <t>SK Innovation unveils “Actions” for its green business innovation at CES 2023</t>
  </si>
  <si>
    <t>[Card News] 2022 Year-end greetings from SK Innovations members around the world</t>
  </si>
  <si>
    <t>SK Innovation makes direct investment in SK On to boost EV battery business growth</t>
  </si>
  <si>
    <t>[CES 2023] Into the 1nnovation! ① SK batteries that boost outstanding performance and safety</t>
  </si>
  <si>
    <t>From 4 micrometers to 400 km – SK to showcase multiple EV technologies at CES 2023</t>
  </si>
  <si>
    <t>[CES 2023] Into the 1nnovation! ② Next-generation EV batteries development and related services expansion with partners</t>
  </si>
  <si>
    <t>SK Earthon cooperates with Azuli to identify and develop CCS enabled solutions globally</t>
  </si>
  <si>
    <t>[CES 2023] SK takes action to reduce carbon, showcasing green innovation with its unique exhibition space</t>
  </si>
  <si>
    <t>[CES 2023] A closer look at SK booth that shows “Actions” to reach Net Zero target together</t>
  </si>
  <si>
    <t>SK Geo Centric signs MOU at CES 2023 with Plastic Energy to complete a plan for “Ulsan ARC”</t>
  </si>
  <si>
    <t>SK On’s Super Fast Battery surprises the world with 80% charged in just 18 minutes</t>
  </si>
  <si>
    <t>SK On to work with U.S. graphite processor to develop anode materials</t>
  </si>
  <si>
    <t>[CES 2023] Recap – SK’s Actions at CES 2023 through numbers and keywords</t>
  </si>
  <si>
    <t>SK Energy and Korea Hydro &amp; Nuclear Power join hands to vitalize Energy Super Station and hydrogen convergence business</t>
  </si>
  <si>
    <t>Social Venture INGINE to be funded by Innovative UK’s Energy Catalyst Round 9 (Early Stage) program</t>
  </si>
  <si>
    <t>Like father, like daughter – The love for environment of Nam Bong-woo (SK Energy) and his daughter Nam Hye-in</t>
  </si>
  <si>
    <t>SK Battery America to open U.S. IT Center, create 200 high-tech jobs in Roswell, Georgia</t>
  </si>
  <si>
    <t>[Column] “It’s time to be Together in Action” – SK shows how to reach Net Zero at CES 2023</t>
  </si>
  <si>
    <t>SK Geo Centric acquires Global Recycled Standard (GRS)</t>
  </si>
  <si>
    <t>[Interview] The executives of SK Innovation talk about the beginning of a new 60 years ① SK Innovation Vice Chairman &amp; CEO Kim Jun</t>
  </si>
  <si>
    <t>[Interview] The executives of SK Innovation talk about the beginning of a new 60 years ② SK Innovation Chairman of the Board of Directors Kim Jong-hoon</t>
  </si>
  <si>
    <t>[Interview] The executives of SK Innovation talk about the beginning of a new 60 years ③ SK Energy CEO Cho Kyung-mok</t>
  </si>
  <si>
    <t>SK Global Chemical, Maeil Dairies, Tetra Pak Korea, Jushin Trading signed an MOU to promote aseptic cartons recycling</t>
  </si>
  <si>
    <t>[Into the World of SK] SK Energy International, a subsidiary in Singapore of SK Trading International</t>
  </si>
  <si>
    <t>[Interview] The executives of SK Innovation talk about the beginning of a new 60 years ⑤ SK Enmove CEO Park Sang-kyu</t>
  </si>
  <si>
    <t>SK Enmove joins GRC’s ElectroSafe Fluid Partner Program for data center immersion cooling</t>
  </si>
  <si>
    <t>[Interview] The executives of SK Innovation talk about the beginning of a new 60 years ⑥ SK Incheon Petrochem CEO Choi Yun-seok</t>
  </si>
  <si>
    <t>SK Innovation’s NCM9 battery wins at CES 2022 Innovation Awards</t>
  </si>
  <si>
    <t>[Interview] The executives of SK Innovation talk about the beginning of a new 60 years ⑧ SK IE Technology President Kim Cheol-jung</t>
  </si>
  <si>
    <t>해당 월이냐</t>
    <phoneticPr fontId="5" type="noConversion"/>
  </si>
  <si>
    <t>국가 순위</t>
  </si>
  <si>
    <t>국가</t>
  </si>
  <si>
    <t>국가별 BEST 콘텐츠 TOP3</t>
  </si>
  <si>
    <t>PV</t>
  </si>
  <si>
    <t>국가별 순위 내고, 기사 1,2,3 순위 내고, PV 내기</t>
    <phoneticPr fontId="5" type="noConversion"/>
  </si>
  <si>
    <t>No</t>
  </si>
  <si>
    <t>날짜</t>
  </si>
  <si>
    <t>제목</t>
  </si>
  <si>
    <t>http://skinnonews.com/global/archives/13076</t>
    <phoneticPr fontId="8" type="noConversion"/>
  </si>
  <si>
    <t>SK IE Technology members celebrate Grandmother’s Day and Grandfather’s Day in Poland</t>
    <phoneticPr fontId="5" type="noConversion"/>
  </si>
  <si>
    <t>http://skinnonews.com/global/archives/9096</t>
    <phoneticPr fontId="8" type="noConversion"/>
  </si>
  <si>
    <t>http://skinnonews.com/global/archives/13374</t>
    <phoneticPr fontId="8" type="noConversion"/>
  </si>
  <si>
    <t>http://skinnonews.com/global/archives/13392</t>
    <phoneticPr fontId="8" type="noConversion"/>
  </si>
  <si>
    <t>[Interview] The executives of SK Innovation talk about the beginning of a new 60 years ⑦ Head of SK Energy P&amp;M CIC Oh Jong-hoon</t>
    <phoneticPr fontId="5" type="noConversion"/>
  </si>
  <si>
    <t>[SKinno People] Recap from 2020 to 2022</t>
    <phoneticPr fontId="5" type="noConversion"/>
  </si>
  <si>
    <t>http://skinnonews.com/global/archives/13230</t>
    <phoneticPr fontId="8" type="noConversion"/>
  </si>
  <si>
    <t>South Korea</t>
    <phoneticPr fontId="5" type="noConversion"/>
  </si>
  <si>
    <t>United States</t>
    <phoneticPr fontId="5" type="noConversion"/>
  </si>
  <si>
    <t>Japan</t>
    <phoneticPr fontId="5" type="noConversion"/>
  </si>
  <si>
    <t>India</t>
    <phoneticPr fontId="5" type="noConversion"/>
  </si>
  <si>
    <t>Singapore</t>
    <phoneticPr fontId="5" type="noConversion"/>
  </si>
  <si>
    <t>Canada</t>
    <phoneticPr fontId="5" type="noConversion"/>
  </si>
  <si>
    <t>Germany</t>
    <phoneticPr fontId="5" type="noConversion"/>
  </si>
  <si>
    <t>United Kingdom</t>
    <phoneticPr fontId="5" type="noConversion"/>
  </si>
  <si>
    <t>China</t>
    <phoneticPr fontId="5" type="noConversion"/>
  </si>
  <si>
    <t>Hong Kong</t>
    <phoneticPr fontId="5" type="noConversion"/>
  </si>
  <si>
    <t>France</t>
    <phoneticPr fontId="5" type="noConversion"/>
  </si>
  <si>
    <t>Spain</t>
    <phoneticPr fontId="5" type="noConversion"/>
  </si>
  <si>
    <t>Malaysia</t>
    <phoneticPr fontId="5" type="noConversion"/>
  </si>
  <si>
    <t>한국</t>
    <phoneticPr fontId="5" type="noConversion"/>
  </si>
  <si>
    <t>미국</t>
    <phoneticPr fontId="5" type="noConversion"/>
  </si>
  <si>
    <t>일본</t>
    <phoneticPr fontId="5" type="noConversion"/>
  </si>
  <si>
    <t>인도</t>
    <phoneticPr fontId="5" type="noConversion"/>
  </si>
  <si>
    <t>싱가포르</t>
    <phoneticPr fontId="5" type="noConversion"/>
  </si>
  <si>
    <t>캐나다</t>
    <phoneticPr fontId="5" type="noConversion"/>
  </si>
  <si>
    <t>독일</t>
    <phoneticPr fontId="5" type="noConversion"/>
  </si>
  <si>
    <t>영국</t>
    <phoneticPr fontId="5" type="noConversion"/>
  </si>
  <si>
    <t>중국</t>
    <phoneticPr fontId="5" type="noConversion"/>
  </si>
  <si>
    <t>홍콩</t>
    <phoneticPr fontId="5" type="noConversion"/>
  </si>
  <si>
    <t>프랑스</t>
    <phoneticPr fontId="5" type="noConversion"/>
  </si>
  <si>
    <t>스페인</t>
    <phoneticPr fontId="5" type="noConversion"/>
  </si>
  <si>
    <t>말레이시아</t>
    <phoneticPr fontId="5" type="noConversion"/>
  </si>
  <si>
    <t>튀르키예</t>
    <phoneticPr fontId="5" type="noConversion"/>
  </si>
  <si>
    <t>국가내순위</t>
    <phoneticPr fontId="5" type="noConversion"/>
  </si>
  <si>
    <t>전체국가순위</t>
    <phoneticPr fontId="5" type="noConversion"/>
  </si>
  <si>
    <t>기사냐</t>
    <phoneticPr fontId="5" type="noConversion"/>
  </si>
  <si>
    <t>국가냐</t>
    <phoneticPr fontId="5" type="noConversion"/>
  </si>
  <si>
    <t>둘다냐</t>
    <phoneticPr fontId="5" type="noConversion"/>
  </si>
  <si>
    <t>기사냐</t>
    <phoneticPr fontId="5" type="noConversion"/>
  </si>
  <si>
    <t>기사 총 몇 개냐</t>
    <phoneticPr fontId="5" type="noConversion"/>
  </si>
  <si>
    <t>UV</t>
    <phoneticPr fontId="5" type="noConversion"/>
  </si>
  <si>
    <t>-</t>
  </si>
  <si>
    <t>[Photo contest] International Day of Forests</t>
  </si>
  <si>
    <t>SK Geo Centric to expand the only EAA production base in Asia by building the 4th global plant</t>
  </si>
  <si>
    <t>SK Battery America aims to build career pathway for veterans</t>
  </si>
  <si>
    <t>SK Geo Centric and Loop Industries confirm the successful completion of a technical due diligence of Loop’s technology at its production facility in Quebec, Canada</t>
  </si>
  <si>
    <t>SK Innovation says to "focus all management activities on enhancing corporate value" at The 16th Annual General Meeting of Shareholders</t>
  </si>
  <si>
    <t>UV 평균</t>
    <phoneticPr fontId="5" type="noConversion"/>
  </si>
  <si>
    <t>PV 평균</t>
    <phoneticPr fontId="5" type="noConversion"/>
  </si>
  <si>
    <t>President of SK IE Technology Kim Cheol-jung visited global business sites to reinforce his MBWA</t>
  </si>
  <si>
    <t>SK IE Technology holds The 4th Annual General Meeting of Shareholders, appointing President Kim Cheol-jung as new CEO</t>
  </si>
  <si>
    <t>유형</t>
  </si>
  <si>
    <t>비용 (원)</t>
  </si>
  <si>
    <t>타깃</t>
  </si>
  <si>
    <t>기간</t>
  </si>
  <si>
    <t>노출</t>
  </si>
  <si>
    <t>클릭수</t>
  </si>
  <si>
    <t>CTR</t>
  </si>
  <si>
    <t>평균 CPM</t>
  </si>
  <si>
    <t>평균 CPC</t>
  </si>
  <si>
    <t>Option</t>
  </si>
  <si>
    <t>시작일</t>
  </si>
  <si>
    <t>종료일</t>
  </si>
  <si>
    <t>Total</t>
  </si>
  <si>
    <t>노출수</t>
  </si>
  <si>
    <t>댓글</t>
  </si>
  <si>
    <t>좋아요</t>
    <phoneticPr fontId="5" type="noConversion"/>
  </si>
  <si>
    <t>댓글</t>
    <phoneticPr fontId="5" type="noConversion"/>
  </si>
  <si>
    <t>공유</t>
    <phoneticPr fontId="5" type="noConversion"/>
  </si>
  <si>
    <t>클릭</t>
  </si>
  <si>
    <t>참여율</t>
  </si>
  <si>
    <t>개별 업데이트의 참여 통계입니다. 업데이트가 만들어진 날입니다. 모든 날짜와 시간은 UTC 기준입니다.</t>
  </si>
  <si>
    <t>업데이트의 제목</t>
  </si>
  <si>
    <t>링크 등록</t>
  </si>
  <si>
    <t>업데이트 형식</t>
  </si>
  <si>
    <t>캠페인 이름</t>
  </si>
  <si>
    <t>게시자</t>
  </si>
  <si>
    <t>만든 날짜</t>
  </si>
  <si>
    <t>캠페인 시작일</t>
  </si>
  <si>
    <t>캠페인 종료일</t>
  </si>
  <si>
    <t>타깃층</t>
  </si>
  <si>
    <t>추천</t>
  </si>
  <si>
    <t>퍼감</t>
  </si>
  <si>
    <t>팔로워</t>
  </si>
  <si>
    <t>콘텐츠 종류</t>
  </si>
  <si>
    <t/>
  </si>
  <si>
    <t>발행일(게재일)</t>
  </si>
  <si>
    <t>4위</t>
  </si>
  <si>
    <t>5위</t>
  </si>
  <si>
    <t>날짜순서</t>
    <phoneticPr fontId="5" type="noConversion"/>
  </si>
  <si>
    <t>Engagement</t>
  </si>
  <si>
    <t>콘텐츠 제목</t>
  </si>
  <si>
    <t>좋아요</t>
  </si>
  <si>
    <t>공유</t>
  </si>
  <si>
    <t>전월대비</t>
  </si>
  <si>
    <t>PV평균</t>
    <phoneticPr fontId="5" type="noConversion"/>
  </si>
  <si>
    <t>UV평균</t>
    <phoneticPr fontId="5" type="noConversion"/>
  </si>
  <si>
    <t>평균 PV 순위</t>
    <phoneticPr fontId="5" type="noConversion"/>
  </si>
  <si>
    <t>평균 UV 순위</t>
    <phoneticPr fontId="5" type="noConversion"/>
  </si>
  <si>
    <t>총 팔로워</t>
  </si>
  <si>
    <t>오가닉</t>
    <phoneticPr fontId="12" type="noConversion"/>
  </si>
  <si>
    <t>총 팔로워(+광고 팔로워 포함)</t>
    <phoneticPr fontId="12" type="noConversion"/>
  </si>
  <si>
    <t>21년 8월</t>
    <phoneticPr fontId="12" type="noConversion"/>
  </si>
  <si>
    <t>21년 9월</t>
  </si>
  <si>
    <t>21년 10월</t>
  </si>
  <si>
    <t>21년 11월</t>
  </si>
  <si>
    <t>21년 12월</t>
  </si>
  <si>
    <t>22년 1월</t>
    <phoneticPr fontId="12" type="noConversion"/>
  </si>
  <si>
    <t>22년 2월</t>
  </si>
  <si>
    <t>22년 3월</t>
  </si>
  <si>
    <t>22년 4월</t>
  </si>
  <si>
    <t>22년 5월</t>
  </si>
  <si>
    <t>22년 6월</t>
  </si>
  <si>
    <t>22년 7월</t>
  </si>
  <si>
    <t>22년 8월</t>
    <phoneticPr fontId="24" type="noConversion"/>
  </si>
  <si>
    <t>22년 9월</t>
    <phoneticPr fontId="24" type="noConversion"/>
  </si>
  <si>
    <t>22년 10월</t>
  </si>
  <si>
    <t>22년 11월</t>
    <phoneticPr fontId="24" type="noConversion"/>
  </si>
  <si>
    <t>22년 12월</t>
    <phoneticPr fontId="24" type="noConversion"/>
  </si>
  <si>
    <t>23년 1월</t>
    <phoneticPr fontId="24" type="noConversion"/>
  </si>
  <si>
    <t>23년 2월</t>
    <phoneticPr fontId="24" type="noConversion"/>
  </si>
  <si>
    <t>광고</t>
    <phoneticPr fontId="5" type="noConversion"/>
  </si>
  <si>
    <t>수치</t>
    <phoneticPr fontId="5" type="noConversion"/>
  </si>
  <si>
    <t>월</t>
    <phoneticPr fontId="5" type="noConversion"/>
  </si>
  <si>
    <t>오가닉</t>
    <phoneticPr fontId="5" type="noConversion"/>
  </si>
  <si>
    <t>광고</t>
    <phoneticPr fontId="5" type="noConversion"/>
  </si>
  <si>
    <t>전년 동월 대비</t>
  </si>
  <si>
    <t>오가닉</t>
    <phoneticPr fontId="5" type="noConversion"/>
  </si>
  <si>
    <t>광고</t>
    <phoneticPr fontId="5" type="noConversion"/>
  </si>
  <si>
    <t>총 팔로워</t>
    <phoneticPr fontId="5" type="noConversion"/>
  </si>
  <si>
    <t>12p top5 노출</t>
    <phoneticPr fontId="5" type="noConversion"/>
  </si>
  <si>
    <t>평균 CTR</t>
  </si>
  <si>
    <t>23년 3월</t>
  </si>
  <si>
    <t>날짜</t>
    <phoneticPr fontId="5" type="noConversion"/>
  </si>
  <si>
    <t>No</t>
    <phoneticPr fontId="5" type="noConversion"/>
  </si>
  <si>
    <t>페이지</t>
  </si>
  <si>
    <t>페이지뷰 수</t>
  </si>
  <si>
    <t>방문수</t>
  </si>
  <si>
    <t>/global/</t>
  </si>
  <si>
    <t>/global/latestnews</t>
  </si>
  <si>
    <t>/global/archives/7245</t>
  </si>
  <si>
    <t>/global/archives/13130</t>
  </si>
  <si>
    <t>/global/archives/category/press-room/press-release</t>
  </si>
  <si>
    <t>/global/archives/category/corporate/sk-on</t>
  </si>
  <si>
    <t>/global/archives/category/press-room/financial-results</t>
  </si>
  <si>
    <t>/global/archives/13313</t>
  </si>
  <si>
    <t>/global/archives/10774</t>
  </si>
  <si>
    <t>/global/archives/13230</t>
  </si>
  <si>
    <t>/global/archives/13329</t>
  </si>
  <si>
    <t>/global/archives/category/people/ceo-leaders</t>
  </si>
  <si>
    <t>/global/archives/12950</t>
  </si>
  <si>
    <t>/global/archives/11807</t>
  </si>
  <si>
    <t>/global/archives/13060</t>
  </si>
  <si>
    <t>/global/archives/6216</t>
  </si>
  <si>
    <t>/global/archives/13103</t>
  </si>
  <si>
    <t>/global/archives/10654</t>
  </si>
  <si>
    <t>/global/archives/13211</t>
  </si>
  <si>
    <t>/global/archives/category/press-room</t>
  </si>
  <si>
    <t>/global/archives/3820</t>
  </si>
  <si>
    <t>/global/archives/tag/georgia</t>
  </si>
  <si>
    <t>/global/archives/category/ces/ces-2023</t>
  </si>
  <si>
    <t>/global/archives/12106</t>
  </si>
  <si>
    <t>/global/archives/12269</t>
  </si>
  <si>
    <t>/global/archives/12306</t>
  </si>
  <si>
    <t>/global/sustainability-report</t>
  </si>
  <si>
    <t>/global/archives/tag/sk-battery-america</t>
  </si>
  <si>
    <t>/global/archives/12667</t>
  </si>
  <si>
    <t>/global/archives/12190</t>
  </si>
  <si>
    <t>/global/archives/12692</t>
  </si>
  <si>
    <t>/global/archives/category/corporate/sk-energy</t>
  </si>
  <si>
    <t>/global/archives/category/people</t>
  </si>
  <si>
    <t>/global/archives/12688</t>
  </si>
  <si>
    <t>/global/archives/7961</t>
  </si>
  <si>
    <t>/global/archives/category/corporate/sk-ie-technology</t>
  </si>
  <si>
    <t>/global/archives/9096</t>
  </si>
  <si>
    <t>/global/archives/13327</t>
  </si>
  <si>
    <t>/global/archives/category/people/inno-people</t>
  </si>
  <si>
    <t>/global/archives/489</t>
  </si>
  <si>
    <t>/global/archives/10835</t>
  </si>
  <si>
    <t>/global/archives/9910</t>
  </si>
  <si>
    <t>/global/archives/11527</t>
  </si>
  <si>
    <t>/global/archives/12220</t>
  </si>
  <si>
    <t>/global/archives/9493</t>
  </si>
  <si>
    <t>/global/who-we-are</t>
  </si>
  <si>
    <t>/global/archives/12389</t>
  </si>
  <si>
    <t>/global/archives/10897</t>
  </si>
  <si>
    <t>/global/archives/11087</t>
  </si>
  <si>
    <t>/global/archives/tag/ev-battery</t>
  </si>
  <si>
    <t>/global/archives/7445</t>
  </si>
  <si>
    <t>/global/archives/12022</t>
  </si>
  <si>
    <t>/global/archives/5892</t>
  </si>
  <si>
    <t>/global/archives/8105</t>
  </si>
  <si>
    <t>/global/archives/tag/skba</t>
  </si>
  <si>
    <t>/global/archives/10913</t>
  </si>
  <si>
    <t>/global/archives/11415</t>
  </si>
  <si>
    <t>/global/archives/822</t>
  </si>
  <si>
    <t>/global/archives/10535</t>
  </si>
  <si>
    <t>/global/archives/11161</t>
  </si>
  <si>
    <t>/global/archives/11853</t>
  </si>
  <si>
    <t>/global/archives/12147</t>
  </si>
  <si>
    <t>/global/archives/7476</t>
  </si>
  <si>
    <t>/global/archives/9548</t>
  </si>
  <si>
    <t>/global/archives/3393</t>
  </si>
  <si>
    <t>/global/archives/category/corporate/sk-enmove</t>
  </si>
  <si>
    <t>/global/archives/tag/sko</t>
  </si>
  <si>
    <t>/global/archives/9668</t>
  </si>
  <si>
    <t>/global/archives/tag/ford</t>
  </si>
  <si>
    <t>/global/archives/11992</t>
  </si>
  <si>
    <t>/global/archives/4308</t>
  </si>
  <si>
    <t>/global/archives/2576</t>
  </si>
  <si>
    <t>/global/archives/6313</t>
  </si>
  <si>
    <t>/global/archives/1399</t>
  </si>
  <si>
    <t>/global/archives/12878</t>
  </si>
  <si>
    <t>/global/archives/tag/ncm9</t>
  </si>
  <si>
    <t>/global/archives/11537</t>
  </si>
  <si>
    <t>/global/archives/12072</t>
  </si>
  <si>
    <t>/global/archives/6462</t>
  </si>
  <si>
    <t>/global/archives/9509</t>
  </si>
  <si>
    <t>/global/archives/9740</t>
  </si>
  <si>
    <t>/global/archives/10133</t>
  </si>
  <si>
    <t>/global/archives/10872</t>
  </si>
  <si>
    <t>/global/archives/11004</t>
  </si>
  <si>
    <t>/global/archives/12319</t>
  </si>
  <si>
    <t>/global/archives/9695</t>
  </si>
  <si>
    <t>/global/archives/category/insight/trend_report</t>
  </si>
  <si>
    <t>/global/archives/tag/lithium-ion-battery</t>
  </si>
  <si>
    <t>/global/archives/category/insight</t>
  </si>
  <si>
    <t>/global/archives/2329</t>
  </si>
  <si>
    <t>/global/archives/7302</t>
  </si>
  <si>
    <t>/global/archives/tag/skoh</t>
  </si>
  <si>
    <t>/global/archives/12008</t>
  </si>
  <si>
    <t>/global/archives/3962</t>
  </si>
  <si>
    <t>/global/archives/7761</t>
  </si>
  <si>
    <t>/global/archives/8400</t>
  </si>
  <si>
    <t>/global/archives/category/people/onsite-report</t>
  </si>
  <si>
    <t>/global/archives/tag/poland</t>
  </si>
  <si>
    <t>/global/archives/11214</t>
  </si>
  <si>
    <t>/global/archives/6150</t>
  </si>
  <si>
    <t>/global/archives/6253</t>
  </si>
  <si>
    <t>/global/archives/6807</t>
  </si>
  <si>
    <t>/global/archives/733</t>
  </si>
  <si>
    <t>/global/archives/4499</t>
  </si>
  <si>
    <t>/global/archives/category/corporate/sk-rading-international</t>
  </si>
  <si>
    <t>/global/archives/10939</t>
  </si>
  <si>
    <t>/global/archives/12091</t>
  </si>
  <si>
    <t>/global/archives/1493</t>
  </si>
  <si>
    <t>/global/archives/2280</t>
  </si>
  <si>
    <t>/global/archives/4360</t>
  </si>
  <si>
    <t>/global/archives/7319</t>
  </si>
  <si>
    <t>/global/archives/tag/green-bonds</t>
  </si>
  <si>
    <t>/global/archives/4518</t>
  </si>
  <si>
    <t>/global/archives/9709</t>
  </si>
  <si>
    <t>/global/archives/tag/solid-power</t>
  </si>
  <si>
    <t>/global/archives/12036</t>
  </si>
  <si>
    <t>/global/archives/12373</t>
  </si>
  <si>
    <t>/global/archives/3304</t>
  </si>
  <si>
    <t>/global/archives/3709</t>
  </si>
  <si>
    <t>/global/archives/4612</t>
  </si>
  <si>
    <t>/global/archives/5234</t>
  </si>
  <si>
    <t>/global/archives/6517</t>
  </si>
  <si>
    <t>/global/archives/7906</t>
  </si>
  <si>
    <t>/global/archives/tag/blueovalsk</t>
  </si>
  <si>
    <t>/global/archives/10985</t>
  </si>
  <si>
    <t>/global/archives/11400</t>
  </si>
  <si>
    <t>/global/archives/1722</t>
  </si>
  <si>
    <t>/global/archives/2026</t>
  </si>
  <si>
    <t>/global/archives/7177</t>
  </si>
  <si>
    <t>/global/archives/7710</t>
  </si>
  <si>
    <t>/global/archives/8350</t>
  </si>
  <si>
    <t>/global/archives/tag/ncm811</t>
  </si>
  <si>
    <t>/global/archives/10767</t>
  </si>
  <si>
    <t>/global/archives/11512</t>
  </si>
  <si>
    <t>/global/archives/12471</t>
  </si>
  <si>
    <t>/global/archives/3123</t>
  </si>
  <si>
    <t>/global/archives/6343</t>
  </si>
  <si>
    <t>/global/archives/7112</t>
  </si>
  <si>
    <t>/global/archives/8327</t>
  </si>
  <si>
    <t>/global/archives/9648</t>
  </si>
  <si>
    <t>/global/archives/10977</t>
  </si>
  <si>
    <t>/global/archives/11596</t>
  </si>
  <si>
    <t>/global/archives/4146</t>
  </si>
  <si>
    <t>/global/archives/7919</t>
  </si>
  <si>
    <t>/global/archives/tag/hungary</t>
  </si>
  <si>
    <t>/global/archives/tag/skbmp</t>
  </si>
  <si>
    <t>/global/archives/10159</t>
  </si>
  <si>
    <t>/global/archives/10460</t>
  </si>
  <si>
    <t>/global/archives/11683</t>
  </si>
  <si>
    <t>/global/archives/3674</t>
  </si>
  <si>
    <t>/global/archives/3830</t>
  </si>
  <si>
    <t>/global/archives/4844</t>
  </si>
  <si>
    <t>/global/archives/6658</t>
  </si>
  <si>
    <t>/global/archives/7596</t>
  </si>
  <si>
    <t>/global/archives/7633</t>
  </si>
  <si>
    <t>/global/archives/7670</t>
  </si>
  <si>
    <t>/global/archives/8899</t>
  </si>
  <si>
    <t>/global/archives/tag/financial-results</t>
  </si>
  <si>
    <t>/global/archives/tag/pouch-type-battery</t>
  </si>
  <si>
    <t>/global/privacy-policy</t>
  </si>
  <si>
    <t>/global/archives/1058</t>
  </si>
  <si>
    <t>/global/archives/1768</t>
  </si>
  <si>
    <t>/global/archives/253</t>
  </si>
  <si>
    <t>/global/archives/4751</t>
  </si>
  <si>
    <t>/global/archives/4793</t>
  </si>
  <si>
    <t>/global/archives/8067</t>
  </si>
  <si>
    <t>/global/archives/8152</t>
  </si>
  <si>
    <t>/global/archives/8383</t>
  </si>
  <si>
    <t>/global/archives/9616</t>
  </si>
  <si>
    <t>/global/archives/category/insight/expert-voice</t>
  </si>
  <si>
    <t>/global/archives/tag/ecopro</t>
  </si>
  <si>
    <t>/global/terms-and-conditions</t>
  </si>
  <si>
    <t>/global/archives/11147</t>
  </si>
  <si>
    <t>/global/archives/5981</t>
  </si>
  <si>
    <t>/global/archives/653</t>
  </si>
  <si>
    <t>/global/archives/8230</t>
  </si>
  <si>
    <t>/global/archives/8360</t>
  </si>
  <si>
    <t>/global/archives/tag/ecopro-bm</t>
  </si>
  <si>
    <t>/global/archives/tag/skeo</t>
  </si>
  <si>
    <t>/global/archives/3464</t>
  </si>
  <si>
    <t>/global/archives/5944</t>
  </si>
  <si>
    <t>/global/archives/6014</t>
  </si>
  <si>
    <t>/global/archives/7740</t>
  </si>
  <si>
    <t>/global/archives/tag/ess</t>
  </si>
  <si>
    <t>/global/archives/tag/pbat</t>
  </si>
  <si>
    <t>/global/archives/tag/sk-innovations-institute-of-environmental-science-technology</t>
  </si>
  <si>
    <t>/global/archives/10310</t>
  </si>
  <si>
    <t>/global/archives/11037</t>
  </si>
  <si>
    <t>/global/archives/1257</t>
  </si>
  <si>
    <t>/global/archives/tag/europe</t>
  </si>
  <si>
    <t>/global/archives/tag/sk-on</t>
  </si>
  <si>
    <t>/global/archives/4218</t>
  </si>
  <si>
    <t>/global/archives/5772</t>
  </si>
  <si>
    <t>/global/archives/736</t>
  </si>
  <si>
    <t>/global/archives/category/corporate/sk-incheon-petrochem</t>
  </si>
  <si>
    <t>/global/archives/tag/nmc</t>
  </si>
  <si>
    <t>/global/archives/2293</t>
  </si>
  <si>
    <t>/global/archives/2490</t>
  </si>
  <si>
    <t>/global/archives/311</t>
  </si>
  <si>
    <t>/global/archives/5893</t>
  </si>
  <si>
    <t>/global/archives/9893</t>
  </si>
  <si>
    <t>/global/archives/4776</t>
  </si>
  <si>
    <t>/global/archives/tag/electric-vehicles</t>
  </si>
  <si>
    <t>South Korea</t>
  </si>
  <si>
    <t>United States</t>
  </si>
  <si>
    <t>India</t>
  </si>
  <si>
    <t>Japan</t>
  </si>
  <si>
    <t>Germany</t>
  </si>
  <si>
    <t>Singapore</t>
  </si>
  <si>
    <t>China</t>
  </si>
  <si>
    <t>Indonesia</t>
  </si>
  <si>
    <t>Canada</t>
  </si>
  <si>
    <t>Malaysia</t>
  </si>
  <si>
    <t>France</t>
  </si>
  <si>
    <t>Poland</t>
  </si>
  <si>
    <t>Spain</t>
  </si>
  <si>
    <t>Hong Kong</t>
  </si>
  <si>
    <t>Hungary</t>
  </si>
  <si>
    <t>United Kingdom</t>
  </si>
  <si>
    <t>Australia</t>
  </si>
  <si>
    <t>Belgium</t>
  </si>
  <si>
    <t>Philippines</t>
  </si>
  <si>
    <t>Vietnam</t>
  </si>
  <si>
    <t>Thailand</t>
  </si>
  <si>
    <t>Ukraine</t>
  </si>
  <si>
    <t>Italy</t>
  </si>
  <si>
    <t>Taiwan</t>
  </si>
  <si>
    <t>Iran</t>
  </si>
  <si>
    <t>Netherlands</t>
  </si>
  <si>
    <t>New Zealand</t>
  </si>
  <si>
    <t>Argentina</t>
  </si>
  <si>
    <t>Sweden</t>
  </si>
  <si>
    <t>Finland</t>
  </si>
  <si>
    <t>Bangladesh</t>
  </si>
  <si>
    <t>Myanmar (Burma)</t>
  </si>
  <si>
    <t>United Arab Emirates</t>
  </si>
  <si>
    <t>Russia</t>
  </si>
  <si>
    <t>Switzerland</t>
  </si>
  <si>
    <t>Israel</t>
  </si>
  <si>
    <t>Portugal</t>
  </si>
  <si>
    <t>Norway</t>
  </si>
  <si>
    <t>Serbia</t>
  </si>
  <si>
    <t>Saudi Arabia</t>
  </si>
  <si>
    <t>Chile</t>
  </si>
  <si>
    <t>Mexico</t>
  </si>
  <si>
    <t>Luxembourg</t>
  </si>
  <si>
    <t>Pakistan</t>
  </si>
  <si>
    <t>Denmark</t>
  </si>
  <si>
    <t>Romania</t>
  </si>
  <si>
    <t>Austria</t>
  </si>
  <si>
    <t>Brazil</t>
  </si>
  <si>
    <t>Slovakia</t>
  </si>
  <si>
    <t>Greece</t>
  </si>
  <si>
    <t>Ireland</t>
  </si>
  <si>
    <t>Colombia</t>
  </si>
  <si>
    <t>South Africa</t>
  </si>
  <si>
    <t>Qatar</t>
  </si>
  <si>
    <t>North Macedonia</t>
  </si>
  <si>
    <t>Nigeria</t>
  </si>
  <si>
    <t>Egypt</t>
  </si>
  <si>
    <t>Czechia</t>
  </si>
  <si>
    <t>Cambodia</t>
  </si>
  <si>
    <t>Sri Lanka</t>
  </si>
  <si>
    <t>클릭률(CTR)</t>
  </si>
  <si>
    <t>/global/archives/13595</t>
  </si>
  <si>
    <t>/global/archives/13521</t>
  </si>
  <si>
    <t>/global/archives/13544</t>
  </si>
  <si>
    <t>/global/archives/13780</t>
  </si>
  <si>
    <t>/global/archives/13795</t>
  </si>
  <si>
    <t>/global/archives/13748</t>
  </si>
  <si>
    <t>/global/archives/13932</t>
  </si>
  <si>
    <t>/global/archives/13850</t>
  </si>
  <si>
    <t>/global/archives/13443</t>
  </si>
  <si>
    <t>/global/archives/13981</t>
  </si>
  <si>
    <t>/global/archives/13513</t>
  </si>
  <si>
    <t>/global/archives/13804</t>
  </si>
  <si>
    <t>/global/archives/13437</t>
  </si>
  <si>
    <t>/global/archives/10511</t>
  </si>
  <si>
    <t>/global/archives/tag/arc</t>
  </si>
  <si>
    <t>A passport ensures ethical transparency and sustainability to the battery minerals supply chain (by James Carter)</t>
  </si>
  <si>
    <t>http://skinnonews.com/global/archives/13184</t>
  </si>
  <si>
    <t>U.S. Secretary of Transportation visits BlueOval SK Battery Park</t>
  </si>
  <si>
    <t>http://skinnonews.com/global/archives/13443</t>
  </si>
  <si>
    <t>“The power of perseverance and self-belief to push boundaries” – Stories shared by SK Innovation female members</t>
  </si>
  <si>
    <t>http://skinnonews.com/global/archives/13478</t>
  </si>
  <si>
    <t>SK On to unveil prismatic battery cell model at InterBattery 2023</t>
  </si>
  <si>
    <t>http://skinnonews.com/global/archives/13521</t>
  </si>
  <si>
    <t>SK Geo Centric completes technical consultation with PureCycle Technologies, starting construction under optimized design within this year</t>
  </si>
  <si>
    <t>http://skinnonews.com/global/archives/13544</t>
  </si>
  <si>
    <t>http://skinnonews.com/global/archives/13595</t>
  </si>
  <si>
    <t>http://skinnonews.com/global/archives/13669</t>
  </si>
  <si>
    <t>http://skinnonews.com/global/archives/13691</t>
  </si>
  <si>
    <t>SK On, EcoPro Materials and GEM to make battery precursors in Saemangeum, South Korea</t>
  </si>
  <si>
    <t>http://skinnonews.com/global/archives/13780</t>
  </si>
  <si>
    <t>SK Innovation leads a group of global investors to fund Amogy’s ammonia technology</t>
  </si>
  <si>
    <t>http://skinnonews.com/global/archives/13748</t>
  </si>
  <si>
    <t>http://skinnonews.com/global/archives/13795</t>
  </si>
  <si>
    <t>SK On presents next generation technologies under the theme of "Move On" at InterBattery 2023</t>
  </si>
  <si>
    <t>[Interview] The executives of SK Innovation talk about the beginning of a new 60 years ⑨ SK Earthon CEO Myeong Seong</t>
  </si>
  <si>
    <t>http://skinnonews.com/global/archives/13437</t>
  </si>
  <si>
    <t>[Interview] The executives of SK Innovation talk about the beginning of a new 60 years ⑩ Head of SK Innovation Institute of Environmental Science &amp; Technology Lee Seong-jun</t>
  </si>
  <si>
    <t>http://skinnonews.com/global/archives/13513</t>
  </si>
  <si>
    <t>SK Innovation members in Korea donate relief goods to support earthquake victims in Türkiye and Syria</t>
  </si>
  <si>
    <t>http://skinnonews.com/global/archives/13540</t>
  </si>
  <si>
    <t>http://skinnonews.com/global/archives/13667</t>
  </si>
  <si>
    <t>http://skinnonews.com/global/archives/13804</t>
  </si>
  <si>
    <t>http://skinnonews.com/global/archives/13879</t>
  </si>
  <si>
    <t>http://skinnonews.com/global/archives/13881</t>
  </si>
  <si>
    <t>http://skinnonews.com/global/archives/13850</t>
  </si>
  <si>
    <t>http://skinnonews.com/global/archives/13932</t>
  </si>
  <si>
    <t>http://skinnonews.com/global/archives/13981</t>
  </si>
  <si>
    <t>총pv</t>
    <phoneticPr fontId="5" type="noConversion"/>
  </si>
  <si>
    <t>총uv</t>
    <phoneticPr fontId="5" type="noConversion"/>
  </si>
  <si>
    <t>일평균uv</t>
    <phoneticPr fontId="5" type="noConversion"/>
  </si>
  <si>
    <t>일평균PV</t>
    <phoneticPr fontId="5" type="noConversion"/>
  </si>
  <si>
    <t>일평균UV</t>
    <phoneticPr fontId="5" type="noConversion"/>
  </si>
  <si>
    <t>날짜</t>
    <phoneticPr fontId="5" type="noConversion"/>
  </si>
  <si>
    <t>2위 기사</t>
    <phoneticPr fontId="5" type="noConversion"/>
  </si>
  <si>
    <t>1위 기사 제목</t>
    <phoneticPr fontId="5" type="noConversion"/>
  </si>
  <si>
    <t>2위 기사 제목</t>
    <phoneticPr fontId="5" type="noConversion"/>
  </si>
  <si>
    <t>뉴스룸</t>
    <phoneticPr fontId="5" type="noConversion"/>
  </si>
  <si>
    <t>링크드인</t>
    <phoneticPr fontId="5" type="noConversion"/>
  </si>
  <si>
    <t>1위 포스팅</t>
    <phoneticPr fontId="5" type="noConversion"/>
  </si>
  <si>
    <t>1위 기사</t>
    <phoneticPr fontId="5" type="noConversion"/>
  </si>
  <si>
    <t>2위 포스팅</t>
    <phoneticPr fontId="5" type="noConversion"/>
  </si>
  <si>
    <t>1위 제목</t>
    <phoneticPr fontId="5" type="noConversion"/>
  </si>
  <si>
    <t xml:space="preserve">No. </t>
  </si>
  <si>
    <t>기업명</t>
  </si>
  <si>
    <t>SK Hynix</t>
  </si>
  <si>
    <t>LG Chemical</t>
  </si>
  <si>
    <t>SK Innovation</t>
  </si>
  <si>
    <t>SK Telecom</t>
  </si>
  <si>
    <t>LG Energy Solution</t>
  </si>
  <si>
    <t>SK Group</t>
  </si>
  <si>
    <t>S-Oil</t>
  </si>
  <si>
    <t>GS Caltex</t>
  </si>
  <si>
    <t>월 겹치냐</t>
    <phoneticPr fontId="5" type="noConversion"/>
  </si>
  <si>
    <t>프로젝트명</t>
    <phoneticPr fontId="5" type="noConversion"/>
  </si>
  <si>
    <t>Campaign Performance Report (in UTC)</t>
  </si>
  <si>
    <t>Report Start: March 27, 2023, 12:00 AM</t>
  </si>
  <si>
    <t>Report End: April 25, 2023, 11:59 PM</t>
  </si>
  <si>
    <t>Date Generated: April 25, 2023, 9:11 AM</t>
  </si>
  <si>
    <t>환율</t>
    <phoneticPr fontId="5" type="noConversion"/>
  </si>
  <si>
    <t>팔로워 광고</t>
    <phoneticPr fontId="5" type="noConversion"/>
  </si>
  <si>
    <t>1인당 클릭비용 (CPC)</t>
    <phoneticPr fontId="5" type="noConversion"/>
  </si>
  <si>
    <t>노출대비 클릭빈도 (CTR)</t>
    <phoneticPr fontId="5" type="noConversion"/>
  </si>
  <si>
    <t>23년 4월</t>
  </si>
  <si>
    <t>팔로워 수</t>
    <phoneticPr fontId="5" type="noConversion"/>
  </si>
  <si>
    <t>1인당 비용</t>
    <phoneticPr fontId="5" type="noConversion"/>
  </si>
  <si>
    <t>클릭/팔로우 전환율</t>
    <phoneticPr fontId="5" type="noConversion"/>
  </si>
  <si>
    <t>확보된 팔로워 수</t>
    <phoneticPr fontId="5" type="noConversion"/>
  </si>
  <si>
    <t>클릭/팔로워 전환율</t>
    <phoneticPr fontId="5" type="noConversion"/>
  </si>
  <si>
    <t>업로드?</t>
    <phoneticPr fontId="5" type="noConversion"/>
  </si>
  <si>
    <t>SK hi-tech battery materials Poland receives award at the Cultural Donors Gala of Dąbrowa Górnicza for its local contribution</t>
  </si>
  <si>
    <t>[SKinno People] Arun Tomar (SK Enmove India HR Manager)</t>
  </si>
  <si>
    <t>SK IE Technology CEO Kim Cheol-jung visited production base in Poland, emphasizing the importance of securing competitive advantages through thorough preparation</t>
  </si>
  <si>
    <t>SK Geo Centric unveils plastic recycling technologies and global strategies centered on high value-added chemical materials at Chinaplas 2023</t>
  </si>
  <si>
    <t>SK Innovation appoints Independent Director Park Jin-hei as new Chairman of the Board</t>
  </si>
  <si>
    <t>SK On becomes first global battery manufacturer to win Edison Award</t>
  </si>
  <si>
    <t>SK, KHNP, and TerraPower signed an Agreement for “Strategic Collaboration for SMR”, pioneering the global market through a key partner for the next-generation nuclear reactor supply chain led by the US</t>
  </si>
  <si>
    <t>SK Enmove CEO Park Sang-kyu did his first MBWA to global business sites after taking office</t>
  </si>
  <si>
    <t>http://skinnonews.com/global/archives/14004</t>
  </si>
  <si>
    <t>[SKinno Tech] The core materials of secondary cells - Anode materials</t>
  </si>
  <si>
    <t>http://skinnonews.com/global/archives/14030</t>
  </si>
  <si>
    <t>http://skinnonews.com/global/archives/14049</t>
  </si>
  <si>
    <t>http://skinnonews.com/global/archives/14065</t>
  </si>
  <si>
    <t>http://skinnonews.com/global/archives/14078</t>
  </si>
  <si>
    <t>http://skinnonews.com/global/archives/14083</t>
  </si>
  <si>
    <t>http://skinnonews.com/global/archives/14146</t>
  </si>
  <si>
    <t>http://skinnonews.com/global/archives/14179</t>
  </si>
  <si>
    <t>http://skinnonews.com/global/archives/14193</t>
  </si>
  <si>
    <t>http://skinnonews.com/global/archives/14243</t>
  </si>
  <si>
    <t>/global/archives/14179</t>
  </si>
  <si>
    <t>/global/archives/14065</t>
  </si>
  <si>
    <t>/global/archives/14193</t>
  </si>
  <si>
    <t>/global/archives/14078</t>
  </si>
  <si>
    <t>/global/archives/14030</t>
  </si>
  <si>
    <t>/global/archives/14243</t>
  </si>
  <si>
    <t>/global/archives/14004</t>
  </si>
  <si>
    <t>/global/archives/14083</t>
  </si>
  <si>
    <t>/global/archives/14226</t>
  </si>
  <si>
    <t>/global/archives/14219</t>
  </si>
  <si>
    <t>/global/archives/tag/ivancsa</t>
  </si>
  <si>
    <t>/global/archives/12274/skee</t>
  </si>
  <si>
    <t>/global/archives/6834</t>
  </si>
  <si>
    <t>Mongolia</t>
  </si>
  <si>
    <t>Poland</t>
    <phoneticPr fontId="5" type="noConversion"/>
  </si>
  <si>
    <t>폴란드</t>
    <phoneticPr fontId="5" type="noConversion"/>
  </si>
  <si>
    <t>http://skinnonews.com/global/archives/2293</t>
    <phoneticPr fontId="5" type="noConversion"/>
  </si>
  <si>
    <t>Historia brandingu SK hi-tech battery materials Poland: “Hi, Poland. Coś nowego czeka na Ciebie!”</t>
    <phoneticPr fontId="5" type="noConversion"/>
  </si>
  <si>
    <t>당월</t>
    <phoneticPr fontId="5" type="noConversion"/>
  </si>
  <si>
    <t>표-당월</t>
    <phoneticPr fontId="5" type="noConversion"/>
  </si>
  <si>
    <t>표-전월</t>
    <phoneticPr fontId="5" type="noConversion"/>
  </si>
  <si>
    <t>지금 시간</t>
    <phoneticPr fontId="5" type="noConversion"/>
  </si>
  <si>
    <t>오가닉</t>
    <phoneticPr fontId="5" type="noConversion"/>
  </si>
  <si>
    <t xml:space="preserve">   콘텐츠 제목</t>
    <phoneticPr fontId="5" type="noConversion"/>
  </si>
  <si>
    <t>UV</t>
    <phoneticPr fontId="5" type="noConversion"/>
  </si>
  <si>
    <t>Engagement</t>
    <phoneticPr fontId="5" type="noConversion"/>
  </si>
  <si>
    <t>CTR</t>
    <phoneticPr fontId="5" type="noConversion"/>
  </si>
  <si>
    <t>인터랙션</t>
    <phoneticPr fontId="5" type="noConversion"/>
  </si>
  <si>
    <t>일평균 UV</t>
    <phoneticPr fontId="5" type="noConversion"/>
  </si>
  <si>
    <t>콘텐츠 수 일치하나요</t>
    <phoneticPr fontId="5" type="noConversion"/>
  </si>
  <si>
    <t>UV</t>
    <phoneticPr fontId="5" type="noConversion"/>
  </si>
  <si>
    <t>PV</t>
    <phoneticPr fontId="5" type="noConversion"/>
  </si>
  <si>
    <t>22년 7월</t>
    <phoneticPr fontId="5" type="noConversion"/>
  </si>
  <si>
    <t>22년 8월</t>
    <phoneticPr fontId="5" type="noConversion"/>
  </si>
  <si>
    <t>22년 9월</t>
    <phoneticPr fontId="5" type="noConversion"/>
  </si>
  <si>
    <t>22년 10월</t>
    <phoneticPr fontId="5" type="noConversion"/>
  </si>
  <si>
    <t>22년 11월</t>
    <phoneticPr fontId="5" type="noConversion"/>
  </si>
  <si>
    <t>22년 12월</t>
    <phoneticPr fontId="5" type="noConversion"/>
  </si>
  <si>
    <t>23년 1월</t>
    <phoneticPr fontId="5" type="noConversion"/>
  </si>
  <si>
    <t>23년 2월</t>
    <phoneticPr fontId="5" type="noConversion"/>
  </si>
  <si>
    <t>23년 3월</t>
    <phoneticPr fontId="5" type="noConversion"/>
  </si>
  <si>
    <t>23년 4월</t>
    <phoneticPr fontId="5" type="noConversion"/>
  </si>
  <si>
    <t>연월</t>
    <phoneticPr fontId="5" type="noConversion"/>
  </si>
  <si>
    <t>22년 2월</t>
    <phoneticPr fontId="5" type="noConversion"/>
  </si>
  <si>
    <t>22년 3월</t>
    <phoneticPr fontId="5" type="noConversion"/>
  </si>
  <si>
    <t>22년 4월</t>
    <phoneticPr fontId="5" type="noConversion"/>
  </si>
  <si>
    <t>22년 5월</t>
    <phoneticPr fontId="5" type="noConversion"/>
  </si>
  <si>
    <t>22년 6월</t>
    <phoneticPr fontId="5" type="noConversion"/>
  </si>
  <si>
    <t>연월</t>
    <phoneticPr fontId="5" type="noConversion"/>
  </si>
  <si>
    <t>UV</t>
    <phoneticPr fontId="5" type="noConversion"/>
  </si>
  <si>
    <t>PV</t>
    <phoneticPr fontId="5" type="noConversion"/>
  </si>
  <si>
    <t>22년 1월</t>
    <phoneticPr fontId="5" type="noConversion"/>
  </si>
  <si>
    <t>콘텐츠 개수</t>
    <phoneticPr fontId="5" type="noConversion"/>
  </si>
  <si>
    <t>콘텐츠 개수</t>
    <phoneticPr fontId="5" type="noConversion"/>
  </si>
  <si>
    <t>GDN 집행여부</t>
    <phoneticPr fontId="5" type="noConversion"/>
  </si>
  <si>
    <t>yes</t>
    <phoneticPr fontId="5" type="noConversion"/>
  </si>
  <si>
    <t>yes</t>
    <phoneticPr fontId="5" type="noConversion"/>
  </si>
  <si>
    <t>yes</t>
    <phoneticPr fontId="5" type="noConversion"/>
  </si>
  <si>
    <t>광고 집행했냐</t>
    <phoneticPr fontId="5" type="noConversion"/>
  </si>
  <si>
    <t>광고 집행여부</t>
    <phoneticPr fontId="5" type="noConversion"/>
  </si>
  <si>
    <t>전월 대비 증감</t>
    <phoneticPr fontId="5" type="noConversion"/>
  </si>
  <si>
    <t>전월 대비 증감률</t>
    <phoneticPr fontId="5" type="noConversion"/>
  </si>
  <si>
    <t>오가닉</t>
  </si>
  <si>
    <t>오가닉</t>
    <phoneticPr fontId="5" type="noConversion"/>
  </si>
  <si>
    <t>GDN</t>
  </si>
  <si>
    <t>GDN</t>
    <phoneticPr fontId="5" type="noConversion"/>
  </si>
  <si>
    <t>총합</t>
  </si>
  <si>
    <t>총합</t>
    <phoneticPr fontId="5" type="noConversion"/>
  </si>
  <si>
    <t>오가닉</t>
    <phoneticPr fontId="5" type="noConversion"/>
  </si>
  <si>
    <t>총합</t>
    <phoneticPr fontId="5" type="noConversion"/>
  </si>
  <si>
    <t>링크드인</t>
    <phoneticPr fontId="5" type="noConversion"/>
  </si>
  <si>
    <t>영스</t>
    <phoneticPr fontId="5" type="noConversion"/>
  </si>
  <si>
    <t>UV</t>
    <phoneticPr fontId="5" type="noConversion"/>
  </si>
  <si>
    <t>PV</t>
    <phoneticPr fontId="5" type="noConversion"/>
  </si>
  <si>
    <t>오가닉</t>
    <phoneticPr fontId="5" type="noConversion"/>
  </si>
  <si>
    <t>GDN</t>
    <phoneticPr fontId="5" type="noConversion"/>
  </si>
  <si>
    <t xml:space="preserve"> </t>
    <phoneticPr fontId="5" type="noConversion"/>
  </si>
  <si>
    <t>UV해당월 콘텐츠 비율</t>
    <phoneticPr fontId="5" type="noConversion"/>
  </si>
  <si>
    <t>PV해당월 콘텐츠 비율</t>
    <phoneticPr fontId="5" type="noConversion"/>
  </si>
  <si>
    <t>SK IE Technology signs an MOU with Sunwoda, the 9th largest EV battery manufacturer, to expand its global customer base</t>
  </si>
  <si>
    <t>http://skinnonews.com/global/archives/14226</t>
  </si>
  <si>
    <t>http://skinnonews.com/global/archives/14219</t>
  </si>
  <si>
    <t>SK Geo Centric and Loop Industries sign Joint Venture Agreement to commercialize Loop’s technology in the Asian market</t>
  </si>
  <si>
    <t>http://skinnonews.com/global/archives/14264</t>
  </si>
  <si>
    <t>SK On signs deal with Westwater Resources to develop anode materials</t>
  </si>
  <si>
    <t>http://skinnonews.com/global/archives/14302</t>
  </si>
  <si>
    <t>[SK Innovation's Q1 2023 Financial Results] Recording sales of KRW 19.14 trillion and operating profit of KRW 375 billion</t>
  </si>
  <si>
    <t>http://skinnonews.com/global/archives/14309</t>
  </si>
  <si>
    <t>SK Innovation and SK IE Technology make joint equity investment in Airrane, a company with proprietary carbon capturing separator technology</t>
  </si>
  <si>
    <t>http://skinnonews.com/global/archives/14333</t>
  </si>
  <si>
    <t>SK Innovation's Mangrove Reforestation Project creates both ecomic and environmental values with new model</t>
  </si>
  <si>
    <t>http://skinnonews.com/global/archives/14354</t>
  </si>
  <si>
    <t>SK Earthon CEO Myeong Seong: “We must yield results in both E&amp;P and green business”</t>
  </si>
  <si>
    <t>http://skinnonews.com/global/archives/14384</t>
  </si>
  <si>
    <t>SK Geo Centric attended Choose France Summit 2023 hosted by French government to expand global partnership for plastic circular economy</t>
  </si>
  <si>
    <t>http://skinnonews.com/global/archives/14400</t>
  </si>
  <si>
    <t>Vice Chairman &amp; CEO of SK Innovation Kim Jun visited Institute of Environmental Science &amp; Technology, encouraging the institute to lead the future energy R&amp;D</t>
  </si>
  <si>
    <t>http://skinnonews.com/global/archives/14415</t>
  </si>
  <si>
    <t>[Recap] SK Innovation’s worldwide EnviRun campaign in the first half of 2023</t>
  </si>
  <si>
    <t>http://skinnonews.com/global/archives/14442</t>
  </si>
  <si>
    <t>SK On secures up to USD 944 million of investment, accelerating global expansion</t>
  </si>
  <si>
    <t>http://skinnonews.com/global/archives/14491</t>
  </si>
  <si>
    <t>SK IE Technology secured USD 300 million of Green Loan from IFC</t>
  </si>
  <si>
    <t>http://skinnonews.com/global/archives/14493</t>
  </si>
  <si>
    <t>[SKinno People] Kim Ngoc (SK Earthon Ho Chi Minh Branch Contract and Procurement Specialist)</t>
    <phoneticPr fontId="5" type="noConversion"/>
  </si>
  <si>
    <t>http://skinnonews.com/global/archives/14541</t>
    <phoneticPr fontId="5" type="noConversion"/>
  </si>
  <si>
    <t>SK On wins renowned cybersecurity management system certification</t>
    <phoneticPr fontId="5" type="noConversion"/>
  </si>
  <si>
    <t>http://skinnonews.com/global/archives/14565</t>
    <phoneticPr fontId="5" type="noConversion"/>
  </si>
  <si>
    <t>/global/archives/14493</t>
  </si>
  <si>
    <t>/global/archives/14309</t>
  </si>
  <si>
    <t>/global/archives/14264</t>
  </si>
  <si>
    <t>/global/archives/14491</t>
  </si>
  <si>
    <t>/global/archives/14333</t>
  </si>
  <si>
    <t>/global/archives/14354</t>
  </si>
  <si>
    <t>/global/archives/14384</t>
  </si>
  <si>
    <t>/global/archives/14565</t>
  </si>
  <si>
    <t>/global/archives/tag/separator</t>
  </si>
  <si>
    <t>/global/archives/4482</t>
  </si>
  <si>
    <t>/global/archives/6683</t>
  </si>
  <si>
    <t>/global/archives/6824</t>
  </si>
  <si>
    <t>/global/archives/tag/skei-singapore</t>
  </si>
  <si>
    <t>Nepal</t>
  </si>
  <si>
    <t>23년 5월</t>
  </si>
  <si>
    <t>연월</t>
    <phoneticPr fontId="5" type="noConversion"/>
  </si>
  <si>
    <t>PV</t>
    <phoneticPr fontId="5" type="noConversion"/>
  </si>
  <si>
    <t>콘텐츠 개수</t>
    <phoneticPr fontId="5" type="noConversion"/>
  </si>
  <si>
    <t>시작일(UTC 시간)</t>
  </si>
  <si>
    <t>계정 이름</t>
  </si>
  <si>
    <t>통화</t>
  </si>
  <si>
    <t>캠페인 그룹 ID</t>
  </si>
  <si>
    <t>캠페인 그룹 이름</t>
  </si>
  <si>
    <t>캠페인 그룹 상태</t>
  </si>
  <si>
    <t>캠페인 그룹 시작일</t>
  </si>
  <si>
    <t>캠페인 그룹 종료일</t>
  </si>
  <si>
    <t>캠페인 ID</t>
  </si>
  <si>
    <t>캠페인 목표</t>
  </si>
  <si>
    <t>캠페인 종류</t>
  </si>
  <si>
    <t>캠페인 상태</t>
  </si>
  <si>
    <t>비용 종류</t>
  </si>
  <si>
    <t>총 예산</t>
  </si>
  <si>
    <t>총 지출</t>
  </si>
  <si>
    <t>클릭률</t>
  </si>
  <si>
    <t>반응</t>
  </si>
  <si>
    <t>기타 클릭</t>
  </si>
  <si>
    <t>총 소셜 활동</t>
  </si>
  <si>
    <t>총 참여</t>
  </si>
  <si>
    <t>소셜 노출</t>
  </si>
  <si>
    <t>소셜 클릭</t>
  </si>
  <si>
    <t>소셜 반응</t>
  </si>
  <si>
    <t>소셜 댓글</t>
  </si>
  <si>
    <t>소셜 공유</t>
  </si>
  <si>
    <t>소셜 팔로우</t>
  </si>
  <si>
    <t>소셜 기타 클릭</t>
  </si>
  <si>
    <t>전환</t>
  </si>
  <si>
    <t>클릭후 전환</t>
  </si>
  <si>
    <t>조회후 전환</t>
  </si>
  <si>
    <t>전환율</t>
  </si>
  <si>
    <t>전환 비용</t>
  </si>
  <si>
    <t>전환의 총 가치</t>
  </si>
  <si>
    <t>광고 지출의 수익률</t>
  </si>
  <si>
    <t>소셜로 인한 전환</t>
  </si>
  <si>
    <t>소셜로 인한 클릭후 전환</t>
  </si>
  <si>
    <t>소셜로 인한 조회후 전환</t>
  </si>
  <si>
    <t>리드</t>
  </si>
  <si>
    <t>리드 양식 오픈</t>
  </si>
  <si>
    <t>리드 양식 작성률</t>
  </si>
  <si>
    <t>리드 단가</t>
  </si>
  <si>
    <t>도달</t>
  </si>
  <si>
    <t>평균빈도</t>
  </si>
  <si>
    <t>1000명 도달당 비용</t>
  </si>
  <si>
    <t>이벤트 등록</t>
  </si>
  <si>
    <t>클릭 이벤트 등록</t>
  </si>
  <si>
    <t>조회 이벤트 등록</t>
  </si>
  <si>
    <t>소셜로 인한 이벤트 등록</t>
  </si>
  <si>
    <t>소셜로 인한 클릭 이벤트 등록</t>
  </si>
  <si>
    <t>소셜로 인한 조회 이벤트 등록</t>
  </si>
  <si>
    <t>평균 일 지출</t>
  </si>
  <si>
    <t>랜딩 페이지 클릭</t>
  </si>
  <si>
    <t>LinkedIn 페이지 클릭수</t>
  </si>
  <si>
    <t>리드(회사 이메일)</t>
  </si>
  <si>
    <t>리드 양식 응답률(회사 이메일)</t>
  </si>
  <si>
    <t>리드 단가(회사 이메일)</t>
  </si>
  <si>
    <t>콘텐츠 광고</t>
    <phoneticPr fontId="5" type="noConversion"/>
  </si>
  <si>
    <t>집계한 현재 시간</t>
    <phoneticPr fontId="5" type="noConversion"/>
  </si>
  <si>
    <t>Total Posts</t>
  </si>
  <si>
    <t>월간 총 PV</t>
  </si>
  <si>
    <t>월간 총 UV</t>
    <phoneticPr fontId="5" type="noConversion"/>
  </si>
  <si>
    <t>Hungary</t>
    <phoneticPr fontId="5" type="noConversion"/>
  </si>
  <si>
    <t>헝가리</t>
    <phoneticPr fontId="5" type="noConversion"/>
  </si>
  <si>
    <t>아래는 "광고 전체취합" 시트에 복붙용</t>
    <phoneticPr fontId="5" type="noConversion"/>
  </si>
  <si>
    <t>기사만 PV</t>
    <phoneticPr fontId="5" type="noConversion"/>
  </si>
  <si>
    <t>기사만 UV</t>
    <phoneticPr fontId="5" type="noConversion"/>
  </si>
  <si>
    <t>전월대비 상승량</t>
    <phoneticPr fontId="5" type="noConversion"/>
  </si>
  <si>
    <t>23년 6월</t>
  </si>
  <si>
    <t>SK Innovation resumed “Sharing Happiness, Carrying on Love” program to support the elderly living alone</t>
    <phoneticPr fontId="8" type="noConversion"/>
  </si>
  <si>
    <t>http://skinnonews.com/global/archives/14588</t>
    <phoneticPr fontId="8" type="noConversion"/>
  </si>
  <si>
    <t>SK Innovation announced its social value performance in 2022, achieved the highest record of Environmental Performance</t>
    <phoneticPr fontId="8" type="noConversion"/>
  </si>
  <si>
    <t>http://skinnonews.com/global/archives/14615</t>
    <phoneticPr fontId="8" type="noConversion"/>
  </si>
  <si>
    <t>SK On attracted additional investment worth KRW 530 billion</t>
    <phoneticPr fontId="8" type="noConversion"/>
  </si>
  <si>
    <t>http://skinnonews.com/global/archives/14628</t>
    <phoneticPr fontId="8" type="noConversion"/>
  </si>
  <si>
    <t>Take the power with you: Why V2L is the must-have feature for new EVs (by James Carter)</t>
    <phoneticPr fontId="8" type="noConversion"/>
  </si>
  <si>
    <t>http://skinnonews.com/global/archives/14634</t>
    <phoneticPr fontId="8" type="noConversion"/>
  </si>
  <si>
    <t>[SKinno Tech] The core materials of secondary cells – Cathode materials</t>
    <phoneticPr fontId="8" type="noConversion"/>
  </si>
  <si>
    <t>http://skinnonews.com/global/archives/14668</t>
    <phoneticPr fontId="8" type="noConversion"/>
  </si>
  <si>
    <t>SK Geo Centric breaks ground on the 3rd EAA global manufacturing plant in China</t>
    <phoneticPr fontId="8" type="noConversion"/>
  </si>
  <si>
    <t>http://skinnonews.com/global/archives/14688</t>
    <phoneticPr fontId="8" type="noConversion"/>
  </si>
  <si>
    <t>http://skinnonews.com/global/archives/14690</t>
    <phoneticPr fontId="8" type="noConversion"/>
  </si>
  <si>
    <t>SK Geo Centric introduces a blockchain-based recycled plastic material history management platform</t>
    <phoneticPr fontId="8" type="noConversion"/>
  </si>
  <si>
    <t>http://skinnonews.com/global/archives/14740</t>
    <phoneticPr fontId="8" type="noConversion"/>
  </si>
  <si>
    <t>SK Innovation to hold Global Forum in the US to “seek out future energy experts”</t>
    <phoneticPr fontId="8" type="noConversion"/>
  </si>
  <si>
    <t>http://skinnonews.com/global/archives/14755</t>
    <phoneticPr fontId="8" type="noConversion"/>
  </si>
  <si>
    <t>SK On-Ford JV BlueOval SK secures up to USD 9.2 billion of DOE Loan Conditional Commitment</t>
    <phoneticPr fontId="8" type="noConversion"/>
  </si>
  <si>
    <t>http://skinnonews.com/global/archives/14766</t>
    <phoneticPr fontId="8" type="noConversion"/>
  </si>
  <si>
    <t>SK hi-tech battery materials Poland awarded the title of “Sustainability Leader” by the Polish government</t>
    <phoneticPr fontId="8" type="noConversion"/>
  </si>
  <si>
    <t>http://skinnonews.com/global/archives/14770</t>
    <phoneticPr fontId="8" type="noConversion"/>
  </si>
  <si>
    <t>SK Innovation decides to increase paid-in capital by KRW 1.18 trillion</t>
    <phoneticPr fontId="8" type="noConversion"/>
  </si>
  <si>
    <t>http://skinnonews.com/global/archives/14788</t>
    <phoneticPr fontId="8" type="noConversion"/>
  </si>
  <si>
    <t>[Recap] 2023 SK Innovation Global Forum</t>
    <phoneticPr fontId="8" type="noConversion"/>
  </si>
  <si>
    <t>http://skinnonews.com/global/archives/14800</t>
    <phoneticPr fontId="8" type="noConversion"/>
  </si>
  <si>
    <t>SK Innovation declared to secure 70% green assets by 2024 at 2023 Global Forum held in the US</t>
    <phoneticPr fontId="8" type="noConversion"/>
  </si>
  <si>
    <t>http://skinnonews.com/global/archives/14803</t>
    <phoneticPr fontId="8" type="noConversion"/>
  </si>
  <si>
    <t>/global/archives/14634</t>
  </si>
  <si>
    <t>/global/archives/14788</t>
  </si>
  <si>
    <t>/global/archives/14628</t>
  </si>
  <si>
    <t>/global/archives/14766</t>
  </si>
  <si>
    <t>/global/archives/14740</t>
  </si>
  <si>
    <t>/global/archives/14688</t>
  </si>
  <si>
    <t>/global/archives/14770</t>
  </si>
  <si>
    <t>/global/archives/14690</t>
  </si>
  <si>
    <t>/global/archives/9837</t>
  </si>
  <si>
    <t>/global/archives/tag/vwbe</t>
  </si>
  <si>
    <t>스폰서 활동으로 인한 팔로워</t>
  </si>
  <si>
    <t>소셜 활동으로 인한 팔로워</t>
  </si>
  <si>
    <t>다운로드 클릭</t>
  </si>
  <si>
    <t>소셜 다운로드 클릭</t>
  </si>
  <si>
    <t>문서 표시 25%</t>
  </si>
  <si>
    <t>소셜로 인한 문서 표시 25%</t>
  </si>
  <si>
    <t>문서 표시 50%</t>
  </si>
  <si>
    <t>소셜로 인한 문서 표시 50%</t>
  </si>
  <si>
    <t>문서 표시 75%</t>
  </si>
  <si>
    <t>소셜로 인한 문서 표시 75%</t>
  </si>
  <si>
    <t>문서 표시 100%</t>
  </si>
  <si>
    <t>소셜로 인한 문서 표시 100%</t>
  </si>
  <si>
    <t>미리보기 다운로드 클릭</t>
  </si>
  <si>
    <t>소셜 미리보기 다운로드 클릭</t>
  </si>
  <si>
    <t>GDN 없으면 ppt에 복붙 후 #DIV/0! 모두 0으로 변경</t>
    <phoneticPr fontId="5" type="noConversion"/>
  </si>
  <si>
    <t xml:space="preserve">&lt;-- 이 셀은 원민장이 포스트 한 링크드인 콘텐츠를 세는 것임. 만약 본인이 직접 올렸으면 수정할 것. </t>
    <phoneticPr fontId="5" type="noConversion"/>
  </si>
  <si>
    <t>혹은 4p data 시트에 리포스트건 작성자 이름 원민장으로 수정</t>
    <phoneticPr fontId="5" type="noConversion"/>
  </si>
  <si>
    <t>근데 아마 그럴 일은 없음</t>
    <phoneticPr fontId="5" type="noConversion"/>
  </si>
  <si>
    <t>이 때 환율</t>
    <phoneticPr fontId="5" type="noConversion"/>
  </si>
  <si>
    <t>확인한 날짜</t>
    <phoneticPr fontId="5" type="noConversion"/>
  </si>
  <si>
    <t>확인한 시간</t>
    <phoneticPr fontId="5" type="noConversion"/>
  </si>
  <si>
    <t>노출</t>
    <phoneticPr fontId="5" type="noConversion"/>
  </si>
  <si>
    <t>클릭</t>
    <phoneticPr fontId="5" type="noConversion"/>
  </si>
  <si>
    <t>팔로워</t>
    <phoneticPr fontId="5" type="noConversion"/>
  </si>
  <si>
    <t>클릭수</t>
    <phoneticPr fontId="5" type="noConversion"/>
  </si>
  <si>
    <t>캠페인 종료일</t>
    <phoneticPr fontId="5" type="noConversion"/>
  </si>
  <si>
    <t>중문확인!!</t>
    <phoneticPr fontId="5" type="noConversion"/>
  </si>
  <si>
    <t>yes</t>
    <phoneticPr fontId="5" type="noConversion"/>
  </si>
  <si>
    <t>&lt;광고전체취합에 사용하는 데이터!!!</t>
    <phoneticPr fontId="5" type="noConversion"/>
  </si>
  <si>
    <t>[Tasty Inno Life] Xin chào! Do you know “somaek?” 😋 (ft. SK Earthon HCMC Branch)</t>
  </si>
  <si>
    <t>SK Innovation proudly supports the World Choir Games Gangneung 2023</t>
  </si>
  <si>
    <t>[Recap] Visit Gangneung to enjoy the World Choir Games 2023 with SK Innovation</t>
  </si>
  <si>
    <t>[Interview] Meet Park Jin-Hei, SK Innovation’s new Chairman of the Board</t>
  </si>
  <si>
    <t>The SK Liquor Station pop-up store in Ulsan, a hot spot to refuel your life with positive energy</t>
  </si>
  <si>
    <t>[Interview] Meet Lee Bok-hee, an Independent Director of SK Innovation</t>
  </si>
  <si>
    <t>SK Boulevard unveiled, celebrating SK On’s local impact in Jackson County</t>
  </si>
  <si>
    <t>Social enterprise Morethan receives a global LCA certificate with the support of SK Innovation</t>
  </si>
  <si>
    <t>[SK Innovation’s Q2 2023 Financial Results] Recording sales of KRW 18.73 trillion and operating loss of KRW 106.8 billion</t>
  </si>
  <si>
    <t>/global/archives/15204</t>
  </si>
  <si>
    <t>/global/archives/15103</t>
  </si>
  <si>
    <t>/global/archives/15067</t>
  </si>
  <si>
    <t>/global/archives/15259</t>
  </si>
  <si>
    <t>/global/archives/14962</t>
  </si>
  <si>
    <t>/global/archives/15007</t>
  </si>
  <si>
    <t>/global/archives/4728</t>
  </si>
  <si>
    <t>/global/archives/tag/sk-primacor-europe</t>
  </si>
  <si>
    <t xml:space="preserve">SK On opens Battery Safety Evaluation Center </t>
    <phoneticPr fontId="5" type="noConversion"/>
  </si>
  <si>
    <t>[Inno Info] From M to E, what you should know about Mangrove</t>
    <phoneticPr fontId="5" type="noConversion"/>
  </si>
  <si>
    <t>http://skinnonews.com/global/archives/14858</t>
    <phoneticPr fontId="5" type="noConversion"/>
  </si>
  <si>
    <t>http://skinnonews.com/global/archives/14869</t>
    <phoneticPr fontId="5" type="noConversion"/>
  </si>
  <si>
    <t>http://skinnonews.com/global/archives/14896</t>
    <phoneticPr fontId="5" type="noConversion"/>
  </si>
  <si>
    <t>http://skinnonews.com/global/archives/14962</t>
    <phoneticPr fontId="5" type="noConversion"/>
  </si>
  <si>
    <t>http://skinnonews.com/global/archives/15007</t>
    <phoneticPr fontId="5" type="noConversion"/>
  </si>
  <si>
    <t>http://skinnonews.com/global/archives/15067</t>
    <phoneticPr fontId="5" type="noConversion"/>
  </si>
  <si>
    <t>http://skinnonews.com/global/archives/15103</t>
    <phoneticPr fontId="5" type="noConversion"/>
  </si>
  <si>
    <t>http://skinnonews.com/global/archives/15153</t>
    <phoneticPr fontId="5" type="noConversion"/>
  </si>
  <si>
    <t>http://skinnonews.com/global/archives/15204</t>
    <phoneticPr fontId="5" type="noConversion"/>
  </si>
  <si>
    <t>http://skinnonews.com/global/archives/15208</t>
    <phoneticPr fontId="5" type="noConversion"/>
  </si>
  <si>
    <t>http://skinnonews.com/global/archives/15259</t>
    <phoneticPr fontId="5" type="noConversion"/>
  </si>
  <si>
    <t>23년 7월</t>
  </si>
  <si>
    <t>Lebanon</t>
  </si>
  <si>
    <t>Croatia</t>
  </si>
  <si>
    <t>Bahrain</t>
  </si>
  <si>
    <t>Vietnam</t>
    <phoneticPr fontId="5" type="noConversion"/>
  </si>
  <si>
    <t>베트남</t>
    <phoneticPr fontId="5" type="noConversion"/>
  </si>
  <si>
    <t>23년 07월</t>
    <phoneticPr fontId="5" type="noConversion"/>
  </si>
  <si>
    <t>클릭률</t>
    <phoneticPr fontId="5" type="noConversion"/>
  </si>
  <si>
    <t>23년 06월</t>
    <phoneticPr fontId="5" type="noConversion"/>
  </si>
  <si>
    <t>시작날짜</t>
    <phoneticPr fontId="5" type="noConversion"/>
  </si>
  <si>
    <t>종료날짜</t>
    <phoneticPr fontId="5" type="noConversion"/>
  </si>
  <si>
    <t>23년 08월</t>
  </si>
  <si>
    <t>[SKinno People] Michelle Khor (SK Earthon Kuala Lumpur Branch Senior Geophysicist)</t>
    <phoneticPr fontId="5" type="noConversion"/>
  </si>
  <si>
    <t>[Interview] Meet Kim Joo-youn, an Independent Director of SK Innovation</t>
    <phoneticPr fontId="5" type="noConversion"/>
  </si>
  <si>
    <t>South Korea - Malaysia Carbon Capture &amp; Storage Project alliance expanded with new MOU</t>
    <phoneticPr fontId="5" type="noConversion"/>
  </si>
  <si>
    <t>Sinopec-SK Petrochemical celebrates the 10 th anniversary of its foundation</t>
    <phoneticPr fontId="5" type="noConversion"/>
  </si>
  <si>
    <t>SK On invests up to KRW 1.5 trillion in facility expansion in Seosan City, South Korea</t>
    <phoneticPr fontId="5" type="noConversion"/>
  </si>
  <si>
    <t>SK On, Ford, EcoPro BM to establish cathode plant in Quebec, Canada</t>
    <phoneticPr fontId="5" type="noConversion"/>
  </si>
  <si>
    <t>SK Innovation affiliates around the world spread happiness to their members and families</t>
    <phoneticPr fontId="5" type="noConversion"/>
  </si>
  <si>
    <t>SK Enmove, DELL, GRC join hands to vitalize the liquid immersion cooling market</t>
    <phoneticPr fontId="5" type="noConversion"/>
  </si>
  <si>
    <t>SK Innovation’s leadership drives 40 years of R&amp;D management</t>
    <phoneticPr fontId="5" type="noConversion"/>
  </si>
  <si>
    <t>All business sites of SKIET acquired ISO27001, establishing a world-class information security system</t>
    <phoneticPr fontId="5" type="noConversion"/>
  </si>
  <si>
    <t>http://skinnonews.com/global/archives/15317</t>
    <phoneticPr fontId="5" type="noConversion"/>
  </si>
  <si>
    <t>http://skinnonews.com/global/archives/15353</t>
    <phoneticPr fontId="5" type="noConversion"/>
  </si>
  <si>
    <t>http://skinnonews.com/global/archives/15374</t>
    <phoneticPr fontId="5" type="noConversion"/>
  </si>
  <si>
    <t>http://skinnonews.com/global/archives/15409</t>
    <phoneticPr fontId="5" type="noConversion"/>
  </si>
  <si>
    <t>http://skinnonews.com/global/archives/15430</t>
    <phoneticPr fontId="5" type="noConversion"/>
  </si>
  <si>
    <t>http://skinnonews.com/global/archives/15462</t>
    <phoneticPr fontId="5" type="noConversion"/>
  </si>
  <si>
    <t>http://skinnonews.com/global/archives/15490</t>
    <phoneticPr fontId="5" type="noConversion"/>
  </si>
  <si>
    <t>http://skinnonews.com/global/archives/15497</t>
    <phoneticPr fontId="5" type="noConversion"/>
  </si>
  <si>
    <t>http://skinnonews.com/global/archives/15574</t>
    <phoneticPr fontId="5" type="noConversion"/>
  </si>
  <si>
    <t>http://skinnonews.com/global/archives/15610</t>
    <phoneticPr fontId="5" type="noConversion"/>
  </si>
  <si>
    <t>http://skinnonews.com/global/archives/15623</t>
    <phoneticPr fontId="5" type="noConversion"/>
  </si>
  <si>
    <t>http://skinnonews.com/global/archives/15638</t>
    <phoneticPr fontId="5" type="noConversion"/>
  </si>
  <si>
    <t>/global/archives/15490</t>
  </si>
  <si>
    <t>/global/archives/15374</t>
  </si>
  <si>
    <t>/global/archives/15462</t>
  </si>
  <si>
    <t>/global/archives/15497</t>
  </si>
  <si>
    <t>/global/archives/15574</t>
  </si>
  <si>
    <t>/global/archives/15353</t>
  </si>
  <si>
    <t>/global/archives/15409</t>
  </si>
  <si>
    <t>/global/archives/15610</t>
  </si>
  <si>
    <t>/global/archives/15430</t>
  </si>
  <si>
    <t>/global/archives/15638</t>
  </si>
  <si>
    <t>/global/archives/15592</t>
  </si>
  <si>
    <t>/global/archives/15623</t>
  </si>
  <si>
    <t>/global/archives/11058</t>
  </si>
  <si>
    <t>Ghana</t>
  </si>
  <si>
    <t>Bulgaria</t>
  </si>
  <si>
    <t>Morocco</t>
  </si>
  <si>
    <t>23년 8월</t>
  </si>
  <si>
    <t>캠페인 그룹 총 예산</t>
  </si>
  <si>
    <t>캠페인 그룹 목표 종류</t>
  </si>
  <si>
    <t>캠페인 품질점수</t>
  </si>
  <si>
    <t>인도네시아</t>
    <phoneticPr fontId="5" type="noConversion"/>
  </si>
  <si>
    <t>SK Innovation released the 2022 ESG Report</t>
  </si>
  <si>
    <t>SK Innovation and Vietnam Social Value Alliance unite to expand the Mangrove Reforestation Project</t>
  </si>
  <si>
    <t>SK Innovation to expand Mangrove Reforestation Project to Malaysia</t>
  </si>
  <si>
    <t>[SKinno Tech] The core materials of secondary battery – Separator</t>
  </si>
  <si>
    <t>SK Earthon successfully produces crude oil from Block 17/03 in China, applying carbon reduction method</t>
  </si>
  <si>
    <t>The pivotal role of enterprises in recovering mangroves on the coast of the Vietnamese Mekong Delta (by Dr. Tran Thi Ngoc Bich, Vice Director at Institute of Environmental Science and Technology, Tra Vinh University)</t>
  </si>
  <si>
    <t>/global/archives/15664</t>
  </si>
  <si>
    <t>/global/archives/15865</t>
  </si>
  <si>
    <t>/global/archives/15937</t>
  </si>
  <si>
    <t>/global/archives/15687</t>
  </si>
  <si>
    <t>/global/archives/15654</t>
  </si>
  <si>
    <t>/global/archives/15760</t>
  </si>
  <si>
    <t>/global/archives/15840</t>
  </si>
  <si>
    <t>/global/archives/15689</t>
  </si>
  <si>
    <t>/global/archives/3005</t>
  </si>
  <si>
    <t>/global/archives/tag/cathode</t>
  </si>
  <si>
    <t>/global/archives/tag/skipc</t>
  </si>
  <si>
    <t>SK Innovation completes a Life Cycle Assessment for its entire products, boosting their goal to achieving Net Zero</t>
  </si>
  <si>
    <t>SK On develops new solid electrolyte with top-level lithium-ion conductivity</t>
  </si>
  <si>
    <t>SK Enmove expands its lubricant brand ZIC, aiming to lead the global electrical efficiency market worth KRW 54 trillion by 2040</t>
  </si>
  <si>
    <t>Chey Jae-won, Executive Vice Chairman of SK On, attends the IAA Mobility 2023</t>
  </si>
  <si>
    <t>Global Boiling – A step up from global warming and how we’re tackling it</t>
  </si>
  <si>
    <t>[Documentary] By your side, “Sharing Happiness, Carrying on Love”</t>
  </si>
  <si>
    <t>23년 9월</t>
  </si>
  <si>
    <t>http://skinnonews.com/global/archives/15654</t>
    <phoneticPr fontId="5" type="noConversion"/>
  </si>
  <si>
    <t>http://skinnonews.com/global/archives/15664</t>
    <phoneticPr fontId="5" type="noConversion"/>
  </si>
  <si>
    <t>http://skinnonews.com/global/archives/15687</t>
    <phoneticPr fontId="5" type="noConversion"/>
  </si>
  <si>
    <t>http://skinnonews.com/global/archives/15689</t>
    <phoneticPr fontId="5" type="noConversion"/>
  </si>
  <si>
    <t>http://skinnonews.com/global/archives/15592</t>
    <phoneticPr fontId="5" type="noConversion"/>
  </si>
  <si>
    <t>http://skinnonews.com/global/archives/15760</t>
    <phoneticPr fontId="5" type="noConversion"/>
  </si>
  <si>
    <t>http://skinnonews.com/global/archives/15840</t>
    <phoneticPr fontId="5" type="noConversion"/>
  </si>
  <si>
    <t>http://skinnonews.com/global/archives/15865</t>
    <phoneticPr fontId="5" type="noConversion"/>
  </si>
  <si>
    <t>http://skinnonews.com/global/archives/15902</t>
    <phoneticPr fontId="5" type="noConversion"/>
  </si>
  <si>
    <t>http://skinnonews.com/global/archives/15925</t>
    <phoneticPr fontId="5" type="noConversion"/>
  </si>
  <si>
    <t>http://skinnonews.com/global/archives/15937</t>
    <phoneticPr fontId="5" type="noConversion"/>
  </si>
  <si>
    <t>http://skinnonews.com/global/archives/15964</t>
    <phoneticPr fontId="5" type="noConversion"/>
  </si>
  <si>
    <t>Azerbaijan</t>
  </si>
  <si>
    <t>Estonia</t>
  </si>
  <si>
    <t>Belarus</t>
  </si>
  <si>
    <t>Saudi Arabia</t>
    <phoneticPr fontId="5" type="noConversion"/>
  </si>
  <si>
    <t>사우디 아라비아</t>
    <phoneticPr fontId="5" type="noConversion"/>
  </si>
  <si>
    <t>Indonesia</t>
    <phoneticPr fontId="5" type="noConversion"/>
  </si>
  <si>
    <t>23년 8월</t>
    <phoneticPr fontId="5" type="noConversion"/>
  </si>
  <si>
    <t>23년 9월</t>
    <phoneticPr fontId="5" type="noConversion"/>
  </si>
  <si>
    <t>1000명당 노출비용 (CPM)</t>
    <phoneticPr fontId="5" type="noConversion"/>
  </si>
  <si>
    <t>LCA 인증</t>
    <phoneticPr fontId="5" type="noConversion"/>
  </si>
  <si>
    <t>환율</t>
  </si>
  <si>
    <t>확인한 날짜</t>
  </si>
  <si>
    <t>확인한 시간</t>
  </si>
  <si>
    <t>-</t>
    <phoneticPr fontId="5" type="noConversion"/>
  </si>
  <si>
    <t>이 때 환율</t>
  </si>
  <si>
    <t>G</t>
    <phoneticPr fontId="5" type="noConversion"/>
  </si>
  <si>
    <t>H</t>
    <phoneticPr fontId="5" type="noConversion"/>
  </si>
  <si>
    <t>분리막</t>
    <phoneticPr fontId="5" type="noConversion"/>
  </si>
  <si>
    <t>SKEO 중국 17/03광구</t>
    <phoneticPr fontId="5" type="noConversion"/>
  </si>
  <si>
    <t>광고 집행 시작일</t>
    <phoneticPr fontId="5" type="noConversion"/>
  </si>
  <si>
    <t>SK ecoplant</t>
    <phoneticPr fontId="5" type="noConversion"/>
  </si>
  <si>
    <t>23년 10월</t>
  </si>
  <si>
    <t>23년 09월</t>
    <phoneticPr fontId="5" type="noConversion"/>
  </si>
  <si>
    <t>23년 10월</t>
    <phoneticPr fontId="5" type="noConversion"/>
  </si>
  <si>
    <t>/global/archives/16131</t>
  </si>
  <si>
    <t>/global/archives/16060</t>
  </si>
  <si>
    <t>/global/archives/15985</t>
  </si>
  <si>
    <t>/global/archives/16154</t>
  </si>
  <si>
    <t>/global/archives/16025</t>
  </si>
  <si>
    <t>/global/archives/16118</t>
  </si>
  <si>
    <t>/global/archives/16005</t>
  </si>
  <si>
    <t>/global/archives/13374</t>
  </si>
  <si>
    <t>/global/archives/2756</t>
  </si>
  <si>
    <t>/global/archives/7043</t>
  </si>
  <si>
    <t>/global/archives/3786</t>
  </si>
  <si>
    <t>/global/archives/tag/roadmap</t>
  </si>
  <si>
    <t>/global/archives/tag/turkey</t>
  </si>
  <si>
    <t>/global/archives/tag/digital-transformation</t>
  </si>
  <si>
    <t>/global/archives/tag/skbh</t>
  </si>
  <si>
    <t>Kenya</t>
  </si>
  <si>
    <t>Georgia</t>
  </si>
  <si>
    <t>Iraq</t>
  </si>
  <si>
    <t>Libya</t>
  </si>
  <si>
    <t>Lithuania</t>
  </si>
  <si>
    <t>Tanzania</t>
  </si>
  <si>
    <t>Uganda</t>
  </si>
  <si>
    <t>Peru</t>
  </si>
  <si>
    <t>Yemen</t>
  </si>
  <si>
    <t xml:space="preserve">SK On named No. 1 in Fortune’s “Change the World” list </t>
    <phoneticPr fontId="5" type="noConversion"/>
  </si>
  <si>
    <t>[SKinno People] Paul Coupillaud, Director of PM&amp;O Department, SK Functional Polymer</t>
    <phoneticPr fontId="5" type="noConversion"/>
  </si>
  <si>
    <t>SK Geo Centric opens SK Geo Planet, an online platform to strengthen communication and collaboration with clients</t>
    <phoneticPr fontId="5" type="noConversion"/>
  </si>
  <si>
    <t>World Food Day: SK innovation and its subsidiaries efforts of leaving no one behind</t>
    <phoneticPr fontId="5" type="noConversion"/>
  </si>
  <si>
    <t>SK Trading International invests in Daekyung O&amp;T to secure bio-aviation fuel raw materials</t>
    <phoneticPr fontId="5" type="noConversion"/>
  </si>
  <si>
    <t>SK Innovation hosted the first overseas Great Music Festival for people with developmental disabilities in Atlanta, USA</t>
    <phoneticPr fontId="5" type="noConversion"/>
  </si>
  <si>
    <t>SK Innovation signs an MOU with the Fijian government for mangrove reforestation to reduce carbon emissions</t>
    <phoneticPr fontId="5" type="noConversion"/>
  </si>
  <si>
    <t>SK Geo Centric signs MOU with Amcor on recycled plastic</t>
    <phoneticPr fontId="5" type="noConversion"/>
  </si>
  <si>
    <t>SK Geo Centric to build a pyrolysis plant in Dangjin with Plastic Energy</t>
    <phoneticPr fontId="5" type="noConversion"/>
  </si>
  <si>
    <t>http://skinnonews.com/global/archives/15985</t>
    <phoneticPr fontId="5" type="noConversion"/>
  </si>
  <si>
    <t>http://skinnonews.com/global/archives/16005</t>
    <phoneticPr fontId="5" type="noConversion"/>
  </si>
  <si>
    <t>http://skinnonews.com/global/archives/16025</t>
    <phoneticPr fontId="5" type="noConversion"/>
  </si>
  <si>
    <t>http://skinnonews.com/global/archives/16041</t>
    <phoneticPr fontId="5" type="noConversion"/>
  </si>
  <si>
    <t>http://skinnonews.com/global/archives/16060</t>
    <phoneticPr fontId="5" type="noConversion"/>
  </si>
  <si>
    <t>http://skinnonews.com/global/archives/16073</t>
    <phoneticPr fontId="5" type="noConversion"/>
  </si>
  <si>
    <t>http://skinnonews.com/global/archives/16118</t>
    <phoneticPr fontId="5" type="noConversion"/>
  </si>
  <si>
    <t>http://skinnonews.com/global/archives/16131</t>
    <phoneticPr fontId="5" type="noConversion"/>
  </si>
  <si>
    <t>http://skinnonews.com/global/archives/16154</t>
    <phoneticPr fontId="5" type="noConversion"/>
  </si>
  <si>
    <t>23년 11월</t>
  </si>
  <si>
    <t>23년 12월</t>
  </si>
  <si>
    <t>/global/archives/16613</t>
  </si>
  <si>
    <t>/global/archives/16376</t>
  </si>
  <si>
    <t>/global/archives/16480</t>
  </si>
  <si>
    <t>/global/archives/16532</t>
  </si>
  <si>
    <t>/global/archives/16583</t>
  </si>
  <si>
    <t>/global/archives/16169</t>
  </si>
  <si>
    <t>/global/archives/16493</t>
  </si>
  <si>
    <t>/global/archives/16286</t>
  </si>
  <si>
    <t>/global/archives/16463</t>
  </si>
  <si>
    <t>/global/archives/16308</t>
  </si>
  <si>
    <t>/global/archives/16624</t>
  </si>
  <si>
    <t>/global/archives/16187</t>
  </si>
  <si>
    <t>/global/archives/16448</t>
  </si>
  <si>
    <t>/global/archives/16405</t>
  </si>
  <si>
    <t>/global/archives/16334</t>
  </si>
  <si>
    <t>/global/archives/14800</t>
  </si>
  <si>
    <t>/global/archives/12603</t>
  </si>
  <si>
    <t>/global/archives/4309</t>
  </si>
  <si>
    <t>/global/archives/6414</t>
  </si>
  <si>
    <t>/global/archives/6546</t>
  </si>
  <si>
    <t>/global/archives/8428</t>
  </si>
  <si>
    <t>/global/archives/7991</t>
  </si>
  <si>
    <t>/global/archives/tag/all-solid-state-battery</t>
  </si>
  <si>
    <t>/global/archives/tag/ccs</t>
  </si>
  <si>
    <t>SK Innovation and ENEOS sign MOU on Strategic Cooperation</t>
    <phoneticPr fontId="5" type="noConversion"/>
  </si>
  <si>
    <t>United as one through music under the autumn moonlight (GMF Charity Night Gala 2023)</t>
    <phoneticPr fontId="5" type="noConversion"/>
  </si>
  <si>
    <t>[SK Innovation’s Q3 2023 Financial Results] Recording sales of KRW 19.89 trillion and operating profit of KRW 1.56 trillion</t>
    <phoneticPr fontId="5" type="noConversion"/>
  </si>
  <si>
    <t>SK On and Polestar sign battery supply agreement for Polestar 5</t>
    <phoneticPr fontId="5" type="noConversion"/>
  </si>
  <si>
    <t>SK Innovation held an agreement ceremony to nurture the talents of musicians with developmental disabilities with SK On Hungary</t>
    <phoneticPr fontId="5" type="noConversion"/>
  </si>
  <si>
    <t>SK Energy undergoes the division of its tank terminal business and launches a logistics company</t>
    <phoneticPr fontId="5" type="noConversion"/>
  </si>
  <si>
    <t>SK On – Hyundai Motor Group joint battery factory awarded “Deal of the Year”</t>
    <phoneticPr fontId="5" type="noConversion"/>
  </si>
  <si>
    <t>SK On and BASF entered into an agreement to evaluate collaboration opportunities in the global lithium-ion battery market</t>
    <phoneticPr fontId="5" type="noConversion"/>
  </si>
  <si>
    <t>SK Geo Centric breaks ground on the world's first plastics recycling cluster</t>
    <phoneticPr fontId="5" type="noConversion"/>
  </si>
  <si>
    <t>SK Earthon successfully discovers crude oil from Block 16-2 in Vietnam</t>
    <phoneticPr fontId="5" type="noConversion"/>
  </si>
  <si>
    <t>SK Innovation takes part in the Green Business Week 2023</t>
    <phoneticPr fontId="5" type="noConversion"/>
  </si>
  <si>
    <t>SK Earthon completed its first shipment of crude oil produced at China's Block 17/03</t>
    <phoneticPr fontId="5" type="noConversion"/>
  </si>
  <si>
    <t>SK Innovation holds an exchange meeting with the Ambassadors Spouses Association in Seoul (ASAS)</t>
    <phoneticPr fontId="5" type="noConversion"/>
  </si>
  <si>
    <t>SK Innovation and subsidiaries worldwide unite to support Busan's bid to host World Expo 2030</t>
    <phoneticPr fontId="5" type="noConversion"/>
  </si>
  <si>
    <t>http://skinnonews.com/global/archives/16169</t>
    <phoneticPr fontId="5" type="noConversion"/>
  </si>
  <si>
    <t>http://skinnonews.com/global/archives/16187</t>
    <phoneticPr fontId="5" type="noConversion"/>
  </si>
  <si>
    <t>http://skinnonews.com/global/archives/16286</t>
    <phoneticPr fontId="5" type="noConversion"/>
  </si>
  <si>
    <t>SK Innovation’s Green Transformation Strategy receives the highest remarks</t>
    <phoneticPr fontId="5" type="noConversion"/>
  </si>
  <si>
    <t>Professor Kannan Ramaswamy: “SK Innovation’s core source of differentiation in the journey to an eco-friendly future”</t>
    <phoneticPr fontId="5" type="noConversion"/>
  </si>
  <si>
    <t>http://skinnonews.com/global/archives/16308</t>
    <phoneticPr fontId="5" type="noConversion"/>
  </si>
  <si>
    <t>http://skinnonews.com/global/archives/16334</t>
    <phoneticPr fontId="5" type="noConversion"/>
  </si>
  <si>
    <t>http://skinnonews.com/global/archives/16376</t>
    <phoneticPr fontId="5" type="noConversion"/>
  </si>
  <si>
    <t>http://skinnonews.com/global/archives/16405</t>
    <phoneticPr fontId="5" type="noConversion"/>
  </si>
  <si>
    <t>http://skinnonews.com/global/archives/16448</t>
    <phoneticPr fontId="5" type="noConversion"/>
  </si>
  <si>
    <t>http://skinnonews.com/global/archives/16463</t>
    <phoneticPr fontId="5" type="noConversion"/>
  </si>
  <si>
    <t>http://skinnonews.com/global/archives/16480</t>
    <phoneticPr fontId="5" type="noConversion"/>
  </si>
  <si>
    <t>http://skinnonews.com/global/archives/16493</t>
    <phoneticPr fontId="5" type="noConversion"/>
  </si>
  <si>
    <t>http://skinnonews.com/global/archives/16532</t>
    <phoneticPr fontId="5" type="noConversion"/>
  </si>
  <si>
    <t>http://skinnonews.com/global/archives/16563</t>
    <phoneticPr fontId="5" type="noConversion"/>
  </si>
  <si>
    <t>http://skinnonews.com/global/archives/16583</t>
    <phoneticPr fontId="5" type="noConversion"/>
  </si>
  <si>
    <t>http://skinnonews.com/global/archives/16624</t>
    <phoneticPr fontId="5" type="noConversion"/>
  </si>
  <si>
    <t>http://skinnonews.com/global/archives/16613</t>
    <phoneticPr fontId="5" type="noConversion"/>
  </si>
  <si>
    <t>Laos</t>
  </si>
  <si>
    <t>Senegal</t>
  </si>
  <si>
    <t>Kazakhstan</t>
  </si>
  <si>
    <t>Cyprus</t>
  </si>
  <si>
    <t>Türkiye</t>
    <phoneticPr fontId="5" type="noConversion"/>
  </si>
  <si>
    <t>Egypt</t>
    <phoneticPr fontId="5" type="noConversion"/>
  </si>
  <si>
    <t>이집트</t>
    <phoneticPr fontId="5" type="noConversion"/>
  </si>
  <si>
    <t>9차 팔로워 광고</t>
    <phoneticPr fontId="5" type="noConversion"/>
  </si>
  <si>
    <t>[SKinno Tech] Plastic Recycling</t>
  </si>
  <si>
    <t>Heartfelt stories from Great Music Festival in USA 2023 participants and their families</t>
  </si>
  <si>
    <t>SK Innovation successfully demonstrates technology for producing carbon monoxide from carbon dioxide</t>
  </si>
  <si>
    <t>Spreading warmth through SK Enmove's Kimchi sharing event</t>
  </si>
  <si>
    <t>SK Innovation announces reorganization and executive personnel appointments for 2024</t>
  </si>
  <si>
    <t>SK to create a theme park of carbon-cutting technologies at CES 2024</t>
  </si>
  <si>
    <t>Conscious fashion and the paradigm for SK Geo Centric's plastic recycling business</t>
  </si>
  <si>
    <t>[CES 2024] Overview: SK, on the journey to inspire happiness</t>
  </si>
  <si>
    <t>/global/archives/16719</t>
  </si>
  <si>
    <t>/global/archives/16881</t>
  </si>
  <si>
    <t>/global/archives/16834</t>
  </si>
  <si>
    <t>/global/archives/16787</t>
  </si>
  <si>
    <t>/global/archives/16939</t>
  </si>
  <si>
    <t>/global/archives/16904</t>
  </si>
  <si>
    <t>/global/archives/16925</t>
  </si>
  <si>
    <t>/global/archives/16952</t>
  </si>
  <si>
    <t>/global/archives/8599</t>
  </si>
  <si>
    <t>/global/archives/5310</t>
  </si>
  <si>
    <t>/global/archives/tag/singapore</t>
  </si>
  <si>
    <t>/global/archives/tag/sk-gc-americas</t>
  </si>
  <si>
    <t>/global/archives/507</t>
  </si>
  <si>
    <t>T체rkiye</t>
  </si>
  <si>
    <t>Fiji</t>
  </si>
  <si>
    <t>SK Earthon participates in national initiative to identify CO₂ storage sites within Korean seas</t>
    <phoneticPr fontId="5" type="noConversion"/>
  </si>
  <si>
    <t>SK On cooperates with domestic and foreign companies to advance the intelligence of battery production equipment</t>
    <phoneticPr fontId="5" type="noConversion"/>
  </si>
  <si>
    <t>United Arab Emirates</t>
    <phoneticPr fontId="5" type="noConversion"/>
  </si>
  <si>
    <t>아랍에미레이트</t>
    <phoneticPr fontId="5" type="noConversion"/>
  </si>
  <si>
    <t>Lebanon</t>
    <phoneticPr fontId="5" type="noConversion"/>
  </si>
  <si>
    <t>레바논</t>
    <phoneticPr fontId="5" type="noConversion"/>
  </si>
  <si>
    <t>Nigeria</t>
    <phoneticPr fontId="5" type="noConversion"/>
  </si>
  <si>
    <t>나이지리아</t>
    <phoneticPr fontId="5" type="noConversion"/>
  </si>
  <si>
    <t>http://skinnonews.com/global/archives/16952</t>
    <phoneticPr fontId="5" type="noConversion"/>
  </si>
  <si>
    <t>http://skinnonews.com/global/archives/16939</t>
    <phoneticPr fontId="5" type="noConversion"/>
  </si>
  <si>
    <t>http://skinnonews.com/global/archives/16925</t>
    <phoneticPr fontId="5" type="noConversion"/>
  </si>
  <si>
    <t>http://skinnonews.com/global/archives/16904</t>
    <phoneticPr fontId="5" type="noConversion"/>
  </si>
  <si>
    <t>http://skinnonews.com/global/archives/16881</t>
    <phoneticPr fontId="5" type="noConversion"/>
  </si>
  <si>
    <t>http://skinnonews.com/global/archives/16834</t>
    <phoneticPr fontId="5" type="noConversion"/>
  </si>
  <si>
    <t>http://skinnonews.com/global/archives/16810</t>
    <phoneticPr fontId="5" type="noConversion"/>
  </si>
  <si>
    <t>http://skinnonews.com/global/archives/16787</t>
    <phoneticPr fontId="5" type="noConversion"/>
  </si>
  <si>
    <t>http://skinnonews.com/global/archives/16738</t>
    <phoneticPr fontId="5" type="noConversion"/>
  </si>
  <si>
    <t>http://skinnonews.com/global/archives/16719</t>
    <phoneticPr fontId="5" type="noConversion"/>
  </si>
  <si>
    <t>http://skinnonews.com/global/archives/12950</t>
    <phoneticPr fontId="5" type="noConversion"/>
  </si>
  <si>
    <t>http://skinnonews.com/global/archives/1114</t>
    <phoneticPr fontId="8" type="noConversion"/>
  </si>
  <si>
    <t>SK Lubricants’ new B2C marketing strategy in China through TikTok and WeChat</t>
    <phoneticPr fontId="5" type="noConversion"/>
  </si>
  <si>
    <t>SK Innovation CEO Park Sang-kyu emphasizes survival and competitiveness to drive sustainable growth in 2024 New Year’s message</t>
  </si>
  <si>
    <t>[CES 2024] Happy Elephant in Wonderland</t>
  </si>
  <si>
    <t>[CES 2024] SK Wonderland inspiring happiness through Net Zero (by Sierra Tiller-Davis, SK Innovation Young Ambassador)</t>
  </si>
  <si>
    <t>SK On strengthens partnership with Solid Power to accelerate all-solid-state battery development</t>
  </si>
  <si>
    <t>Wasted heat that becomes heating energy for our homes! – SK Incheon Petrochem Process Heat Source Recovery Project</t>
  </si>
  <si>
    <t>Hyundai Motor and SK Enmove drive the development of Next-Generation Vehicle Refrigerants to expand the thermal management market</t>
  </si>
  <si>
    <t>http://skinnonews.com/global/archives/16970</t>
  </si>
  <si>
    <t>http://skinnonews.com/global/archives/16980</t>
  </si>
  <si>
    <t>SK On makes presence at CES for two consecutive years, boasting EV battery technologies</t>
  </si>
  <si>
    <t>http://skinnonews.com/global/archives/17010</t>
  </si>
  <si>
    <t>[CES 2024] SK showcases world-class AI and clean technologies</t>
  </si>
  <si>
    <t>http://skinnonews.com/global/archives/17022</t>
  </si>
  <si>
    <t>http://skinnonews.com/global/archives/17047</t>
  </si>
  <si>
    <t>[CES 2024] The future of plastics recycling premiered by SK (by Nicole Rossi and Brian Scott, SK Innovation Young Ambassadors)</t>
  </si>
  <si>
    <t>http://skinnonews.com/global/archives/17134</t>
  </si>
  <si>
    <t>Chey Jae-won, Executive Vice Chairman of SK Group, says SK On has made considerable progress in cylindrical battery development and completed the development of prismatic battery</t>
  </si>
  <si>
    <t>http://skinnonews.com/global/archives/17169</t>
  </si>
  <si>
    <t>[CES 2024] SK Innovation's pioneering role in shaping a carbon-less future in mobility (by Kathy Nguyen and Charles Koduru, SK Innovation Young Ambassadors)</t>
  </si>
  <si>
    <t>http://skinnonews.com/global/archives/17144</t>
  </si>
  <si>
    <t>http://skinnonews.com/global/archives/17216</t>
  </si>
  <si>
    <t>http://skinnonews.com/global/archives/17292</t>
  </si>
  <si>
    <t>Immersion Cooling - the next-generation thermal management solution for the era of AI</t>
  </si>
  <si>
    <t>http://skinnonews.com/global/archives/17313</t>
  </si>
  <si>
    <t>http://skinnonews.com/global/archives/17356</t>
  </si>
  <si>
    <t>/global/archives/17047</t>
  </si>
  <si>
    <t>/global/archives/17216</t>
  </si>
  <si>
    <t>/global/archives/17022</t>
  </si>
  <si>
    <t>/global/archives/17356</t>
  </si>
  <si>
    <t>/global/archives/17010</t>
  </si>
  <si>
    <t>/global/archives/16970</t>
  </si>
  <si>
    <t>/global/archives/17144</t>
  </si>
  <si>
    <t>/global/archives/17169</t>
  </si>
  <si>
    <t>/global/archives/16980</t>
  </si>
  <si>
    <t>/global/archives/17292</t>
  </si>
  <si>
    <t>/global/archives/17313</t>
  </si>
  <si>
    <t>/global/archives/4450</t>
  </si>
  <si>
    <t>/global/archives/tag/canada</t>
  </si>
  <si>
    <t>/global/archives/tag/skbm</t>
  </si>
  <si>
    <t>/global/archives/tag/earnings</t>
  </si>
  <si>
    <t>/global/archives/category/people/sustainability</t>
  </si>
  <si>
    <t>/global/archives/category/press-room/issue-fact</t>
  </si>
  <si>
    <t>/global/archives/1043</t>
  </si>
  <si>
    <t>/global/archives/4921</t>
  </si>
  <si>
    <t>/global/archives/7292</t>
  </si>
  <si>
    <t>/global/archives/tag/sustainability-report</t>
  </si>
  <si>
    <t>/global/archives/tag/tesla</t>
  </si>
  <si>
    <t>/global/archives/4110</t>
  </si>
  <si>
    <t>/global/archives/7794</t>
  </si>
  <si>
    <t>/global/archives/8298</t>
  </si>
  <si>
    <t>Brunei</t>
  </si>
  <si>
    <t>/global/archives/9978</t>
  </si>
  <si>
    <t>/global/archives/tag/kentucky</t>
  </si>
  <si>
    <t>/global/archives/tag/malaysia</t>
  </si>
  <si>
    <t>/global/archives/tag/sk瀯쇔릦?뽩?</t>
  </si>
  <si>
    <t>/global/archives/tag/ulsan-complex</t>
  </si>
  <si>
    <t>24년 1월</t>
  </si>
  <si>
    <t>월간 일평균 UV</t>
  </si>
  <si>
    <t>월간 일평균 PV</t>
  </si>
  <si>
    <t>캠페인 시작일</t>
    <phoneticPr fontId="5" type="noConversion"/>
  </si>
  <si>
    <t>인도</t>
    <phoneticPr fontId="5" type="noConversion"/>
  </si>
  <si>
    <t xml:space="preserve"> </t>
  </si>
  <si>
    <t>[Oillusion] Dinosaur fossils turned into oil? Who told you that?</t>
  </si>
  <si>
    <t>[SK Innovation’s 2023 Financial Results] Recording sales of KRW 77.29 trillion and operating profit of KRW 1.9 trillion</t>
  </si>
  <si>
    <t>Understanding recycling symbols – Are you recycling plastic products properly?</t>
  </si>
  <si>
    <t>SK Enmove collaborates with Iceotope and SK Telecom to accelerate its foray into the data center liquid cooling market</t>
  </si>
  <si>
    <t>http://skinnonews.com/global/archives/17386</t>
  </si>
  <si>
    <t>http://skinnonews.com/global/archives/17426</t>
  </si>
  <si>
    <t>Waterproof banknotes and books, are you using them?</t>
  </si>
  <si>
    <t>http://skinnonews.com/global/archives/17460</t>
  </si>
  <si>
    <t>SK On signs agreement with Westwater Resources for natural graphite</t>
  </si>
  <si>
    <t>http://skinnonews.com/global/archives/17446</t>
  </si>
  <si>
    <t>http://skinnonews.com/global/archives/17476</t>
  </si>
  <si>
    <t>How refrigerants work in cooling and heating systems</t>
  </si>
  <si>
    <t>http://skinnonews.com/global/archives/17499</t>
  </si>
  <si>
    <t>SK Energy collaborates with PTC Korea to go global with Smart Plant Solutions</t>
  </si>
  <si>
    <t>http://skinnonews.com/global/archives/17514</t>
  </si>
  <si>
    <t>http://skinnonews.com/global/archives/17569</t>
  </si>
  <si>
    <t>24년 2월</t>
  </si>
  <si>
    <t>/global/archives/17499</t>
  </si>
  <si>
    <t>/global/archives/17426</t>
  </si>
  <si>
    <t>/global/archives/17446</t>
  </si>
  <si>
    <t>/global/archives/category/corporates/sk-on</t>
  </si>
  <si>
    <t>/global/archives/category/corporates</t>
  </si>
  <si>
    <t>/global/archives/category/corporates/sk-innovation</t>
  </si>
  <si>
    <t>/global/archives/17514</t>
  </si>
  <si>
    <t>/global/archives/category/corporates/sk-energy</t>
  </si>
  <si>
    <t>/global/archives/17569</t>
  </si>
  <si>
    <t>/global/archives/17386</t>
  </si>
  <si>
    <t>/global/archives/17476</t>
  </si>
  <si>
    <t>/global/archives/category/corporates/sk-enmove</t>
  </si>
  <si>
    <t>/global/archives/category/corporates/sk-geo-centric</t>
  </si>
  <si>
    <t>/global/archives/17460</t>
  </si>
  <si>
    <t>/global/archives/category/corporates/sk-rading-international</t>
  </si>
  <si>
    <t>/global/archives/category/corporates/sk-earthon</t>
  </si>
  <si>
    <t>/global/archives/category/corporates/sk-ie-technology</t>
  </si>
  <si>
    <t>/global/archives/category/corporates/sk-incheon-petrochem</t>
  </si>
  <si>
    <t>/global/archives/4705</t>
  </si>
  <si>
    <t>/global/archives/category/corporates/sk-enterm</t>
  </si>
  <si>
    <t>/global/archives/564</t>
  </si>
  <si>
    <t>/global/archives/1237</t>
  </si>
  <si>
    <t>/global/archives/tag/poe</t>
  </si>
  <si>
    <t>/global/archives/7031</t>
  </si>
  <si>
    <t>/global/archives/9191</t>
  </si>
  <si>
    <t>/global/archives/14415</t>
  </si>
  <si>
    <t>/global/archives/6760</t>
  </si>
  <si>
    <t>/global/archives/631</t>
  </si>
  <si>
    <t>/global/archives/8829</t>
  </si>
  <si>
    <t>/global/archives/9682</t>
  </si>
  <si>
    <t>/global/archives/tag/board-of-directors</t>
  </si>
  <si>
    <t>/global/archives/11475</t>
  </si>
  <si>
    <t>/global/archives/1175</t>
  </si>
  <si>
    <t>/global/archives/13018</t>
  </si>
  <si>
    <t>/global/archives/4077</t>
  </si>
  <si>
    <t>/global/archives/4585</t>
  </si>
  <si>
    <t>/global/archives/6377</t>
  </si>
  <si>
    <t>/global/archives/8310</t>
  </si>
  <si>
    <t>Mauritius</t>
  </si>
  <si>
    <t>전체 페이지뷰 (모바일 + 데스크탑)</t>
    <phoneticPr fontId="5" type="noConversion"/>
  </si>
  <si>
    <t>외부 사이트 조회</t>
  </si>
  <si>
    <t>이 시트는 B열 링크 삽입 위해 새로 넣는 시트임</t>
    <phoneticPr fontId="5" type="noConversion"/>
  </si>
  <si>
    <t>페이지</t>
    <phoneticPr fontId="5" type="noConversion"/>
  </si>
  <si>
    <t>분류</t>
    <phoneticPr fontId="5" type="noConversion"/>
  </si>
  <si>
    <t>페이지뷰</t>
    <phoneticPr fontId="5" type="noConversion"/>
  </si>
  <si>
    <t>방문수</t>
    <phoneticPr fontId="5" type="noConversion"/>
  </si>
  <si>
    <t>Paid Search</t>
  </si>
  <si>
    <t>Direct</t>
  </si>
  <si>
    <t>Organic Search</t>
  </si>
  <si>
    <t>Referral</t>
  </si>
  <si>
    <t>Organic Social</t>
  </si>
  <si>
    <t>당월이냐</t>
    <phoneticPr fontId="5" type="noConversion"/>
  </si>
  <si>
    <t>최종</t>
    <phoneticPr fontId="5" type="noConversion"/>
  </si>
  <si>
    <t>GDN PV</t>
    <phoneticPr fontId="5" type="noConversion"/>
  </si>
  <si>
    <t>GDN UV</t>
    <phoneticPr fontId="5" type="noConversion"/>
  </si>
  <si>
    <t>신규 팔로워</t>
    <phoneticPr fontId="5" type="noConversion"/>
  </si>
  <si>
    <t>SK On to unveil upgraded fast-charging solutions at InterBattery 2024</t>
  </si>
  <si>
    <t>http://skinnonews.com/global/archives/17595</t>
  </si>
  <si>
    <t>[Secondary Batteries Quick Note] ① What are secondary batteries?</t>
  </si>
  <si>
    <t>http://skinnonews.com/global/archives/17623</t>
  </si>
  <si>
    <t>[Oillusion] The Black Gold isn't just black</t>
  </si>
  <si>
    <t>http://skinnonews.com/global/archives/17697</t>
  </si>
  <si>
    <t>[Secondary Batteries Quick Note] ② What are all-solid-state batteries?</t>
  </si>
  <si>
    <t>http://skinnonews.com/global/archives/17737</t>
  </si>
  <si>
    <t>Kim Cheol-jung, CEO of SK IE Technology, says "New orders secure a foundation for mid-to-long term growth"</t>
  </si>
  <si>
    <t>http://skinnonews.com/global/archives/17796</t>
  </si>
  <si>
    <t>SK On and Ferrari to lead innovation in battery cell technology</t>
  </si>
  <si>
    <t>http://skinnonews.com/global/archives/17817</t>
  </si>
  <si>
    <t>SK Innovation holds the 17th Annual General Meeting of Shareholders and Board of Directors Meeting, appointing Park Sang-kyu as new Executive Director</t>
  </si>
  <si>
    <t>http://skinnonews.com/global/archives/17844</t>
  </si>
  <si>
    <t>/global/archives/17817</t>
  </si>
  <si>
    <t>/global/archives/17737</t>
  </si>
  <si>
    <t>/global/archives/17595</t>
  </si>
  <si>
    <t>/global/archives/17623</t>
  </si>
  <si>
    <t>/global/archives/17796</t>
  </si>
  <si>
    <t>/global/archives/17697</t>
  </si>
  <si>
    <t>/global/archives/17844</t>
  </si>
  <si>
    <t>/global/archives/category/social-value/csr-program</t>
  </si>
  <si>
    <t>/global/archives/category/social-value/social-enterprise</t>
  </si>
  <si>
    <t>/global/archives/tag/sk-hi-tech-battery-materials-poland</t>
  </si>
  <si>
    <t>/global/archives/tag/battery</t>
  </si>
  <si>
    <t>/global/archives/tag/1-4-butanediol</t>
  </si>
  <si>
    <t>/global/archives/tag/energy-super-station</t>
  </si>
  <si>
    <t>/global/archives/13669</t>
  </si>
  <si>
    <t>/global/archives/4086</t>
  </si>
  <si>
    <t>/global/archives/tag/skbmc</t>
  </si>
  <si>
    <t>/global/archives/tag/weixing-chemical</t>
  </si>
  <si>
    <t>/global/archives/298</t>
  </si>
  <si>
    <t>/global/archives/6710</t>
  </si>
  <si>
    <t>/global/archives/tag/ambassadors-spouses-association-in-seoul</t>
  </si>
  <si>
    <t>/global/archives/6734</t>
  </si>
  <si>
    <t>/global/archives/tag/russia</t>
  </si>
  <si>
    <t>Iceland</t>
  </si>
  <si>
    <t>Guatemala</t>
  </si>
  <si>
    <t>Jordan</t>
  </si>
  <si>
    <t>이탈리아</t>
    <phoneticPr fontId="5" type="noConversion"/>
  </si>
  <si>
    <t>Italy</t>
    <phoneticPr fontId="5" type="noConversion"/>
  </si>
  <si>
    <t>24년 3월</t>
  </si>
  <si>
    <t>c</t>
    <phoneticPr fontId="5" type="noConversion"/>
  </si>
  <si>
    <t>d</t>
    <phoneticPr fontId="5" type="noConversion"/>
  </si>
  <si>
    <t>e</t>
    <phoneticPr fontId="5" type="noConversion"/>
  </si>
  <si>
    <t>f</t>
    <phoneticPr fontId="5" type="noConversion"/>
  </si>
  <si>
    <t>g</t>
    <phoneticPr fontId="5" type="noConversion"/>
  </si>
  <si>
    <t>h</t>
    <phoneticPr fontId="5" type="noConversion"/>
  </si>
  <si>
    <t>i</t>
    <phoneticPr fontId="5" type="noConversion"/>
  </si>
  <si>
    <t>j</t>
    <phoneticPr fontId="5" type="noConversion"/>
  </si>
  <si>
    <t>k</t>
    <phoneticPr fontId="5" type="noConversion"/>
  </si>
  <si>
    <t>B</t>
    <phoneticPr fontId="5" type="noConversion"/>
  </si>
  <si>
    <t>POSCO</t>
    <phoneticPr fontId="5" type="noConversion"/>
  </si>
  <si>
    <t>Soon EVs will be the only vehicles purchased by lower mainstream buyers (by James Carter)</t>
    <phoneticPr fontId="8" type="noConversion"/>
  </si>
  <si>
    <t>http://skinnonews.com/global/archives/17863</t>
    <phoneticPr fontId="8" type="noConversion"/>
  </si>
  <si>
    <t>[Oillusion] A refinery’s oil pipeline that is equivalent to a round trip between the Earth and the Moon</t>
    <phoneticPr fontId="8" type="noConversion"/>
  </si>
  <si>
    <t>http://skinnonews.com/global/archives/17893</t>
    <phoneticPr fontId="8" type="noConversion"/>
  </si>
  <si>
    <t>SK On cooperates with Siemens Digital Industries Software to establish a smart factory system</t>
    <phoneticPr fontId="8" type="noConversion"/>
  </si>
  <si>
    <t>http://skinnonews.com/global/archives/17950</t>
    <phoneticPr fontId="8" type="noConversion"/>
  </si>
  <si>
    <t>SK Innovation CEO Park Sang-kyu, "We will achieve greater results by reviewing our portfolios"</t>
    <phoneticPr fontId="8" type="noConversion"/>
  </si>
  <si>
    <t>http://skinnonews.com/global/archives/17965</t>
    <phoneticPr fontId="8" type="noConversion"/>
  </si>
  <si>
    <t>SK Geo Centric to showcase advanced high value-added new materials at Chinaplas 2024</t>
    <phoneticPr fontId="8" type="noConversion"/>
  </si>
  <si>
    <t>http://skinnonews.com/global/archives/17978</t>
    <phoneticPr fontId="8" type="noConversion"/>
  </si>
  <si>
    <t>SK On´s cobalt-free battery wins Bronze at 2024 Edison Awards</t>
    <phoneticPr fontId="8" type="noConversion"/>
  </si>
  <si>
    <t>http://skinnonews.com/global/archives/17989</t>
    <phoneticPr fontId="8" type="noConversion"/>
  </si>
  <si>
    <t>SK Geo Centric secures technology for PLA that reduces costs and byproducts</t>
    <phoneticPr fontId="8" type="noConversion"/>
  </si>
  <si>
    <t>http://skinnonews.com/global/archives/17990</t>
    <phoneticPr fontId="8" type="noConversion"/>
  </si>
  <si>
    <t>[Battery Explorer] ① The history of battery – From dream to reality</t>
    <phoneticPr fontId="8" type="noConversion"/>
  </si>
  <si>
    <t>http://skinnonews.com/global/archives/18022</t>
    <phoneticPr fontId="8" type="noConversion"/>
  </si>
  <si>
    <t>[SK Innovation’s Q1 2024 Financial Results] Recording sales of KRW 18.86 trillion and operating profit of KRW 624.7 billion</t>
    <phoneticPr fontId="5" type="noConversion"/>
  </si>
  <si>
    <t>http://skinnonews.com/global/archives/18065</t>
    <phoneticPr fontId="8" type="noConversion"/>
  </si>
  <si>
    <t>/global/archives/17990</t>
  </si>
  <si>
    <t>/global/archives/17950</t>
  </si>
  <si>
    <t>/global/archives/17863</t>
  </si>
  <si>
    <t>/global/archives/17965</t>
  </si>
  <si>
    <t>/global/archives/17989</t>
  </si>
  <si>
    <t>/global/archives/17978</t>
  </si>
  <si>
    <t>/global/archives/18065</t>
  </si>
  <si>
    <t>/global/archives/17893</t>
  </si>
  <si>
    <t>/global/archives/18022</t>
  </si>
  <si>
    <t>/global/archives/tag/2024-q1</t>
  </si>
  <si>
    <t>/global/archives/tag/germany</t>
  </si>
  <si>
    <t>/global/archives/tag/australia</t>
  </si>
  <si>
    <t>/global/404</t>
  </si>
  <si>
    <t>/global/family-site-links</t>
  </si>
  <si>
    <t>/global/archives/10445</t>
  </si>
  <si>
    <t>/global/archives/2701</t>
  </si>
  <si>
    <t>/global/archives/401</t>
  </si>
  <si>
    <t>/global/archives/tag/2022-esg-report</t>
  </si>
  <si>
    <t>/global/archives/tag/ek-energy</t>
  </si>
  <si>
    <t>/global/archives/tag/esg</t>
  </si>
  <si>
    <t>/global/archives/16810</t>
  </si>
  <si>
    <t>/global/archives/3873</t>
  </si>
  <si>
    <t>/global/archives/9908</t>
  </si>
  <si>
    <t>Barbados</t>
  </si>
  <si>
    <t>Uruguay</t>
  </si>
  <si>
    <t>Costa Rica</t>
  </si>
  <si>
    <t>Comoros</t>
  </si>
  <si>
    <t>Honduras</t>
  </si>
  <si>
    <t>Bolivia</t>
  </si>
  <si>
    <t>Afghanistan</t>
  </si>
  <si>
    <t>Uzbekistan</t>
  </si>
  <si>
    <t>Zimbabwe</t>
  </si>
  <si>
    <t>Tunisia</t>
  </si>
  <si>
    <t>Unassigned</t>
  </si>
  <si>
    <t>24년 4월</t>
  </si>
  <si>
    <t>Zambia</t>
  </si>
  <si>
    <t>Venezuela</t>
  </si>
  <si>
    <t>Vanuatu</t>
  </si>
  <si>
    <t>United States of America</t>
  </si>
  <si>
    <t>Tuvalu</t>
  </si>
  <si>
    <t>Turkmenistan</t>
  </si>
  <si>
    <t>Trinidad and Tobago</t>
  </si>
  <si>
    <t>Tonga</t>
  </si>
  <si>
    <t>Togo</t>
  </si>
  <si>
    <t>Timor-Leste</t>
  </si>
  <si>
    <t>Tajikistan</t>
  </si>
  <si>
    <t>Syria</t>
  </si>
  <si>
    <t>Suriname</t>
  </si>
  <si>
    <t>Sudan</t>
  </si>
  <si>
    <t>South Sudan</t>
  </si>
  <si>
    <t>Somalia</t>
  </si>
  <si>
    <t>Solomon Islands</t>
  </si>
  <si>
    <t>Slovenia</t>
  </si>
  <si>
    <t>Sierra Leone</t>
  </si>
  <si>
    <t>Seychelles</t>
  </si>
  <si>
    <t>Sao Tome and Principe</t>
  </si>
  <si>
    <t>San Marino</t>
  </si>
  <si>
    <t>Samoa</t>
  </si>
  <si>
    <t>Saint Vincent and the Grenadines</t>
  </si>
  <si>
    <t>Saint Lucia</t>
  </si>
  <si>
    <t>Saint Kitts and Nevis</t>
  </si>
  <si>
    <t>Rwanda</t>
  </si>
  <si>
    <t>Paraguay</t>
  </si>
  <si>
    <t>Papua New Guinea</t>
  </si>
  <si>
    <t>Panama</t>
  </si>
  <si>
    <t>Palestine State</t>
  </si>
  <si>
    <t>Palau</t>
  </si>
  <si>
    <t>Oman</t>
  </si>
  <si>
    <t>North Korea</t>
  </si>
  <si>
    <t>Niger</t>
  </si>
  <si>
    <t>Nicaragua</t>
  </si>
  <si>
    <t>Nauru</t>
  </si>
  <si>
    <t>Namibia</t>
  </si>
  <si>
    <t>Myanmar</t>
  </si>
  <si>
    <t>Mozambique</t>
  </si>
  <si>
    <t>Montenegro</t>
  </si>
  <si>
    <t>Monaco</t>
  </si>
  <si>
    <t>Micronesia</t>
  </si>
  <si>
    <t>Mauritania</t>
  </si>
  <si>
    <t>Marshall Islands</t>
  </si>
  <si>
    <t>Malta</t>
  </si>
  <si>
    <t>Mali</t>
  </si>
  <si>
    <t>Maldives</t>
  </si>
  <si>
    <t>Malawi</t>
  </si>
  <si>
    <t>Madagascar</t>
  </si>
  <si>
    <t>Liechtenstein</t>
  </si>
  <si>
    <t>Liberia</t>
  </si>
  <si>
    <t>Lesotho</t>
  </si>
  <si>
    <t>Latvia</t>
  </si>
  <si>
    <t>Kyrgyzstan</t>
  </si>
  <si>
    <t>Kuwait</t>
  </si>
  <si>
    <t>Kiribati</t>
  </si>
  <si>
    <t>Jamaica</t>
  </si>
  <si>
    <t>Holy See</t>
  </si>
  <si>
    <t>Haiti</t>
  </si>
  <si>
    <t>Guyana</t>
  </si>
  <si>
    <t>Mumbai Metropolitan Region, India</t>
  </si>
  <si>
    <t>Guinea-Bissau</t>
  </si>
  <si>
    <t>Shenzhen, China</t>
  </si>
  <si>
    <t>Guinea</t>
  </si>
  <si>
    <t>Grenada</t>
  </si>
  <si>
    <t>Greater Vijayawada District, India</t>
  </si>
  <si>
    <t>Daegu, South Korea</t>
  </si>
  <si>
    <t>Greater Kuala Lumpur, Malaysia</t>
  </si>
  <si>
    <t>Hanoi Capital Region, Vietnam</t>
  </si>
  <si>
    <t>Greater Montreal Metropolitan Area, Canada</t>
  </si>
  <si>
    <t>Gambia</t>
  </si>
  <si>
    <t>Jakarta Metropolitan Area, Indonesia</t>
  </si>
  <si>
    <t>Gabon</t>
  </si>
  <si>
    <t>Greater Nagpur Area, India</t>
  </si>
  <si>
    <t>Greater Vadodara Area, India</t>
  </si>
  <si>
    <t>Ethiopia</t>
  </si>
  <si>
    <t>Eswatini</t>
  </si>
  <si>
    <t>Greater Bengaluru Area, India</t>
  </si>
  <si>
    <t>Lima Metropolitan Area, Peru</t>
  </si>
  <si>
    <t>Eritrea</t>
  </si>
  <si>
    <t>Greater Minneapolis-St. Paul Area</t>
  </si>
  <si>
    <t>Greenville-Spartanburg-Anderson, South Carolina Area</t>
  </si>
  <si>
    <t>Equatorial Guinea</t>
  </si>
  <si>
    <t>Greater Coimbatore Area, India</t>
  </si>
  <si>
    <t>El Salvador</t>
  </si>
  <si>
    <t>Greater Sydney Area, Australia</t>
  </si>
  <si>
    <t>Denver Metropolitan Area</t>
  </si>
  <si>
    <t>Ecuador</t>
  </si>
  <si>
    <t>Berlin Metropolitan Area, Germany</t>
  </si>
  <si>
    <t>Dominican Republic</t>
  </si>
  <si>
    <t>Greater Philadelphia</t>
  </si>
  <si>
    <t>Detroit Metropolitan Area</t>
  </si>
  <si>
    <t>Dominica</t>
  </si>
  <si>
    <t>San Diego Metropolitan Area</t>
  </si>
  <si>
    <t>Djibouti</t>
  </si>
  <si>
    <t>Democratic Republic of the Congo</t>
  </si>
  <si>
    <t>Greater Belo Horizonte, Brazil</t>
  </si>
  <si>
    <t>Pune/Pimpri-Chinchwad Area, India</t>
  </si>
  <si>
    <t>Ho Chi Minh City Metropolitan Area, Vietnam</t>
  </si>
  <si>
    <t>Cuba</t>
  </si>
  <si>
    <t>Busan, South Korea</t>
  </si>
  <si>
    <t>Frankfurt Rhine-Main Metropolitan Area, Germany</t>
  </si>
  <si>
    <t>Dallas-Fort Worth Metroplex</t>
  </si>
  <si>
    <t>Greater Porto Alegre, Brazil</t>
  </si>
  <si>
    <t>Charlotte Metro</t>
  </si>
  <si>
    <t>Congo</t>
  </si>
  <si>
    <t>Seoul Incheon Metropolitan Area, South Korea</t>
  </si>
  <si>
    <t>Chad</t>
  </si>
  <si>
    <t>Miami-Fort Lauderdale Area</t>
  </si>
  <si>
    <t>Central African Republic</t>
  </si>
  <si>
    <t>Greater Curitiba, Brazil</t>
  </si>
  <si>
    <t>Greater Chennai Area, India</t>
  </si>
  <si>
    <t>Cameroon</t>
  </si>
  <si>
    <t>Greater Jaipur Area, India</t>
  </si>
  <si>
    <t>Warsaw Metropolitan Area, Poland</t>
  </si>
  <si>
    <t>Daejeon Metropolitan Area, South Korea</t>
  </si>
  <si>
    <t>Cabo Verde</t>
  </si>
  <si>
    <t>Côte d'Ivoire</t>
  </si>
  <si>
    <t>Greater Lucknow Area, India</t>
  </si>
  <si>
    <t>Gwangju Metropolitan Area, South Korea</t>
  </si>
  <si>
    <t>Burundi</t>
  </si>
  <si>
    <t>London Area, United Kingdom, United Kingdom</t>
  </si>
  <si>
    <t>Burkina Faso</t>
  </si>
  <si>
    <t>Greater Hyderabad Area, India</t>
  </si>
  <si>
    <t>Singapore, Singapore</t>
  </si>
  <si>
    <t>Botswana</t>
  </si>
  <si>
    <t>Noida, India</t>
  </si>
  <si>
    <t>Bosnia and Herzegovina</t>
  </si>
  <si>
    <t>Greater Campinas, Brazil</t>
  </si>
  <si>
    <t>Greater Vancouver Metropolitan Area, Canada</t>
  </si>
  <si>
    <t>Bhutan</t>
  </si>
  <si>
    <t>Greater Istanbul, Türkiye</t>
  </si>
  <si>
    <t>Benin</t>
  </si>
  <si>
    <t>Los Angeles Metropolitan Area</t>
  </si>
  <si>
    <t>Belize</t>
  </si>
  <si>
    <t>Daegu Metropolitan Area, South Korea</t>
  </si>
  <si>
    <t>Greater Paris Metropolitan Region, France</t>
  </si>
  <si>
    <t>Greater Kolkata Area, India</t>
  </si>
  <si>
    <t>Greater Indore Area, India</t>
  </si>
  <si>
    <t>Greater Houston</t>
  </si>
  <si>
    <t>Bahamas</t>
  </si>
  <si>
    <t>The Randstad, Netherlands, Netherlands</t>
  </si>
  <si>
    <t>Armenia</t>
  </si>
  <si>
    <t>Busan Metropolitan Area, South Korea</t>
  </si>
  <si>
    <t>Antigua and Barbuda</t>
  </si>
  <si>
    <t>Angola</t>
  </si>
  <si>
    <t>Andorra</t>
  </si>
  <si>
    <t>Algeria</t>
  </si>
  <si>
    <t>Greater Chicago Area</t>
  </si>
  <si>
    <t>Atlanta Metropolitan Area</t>
  </si>
  <si>
    <t>Albania</t>
  </si>
  <si>
    <t>Wyoming</t>
  </si>
  <si>
    <t>Greater Rio de Janeiro, Brazil</t>
  </si>
  <si>
    <t>Wisconsin</t>
  </si>
  <si>
    <t>Mexico City Metropolitan Area, Mexico</t>
  </si>
  <si>
    <t>South Africa</t>
    <phoneticPr fontId="5" type="noConversion"/>
  </si>
  <si>
    <t>West Virginia</t>
  </si>
  <si>
    <t>Ulsan Metropolitan Area, South Korea</t>
  </si>
  <si>
    <t>Peru</t>
    <phoneticPr fontId="5" type="noConversion"/>
  </si>
  <si>
    <t>Washington</t>
  </si>
  <si>
    <t>Greater Madrid Metropolitan Area, Spain</t>
  </si>
  <si>
    <t>Greater Toronto Area, Canada, Canada</t>
  </si>
  <si>
    <t>Virginia</t>
  </si>
  <si>
    <t>Chile</t>
    <phoneticPr fontId="5" type="noConversion"/>
  </si>
  <si>
    <t>Vermont</t>
  </si>
  <si>
    <t>Kenya</t>
    <phoneticPr fontId="5" type="noConversion"/>
  </si>
  <si>
    <t>Utah</t>
  </si>
  <si>
    <t>Greater Munich Metropolitan Area, Germany</t>
  </si>
  <si>
    <t>Argentina</t>
    <phoneticPr fontId="5" type="noConversion"/>
  </si>
  <si>
    <t>Texas</t>
  </si>
  <si>
    <t>Bogotá D.C. Metropolitan Area, Colombia</t>
  </si>
  <si>
    <t>Greater Phoenix Area</t>
  </si>
  <si>
    <t>Tennessee</t>
  </si>
  <si>
    <t>South Dakota</t>
  </si>
  <si>
    <t>Austin, Texas Metropolitan Area</t>
  </si>
  <si>
    <t>South Carolina</t>
  </si>
  <si>
    <t>Rhode Island</t>
  </si>
  <si>
    <t>Pennsylvania</t>
  </si>
  <si>
    <t>Oregon</t>
  </si>
  <si>
    <t>Greater Seattle Area</t>
  </si>
  <si>
    <t>Oklahoma</t>
  </si>
  <si>
    <t>Wroclaw Metropolitan Area, Poland</t>
  </si>
  <si>
    <t>Ohio</t>
  </si>
  <si>
    <t>North Dakota</t>
  </si>
  <si>
    <t>Washington DC-Baltimore Area</t>
  </si>
  <si>
    <t>North Carolina</t>
  </si>
  <si>
    <t>Hong Kong SAR, China</t>
  </si>
  <si>
    <t>New York</t>
  </si>
  <si>
    <t>New Mexico</t>
  </si>
  <si>
    <t>Greater Ahmedabad Area, India</t>
  </si>
  <si>
    <t>Czech Republic</t>
  </si>
  <si>
    <t>New Jersey</t>
  </si>
  <si>
    <t>New Hampshire</t>
  </si>
  <si>
    <t>Greater Boston</t>
  </si>
  <si>
    <t>Nevada</t>
  </si>
  <si>
    <t>Beijing, China</t>
  </si>
  <si>
    <t>Nebraska</t>
  </si>
  <si>
    <t>Moldova</t>
  </si>
  <si>
    <t>Montana</t>
  </si>
  <si>
    <t>New York City Metropolitan Area</t>
  </si>
  <si>
    <t>Missouri</t>
  </si>
  <si>
    <t>Korea</t>
  </si>
  <si>
    <t>Mississippi</t>
  </si>
  <si>
    <t>Minnesota</t>
  </si>
  <si>
    <t>Turkey</t>
  </si>
  <si>
    <t>Michigan</t>
  </si>
  <si>
    <t>Massachusetts</t>
  </si>
  <si>
    <t>국가명</t>
    <phoneticPr fontId="5" type="noConversion"/>
  </si>
  <si>
    <t>No.</t>
  </si>
  <si>
    <t>Maryland</t>
  </si>
  <si>
    <t>Follower</t>
    <phoneticPr fontId="5" type="noConversion"/>
  </si>
  <si>
    <t>Maine</t>
  </si>
  <si>
    <t>Louisiana</t>
  </si>
  <si>
    <t>Kentucky</t>
  </si>
  <si>
    <t>San Francisco Bay Area</t>
  </si>
  <si>
    <t>Kansas</t>
  </si>
  <si>
    <t>Iowa</t>
  </si>
  <si>
    <t>Budapest Metropolitan Area, Hungary</t>
  </si>
  <si>
    <t>Indiana</t>
  </si>
  <si>
    <t>Illinois</t>
  </si>
  <si>
    <t>Idaho</t>
  </si>
  <si>
    <t>Shanghai, China</t>
  </si>
  <si>
    <t>Hawaii</t>
  </si>
  <si>
    <t>Greater Delhi Area, India</t>
  </si>
  <si>
    <t>Greater São Paulo Area, Brazil</t>
  </si>
  <si>
    <t>Florida</t>
  </si>
  <si>
    <t>Delaware</t>
  </si>
  <si>
    <t>Connecticut</t>
  </si>
  <si>
    <t>Colorado</t>
  </si>
  <si>
    <t>California</t>
  </si>
  <si>
    <t>Slovak Republic</t>
    <phoneticPr fontId="5" type="noConversion"/>
  </si>
  <si>
    <t>Arkansas</t>
  </si>
  <si>
    <t>Arizona</t>
  </si>
  <si>
    <t>국가명</t>
  </si>
  <si>
    <t>Bulgaria</t>
    <phoneticPr fontId="5" type="noConversion"/>
  </si>
  <si>
    <t>Alaska</t>
  </si>
  <si>
    <t>Visitor</t>
    <phoneticPr fontId="5" type="noConversion"/>
  </si>
  <si>
    <t>Austria</t>
    <phoneticPr fontId="5" type="noConversion"/>
  </si>
  <si>
    <t>Alabama</t>
  </si>
  <si>
    <t>팔로워순위</t>
    <phoneticPr fontId="5" type="noConversion"/>
  </si>
  <si>
    <t>방문자순위</t>
    <phoneticPr fontId="5" type="noConversion"/>
  </si>
  <si>
    <t>방문자</t>
    <phoneticPr fontId="5" type="noConversion"/>
  </si>
  <si>
    <t>국가이름</t>
    <phoneticPr fontId="5" type="noConversion"/>
  </si>
  <si>
    <t>미국지역</t>
    <phoneticPr fontId="5" type="noConversion"/>
  </si>
  <si>
    <t>삽입될 국가 이름</t>
    <phoneticPr fontId="5" type="noConversion"/>
  </si>
  <si>
    <t>followers number</t>
    <phoneticPr fontId="5" type="noConversion"/>
  </si>
  <si>
    <t>followers location</t>
    <phoneticPr fontId="5" type="noConversion"/>
  </si>
  <si>
    <t>visitors total view</t>
    <phoneticPr fontId="5" type="noConversion"/>
  </si>
  <si>
    <t>visitors location</t>
    <phoneticPr fontId="5" type="noConversion"/>
  </si>
  <si>
    <t>Greater Patna Area, India</t>
  </si>
  <si>
    <t>Greater Surat Area, India</t>
  </si>
  <si>
    <t>Bhubaneswar, India</t>
  </si>
  <si>
    <t>Kochi, India</t>
  </si>
  <si>
    <t>Katowice Metropolitan Area, Poland</t>
  </si>
  <si>
    <t>Amritsar/Ludhiana Area, India</t>
  </si>
  <si>
    <t>Greater Bhopal Area, India</t>
  </si>
  <si>
    <t>Louisville Metropolitan Area</t>
  </si>
  <si>
    <t>Piura Metropolitan Area, Peru</t>
  </si>
  <si>
    <t>Greater Salvador, Brazil</t>
  </si>
  <si>
    <t>Greater Perth Area, Australia</t>
  </si>
  <si>
    <t>Greater Brasilia, Brazil</t>
  </si>
  <si>
    <t>Greater Recife, Brazil</t>
  </si>
  <si>
    <t>Eastern Region, Saudi Arabia</t>
  </si>
  <si>
    <t>Bangkok Metropolitan Area, Thailand</t>
  </si>
  <si>
    <t>Stuttgart Region, Germany</t>
  </si>
  <si>
    <t>Changwon Metropolitan Area, South Korea</t>
  </si>
  <si>
    <t>제작자 노트</t>
    <phoneticPr fontId="5" type="noConversion"/>
  </si>
  <si>
    <t>N33 지금 경쟁사 data에 열로 걸려있음</t>
    <phoneticPr fontId="5" type="noConversion"/>
  </si>
  <si>
    <t>Turnout Gear, the special suit that protects firefighters from flames</t>
  </si>
  <si>
    <t>http://skinnonews.com/global/archives/18076</t>
  </si>
  <si>
    <t>[Oillusion] Are we running out of oil in the next 50 years?</t>
  </si>
  <si>
    <t>http://skinnonews.com/global/archives/18107</t>
  </si>
  <si>
    <t>[SKinno Tech] Aviation Fuel</t>
  </si>
  <si>
    <t>http://skinnonews.com/global/archives/18140</t>
  </si>
  <si>
    <t>[Energy Tidbits] Petroleum was a key ingredient in ancient mummification?</t>
  </si>
  <si>
    <t>http://skinnonews.com/global/archives/18167</t>
  </si>
  <si>
    <t>/global/archives/18140</t>
  </si>
  <si>
    <t>/global/archives/18107</t>
  </si>
  <si>
    <t>/global/archives/18076</t>
  </si>
  <si>
    <t>/global/archives/18167</t>
  </si>
  <si>
    <t>/pagead/aclk</t>
  </si>
  <si>
    <t>/global/archives/7168</t>
  </si>
  <si>
    <t>/global/archives/tag/oh-jong-hoon</t>
  </si>
  <si>
    <t>/global/archives/tag/yubase</t>
  </si>
  <si>
    <t>/global/archives/255</t>
  </si>
  <si>
    <t>/global/archives/10322</t>
  </si>
  <si>
    <t>/global/archives/13879</t>
  </si>
  <si>
    <t>/global/archives/14541</t>
  </si>
  <si>
    <t>/global/archives/tag/sk-global-chemical</t>
  </si>
  <si>
    <t>/global/archives/15007/1969-媛쒖뾽??援?궡-理쒖큹-?꾨???二쇱쑀???쒓탳??泥?린?二쇱쑀</t>
  </si>
  <si>
    <t>/global/archives/3473</t>
  </si>
  <si>
    <t>/global/archives/5247</t>
  </si>
  <si>
    <t>/global/archives/5339</t>
  </si>
  <si>
    <t>/global/archives/5994</t>
  </si>
  <si>
    <t>/global/archives/7784</t>
  </si>
  <si>
    <t>/global/archives/878</t>
  </si>
  <si>
    <t>세션 새채널 그룹</t>
    <phoneticPr fontId="5" type="noConversion"/>
  </si>
  <si>
    <t>24년 5월</t>
  </si>
  <si>
    <t>Chiclayo Metropolitan Area, Peru</t>
  </si>
  <si>
    <t>Trujillo Metropolitan Area, Peru</t>
  </si>
  <si>
    <t>Arequipa Metropolitan Area, Peru</t>
  </si>
  <si>
    <t>[Recap] SK Innovation affiliates’ volunteer activities in H1 2024 “Stand together, make it better!” – Consistent efforts for big changes</t>
  </si>
  <si>
    <t>A rooftop garden? A tennis court? Why are most rooftops in Korea green?</t>
  </si>
  <si>
    <t>SK On signs MOU with ExxonMobil for lithium offtake in U.S.</t>
  </si>
  <si>
    <t>SK On recognized as “best supplier” by Ferrari</t>
  </si>
  <si>
    <t>http://skinnonews.com/global/archives/18208</t>
  </si>
  <si>
    <t>The Great Music Festival in Hungary: “Breaking boundaries and discovering new abilities through music”</t>
  </si>
  <si>
    <t>http://skinnonews.com/global/archives/18268</t>
  </si>
  <si>
    <t>SK On develops polymer electrolytes for lithium metal batteries</t>
  </si>
  <si>
    <t>http://skinnonews.com/global/archives/18301</t>
  </si>
  <si>
    <t>http://skinnonews.com/global/archives/18361</t>
  </si>
  <si>
    <t>[Energy Tidbits] From “Light and Salt” to “Light and Petroleum,” discovering the secrets behind “treasure hunts” through the evolution of drilling techniques</t>
  </si>
  <si>
    <t>http://skinnonews.com/global/archives/18332</t>
  </si>
  <si>
    <t>http://skinnonews.com/global/archives/18374</t>
  </si>
  <si>
    <t>24년 6월</t>
  </si>
  <si>
    <t>/global/archives/18283</t>
  </si>
  <si>
    <t>/global/archives/18361</t>
  </si>
  <si>
    <t>/global/archives/18301</t>
  </si>
  <si>
    <t>/global/archives/18208</t>
  </si>
  <si>
    <t>/global/archives/18374</t>
  </si>
  <si>
    <t>/global/archives/18332</t>
  </si>
  <si>
    <t>/global/archives/tag/pyrolysis</t>
  </si>
  <si>
    <t>/global/archives/11010</t>
  </si>
  <si>
    <t>/global/archives/10842</t>
  </si>
  <si>
    <t>/global/archives/10610</t>
  </si>
  <si>
    <t>/global/archives/2761</t>
  </si>
  <si>
    <t>/global/archives/tag/rhee-jang-weon</t>
  </si>
  <si>
    <t>/global/archives/10713</t>
  </si>
  <si>
    <t>/global/archives/5357</t>
  </si>
  <si>
    <t>/global/archives/category/corporate/sk-innovation</t>
  </si>
  <si>
    <t>/global/archives/tag/great-music-festival</t>
  </si>
  <si>
    <t>/global/archives</t>
  </si>
  <si>
    <t>/global/archives/4193</t>
  </si>
  <si>
    <t>/global/archives/6090</t>
  </si>
  <si>
    <t>/global/archives/6504</t>
  </si>
  <si>
    <t>/global/archives/tag/cho-kyung-mok</t>
  </si>
  <si>
    <t>/global/archives/tag/daejeon</t>
  </si>
  <si>
    <t>/global/archives/tag/sk-tank-terminal</t>
  </si>
  <si>
    <t>/global/archives/tag/skti</t>
  </si>
  <si>
    <t>/global/archives/</t>
  </si>
  <si>
    <t>/global/archives/11573</t>
  </si>
  <si>
    <t>/global/archives/15964</t>
  </si>
  <si>
    <t>/global/archives/17047/4-sk?대끂踰좎씠??ces2024_sk?먮뜑?쒕뱶_sk-wonderland_?먰??ㅽ떛?꾩씪?쒕뱶_1</t>
  </si>
  <si>
    <t>/global/archives/1744</t>
  </si>
  <si>
    <t>/global/archives/2535</t>
  </si>
  <si>
    <t>/global/archives/3177</t>
  </si>
  <si>
    <t>/global/archives/tag/ev</t>
  </si>
  <si>
    <t>/global/archives/tag/hydrogen</t>
  </si>
  <si>
    <t>/global/archives/tag/inobus</t>
  </si>
  <si>
    <t>/global/archives/tag/sk-on-hungary-skoh-and-sk-battery-manufacturing</t>
  </si>
  <si>
    <t>(not set)</t>
  </si>
  <si>
    <t>●SK Innovation 광고 집행_2023년 3월~●</t>
  </si>
  <si>
    <t>USD</t>
  </si>
  <si>
    <t>CPC</t>
  </si>
  <si>
    <t>브라질</t>
    <phoneticPr fontId="5" type="noConversion"/>
  </si>
  <si>
    <t>Greater Manaus, Brazil</t>
  </si>
  <si>
    <t>Greater Fortaleza, Brazil</t>
  </si>
  <si>
    <t>ExxonMobil MOU</t>
    <phoneticPr fontId="5" type="noConversion"/>
  </si>
  <si>
    <t>http://skinnonews.com/global/archives/18283</t>
    <phoneticPr fontId="5" type="noConversion"/>
  </si>
  <si>
    <t>리튬메탈 배터리 고분자 전해질 개발</t>
  </si>
  <si>
    <t>SK이노 계열사 봉사활동</t>
    <phoneticPr fontId="5" type="noConversion"/>
  </si>
  <si>
    <t>GMF 헝가리</t>
    <phoneticPr fontId="5" type="noConversion"/>
  </si>
  <si>
    <t>옥상이 초록색인 이유</t>
    <phoneticPr fontId="5" type="noConversion"/>
  </si>
  <si>
    <t>빛과 석유</t>
    <phoneticPr fontId="5" type="noConversion"/>
  </si>
  <si>
    <t>SK온 페라리 우수공급사 선정</t>
    <phoneticPr fontId="5" type="noConversion"/>
  </si>
  <si>
    <t>Why the future of transportation in the US remains battery electric (by James Carter)</t>
  </si>
  <si>
    <t>World’s first* supply chain established for more sustainable polyester fiber based on CO2-derived material as well as renewable and bio-based materials</t>
  </si>
  <si>
    <t>SK Innovation's MSCI ESG rating upgraded to AA, recognized as a global leader</t>
  </si>
  <si>
    <t>[Battery Explorer] ② The 4 key components of a secondary battery</t>
  </si>
  <si>
    <t>[Interview] “Growing together with social enterprises through pro bono,” stories shared by SK Innovation CSR manager</t>
  </si>
  <si>
    <t>“Faster, Higher, Stronger!” - Discover the secrets of high-tech sports gear in Paris!</t>
  </si>
  <si>
    <t>http://skinnonews.com/global/archives/18388</t>
  </si>
  <si>
    <t>http://skinnonews.com/global/archives/18436</t>
  </si>
  <si>
    <t>http://skinnonews.com/global/archives/18445</t>
  </si>
  <si>
    <t>SK Innovation to explore future energy growth strategies at Global Forum in the U.S.</t>
  </si>
  <si>
    <t>http://skinnonews.com/global/archives/18478</t>
  </si>
  <si>
    <t>http://skinnonews.com/global/archives/6824</t>
  </si>
  <si>
    <t>http://skinnonews.com/global/archives/18500</t>
  </si>
  <si>
    <t>SK Innovation and SK E&amp;S announce merger, forming Asia-Pacific's largest private energy company with assets of KRW 100 trillion</t>
  </si>
  <si>
    <t>http://skinnonews.com/global/archives/18546</t>
  </si>
  <si>
    <t>http://skinnonews.com/global/archives/18571</t>
  </si>
  <si>
    <t>/global/archives/18546</t>
  </si>
  <si>
    <t>/global/archives/18388</t>
  </si>
  <si>
    <t>/global/archives/18478</t>
  </si>
  <si>
    <t>/global/archives/18421</t>
  </si>
  <si>
    <t>/global/archives/18445</t>
  </si>
  <si>
    <t>/global/archives/18436</t>
  </si>
  <si>
    <t>/global/archives/18500</t>
  </si>
  <si>
    <t>/global/archives/18571</t>
  </si>
  <si>
    <t>/global/archives/tag/sk-block-427</t>
  </si>
  <si>
    <t>/global/archives/16563</t>
  </si>
  <si>
    <t>/global/archives/2212</t>
  </si>
  <si>
    <t>/global/archives/tag/bmic</t>
  </si>
  <si>
    <t>/global/archives/tag/sinopec-sk-wuhan-petrochemical</t>
  </si>
  <si>
    <t>/global/archives/12125</t>
  </si>
  <si>
    <t>/global/archives/9951</t>
  </si>
  <si>
    <t>/global/archives/tag/northvolt</t>
  </si>
  <si>
    <t>/global/archives/tag/sk-innovation</t>
  </si>
  <si>
    <t>/global/archives/tag/skgca</t>
  </si>
  <si>
    <t>/global/archives/tag/batteries</t>
  </si>
  <si>
    <t>/global/archives/tag/sk-global-chemical-shanghai</t>
  </si>
  <si>
    <t>/global/archives/tag/zhejiang-satellite-petrochemical</t>
  </si>
  <si>
    <t>/global/archives/10802</t>
  </si>
  <si>
    <t>/global/archives/11180</t>
  </si>
  <si>
    <t>/global/archives/11429</t>
  </si>
  <si>
    <t>/global/archives/1398</t>
  </si>
  <si>
    <t>/global/archives/14146</t>
  </si>
  <si>
    <t>/global/archives/7379</t>
  </si>
  <si>
    <t>/global/archives/category/social-value/opinions</t>
  </si>
  <si>
    <t>/global/archives/tag/carbon-capture</t>
  </si>
  <si>
    <t>/global/archives/tag/skgc</t>
  </si>
  <si>
    <t>/global/archives/tag/smr</t>
  </si>
  <si>
    <t>/global/archives/3859</t>
  </si>
  <si>
    <t>/global/archives/5721</t>
  </si>
  <si>
    <t>/global/archives/7262</t>
  </si>
  <si>
    <t>/global/archives/8463</t>
  </si>
  <si>
    <t>/global/archives/9129</t>
  </si>
  <si>
    <t>/global/archives/tag/biofuel</t>
  </si>
  <si>
    <t>/global/archives/tag/infinium</t>
  </si>
  <si>
    <t>/global/archives/tag/investment</t>
  </si>
  <si>
    <t>/global/archives/tag/kolon</t>
  </si>
  <si>
    <t>/global/archives/10326</t>
  </si>
  <si>
    <t>/global/archives/11889</t>
  </si>
  <si>
    <t>/global/archives/14896</t>
  </si>
  <si>
    <t>/global/archives/2635</t>
  </si>
  <si>
    <t>/global/archives/3158</t>
  </si>
  <si>
    <t>/global/archives/6619</t>
  </si>
  <si>
    <t>/global/archives/9419</t>
  </si>
  <si>
    <t>/global/archives/9877</t>
  </si>
  <si>
    <t>/global/archives/9968</t>
  </si>
  <si>
    <t>/global/archives/tag/assb</t>
  </si>
  <si>
    <t>/global/archives/tag/sk-earthon</t>
  </si>
  <si>
    <t>/global/archives/tag/sk-earthon-kuala-lumpur</t>
  </si>
  <si>
    <t>/global/archives/tag/sk-green</t>
  </si>
  <si>
    <t>Bosnia &amp; Herzegovina</t>
  </si>
  <si>
    <t>Palestine</t>
  </si>
  <si>
    <t>24년 7월</t>
  </si>
  <si>
    <t>미래 운송에서 전기 배터리의 역할</t>
    <phoneticPr fontId="5" type="noConversion"/>
  </si>
  <si>
    <t>http://skinnonews.com/global/archives/18421</t>
    <phoneticPr fontId="5" type="noConversion"/>
  </si>
  <si>
    <t>지속가능한 합성섬유 생산 개시</t>
    <phoneticPr fontId="5" type="noConversion"/>
  </si>
  <si>
    <t>SK이노 미 글로벌 포럼 참석</t>
    <phoneticPr fontId="5" type="noConversion"/>
  </si>
  <si>
    <t>2차전지 성능 좌우하는 4가지</t>
    <phoneticPr fontId="5" type="noConversion"/>
  </si>
  <si>
    <t>SK이노 MSCI ESG 평가서 AA획득</t>
    <phoneticPr fontId="5" type="noConversion"/>
  </si>
  <si>
    <t>SK이노 프로보노 이야기</t>
    <phoneticPr fontId="5" type="noConversion"/>
  </si>
  <si>
    <t>SK이노, SK E&amp;S 합병 결의</t>
    <phoneticPr fontId="5" type="noConversion"/>
  </si>
  <si>
    <t>하이테크 스포츠 장비의 비밀</t>
    <phoneticPr fontId="5" type="noConversion"/>
  </si>
  <si>
    <t>조회수</t>
  </si>
  <si>
    <t>Greater Barcelona Metropolitan Area, Spain</t>
  </si>
  <si>
    <t>Campaign Group Start Date</t>
  </si>
  <si>
    <t>Campaign Group End Date</t>
  </si>
  <si>
    <t>Impressions</t>
  </si>
  <si>
    <t>Clicks</t>
  </si>
  <si>
    <t>Follows</t>
  </si>
  <si>
    <t>Start Date (in UTC)</t>
  </si>
  <si>
    <t>Account Name</t>
  </si>
  <si>
    <t>Currency</t>
  </si>
  <si>
    <t>Campaign Group ID</t>
  </si>
  <si>
    <t>Campaign Group Name</t>
  </si>
  <si>
    <t>Campaign Group Status</t>
  </si>
  <si>
    <t>Campaign Group Objective Type</t>
  </si>
  <si>
    <t>Campaign ID</t>
  </si>
  <si>
    <t>Campaign Name</t>
  </si>
  <si>
    <t>Campaign Objective</t>
  </si>
  <si>
    <t>Campaign Type</t>
  </si>
  <si>
    <t>Campaign Status</t>
  </si>
  <si>
    <t>Cost Type</t>
  </si>
  <si>
    <t>Total Budget</t>
  </si>
  <si>
    <t>Campaign Start Date</t>
  </si>
  <si>
    <t>Campaign End Date</t>
  </si>
  <si>
    <t>Total Spent</t>
  </si>
  <si>
    <t>Click Through Rate</t>
  </si>
  <si>
    <t>Average CPM</t>
  </si>
  <si>
    <t>Average CPC</t>
  </si>
  <si>
    <t>Reactions</t>
  </si>
  <si>
    <t>Comments</t>
  </si>
  <si>
    <t>Shares</t>
  </si>
  <si>
    <t>Other Clicks</t>
  </si>
  <si>
    <t>Total Social Actions</t>
  </si>
  <si>
    <t>Total Engagements</t>
  </si>
  <si>
    <t>Engagement Rate</t>
  </si>
  <si>
    <t>Conversions</t>
  </si>
  <si>
    <t>Post-Click Conversions</t>
  </si>
  <si>
    <t>View-Through Conversions</t>
  </si>
  <si>
    <t>Conversion Rate</t>
  </si>
  <si>
    <t>Cost per Conversion</t>
  </si>
  <si>
    <t>Total Conversion Value</t>
  </si>
  <si>
    <t>Return on Ad Spend</t>
  </si>
  <si>
    <t>Reach</t>
  </si>
  <si>
    <t>Average Frequency</t>
  </si>
  <si>
    <t>Cost per 1,000 People Reached</t>
  </si>
  <si>
    <t>Event Registrations</t>
  </si>
  <si>
    <t>Click Event Registrations</t>
  </si>
  <si>
    <t>View Event Registrations</t>
  </si>
  <si>
    <t>Viral Event Registrations</t>
  </si>
  <si>
    <t>Viral Click Event Registrations</t>
  </si>
  <si>
    <t>Viral View Event Registrations</t>
  </si>
  <si>
    <t>Average Daily Spend</t>
  </si>
  <si>
    <t>Clicks to Landing Page</t>
  </si>
  <si>
    <t>Clicks to LinkedIn Page</t>
  </si>
  <si>
    <t>Member Follows</t>
  </si>
  <si>
    <t>Clicks to Member Profile</t>
  </si>
  <si>
    <t>Total Spent</t>
    <phoneticPr fontId="5" type="noConversion"/>
  </si>
  <si>
    <t>제작자노트</t>
    <phoneticPr fontId="5" type="noConversion"/>
  </si>
  <si>
    <t>포스코는 매달 한칸씩 함수 추가해야함</t>
    <phoneticPr fontId="5" type="noConversion"/>
  </si>
  <si>
    <t>as</t>
    <phoneticPr fontId="5" type="noConversion"/>
  </si>
  <si>
    <t>[SK Innovation’s Q2 2024 Financial Results] Recording revenue of KRW 18.8 trillion and operating loss of KRW 45.8 billion</t>
  </si>
  <si>
    <t>[Daily Drop] Umbrellas: The petrochemical marvels that shield you from both rain and sun</t>
  </si>
  <si>
    <t>[Daily Drop] Suitcases: Your reliable travel companions packed with petrochemicals</t>
  </si>
  <si>
    <t>Leading global proxy advisory agencies back the merger of SK Innovation and SK E&amp;S</t>
  </si>
  <si>
    <t>SK Innovation and SK E&amp;S merger approved with resounding support, launching Asia-Pacific's largest private energy firm at KRW 100 trillion</t>
  </si>
  <si>
    <t>"Safety first!" - Meet SK Enterm Maritime Safety Officers, the heroes of port safety</t>
  </si>
  <si>
    <t>http://skinnonews.com/global/archives/18608</t>
  </si>
  <si>
    <t>http://skinnonews.com/global/archives/18623</t>
  </si>
  <si>
    <t>Unveil the wonders of starry summer nights with a telescope</t>
  </si>
  <si>
    <t>http://skinnonews.com/global/archives/18639</t>
  </si>
  <si>
    <t>SK Earthon secures carbon storage exploration rights in Australia, boosting resource development and clean energy</t>
  </si>
  <si>
    <t>http://skinnonews.com/global/archives/18659</t>
  </si>
  <si>
    <t>http://skinnonews.com/global/archives/18690</t>
  </si>
  <si>
    <t>http://skinnonews.com/global/archives/18695</t>
  </si>
  <si>
    <t>http://skinnonews.com/global/archives/18743</t>
  </si>
  <si>
    <t>[Energy Tidbits] How kerosene that once illuminated the night now powers giant airplanes</t>
  </si>
  <si>
    <t>http://skinnonews.com/global/archives/18708</t>
  </si>
  <si>
    <t>SK Innovation enhances shareholder communication ahead of merger with SK E&amp;S</t>
  </si>
  <si>
    <t>http://skinnonews.com/global/archives/18753</t>
  </si>
  <si>
    <t>http://skinnonews.com/global/archives/18770</t>
  </si>
  <si>
    <t>http://skinnonews.com/global/archives/18783</t>
  </si>
  <si>
    <t>/global/archives/18659</t>
  </si>
  <si>
    <t>/global/archives/18608</t>
  </si>
  <si>
    <t>/global/archives/18743</t>
  </si>
  <si>
    <t>/global/archives/18770</t>
  </si>
  <si>
    <t>/global/archives/18690</t>
  </si>
  <si>
    <t>/global/archives/18753</t>
  </si>
  <si>
    <t>/global/archives/18783</t>
  </si>
  <si>
    <t>/global/archives/18639</t>
  </si>
  <si>
    <t>/global/archives/18708</t>
  </si>
  <si>
    <t>/global/archives/tag/2024-q2</t>
  </si>
  <si>
    <t>/global/archives/tag/g-15-ap-block</t>
  </si>
  <si>
    <t>/global/archives/18623</t>
  </si>
  <si>
    <t>/global/archives/18695</t>
  </si>
  <si>
    <t>/global/archives/8914</t>
  </si>
  <si>
    <t>/global/archives/9079</t>
  </si>
  <si>
    <t>/global/archives/9770</t>
  </si>
  <si>
    <t>/global/archives/tag/ulsan-clx</t>
  </si>
  <si>
    <t>/global/archives/4002</t>
  </si>
  <si>
    <t>/global/archives/tag/sken</t>
  </si>
  <si>
    <t>/global/archives/tag/sustainable-aviation-fuel</t>
  </si>
  <si>
    <t>/global/archives/11286</t>
  </si>
  <si>
    <t>/global/archives/13036</t>
  </si>
  <si>
    <t>/global/archives/5205</t>
  </si>
  <si>
    <t>/global/archives/6623</t>
  </si>
  <si>
    <t>/global/archives/tag/revenue</t>
  </si>
  <si>
    <t>/global/archives/tag/sk-supex-council</t>
  </si>
  <si>
    <t>/global/archives/13256</t>
  </si>
  <si>
    <t>/global/archives/3197</t>
  </si>
  <si>
    <t>/global/archives/5016</t>
  </si>
  <si>
    <t>/global/archives/8846</t>
  </si>
  <si>
    <t>/global/archives/tag/bayu-undan-ccs-project</t>
  </si>
  <si>
    <t>/global/archives/tag/nickel</t>
  </si>
  <si>
    <t>/global/archives/tag/winter-pro-lfp-battery</t>
  </si>
  <si>
    <t>/global/archives/tag/z-folding</t>
  </si>
  <si>
    <t>/global/archives/10478</t>
  </si>
  <si>
    <t>/global/archives/13540</t>
  </si>
  <si>
    <t>/global/archives/1473</t>
  </si>
  <si>
    <t>/global/archives/2448</t>
  </si>
  <si>
    <t>/global/archives/349</t>
  </si>
  <si>
    <t>/global/archives/3709 -</t>
  </si>
  <si>
    <t>/global/archives/542</t>
  </si>
  <si>
    <t>/global/archives/5853</t>
  </si>
  <si>
    <t>/global/archives/6119</t>
  </si>
  <si>
    <t>/global/archives/6471</t>
  </si>
  <si>
    <t>/global/archives/7870</t>
  </si>
  <si>
    <t>/global/archives/9043</t>
  </si>
  <si>
    <t>/global/archives/9998</t>
  </si>
  <si>
    <t>/global/archives/tag/choi-yun-seok</t>
  </si>
  <si>
    <t>/global/archives/tag/global-battery-alliance</t>
  </si>
  <si>
    <t>/global/archives/tag/op</t>
  </si>
  <si>
    <t>/global/archives/tag/s-pack</t>
  </si>
  <si>
    <t>/global/archives/tag/sk-functional-polymer</t>
  </si>
  <si>
    <t>/global/archives/tag/sk-incheon-petrochem</t>
  </si>
  <si>
    <t>/global/archives/tag/sk-liquor-store</t>
  </si>
  <si>
    <t>/global/archives/tag/sustainability</t>
  </si>
  <si>
    <t>/global/archives/10103</t>
  </si>
  <si>
    <t>/global/archives/10574</t>
  </si>
  <si>
    <t>/global/archives/12413</t>
  </si>
  <si>
    <t>/global/archives/12982</t>
  </si>
  <si>
    <t>/global/archives/14400</t>
  </si>
  <si>
    <t>/global/archives/279</t>
  </si>
  <si>
    <t>/global/archives/3518</t>
  </si>
  <si>
    <t>/global/archives/5970</t>
  </si>
  <si>
    <t>/global/archives/7848</t>
  </si>
  <si>
    <t>/global/archives/831</t>
  </si>
  <si>
    <t>/global/archives/8553</t>
  </si>
  <si>
    <t>/global/archives/9236</t>
  </si>
  <si>
    <t>/global/archives/9797</t>
  </si>
  <si>
    <t>/global/archives/tag/2023-q2</t>
  </si>
  <si>
    <t>/global/archives/tag/amogy</t>
  </si>
  <si>
    <t>/global/archives/tag/carbon-storage</t>
  </si>
  <si>
    <t>/global/archives/tag/ccus</t>
  </si>
  <si>
    <t>/global/archives/tag/gs-energy</t>
  </si>
  <si>
    <t>/global/archives/tag/interbattery-2024</t>
  </si>
  <si>
    <t>/global/archives/tag/liquid-cooling</t>
  </si>
  <si>
    <t>/global/archives/tag/malayisia</t>
  </si>
  <si>
    <t>/global/archives/tag/merger</t>
  </si>
  <si>
    <t>/global/archives/tag/myanmart</t>
  </si>
  <si>
    <t>/global/archives/tag/ncm</t>
  </si>
  <si>
    <t>/global/archives/tag/norway</t>
  </si>
  <si>
    <t>/global/archives/tag/ohio</t>
  </si>
  <si>
    <t>/global/archives/tag/packaging-forum</t>
  </si>
  <si>
    <t>/global/archives/tag/petronas</t>
  </si>
  <si>
    <t>/global/archives/tag/sk-lubricants</t>
  </si>
  <si>
    <t>/global/archives/tag/ske</t>
  </si>
  <si>
    <t>/global/archives/tag/sungeel-hitech</t>
  </si>
  <si>
    <t>/global/archives/tag/sustainable-packaging-materials</t>
  </si>
  <si>
    <t>/global/?명꽣諛고꽣由?2024-sk??遺??05</t>
  </si>
  <si>
    <t>[데일리 슼슼] 우산</t>
    <phoneticPr fontId="5" type="noConversion"/>
  </si>
  <si>
    <t>24년 2분기 실적 발표</t>
    <phoneticPr fontId="5" type="noConversion"/>
  </si>
  <si>
    <t>망원경으로 보는 밤하늘</t>
    <phoneticPr fontId="5" type="noConversion"/>
  </si>
  <si>
    <t>SK온 호주 탄소 탐사권 획득</t>
    <phoneticPr fontId="5" type="noConversion"/>
  </si>
  <si>
    <t>SK Geo Centric establishes strategic partnership in Sustainable Packaging Materials value chain</t>
    <phoneticPr fontId="5" type="noConversion"/>
  </si>
  <si>
    <t>SKGC 지속가능 포장재 파트너십</t>
    <phoneticPr fontId="5" type="noConversion"/>
  </si>
  <si>
    <t>[데일리 슼슼] 캐리어</t>
    <phoneticPr fontId="5" type="noConversion"/>
  </si>
  <si>
    <t>최대 자문기관 SKI SKE&amp;S 합병 찬성</t>
    <phoneticPr fontId="5" type="noConversion"/>
  </si>
  <si>
    <t>[에너지식] 등유로 나는 비행기</t>
    <phoneticPr fontId="5" type="noConversion"/>
  </si>
  <si>
    <t>SKI SKE&amp;S 합병안 통과</t>
    <phoneticPr fontId="5" type="noConversion"/>
  </si>
  <si>
    <t>SK엔텀 해무사</t>
    <phoneticPr fontId="5" type="noConversion"/>
  </si>
  <si>
    <r>
      <rPr>
        <b/>
        <sz val="10"/>
        <rFont val="새굴림"/>
        <family val="1"/>
        <charset val="129"/>
      </rPr>
      <t>업데이트의</t>
    </r>
    <r>
      <rPr>
        <b/>
        <sz val="10"/>
        <rFont val="Arial"/>
        <family val="2"/>
      </rPr>
      <t xml:space="preserve"> </t>
    </r>
    <r>
      <rPr>
        <b/>
        <sz val="10"/>
        <rFont val="새굴림"/>
        <family val="1"/>
        <charset val="129"/>
      </rPr>
      <t>제목</t>
    </r>
    <phoneticPr fontId="5" type="noConversion"/>
  </si>
  <si>
    <t>8월 PV</t>
    <phoneticPr fontId="5" type="noConversion"/>
  </si>
  <si>
    <t>Greater Tokyo Area, Japan</t>
  </si>
  <si>
    <t>Greater Goiania, Brazil</t>
  </si>
  <si>
    <t>Greater Kuching, Malaysia</t>
  </si>
  <si>
    <t>24년 8월</t>
  </si>
  <si>
    <t>Qualified Leads</t>
  </si>
  <si>
    <t>Cost Per Qualified Lead</t>
  </si>
  <si>
    <t>페루</t>
    <phoneticPr fontId="5" type="noConversion"/>
  </si>
  <si>
    <t>4행 함수만 최적화 했음</t>
    <phoneticPr fontId="5" type="noConversion"/>
  </si>
  <si>
    <t>4행 indirect로 a4값 참조하게 만들면 전체 함수 통일할 수 있음</t>
    <phoneticPr fontId="5" type="noConversion"/>
  </si>
  <si>
    <t>SKI 합병안 주주에게 전달</t>
    <phoneticPr fontId="5" type="noConversion"/>
  </si>
  <si>
    <t>/global/archives/19045</t>
  </si>
  <si>
    <t>/global/archives/19078</t>
  </si>
  <si>
    <t>/global/archives/18989</t>
  </si>
  <si>
    <t>/global/archives/19095</t>
  </si>
  <si>
    <t>/global/archives/19014</t>
  </si>
  <si>
    <t>/global/archives/19128</t>
  </si>
  <si>
    <t>/global/archives/19108</t>
  </si>
  <si>
    <t>/global/legal-notices</t>
  </si>
  <si>
    <t>/global/archives/19154</t>
  </si>
  <si>
    <t>/global/archives/category/corporate/sk-geo-centric</t>
  </si>
  <si>
    <t>/global/archives/tag/ketapu-cluster</t>
  </si>
  <si>
    <t>/global/archives/tag/crude-oil</t>
  </si>
  <si>
    <t>/global/archives/tag/ankara</t>
  </si>
  <si>
    <t>/global/archives/tag/ep-business</t>
  </si>
  <si>
    <t>/global/archives/1960</t>
  </si>
  <si>
    <t>/global/archives/tag/訝?윪?녑뙑</t>
  </si>
  <si>
    <t>/global/archives/303</t>
  </si>
  <si>
    <t>/global/archives/449</t>
  </si>
  <si>
    <t>/global/archives/tag/lee-seong-jun</t>
  </si>
  <si>
    <t>/global/archives/tag/saf</t>
  </si>
  <si>
    <t>/global/archives/tag/shanghai</t>
  </si>
  <si>
    <t>/global/archives/tag/shepherd-ccs-project</t>
  </si>
  <si>
    <t>/global/archives/15902</t>
  </si>
  <si>
    <t>/global/archives/648</t>
  </si>
  <si>
    <t>/global/archives/6870</t>
  </si>
  <si>
    <t>/global/archives/7221</t>
  </si>
  <si>
    <t>/global/archives/8972</t>
  </si>
  <si>
    <t>/global/archives/category/ces/ces-2022-ces-2022</t>
  </si>
  <si>
    <t>/global/archives/tag/co-processing</t>
  </si>
  <si>
    <t>/global/archives/tag/extraordinary-general-meeting</t>
  </si>
  <si>
    <t>/global/archives/tag/ioniq-5</t>
  </si>
  <si>
    <t>/global/archives/tag/mbwa</t>
  </si>
  <si>
    <t>/global/archives/tag/sarawak</t>
  </si>
  <si>
    <t>/global/archives/tag/sk-geo-centric</t>
  </si>
  <si>
    <t>/global/archives/tag/skfs</t>
  </si>
  <si>
    <t>/global/archives/tag/sk瀯쇔릦?뽩?訝딀돈</t>
  </si>
  <si>
    <t>/global/archives/tag/snb-capital</t>
  </si>
  <si>
    <t>/global/archives/tag/spinoff</t>
  </si>
  <si>
    <t>/global/archives/tag/yoo-jae-young</t>
  </si>
  <si>
    <t>/global/archives/11376</t>
  </si>
  <si>
    <t>/global/archives/12610</t>
  </si>
  <si>
    <t>/global/archives/12617</t>
  </si>
  <si>
    <t>/global/archives/14302</t>
  </si>
  <si>
    <t>/global/archives/1521</t>
  </si>
  <si>
    <t>/global/archives/17047/4-sk?대끂踰좎씠??ces2024_sk?먮뜑?쒕뱶_sk-wonderland_?먰??ㅽ떛?꾩씪?쒕뱶_5</t>
  </si>
  <si>
    <t>/global/archives/17047/4-sk?대끂踰좎씠??ces2024_sk?먮뜑?쒕뱶_sk-wonderland_?먰??ㅽ떛?꾩씪?쒕뱶_ai-??2</t>
  </si>
  <si>
    <t>/global/archives/3442</t>
  </si>
  <si>
    <t>/global/archives/3661</t>
  </si>
  <si>
    <t>/global/archives/5609</t>
  </si>
  <si>
    <t>/global/archives/7574</t>
  </si>
  <si>
    <t>/global/archives/8087</t>
  </si>
  <si>
    <t>/global/archives/9213</t>
  </si>
  <si>
    <t>/global/archives/tag/ZWxlY3RyaW</t>
  </si>
  <si>
    <t>/global/archives/tag/battery-monitoring-integrated-circuit</t>
  </si>
  <si>
    <t>/global/archives/tag/benz</t>
  </si>
  <si>
    <t>/global/archives/tag/ceo-park-sang-kyu</t>
  </si>
  <si>
    <t>/global/archives/tag/china</t>
  </si>
  <si>
    <t>/global/archives/tag/f-150-lightning</t>
  </si>
  <si>
    <t>/global/archives/tag/flexible-cover-window</t>
  </si>
  <si>
    <t>/global/archives/tag/frontier-1-5d</t>
  </si>
  <si>
    <t>/global/archives/tag/green-innovation</t>
  </si>
  <si>
    <t>/global/archives/tag/iest</t>
  </si>
  <si>
    <t>/global/archives/tag/libs</t>
  </si>
  <si>
    <t>/global/archives/tag/morgan-stanley-capital-international</t>
  </si>
  <si>
    <t>/global/archives/tag/production-sharing-contract</t>
  </si>
  <si>
    <t>/global/archives/tag/psc</t>
  </si>
  <si>
    <t>/global/archives/tag/purecycle-technologies</t>
  </si>
  <si>
    <t>/global/archives/tag/sk-battery-hungary</t>
  </si>
  <si>
    <t>/global/archives/tag/sk-ulsan-complex</t>
  </si>
  <si>
    <t>/global/archives/tag/skearthon</t>
  </si>
  <si>
    <t>/global/archives/tag/skiet</t>
  </si>
  <si>
    <t>/global/archives/tag/ulsan</t>
  </si>
  <si>
    <t>/global/archives/tag/yukong</t>
  </si>
  <si>
    <t>/global/archives/tag/訝?쎖</t>
  </si>
  <si>
    <t>/global/archivThe company is expanding its battery production facility in Kom찼rom, Hungary, with an additional investment to increase capacity to 30 GWh per year, catering to the European EV market.es/16463</t>
  </si>
  <si>
    <t>/global/archives/10148</t>
  </si>
  <si>
    <t>/global/archives/1016</t>
  </si>
  <si>
    <t>/global/archives/10570</t>
  </si>
  <si>
    <t>/global/archives/11125</t>
  </si>
  <si>
    <t>/global/archives/11342</t>
  </si>
  <si>
    <t>/global/archives/11486</t>
  </si>
  <si>
    <t>/global/archives/11623</t>
  </si>
  <si>
    <t>/global/archives/12044</t>
  </si>
  <si>
    <t>/global/archives/12241</t>
  </si>
  <si>
    <t>/global/archives/12274</t>
  </si>
  <si>
    <t>/global/archives/12349</t>
  </si>
  <si>
    <t>/global/archives/12692/?쒕줈移대낯?쇱씠?꾩뒪???5</t>
  </si>
  <si>
    <t>/global/archives/12823</t>
  </si>
  <si>
    <t>/global/archives/12928</t>
  </si>
  <si>
    <t>/global/archives/12968</t>
  </si>
  <si>
    <t>/global/archives/13153</t>
  </si>
  <si>
    <t>/global/archives/13478</t>
  </si>
  <si>
    <t>/global/archives/13667</t>
  </si>
  <si>
    <t>/global/archives/14442</t>
  </si>
  <si>
    <t>/global/archives/14869</t>
  </si>
  <si>
    <t>/global/archives/18208/6-skeo-malaysia-plogging-on-28-may-sk?댁뒪??留먮젅?댁떆??1</t>
  </si>
  <si>
    <t>/global/archives/18283" /t "_blank</t>
  </si>
  <si>
    <t>/global/archives/19149</t>
  </si>
  <si>
    <t>/global/archives/2557</t>
  </si>
  <si>
    <t>/global/archives/2568</t>
  </si>
  <si>
    <t>/global/archives/3220</t>
  </si>
  <si>
    <t>/global/archives/4415</t>
  </si>
  <si>
    <t>/global/archives/4897</t>
  </si>
  <si>
    <t>/global/archives/4900</t>
  </si>
  <si>
    <t>/global/archives/5182</t>
  </si>
  <si>
    <t>/global/archives/5651</t>
  </si>
  <si>
    <t>/global/archives/5804</t>
  </si>
  <si>
    <t>/global/archives/6323</t>
  </si>
  <si>
    <t>/global/archives/6329</t>
  </si>
  <si>
    <t>/global/archives/6462 - https:/www.skenmove.com/sustainability/scope-1</t>
  </si>
  <si>
    <t>/global/archives/6984</t>
  </si>
  <si>
    <t>/global/archives/7064</t>
  </si>
  <si>
    <t>/global/archives/7463</t>
  </si>
  <si>
    <t>/global/archives/8042</t>
  </si>
  <si>
    <t>/global/archives/8763</t>
  </si>
  <si>
    <t>/global/archives/8765</t>
  </si>
  <si>
    <t>/global/archives/8870</t>
  </si>
  <si>
    <t>/global/archives/9250</t>
  </si>
  <si>
    <t>/global/archives/9299</t>
  </si>
  <si>
    <t>/global/archives/9394</t>
  </si>
  <si>
    <t>/global/archives/9415</t>
  </si>
  <si>
    <t>/global/archives/9715</t>
  </si>
  <si>
    <t>/global/archives/9998/attachment/04</t>
  </si>
  <si>
    <t>/global/archives/category/business/corporate/sk-innovation</t>
  </si>
  <si>
    <t>/global/archives/category/corporate/sk-enterm</t>
  </si>
  <si>
    <t>/global/archives/tag/2020鸚㏝윪麗묈쎖??퓷?낁즳溫뷴씃</t>
  </si>
  <si>
    <t>/global/archives/tag/2024</t>
  </si>
  <si>
    <t>/global/archives/tag/advanced-recycling-cluster</t>
  </si>
  <si>
    <t>/global/archives/tag/advanced-sf-battery</t>
  </si>
  <si>
    <t>/global/archives/tag/anode</t>
  </si>
  <si>
    <t>/global/archives/tag/aramid</t>
  </si>
  <si>
    <t>/global/archives/tag/art</t>
  </si>
  <si>
    <t>/global/archives/tag/battery-precursor</t>
  </si>
  <si>
    <t>/global/archives/tag/battery-swap-station</t>
  </si>
  <si>
    <t>/global/archives/tag/bev</t>
  </si>
  <si>
    <t>/global/archives/tag/bmw</t>
  </si>
  <si>
    <t>/global/archives/tag/c3VzdGFpbm</t>
  </si>
  <si>
    <t>/global/archives/tag/cam</t>
  </si>
  <si>
    <t>/global/archives/tag/carbon-neutrality</t>
  </si>
  <si>
    <t>/global/archives/tag/ccs-hub-project</t>
  </si>
  <si>
    <t>/global/archives/tag/ces</t>
  </si>
  <si>
    <t>/global/archives/tag/ces2023</t>
  </si>
  <si>
    <t>/global/archives/tag/changzhou</t>
  </si>
  <si>
    <t>/global/archives/tag/clean-clx</t>
  </si>
  <si>
    <t>/global/archives/tag/continew</t>
  </si>
  <si>
    <t>/global/archives/tag/data-centers</t>
  </si>
  <si>
    <t>/global/archives/tag/decarbonization</t>
  </si>
  <si>
    <t>/global/archives/tag/dell-technologies</t>
  </si>
  <si>
    <t>/global/archives/tag/diagnosis</t>
  </si>
  <si>
    <t>/global/archives/tag/dic-certo</t>
  </si>
  <si>
    <t>/global/archives/tag/doosan</t>
  </si>
  <si>
    <t>/global/archives/tag/drone</t>
  </si>
  <si>
    <t>/global/archives/tag/dubai</t>
  </si>
  <si>
    <t>/global/archives/tag/ecosystem</t>
  </si>
  <si>
    <t>/global/archives/tag/energy-company</t>
  </si>
  <si>
    <t>/global/archives/tag/evs</t>
  </si>
  <si>
    <t>/global/archives/tag/ewha-womans-university</t>
  </si>
  <si>
    <t>/global/archives/tag/flexible-display</t>
  </si>
  <si>
    <t>/global/archives/tag/global-csr</t>
  </si>
  <si>
    <t>/global/archives/tag/group-iii-base-oil</t>
  </si>
  <si>
    <t>/global/archives/tag/houston</t>
  </si>
  <si>
    <t>/global/archives/tag/immersion-cooling-fluids</t>
  </si>
  <si>
    <t>/global/archives/tag/india</t>
  </si>
  <si>
    <t>/global/archives/tag/indonesia</t>
  </si>
  <si>
    <t>/global/archives/tag/institute-of-environmental-science-technology</t>
  </si>
  <si>
    <t>/global/archives/tag/interview</t>
  </si>
  <si>
    <t>/global/archives/tag/ionomer</t>
  </si>
  <si>
    <t>/global/archives/tag/iscc</t>
  </si>
  <si>
    <t>/global/archives/tag/kesco</t>
  </si>
  <si>
    <t>/global/archives/tag/korea-hydro-nuclear-power</t>
  </si>
  <si>
    <t>/global/archives/tag/life-cycle-assessment</t>
  </si>
  <si>
    <t>/global/archives/tag/lithium-hydroxide</t>
  </si>
  <si>
    <t>/global/archives/tag/lubricant-base-oil-production</t>
  </si>
  <si>
    <t>/global/archives/tag/lubricants</t>
  </si>
  <si>
    <t>/global/archives/tag/lucky-money</t>
  </si>
  <si>
    <t>/global/archives/tag/marinachain</t>
  </si>
  <si>
    <t>/global/archives/tag/marine-innovation</t>
  </si>
  <si>
    <t>/global/archives/tag/methane</t>
  </si>
  <si>
    <t>/global/archives/tag/naphtha</t>
  </si>
  <si>
    <t>/global/archives/tag/oil-block</t>
  </si>
  <si>
    <t>/global/archives/tag/olefin</t>
  </si>
  <si>
    <t>/global/archives/tag/paraxylene-production</t>
  </si>
  <si>
    <t>/global/archives/tag/pat-wilson</t>
  </si>
  <si>
    <t>/global/archives/tag/pct</t>
  </si>
  <si>
    <t>/global/archives/tag/petrochemicals</t>
  </si>
  <si>
    <t>/global/archives/tag/plogging</t>
  </si>
  <si>
    <t>/global/archives/tag/polyurethane</t>
  </si>
  <si>
    <t>/global/archives/tag/portfolio</t>
  </si>
  <si>
    <t>/global/archives/tag/project</t>
  </si>
  <si>
    <t>/global/archives/tag/psep</t>
  </si>
  <si>
    <t>/global/archives/tag/rd</t>
  </si>
  <si>
    <t>/global/archives/tag/seosan-plant</t>
  </si>
  <si>
    <t>/global/archives/tag/silesia</t>
  </si>
  <si>
    <t>/global/archives/tag/sk-enmove</t>
  </si>
  <si>
    <t>/global/archives/tag/sk-inside</t>
  </si>
  <si>
    <t>/global/archives/tag/skea</t>
  </si>
  <si>
    <t>/global/archives/tag/skhb</t>
  </si>
  <si>
    <t>/global/archives/tag/sklc</t>
  </si>
  <si>
    <t>/global/archives/tag/skle</t>
  </si>
  <si>
    <t>/global/archives/tag/smart-plant-solutions</t>
  </si>
  <si>
    <t>/global/archives/tag/spain</t>
  </si>
  <si>
    <t>/global/archives/tag/star</t>
  </si>
  <si>
    <t>/global/archives/tag/super-gap</t>
  </si>
  <si>
    <t>/global/archives/tag/us</t>
  </si>
  <si>
    <t>/global/archives/tag/usa</t>
  </si>
  <si>
    <t>/global/archives/tag/vietnamese-mekong-delta</t>
  </si>
  <si>
    <t>/global/archives/tag/?드뒯黎썼쉐</t>
  </si>
  <si>
    <t>/global/archives/18208/6-skeo-malaysia-plogging-on-28-may-sk?댁뒪??留먮젅?댁떆??Malaysia</t>
  </si>
  <si>
    <t>/global/archives/18208/6-skeo-malaysia-plogging-on-28-may-sk?댁뒪??留먮젅?댁떆??Organic Search</t>
  </si>
  <si>
    <t>Yellowed phone cases and faded chairs, are they really on us?</t>
  </si>
  <si>
    <t>http://skinnonews.com/global/archives/18989</t>
  </si>
  <si>
    <t>Shifts and shutters: How Łukasz Grudzień balances work at SKBMP with his love for dog photography</t>
  </si>
  <si>
    <t>http://skinnonews.com/global/archives/19014</t>
  </si>
  <si>
    <t>SK Earthon secures operatorship of Ketapu Cluster off the coast of Sarawak, Malaysia, expanding operations in Southeast Asia</t>
  </si>
  <si>
    <t>http://skinnonews.com/global/archives/19045</t>
  </si>
  <si>
    <t>SK Energy to start sustainable aviation fuel (SAF) commercial production</t>
  </si>
  <si>
    <t>http://skinnonews.com/global/archives/19078</t>
  </si>
  <si>
    <t>SK Enmove earns Gold rating in prestigious EcoVadis ESG assessment</t>
  </si>
  <si>
    <t>http://skinnonews.com/global/archives/19095</t>
  </si>
  <si>
    <t>[SKinno Tech] Asphalt</t>
  </si>
  <si>
    <t>http://skinnonews.com/global/archives/19108</t>
  </si>
  <si>
    <t>A heartfelt journey with “Wish Makers”: Turning dreams and hope into reality</t>
  </si>
  <si>
    <t>http://skinnonews.com/global/archives/19128</t>
  </si>
  <si>
    <t>SK Ulsan Complex, home to Korea’s largest refinery and chemical plants, transforms with AI and digital transformation</t>
  </si>
  <si>
    <t>http://skinnonews.com/global/archives/19154</t>
  </si>
  <si>
    <t>SK Ulsan Complex, home to Korea’s largest refinery and chemical plants, transforms with AI and digital transformation</t>
    <phoneticPr fontId="5" type="noConversion"/>
  </si>
  <si>
    <t>24년 9월</t>
  </si>
  <si>
    <t>플라스틱이 누렇게 변하는 이유</t>
    <phoneticPr fontId="5" type="noConversion"/>
  </si>
  <si>
    <t>배터리 전문가이자 사진작가</t>
    <phoneticPr fontId="5" type="noConversion"/>
  </si>
  <si>
    <t>SK어스온 말레이 광구 개발 타당성 검증</t>
    <phoneticPr fontId="5" type="noConversion"/>
  </si>
  <si>
    <t>SK에너지 지속가능 항공유 생산라인</t>
    <phoneticPr fontId="5" type="noConversion"/>
  </si>
  <si>
    <t>SK엔무브 에코바디스 골드등급</t>
    <phoneticPr fontId="5" type="noConversion"/>
  </si>
  <si>
    <t>[스키노테크] 아스팔트</t>
    <phoneticPr fontId="5" type="noConversion"/>
  </si>
  <si>
    <t>위시메이커</t>
    <phoneticPr fontId="5" type="noConversion"/>
  </si>
  <si>
    <t>SK이노 AI, DT 적용 솔루션</t>
    <phoneticPr fontId="5" type="noConversion"/>
  </si>
  <si>
    <t>Kyiv Metropolitan Area, Ukraine</t>
  </si>
  <si>
    <t>Greater Visakhapatnam Area, India</t>
  </si>
  <si>
    <t>Greater Raipur Area, India</t>
  </si>
  <si>
    <t>Greater Rajkot Area, India</t>
  </si>
  <si>
    <t>Guwahati, India</t>
  </si>
  <si>
    <t>Pune, India</t>
  </si>
  <si>
    <t>Abu Dhabi, United Arab Emirates</t>
  </si>
  <si>
    <t>Kozhikode, India</t>
  </si>
  <si>
    <t>Anand, India</t>
  </si>
  <si>
    <t>Ningbo-Zhoushan Area, China</t>
  </si>
  <si>
    <t>Uusikaupunki, Finland</t>
  </si>
  <si>
    <t>Portland, Oregon Metropolitan Area</t>
  </si>
  <si>
    <t>Cuddapah, India</t>
  </si>
  <si>
    <t>Kanayannur, India</t>
  </si>
  <si>
    <t>Salem, India</t>
  </si>
  <si>
    <t>Khurja, India</t>
  </si>
  <si>
    <t>Greater Lyon Area, France</t>
  </si>
  <si>
    <t>Tiruchirappalli, India</t>
  </si>
  <si>
    <t>Faridabad, India</t>
  </si>
  <si>
    <t>Phagwara, India</t>
  </si>
  <si>
    <t>Bintulu, Malaysia</t>
  </si>
  <si>
    <t>Lagos, Nigeria</t>
  </si>
  <si>
    <t>San Antonio, Texas Metropolitan Area</t>
  </si>
  <si>
    <t>Kuala Terengganu, Malaysia</t>
  </si>
  <si>
    <t>Greater Tarragona Area, Spain</t>
  </si>
  <si>
    <t>Kanpur, India</t>
  </si>
  <si>
    <t>Greater Allahabad Area, India</t>
  </si>
  <si>
    <t>Manchester Area, United Kingdom, United Kingdom</t>
  </si>
  <si>
    <t>Greater Agra Area, India</t>
  </si>
  <si>
    <t>Bangalore Urban district, India</t>
  </si>
  <si>
    <t>Mysore, India</t>
  </si>
  <si>
    <t>Mangaluru, India</t>
  </si>
  <si>
    <t>Greater Nashik Area, India</t>
  </si>
  <si>
    <t>Muzaffarpur, India</t>
  </si>
  <si>
    <t>Greater Madurai Area, India</t>
  </si>
  <si>
    <t>Greater Gwalior Area, India</t>
  </si>
  <si>
    <t>Dhanbad-Ranchi Area, India</t>
  </si>
  <si>
    <t>Greater Nakhon Si Thammarat Area, Thailand</t>
  </si>
  <si>
    <t>Greater Kuantan, Malaysia</t>
  </si>
  <si>
    <t>Kota Kinabalu, Malaysia Metropolitan Area, Malaysia</t>
  </si>
  <si>
    <t>Greater Aurangabad Area, India</t>
  </si>
  <si>
    <t>Greater Jabalpur Area, India</t>
  </si>
  <si>
    <t>Chandigarh, India</t>
  </si>
  <si>
    <t>Miri, Malaysia</t>
  </si>
  <si>
    <t>09/01/2024</t>
  </si>
  <si>
    <t>09/02/2024</t>
  </si>
  <si>
    <t>09/03/2024</t>
  </si>
  <si>
    <t>09/04/2024</t>
  </si>
  <si>
    <t>09/05/2024</t>
  </si>
  <si>
    <t>09/06/2024</t>
  </si>
  <si>
    <t>09/07/2024</t>
  </si>
  <si>
    <t>09/08/2024</t>
  </si>
  <si>
    <t>09/09/2024</t>
  </si>
  <si>
    <t>09/10/2024</t>
  </si>
  <si>
    <t>09/11/2024</t>
  </si>
  <si>
    <t>09/12/2024</t>
  </si>
  <si>
    <t>09/13/2024</t>
  </si>
  <si>
    <t>09/14/2024</t>
  </si>
  <si>
    <t>09/15/2024</t>
  </si>
  <si>
    <t>09/16/2024</t>
  </si>
  <si>
    <t>09/17/2024</t>
  </si>
  <si>
    <t>09/18/2024</t>
  </si>
  <si>
    <t>09/19/2024</t>
  </si>
  <si>
    <t>09/20/2024</t>
  </si>
  <si>
    <t>09/21/2024</t>
  </si>
  <si>
    <t>09/22/2024</t>
  </si>
  <si>
    <t>09/23/2024</t>
  </si>
  <si>
    <t>09/24/2024</t>
  </si>
  <si>
    <t>09/25/2024</t>
  </si>
  <si>
    <t>09/26/2024</t>
  </si>
  <si>
    <t>09/27/2024</t>
  </si>
  <si>
    <t>09/28/2024</t>
  </si>
  <si>
    <t>09/29/2024</t>
  </si>
  <si>
    <t>09/30/2024</t>
  </si>
  <si>
    <t>9월 PV</t>
    <phoneticPr fontId="5" type="noConversion"/>
  </si>
  <si>
    <t>SK Innovation and local AI firm 딥아이(DEEP-AI) have developed the world's first "AI IRIS Non-Destructive Testing Automatic Evaluation Solution," advancing towards commercialization. This innovation is part of SK Innovation's strategy to integrate AI and digital transformation (DT) into their refining and petrochemical processes, marking a significant step in Smart Plant 2.0 initiatives started in 2016 at SK Ulsan CLX.
The new AI IRIS technology significantly enhances defect detection accuracy and reduces inspection times for critical components like heat exchangers, promoting safety and operational efficiency. This development showcases the synergy between large enterprises' data expertise and small enterprises' AI innovations.
Additionally, SK Innovation has commercialized OCEAN-H, an optimized asset management system for the refining and petrochemical industries, leveraging over 60 years of data. Since its debut, OCEAN-H has generated significant revenue and interest from various industries.
SK Innovation plans to expand these AI-driven solutions to global markets, positioning Ulsan as a leader in industrial AI. Collaborations with international partners, like Tata Group's TCS, further underscore their commitment to enhancing competitiveness through digital technologies.
👉 Click here for details: https://lnkd.in/gQgUdvDj
#AI #SmartPlant #DigitalTransformation #UlsanCLX #CLX</t>
  </si>
  <si>
    <t>https://www.linkedin.com/feed/update/urn:li:activity:7246336965640347648</t>
  </si>
  <si>
    <t>Organic</t>
  </si>
  <si>
    <t>Nari Nam</t>
  </si>
  <si>
    <t>All followers</t>
  </si>
  <si>
    <t>Children’s dreams are like lights that illuminate the world.✨ To keep those lights shine brightly, SK Innovation affiliates decided to team up with the Make-A-Wish Foundation in 𝗪𝗶𝘀𝗵 𝗠𝗮𝗸𝗲𝗿 project. Members of the company volunteered to become 𝗪𝗶𝘀𝗵 𝗔𝗻𝗴𝗲𝗹𝘀 with their mission of fulfilling the wishes of children battling hard-to-treat diseases. 
Among the Wish Kids of this project, let’s follow us to meet Theo, a boy who loves paper airplanes. The story of Theo and his Wish Day was unfold by a Wish Angel through our content. Check out the post below to learn the heartfelt journey of Theo and Wish Makers. 💕
👉 https://lnkd.in/g6-uF2CJ
#wishday #wishmaker #makeawish #skinnovation #csr</t>
  </si>
  <si>
    <t>https://www.linkedin.com/feed/update/urn:li:activity:7245382389240078337</t>
  </si>
  <si>
    <t>Do you remember our last 𝗘𝗻𝗲𝗿𝗴𝘆 𝗧𝗶𝗱𝗯𝗶𝘁𝘀 post about #Kerosene? It didn’t just replace the popular whale oil that once lit up homes 🕯️—it’s now powering planes and has become a pivotal component of the #aviation industry today!✈️ If you missed it, check out the short video below. 👇
📌Turn on English CC for subtitles.
#energytidbits #skinnovation #skenergy #SAF #sustainableaviationfuel</t>
  </si>
  <si>
    <t>https://www.linkedin.com/feed/update/urn:li:activity:7244930398999175168</t>
  </si>
  <si>
    <t>Did you know that #asphalt is not just a road surface but a vital component of our daily lives? From #highways to parking lots, this versatile #material plays a crucial role in #transportation and urban development.
In our latest article of SKinno Tech series, we dive deep into the features, applications, and innovations surrounding asphalt. Especially, let's discover how SK energy’s products and technologies in this field can enhance driving safety and comfort, paving the way for the future!
#SKE #superphalt #asphaltmixture #premiumasphalt</t>
  </si>
  <si>
    <t>https://www.linkedin.com/feed/update/urn:li:activity:7244226264599838720</t>
  </si>
  <si>
    <t>We are excited to announce that SK Enmove Co., Ltd. earned a Gold rating from EcoVadis, a globally recognized ESG supply chain assessment agency, placing it in the top 5%. This achievement reflects SK Enmove's robust capabilities in ESG management, including its highest marks in Labor &amp; Human Rights and Ethics, along with universally strong evaluations across all criteria.
Check it here for more details: https://lnkd.in/g3R7BTH2
#SKEN #ESG #sustainability #supplychain</t>
  </si>
  <si>
    <t>https://www.linkedin.com/feed/update/urn:li:activity:7242354979905142784</t>
  </si>
  <si>
    <t xml:space="preserve">𝘏𝘢𝘱𝘱𝘺 𝘔𝘪𝘥-𝘈𝘶𝘵𝘶𝘮𝘯 𝘍𝘦𝘴𝘵𝘪𝘷𝘢𝘭!
In countries where this day is celebrated, one of the most popular traditions is gathering to gaze at the full moon 🌕 and pray for better luck 🙏. Join us to make wishes together, shall we? 🍂
#chuseok #moonfestival #mooncake </t>
  </si>
  <si>
    <t>https://www.linkedin.com/feed/update/urn:li:activity:7241310048545636353</t>
  </si>
  <si>
    <t>자혜 정</t>
  </si>
  <si>
    <t>Video</t>
  </si>
  <si>
    <t>Baffled by complex technical jargon from the #energy industry? Dive into 𝗜𝗻𝗻𝗼𝗽𝗲𝗱𝗶𝗮, your go-to guide for unraveling the latest industry trends and essential keywords, elevating your tech savvy! 📖 
Today, let’s explore 𝘾𝙖𝙧𝙗𝙤𝙣 𝘾𝙖𝙥𝙩𝙪𝙧𝙚, 𝙐𝙩𝙞𝙡𝙞𝙯𝙖𝙩𝙞𝙤𝙣, 𝙖𝙣𝙙 𝙎𝙩𝙤𝙧𝙖𝙜𝙚 (#CCUS) — a suite of technologies poised to significantly reduce carbon emissions in the energy sector and beyond.⛽🌱 
#carboncapture #CCS #CCU</t>
  </si>
  <si>
    <t>https://www.linkedin.com/feed/update/urn:li:activity:7240216784090324992</t>
  </si>
  <si>
    <t>We’re excited to announce that SK Energy has become the first in South Korea to run a dedicated continuous 𝗦𝘂𝘀𝘁𝗮𝗶𝗻𝗮𝗯𝗹𝗲 𝗔𝘃𝗶𝗮𝘁𝗶𝗼𝗻 𝗙𝘂𝗲𝗹 (#SAF) production line that uses advanced co-pressing technology. Accordingly, commercial production will start next month (October), denoting a pivotal milestone in the company’s consistent efforts to lead the rapidly growing SAF market.
Click here for more details👉 https://lnkd.in/g84iKJJ8 
#copressiong #aviationfuel #SKE</t>
  </si>
  <si>
    <t>https://www.linkedin.com/feed/update/urn:li:activity:7239535630098055169</t>
  </si>
  <si>
    <t>SK Earthon (#SKEO), SK Innovation’s subsidiary for oil exploration and production, announced on the 8th that it has secured operatorship of #Ketapu Cluster off the coast of #Sarawak, #Malaysia. The company signed a Production Sharing Contract with PETRONAS, through Malaysia Petroleum Management. SK Earthon plans to explore development opportunities by leveraging the connection between the Ketapu Cluster and the SK427 block, for which SK Earthon acquired operation rights in April 2022. 
Click here for more details: https://lnkd.in/e7ftyDF4
#oilexploration #petroleum</t>
  </si>
  <si>
    <t>https://www.linkedin.com/feed/update/urn:li:activity:7239135641391804417</t>
  </si>
  <si>
    <t>On Sep 9, 2004, SK celebrated the completion of its second 𝗟𝘂𝗯𝗲 𝗕𝗮𝘀𝗲 𝗢𝗶𝗹 (𝗟𝗕𝗢) 𝗣𝗿𝗼𝗱𝘂𝗰𝘁𝗶𝗼𝗻 𝗣𝗹𝗮𝗻𝘁 at the Ulsan Complex, South Korea. This is not only marked a turning point for the company but also propelled South Korea to the forefront of the 𝗴𝗹𝗼𝗯𝗮𝗹 𝗽𝗿𝗲𝗺𝗶𝘂𝗺 𝗹𝘂𝗯𝗲 𝗯𝗮𝘀𝗲 𝗼𝗶𝗹 𝗺𝗮𝗿𝗸𝗲𝘁. Now, SK Enmove Co., Ltd. is proud to lead the global market with #YUBASE and #ZIC products. Learn more about this event with us through the cards below 👇
#SKEN #Todayinhistory #lubebaseoil #lubricant</t>
  </si>
  <si>
    <t>https://www.linkedin.com/feed/update/urn:li:activity:7238781581782343680</t>
  </si>
  <si>
    <t>🌟 𝗠𝗲𝗲𝘁 𝗼𝘂𝗿 𝗲𝗺𝗽𝗹𝗼𝘆𝗲𝗲: Łukasz Grudzień 🌟
Today, we’d like to introduce Łukasz Grudzień, our dedicated Shift Leader in the CCS Production department, and an avid dog #photographer 📷
Thanks to the flexible shift system at SK hi-tech battery materials Poland, an overseas subsidiary of SK IE TECHNOLOGY (#SKIET), Łukasz gets to enjoy both his professional life and the cute moments of #dogs through his camera lens 🐾🐶.
His heartfelt work even extends to local #shelters, where his photos help dogs find new homes.
Discover more about Łukasz’s inspiring journey here 👉 https://lnkd.in/gvUY6hX7
#SKBMP #worklifebalance #dogphotography #doglovers #productionleader</t>
  </si>
  <si>
    <t>https://www.linkedin.com/feed/update/urn:li:activity:7237701562117058561</t>
  </si>
  <si>
    <t>Ever wondered why your once-clear phone case now looks dingy yellow 🤔? Or why those stadium seats seem so faded 🤷🏻 ? It’s not just you! Explore the fascinating world of #plastic #discoloration and discover the secrets behind the yellowing and whitening of everyday items 🌞🔬. Plus, we’ve got some insider tips on how to restore them to their original glory 😉!
👉 Check it here: https://lnkd.in/ezCSH-wx
#plasticproblems #dailyitems #techtips</t>
  </si>
  <si>
    <t>https://www.linkedin.com/feed/update/urn:li:activity:7236614078318678016</t>
  </si>
  <si>
    <t>18차 팔로워광고_240902~240930</t>
  </si>
  <si>
    <t>브라질_팔로워광고_240902~240930</t>
  </si>
  <si>
    <t>페루_팔로워광고_240902~240930</t>
  </si>
  <si>
    <t>인도_팔로워광고_240913~240930</t>
  </si>
  <si>
    <t>18차 팔로워 광고</t>
    <phoneticPr fontId="5" type="noConversion"/>
  </si>
  <si>
    <t>SKI AI∙DT 솔루션</t>
  </si>
  <si>
    <t>위시메이커</t>
  </si>
  <si>
    <t>에너지식 3편</t>
  </si>
  <si>
    <t>스키노테크 아스팔트</t>
  </si>
  <si>
    <t>SKEN 에코바디스 ESG 평가</t>
  </si>
  <si>
    <t>추석 콘텐츠</t>
  </si>
  <si>
    <t>이노백과사전 CCUS</t>
  </si>
  <si>
    <t xml:space="preserve">SKE SAF </t>
  </si>
  <si>
    <t>SKEO 케타푸 광구</t>
  </si>
  <si>
    <t>과거의 오늘 윤활기유 제2 생산공장 준공</t>
  </si>
  <si>
    <t>SKIET 폴란드 직원 인터뷰</t>
  </si>
  <si>
    <t>플라스틱 변색</t>
  </si>
  <si>
    <t>기사리스트에 짧은제목 추가하도록 만들면서 1위, 2위기사 제목도 연동시킴</t>
    <phoneticPr fontId="5" type="noConversion"/>
  </si>
  <si>
    <t># 제작자노트 (9/4)</t>
    <phoneticPr fontId="5" type="noConversion"/>
  </si>
  <si>
    <t>링크드인 캘린더 삽입용 제목</t>
    <phoneticPr fontId="5" type="noConversion"/>
  </si>
  <si>
    <t>9/1/2024</t>
  </si>
  <si>
    <t>Paused</t>
  </si>
  <si>
    <t>9/2/2024</t>
  </si>
  <si>
    <t>9/30/2024</t>
  </si>
  <si>
    <t>Dynamic</t>
  </si>
  <si>
    <t>Completed</t>
  </si>
  <si>
    <t>9/13/2024</t>
  </si>
  <si>
    <t>가장 높은 Engagement</t>
  </si>
  <si>
    <t>가장 높은 클릭률 (CTR)</t>
  </si>
  <si>
    <t>(1월 2일 게재 : Full version of ＂Into the 1nnnovation＂ series. CTR 33%)</t>
  </si>
  <si>
    <r>
      <t xml:space="preserve">SKGC </t>
    </r>
    <r>
      <rPr>
        <sz val="11"/>
        <color theme="1"/>
        <rFont val="맑은 고딕"/>
        <family val="2"/>
        <charset val="129"/>
      </rPr>
      <t>变</t>
    </r>
    <r>
      <rPr>
        <sz val="11"/>
        <color theme="1"/>
        <rFont val="Pretendard"/>
        <family val="3"/>
        <charset val="129"/>
      </rPr>
      <t>更公司名</t>
    </r>
    <r>
      <rPr>
        <sz val="11"/>
        <color theme="1"/>
        <rFont val="맑은 고딕"/>
        <family val="2"/>
        <charset val="129"/>
      </rPr>
      <t>称为</t>
    </r>
    <r>
      <rPr>
        <sz val="11"/>
        <color theme="1"/>
        <rFont val="Pretendard"/>
        <family val="3"/>
        <charset val="129"/>
      </rPr>
      <t xml:space="preserve"> SK Geo Centric, 公布</t>
    </r>
    <r>
      <rPr>
        <sz val="11"/>
        <color theme="1"/>
        <rFont val="맑은 고딕"/>
        <family val="2"/>
        <charset val="129"/>
      </rPr>
      <t>将发</t>
    </r>
    <r>
      <rPr>
        <sz val="11"/>
        <color theme="1"/>
        <rFont val="Pretendard"/>
        <family val="3"/>
        <charset val="129"/>
      </rPr>
      <t>展成</t>
    </r>
    <r>
      <rPr>
        <sz val="11"/>
        <color theme="1"/>
        <rFont val="맑은 고딕"/>
        <family val="2"/>
        <charset val="129"/>
      </rPr>
      <t>为</t>
    </r>
    <r>
      <rPr>
        <sz val="11"/>
        <color theme="1"/>
        <rFont val="Pretendard"/>
        <family val="3"/>
        <charset val="129"/>
      </rPr>
      <t>“全球最佳</t>
    </r>
    <r>
      <rPr>
        <sz val="11"/>
        <color theme="1"/>
        <rFont val="맑은 고딕"/>
        <family val="2"/>
        <charset val="129"/>
      </rPr>
      <t>废</t>
    </r>
    <r>
      <rPr>
        <sz val="11"/>
        <color theme="1"/>
        <rFont val="Pretendard"/>
        <family val="3"/>
        <charset val="129"/>
      </rPr>
      <t>塑料回收利用城市油田企</t>
    </r>
    <r>
      <rPr>
        <sz val="11"/>
        <color theme="1"/>
        <rFont val="맑은 고딕"/>
        <family val="2"/>
        <charset val="129"/>
      </rPr>
      <t>业</t>
    </r>
    <r>
      <rPr>
        <sz val="11"/>
        <color theme="1"/>
        <rFont val="Pretendard"/>
        <family val="3"/>
        <charset val="129"/>
      </rPr>
      <t>”的目</t>
    </r>
    <r>
      <rPr>
        <sz val="11"/>
        <color theme="1"/>
        <rFont val="맑은 고딕"/>
        <family val="2"/>
        <charset val="129"/>
      </rPr>
      <t>标</t>
    </r>
  </si>
  <si>
    <r>
      <t>SK IE Technology 中</t>
    </r>
    <r>
      <rPr>
        <sz val="11"/>
        <color theme="1"/>
        <rFont val="맑은 고딕"/>
        <family val="2"/>
        <charset val="129"/>
      </rPr>
      <t>国</t>
    </r>
    <r>
      <rPr>
        <sz val="11"/>
        <color theme="1"/>
        <rFont val="Pretendard"/>
        <family val="3"/>
        <charset val="129"/>
      </rPr>
      <t>常州法人，2022年上半期 展</t>
    </r>
    <r>
      <rPr>
        <sz val="11"/>
        <color theme="1"/>
        <rFont val="맑은 고딕"/>
        <family val="2"/>
        <charset val="129"/>
      </rPr>
      <t>开与</t>
    </r>
    <r>
      <rPr>
        <sz val="11"/>
        <color theme="1"/>
        <rFont val="Pretendard"/>
        <family val="3"/>
        <charset val="129"/>
      </rPr>
      <t>社</t>
    </r>
    <r>
      <rPr>
        <sz val="11"/>
        <color theme="1"/>
        <rFont val="맑은 고딕"/>
        <family val="2"/>
        <charset val="129"/>
      </rPr>
      <t>区</t>
    </r>
    <r>
      <rPr>
        <sz val="11"/>
        <color theme="1"/>
        <rFont val="Pretendard"/>
        <family val="3"/>
        <charset val="129"/>
      </rPr>
      <t>相成的ESG活</t>
    </r>
    <r>
      <rPr>
        <sz val="11"/>
        <color theme="1"/>
        <rFont val="맑은 고딕"/>
        <family val="2"/>
        <charset val="129"/>
      </rPr>
      <t>动</t>
    </r>
  </si>
  <si>
    <r>
      <t>SK Geo Centric 布局中</t>
    </r>
    <r>
      <rPr>
        <sz val="11"/>
        <color theme="1"/>
        <rFont val="맑은 고딕"/>
        <family val="2"/>
        <charset val="129"/>
      </rPr>
      <t>国</t>
    </r>
    <r>
      <rPr>
        <sz val="11"/>
        <color theme="1"/>
        <rFont val="Pretendard"/>
        <family val="3"/>
        <charset val="129"/>
      </rPr>
      <t>首</t>
    </r>
    <r>
      <rPr>
        <sz val="11"/>
        <color theme="1"/>
        <rFont val="맑은 고딕"/>
        <family val="2"/>
        <charset val="129"/>
      </rPr>
      <t>个</t>
    </r>
    <r>
      <rPr>
        <sz val="11"/>
        <color theme="1"/>
        <rFont val="Pretendard"/>
        <family val="3"/>
        <charset val="129"/>
      </rPr>
      <t>EAA</t>
    </r>
    <r>
      <rPr>
        <sz val="11"/>
        <color theme="1"/>
        <rFont val="맑은 고딕"/>
        <family val="2"/>
        <charset val="129"/>
      </rPr>
      <t>项</t>
    </r>
    <r>
      <rPr>
        <sz val="11"/>
        <color theme="1"/>
        <rFont val="Pretendard"/>
        <family val="3"/>
        <charset val="129"/>
      </rPr>
      <t>目，</t>
    </r>
    <r>
      <rPr>
        <sz val="11"/>
        <color theme="1"/>
        <rFont val="맑은 고딕"/>
        <family val="2"/>
        <charset val="129"/>
      </rPr>
      <t>与</t>
    </r>
    <r>
      <rPr>
        <sz val="11"/>
        <color theme="1"/>
        <rFont val="Pretendard"/>
        <family val="3"/>
        <charset val="129"/>
      </rPr>
      <t>美</t>
    </r>
    <r>
      <rPr>
        <sz val="11"/>
        <color theme="1"/>
        <rFont val="맑은 고딕"/>
        <family val="2"/>
        <charset val="129"/>
      </rPr>
      <t>国</t>
    </r>
    <r>
      <rPr>
        <sz val="11"/>
        <color theme="1"/>
        <rFont val="Pretendard"/>
        <family val="3"/>
        <charset val="129"/>
      </rPr>
      <t>、</t>
    </r>
    <r>
      <rPr>
        <sz val="11"/>
        <color theme="1"/>
        <rFont val="맑은 고딕"/>
        <family val="2"/>
        <charset val="129"/>
      </rPr>
      <t>欧</t>
    </r>
    <r>
      <rPr>
        <sz val="11"/>
        <color theme="1"/>
        <rFont val="Pretendard"/>
        <family val="3"/>
        <charset val="129"/>
      </rPr>
      <t>洲形成三足鼎立之</t>
    </r>
    <r>
      <rPr>
        <sz val="11"/>
        <color theme="1"/>
        <rFont val="맑은 고딕"/>
        <family val="2"/>
        <charset val="129"/>
      </rPr>
      <t>势</t>
    </r>
  </si>
  <si>
    <r>
      <t>SK Geo Centric</t>
    </r>
    <r>
      <rPr>
        <sz val="11"/>
        <color theme="1"/>
        <rFont val="맑은 고딕"/>
        <family val="2"/>
        <charset val="129"/>
      </rPr>
      <t>与</t>
    </r>
    <r>
      <rPr>
        <sz val="11"/>
        <color theme="1"/>
        <rFont val="Pretendard"/>
        <family val="3"/>
        <charset val="129"/>
      </rPr>
      <t>SABIC</t>
    </r>
    <r>
      <rPr>
        <sz val="11"/>
        <color theme="1"/>
        <rFont val="맑은 고딕"/>
        <family val="2"/>
        <charset val="129"/>
      </rPr>
      <t>联</t>
    </r>
    <r>
      <rPr>
        <sz val="11"/>
        <color theme="1"/>
        <rFont val="Pretendard"/>
        <family val="3"/>
        <charset val="129"/>
      </rPr>
      <t>手，共同投</t>
    </r>
    <r>
      <rPr>
        <sz val="11"/>
        <color theme="1"/>
        <rFont val="맑은 고딕"/>
        <family val="2"/>
        <charset val="129"/>
      </rPr>
      <t>资</t>
    </r>
    <r>
      <rPr>
        <sz val="11"/>
        <color theme="1"/>
        <rFont val="Pretendard"/>
        <family val="3"/>
        <charset val="129"/>
      </rPr>
      <t>2千</t>
    </r>
    <r>
      <rPr>
        <sz val="11"/>
        <color theme="1"/>
        <rFont val="맑은 고딕"/>
        <family val="2"/>
        <charset val="129"/>
      </rPr>
      <t>亿韩</t>
    </r>
    <r>
      <rPr>
        <sz val="11"/>
        <color theme="1"/>
        <rFont val="Pretendard"/>
        <family val="3"/>
        <charset val="129"/>
      </rPr>
      <t>元，在蔚山新</t>
    </r>
    <r>
      <rPr>
        <sz val="11"/>
        <color theme="1"/>
        <rFont val="맑은 고딕"/>
        <family val="2"/>
        <charset val="129"/>
      </rPr>
      <t>扩</t>
    </r>
    <r>
      <rPr>
        <sz val="11"/>
        <color theme="1"/>
        <rFont val="Pretendard"/>
        <family val="3"/>
        <charset val="129"/>
      </rPr>
      <t>建Nexlene工</t>
    </r>
    <r>
      <rPr>
        <sz val="11"/>
        <color theme="1"/>
        <rFont val="맑은 고딕"/>
        <family val="2"/>
        <charset val="129"/>
      </rPr>
      <t>厂</t>
    </r>
    <r>
      <rPr>
        <sz val="11"/>
        <color theme="1"/>
        <rFont val="Pretendard"/>
        <family val="3"/>
        <charset val="129"/>
      </rPr>
      <t>，</t>
    </r>
    <r>
      <rPr>
        <sz val="11"/>
        <color theme="1"/>
        <rFont val="맑은 고딕"/>
        <family val="2"/>
        <charset val="129"/>
      </rPr>
      <t>抢</t>
    </r>
    <r>
      <rPr>
        <sz val="11"/>
        <color theme="1"/>
        <rFont val="Pretendard"/>
        <family val="3"/>
        <charset val="129"/>
      </rPr>
      <t>占全球高性能化</t>
    </r>
    <r>
      <rPr>
        <sz val="11"/>
        <color theme="1"/>
        <rFont val="맑은 고딕"/>
        <family val="2"/>
        <charset val="129"/>
      </rPr>
      <t>学产</t>
    </r>
    <r>
      <rPr>
        <sz val="11"/>
        <color theme="1"/>
        <rFont val="Pretendard"/>
        <family val="3"/>
        <charset val="129"/>
      </rPr>
      <t>品市</t>
    </r>
    <r>
      <rPr>
        <sz val="11"/>
        <color theme="1"/>
        <rFont val="맑은 고딕"/>
        <family val="2"/>
        <charset val="129"/>
      </rPr>
      <t>场</t>
    </r>
  </si>
  <si>
    <r>
      <t>SK IE Technology 中</t>
    </r>
    <r>
      <rPr>
        <sz val="11"/>
        <color theme="1"/>
        <rFont val="맑은 고딕"/>
        <family val="2"/>
        <charset val="129"/>
      </rPr>
      <t>国</t>
    </r>
    <r>
      <rPr>
        <sz val="11"/>
        <color theme="1"/>
        <rFont val="Pretendard"/>
        <family val="3"/>
        <charset val="129"/>
      </rPr>
      <t>常州法人</t>
    </r>
    <r>
      <rPr>
        <sz val="11"/>
        <color theme="1"/>
        <rFont val="맑은 고딕"/>
        <family val="2"/>
        <charset val="129"/>
      </rPr>
      <t>与</t>
    </r>
    <r>
      <rPr>
        <sz val="11"/>
        <color theme="1"/>
        <rFont val="Pretendard"/>
        <family val="3"/>
        <charset val="129"/>
      </rPr>
      <t>波</t>
    </r>
    <r>
      <rPr>
        <sz val="11"/>
        <color theme="1"/>
        <rFont val="맑은 고딕"/>
        <family val="2"/>
        <charset val="129"/>
      </rPr>
      <t>兰</t>
    </r>
    <r>
      <rPr>
        <sz val="11"/>
        <color theme="1"/>
        <rFont val="Pretendard"/>
        <family val="3"/>
        <charset val="129"/>
      </rPr>
      <t>法人的2022年社</t>
    </r>
    <r>
      <rPr>
        <sz val="11"/>
        <color theme="1"/>
        <rFont val="맑은 고딕"/>
        <family val="2"/>
        <charset val="129"/>
      </rPr>
      <t>会</t>
    </r>
    <r>
      <rPr>
        <sz val="11"/>
        <color theme="1"/>
        <rFont val="Pretendard"/>
        <family val="3"/>
        <charset val="129"/>
      </rPr>
      <t>公益活</t>
    </r>
    <r>
      <rPr>
        <sz val="11"/>
        <color theme="1"/>
        <rFont val="맑은 고딕"/>
        <family val="2"/>
        <charset val="129"/>
      </rPr>
      <t>动</t>
    </r>
  </si>
  <si>
    <r>
      <t>SKIET</t>
    </r>
    <r>
      <rPr>
        <sz val="11"/>
        <color theme="1"/>
        <rFont val="맑은 고딕"/>
        <family val="2"/>
        <charset val="129"/>
      </rPr>
      <t>总经</t>
    </r>
    <r>
      <rPr>
        <sz val="11"/>
        <color theme="1"/>
        <rFont val="Pretendard"/>
        <family val="3"/>
        <charset val="129"/>
      </rPr>
      <t>理金喆重</t>
    </r>
    <r>
      <rPr>
        <sz val="11"/>
        <color theme="1"/>
        <rFont val="맑은 고딕"/>
        <family val="2"/>
        <charset val="129"/>
      </rPr>
      <t>访问</t>
    </r>
    <r>
      <rPr>
        <sz val="11"/>
        <color theme="1"/>
        <rFont val="Pretendard"/>
        <family val="3"/>
        <charset val="129"/>
      </rPr>
      <t>海外工</t>
    </r>
    <r>
      <rPr>
        <sz val="11"/>
        <color theme="1"/>
        <rFont val="맑은 고딕"/>
        <family val="2"/>
        <charset val="129"/>
      </rPr>
      <t>厂</t>
    </r>
    <r>
      <rPr>
        <sz val="11"/>
        <color theme="1"/>
        <rFont val="Pretendard"/>
        <family val="3"/>
        <charset val="129"/>
      </rPr>
      <t xml:space="preserve"> ,强化</t>
    </r>
    <r>
      <rPr>
        <sz val="11"/>
        <color theme="1"/>
        <rFont val="맑은 고딕"/>
        <family val="2"/>
        <charset val="129"/>
      </rPr>
      <t>现场经营</t>
    </r>
  </si>
  <si>
    <r>
      <t>SK Geo Centric新建EAA全球第四工</t>
    </r>
    <r>
      <rPr>
        <sz val="11"/>
        <color theme="1"/>
        <rFont val="맑은 고딕"/>
        <family val="2"/>
        <charset val="129"/>
      </rPr>
      <t>厂</t>
    </r>
    <r>
      <rPr>
        <sz val="11"/>
        <color theme="1"/>
        <rFont val="Pretendard"/>
        <family val="3"/>
        <charset val="129"/>
      </rPr>
      <t>，全力广大</t>
    </r>
    <r>
      <rPr>
        <sz val="11"/>
        <color theme="1"/>
        <rFont val="맑은 고딕"/>
        <family val="2"/>
        <charset val="129"/>
      </rPr>
      <t>亚</t>
    </r>
    <r>
      <rPr>
        <sz val="11"/>
        <color theme="1"/>
        <rFont val="Pretendard"/>
        <family val="3"/>
        <charset val="129"/>
      </rPr>
      <t>洲唯一EAA生</t>
    </r>
    <r>
      <rPr>
        <sz val="11"/>
        <color theme="1"/>
        <rFont val="맑은 고딕"/>
        <family val="2"/>
        <charset val="129"/>
      </rPr>
      <t>产</t>
    </r>
    <r>
      <rPr>
        <sz val="11"/>
        <color theme="1"/>
        <rFont val="Pretendard"/>
        <family val="3"/>
        <charset val="129"/>
      </rPr>
      <t>基地</t>
    </r>
  </si>
  <si>
    <r>
      <t>SKIET召</t>
    </r>
    <r>
      <rPr>
        <sz val="11"/>
        <color theme="1"/>
        <rFont val="맑은 고딕"/>
        <family val="2"/>
        <charset val="129"/>
      </rPr>
      <t>开</t>
    </r>
    <r>
      <rPr>
        <sz val="11"/>
        <color theme="1"/>
        <rFont val="Pretendard"/>
        <family val="3"/>
        <charset val="129"/>
      </rPr>
      <t>第4</t>
    </r>
    <r>
      <rPr>
        <sz val="11"/>
        <color theme="1"/>
        <rFont val="맑은 고딕"/>
        <family val="2"/>
        <charset val="129"/>
      </rPr>
      <t>届</t>
    </r>
    <r>
      <rPr>
        <sz val="11"/>
        <color theme="1"/>
        <rFont val="Pretendard"/>
        <family val="3"/>
        <charset val="129"/>
      </rPr>
      <t>股</t>
    </r>
    <r>
      <rPr>
        <sz val="11"/>
        <color theme="1"/>
        <rFont val="맑은 고딕"/>
        <family val="2"/>
        <charset val="129"/>
      </rPr>
      <t>东</t>
    </r>
    <r>
      <rPr>
        <sz val="11"/>
        <color theme="1"/>
        <rFont val="Pretendard"/>
        <family val="3"/>
        <charset val="129"/>
      </rPr>
      <t>大</t>
    </r>
    <r>
      <rPr>
        <sz val="11"/>
        <color theme="1"/>
        <rFont val="맑은 고딕"/>
        <family val="2"/>
        <charset val="129"/>
      </rPr>
      <t>会</t>
    </r>
    <r>
      <rPr>
        <sz val="11"/>
        <color theme="1"/>
        <rFont val="Pretendard"/>
        <family val="3"/>
        <charset val="129"/>
      </rPr>
      <t>，金喆重</t>
    </r>
    <r>
      <rPr>
        <sz val="11"/>
        <color theme="1"/>
        <rFont val="맑은 고딕"/>
        <family val="2"/>
        <charset val="129"/>
      </rPr>
      <t>总经</t>
    </r>
    <r>
      <rPr>
        <sz val="11"/>
        <color theme="1"/>
        <rFont val="Pretendard"/>
        <family val="3"/>
        <charset val="129"/>
      </rPr>
      <t>理</t>
    </r>
    <r>
      <rPr>
        <sz val="11"/>
        <color theme="1"/>
        <rFont val="맑은 고딕"/>
        <family val="2"/>
        <charset val="129"/>
      </rPr>
      <t>当选</t>
    </r>
    <r>
      <rPr>
        <sz val="11"/>
        <color theme="1"/>
        <rFont val="Pretendard"/>
        <family val="3"/>
        <charset val="129"/>
      </rPr>
      <t>新任CEO</t>
    </r>
  </si>
  <si>
    <r>
      <t xml:space="preserve">SK Geo Centric在Chinaplas 2023 </t>
    </r>
    <r>
      <rPr>
        <sz val="11"/>
        <color theme="1"/>
        <rFont val="맑은 고딕"/>
        <family val="2"/>
        <charset val="129"/>
      </rPr>
      <t>国际</t>
    </r>
    <r>
      <rPr>
        <sz val="11"/>
        <color theme="1"/>
        <rFont val="Pretendard"/>
        <family val="3"/>
        <charset val="129"/>
      </rPr>
      <t>橡塑展展示塑料回收再利用技</t>
    </r>
    <r>
      <rPr>
        <sz val="11"/>
        <color theme="1"/>
        <rFont val="맑은 고딕"/>
        <family val="2"/>
        <charset val="129"/>
      </rPr>
      <t>术与</t>
    </r>
    <r>
      <rPr>
        <sz val="11"/>
        <color theme="1"/>
        <rFont val="Pretendard"/>
        <family val="3"/>
        <charset val="129"/>
      </rPr>
      <t>高附加</t>
    </r>
    <r>
      <rPr>
        <sz val="11"/>
        <color theme="1"/>
        <rFont val="맑은 고딕"/>
        <family val="2"/>
        <charset val="129"/>
      </rPr>
      <t>值</t>
    </r>
    <r>
      <rPr>
        <sz val="11"/>
        <color theme="1"/>
        <rFont val="Pretendard"/>
        <family val="3"/>
        <charset val="129"/>
      </rPr>
      <t>化</t>
    </r>
    <r>
      <rPr>
        <sz val="11"/>
        <color theme="1"/>
        <rFont val="맑은 고딕"/>
        <family val="2"/>
        <charset val="129"/>
      </rPr>
      <t>学</t>
    </r>
    <r>
      <rPr>
        <sz val="11"/>
        <color theme="1"/>
        <rFont val="Pretendard"/>
        <family val="3"/>
        <charset val="129"/>
      </rPr>
      <t>材料</t>
    </r>
    <r>
      <rPr>
        <sz val="11"/>
        <color theme="1"/>
        <rFont val="맑은 고딕"/>
        <family val="2"/>
        <charset val="129"/>
      </rPr>
      <t>为</t>
    </r>
    <r>
      <rPr>
        <sz val="11"/>
        <color theme="1"/>
        <rFont val="Pretendard"/>
        <family val="3"/>
        <charset val="129"/>
      </rPr>
      <t>中心的全球商</t>
    </r>
    <r>
      <rPr>
        <sz val="11"/>
        <color theme="1"/>
        <rFont val="맑은 고딕"/>
        <family val="2"/>
        <charset val="129"/>
      </rPr>
      <t>业战</t>
    </r>
    <r>
      <rPr>
        <sz val="11"/>
        <color theme="1"/>
        <rFont val="Pretendard"/>
        <family val="3"/>
        <charset val="129"/>
      </rPr>
      <t>略</t>
    </r>
  </si>
  <si>
    <r>
      <t>SKIET</t>
    </r>
    <r>
      <rPr>
        <sz val="11"/>
        <color theme="1"/>
        <rFont val="맑은 고딕"/>
        <family val="2"/>
        <charset val="129"/>
      </rPr>
      <t>与</t>
    </r>
    <r>
      <rPr>
        <sz val="11"/>
        <color theme="1"/>
        <rFont val="Pretendard"/>
        <family val="3"/>
        <charset val="129"/>
      </rPr>
      <t>欣旺</t>
    </r>
    <r>
      <rPr>
        <sz val="11"/>
        <color theme="1"/>
        <rFont val="맑은 고딕"/>
        <family val="2"/>
        <charset val="129"/>
      </rPr>
      <t>达签订谅</t>
    </r>
    <r>
      <rPr>
        <sz val="11"/>
        <color theme="1"/>
        <rFont val="Pretendard"/>
        <family val="3"/>
        <charset val="129"/>
      </rPr>
      <t>解</t>
    </r>
    <r>
      <rPr>
        <sz val="11"/>
        <color theme="1"/>
        <rFont val="맑은 고딕"/>
        <family val="2"/>
        <charset val="129"/>
      </rPr>
      <t>备</t>
    </r>
    <r>
      <rPr>
        <sz val="11"/>
        <color theme="1"/>
        <rFont val="Pretendard"/>
        <family val="3"/>
        <charset val="129"/>
      </rPr>
      <t>忘</t>
    </r>
    <r>
      <rPr>
        <sz val="11"/>
        <color theme="1"/>
        <rFont val="맑은 고딕"/>
        <family val="2"/>
        <charset val="129"/>
      </rPr>
      <t>录</t>
    </r>
    <r>
      <rPr>
        <sz val="11"/>
        <color theme="1"/>
        <rFont val="Pretendard"/>
        <family val="3"/>
        <charset val="129"/>
      </rPr>
      <t>，强化隔膜供</t>
    </r>
    <r>
      <rPr>
        <sz val="11"/>
        <color theme="1"/>
        <rFont val="맑은 고딕"/>
        <family val="2"/>
        <charset val="129"/>
      </rPr>
      <t>应链</t>
    </r>
  </si>
  <si>
    <r>
      <t>SK Geo Centric</t>
    </r>
    <r>
      <rPr>
        <sz val="12"/>
        <rFont val="맑은 고딕"/>
        <family val="3"/>
        <charset val="134"/>
      </rPr>
      <t>开</t>
    </r>
    <r>
      <rPr>
        <sz val="11"/>
        <color theme="1"/>
        <rFont val="Pretendard"/>
        <family val="3"/>
        <charset val="129"/>
      </rPr>
      <t>工EAA全球第三工</t>
    </r>
    <r>
      <rPr>
        <sz val="12"/>
        <rFont val="맑은 고딕"/>
        <family val="1"/>
        <charset val="129"/>
      </rPr>
      <t>厂</t>
    </r>
    <r>
      <rPr>
        <sz val="11"/>
        <color theme="1"/>
        <rFont val="Pretendard"/>
        <family val="3"/>
        <charset val="129"/>
      </rPr>
      <t>，率先拓展</t>
    </r>
    <r>
      <rPr>
        <sz val="12"/>
        <rFont val="맑은 고딕"/>
        <family val="3"/>
        <charset val="134"/>
      </rPr>
      <t>亚</t>
    </r>
    <r>
      <rPr>
        <sz val="11"/>
        <color theme="1"/>
        <rFont val="Pretendard"/>
        <family val="3"/>
        <charset val="129"/>
      </rPr>
      <t>洲地</t>
    </r>
    <r>
      <rPr>
        <sz val="12"/>
        <rFont val="맑은 고딕"/>
        <family val="1"/>
        <charset val="129"/>
      </rPr>
      <t>区</t>
    </r>
    <r>
      <rPr>
        <sz val="11"/>
        <color theme="1"/>
        <rFont val="Pretendard"/>
        <family val="3"/>
        <charset val="129"/>
      </rPr>
      <t>高附加</t>
    </r>
    <r>
      <rPr>
        <sz val="12"/>
        <rFont val="맑은 고딕"/>
        <family val="3"/>
        <charset val="129"/>
      </rPr>
      <t>值</t>
    </r>
    <r>
      <rPr>
        <sz val="11"/>
        <color theme="1"/>
        <rFont val="Pretendard"/>
        <family val="3"/>
        <charset val="129"/>
      </rPr>
      <t>材料市</t>
    </r>
    <r>
      <rPr>
        <sz val="12"/>
        <rFont val="맑은 고딕"/>
        <family val="3"/>
        <charset val="134"/>
      </rPr>
      <t>场</t>
    </r>
    <phoneticPr fontId="8" type="noConversion"/>
  </si>
  <si>
    <r>
      <t>SK Geo Centric</t>
    </r>
    <r>
      <rPr>
        <sz val="11"/>
        <color theme="1"/>
        <rFont val="Microsoft YaHei"/>
        <family val="2"/>
        <charset val="134"/>
      </rPr>
      <t>与</t>
    </r>
    <r>
      <rPr>
        <sz val="11"/>
        <color theme="1"/>
        <rFont val="Pretendard"/>
        <family val="3"/>
        <charset val="129"/>
      </rPr>
      <t>中</t>
    </r>
    <r>
      <rPr>
        <sz val="11"/>
        <color theme="1"/>
        <rFont val="Microsoft YaHei"/>
        <family val="2"/>
        <charset val="134"/>
      </rPr>
      <t>国</t>
    </r>
    <r>
      <rPr>
        <sz val="11"/>
        <color theme="1"/>
        <rFont val="Pretendard"/>
        <family val="3"/>
        <charset val="129"/>
      </rPr>
      <t>石化合</t>
    </r>
    <r>
      <rPr>
        <sz val="11"/>
        <color theme="1"/>
        <rFont val="Microsoft YaHei"/>
        <family val="2"/>
        <charset val="134"/>
      </rPr>
      <t>资</t>
    </r>
    <r>
      <rPr>
        <sz val="11"/>
        <color theme="1"/>
        <rFont val="Pretendard"/>
        <family val="3"/>
        <charset val="129"/>
      </rPr>
      <t>法人“中</t>
    </r>
    <r>
      <rPr>
        <sz val="11"/>
        <color theme="1"/>
        <rFont val="Microsoft YaHei"/>
        <family val="2"/>
        <charset val="134"/>
      </rPr>
      <t>韩</t>
    </r>
    <r>
      <rPr>
        <sz val="11"/>
        <color theme="1"/>
        <rFont val="Pretendard"/>
        <family val="3"/>
        <charset val="129"/>
      </rPr>
      <t>石化”</t>
    </r>
    <r>
      <rPr>
        <sz val="11"/>
        <color theme="1"/>
        <rFont val="Microsoft YaHei"/>
        <family val="2"/>
        <charset val="134"/>
      </rPr>
      <t>举</t>
    </r>
    <r>
      <rPr>
        <sz val="11"/>
        <color theme="1"/>
        <rFont val="Pretendard"/>
        <family val="3"/>
        <charset val="129"/>
      </rPr>
      <t>行成立十周年</t>
    </r>
    <r>
      <rPr>
        <sz val="11"/>
        <color theme="1"/>
        <rFont val="Microsoft YaHei"/>
        <family val="2"/>
        <charset val="134"/>
      </rPr>
      <t>纪</t>
    </r>
    <r>
      <rPr>
        <sz val="11"/>
        <color theme="1"/>
        <rFont val="Pretendard"/>
        <family val="3"/>
        <charset val="129"/>
      </rPr>
      <t>念</t>
    </r>
    <r>
      <rPr>
        <sz val="11"/>
        <color theme="1"/>
        <rFont val="Microsoft YaHei"/>
        <family val="2"/>
        <charset val="134"/>
      </rPr>
      <t>仪</t>
    </r>
    <r>
      <rPr>
        <sz val="11"/>
        <color theme="1"/>
        <rFont val="Pretendard"/>
        <family val="3"/>
        <charset val="129"/>
      </rPr>
      <t>式</t>
    </r>
    <phoneticPr fontId="5" type="noConversion"/>
  </si>
  <si>
    <r>
      <t>SK Innovation的</t>
    </r>
    <r>
      <rPr>
        <sz val="11"/>
        <color theme="1"/>
        <rFont val="Microsoft YaHei"/>
        <family val="2"/>
        <charset val="134"/>
      </rPr>
      <t>领导</t>
    </r>
    <r>
      <rPr>
        <sz val="11"/>
        <color theme="1"/>
        <rFont val="Pretendard"/>
        <family val="3"/>
        <charset val="129"/>
      </rPr>
      <t>力推</t>
    </r>
    <r>
      <rPr>
        <sz val="11"/>
        <color theme="1"/>
        <rFont val="Microsoft YaHei"/>
        <family val="2"/>
        <charset val="134"/>
      </rPr>
      <t>动</t>
    </r>
    <r>
      <rPr>
        <sz val="11"/>
        <color theme="1"/>
        <rFont val="Pretendard"/>
        <family val="3"/>
        <charset val="129"/>
      </rPr>
      <t>了40年的</t>
    </r>
    <r>
      <rPr>
        <sz val="11"/>
        <color theme="1"/>
        <rFont val="Microsoft YaHei"/>
        <family val="2"/>
        <charset val="134"/>
      </rPr>
      <t>研发</t>
    </r>
    <r>
      <rPr>
        <sz val="11"/>
        <color theme="1"/>
        <rFont val="Pretendard"/>
        <family val="3"/>
        <charset val="129"/>
      </rPr>
      <t>管理</t>
    </r>
    <phoneticPr fontId="5" type="noConversion"/>
  </si>
  <si>
    <r>
      <t>발행일</t>
    </r>
    <r>
      <rPr>
        <sz val="9"/>
        <color rgb="FF000000"/>
        <rFont val="Pretendard"/>
        <family val="3"/>
        <charset val="129"/>
      </rPr>
      <t>(게재일)</t>
    </r>
  </si>
  <si>
    <t>이번달</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</si>
</sst>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2" formatCode="_-&quot;₩&quot;* #,##0_-;\-&quot;₩&quot;* #,##0_-;_-&quot;₩&quot;* &quot;-&quot;_-;_-@_-"/>
    <numFmt numFmtId="41" formatCode="_-* #,##0_-;\-* #,##0_-;_-* &quot;-&quot;_-;_-@_-"/>
    <numFmt numFmtId="176" formatCode="#,##0_ "/>
    <numFmt numFmtId="177" formatCode="_-* #,##0_-;\-* #,##0_-;_-* &quot;-&quot;_-;_-@"/>
    <numFmt numFmtId="178" formatCode="yy\/m\/d"/>
    <numFmt numFmtId="179" formatCode="mm&quot;월&quot;\ dd&quot;일&quot;"/>
    <numFmt numFmtId="180" formatCode="0_ "/>
    <numFmt numFmtId="181" formatCode="yy\.mm\.dd"/>
    <numFmt numFmtId="182" formatCode="0.0_ "/>
    <numFmt numFmtId="183" formatCode="m\/dd\ \(aaa\)"/>
    <numFmt numFmtId="184" formatCode="#,##0_);[Red]\(#,##0\)"/>
    <numFmt numFmtId="185" formatCode="_(&quot;$&quot;* #,##0_);_(&quot;$&quot;* \(#,##0\);_(&quot;$&quot;* &quot;-&quot;_);_(@_)"/>
    <numFmt numFmtId="186" formatCode="yy&quot;년&quot;\ mm&quot;월&quot;"/>
    <numFmt numFmtId="187" formatCode="&quot;₩&quot;#,##0.00"/>
    <numFmt numFmtId="188" formatCode="d"/>
    <numFmt numFmtId="189" formatCode="h:mm;@"/>
    <numFmt numFmtId="190" formatCode="&quot;₩&quot;#,##0"/>
    <numFmt numFmtId="191" formatCode="&quot;₩&quot;#,##0_);[Red]\(&quot;₩&quot;#,##0\)"/>
    <numFmt numFmtId="192" formatCode="0.0%"/>
    <numFmt numFmtId="193" formatCode="yy&quot;년&quot;\ mm&quot;월&quot;\ dd&quot;일&quot;"/>
    <numFmt numFmtId="194" formatCode="yy&quot;년&quot;\ m&quot;월&quot;"/>
  </numFmts>
  <fonts count="107">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b/>
      <sz val="9"/>
      <color rgb="FF000000"/>
      <name val="맑은 고딕"/>
      <family val="3"/>
      <charset val="129"/>
    </font>
    <font>
      <sz val="9"/>
      <color rgb="FF000000"/>
      <name val="맑은 고딕"/>
      <family val="3"/>
      <charset val="129"/>
    </font>
    <font>
      <sz val="8"/>
      <name val="맑은 고딕"/>
      <family val="2"/>
      <charset val="129"/>
      <scheme val="minor"/>
    </font>
    <font>
      <u/>
      <sz val="11"/>
      <color theme="10"/>
      <name val="맑은 고딕"/>
      <family val="2"/>
      <charset val="129"/>
      <scheme val="minor"/>
    </font>
    <font>
      <sz val="8"/>
      <color rgb="FF000000"/>
      <name val="맑은 고딕"/>
      <family val="3"/>
      <charset val="129"/>
    </font>
    <font>
      <sz val="8"/>
      <name val="맑은 고딕"/>
      <family val="1"/>
      <charset val="129"/>
      <scheme val="minor"/>
    </font>
    <font>
      <sz val="11"/>
      <name val="맑은 고딕"/>
      <family val="2"/>
      <charset val="129"/>
      <scheme val="minor"/>
    </font>
    <font>
      <b/>
      <sz val="11"/>
      <color rgb="FFFF0000"/>
      <name val="맑은 고딕"/>
      <family val="3"/>
      <charset val="129"/>
      <scheme val="minor"/>
    </font>
    <font>
      <b/>
      <sz val="11"/>
      <color theme="1"/>
      <name val="맑은 고딕"/>
      <family val="3"/>
      <charset val="129"/>
      <scheme val="minor"/>
    </font>
    <font>
      <sz val="8"/>
      <name val="맑은 고딕"/>
      <family val="3"/>
      <charset val="129"/>
    </font>
    <font>
      <sz val="18"/>
      <name val="Arial"/>
      <family val="2"/>
    </font>
    <font>
      <b/>
      <sz val="10"/>
      <color rgb="FF000000"/>
      <name val="맑은 고딕"/>
      <family val="3"/>
      <charset val="129"/>
    </font>
    <font>
      <sz val="10"/>
      <color rgb="FF000000"/>
      <name val="맑은 고딕"/>
      <family val="3"/>
      <charset val="129"/>
    </font>
    <font>
      <sz val="13"/>
      <color theme="1"/>
      <name val="Var(--artdeco-typography-ko)"/>
      <family val="2"/>
    </font>
    <font>
      <b/>
      <sz val="10"/>
      <name val="Arial"/>
      <family val="2"/>
    </font>
    <font>
      <b/>
      <sz val="10"/>
      <name val="돋움"/>
      <family val="3"/>
      <charset val="129"/>
    </font>
    <font>
      <b/>
      <sz val="9"/>
      <color rgb="FFFFFFFF"/>
      <name val="맑은 고딕"/>
      <family val="3"/>
      <charset val="129"/>
    </font>
    <font>
      <b/>
      <sz val="10.5"/>
      <color rgb="FF404040"/>
      <name val="맑은 고딕"/>
      <family val="3"/>
      <charset val="129"/>
    </font>
    <font>
      <b/>
      <sz val="9"/>
      <color rgb="FF404040"/>
      <name val="Arial"/>
      <family val="2"/>
    </font>
    <font>
      <sz val="9"/>
      <color rgb="FFFF0000"/>
      <name val="맑은 고딕"/>
      <family val="3"/>
      <charset val="129"/>
    </font>
    <font>
      <sz val="10"/>
      <name val="Arial"/>
      <family val="2"/>
    </font>
    <font>
      <sz val="8"/>
      <name val="돋움"/>
      <family val="3"/>
      <charset val="129"/>
    </font>
    <font>
      <b/>
      <sz val="10"/>
      <name val="Arial"/>
      <family val="2"/>
    </font>
    <font>
      <b/>
      <sz val="11"/>
      <name val="맑은 고딕"/>
      <family val="3"/>
      <charset val="129"/>
    </font>
    <font>
      <b/>
      <sz val="10"/>
      <color rgb="FF000000"/>
      <name val="Noto Sans CJK KR Light"/>
      <family val="2"/>
      <charset val="128"/>
    </font>
    <font>
      <sz val="12"/>
      <color rgb="FF595959"/>
      <name val="맑은 고딕"/>
      <family val="3"/>
      <charset val="129"/>
    </font>
    <font>
      <b/>
      <sz val="16"/>
      <color rgb="FF000000"/>
      <name val="맑은 고딕"/>
      <family val="3"/>
      <charset val="129"/>
    </font>
    <font>
      <b/>
      <sz val="17"/>
      <color rgb="FF000000"/>
      <name val="맑은 고딕"/>
      <family val="3"/>
      <charset val="129"/>
      <scheme val="minor"/>
    </font>
    <font>
      <sz val="9"/>
      <color rgb="FF000000"/>
      <name val="맑은 고딕"/>
      <family val="3"/>
      <charset val="129"/>
      <scheme val="minor"/>
    </font>
    <font>
      <b/>
      <sz val="12"/>
      <name val="맑은 고딕"/>
      <family val="3"/>
      <charset val="129"/>
      <scheme val="minor"/>
    </font>
    <font>
      <sz val="11"/>
      <color theme="9"/>
      <name val="맑은 고딕"/>
      <family val="2"/>
      <charset val="129"/>
      <scheme val="minor"/>
    </font>
    <font>
      <b/>
      <sz val="9"/>
      <color theme="9"/>
      <name val="맑은 고딕"/>
      <family val="3"/>
      <charset val="129"/>
    </font>
    <font>
      <b/>
      <sz val="10.5"/>
      <color theme="9"/>
      <name val="Arial"/>
      <family val="2"/>
    </font>
    <font>
      <b/>
      <sz val="10.5"/>
      <color theme="9"/>
      <name val="맑은 고딕"/>
      <family val="3"/>
      <charset val="129"/>
    </font>
    <font>
      <sz val="10.5"/>
      <color theme="9"/>
      <name val="Arial"/>
      <family val="2"/>
    </font>
    <font>
      <sz val="9"/>
      <color theme="9"/>
      <name val="맑은 고딕"/>
      <family val="3"/>
      <charset val="129"/>
    </font>
    <font>
      <sz val="11"/>
      <color theme="1"/>
      <name val="Microsoft YaHei"/>
      <family val="2"/>
      <charset val="134"/>
    </font>
    <font>
      <sz val="9"/>
      <color theme="1"/>
      <name val="맑은 고딕"/>
      <family val="3"/>
      <charset val="129"/>
    </font>
    <font>
      <sz val="10"/>
      <color rgb="FF000000"/>
      <name val="Pretendard"/>
      <family val="3"/>
      <charset val="129"/>
    </font>
    <font>
      <sz val="7"/>
      <color theme="0"/>
      <name val="맑은 고딕"/>
      <family val="2"/>
      <charset val="129"/>
      <scheme val="minor"/>
    </font>
    <font>
      <b/>
      <sz val="10"/>
      <name val="새굴림"/>
      <family val="1"/>
      <charset val="129"/>
    </font>
    <font>
      <b/>
      <sz val="10"/>
      <name val="Arial"/>
      <family val="1"/>
      <charset val="129"/>
    </font>
    <font>
      <sz val="11"/>
      <color theme="1"/>
      <name val="맑은 고딕"/>
      <family val="2"/>
      <charset val="129"/>
    </font>
    <font>
      <sz val="11"/>
      <color theme="1"/>
      <name val="Pretendard"/>
      <family val="3"/>
      <charset val="129"/>
    </font>
    <font>
      <b/>
      <sz val="9"/>
      <color rgb="FF000000"/>
      <name val="Pretendard"/>
      <family val="3"/>
      <charset val="129"/>
    </font>
    <font>
      <b/>
      <sz val="10.5"/>
      <color rgb="FF000000"/>
      <name val="Pretendard"/>
      <family val="3"/>
      <charset val="129"/>
    </font>
    <font>
      <sz val="9"/>
      <color rgb="FF000000"/>
      <name val="Pretendard"/>
      <family val="3"/>
      <charset val="129"/>
    </font>
    <font>
      <b/>
      <sz val="9"/>
      <color rgb="FFFF0000"/>
      <name val="Pretendard"/>
      <family val="3"/>
      <charset val="129"/>
    </font>
    <font>
      <b/>
      <sz val="10"/>
      <color rgb="FFFF0000"/>
      <name val="Pretendard"/>
      <family val="3"/>
      <charset val="129"/>
    </font>
    <font>
      <b/>
      <sz val="10"/>
      <color rgb="FF000000"/>
      <name val="Pretendard"/>
      <family val="3"/>
      <charset val="129"/>
    </font>
    <font>
      <sz val="10.5"/>
      <color rgb="FF595959"/>
      <name val="Pretendard"/>
      <family val="3"/>
      <charset val="129"/>
    </font>
    <font>
      <b/>
      <sz val="12"/>
      <color rgb="FF000000"/>
      <name val="Pretendard"/>
      <family val="3"/>
      <charset val="129"/>
    </font>
    <font>
      <sz val="8"/>
      <color rgb="FF000000"/>
      <name val="Pretendard"/>
      <family val="3"/>
      <charset val="129"/>
    </font>
    <font>
      <sz val="18"/>
      <name val="Pretendard"/>
      <family val="3"/>
      <charset val="129"/>
    </font>
    <font>
      <b/>
      <sz val="17"/>
      <color rgb="FF000000"/>
      <name val="Pretendard"/>
      <family val="3"/>
      <charset val="129"/>
    </font>
    <font>
      <b/>
      <sz val="11"/>
      <color rgb="FFFF0000"/>
      <name val="Pretendard"/>
      <family val="3"/>
      <charset val="129"/>
    </font>
    <font>
      <b/>
      <sz val="9"/>
      <color theme="9"/>
      <name val="Pretendard"/>
      <family val="3"/>
      <charset val="129"/>
    </font>
    <font>
      <sz val="9"/>
      <color theme="1"/>
      <name val="Pretendard"/>
      <family val="3"/>
      <charset val="129"/>
    </font>
    <font>
      <sz val="9"/>
      <color theme="9"/>
      <name val="Pretendard"/>
      <family val="3"/>
      <charset val="129"/>
    </font>
    <font>
      <b/>
      <sz val="12"/>
      <color theme="9"/>
      <name val="맑은 고딕"/>
      <family val="3"/>
      <charset val="129"/>
      <scheme val="minor"/>
    </font>
    <font>
      <b/>
      <sz val="10.5"/>
      <color rgb="FF404040"/>
      <name val="Pretendard"/>
      <family val="3"/>
      <charset val="129"/>
    </font>
    <font>
      <b/>
      <sz val="9"/>
      <color rgb="FFFFC000"/>
      <name val="Pretendard"/>
      <family val="3"/>
      <charset val="129"/>
    </font>
    <font>
      <b/>
      <sz val="10.5"/>
      <color rgb="FF0070C0"/>
      <name val="Pretendard"/>
      <family val="3"/>
      <charset val="129"/>
    </font>
    <font>
      <b/>
      <sz val="9"/>
      <color rgb="FF0070C0"/>
      <name val="Pretendard"/>
      <family val="3"/>
      <charset val="129"/>
    </font>
    <font>
      <sz val="10.5"/>
      <name val="Pretendard"/>
      <family val="3"/>
      <charset val="129"/>
    </font>
    <font>
      <sz val="9"/>
      <color rgb="FF595959"/>
      <name val="Pretendard"/>
      <family val="3"/>
      <charset val="129"/>
    </font>
    <font>
      <sz val="11"/>
      <color rgb="FFFF0000"/>
      <name val="Pretendard"/>
      <family val="3"/>
      <charset val="129"/>
    </font>
    <font>
      <sz val="8"/>
      <color theme="1" tint="0.499984740745262"/>
      <name val="Pretendard"/>
      <family val="3"/>
      <charset val="129"/>
    </font>
    <font>
      <b/>
      <sz val="12"/>
      <color rgb="FF595959"/>
      <name val="Pretendard"/>
      <family val="3"/>
      <charset val="129"/>
    </font>
    <font>
      <sz val="10"/>
      <name val="Pretendard"/>
      <family val="3"/>
      <charset val="129"/>
    </font>
    <font>
      <sz val="7"/>
      <color theme="0"/>
      <name val="Pretendard"/>
      <family val="3"/>
      <charset val="129"/>
    </font>
    <font>
      <sz val="11"/>
      <color theme="9" tint="0.79998168889431442"/>
      <name val="Pretendard"/>
      <family val="3"/>
      <charset val="129"/>
    </font>
    <font>
      <b/>
      <sz val="10"/>
      <name val="Pretendard"/>
      <family val="3"/>
      <charset val="129"/>
    </font>
    <font>
      <b/>
      <sz val="11"/>
      <color rgb="FF000000"/>
      <name val="Pretendard"/>
      <family val="3"/>
      <charset val="129"/>
    </font>
    <font>
      <b/>
      <sz val="9"/>
      <color rgb="FF404040"/>
      <name val="Pretendard"/>
      <family val="3"/>
      <charset val="129"/>
    </font>
    <font>
      <b/>
      <sz val="11"/>
      <name val="Pretendard"/>
      <family val="3"/>
      <charset val="129"/>
    </font>
    <font>
      <b/>
      <sz val="11"/>
      <color theme="1"/>
      <name val="Pretendard"/>
      <family val="3"/>
      <charset val="129"/>
    </font>
    <font>
      <sz val="10"/>
      <color rgb="FFEA002C"/>
      <name val="Pretendard"/>
      <family val="3"/>
      <charset val="129"/>
    </font>
    <font>
      <sz val="10"/>
      <color theme="1"/>
      <name val="Pretendard"/>
      <family val="3"/>
      <charset val="129"/>
    </font>
    <font>
      <b/>
      <sz val="11"/>
      <color rgb="FFFFFFFF"/>
      <name val="Pretendard"/>
      <family val="3"/>
      <charset val="129"/>
    </font>
    <font>
      <sz val="11"/>
      <color theme="10"/>
      <name val="Pretendard"/>
      <family val="3"/>
      <charset val="129"/>
    </font>
    <font>
      <sz val="11"/>
      <name val="Pretendard"/>
      <family val="3"/>
      <charset val="129"/>
    </font>
    <font>
      <sz val="12"/>
      <name val="맑은 고딕"/>
      <family val="3"/>
      <charset val="134"/>
    </font>
    <font>
      <sz val="12"/>
      <name val="맑은 고딕"/>
      <family val="1"/>
      <charset val="129"/>
    </font>
    <font>
      <sz val="12"/>
      <name val="맑은 고딕"/>
      <family val="3"/>
      <charset val="129"/>
    </font>
    <font>
      <sz val="8"/>
      <color rgb="FF7F7F7F"/>
      <name val="Pretendard"/>
      <family val="3"/>
      <charset val="129"/>
    </font>
    <font>
      <sz val="10"/>
      <color theme="10"/>
      <name val="Pretendard"/>
      <family val="3"/>
      <charset val="129"/>
    </font>
    <font>
      <sz val="10"/>
      <color theme="0"/>
      <name val="Pretendard"/>
      <family val="3"/>
      <charset val="129"/>
    </font>
    <font>
      <sz val="11"/>
      <color theme="6" tint="-0.249977111117893"/>
      <name val="Pretendard"/>
      <family val="3"/>
      <charset val="129"/>
    </font>
    <font>
      <b/>
      <sz val="12"/>
      <color theme="1"/>
      <name val="Pretendard"/>
      <family val="3"/>
      <charset val="129"/>
    </font>
    <font>
      <sz val="11"/>
      <color rgb="FF000000"/>
      <name val="Pretendard"/>
      <family val="3"/>
      <charset val="129"/>
    </font>
    <font>
      <b/>
      <sz val="9"/>
      <name val="Pretendard"/>
      <family val="3"/>
      <charset val="129"/>
    </font>
    <font>
      <sz val="8"/>
      <name val="Pretendard"/>
      <family val="3"/>
      <charset val="129"/>
    </font>
    <font>
      <sz val="9"/>
      <color theme="10"/>
      <name val="Pretendard"/>
      <family val="3"/>
      <charset val="129"/>
    </font>
    <font>
      <b/>
      <sz val="11"/>
      <color theme="0"/>
      <name val="Pretendard"/>
      <family val="3"/>
      <charset val="129"/>
    </font>
    <font>
      <b/>
      <sz val="12"/>
      <name val="Pretendard"/>
      <family val="3"/>
      <charset val="129"/>
    </font>
    <font>
      <b/>
      <sz val="14"/>
      <color rgb="FF404040"/>
      <name val="Pretendard"/>
      <family val="3"/>
      <charset val="129"/>
    </font>
    <font>
      <b/>
      <sz val="11"/>
      <color rgb="FF525252"/>
      <name val="Pretendard"/>
      <family val="3"/>
      <charset val="129"/>
    </font>
    <font>
      <b/>
      <sz val="11"/>
      <color rgb="FF404040"/>
      <name val="Pretendard"/>
      <family val="3"/>
      <charset val="129"/>
    </font>
    <font>
      <b/>
      <sz val="12"/>
      <color rgb="FF525252"/>
      <name val="Pretendard"/>
      <family val="3"/>
      <charset val="129"/>
    </font>
    <font>
      <b/>
      <sz val="12"/>
      <color rgb="FF008080"/>
      <name val="Pretendard"/>
      <family val="3"/>
      <charset val="129"/>
    </font>
    <font>
      <b/>
      <sz val="14"/>
      <color rgb="FF000000"/>
      <name val="Pretendard"/>
      <family val="3"/>
      <charset val="129"/>
    </font>
    <font>
      <sz val="12"/>
      <color rgb="FF000000"/>
      <name val="Pretendard"/>
      <family val="3"/>
      <charset val="129"/>
    </font>
    <font>
      <sz val="9"/>
      <color rgb="FF0070C0"/>
      <name val="Pretendard"/>
      <family val="3"/>
      <charset val="129"/>
    </font>
  </fonts>
  <fills count="20">
    <fill>
      <patternFill patternType="none"/>
    </fill>
    <fill>
      <patternFill patternType="gray125"/>
    </fill>
    <fill>
      <patternFill patternType="solid">
        <fgColor rgb="FFD9D9D9"/>
        <bgColor indexed="64"/>
      </patternFill>
    </fill>
    <fill>
      <patternFill patternType="solid">
        <fgColor rgb="FFF2F2F2"/>
        <bgColor indexed="64"/>
      </patternFill>
    </fill>
    <fill>
      <patternFill patternType="solid">
        <fgColor rgb="FFFFFFFF"/>
        <bgColor indexed="64"/>
      </patternFill>
    </fill>
    <fill>
      <patternFill patternType="solid">
        <fgColor rgb="FF1ED905"/>
        <bgColor rgb="FFD8D8D8"/>
      </patternFill>
    </fill>
    <fill>
      <patternFill patternType="solid">
        <fgColor rgb="FF1ED905"/>
        <bgColor rgb="FF548135"/>
      </patternFill>
    </fill>
    <fill>
      <patternFill patternType="solid">
        <fgColor rgb="FF1ED905"/>
        <bgColor rgb="FFD9D9D9"/>
      </patternFill>
    </fill>
    <fill>
      <patternFill patternType="solid">
        <fgColor rgb="FFF79646"/>
        <bgColor indexed="64"/>
      </patternFill>
    </fill>
    <fill>
      <patternFill patternType="solid">
        <fgColor theme="7" tint="0.79998168889431442"/>
        <bgColor indexed="64"/>
      </patternFill>
    </fill>
    <fill>
      <patternFill patternType="solid">
        <fgColor rgb="FFF3F3F3"/>
        <bgColor indexed="64"/>
      </patternFill>
    </fill>
    <fill>
      <patternFill patternType="solid">
        <fgColor theme="2"/>
        <bgColor indexed="64"/>
      </patternFill>
    </fill>
    <fill>
      <patternFill patternType="solid">
        <fgColor theme="6" tint="0.79998168889431442"/>
        <bgColor indexed="64"/>
      </patternFill>
    </fill>
    <fill>
      <patternFill patternType="solid">
        <fgColor rgb="FFE4193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121">
    <border>
      <left/>
      <right/>
      <top/>
      <bottom/>
      <diagonal/>
    </border>
    <border>
      <left/>
      <right/>
      <top style="thick">
        <color rgb="FF404040"/>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A6A6A6"/>
      </left>
      <right style="thin">
        <color rgb="FFA6A6A6"/>
      </right>
      <top style="thin">
        <color rgb="FFA6A6A6"/>
      </top>
      <bottom style="medium">
        <color indexed="64"/>
      </bottom>
      <diagonal/>
    </border>
    <border>
      <left/>
      <right style="thin">
        <color rgb="FFA6A6A6"/>
      </right>
      <top style="thin">
        <color rgb="FFA6A6A6"/>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rgb="FF7F7F7F"/>
      </left>
      <right style="thin">
        <color rgb="FF7F7F7F"/>
      </right>
      <top style="thick">
        <color rgb="FF404040"/>
      </top>
      <bottom style="thin">
        <color rgb="FF7F7F7F"/>
      </bottom>
      <diagonal/>
    </border>
    <border>
      <left style="thin">
        <color rgb="FF7F7F7F"/>
      </left>
      <right style="thin">
        <color rgb="FF7F7F7F"/>
      </right>
      <top style="thin">
        <color rgb="FF7F7F7F"/>
      </top>
      <bottom style="thick">
        <color rgb="FF404040"/>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style="thin">
        <color rgb="FF7F7F7F"/>
      </right>
      <top/>
      <bottom style="thick">
        <color rgb="FF404040"/>
      </bottom>
      <diagonal/>
    </border>
    <border>
      <left style="thin">
        <color rgb="FF7F7F7F"/>
      </left>
      <right style="thin">
        <color rgb="FF7F7F7F"/>
      </right>
      <top style="thick">
        <color rgb="FF404040"/>
      </top>
      <bottom/>
      <diagonal/>
    </border>
    <border>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style="medium">
        <color indexed="64"/>
      </right>
      <top style="thin">
        <color rgb="FF7F7F7F"/>
      </top>
      <bottom style="thin">
        <color rgb="FF7F7F7F"/>
      </bottom>
      <diagonal/>
    </border>
    <border>
      <left style="thin">
        <color rgb="FF7F7F7F"/>
      </left>
      <right style="medium">
        <color indexed="64"/>
      </right>
      <top style="thin">
        <color rgb="FF7F7F7F"/>
      </top>
      <bottom style="thick">
        <color rgb="FF404040"/>
      </bottom>
      <diagonal/>
    </border>
    <border>
      <left style="thin">
        <color rgb="FF7F7F7F"/>
      </left>
      <right style="medium">
        <color indexed="64"/>
      </right>
      <top style="thick">
        <color rgb="FF404040"/>
      </top>
      <bottom style="thin">
        <color rgb="FF7F7F7F"/>
      </bottom>
      <diagonal/>
    </border>
    <border>
      <left style="thin">
        <color rgb="FF7F7F7F"/>
      </left>
      <right style="thin">
        <color rgb="FF7F7F7F"/>
      </right>
      <top style="thin">
        <color rgb="FF7F7F7F"/>
      </top>
      <bottom style="medium">
        <color indexed="64"/>
      </bottom>
      <diagonal/>
    </border>
    <border>
      <left style="thin">
        <color rgb="FF7F7F7F"/>
      </left>
      <right style="medium">
        <color indexed="64"/>
      </right>
      <top style="thin">
        <color rgb="FF7F7F7F"/>
      </top>
      <bottom style="medium">
        <color indexed="64"/>
      </bottom>
      <diagonal/>
    </border>
    <border>
      <left style="medium">
        <color indexed="64"/>
      </left>
      <right style="thin">
        <color rgb="FF7F7F7F"/>
      </right>
      <top style="medium">
        <color indexed="64"/>
      </top>
      <bottom style="thin">
        <color rgb="FF7F7F7F"/>
      </bottom>
      <diagonal/>
    </border>
    <border>
      <left style="thin">
        <color rgb="FF7F7F7F"/>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
      <left style="medium">
        <color indexed="64"/>
      </left>
      <right style="thin">
        <color rgb="FF7F7F7F"/>
      </right>
      <top style="thin">
        <color rgb="FF7F7F7F"/>
      </top>
      <bottom/>
      <diagonal/>
    </border>
    <border>
      <left style="medium">
        <color indexed="64"/>
      </left>
      <right style="thin">
        <color rgb="FF7F7F7F"/>
      </right>
      <top/>
      <bottom/>
      <diagonal/>
    </border>
    <border>
      <left style="medium">
        <color indexed="64"/>
      </left>
      <right style="thin">
        <color rgb="FF7F7F7F"/>
      </right>
      <top/>
      <bottom style="thick">
        <color rgb="FF404040"/>
      </bottom>
      <diagonal/>
    </border>
    <border>
      <left style="medium">
        <color indexed="64"/>
      </left>
      <right style="thin">
        <color rgb="FF7F7F7F"/>
      </right>
      <top style="thick">
        <color rgb="FF404040"/>
      </top>
      <bottom/>
      <diagonal/>
    </border>
    <border>
      <left style="medium">
        <color indexed="64"/>
      </left>
      <right style="thin">
        <color rgb="FF7F7F7F"/>
      </right>
      <top/>
      <bottom style="medium">
        <color indexed="64"/>
      </bottom>
      <diagonal/>
    </border>
    <border>
      <left style="thin">
        <color rgb="FF7F7F7F"/>
      </left>
      <right style="thin">
        <color rgb="FF7F7F7F"/>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dashed">
        <color rgb="FFBFBFBF"/>
      </right>
      <top style="medium">
        <color rgb="FF000000"/>
      </top>
      <bottom style="dashed">
        <color rgb="FFBFBFBF"/>
      </bottom>
      <diagonal/>
    </border>
    <border>
      <left/>
      <right style="dashed">
        <color rgb="FFBFBFBF"/>
      </right>
      <top style="medium">
        <color rgb="FF000000"/>
      </top>
      <bottom/>
      <diagonal/>
    </border>
    <border>
      <left/>
      <right style="dashed">
        <color rgb="FFBFBFBF"/>
      </right>
      <top/>
      <bottom style="dashed">
        <color rgb="FFBFBFBF"/>
      </bottom>
      <diagonal/>
    </border>
    <border>
      <left style="dashed">
        <color rgb="FFBFBFBF"/>
      </left>
      <right style="dashed">
        <color rgb="FFBFBFBF"/>
      </right>
      <top style="medium">
        <color rgb="FF000000"/>
      </top>
      <bottom style="dashed">
        <color rgb="FFBFBFBF"/>
      </bottom>
      <diagonal/>
    </border>
    <border>
      <left style="dashed">
        <color rgb="FFBFBFBF"/>
      </left>
      <right style="dashed">
        <color rgb="FFBFBFBF"/>
      </right>
      <top style="medium">
        <color rgb="FF000000"/>
      </top>
      <bottom/>
      <diagonal/>
    </border>
    <border>
      <left style="dashed">
        <color rgb="FFBFBFBF"/>
      </left>
      <right style="dashed">
        <color rgb="FFBFBFBF"/>
      </right>
      <top/>
      <bottom style="dashed">
        <color rgb="FFBFBFBF"/>
      </bottom>
      <diagonal/>
    </border>
    <border>
      <left style="dashed">
        <color rgb="FFBFBFBF"/>
      </left>
      <right/>
      <top style="medium">
        <color rgb="FF000000"/>
      </top>
      <bottom style="dashed">
        <color rgb="FFBFBFBF"/>
      </bottom>
      <diagonal/>
    </border>
    <border>
      <left style="dashed">
        <color rgb="FFBFBFBF"/>
      </left>
      <right/>
      <top style="medium">
        <color rgb="FF000000"/>
      </top>
      <bottom/>
      <diagonal/>
    </border>
    <border>
      <left style="dashed">
        <color rgb="FFBFBFBF"/>
      </left>
      <right/>
      <top/>
      <bottom style="dashed">
        <color rgb="FFBFBFBF"/>
      </bottom>
      <diagonal/>
    </border>
    <border>
      <left style="dashed">
        <color rgb="FFBFBFBF"/>
      </left>
      <right style="dashed">
        <color rgb="FFBFBFBF"/>
      </right>
      <top style="dashed">
        <color rgb="FFBFBFBF"/>
      </top>
      <bottom style="dashed">
        <color rgb="FFBFBFBF"/>
      </bottom>
      <diagonal/>
    </border>
    <border>
      <left/>
      <right style="dashed">
        <color rgb="FFBFBFBF"/>
      </right>
      <top style="dashed">
        <color rgb="FFBFBFBF"/>
      </top>
      <bottom style="dashed">
        <color rgb="FFBFBFBF"/>
      </bottom>
      <diagonal/>
    </border>
    <border>
      <left/>
      <right style="dashed">
        <color rgb="FFBFBFBF"/>
      </right>
      <top style="dashed">
        <color rgb="FFBFBFBF"/>
      </top>
      <bottom style="medium">
        <color rgb="FF000000"/>
      </bottom>
      <diagonal/>
    </border>
    <border>
      <left/>
      <right/>
      <top style="dashed">
        <color rgb="FFBFBFBF"/>
      </top>
      <bottom style="medium">
        <color rgb="FF000000"/>
      </bottom>
      <diagonal/>
    </border>
    <border>
      <left style="dashed">
        <color rgb="FFBFBFBF"/>
      </left>
      <right style="dashed">
        <color rgb="FFBFBFBF"/>
      </right>
      <top style="dashed">
        <color rgb="FFBFBFBF"/>
      </top>
      <bottom style="medium">
        <color rgb="FF000000"/>
      </bottom>
      <diagonal/>
    </border>
    <border>
      <left style="dashed">
        <color rgb="FFBFBFBF"/>
      </left>
      <right/>
      <top style="dashed">
        <color rgb="FFBFBFBF"/>
      </top>
      <bottom style="medium">
        <color rgb="FF000000"/>
      </bottom>
      <diagonal/>
    </border>
    <border>
      <left style="thin">
        <color rgb="FFA6A6A6"/>
      </left>
      <right style="thin">
        <color rgb="FFA6A6A6"/>
      </right>
      <top style="thin">
        <color rgb="FFA6A6A6"/>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style="medium">
        <color indexed="64"/>
      </bottom>
      <diagonal/>
    </border>
    <border>
      <left/>
      <right style="thin">
        <color rgb="FFA6A6A6"/>
      </right>
      <top style="thick">
        <color rgb="FF404040"/>
      </top>
      <bottom style="thin">
        <color rgb="FFA6A6A6"/>
      </bottom>
      <diagonal/>
    </border>
    <border>
      <left style="thin">
        <color rgb="FFA6A6A6"/>
      </left>
      <right style="thin">
        <color rgb="FFA6A6A6"/>
      </right>
      <top style="thick">
        <color rgb="FF404040"/>
      </top>
      <bottom style="thin">
        <color rgb="FFA6A6A6"/>
      </bottom>
      <diagonal/>
    </border>
    <border>
      <left style="thin">
        <color rgb="FFA6A6A6"/>
      </left>
      <right/>
      <top style="thick">
        <color rgb="FF404040"/>
      </top>
      <bottom style="thin">
        <color rgb="FFA6A6A6"/>
      </bottom>
      <diagonal/>
    </border>
    <border>
      <left style="thin">
        <color rgb="FFA6A6A6"/>
      </left>
      <right/>
      <top style="thin">
        <color rgb="FFA6A6A6"/>
      </top>
      <bottom style="thin">
        <color rgb="FFA6A6A6"/>
      </bottom>
      <diagonal/>
    </border>
    <border>
      <left style="thin">
        <color rgb="FFA6A6A6"/>
      </left>
      <right/>
      <top style="thin">
        <color rgb="FFA6A6A6"/>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A6A6A6"/>
      </right>
      <top/>
      <bottom/>
      <diagonal/>
    </border>
    <border>
      <left style="dashed">
        <color rgb="FFBFBFBF"/>
      </left>
      <right style="dashed">
        <color rgb="FFBFBFBF"/>
      </right>
      <top style="dashed">
        <color rgb="FFBFBFBF"/>
      </top>
      <bottom/>
      <diagonal/>
    </border>
    <border>
      <left/>
      <right/>
      <top style="dashed">
        <color rgb="FFBFBFBF"/>
      </top>
      <bottom/>
      <diagonal/>
    </border>
    <border>
      <left/>
      <right style="dashed">
        <color rgb="FFBFBFBF"/>
      </right>
      <top style="dashed">
        <color rgb="FFBFBFBF"/>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bottom style="thin">
        <color theme="6"/>
      </bottom>
      <diagonal/>
    </border>
    <border>
      <left/>
      <right style="thin">
        <color theme="0" tint="-0.34998626667073579"/>
      </right>
      <top/>
      <bottom style="thin">
        <color theme="0" tint="-0.34998626667073579"/>
      </bottom>
      <diagonal/>
    </border>
    <border>
      <left/>
      <right/>
      <top style="thin">
        <color theme="6"/>
      </top>
      <bottom style="thin">
        <color theme="6"/>
      </bottom>
      <diagonal/>
    </border>
    <border>
      <left style="thin">
        <color theme="6"/>
      </left>
      <right style="thin">
        <color theme="6"/>
      </right>
      <top style="thin">
        <color theme="6"/>
      </top>
      <bottom style="thin">
        <color theme="6"/>
      </bottom>
      <diagonal/>
    </border>
    <border>
      <left style="thin">
        <color theme="0" tint="-0.34998626667073579"/>
      </left>
      <right style="thin">
        <color theme="0" tint="-0.34998626667073579"/>
      </right>
      <top/>
      <bottom/>
      <diagonal/>
    </border>
    <border>
      <left style="thin">
        <color theme="6"/>
      </left>
      <right/>
      <top style="thin">
        <color theme="6"/>
      </top>
      <bottom style="thin">
        <color theme="6"/>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medium">
        <color indexed="64"/>
      </bottom>
      <diagonal/>
    </border>
    <border>
      <left/>
      <right style="thin">
        <color theme="0" tint="-0.34998626667073579"/>
      </right>
      <top style="thin">
        <color theme="0" tint="-0.34998626667073579"/>
      </top>
      <bottom style="medium">
        <color indexed="64"/>
      </bottom>
      <diagonal/>
    </border>
    <border>
      <left/>
      <right/>
      <top style="thin">
        <color theme="6"/>
      </top>
      <bottom style="medium">
        <color indexed="64"/>
      </bottom>
      <diagonal/>
    </border>
    <border>
      <left style="thin">
        <color theme="6"/>
      </left>
      <right style="thin">
        <color theme="6"/>
      </right>
      <top style="thin">
        <color theme="6"/>
      </top>
      <bottom style="medium">
        <color indexed="64"/>
      </bottom>
      <diagonal/>
    </border>
    <border>
      <left style="thin">
        <color rgb="FF7F7F7F"/>
      </left>
      <right/>
      <top style="thin">
        <color rgb="FF7F7F7F"/>
      </top>
      <bottom style="thin">
        <color rgb="FF7F7F7F"/>
      </bottom>
      <diagonal/>
    </border>
    <border>
      <left style="thin">
        <color rgb="FF7F7F7F"/>
      </left>
      <right/>
      <top style="thin">
        <color rgb="FF7F7F7F"/>
      </top>
      <bottom style="thick">
        <color rgb="FF404040"/>
      </bottom>
      <diagonal/>
    </border>
    <border>
      <left style="thin">
        <color rgb="FF7F7F7F"/>
      </left>
      <right/>
      <top/>
      <bottom style="thin">
        <color rgb="FF7F7F7F"/>
      </bottom>
      <diagonal/>
    </border>
    <border>
      <left style="thin">
        <color rgb="FF7F7F7F"/>
      </left>
      <right/>
      <top style="thick">
        <color rgb="FF404040"/>
      </top>
      <bottom style="thin">
        <color rgb="FF7F7F7F"/>
      </bottom>
      <diagonal/>
    </border>
    <border>
      <left style="thin">
        <color rgb="FF7F7F7F"/>
      </left>
      <right/>
      <top style="thin">
        <color rgb="FF7F7F7F"/>
      </top>
      <bottom style="medium">
        <color indexed="64"/>
      </bottom>
      <diagonal/>
    </border>
    <border>
      <left style="medium">
        <color indexed="64"/>
      </left>
      <right style="thin">
        <color theme="0" tint="-0.34998626667073579"/>
      </right>
      <top/>
      <bottom style="thin">
        <color theme="0" tint="-0.34998626667073579"/>
      </bottom>
      <diagonal/>
    </border>
    <border>
      <left style="medium">
        <color indexed="64"/>
      </left>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style="thin">
        <color theme="0" tint="-0.34998626667073579"/>
      </bottom>
      <diagonal/>
    </border>
    <border>
      <left/>
      <right style="medium">
        <color indexed="64"/>
      </right>
      <top style="thin">
        <color theme="0" tint="-0.34998626667073579"/>
      </top>
      <bottom style="thin">
        <color theme="0" tint="-0.34998626667073579"/>
      </bottom>
      <diagonal/>
    </border>
    <border>
      <left/>
      <right style="medium">
        <color indexed="64"/>
      </right>
      <top style="thin">
        <color theme="0" tint="-0.34998626667073579"/>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right style="thin">
        <color indexed="64"/>
      </right>
      <top style="thin">
        <color indexed="64"/>
      </top>
      <bottom style="medium">
        <color indexed="64"/>
      </bottom>
      <diagonal/>
    </border>
  </borders>
  <cellStyleXfs count="8">
    <xf numFmtId="0" fontId="0" fillId="0" borderId="0">
      <alignment vertical="center"/>
    </xf>
    <xf numFmtId="41" fontId="1" fillId="0" borderId="0" applyFont="0" applyFill="0" applyBorder="0" applyAlignment="0" applyProtection="0">
      <alignment vertical="center"/>
    </xf>
    <xf numFmtId="0" fontId="6" fillId="0" borderId="0" applyNumberFormat="0" applyFill="0" applyBorder="0" applyAlignment="0" applyProtection="0">
      <alignment vertical="center"/>
    </xf>
    <xf numFmtId="0" fontId="23" fillId="0" borderId="0"/>
    <xf numFmtId="185" fontId="23" fillId="0" borderId="0" applyFont="0" applyFill="0" applyBorder="0" applyAlignment="0" applyProtection="0"/>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cellStyleXfs>
  <cellXfs count="587">
    <xf numFmtId="0" fontId="0" fillId="0" borderId="0" xfId="0">
      <alignment vertical="center"/>
    </xf>
    <xf numFmtId="0" fontId="3" fillId="2" borderId="2" xfId="0" applyFont="1" applyFill="1" applyBorder="1" applyAlignment="1">
      <alignment horizontal="center" vertical="center" wrapText="1" readingOrder="1"/>
    </xf>
    <xf numFmtId="0" fontId="3" fillId="2" borderId="3" xfId="0" applyFont="1" applyFill="1" applyBorder="1" applyAlignment="1">
      <alignment horizontal="center" vertical="center" wrapText="1" readingOrder="1"/>
    </xf>
    <xf numFmtId="0" fontId="4" fillId="3" borderId="2" xfId="0" applyFont="1" applyFill="1" applyBorder="1" applyAlignment="1">
      <alignment horizontal="center" vertical="center" wrapText="1" readingOrder="1"/>
    </xf>
    <xf numFmtId="0" fontId="2" fillId="0" borderId="0" xfId="0" applyFont="1">
      <alignment vertical="center"/>
    </xf>
    <xf numFmtId="0" fontId="4" fillId="3" borderId="10" xfId="0" applyFont="1" applyFill="1" applyBorder="1" applyAlignment="1">
      <alignment horizontal="center" vertical="center" wrapText="1" readingOrder="1"/>
    </xf>
    <xf numFmtId="0" fontId="0" fillId="9" borderId="0" xfId="0" applyFill="1">
      <alignment vertical="center"/>
    </xf>
    <xf numFmtId="180" fontId="9" fillId="0" borderId="0" xfId="0" applyNumberFormat="1" applyFont="1">
      <alignment vertical="center"/>
    </xf>
    <xf numFmtId="0" fontId="14" fillId="2" borderId="45" xfId="0" applyFont="1" applyFill="1" applyBorder="1" applyAlignment="1">
      <alignment horizontal="center" vertical="center" wrapText="1" readingOrder="1"/>
    </xf>
    <xf numFmtId="0" fontId="14" fillId="2" borderId="51" xfId="0" applyFont="1" applyFill="1" applyBorder="1" applyAlignment="1">
      <alignment horizontal="center" vertical="center" wrapText="1" readingOrder="1"/>
    </xf>
    <xf numFmtId="0" fontId="15" fillId="0" borderId="52" xfId="0" applyFont="1" applyBorder="1" applyAlignment="1">
      <alignment horizontal="center" vertical="center" wrapText="1" readingOrder="1"/>
    </xf>
    <xf numFmtId="0" fontId="14" fillId="3" borderId="55" xfId="0" applyFont="1" applyFill="1" applyBorder="1" applyAlignment="1">
      <alignment horizontal="left" vertical="center" wrapText="1" readingOrder="1"/>
    </xf>
    <xf numFmtId="3" fontId="16" fillId="0" borderId="0" xfId="0" applyNumberFormat="1" applyFont="1" applyAlignment="1">
      <alignment horizontal="left" vertical="center" wrapText="1" indent="1"/>
    </xf>
    <xf numFmtId="0" fontId="16" fillId="0" borderId="0" xfId="0" applyFont="1" applyAlignment="1">
      <alignment horizontal="left" vertical="center" wrapText="1" indent="1"/>
    </xf>
    <xf numFmtId="10" fontId="16" fillId="0" borderId="0" xfId="0" applyNumberFormat="1" applyFont="1" applyAlignment="1">
      <alignment horizontal="left" vertical="center" wrapText="1" indent="1"/>
    </xf>
    <xf numFmtId="0" fontId="0" fillId="9" borderId="0" xfId="0" applyFill="1" applyAlignment="1"/>
    <xf numFmtId="14" fontId="0" fillId="9" borderId="0" xfId="0" applyNumberFormat="1" applyFill="1" applyAlignment="1"/>
    <xf numFmtId="0" fontId="17" fillId="9" borderId="0" xfId="0" applyFont="1" applyFill="1" applyAlignment="1">
      <alignment horizontal="center"/>
    </xf>
    <xf numFmtId="14" fontId="17" fillId="9" borderId="0" xfId="0" applyNumberFormat="1" applyFont="1" applyFill="1" applyAlignment="1">
      <alignment horizontal="center"/>
    </xf>
    <xf numFmtId="14" fontId="0" fillId="9" borderId="0" xfId="0" applyNumberFormat="1" applyFill="1">
      <alignment vertical="center"/>
    </xf>
    <xf numFmtId="0" fontId="14" fillId="0" borderId="0" xfId="0" applyFont="1" applyAlignment="1">
      <alignment vertical="center" wrapText="1" readingOrder="1"/>
    </xf>
    <xf numFmtId="0" fontId="3" fillId="0" borderId="2" xfId="0" applyFont="1" applyBorder="1" applyAlignment="1">
      <alignment horizontal="center" vertical="center" wrapText="1" readingOrder="1"/>
    </xf>
    <xf numFmtId="0" fontId="3" fillId="10" borderId="61" xfId="0" applyFont="1" applyFill="1" applyBorder="1" applyAlignment="1">
      <alignment horizontal="center" vertical="center" wrapText="1" readingOrder="1"/>
    </xf>
    <xf numFmtId="0" fontId="3" fillId="10" borderId="62" xfId="0" applyFont="1" applyFill="1" applyBorder="1" applyAlignment="1">
      <alignment horizontal="center" vertical="center" wrapText="1" readingOrder="1"/>
    </xf>
    <xf numFmtId="0" fontId="19" fillId="13" borderId="63" xfId="0" applyFont="1" applyFill="1" applyBorder="1" applyAlignment="1">
      <alignment horizontal="center" vertical="center" wrapText="1" readingOrder="1"/>
    </xf>
    <xf numFmtId="0" fontId="3" fillId="0" borderId="10" xfId="0" applyFont="1" applyBorder="1" applyAlignment="1">
      <alignment horizontal="center" vertical="center" wrapText="1" readingOrder="1"/>
    </xf>
    <xf numFmtId="0" fontId="20" fillId="0" borderId="4" xfId="0" applyFont="1" applyBorder="1" applyAlignment="1">
      <alignment horizontal="center" vertical="center" wrapText="1" readingOrder="1"/>
    </xf>
    <xf numFmtId="0" fontId="21" fillId="0" borderId="4" xfId="0" applyFont="1" applyBorder="1" applyAlignment="1">
      <alignment horizontal="center" vertical="center" wrapText="1" readingOrder="1"/>
    </xf>
    <xf numFmtId="0" fontId="25"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xf numFmtId="0" fontId="26" fillId="0" borderId="4" xfId="0" applyFont="1" applyBorder="1" applyAlignment="1">
      <alignment horizontal="center" vertical="center" wrapText="1" readingOrder="1"/>
    </xf>
    <xf numFmtId="14" fontId="0" fillId="0" borderId="0" xfId="0" applyNumberFormat="1">
      <alignment vertical="center"/>
    </xf>
    <xf numFmtId="0" fontId="0" fillId="0" borderId="4" xfId="0" applyBorder="1">
      <alignment vertical="center"/>
    </xf>
    <xf numFmtId="0" fontId="3" fillId="3" borderId="40" xfId="0" applyFont="1" applyFill="1" applyBorder="1" applyAlignment="1">
      <alignment horizontal="center" vertical="center" wrapText="1" readingOrder="1"/>
    </xf>
    <xf numFmtId="0" fontId="13" fillId="3" borderId="55" xfId="0" applyFont="1" applyFill="1" applyBorder="1" applyAlignment="1">
      <alignment vertical="center" wrapText="1"/>
    </xf>
    <xf numFmtId="0" fontId="28" fillId="0" borderId="4" xfId="0" applyFont="1" applyBorder="1" applyAlignment="1">
      <alignment horizontal="center" vertical="center" wrapText="1" readingOrder="1"/>
    </xf>
    <xf numFmtId="0" fontId="30" fillId="0" borderId="0" xfId="0" applyFont="1">
      <alignment vertical="center"/>
    </xf>
    <xf numFmtId="0" fontId="15" fillId="0" borderId="73" xfId="0" applyFont="1" applyBorder="1" applyAlignment="1">
      <alignment horizontal="center" vertical="center" wrapText="1" readingOrder="1"/>
    </xf>
    <xf numFmtId="10" fontId="0" fillId="9" borderId="0" xfId="0" applyNumberFormat="1" applyFill="1">
      <alignment vertical="center"/>
    </xf>
    <xf numFmtId="9" fontId="0" fillId="9" borderId="0" xfId="0" applyNumberFormat="1" applyFill="1">
      <alignment vertical="center"/>
    </xf>
    <xf numFmtId="0" fontId="0" fillId="14" borderId="0" xfId="0" applyFill="1">
      <alignment vertical="center"/>
    </xf>
    <xf numFmtId="0" fontId="0" fillId="14" borderId="4" xfId="0" applyFill="1" applyBorder="1">
      <alignment vertical="center"/>
    </xf>
    <xf numFmtId="0" fontId="0" fillId="0" borderId="4" xfId="0" applyBorder="1" applyAlignment="1">
      <alignment horizontal="center" vertical="center"/>
    </xf>
    <xf numFmtId="0" fontId="30" fillId="15" borderId="0" xfId="0" applyFont="1" applyFill="1">
      <alignment vertical="center"/>
    </xf>
    <xf numFmtId="187" fontId="0" fillId="0" borderId="0" xfId="0" applyNumberFormat="1">
      <alignment vertical="center"/>
    </xf>
    <xf numFmtId="0" fontId="0" fillId="15" borderId="0" xfId="0" applyFill="1">
      <alignment vertical="center"/>
    </xf>
    <xf numFmtId="0" fontId="0" fillId="11" borderId="75" xfId="0" applyFill="1" applyBorder="1" applyAlignment="1">
      <alignment horizontal="center" vertical="center"/>
    </xf>
    <xf numFmtId="0" fontId="0" fillId="11" borderId="77" xfId="0" applyFill="1" applyBorder="1" applyAlignment="1">
      <alignment horizontal="center" vertical="center"/>
    </xf>
    <xf numFmtId="0" fontId="0" fillId="11" borderId="79" xfId="0" applyFill="1" applyBorder="1" applyAlignment="1">
      <alignment horizontal="center" vertical="center"/>
    </xf>
    <xf numFmtId="0" fontId="0" fillId="15" borderId="4" xfId="0" applyFill="1" applyBorder="1">
      <alignment vertical="center"/>
    </xf>
    <xf numFmtId="186" fontId="0" fillId="14" borderId="4" xfId="0" applyNumberFormat="1" applyFill="1" applyBorder="1">
      <alignment vertical="center"/>
    </xf>
    <xf numFmtId="3" fontId="15" fillId="14" borderId="4" xfId="0" applyNumberFormat="1" applyFont="1" applyFill="1" applyBorder="1" applyAlignment="1">
      <alignment horizontal="center" vertical="center" wrapText="1" readingOrder="1"/>
    </xf>
    <xf numFmtId="0" fontId="18" fillId="9" borderId="0" xfId="0" applyFont="1" applyFill="1" applyAlignment="1">
      <alignment horizontal="center"/>
    </xf>
    <xf numFmtId="183" fontId="4" fillId="15" borderId="3" xfId="0" applyNumberFormat="1" applyFont="1" applyFill="1" applyBorder="1" applyAlignment="1">
      <alignment horizontal="center" vertical="center" wrapText="1" readingOrder="1"/>
    </xf>
    <xf numFmtId="0" fontId="4" fillId="15" borderId="3" xfId="0" applyFont="1" applyFill="1" applyBorder="1" applyAlignment="1">
      <alignment horizontal="left" vertical="center" wrapText="1" readingOrder="1"/>
    </xf>
    <xf numFmtId="3" fontId="4" fillId="15" borderId="57" xfId="0" applyNumberFormat="1" applyFont="1" applyFill="1" applyBorder="1" applyAlignment="1">
      <alignment horizontal="center" vertical="center" wrapText="1" readingOrder="1"/>
    </xf>
    <xf numFmtId="176" fontId="4" fillId="15" borderId="3" xfId="0" applyNumberFormat="1" applyFont="1" applyFill="1" applyBorder="1" applyAlignment="1">
      <alignment horizontal="center" vertical="center" wrapText="1" readingOrder="1"/>
    </xf>
    <xf numFmtId="10" fontId="4" fillId="15" borderId="3" xfId="0" applyNumberFormat="1" applyFont="1" applyFill="1" applyBorder="1" applyAlignment="1">
      <alignment horizontal="center" vertical="center" wrapText="1" readingOrder="1"/>
    </xf>
    <xf numFmtId="183" fontId="4" fillId="15" borderId="9" xfId="0" applyNumberFormat="1" applyFont="1" applyFill="1" applyBorder="1" applyAlignment="1">
      <alignment horizontal="center" vertical="center" wrapText="1" readingOrder="1"/>
    </xf>
    <xf numFmtId="0" fontId="4" fillId="15" borderId="9" xfId="0" applyFont="1" applyFill="1" applyBorder="1" applyAlignment="1">
      <alignment horizontal="left" vertical="center" wrapText="1" readingOrder="1"/>
    </xf>
    <xf numFmtId="3" fontId="4" fillId="15" borderId="9" xfId="0" applyNumberFormat="1" applyFont="1" applyFill="1" applyBorder="1" applyAlignment="1">
      <alignment horizontal="center" vertical="center" wrapText="1" readingOrder="1"/>
    </xf>
    <xf numFmtId="176" fontId="4" fillId="15" borderId="9" xfId="0" applyNumberFormat="1" applyFont="1" applyFill="1" applyBorder="1" applyAlignment="1">
      <alignment horizontal="center" vertical="center" wrapText="1" readingOrder="1"/>
    </xf>
    <xf numFmtId="10" fontId="4" fillId="15" borderId="9" xfId="0" applyNumberFormat="1" applyFont="1" applyFill="1" applyBorder="1" applyAlignment="1">
      <alignment horizontal="center" vertical="center" wrapText="1" readingOrder="1"/>
    </xf>
    <xf numFmtId="179" fontId="4" fillId="15" borderId="3" xfId="0" applyNumberFormat="1" applyFont="1" applyFill="1" applyBorder="1" applyAlignment="1">
      <alignment horizontal="center" vertical="center" wrapText="1" readingOrder="1"/>
    </xf>
    <xf numFmtId="3" fontId="22" fillId="15" borderId="3" xfId="0" applyNumberFormat="1" applyFont="1" applyFill="1" applyBorder="1" applyAlignment="1">
      <alignment horizontal="center" vertical="center" wrapText="1" readingOrder="1"/>
    </xf>
    <xf numFmtId="10" fontId="22" fillId="15" borderId="64" xfId="0" applyNumberFormat="1" applyFont="1" applyFill="1" applyBorder="1" applyAlignment="1">
      <alignment horizontal="center" vertical="center" wrapText="1" readingOrder="1"/>
    </xf>
    <xf numFmtId="179" fontId="4" fillId="15" borderId="9" xfId="0" applyNumberFormat="1" applyFont="1" applyFill="1" applyBorder="1" applyAlignment="1">
      <alignment horizontal="center" vertical="center" wrapText="1" readingOrder="1"/>
    </xf>
    <xf numFmtId="3" fontId="22" fillId="15" borderId="9" xfId="0" applyNumberFormat="1" applyFont="1" applyFill="1" applyBorder="1" applyAlignment="1">
      <alignment horizontal="center" vertical="center" wrapText="1" readingOrder="1"/>
    </xf>
    <xf numFmtId="10" fontId="22" fillId="15" borderId="65" xfId="0" applyNumberFormat="1" applyFont="1" applyFill="1" applyBorder="1" applyAlignment="1">
      <alignment horizontal="center" vertical="center" wrapText="1" readingOrder="1"/>
    </xf>
    <xf numFmtId="0" fontId="4" fillId="15" borderId="72" xfId="0" applyFont="1" applyFill="1" applyBorder="1" applyAlignment="1">
      <alignment horizontal="center" vertical="center" wrapText="1" readingOrder="1"/>
    </xf>
    <xf numFmtId="176" fontId="4" fillId="15" borderId="51" xfId="0" applyNumberFormat="1" applyFont="1" applyFill="1" applyBorder="1" applyAlignment="1">
      <alignment horizontal="center" vertical="center" wrapText="1" readingOrder="1"/>
    </xf>
    <xf numFmtId="176" fontId="14" fillId="15" borderId="55" xfId="0" applyNumberFormat="1" applyFont="1" applyFill="1" applyBorder="1" applyAlignment="1">
      <alignment horizontal="center" vertical="center" wrapText="1" readingOrder="1"/>
    </xf>
    <xf numFmtId="3" fontId="14" fillId="15" borderId="55" xfId="0" applyNumberFormat="1" applyFont="1" applyFill="1" applyBorder="1" applyAlignment="1">
      <alignment horizontal="center" vertical="center" wrapText="1" readingOrder="1"/>
    </xf>
    <xf numFmtId="10" fontId="14" fillId="15" borderId="55" xfId="0" applyNumberFormat="1" applyFont="1" applyFill="1" applyBorder="1" applyAlignment="1">
      <alignment horizontal="center" vertical="center" wrapText="1" readingOrder="1"/>
    </xf>
    <xf numFmtId="10" fontId="29" fillId="15" borderId="4" xfId="0" applyNumberFormat="1" applyFont="1" applyFill="1" applyBorder="1" applyAlignment="1">
      <alignment horizontal="center" vertical="center" wrapText="1" readingOrder="1"/>
    </xf>
    <xf numFmtId="0" fontId="15" fillId="14" borderId="51" xfId="0" applyFont="1" applyFill="1" applyBorder="1" applyAlignment="1">
      <alignment horizontal="center" vertical="center" wrapText="1" readingOrder="1"/>
    </xf>
    <xf numFmtId="0" fontId="15" fillId="14" borderId="74" xfId="0" applyFont="1" applyFill="1" applyBorder="1" applyAlignment="1">
      <alignment horizontal="center" vertical="center" wrapText="1" readingOrder="1"/>
    </xf>
    <xf numFmtId="0" fontId="7" fillId="14" borderId="51" xfId="0" applyFont="1" applyFill="1" applyBorder="1" applyAlignment="1">
      <alignment horizontal="left" vertical="center" wrapText="1" readingOrder="1"/>
    </xf>
    <xf numFmtId="0" fontId="7" fillId="14" borderId="72" xfId="0" applyFont="1" applyFill="1" applyBorder="1" applyAlignment="1">
      <alignment horizontal="left" vertical="center" wrapText="1" readingOrder="1"/>
    </xf>
    <xf numFmtId="10" fontId="4" fillId="15" borderId="51" xfId="0" applyNumberFormat="1" applyFont="1" applyFill="1" applyBorder="1" applyAlignment="1">
      <alignment horizontal="center" vertical="center" wrapText="1" readingOrder="1"/>
    </xf>
    <xf numFmtId="180" fontId="9" fillId="15" borderId="0" xfId="0" applyNumberFormat="1" applyFont="1" applyFill="1">
      <alignment vertical="center"/>
    </xf>
    <xf numFmtId="0" fontId="0" fillId="14" borderId="14" xfId="0" applyFill="1" applyBorder="1">
      <alignment vertical="center"/>
    </xf>
    <xf numFmtId="0" fontId="0" fillId="14" borderId="16" xfId="0" applyFill="1" applyBorder="1">
      <alignment vertical="center"/>
    </xf>
    <xf numFmtId="14" fontId="0" fillId="15" borderId="76" xfId="0" applyNumberFormat="1" applyFill="1" applyBorder="1" applyAlignment="1">
      <alignment horizontal="center" vertical="center"/>
    </xf>
    <xf numFmtId="14" fontId="0" fillId="15" borderId="78" xfId="0" applyNumberFormat="1" applyFill="1" applyBorder="1" applyAlignment="1">
      <alignment horizontal="center" vertical="center"/>
    </xf>
    <xf numFmtId="14" fontId="0" fillId="15" borderId="80" xfId="0" applyNumberFormat="1" applyFill="1" applyBorder="1" applyAlignment="1">
      <alignment horizontal="center" vertical="center"/>
    </xf>
    <xf numFmtId="0" fontId="0" fillId="14" borderId="0" xfId="0" applyFill="1" applyAlignment="1"/>
    <xf numFmtId="0" fontId="17" fillId="14" borderId="0" xfId="0" applyFont="1" applyFill="1" applyAlignment="1">
      <alignment horizontal="center"/>
    </xf>
    <xf numFmtId="0" fontId="0" fillId="15" borderId="16" xfId="0" applyFill="1" applyBorder="1" applyAlignment="1">
      <alignment horizontal="center" vertical="center"/>
    </xf>
    <xf numFmtId="176" fontId="0" fillId="15" borderId="41" xfId="0" applyNumberFormat="1" applyFill="1" applyBorder="1" applyAlignment="1">
      <alignment horizontal="center" vertical="center"/>
    </xf>
    <xf numFmtId="3" fontId="0" fillId="0" borderId="0" xfId="0" applyNumberFormat="1">
      <alignment vertical="center"/>
    </xf>
    <xf numFmtId="0" fontId="4" fillId="14" borderId="72" xfId="0" applyFont="1" applyFill="1" applyBorder="1" applyAlignment="1">
      <alignment horizontal="center" vertical="center" wrapText="1" readingOrder="1"/>
    </xf>
    <xf numFmtId="176" fontId="4" fillId="14" borderId="51" xfId="0" applyNumberFormat="1" applyFont="1" applyFill="1" applyBorder="1" applyAlignment="1">
      <alignment horizontal="center" vertical="center" wrapText="1" readingOrder="1"/>
    </xf>
    <xf numFmtId="0" fontId="11" fillId="0" borderId="11" xfId="0" applyFont="1" applyBorder="1" applyAlignment="1">
      <alignment horizontal="center" vertical="center"/>
    </xf>
    <xf numFmtId="0" fontId="11" fillId="0" borderId="13" xfId="0" applyFont="1" applyBorder="1" applyAlignment="1">
      <alignment horizontal="center" vertical="center"/>
    </xf>
    <xf numFmtId="176" fontId="0" fillId="15" borderId="16" xfId="0" applyNumberFormat="1" applyFill="1" applyBorder="1" applyAlignment="1">
      <alignment horizontal="center" vertical="center"/>
    </xf>
    <xf numFmtId="10" fontId="0" fillId="15" borderId="16" xfId="0" applyNumberFormat="1" applyFill="1" applyBorder="1" applyAlignment="1">
      <alignment horizontal="center" vertical="center"/>
    </xf>
    <xf numFmtId="10" fontId="0" fillId="15" borderId="41" xfId="0" applyNumberFormat="1" applyFill="1" applyBorder="1" applyAlignment="1">
      <alignment horizontal="center" vertical="center"/>
    </xf>
    <xf numFmtId="0" fontId="33" fillId="0" borderId="0" xfId="0" applyFont="1" applyAlignment="1">
      <alignment horizontal="right" vertical="center"/>
    </xf>
    <xf numFmtId="0" fontId="35" fillId="0" borderId="0" xfId="0" applyFont="1" applyAlignment="1">
      <alignment horizontal="right" vertical="center" wrapText="1" readingOrder="1"/>
    </xf>
    <xf numFmtId="0" fontId="34" fillId="0" borderId="0" xfId="0" applyFont="1" applyAlignment="1">
      <alignment horizontal="right" vertical="center" wrapText="1" readingOrder="1"/>
    </xf>
    <xf numFmtId="0" fontId="36" fillId="0" borderId="0" xfId="0" applyFont="1" applyAlignment="1">
      <alignment horizontal="right" vertical="center" wrapText="1" readingOrder="1"/>
    </xf>
    <xf numFmtId="0" fontId="37" fillId="0" borderId="0" xfId="0" applyFont="1" applyAlignment="1">
      <alignment horizontal="right" vertical="center" wrapText="1" readingOrder="1"/>
    </xf>
    <xf numFmtId="0" fontId="38" fillId="0" borderId="0" xfId="0" applyFont="1" applyAlignment="1">
      <alignment horizontal="right" vertical="center" wrapText="1" readingOrder="1"/>
    </xf>
    <xf numFmtId="179" fontId="0" fillId="14" borderId="4" xfId="0" applyNumberFormat="1" applyFill="1" applyBorder="1">
      <alignment vertical="center"/>
    </xf>
    <xf numFmtId="189" fontId="0" fillId="14" borderId="4" xfId="0" applyNumberFormat="1" applyFill="1" applyBorder="1">
      <alignment vertical="center"/>
    </xf>
    <xf numFmtId="0" fontId="31" fillId="0" borderId="0" xfId="0" applyFont="1" applyAlignment="1">
      <alignment horizontal="left" vertical="center" readingOrder="1"/>
    </xf>
    <xf numFmtId="10" fontId="4" fillId="14" borderId="51" xfId="0" applyNumberFormat="1" applyFont="1" applyFill="1" applyBorder="1" applyAlignment="1">
      <alignment horizontal="center" vertical="center" wrapText="1" readingOrder="1"/>
    </xf>
    <xf numFmtId="186" fontId="0" fillId="14" borderId="4" xfId="0" applyNumberFormat="1" applyFill="1" applyBorder="1" applyAlignment="1">
      <alignment horizontal="right" vertical="center"/>
    </xf>
    <xf numFmtId="0" fontId="0" fillId="17" borderId="0" xfId="0" applyFill="1">
      <alignment vertical="center"/>
    </xf>
    <xf numFmtId="14" fontId="0" fillId="17" borderId="0" xfId="0" applyNumberFormat="1" applyFill="1">
      <alignment vertical="center"/>
    </xf>
    <xf numFmtId="0" fontId="2" fillId="17" borderId="0" xfId="0" applyFont="1" applyFill="1">
      <alignment vertical="center"/>
    </xf>
    <xf numFmtId="0" fontId="10" fillId="17" borderId="0" xfId="0" applyFont="1" applyFill="1">
      <alignment vertical="center"/>
    </xf>
    <xf numFmtId="190" fontId="14" fillId="15" borderId="56" xfId="0" applyNumberFormat="1" applyFont="1" applyFill="1" applyBorder="1" applyAlignment="1">
      <alignment horizontal="center" vertical="center" wrapText="1" readingOrder="1"/>
    </xf>
    <xf numFmtId="190" fontId="14" fillId="15" borderId="55" xfId="0" applyNumberFormat="1" applyFont="1" applyFill="1" applyBorder="1" applyAlignment="1">
      <alignment horizontal="center" vertical="center" wrapText="1" readingOrder="1"/>
    </xf>
    <xf numFmtId="42" fontId="4" fillId="15" borderId="51" xfId="0" applyNumberFormat="1" applyFont="1" applyFill="1" applyBorder="1" applyAlignment="1">
      <alignment horizontal="center" vertical="center" wrapText="1" readingOrder="1"/>
    </xf>
    <xf numFmtId="190" fontId="15" fillId="15" borderId="51" xfId="0" applyNumberFormat="1" applyFont="1" applyFill="1" applyBorder="1" applyAlignment="1">
      <alignment horizontal="center" vertical="center" wrapText="1" readingOrder="1"/>
    </xf>
    <xf numFmtId="42" fontId="40" fillId="15" borderId="51" xfId="0" applyNumberFormat="1" applyFont="1" applyFill="1" applyBorder="1" applyAlignment="1">
      <alignment horizontal="center" vertical="center" wrapText="1" readingOrder="1"/>
    </xf>
    <xf numFmtId="10" fontId="40" fillId="15" borderId="51" xfId="0" applyNumberFormat="1" applyFont="1" applyFill="1" applyBorder="1" applyAlignment="1">
      <alignment horizontal="center" vertical="center" wrapText="1" readingOrder="1"/>
    </xf>
    <xf numFmtId="176" fontId="40" fillId="15" borderId="51" xfId="0" applyNumberFormat="1" applyFont="1" applyFill="1" applyBorder="1" applyAlignment="1">
      <alignment horizontal="center" vertical="center" wrapText="1" readingOrder="1"/>
    </xf>
    <xf numFmtId="191" fontId="29" fillId="15" borderId="4" xfId="0" applyNumberFormat="1" applyFont="1" applyFill="1" applyBorder="1" applyAlignment="1">
      <alignment horizontal="center" vertical="center" wrapText="1" readingOrder="1"/>
    </xf>
    <xf numFmtId="190" fontId="14" fillId="3" borderId="55" xfId="0" applyNumberFormat="1" applyFont="1" applyFill="1" applyBorder="1" applyAlignment="1">
      <alignment horizontal="center" vertical="center" wrapText="1" readingOrder="1"/>
    </xf>
    <xf numFmtId="179" fontId="0" fillId="0" borderId="0" xfId="0" applyNumberFormat="1">
      <alignment vertical="center"/>
    </xf>
    <xf numFmtId="0" fontId="11" fillId="14" borderId="0" xfId="0" applyFont="1" applyFill="1" applyAlignment="1">
      <alignment horizontal="center" vertical="center"/>
    </xf>
    <xf numFmtId="190" fontId="15" fillId="14" borderId="51" xfId="0" applyNumberFormat="1" applyFont="1" applyFill="1" applyBorder="1" applyAlignment="1">
      <alignment horizontal="center" vertical="center" wrapText="1" readingOrder="1"/>
    </xf>
    <xf numFmtId="190" fontId="4" fillId="14" borderId="51" xfId="0" applyNumberFormat="1" applyFont="1" applyFill="1" applyBorder="1" applyAlignment="1">
      <alignment horizontal="center" vertical="center" wrapText="1" readingOrder="1"/>
    </xf>
    <xf numFmtId="10" fontId="0" fillId="0" borderId="0" xfId="5" applyNumberFormat="1" applyFont="1">
      <alignment vertical="center"/>
    </xf>
    <xf numFmtId="192" fontId="0" fillId="0" borderId="0" xfId="5" applyNumberFormat="1" applyFont="1">
      <alignment vertical="center"/>
    </xf>
    <xf numFmtId="10" fontId="0" fillId="0" borderId="0" xfId="5" applyNumberFormat="1" applyFont="1" applyAlignment="1">
      <alignment horizontal="center" vertical="center"/>
    </xf>
    <xf numFmtId="9" fontId="0" fillId="0" borderId="0" xfId="5" applyFont="1">
      <alignment vertical="center"/>
    </xf>
    <xf numFmtId="0" fontId="0" fillId="15" borderId="11" xfId="0" applyFill="1" applyBorder="1">
      <alignment vertical="center"/>
    </xf>
    <xf numFmtId="0" fontId="0" fillId="15" borderId="13" xfId="0" applyFill="1" applyBorder="1">
      <alignment vertical="center"/>
    </xf>
    <xf numFmtId="0" fontId="0" fillId="15" borderId="15" xfId="0" applyFill="1" applyBorder="1">
      <alignment vertical="center"/>
    </xf>
    <xf numFmtId="14" fontId="0" fillId="14" borderId="16" xfId="0" applyNumberFormat="1" applyFill="1" applyBorder="1">
      <alignment vertical="center"/>
    </xf>
    <xf numFmtId="18" fontId="0" fillId="14" borderId="41" xfId="0" applyNumberFormat="1" applyFill="1" applyBorder="1">
      <alignment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15" borderId="41" xfId="0" applyFill="1" applyBorder="1" applyAlignment="1">
      <alignment horizontal="center" vertical="center"/>
    </xf>
    <xf numFmtId="0" fontId="41" fillId="15" borderId="4" xfId="0" applyFont="1" applyFill="1" applyBorder="1" applyAlignment="1">
      <alignment horizontal="center" vertical="center" wrapText="1" readingOrder="1"/>
    </xf>
    <xf numFmtId="0" fontId="41" fillId="0" borderId="14" xfId="0" applyFont="1" applyBorder="1" applyAlignment="1">
      <alignment horizontal="center" vertical="center" wrapText="1" readingOrder="1"/>
    </xf>
    <xf numFmtId="0" fontId="14" fillId="15" borderId="0" xfId="0" applyFont="1" applyFill="1" applyAlignment="1">
      <alignment vertical="center" wrapText="1" readingOrder="1"/>
    </xf>
    <xf numFmtId="10" fontId="42" fillId="15" borderId="0" xfId="0" applyNumberFormat="1" applyFont="1" applyFill="1">
      <alignment vertical="center"/>
    </xf>
    <xf numFmtId="14" fontId="0" fillId="0" borderId="0" xfId="0" applyNumberFormat="1" applyAlignment="1">
      <alignment vertical="center" wrapText="1"/>
    </xf>
    <xf numFmtId="0" fontId="44" fillId="9" borderId="0" xfId="0" applyFont="1" applyFill="1" applyAlignment="1">
      <alignment horizontal="center"/>
    </xf>
    <xf numFmtId="0" fontId="0" fillId="15" borderId="41" xfId="0" applyFill="1" applyBorder="1">
      <alignment vertical="center"/>
    </xf>
    <xf numFmtId="0" fontId="46" fillId="0" borderId="0" xfId="0" applyFont="1">
      <alignment vertical="center"/>
    </xf>
    <xf numFmtId="0" fontId="47" fillId="3" borderId="14" xfId="0" applyFont="1" applyFill="1" applyBorder="1" applyAlignment="1">
      <alignment horizontal="center" vertical="center" wrapText="1" readingOrder="1"/>
    </xf>
    <xf numFmtId="0" fontId="47" fillId="3" borderId="4" xfId="0" applyFont="1" applyFill="1" applyBorder="1" applyAlignment="1">
      <alignment horizontal="center" vertical="center" wrapText="1" readingOrder="1"/>
    </xf>
    <xf numFmtId="193" fontId="47" fillId="15" borderId="4" xfId="0" applyNumberFormat="1" applyFont="1" applyFill="1" applyBorder="1" applyAlignment="1">
      <alignment horizontal="center" vertical="center" wrapText="1" readingOrder="1"/>
    </xf>
    <xf numFmtId="193" fontId="47" fillId="15" borderId="15" xfId="0" applyNumberFormat="1" applyFont="1" applyFill="1" applyBorder="1" applyAlignment="1">
      <alignment horizontal="center" vertical="center" wrapText="1" readingOrder="1"/>
    </xf>
    <xf numFmtId="0" fontId="48" fillId="0" borderId="0" xfId="0" applyFont="1" applyAlignment="1">
      <alignment horizontal="center" vertical="center" wrapText="1" readingOrder="1"/>
    </xf>
    <xf numFmtId="0" fontId="49" fillId="0" borderId="14" xfId="0" applyFont="1" applyBorder="1" applyAlignment="1">
      <alignment horizontal="center" vertical="center" wrapText="1" readingOrder="1"/>
    </xf>
    <xf numFmtId="0" fontId="49" fillId="15" borderId="4" xfId="0" applyFont="1" applyFill="1" applyBorder="1" applyAlignment="1">
      <alignment horizontal="center" vertical="center" wrapText="1" readingOrder="1"/>
    </xf>
    <xf numFmtId="0" fontId="49" fillId="15" borderId="15" xfId="0" applyFont="1" applyFill="1" applyBorder="1" applyAlignment="1">
      <alignment horizontal="center" vertical="center" wrapText="1" readingOrder="1"/>
    </xf>
    <xf numFmtId="0" fontId="41" fillId="0" borderId="0" xfId="0" applyFont="1" applyAlignment="1">
      <alignment horizontal="center" vertical="center" wrapText="1" readingOrder="1"/>
    </xf>
    <xf numFmtId="3" fontId="41" fillId="0" borderId="0" xfId="0" applyNumberFormat="1" applyFont="1" applyAlignment="1">
      <alignment horizontal="center" vertical="center" wrapText="1" readingOrder="1"/>
    </xf>
    <xf numFmtId="0" fontId="46" fillId="15" borderId="0" xfId="0" applyFont="1" applyFill="1">
      <alignment vertical="center"/>
    </xf>
    <xf numFmtId="0" fontId="49" fillId="14" borderId="4" xfId="0" applyFont="1" applyFill="1" applyBorder="1" applyAlignment="1">
      <alignment horizontal="center" vertical="center" wrapText="1" readingOrder="1"/>
    </xf>
    <xf numFmtId="176" fontId="49" fillId="15" borderId="4" xfId="0" applyNumberFormat="1" applyFont="1" applyFill="1" applyBorder="1" applyAlignment="1">
      <alignment horizontal="center" vertical="center" wrapText="1" readingOrder="1"/>
    </xf>
    <xf numFmtId="0" fontId="46" fillId="0" borderId="0" xfId="0" applyFont="1" applyAlignment="1">
      <alignment vertical="center" wrapText="1"/>
    </xf>
    <xf numFmtId="0" fontId="50" fillId="0" borderId="14" xfId="0" applyFont="1" applyBorder="1" applyAlignment="1">
      <alignment horizontal="center" vertical="center" wrapText="1" readingOrder="1"/>
    </xf>
    <xf numFmtId="0" fontId="50" fillId="15" borderId="4" xfId="0" applyFont="1" applyFill="1" applyBorder="1" applyAlignment="1">
      <alignment horizontal="center" vertical="center" wrapText="1" readingOrder="1"/>
    </xf>
    <xf numFmtId="0" fontId="50" fillId="15" borderId="15" xfId="0" applyFont="1" applyFill="1" applyBorder="1" applyAlignment="1">
      <alignment horizontal="center" vertical="center" wrapText="1" readingOrder="1"/>
    </xf>
    <xf numFmtId="0" fontId="51" fillId="0" borderId="0" xfId="0" applyFont="1" applyAlignment="1">
      <alignment horizontal="center" vertical="center" wrapText="1" readingOrder="1"/>
    </xf>
    <xf numFmtId="3" fontId="51" fillId="0" borderId="0" xfId="0" applyNumberFormat="1" applyFont="1" applyAlignment="1">
      <alignment horizontal="center" vertical="center" wrapText="1" readingOrder="1"/>
    </xf>
    <xf numFmtId="0" fontId="49" fillId="0" borderId="16" xfId="0" applyFont="1" applyBorder="1" applyAlignment="1">
      <alignment horizontal="center" vertical="center" wrapText="1" readingOrder="1"/>
    </xf>
    <xf numFmtId="0" fontId="49" fillId="15" borderId="40" xfId="0" applyFont="1" applyFill="1" applyBorder="1" applyAlignment="1">
      <alignment horizontal="center" vertical="center" wrapText="1" readingOrder="1"/>
    </xf>
    <xf numFmtId="0" fontId="49" fillId="15" borderId="41" xfId="0" applyFont="1" applyFill="1" applyBorder="1" applyAlignment="1">
      <alignment horizontal="center" vertical="center" wrapText="1" readingOrder="1"/>
    </xf>
    <xf numFmtId="0" fontId="46" fillId="15" borderId="0" xfId="0" applyFont="1" applyFill="1" applyAlignment="1">
      <alignment horizontal="right" vertical="center"/>
    </xf>
    <xf numFmtId="14" fontId="48" fillId="18" borderId="0" xfId="0" applyNumberFormat="1" applyFont="1" applyFill="1" applyAlignment="1">
      <alignment horizontal="center" vertical="center" wrapText="1" readingOrder="1"/>
    </xf>
    <xf numFmtId="0" fontId="46" fillId="14" borderId="0" xfId="0" applyFont="1" applyFill="1">
      <alignment vertical="center"/>
    </xf>
    <xf numFmtId="0" fontId="52" fillId="2" borderId="45" xfId="0" applyFont="1" applyFill="1" applyBorder="1" applyAlignment="1">
      <alignment horizontal="center" vertical="center" wrapText="1" readingOrder="1"/>
    </xf>
    <xf numFmtId="0" fontId="53" fillId="0" borderId="4" xfId="0" applyFont="1" applyBorder="1" applyAlignment="1">
      <alignment horizontal="center" vertical="center" wrapText="1" readingOrder="1"/>
    </xf>
    <xf numFmtId="0" fontId="52" fillId="2" borderId="51" xfId="0" applyFont="1" applyFill="1" applyBorder="1" applyAlignment="1">
      <alignment horizontal="center" vertical="center" wrapText="1" readingOrder="1"/>
    </xf>
    <xf numFmtId="184" fontId="54" fillId="15" borderId="4" xfId="0" applyNumberFormat="1" applyFont="1" applyFill="1" applyBorder="1" applyAlignment="1">
      <alignment horizontal="center" vertical="center" wrapText="1" readingOrder="1"/>
    </xf>
    <xf numFmtId="9" fontId="54" fillId="15" borderId="4" xfId="0" applyNumberFormat="1" applyFont="1" applyFill="1" applyBorder="1" applyAlignment="1">
      <alignment horizontal="center" vertical="center" wrapText="1" readingOrder="1"/>
    </xf>
    <xf numFmtId="190" fontId="54" fillId="15" borderId="4" xfId="0" applyNumberFormat="1" applyFont="1" applyFill="1" applyBorder="1" applyAlignment="1">
      <alignment horizontal="center" vertical="center" wrapText="1" readingOrder="1"/>
    </xf>
    <xf numFmtId="0" fontId="41" fillId="0" borderId="52" xfId="0" applyFont="1" applyBorder="1" applyAlignment="1">
      <alignment horizontal="center" vertical="center" wrapText="1" readingOrder="1"/>
    </xf>
    <xf numFmtId="0" fontId="41" fillId="14" borderId="51" xfId="0" applyFont="1" applyFill="1" applyBorder="1" applyAlignment="1">
      <alignment horizontal="center" vertical="center" wrapText="1" readingOrder="1"/>
    </xf>
    <xf numFmtId="190" fontId="41" fillId="15" borderId="51" xfId="0" applyNumberFormat="1" applyFont="1" applyFill="1" applyBorder="1" applyAlignment="1">
      <alignment horizontal="center" vertical="center" wrapText="1" readingOrder="1"/>
    </xf>
    <xf numFmtId="0" fontId="41" fillId="15" borderId="72" xfId="0" applyFont="1" applyFill="1" applyBorder="1" applyAlignment="1">
      <alignment horizontal="center" vertical="center" wrapText="1" readingOrder="1"/>
    </xf>
    <xf numFmtId="176" fontId="41" fillId="15" borderId="51" xfId="0" applyNumberFormat="1" applyFont="1" applyFill="1" applyBorder="1" applyAlignment="1">
      <alignment horizontal="center" vertical="center" wrapText="1" readingOrder="1"/>
    </xf>
    <xf numFmtId="184" fontId="41" fillId="15" borderId="51" xfId="0" applyNumberFormat="1" applyFont="1" applyFill="1" applyBorder="1" applyAlignment="1">
      <alignment horizontal="center" vertical="center" wrapText="1" readingOrder="1"/>
    </xf>
    <xf numFmtId="10" fontId="41" fillId="15" borderId="51" xfId="0" applyNumberFormat="1" applyFont="1" applyFill="1" applyBorder="1" applyAlignment="1">
      <alignment horizontal="center" vertical="center" wrapText="1" readingOrder="1"/>
    </xf>
    <xf numFmtId="0" fontId="55" fillId="14" borderId="51" xfId="0" applyFont="1" applyFill="1" applyBorder="1" applyAlignment="1">
      <alignment horizontal="center" vertical="center" wrapText="1" readingOrder="1"/>
    </xf>
    <xf numFmtId="0" fontId="49" fillId="15" borderId="72" xfId="0" applyFont="1" applyFill="1" applyBorder="1" applyAlignment="1">
      <alignment horizontal="center" vertical="center" wrapText="1" readingOrder="1"/>
    </xf>
    <xf numFmtId="176" fontId="49" fillId="15" borderId="51" xfId="0" applyNumberFormat="1" applyFont="1" applyFill="1" applyBorder="1" applyAlignment="1">
      <alignment horizontal="center" vertical="center" wrapText="1" readingOrder="1"/>
    </xf>
    <xf numFmtId="184" fontId="49" fillId="15" borderId="51" xfId="0" applyNumberFormat="1" applyFont="1" applyFill="1" applyBorder="1" applyAlignment="1">
      <alignment horizontal="center" vertical="center" wrapText="1" readingOrder="1"/>
    </xf>
    <xf numFmtId="10" fontId="49" fillId="15" borderId="51" xfId="0" applyNumberFormat="1" applyFont="1" applyFill="1" applyBorder="1" applyAlignment="1">
      <alignment horizontal="center" vertical="center" wrapText="1" readingOrder="1"/>
    </xf>
    <xf numFmtId="190" fontId="49" fillId="15" borderId="51" xfId="0" applyNumberFormat="1" applyFont="1" applyFill="1" applyBorder="1" applyAlignment="1">
      <alignment horizontal="center" vertical="center" wrapText="1" readingOrder="1"/>
    </xf>
    <xf numFmtId="0" fontId="41" fillId="14" borderId="74" xfId="0" applyFont="1" applyFill="1" applyBorder="1" applyAlignment="1">
      <alignment horizontal="center" vertical="center" wrapText="1" readingOrder="1"/>
    </xf>
    <xf numFmtId="0" fontId="55" fillId="14" borderId="72" xfId="0" applyFont="1" applyFill="1" applyBorder="1" applyAlignment="1">
      <alignment horizontal="center" vertical="center" wrapText="1" readingOrder="1"/>
    </xf>
    <xf numFmtId="187" fontId="46" fillId="0" borderId="0" xfId="0" applyNumberFormat="1" applyFont="1">
      <alignment vertical="center"/>
    </xf>
    <xf numFmtId="190" fontId="52" fillId="15" borderId="55" xfId="0" applyNumberFormat="1" applyFont="1" applyFill="1" applyBorder="1" applyAlignment="1">
      <alignment horizontal="center" vertical="center" wrapText="1" readingOrder="1"/>
    </xf>
    <xf numFmtId="0" fontId="56" fillId="3" borderId="55" xfId="0" applyFont="1" applyFill="1" applyBorder="1" applyAlignment="1">
      <alignment vertical="center" wrapText="1"/>
    </xf>
    <xf numFmtId="0" fontId="52" fillId="3" borderId="55" xfId="0" applyFont="1" applyFill="1" applyBorder="1" applyAlignment="1">
      <alignment horizontal="left" vertical="center" wrapText="1" readingOrder="1"/>
    </xf>
    <xf numFmtId="176" fontId="52" fillId="15" borderId="55" xfId="0" applyNumberFormat="1" applyFont="1" applyFill="1" applyBorder="1" applyAlignment="1">
      <alignment horizontal="center" vertical="center" wrapText="1" readingOrder="1"/>
    </xf>
    <xf numFmtId="3" fontId="52" fillId="15" borderId="55" xfId="0" applyNumberFormat="1" applyFont="1" applyFill="1" applyBorder="1" applyAlignment="1">
      <alignment horizontal="center" vertical="center" wrapText="1" readingOrder="1"/>
    </xf>
    <xf numFmtId="184" fontId="52" fillId="15" borderId="55" xfId="0" applyNumberFormat="1" applyFont="1" applyFill="1" applyBorder="1" applyAlignment="1">
      <alignment horizontal="center" vertical="center" wrapText="1" readingOrder="1"/>
    </xf>
    <xf numFmtId="10" fontId="52" fillId="15" borderId="55" xfId="0" applyNumberFormat="1" applyFont="1" applyFill="1" applyBorder="1" applyAlignment="1">
      <alignment horizontal="center" vertical="center" wrapText="1" readingOrder="1"/>
    </xf>
    <xf numFmtId="190" fontId="52" fillId="15" borderId="56" xfId="0" applyNumberFormat="1" applyFont="1" applyFill="1" applyBorder="1" applyAlignment="1">
      <alignment horizontal="center" vertical="center" wrapText="1" readingOrder="1"/>
    </xf>
    <xf numFmtId="0" fontId="54" fillId="15" borderId="0" xfId="0" applyFont="1" applyFill="1">
      <alignment vertical="center"/>
    </xf>
    <xf numFmtId="0" fontId="57" fillId="0" borderId="0" xfId="0" applyFont="1">
      <alignment vertical="center"/>
    </xf>
    <xf numFmtId="0" fontId="41" fillId="15" borderId="51" xfId="0" applyFont="1" applyFill="1" applyBorder="1" applyAlignment="1">
      <alignment horizontal="center" vertical="center" wrapText="1" readingOrder="1"/>
    </xf>
    <xf numFmtId="0" fontId="55" fillId="15" borderId="51" xfId="0" applyFont="1" applyFill="1" applyBorder="1" applyAlignment="1">
      <alignment horizontal="left" vertical="center" wrapText="1" readingOrder="1"/>
    </xf>
    <xf numFmtId="0" fontId="58" fillId="0" borderId="0" xfId="0" applyFont="1">
      <alignment vertical="center"/>
    </xf>
    <xf numFmtId="0" fontId="46" fillId="0" borderId="106" xfId="0" applyFont="1" applyBorder="1" applyAlignment="1">
      <alignment horizontal="center" vertical="center"/>
    </xf>
    <xf numFmtId="0" fontId="46" fillId="0" borderId="4" xfId="0" applyFont="1" applyBorder="1">
      <alignment vertical="center"/>
    </xf>
    <xf numFmtId="179" fontId="46" fillId="14" borderId="4" xfId="0" applyNumberFormat="1" applyFont="1" applyFill="1" applyBorder="1">
      <alignment vertical="center"/>
    </xf>
    <xf numFmtId="189" fontId="46" fillId="14" borderId="4" xfId="0" applyNumberFormat="1" applyFont="1" applyFill="1" applyBorder="1">
      <alignment vertical="center"/>
    </xf>
    <xf numFmtId="0" fontId="46" fillId="14" borderId="4" xfId="0" applyFont="1" applyFill="1" applyBorder="1">
      <alignment vertical="center"/>
    </xf>
    <xf numFmtId="0" fontId="47" fillId="0" borderId="85" xfId="0" applyFont="1" applyBorder="1" applyAlignment="1">
      <alignment vertical="center" wrapText="1" readingOrder="1"/>
    </xf>
    <xf numFmtId="0" fontId="47" fillId="12" borderId="100" xfId="0" applyFont="1" applyFill="1" applyBorder="1" applyAlignment="1">
      <alignment horizontal="center" vertical="center" wrapText="1" readingOrder="1"/>
    </xf>
    <xf numFmtId="0" fontId="47" fillId="12" borderId="88" xfId="0" applyFont="1" applyFill="1" applyBorder="1" applyAlignment="1">
      <alignment horizontal="center" vertical="center" wrapText="1" readingOrder="1"/>
    </xf>
    <xf numFmtId="0" fontId="47" fillId="12" borderId="84" xfId="0" applyFont="1" applyFill="1" applyBorder="1" applyAlignment="1">
      <alignment horizontal="center" vertical="center" wrapText="1" readingOrder="1"/>
    </xf>
    <xf numFmtId="0" fontId="59" fillId="12" borderId="86" xfId="0" applyFont="1" applyFill="1" applyBorder="1" applyAlignment="1">
      <alignment horizontal="right" vertical="center" wrapText="1" readingOrder="1"/>
    </xf>
    <xf numFmtId="0" fontId="47" fillId="12" borderId="87" xfId="0" applyFont="1" applyFill="1" applyBorder="1" applyAlignment="1">
      <alignment horizontal="center" vertical="center" wrapText="1"/>
    </xf>
    <xf numFmtId="0" fontId="47" fillId="12" borderId="85" xfId="0" applyFont="1" applyFill="1" applyBorder="1" applyAlignment="1">
      <alignment horizontal="center" vertical="center" wrapText="1"/>
    </xf>
    <xf numFmtId="0" fontId="47" fillId="12" borderId="59" xfId="0" applyFont="1" applyFill="1" applyBorder="1" applyAlignment="1">
      <alignment horizontal="center" vertical="center" wrapText="1"/>
    </xf>
    <xf numFmtId="0" fontId="47" fillId="12" borderId="111" xfId="0" applyFont="1" applyFill="1" applyBorder="1" applyAlignment="1">
      <alignment horizontal="center" vertical="center" wrapText="1"/>
    </xf>
    <xf numFmtId="0" fontId="49" fillId="12" borderId="101" xfId="0" applyFont="1" applyFill="1" applyBorder="1" applyAlignment="1">
      <alignment horizontal="center" vertical="center" wrapText="1" readingOrder="1"/>
    </xf>
    <xf numFmtId="179" fontId="49" fillId="15" borderId="87" xfId="0" applyNumberFormat="1" applyFont="1" applyFill="1" applyBorder="1" applyAlignment="1">
      <alignment horizontal="center" vertical="center" wrapText="1" readingOrder="1"/>
    </xf>
    <xf numFmtId="0" fontId="49" fillId="15" borderId="86" xfId="0" applyFont="1" applyFill="1" applyBorder="1" applyAlignment="1">
      <alignment horizontal="left" vertical="center" wrapText="1" readingOrder="1"/>
    </xf>
    <xf numFmtId="3" fontId="49" fillId="15" borderId="87" xfId="0" applyNumberFormat="1" applyFont="1" applyFill="1" applyBorder="1" applyAlignment="1">
      <alignment horizontal="center" vertical="center" wrapText="1"/>
    </xf>
    <xf numFmtId="176" fontId="49" fillId="15" borderId="83" xfId="0" applyNumberFormat="1" applyFont="1" applyFill="1" applyBorder="1" applyAlignment="1">
      <alignment horizontal="center" vertical="center" wrapText="1"/>
    </xf>
    <xf numFmtId="176" fontId="60" fillId="15" borderId="58" xfId="0" applyNumberFormat="1" applyFont="1" applyFill="1" applyBorder="1" applyAlignment="1">
      <alignment horizontal="center" vertical="center"/>
    </xf>
    <xf numFmtId="0" fontId="60" fillId="15" borderId="58" xfId="0" applyFont="1" applyFill="1" applyBorder="1" applyAlignment="1">
      <alignment horizontal="center" vertical="center"/>
    </xf>
    <xf numFmtId="10" fontId="60" fillId="15" borderId="58" xfId="0" applyNumberFormat="1" applyFont="1" applyFill="1" applyBorder="1" applyAlignment="1">
      <alignment horizontal="center" vertical="center"/>
    </xf>
    <xf numFmtId="10" fontId="49" fillId="15" borderId="112" xfId="0" applyNumberFormat="1" applyFont="1" applyFill="1" applyBorder="1" applyAlignment="1">
      <alignment horizontal="center" vertical="center" wrapText="1"/>
    </xf>
    <xf numFmtId="176" fontId="60" fillId="15" borderId="83" xfId="0" applyNumberFormat="1" applyFont="1" applyFill="1" applyBorder="1" applyAlignment="1">
      <alignment horizontal="center" vertical="center"/>
    </xf>
    <xf numFmtId="0" fontId="49" fillId="15" borderId="89" xfId="0" applyFont="1" applyFill="1" applyBorder="1" applyAlignment="1">
      <alignment horizontal="left" vertical="center" wrapText="1" readingOrder="1"/>
    </xf>
    <xf numFmtId="3" fontId="49" fillId="15" borderId="59" xfId="0" applyNumberFormat="1" applyFont="1" applyFill="1" applyBorder="1" applyAlignment="1">
      <alignment horizontal="center" vertical="center" wrapText="1"/>
    </xf>
    <xf numFmtId="176" fontId="49" fillId="15" borderId="58" xfId="0" applyNumberFormat="1" applyFont="1" applyFill="1" applyBorder="1" applyAlignment="1">
      <alignment horizontal="center" vertical="center" wrapText="1"/>
    </xf>
    <xf numFmtId="0" fontId="60" fillId="15" borderId="83" xfId="0" applyFont="1" applyFill="1" applyBorder="1" applyAlignment="1">
      <alignment horizontal="center" vertical="center"/>
    </xf>
    <xf numFmtId="3" fontId="49" fillId="15" borderId="58" xfId="0" applyNumberFormat="1" applyFont="1" applyFill="1" applyBorder="1" applyAlignment="1">
      <alignment horizontal="center" vertical="center" wrapText="1"/>
    </xf>
    <xf numFmtId="3" fontId="49" fillId="15" borderId="82" xfId="0" applyNumberFormat="1" applyFont="1" applyFill="1" applyBorder="1" applyAlignment="1">
      <alignment horizontal="center" vertical="center" wrapText="1"/>
    </xf>
    <xf numFmtId="0" fontId="49" fillId="12" borderId="102" xfId="0" applyFont="1" applyFill="1" applyBorder="1" applyAlignment="1">
      <alignment horizontal="center" vertical="center" wrapText="1" readingOrder="1"/>
    </xf>
    <xf numFmtId="179" fontId="49" fillId="15" borderId="59" xfId="0" applyNumberFormat="1" applyFont="1" applyFill="1" applyBorder="1" applyAlignment="1">
      <alignment horizontal="center" vertical="center" wrapText="1" readingOrder="1"/>
    </xf>
    <xf numFmtId="0" fontId="49" fillId="15" borderId="90" xfId="0" applyFont="1" applyFill="1" applyBorder="1" applyAlignment="1">
      <alignment horizontal="left" vertical="center" wrapText="1" readingOrder="1"/>
    </xf>
    <xf numFmtId="0" fontId="49" fillId="15" borderId="83" xfId="0" applyFont="1" applyFill="1" applyBorder="1" applyAlignment="1">
      <alignment horizontal="center" vertical="center" wrapText="1"/>
    </xf>
    <xf numFmtId="179" fontId="49" fillId="15" borderId="58" xfId="0" applyNumberFormat="1" applyFont="1" applyFill="1" applyBorder="1" applyAlignment="1">
      <alignment horizontal="center" vertical="center" wrapText="1" readingOrder="1"/>
    </xf>
    <xf numFmtId="0" fontId="49" fillId="15" borderId="81" xfId="0" applyFont="1" applyFill="1" applyBorder="1" applyAlignment="1">
      <alignment horizontal="left" vertical="center" wrapText="1" readingOrder="1"/>
    </xf>
    <xf numFmtId="0" fontId="49" fillId="12" borderId="103" xfId="0" applyFont="1" applyFill="1" applyBorder="1" applyAlignment="1">
      <alignment horizontal="center" vertical="center" wrapText="1" readingOrder="1"/>
    </xf>
    <xf numFmtId="179" fontId="49" fillId="15" borderId="60" xfId="0" applyNumberFormat="1" applyFont="1" applyFill="1" applyBorder="1" applyAlignment="1">
      <alignment horizontal="center" vertical="center" wrapText="1" readingOrder="1"/>
    </xf>
    <xf numFmtId="0" fontId="49" fillId="15" borderId="91" xfId="0" applyFont="1" applyFill="1" applyBorder="1" applyAlignment="1">
      <alignment horizontal="left" vertical="center" wrapText="1" readingOrder="1"/>
    </xf>
    <xf numFmtId="3" fontId="49" fillId="15" borderId="94" xfId="0" applyNumberFormat="1" applyFont="1" applyFill="1" applyBorder="1" applyAlignment="1">
      <alignment horizontal="center" vertical="center" wrapText="1"/>
    </xf>
    <xf numFmtId="0" fontId="49" fillId="15" borderId="92" xfId="0" applyFont="1" applyFill="1" applyBorder="1" applyAlignment="1">
      <alignment horizontal="center" vertical="center" wrapText="1"/>
    </xf>
    <xf numFmtId="0" fontId="60" fillId="15" borderId="60" xfId="0" applyFont="1" applyFill="1" applyBorder="1" applyAlignment="1">
      <alignment horizontal="center" vertical="center"/>
    </xf>
    <xf numFmtId="10" fontId="60" fillId="15" borderId="60" xfId="0" applyNumberFormat="1" applyFont="1" applyFill="1" applyBorder="1" applyAlignment="1">
      <alignment horizontal="center" vertical="center"/>
    </xf>
    <xf numFmtId="10" fontId="49" fillId="15" borderId="113" xfId="0" applyNumberFormat="1" applyFont="1" applyFill="1" applyBorder="1" applyAlignment="1">
      <alignment horizontal="center" vertical="center" wrapText="1"/>
    </xf>
    <xf numFmtId="0" fontId="60" fillId="15" borderId="92" xfId="0" applyFont="1" applyFill="1" applyBorder="1" applyAlignment="1">
      <alignment horizontal="center" vertical="center"/>
    </xf>
    <xf numFmtId="0" fontId="60" fillId="0" borderId="0" xfId="0" applyFont="1">
      <alignment vertical="center"/>
    </xf>
    <xf numFmtId="0" fontId="61" fillId="0" borderId="0" xfId="0" applyFont="1" applyAlignment="1">
      <alignment horizontal="right" vertical="center"/>
    </xf>
    <xf numFmtId="0" fontId="60" fillId="0" borderId="0" xfId="0" applyFont="1" applyAlignment="1">
      <alignment horizontal="center" vertical="center"/>
    </xf>
    <xf numFmtId="10" fontId="47" fillId="15" borderId="58" xfId="0" applyNumberFormat="1" applyFont="1" applyFill="1" applyBorder="1" applyAlignment="1">
      <alignment horizontal="center" vertical="center" wrapText="1"/>
    </xf>
    <xf numFmtId="0" fontId="32" fillId="15" borderId="86" xfId="0" applyFont="1" applyFill="1" applyBorder="1" applyAlignment="1">
      <alignment horizontal="center" vertical="center" wrapText="1" readingOrder="1"/>
    </xf>
    <xf numFmtId="0" fontId="62" fillId="15" borderId="86" xfId="0" applyFont="1" applyFill="1" applyBorder="1" applyAlignment="1">
      <alignment horizontal="center" vertical="center" wrapText="1" readingOrder="1"/>
    </xf>
    <xf numFmtId="0" fontId="62" fillId="15" borderId="93" xfId="0" applyFont="1" applyFill="1" applyBorder="1" applyAlignment="1">
      <alignment horizontal="center" vertical="center" wrapText="1" readingOrder="1"/>
    </xf>
    <xf numFmtId="0" fontId="63" fillId="0" borderId="4" xfId="0" applyFont="1" applyBorder="1" applyAlignment="1">
      <alignment horizontal="center" vertical="center" wrapText="1" readingOrder="1"/>
    </xf>
    <xf numFmtId="0" fontId="64" fillId="15" borderId="4" xfId="0" applyFont="1" applyFill="1" applyBorder="1" applyAlignment="1">
      <alignment horizontal="center" vertical="center" wrapText="1" readingOrder="1"/>
    </xf>
    <xf numFmtId="0" fontId="65" fillId="0" borderId="4" xfId="0" applyFont="1" applyBorder="1" applyAlignment="1">
      <alignment horizontal="center" vertical="center" wrapText="1" readingOrder="1"/>
    </xf>
    <xf numFmtId="0" fontId="66" fillId="15" borderId="4" xfId="0" applyFont="1" applyFill="1" applyBorder="1" applyAlignment="1">
      <alignment horizontal="center" vertical="center" wrapText="1" readingOrder="1"/>
    </xf>
    <xf numFmtId="0" fontId="67" fillId="0" borderId="4" xfId="0" applyFont="1" applyBorder="1" applyAlignment="1">
      <alignment horizontal="center" vertical="center" wrapText="1" readingOrder="1"/>
    </xf>
    <xf numFmtId="0" fontId="68" fillId="0" borderId="4" xfId="0" applyFont="1" applyBorder="1" applyAlignment="1">
      <alignment horizontal="center" vertical="center" wrapText="1" readingOrder="1"/>
    </xf>
    <xf numFmtId="14" fontId="46" fillId="15" borderId="0" xfId="0" applyNumberFormat="1" applyFont="1" applyFill="1">
      <alignment vertical="center"/>
    </xf>
    <xf numFmtId="0" fontId="69" fillId="17" borderId="0" xfId="0" applyFont="1" applyFill="1">
      <alignment vertical="center"/>
    </xf>
    <xf numFmtId="0" fontId="46" fillId="17" borderId="0" xfId="0" applyFont="1" applyFill="1">
      <alignment vertical="center"/>
    </xf>
    <xf numFmtId="188" fontId="46" fillId="15" borderId="0" xfId="0" applyNumberFormat="1" applyFont="1" applyFill="1">
      <alignment vertical="center"/>
    </xf>
    <xf numFmtId="14" fontId="46" fillId="17" borderId="0" xfId="0" applyNumberFormat="1" applyFont="1" applyFill="1">
      <alignment vertical="center"/>
    </xf>
    <xf numFmtId="14" fontId="46" fillId="0" borderId="0" xfId="0" applyNumberFormat="1" applyFont="1">
      <alignment vertical="center"/>
    </xf>
    <xf numFmtId="0" fontId="70" fillId="15" borderId="0" xfId="0" applyFont="1" applyFill="1">
      <alignment vertical="center"/>
    </xf>
    <xf numFmtId="0" fontId="71" fillId="0" borderId="0" xfId="0" applyFont="1" applyAlignment="1">
      <alignment horizontal="center" vertical="center" readingOrder="1"/>
    </xf>
    <xf numFmtId="0" fontId="46" fillId="0" borderId="110" xfId="0" applyFont="1" applyBorder="1">
      <alignment vertical="center"/>
    </xf>
    <xf numFmtId="0" fontId="46" fillId="0" borderId="11" xfId="0" applyFont="1" applyBorder="1">
      <alignment vertical="center"/>
    </xf>
    <xf numFmtId="0" fontId="46" fillId="14" borderId="69" xfId="0" applyFont="1" applyFill="1" applyBorder="1">
      <alignment vertical="center"/>
    </xf>
    <xf numFmtId="0" fontId="46" fillId="14" borderId="70" xfId="0" applyFont="1" applyFill="1" applyBorder="1">
      <alignment vertical="center"/>
    </xf>
    <xf numFmtId="0" fontId="46" fillId="18" borderId="4" xfId="0" applyFont="1" applyFill="1" applyBorder="1">
      <alignment vertical="center"/>
    </xf>
    <xf numFmtId="0" fontId="72" fillId="14" borderId="6" xfId="3" applyFont="1" applyFill="1" applyBorder="1" applyAlignment="1">
      <alignment horizontal="center"/>
    </xf>
    <xf numFmtId="0" fontId="72" fillId="9" borderId="67" xfId="3" applyFont="1" applyFill="1" applyBorder="1" applyAlignment="1">
      <alignment horizontal="center"/>
    </xf>
    <xf numFmtId="14" fontId="46" fillId="18" borderId="0" xfId="0" applyNumberFormat="1" applyFont="1" applyFill="1">
      <alignment vertical="center"/>
    </xf>
    <xf numFmtId="0" fontId="72" fillId="14" borderId="4" xfId="3" applyFont="1" applyFill="1" applyBorder="1" applyAlignment="1">
      <alignment horizontal="center"/>
    </xf>
    <xf numFmtId="0" fontId="72" fillId="9" borderId="15" xfId="3" applyFont="1" applyFill="1" applyBorder="1" applyAlignment="1">
      <alignment horizontal="center"/>
    </xf>
    <xf numFmtId="10" fontId="73" fillId="15" borderId="0" xfId="0" applyNumberFormat="1" applyFont="1" applyFill="1">
      <alignment vertical="center"/>
    </xf>
    <xf numFmtId="0" fontId="46" fillId="0" borderId="120" xfId="0" applyFont="1" applyBorder="1" applyAlignment="1">
      <alignment horizontal="center" vertical="center"/>
    </xf>
    <xf numFmtId="0" fontId="72" fillId="14" borderId="40" xfId="3" applyFont="1" applyFill="1" applyBorder="1" applyAlignment="1">
      <alignment horizontal="center"/>
    </xf>
    <xf numFmtId="0" fontId="72" fillId="9" borderId="41" xfId="3" applyFont="1" applyFill="1" applyBorder="1" applyAlignment="1">
      <alignment horizontal="center"/>
    </xf>
    <xf numFmtId="0" fontId="74" fillId="0" borderId="0" xfId="0" applyFont="1">
      <alignment vertical="center"/>
    </xf>
    <xf numFmtId="0" fontId="72" fillId="0" borderId="4" xfId="3" applyFont="1" applyBorder="1" applyAlignment="1">
      <alignment horizontal="center" vertical="center"/>
    </xf>
    <xf numFmtId="0" fontId="75" fillId="0" borderId="4" xfId="0" applyFont="1" applyBorder="1" applyAlignment="1">
      <alignment horizontal="center"/>
    </xf>
    <xf numFmtId="0" fontId="72" fillId="0" borderId="4" xfId="3" applyFont="1" applyBorder="1" applyAlignment="1">
      <alignment vertical="center"/>
    </xf>
    <xf numFmtId="0" fontId="46" fillId="0" borderId="0" xfId="0" applyFont="1" applyAlignment="1"/>
    <xf numFmtId="0" fontId="46" fillId="0" borderId="0" xfId="0" applyFont="1" applyAlignment="1">
      <alignment horizontal="center"/>
    </xf>
    <xf numFmtId="0" fontId="47" fillId="12" borderId="68" xfId="0" applyFont="1" applyFill="1" applyBorder="1" applyAlignment="1">
      <alignment horizontal="center" vertical="center" wrapText="1" readingOrder="1"/>
    </xf>
    <xf numFmtId="0" fontId="47" fillId="12" borderId="69" xfId="0" applyFont="1" applyFill="1" applyBorder="1" applyAlignment="1">
      <alignment horizontal="center" vertical="center" wrapText="1" readingOrder="1"/>
    </xf>
    <xf numFmtId="0" fontId="47" fillId="12" borderId="70" xfId="0" applyFont="1" applyFill="1" applyBorder="1" applyAlignment="1">
      <alignment horizontal="center" vertical="center" wrapText="1" readingOrder="1"/>
    </xf>
    <xf numFmtId="14" fontId="72" fillId="14" borderId="4" xfId="3" applyNumberFormat="1" applyFont="1" applyFill="1" applyBorder="1" applyAlignment="1">
      <alignment horizontal="center" vertical="center"/>
    </xf>
    <xf numFmtId="184" fontId="72" fillId="14" borderId="4" xfId="3" applyNumberFormat="1" applyFont="1" applyFill="1" applyBorder="1" applyAlignment="1">
      <alignment horizontal="center" vertical="center"/>
    </xf>
    <xf numFmtId="0" fontId="46" fillId="15" borderId="16" xfId="0" applyFont="1" applyFill="1" applyBorder="1" applyAlignment="1">
      <alignment horizontal="center"/>
    </xf>
    <xf numFmtId="0" fontId="46" fillId="15" borderId="40" xfId="0" applyFont="1" applyFill="1" applyBorder="1" applyAlignment="1">
      <alignment horizontal="center"/>
    </xf>
    <xf numFmtId="0" fontId="46" fillId="15" borderId="41" xfId="0" applyFont="1" applyFill="1" applyBorder="1" applyAlignment="1">
      <alignment horizontal="center"/>
    </xf>
    <xf numFmtId="0" fontId="72" fillId="14" borderId="4" xfId="3" applyFont="1" applyFill="1" applyBorder="1" applyAlignment="1">
      <alignment horizontal="center" vertical="center"/>
    </xf>
    <xf numFmtId="0" fontId="76" fillId="2" borderId="16" xfId="0" applyFont="1" applyFill="1" applyBorder="1" applyAlignment="1">
      <alignment horizontal="center" vertical="center" wrapText="1" readingOrder="1"/>
    </xf>
    <xf numFmtId="0" fontId="76" fillId="2" borderId="40" xfId="0" applyFont="1" applyFill="1" applyBorder="1" applyAlignment="1">
      <alignment horizontal="center" vertical="center" wrapText="1" readingOrder="1"/>
    </xf>
    <xf numFmtId="0" fontId="76" fillId="2" borderId="41" xfId="0" applyFont="1" applyFill="1" applyBorder="1" applyAlignment="1">
      <alignment horizontal="center" vertical="center" wrapText="1" readingOrder="1"/>
    </xf>
    <xf numFmtId="0" fontId="46" fillId="15" borderId="66" xfId="0" applyFont="1" applyFill="1" applyBorder="1" applyAlignment="1">
      <alignment horizontal="center"/>
    </xf>
    <xf numFmtId="0" fontId="46" fillId="15" borderId="6" xfId="0" applyFont="1" applyFill="1" applyBorder="1" applyAlignment="1">
      <alignment horizontal="center"/>
    </xf>
    <xf numFmtId="0" fontId="46" fillId="15" borderId="67" xfId="0" applyFont="1" applyFill="1" applyBorder="1" applyAlignment="1">
      <alignment horizontal="center"/>
    </xf>
    <xf numFmtId="0" fontId="46" fillId="15" borderId="14" xfId="0" applyFont="1" applyFill="1" applyBorder="1" applyAlignment="1">
      <alignment horizontal="center"/>
    </xf>
    <xf numFmtId="0" fontId="46" fillId="15" borderId="4" xfId="0" applyFont="1" applyFill="1" applyBorder="1" applyAlignment="1">
      <alignment horizontal="center"/>
    </xf>
    <xf numFmtId="0" fontId="46" fillId="15" borderId="15" xfId="0" applyFont="1" applyFill="1" applyBorder="1" applyAlignment="1">
      <alignment horizontal="center"/>
    </xf>
    <xf numFmtId="184" fontId="72" fillId="14" borderId="4" xfId="4" applyNumberFormat="1" applyFont="1" applyFill="1" applyBorder="1" applyAlignment="1">
      <alignment horizontal="center" vertical="center"/>
    </xf>
    <xf numFmtId="0" fontId="77" fillId="0" borderId="4" xfId="0" applyFont="1" applyBorder="1" applyAlignment="1">
      <alignment horizontal="center" vertical="center" wrapText="1" readingOrder="1"/>
    </xf>
    <xf numFmtId="0" fontId="78" fillId="15" borderId="4" xfId="0" applyFont="1" applyFill="1" applyBorder="1" applyAlignment="1">
      <alignment horizontal="center" vertical="center" wrapText="1" readingOrder="1"/>
    </xf>
    <xf numFmtId="184" fontId="46" fillId="0" borderId="0" xfId="0" applyNumberFormat="1" applyFont="1" applyAlignment="1">
      <alignment horizontal="center"/>
    </xf>
    <xf numFmtId="0" fontId="79" fillId="9" borderId="0" xfId="0" applyFont="1" applyFill="1" applyAlignment="1">
      <alignment horizontal="center" vertical="center"/>
    </xf>
    <xf numFmtId="0" fontId="79" fillId="0" borderId="0" xfId="0" applyFont="1" applyAlignment="1">
      <alignment horizontal="center" vertical="center"/>
    </xf>
    <xf numFmtId="0" fontId="46" fillId="0" borderId="0" xfId="0" applyFont="1" applyAlignment="1">
      <alignment horizontal="center" vertical="center"/>
    </xf>
    <xf numFmtId="0" fontId="46" fillId="0" borderId="75" xfId="0" applyFont="1" applyBorder="1" applyAlignment="1">
      <alignment horizontal="center" vertical="center"/>
    </xf>
    <xf numFmtId="0" fontId="46" fillId="0" borderId="4" xfId="0" applyFont="1" applyBorder="1" applyAlignment="1">
      <alignment horizontal="center" vertical="center"/>
    </xf>
    <xf numFmtId="0" fontId="46" fillId="9" borderId="0" xfId="0" applyFont="1" applyFill="1">
      <alignment vertical="center"/>
    </xf>
    <xf numFmtId="0" fontId="46" fillId="9" borderId="0" xfId="0" applyFont="1" applyFill="1" applyAlignment="1">
      <alignment horizontal="center" vertical="center"/>
    </xf>
    <xf numFmtId="0" fontId="46" fillId="0" borderId="77" xfId="0" applyFont="1" applyBorder="1">
      <alignment vertical="center"/>
    </xf>
    <xf numFmtId="0" fontId="46" fillId="15" borderId="4" xfId="0" applyFont="1" applyFill="1" applyBorder="1">
      <alignment vertical="center"/>
    </xf>
    <xf numFmtId="0" fontId="52" fillId="3" borderId="11" xfId="0" applyFont="1" applyFill="1" applyBorder="1" applyAlignment="1">
      <alignment horizontal="center" vertical="center" wrapText="1" readingOrder="1"/>
    </xf>
    <xf numFmtId="0" fontId="52" fillId="3" borderId="12" xfId="0" applyFont="1" applyFill="1" applyBorder="1" applyAlignment="1">
      <alignment horizontal="center" vertical="center" wrapText="1" readingOrder="1"/>
    </xf>
    <xf numFmtId="194" fontId="52" fillId="15" borderId="13" xfId="0" applyNumberFormat="1" applyFont="1" applyFill="1" applyBorder="1" applyAlignment="1">
      <alignment horizontal="center" vertical="center" wrapText="1" readingOrder="1"/>
    </xf>
    <xf numFmtId="3" fontId="80" fillId="15" borderId="15" xfId="0" applyNumberFormat="1" applyFont="1" applyFill="1" applyBorder="1" applyAlignment="1">
      <alignment horizontal="center" vertical="center" wrapText="1" readingOrder="1"/>
    </xf>
    <xf numFmtId="0" fontId="41" fillId="4" borderId="14" xfId="0" applyFont="1" applyFill="1" applyBorder="1" applyAlignment="1">
      <alignment horizontal="center" vertical="center" wrapText="1" readingOrder="1"/>
    </xf>
    <xf numFmtId="0" fontId="41" fillId="15" borderId="41" xfId="0" applyFont="1" applyFill="1" applyBorder="1" applyAlignment="1">
      <alignment horizontal="center" vertical="center" wrapText="1" readingOrder="1"/>
    </xf>
    <xf numFmtId="176" fontId="81" fillId="15" borderId="15" xfId="0" applyNumberFormat="1" applyFont="1" applyFill="1" applyBorder="1" applyAlignment="1">
      <alignment horizontal="center" vertical="center"/>
    </xf>
    <xf numFmtId="0" fontId="46" fillId="0" borderId="79" xfId="0" applyFont="1" applyBorder="1">
      <alignment vertical="center"/>
    </xf>
    <xf numFmtId="0" fontId="82" fillId="8" borderId="17" xfId="0" applyFont="1" applyFill="1" applyBorder="1" applyAlignment="1">
      <alignment horizontal="center" vertical="center" wrapText="1" readingOrder="1"/>
    </xf>
    <xf numFmtId="0" fontId="82" fillId="8" borderId="11" xfId="0" applyFont="1" applyFill="1" applyBorder="1" applyAlignment="1">
      <alignment horizontal="center" vertical="center" wrapText="1" readingOrder="1"/>
    </xf>
    <xf numFmtId="0" fontId="82" fillId="8" borderId="13" xfId="0" applyFont="1" applyFill="1" applyBorder="1" applyAlignment="1">
      <alignment horizontal="center" vertical="center" wrapText="1" readingOrder="1"/>
    </xf>
    <xf numFmtId="0" fontId="82" fillId="8" borderId="0" xfId="0" applyFont="1" applyFill="1" applyAlignment="1">
      <alignment horizontal="center" vertical="center" wrapText="1" readingOrder="1"/>
    </xf>
    <xf numFmtId="180" fontId="46" fillId="17" borderId="0" xfId="0" applyNumberFormat="1" applyFont="1" applyFill="1">
      <alignment vertical="center"/>
    </xf>
    <xf numFmtId="0" fontId="73" fillId="15" borderId="0" xfId="0" applyFont="1" applyFill="1" applyAlignment="1">
      <alignment horizontal="center" vertical="center"/>
    </xf>
    <xf numFmtId="178" fontId="46" fillId="14" borderId="0" xfId="0" applyNumberFormat="1" applyFont="1" applyFill="1">
      <alignment vertical="center"/>
    </xf>
    <xf numFmtId="0" fontId="46" fillId="14" borderId="14" xfId="0" applyFont="1" applyFill="1" applyBorder="1">
      <alignment vertical="center"/>
    </xf>
    <xf numFmtId="0" fontId="83" fillId="14" borderId="15" xfId="2" applyNumberFormat="1" applyFont="1" applyFill="1" applyBorder="1">
      <alignment vertical="center"/>
    </xf>
    <xf numFmtId="0" fontId="84" fillId="14" borderId="0" xfId="2" applyNumberFormat="1" applyFont="1" applyFill="1" applyBorder="1" applyAlignment="1">
      <alignment horizontal="center" vertical="center"/>
    </xf>
    <xf numFmtId="178" fontId="46" fillId="17" borderId="0" xfId="0" applyNumberFormat="1" applyFont="1" applyFill="1">
      <alignment vertical="center"/>
    </xf>
    <xf numFmtId="0" fontId="83" fillId="14" borderId="15" xfId="2" applyFont="1" applyFill="1" applyBorder="1">
      <alignment vertical="center"/>
    </xf>
    <xf numFmtId="0" fontId="46" fillId="14" borderId="0" xfId="0" applyFont="1" applyFill="1" applyAlignment="1">
      <alignment horizontal="center" vertical="center"/>
    </xf>
    <xf numFmtId="0" fontId="46" fillId="14" borderId="14" xfId="0" applyFont="1" applyFill="1" applyBorder="1" applyAlignment="1">
      <alignment vertical="center" wrapText="1"/>
    </xf>
    <xf numFmtId="0" fontId="46" fillId="14" borderId="119" xfId="0" applyFont="1" applyFill="1" applyBorder="1">
      <alignment vertical="center"/>
    </xf>
    <xf numFmtId="0" fontId="46" fillId="14" borderId="16" xfId="0" applyFont="1" applyFill="1" applyBorder="1">
      <alignment vertical="center"/>
    </xf>
    <xf numFmtId="0" fontId="46" fillId="14" borderId="114" xfId="0" applyFont="1" applyFill="1" applyBorder="1">
      <alignment vertical="center"/>
    </xf>
    <xf numFmtId="0" fontId="83" fillId="14" borderId="115" xfId="2" applyNumberFormat="1" applyFont="1" applyFill="1" applyBorder="1">
      <alignment vertical="center"/>
    </xf>
    <xf numFmtId="0" fontId="83" fillId="14" borderId="41" xfId="2" applyFont="1" applyFill="1" applyBorder="1">
      <alignment vertical="center"/>
    </xf>
    <xf numFmtId="180" fontId="46" fillId="15" borderId="0" xfId="0" applyNumberFormat="1" applyFont="1" applyFill="1">
      <alignment vertical="center"/>
    </xf>
    <xf numFmtId="0" fontId="47" fillId="10" borderId="4" xfId="0" applyFont="1" applyFill="1" applyBorder="1" applyAlignment="1">
      <alignment horizontal="center" vertical="center" wrapText="1" readingOrder="1"/>
    </xf>
    <xf numFmtId="0" fontId="47" fillId="17" borderId="104" xfId="0" applyFont="1" applyFill="1" applyBorder="1" applyAlignment="1">
      <alignment horizontal="center" vertical="center" wrapText="1" readingOrder="1"/>
    </xf>
    <xf numFmtId="179" fontId="49" fillId="15" borderId="4" xfId="0" applyNumberFormat="1" applyFont="1" applyFill="1" applyBorder="1" applyAlignment="1">
      <alignment horizontal="center" vertical="center" wrapText="1" readingOrder="1"/>
    </xf>
    <xf numFmtId="0" fontId="49" fillId="15" borderId="4" xfId="0" applyFont="1" applyFill="1" applyBorder="1" applyAlignment="1">
      <alignment horizontal="left" vertical="center" wrapText="1" readingOrder="1"/>
    </xf>
    <xf numFmtId="0" fontId="88" fillId="15" borderId="0" xfId="0" applyFont="1" applyFill="1" applyAlignment="1">
      <alignment horizontal="right" vertical="center" readingOrder="1"/>
    </xf>
    <xf numFmtId="0" fontId="84" fillId="0" borderId="0" xfId="0" applyFont="1">
      <alignment vertical="center"/>
    </xf>
    <xf numFmtId="0" fontId="47" fillId="3" borderId="31" xfId="0" applyFont="1" applyFill="1" applyBorder="1" applyAlignment="1">
      <alignment horizontal="center" vertical="center" wrapText="1" readingOrder="1"/>
    </xf>
    <xf numFmtId="0" fontId="47" fillId="3" borderId="32" xfId="0" applyFont="1" applyFill="1" applyBorder="1" applyAlignment="1">
      <alignment horizontal="center" vertical="center" wrapText="1" readingOrder="1"/>
    </xf>
    <xf numFmtId="0" fontId="47" fillId="3" borderId="25" xfId="0" applyFont="1" applyFill="1" applyBorder="1" applyAlignment="1">
      <alignment horizontal="center" vertical="center" wrapText="1" readingOrder="1"/>
    </xf>
    <xf numFmtId="0" fontId="41" fillId="15" borderId="8" xfId="0" applyFont="1" applyFill="1" applyBorder="1" applyAlignment="1">
      <alignment horizontal="center" vertical="center" wrapText="1" readingOrder="1"/>
    </xf>
    <xf numFmtId="0" fontId="89" fillId="15" borderId="8" xfId="2" applyFont="1" applyFill="1" applyBorder="1" applyAlignment="1">
      <alignment horizontal="left" vertical="center" wrapText="1" readingOrder="1"/>
    </xf>
    <xf numFmtId="176" fontId="90" fillId="15" borderId="95" xfId="2" applyNumberFormat="1" applyFont="1" applyFill="1" applyBorder="1" applyAlignment="1">
      <alignment horizontal="center" vertical="center" wrapText="1" readingOrder="1"/>
    </xf>
    <xf numFmtId="176" fontId="90" fillId="15" borderId="26" xfId="0" applyNumberFormat="1" applyFont="1" applyFill="1" applyBorder="1" applyAlignment="1">
      <alignment horizontal="center" vertical="center" wrapText="1" readingOrder="1"/>
    </xf>
    <xf numFmtId="0" fontId="84" fillId="0" borderId="0" xfId="2" applyFont="1">
      <alignment vertical="center"/>
    </xf>
    <xf numFmtId="176" fontId="72" fillId="15" borderId="95" xfId="2" applyNumberFormat="1" applyFont="1" applyFill="1" applyBorder="1" applyAlignment="1">
      <alignment horizontal="center" vertical="center" wrapText="1" readingOrder="1"/>
    </xf>
    <xf numFmtId="176" fontId="41" fillId="15" borderId="26" xfId="0" applyNumberFormat="1" applyFont="1" applyFill="1" applyBorder="1" applyAlignment="1">
      <alignment horizontal="center" vertical="center" wrapText="1" readingOrder="1"/>
    </xf>
    <xf numFmtId="0" fontId="41" fillId="15" borderId="19" xfId="0" applyFont="1" applyFill="1" applyBorder="1" applyAlignment="1">
      <alignment horizontal="center" vertical="center" wrapText="1" readingOrder="1"/>
    </xf>
    <xf numFmtId="0" fontId="89" fillId="15" borderId="19" xfId="2" applyFont="1" applyFill="1" applyBorder="1" applyAlignment="1">
      <alignment horizontal="left" vertical="center" wrapText="1" readingOrder="1"/>
    </xf>
    <xf numFmtId="176" fontId="72" fillId="15" borderId="96" xfId="2" applyNumberFormat="1" applyFont="1" applyFill="1" applyBorder="1" applyAlignment="1">
      <alignment horizontal="center" vertical="center" wrapText="1" readingOrder="1"/>
    </xf>
    <xf numFmtId="176" fontId="41" fillId="15" borderId="27" xfId="0" applyNumberFormat="1" applyFont="1" applyFill="1" applyBorder="1" applyAlignment="1">
      <alignment horizontal="center" vertical="center" wrapText="1" readingOrder="1"/>
    </xf>
    <xf numFmtId="0" fontId="41" fillId="15" borderId="18" xfId="0" applyFont="1" applyFill="1" applyBorder="1" applyAlignment="1">
      <alignment horizontal="center" vertical="center" wrapText="1" readingOrder="1"/>
    </xf>
    <xf numFmtId="176" fontId="90" fillId="15" borderId="97" xfId="2" applyNumberFormat="1" applyFont="1" applyFill="1" applyBorder="1" applyAlignment="1">
      <alignment horizontal="center" vertical="center" wrapText="1" readingOrder="1"/>
    </xf>
    <xf numFmtId="176" fontId="90" fillId="15" borderId="28" xfId="0" applyNumberFormat="1" applyFont="1" applyFill="1" applyBorder="1" applyAlignment="1">
      <alignment horizontal="center" vertical="center" wrapText="1" readingOrder="1"/>
    </xf>
    <xf numFmtId="176" fontId="90" fillId="15" borderId="98" xfId="2" applyNumberFormat="1" applyFont="1" applyFill="1" applyBorder="1" applyAlignment="1">
      <alignment horizontal="center" vertical="center" wrapText="1" readingOrder="1"/>
    </xf>
    <xf numFmtId="0" fontId="41" fillId="15" borderId="29" xfId="0" applyFont="1" applyFill="1" applyBorder="1" applyAlignment="1">
      <alignment horizontal="center" vertical="center" wrapText="1" readingOrder="1"/>
    </xf>
    <xf numFmtId="176" fontId="72" fillId="15" borderId="99" xfId="2" applyNumberFormat="1" applyFont="1" applyFill="1" applyBorder="1" applyAlignment="1">
      <alignment horizontal="center" vertical="center" wrapText="1" readingOrder="1"/>
    </xf>
    <xf numFmtId="176" fontId="41" fillId="15" borderId="30" xfId="0" applyNumberFormat="1" applyFont="1" applyFill="1" applyBorder="1" applyAlignment="1">
      <alignment horizontal="center" vertical="center" wrapText="1" readingOrder="1"/>
    </xf>
    <xf numFmtId="0" fontId="91" fillId="15" borderId="0" xfId="0" applyFont="1" applyFill="1" applyAlignment="1">
      <alignment horizontal="right" vertical="center"/>
    </xf>
    <xf numFmtId="0" fontId="92" fillId="15" borderId="0" xfId="0" applyFont="1" applyFill="1" applyAlignment="1">
      <alignment horizontal="center" vertical="center"/>
    </xf>
    <xf numFmtId="0" fontId="93" fillId="3" borderId="14" xfId="0" applyFont="1" applyFill="1" applyBorder="1" applyAlignment="1">
      <alignment horizontal="center" vertical="center" wrapText="1" readingOrder="1"/>
    </xf>
    <xf numFmtId="181" fontId="93" fillId="15" borderId="4" xfId="0" applyNumberFormat="1" applyFont="1" applyFill="1" applyBorder="1" applyAlignment="1">
      <alignment horizontal="center" vertical="center" wrapText="1" readingOrder="1"/>
    </xf>
    <xf numFmtId="0" fontId="83" fillId="15" borderId="4" xfId="2" applyFont="1" applyFill="1" applyBorder="1" applyAlignment="1">
      <alignment horizontal="left" vertical="center" wrapText="1" readingOrder="1"/>
    </xf>
    <xf numFmtId="176" fontId="84" fillId="15" borderId="4" xfId="0" applyNumberFormat="1" applyFont="1" applyFill="1" applyBorder="1" applyAlignment="1">
      <alignment horizontal="center" vertical="center" wrapText="1" readingOrder="1"/>
    </xf>
    <xf numFmtId="176" fontId="84" fillId="15" borderId="15" xfId="0" applyNumberFormat="1" applyFont="1" applyFill="1" applyBorder="1" applyAlignment="1">
      <alignment horizontal="center" vertical="center" wrapText="1" readingOrder="1"/>
    </xf>
    <xf numFmtId="0" fontId="93" fillId="3" borderId="16" xfId="0" applyFont="1" applyFill="1" applyBorder="1" applyAlignment="1">
      <alignment horizontal="center" vertical="center" wrapText="1" readingOrder="1"/>
    </xf>
    <xf numFmtId="181" fontId="93" fillId="15" borderId="40" xfId="0" applyNumberFormat="1" applyFont="1" applyFill="1" applyBorder="1" applyAlignment="1">
      <alignment horizontal="center" vertical="center" wrapText="1" readingOrder="1"/>
    </xf>
    <xf numFmtId="0" fontId="83" fillId="15" borderId="40" xfId="2" applyFont="1" applyFill="1" applyBorder="1" applyAlignment="1">
      <alignment horizontal="left" vertical="center" wrapText="1" readingOrder="1"/>
    </xf>
    <xf numFmtId="176" fontId="84" fillId="15" borderId="40" xfId="0" applyNumberFormat="1" applyFont="1" applyFill="1" applyBorder="1" applyAlignment="1">
      <alignment horizontal="center" vertical="center" wrapText="1" readingOrder="1"/>
    </xf>
    <xf numFmtId="176" fontId="84" fillId="15" borderId="41" xfId="0" applyNumberFormat="1" applyFont="1" applyFill="1" applyBorder="1" applyAlignment="1">
      <alignment horizontal="center" vertical="center" wrapText="1" readingOrder="1"/>
    </xf>
    <xf numFmtId="0" fontId="47" fillId="0" borderId="0" xfId="0" applyFont="1" applyAlignment="1">
      <alignment horizontal="center" vertical="center" wrapText="1" readingOrder="1"/>
    </xf>
    <xf numFmtId="0" fontId="47" fillId="0" borderId="0" xfId="0" applyFont="1" applyAlignment="1">
      <alignment vertical="center" wrapText="1" readingOrder="1"/>
    </xf>
    <xf numFmtId="0" fontId="47" fillId="2" borderId="14" xfId="0" applyFont="1" applyFill="1" applyBorder="1" applyAlignment="1">
      <alignment horizontal="center" vertical="center" wrapText="1" readingOrder="1"/>
    </xf>
    <xf numFmtId="0" fontId="47" fillId="2" borderId="4" xfId="0" applyFont="1" applyFill="1" applyBorder="1" applyAlignment="1">
      <alignment horizontal="center" vertical="center" wrapText="1" readingOrder="1"/>
    </xf>
    <xf numFmtId="0" fontId="94" fillId="2" borderId="4" xfId="0" applyFont="1" applyFill="1" applyBorder="1" applyAlignment="1">
      <alignment horizontal="center" vertical="center" wrapText="1" readingOrder="1"/>
    </xf>
    <xf numFmtId="0" fontId="94" fillId="2" borderId="15" xfId="0" applyFont="1" applyFill="1" applyBorder="1" applyAlignment="1">
      <alignment horizontal="center" vertical="center" wrapText="1" readingOrder="1"/>
    </xf>
    <xf numFmtId="0" fontId="94" fillId="0" borderId="0" xfId="0" applyFont="1" applyAlignment="1">
      <alignment horizontal="center" vertical="center" wrapText="1" readingOrder="1"/>
    </xf>
    <xf numFmtId="0" fontId="47" fillId="0" borderId="4" xfId="0" applyFont="1" applyBorder="1" applyAlignment="1">
      <alignment horizontal="center" vertical="center" wrapText="1" readingOrder="1"/>
    </xf>
    <xf numFmtId="0" fontId="47" fillId="2" borderId="0" xfId="0" applyFont="1" applyFill="1" applyAlignment="1">
      <alignment horizontal="center" vertical="center" wrapText="1" readingOrder="1"/>
    </xf>
    <xf numFmtId="176" fontId="95" fillId="0" borderId="0" xfId="0" applyNumberFormat="1" applyFont="1" applyAlignment="1">
      <alignment horizontal="center" vertical="center" wrapText="1" readingOrder="1"/>
    </xf>
    <xf numFmtId="0" fontId="96" fillId="15" borderId="4" xfId="2" applyFont="1" applyFill="1" applyBorder="1" applyAlignment="1">
      <alignment horizontal="center" vertical="center" wrapText="1" readingOrder="1"/>
    </xf>
    <xf numFmtId="184" fontId="46" fillId="17" borderId="0" xfId="0" applyNumberFormat="1" applyFont="1" applyFill="1">
      <alignment vertical="center"/>
    </xf>
    <xf numFmtId="0" fontId="93" fillId="3" borderId="66" xfId="0" applyFont="1" applyFill="1" applyBorder="1" applyAlignment="1">
      <alignment horizontal="center" vertical="center" wrapText="1" readingOrder="1"/>
    </xf>
    <xf numFmtId="181" fontId="93" fillId="15" borderId="6" xfId="0" applyNumberFormat="1" applyFont="1" applyFill="1" applyBorder="1" applyAlignment="1">
      <alignment horizontal="center" vertical="center" wrapText="1" readingOrder="1"/>
    </xf>
    <xf numFmtId="0" fontId="83" fillId="15" borderId="6" xfId="2" applyFont="1" applyFill="1" applyBorder="1" applyAlignment="1">
      <alignment horizontal="left" vertical="center" wrapText="1" readingOrder="1"/>
    </xf>
    <xf numFmtId="176" fontId="84" fillId="15" borderId="6" xfId="0" applyNumberFormat="1" applyFont="1" applyFill="1" applyBorder="1" applyAlignment="1">
      <alignment horizontal="center" vertical="center" wrapText="1" readingOrder="1"/>
    </xf>
    <xf numFmtId="176" fontId="84" fillId="15" borderId="67" xfId="0" applyNumberFormat="1" applyFont="1" applyFill="1" applyBorder="1" applyAlignment="1">
      <alignment horizontal="center" vertical="center" wrapText="1" readingOrder="1"/>
    </xf>
    <xf numFmtId="0" fontId="46" fillId="11" borderId="11" xfId="0" applyFont="1" applyFill="1" applyBorder="1">
      <alignment vertical="center"/>
    </xf>
    <xf numFmtId="0" fontId="46" fillId="11" borderId="12" xfId="0" applyFont="1" applyFill="1" applyBorder="1">
      <alignment vertical="center"/>
    </xf>
    <xf numFmtId="0" fontId="46" fillId="11" borderId="13" xfId="0" applyFont="1" applyFill="1" applyBorder="1">
      <alignment vertical="center"/>
    </xf>
    <xf numFmtId="0" fontId="46" fillId="15" borderId="14" xfId="0" applyFont="1" applyFill="1" applyBorder="1">
      <alignment vertical="center"/>
    </xf>
    <xf numFmtId="0" fontId="46" fillId="11" borderId="4" xfId="0" applyFont="1" applyFill="1" applyBorder="1">
      <alignment vertical="center"/>
    </xf>
    <xf numFmtId="0" fontId="46" fillId="11" borderId="15" xfId="0" applyFont="1" applyFill="1" applyBorder="1">
      <alignment vertical="center"/>
    </xf>
    <xf numFmtId="0" fontId="47" fillId="11" borderId="4" xfId="0" applyFont="1" applyFill="1" applyBorder="1" applyAlignment="1">
      <alignment horizontal="center" vertical="center" wrapText="1" readingOrder="1"/>
    </xf>
    <xf numFmtId="0" fontId="47" fillId="11" borderId="15" xfId="0" applyFont="1" applyFill="1" applyBorder="1" applyAlignment="1">
      <alignment horizontal="center" vertical="center" wrapText="1" readingOrder="1"/>
    </xf>
    <xf numFmtId="0" fontId="46" fillId="11" borderId="14" xfId="0" applyFont="1" applyFill="1" applyBorder="1">
      <alignment vertical="center"/>
    </xf>
    <xf numFmtId="184" fontId="46" fillId="15" borderId="4" xfId="0" applyNumberFormat="1" applyFont="1" applyFill="1" applyBorder="1">
      <alignment vertical="center"/>
    </xf>
    <xf numFmtId="184" fontId="46" fillId="15" borderId="15" xfId="0" applyNumberFormat="1" applyFont="1" applyFill="1" applyBorder="1">
      <alignment vertical="center"/>
    </xf>
    <xf numFmtId="0" fontId="49" fillId="3" borderId="14" xfId="0" applyFont="1" applyFill="1" applyBorder="1" applyAlignment="1">
      <alignment horizontal="center" vertical="center" wrapText="1" readingOrder="1"/>
    </xf>
    <xf numFmtId="184" fontId="49" fillId="14" borderId="4" xfId="0" applyNumberFormat="1" applyFont="1" applyFill="1" applyBorder="1" applyAlignment="1">
      <alignment horizontal="center" vertical="center" wrapText="1" readingOrder="1"/>
    </xf>
    <xf numFmtId="184" fontId="49" fillId="15" borderId="4" xfId="0" applyNumberFormat="1" applyFont="1" applyFill="1" applyBorder="1" applyAlignment="1">
      <alignment horizontal="center" vertical="center" wrapText="1" readingOrder="1"/>
    </xf>
    <xf numFmtId="3" fontId="94" fillId="15" borderId="4" xfId="0" applyNumberFormat="1" applyFont="1" applyFill="1" applyBorder="1" applyAlignment="1">
      <alignment horizontal="center" vertical="center" wrapText="1" readingOrder="1"/>
    </xf>
    <xf numFmtId="10" fontId="94" fillId="15" borderId="4" xfId="0" applyNumberFormat="1" applyFont="1" applyFill="1" applyBorder="1" applyAlignment="1">
      <alignment horizontal="center" vertical="center" wrapText="1" readingOrder="1"/>
    </xf>
    <xf numFmtId="3" fontId="46" fillId="15" borderId="4" xfId="0" applyNumberFormat="1" applyFont="1" applyFill="1" applyBorder="1">
      <alignment vertical="center"/>
    </xf>
    <xf numFmtId="3" fontId="46" fillId="15" borderId="15" xfId="0" applyNumberFormat="1" applyFont="1" applyFill="1" applyBorder="1">
      <alignment vertical="center"/>
    </xf>
    <xf numFmtId="3" fontId="49" fillId="14" borderId="4" xfId="0" applyNumberFormat="1" applyFont="1" applyFill="1" applyBorder="1" applyAlignment="1">
      <alignment horizontal="center" vertical="center" wrapText="1" readingOrder="1"/>
    </xf>
    <xf numFmtId="3" fontId="49" fillId="15" borderId="4" xfId="0" applyNumberFormat="1" applyFont="1" applyFill="1" applyBorder="1" applyAlignment="1">
      <alignment horizontal="center" vertical="center" wrapText="1" readingOrder="1"/>
    </xf>
    <xf numFmtId="0" fontId="66" fillId="3" borderId="14" xfId="0" applyFont="1" applyFill="1" applyBorder="1" applyAlignment="1">
      <alignment horizontal="center" vertical="center" wrapText="1" readingOrder="1"/>
    </xf>
    <xf numFmtId="182" fontId="49" fillId="14" borderId="4" xfId="0" applyNumberFormat="1" applyFont="1" applyFill="1" applyBorder="1" applyAlignment="1">
      <alignment horizontal="center" vertical="center" wrapText="1" readingOrder="1"/>
    </xf>
    <xf numFmtId="182" fontId="49" fillId="15" borderId="4" xfId="0" applyNumberFormat="1" applyFont="1" applyFill="1" applyBorder="1" applyAlignment="1">
      <alignment horizontal="center" vertical="center" wrapText="1" readingOrder="1"/>
    </xf>
    <xf numFmtId="0" fontId="49" fillId="3" borderId="16" xfId="0" applyFont="1" applyFill="1" applyBorder="1" applyAlignment="1">
      <alignment horizontal="center" vertical="center" wrapText="1" readingOrder="1"/>
    </xf>
    <xf numFmtId="0" fontId="49" fillId="14" borderId="40" xfId="0" applyFont="1" applyFill="1" applyBorder="1" applyAlignment="1">
      <alignment horizontal="center" vertical="center" wrapText="1" readingOrder="1"/>
    </xf>
    <xf numFmtId="1" fontId="49" fillId="15" borderId="40" xfId="0" applyNumberFormat="1" applyFont="1" applyFill="1" applyBorder="1" applyAlignment="1">
      <alignment horizontal="center" vertical="center" wrapText="1" readingOrder="1"/>
    </xf>
    <xf numFmtId="3" fontId="94" fillId="15" borderId="40" xfId="0" applyNumberFormat="1" applyFont="1" applyFill="1" applyBorder="1" applyAlignment="1">
      <alignment horizontal="center" vertical="center" wrapText="1" readingOrder="1"/>
    </xf>
    <xf numFmtId="10" fontId="94" fillId="15" borderId="40" xfId="0" applyNumberFormat="1" applyFont="1" applyFill="1" applyBorder="1" applyAlignment="1">
      <alignment horizontal="center" vertical="center" wrapText="1" readingOrder="1"/>
    </xf>
    <xf numFmtId="0" fontId="49" fillId="3" borderId="107" xfId="0" applyFont="1" applyFill="1" applyBorder="1" applyAlignment="1">
      <alignment horizontal="center" vertical="center" wrapText="1" readingOrder="1"/>
    </xf>
    <xf numFmtId="10" fontId="46" fillId="14" borderId="0" xfId="0" applyNumberFormat="1" applyFont="1" applyFill="1">
      <alignment vertical="center"/>
    </xf>
    <xf numFmtId="10" fontId="46" fillId="15" borderId="0" xfId="0" applyNumberFormat="1" applyFont="1" applyFill="1">
      <alignment vertical="center"/>
    </xf>
    <xf numFmtId="0" fontId="46" fillId="11" borderId="16" xfId="0" applyFont="1" applyFill="1" applyBorder="1">
      <alignment vertical="center"/>
    </xf>
    <xf numFmtId="0" fontId="46" fillId="11" borderId="40" xfId="0" quotePrefix="1" applyFont="1" applyFill="1" applyBorder="1">
      <alignment vertical="center"/>
    </xf>
    <xf numFmtId="0" fontId="46" fillId="11" borderId="40" xfId="0" applyFont="1" applyFill="1" applyBorder="1">
      <alignment vertical="center"/>
    </xf>
    <xf numFmtId="0" fontId="46" fillId="11" borderId="41" xfId="0" applyFont="1" applyFill="1" applyBorder="1">
      <alignment vertical="center"/>
    </xf>
    <xf numFmtId="0" fontId="58" fillId="0" borderId="0" xfId="0" applyFont="1" applyAlignment="1">
      <alignment horizontal="center" vertical="center"/>
    </xf>
    <xf numFmtId="0" fontId="49" fillId="3" borderId="71" xfId="0" applyFont="1" applyFill="1" applyBorder="1" applyAlignment="1">
      <alignment horizontal="center" vertical="center" wrapText="1" readingOrder="1"/>
    </xf>
    <xf numFmtId="3" fontId="46" fillId="0" borderId="0" xfId="0" applyNumberFormat="1" applyFont="1">
      <alignment vertical="center"/>
    </xf>
    <xf numFmtId="3" fontId="46" fillId="14" borderId="0" xfId="0" applyNumberFormat="1" applyFont="1" applyFill="1">
      <alignment vertical="center"/>
    </xf>
    <xf numFmtId="3" fontId="46" fillId="15" borderId="0" xfId="0" applyNumberFormat="1" applyFont="1" applyFill="1">
      <alignment vertical="center"/>
    </xf>
    <xf numFmtId="10" fontId="46" fillId="0" borderId="0" xfId="0" applyNumberFormat="1" applyFont="1">
      <alignment vertical="center"/>
    </xf>
    <xf numFmtId="0" fontId="49" fillId="0" borderId="71" xfId="0" applyFont="1" applyBorder="1" applyAlignment="1">
      <alignment horizontal="center" vertical="center" wrapText="1" readingOrder="1"/>
    </xf>
    <xf numFmtId="0" fontId="79" fillId="15" borderId="0" xfId="0" applyFont="1" applyFill="1">
      <alignment vertical="center"/>
    </xf>
    <xf numFmtId="177" fontId="97" fillId="7" borderId="4" xfId="0" applyNumberFormat="1" applyFont="1" applyFill="1" applyBorder="1" applyAlignment="1">
      <alignment horizontal="center" vertical="center"/>
    </xf>
    <xf numFmtId="177" fontId="97" fillId="7" borderId="5" xfId="0" applyNumberFormat="1" applyFont="1" applyFill="1" applyBorder="1" applyAlignment="1">
      <alignment horizontal="center" vertical="center"/>
    </xf>
    <xf numFmtId="0" fontId="98" fillId="0" borderId="0" xfId="0" applyFont="1" applyAlignment="1">
      <alignment horizontal="left" vertical="center"/>
    </xf>
    <xf numFmtId="14" fontId="84" fillId="9" borderId="4" xfId="0" applyNumberFormat="1" applyFont="1" applyFill="1" applyBorder="1" applyAlignment="1">
      <alignment horizontal="center" vertical="center"/>
    </xf>
    <xf numFmtId="0" fontId="84" fillId="9" borderId="4" xfId="0" applyFont="1" applyFill="1" applyBorder="1" applyAlignment="1">
      <alignment horizontal="center" vertical="center"/>
    </xf>
    <xf numFmtId="1" fontId="84" fillId="9" borderId="4" xfId="0" applyNumberFormat="1" applyFont="1" applyFill="1" applyBorder="1" applyAlignment="1">
      <alignment horizontal="center" vertical="center"/>
    </xf>
    <xf numFmtId="1" fontId="84" fillId="9" borderId="5" xfId="0" applyNumberFormat="1" applyFont="1" applyFill="1" applyBorder="1" applyAlignment="1">
      <alignment horizontal="center" vertical="center"/>
    </xf>
    <xf numFmtId="176" fontId="84" fillId="9" borderId="5" xfId="1" applyNumberFormat="1" applyFont="1" applyFill="1" applyBorder="1" applyAlignment="1">
      <alignment horizontal="center" vertical="center"/>
    </xf>
    <xf numFmtId="0" fontId="84" fillId="9" borderId="4" xfId="0" applyFont="1" applyFill="1" applyBorder="1" applyAlignment="1">
      <alignment vertical="center" wrapText="1"/>
    </xf>
    <xf numFmtId="0" fontId="69" fillId="0" borderId="0" xfId="0" applyFont="1">
      <alignment vertical="center"/>
    </xf>
    <xf numFmtId="0" fontId="79" fillId="15" borderId="4" xfId="0" applyFont="1" applyFill="1" applyBorder="1" applyAlignment="1">
      <alignment horizontal="center" vertical="center"/>
    </xf>
    <xf numFmtId="176" fontId="46" fillId="14" borderId="4" xfId="0" applyNumberFormat="1" applyFont="1" applyFill="1" applyBorder="1" applyAlignment="1">
      <alignment horizontal="center" vertical="center"/>
    </xf>
    <xf numFmtId="176" fontId="46" fillId="15" borderId="4" xfId="0" applyNumberFormat="1" applyFont="1" applyFill="1" applyBorder="1" applyAlignment="1">
      <alignment horizontal="center" vertical="center"/>
    </xf>
    <xf numFmtId="184" fontId="46" fillId="15" borderId="40" xfId="0" applyNumberFormat="1" applyFont="1" applyFill="1" applyBorder="1">
      <alignment vertical="center"/>
    </xf>
    <xf numFmtId="184" fontId="46" fillId="15" borderId="41" xfId="0" applyNumberFormat="1" applyFont="1" applyFill="1" applyBorder="1">
      <alignment vertical="center"/>
    </xf>
    <xf numFmtId="0" fontId="46" fillId="0" borderId="0" xfId="0" quotePrefix="1" applyFont="1">
      <alignment vertical="center"/>
    </xf>
    <xf numFmtId="14" fontId="84" fillId="9" borderId="6" xfId="0" applyNumberFormat="1" applyFont="1" applyFill="1" applyBorder="1" applyAlignment="1">
      <alignment horizontal="center" vertical="center"/>
    </xf>
    <xf numFmtId="0" fontId="84" fillId="9" borderId="6" xfId="0" applyFont="1" applyFill="1" applyBorder="1" applyAlignment="1">
      <alignment horizontal="center" vertical="center"/>
    </xf>
    <xf numFmtId="1" fontId="84" fillId="9" borderId="6" xfId="0" applyNumberFormat="1" applyFont="1" applyFill="1" applyBorder="1" applyAlignment="1">
      <alignment horizontal="center" vertical="center"/>
    </xf>
    <xf numFmtId="1" fontId="84" fillId="9" borderId="7" xfId="0" applyNumberFormat="1" applyFont="1" applyFill="1" applyBorder="1" applyAlignment="1">
      <alignment horizontal="center" vertical="center"/>
    </xf>
    <xf numFmtId="176" fontId="84" fillId="9" borderId="7" xfId="1" applyNumberFormat="1" applyFont="1" applyFill="1" applyBorder="1" applyAlignment="1">
      <alignment horizontal="center" vertical="center"/>
    </xf>
    <xf numFmtId="0" fontId="84" fillId="9" borderId="6" xfId="0" applyFont="1" applyFill="1" applyBorder="1" applyAlignment="1">
      <alignment vertical="center" wrapText="1"/>
    </xf>
    <xf numFmtId="0" fontId="84" fillId="9" borderId="6" xfId="0" quotePrefix="1" applyFont="1" applyFill="1" applyBorder="1" applyAlignment="1">
      <alignment vertical="center" wrapText="1"/>
    </xf>
    <xf numFmtId="0" fontId="46" fillId="16" borderId="11" xfId="0" applyFont="1" applyFill="1" applyBorder="1" applyAlignment="1">
      <alignment horizontal="center" vertical="center"/>
    </xf>
    <xf numFmtId="0" fontId="46" fillId="16" borderId="12" xfId="0" applyFont="1" applyFill="1" applyBorder="1" applyAlignment="1">
      <alignment horizontal="center" vertical="center"/>
    </xf>
    <xf numFmtId="0" fontId="46" fillId="16" borderId="13" xfId="0" applyFont="1" applyFill="1" applyBorder="1" applyAlignment="1">
      <alignment horizontal="center" vertical="center"/>
    </xf>
    <xf numFmtId="14" fontId="46" fillId="14" borderId="14" xfId="0" applyNumberFormat="1" applyFont="1" applyFill="1" applyBorder="1" applyAlignment="1">
      <alignment horizontal="center" vertical="center"/>
    </xf>
    <xf numFmtId="176" fontId="46" fillId="14" borderId="15" xfId="0" applyNumberFormat="1" applyFont="1" applyFill="1" applyBorder="1" applyAlignment="1">
      <alignment horizontal="center" vertical="center"/>
    </xf>
    <xf numFmtId="0" fontId="46" fillId="18" borderId="14" xfId="0" applyFont="1" applyFill="1" applyBorder="1" applyAlignment="1">
      <alignment horizontal="center" vertical="center"/>
    </xf>
    <xf numFmtId="176" fontId="46" fillId="18" borderId="4" xfId="0" applyNumberFormat="1" applyFont="1" applyFill="1" applyBorder="1" applyAlignment="1">
      <alignment horizontal="center" vertical="center"/>
    </xf>
    <xf numFmtId="176" fontId="46" fillId="18" borderId="15" xfId="0" applyNumberFormat="1" applyFont="1" applyFill="1" applyBorder="1" applyAlignment="1">
      <alignment horizontal="center" vertical="center"/>
    </xf>
    <xf numFmtId="0" fontId="46" fillId="18" borderId="16" xfId="0" applyFont="1" applyFill="1" applyBorder="1" applyAlignment="1">
      <alignment horizontal="center" vertical="center"/>
    </xf>
    <xf numFmtId="176" fontId="46" fillId="18" borderId="40" xfId="0" applyNumberFormat="1" applyFont="1" applyFill="1" applyBorder="1" applyAlignment="1">
      <alignment horizontal="center" vertical="center"/>
    </xf>
    <xf numFmtId="176" fontId="46" fillId="18" borderId="41" xfId="0" applyNumberFormat="1" applyFont="1" applyFill="1" applyBorder="1" applyAlignment="1">
      <alignment horizontal="center" vertical="center"/>
    </xf>
    <xf numFmtId="0" fontId="46" fillId="14" borderId="14" xfId="0" applyFont="1" applyFill="1" applyBorder="1" applyAlignment="1">
      <alignment horizontal="center" vertical="center"/>
    </xf>
    <xf numFmtId="0" fontId="99" fillId="0" borderId="0" xfId="0" applyFont="1" applyAlignment="1">
      <alignment vertical="center" wrapText="1" readingOrder="1"/>
    </xf>
    <xf numFmtId="0" fontId="100" fillId="0" borderId="4" xfId="0" applyFont="1" applyBorder="1" applyAlignment="1">
      <alignment horizontal="center" vertical="center" wrapText="1" readingOrder="1"/>
    </xf>
    <xf numFmtId="176" fontId="58" fillId="18" borderId="4" xfId="0" applyNumberFormat="1" applyFont="1" applyFill="1" applyBorder="1" applyAlignment="1">
      <alignment horizontal="center" vertical="center" wrapText="1" readingOrder="1"/>
    </xf>
    <xf numFmtId="0" fontId="76" fillId="0" borderId="0" xfId="0" applyFont="1" applyAlignment="1">
      <alignment horizontal="center" vertical="center" wrapText="1" readingOrder="1"/>
    </xf>
    <xf numFmtId="1" fontId="58" fillId="0" borderId="0" xfId="0" applyNumberFormat="1" applyFont="1" applyAlignment="1">
      <alignment horizontal="center" vertical="center" wrapText="1" readingOrder="1"/>
    </xf>
    <xf numFmtId="0" fontId="58" fillId="0" borderId="0" xfId="0" applyFont="1" applyAlignment="1">
      <alignment horizontal="center" vertical="center" wrapText="1" readingOrder="1"/>
    </xf>
    <xf numFmtId="3" fontId="58" fillId="18" borderId="4" xfId="0" applyNumberFormat="1" applyFont="1" applyFill="1" applyBorder="1" applyAlignment="1">
      <alignment horizontal="center" vertical="center" wrapText="1" readingOrder="1"/>
    </xf>
    <xf numFmtId="0" fontId="101" fillId="4" borderId="11" xfId="0" applyFont="1" applyFill="1" applyBorder="1" applyAlignment="1">
      <alignment horizontal="center" vertical="center" wrapText="1" readingOrder="1"/>
    </xf>
    <xf numFmtId="0" fontId="101" fillId="15" borderId="12" xfId="0" applyFont="1" applyFill="1" applyBorder="1" applyAlignment="1">
      <alignment horizontal="center" vertical="center" wrapText="1" readingOrder="1"/>
    </xf>
    <xf numFmtId="0" fontId="101" fillId="15" borderId="13" xfId="0" applyFont="1" applyFill="1" applyBorder="1" applyAlignment="1">
      <alignment horizontal="center" vertical="center" wrapText="1" readingOrder="1"/>
    </xf>
    <xf numFmtId="0" fontId="100" fillId="4" borderId="14" xfId="0" applyFont="1" applyFill="1" applyBorder="1" applyAlignment="1">
      <alignment horizontal="center" vertical="center" wrapText="1" readingOrder="1"/>
    </xf>
    <xf numFmtId="176" fontId="102" fillId="15" borderId="4" xfId="0" applyNumberFormat="1" applyFont="1" applyFill="1" applyBorder="1" applyAlignment="1">
      <alignment horizontal="center" vertical="center" wrapText="1" readingOrder="1"/>
    </xf>
    <xf numFmtId="176" fontId="103" fillId="15" borderId="15" xfId="0" applyNumberFormat="1" applyFont="1" applyFill="1" applyBorder="1" applyAlignment="1">
      <alignment horizontal="center" vertical="center" wrapText="1" readingOrder="1"/>
    </xf>
    <xf numFmtId="3" fontId="102" fillId="15" borderId="4" xfId="0" applyNumberFormat="1" applyFont="1" applyFill="1" applyBorder="1" applyAlignment="1">
      <alignment horizontal="center" vertical="center" wrapText="1" readingOrder="1"/>
    </xf>
    <xf numFmtId="0" fontId="103" fillId="15" borderId="15" xfId="0" applyFont="1" applyFill="1" applyBorder="1" applyAlignment="1">
      <alignment horizontal="center" vertical="center" wrapText="1" readingOrder="1"/>
    </xf>
    <xf numFmtId="0" fontId="46" fillId="15" borderId="16" xfId="0" applyFont="1" applyFill="1" applyBorder="1" applyAlignment="1">
      <alignment horizontal="center" vertical="center"/>
    </xf>
    <xf numFmtId="176" fontId="46" fillId="15" borderId="40" xfId="0" applyNumberFormat="1" applyFont="1" applyFill="1" applyBorder="1" applyAlignment="1">
      <alignment horizontal="center" vertical="center"/>
    </xf>
    <xf numFmtId="176" fontId="46" fillId="15" borderId="41" xfId="0" applyNumberFormat="1" applyFont="1" applyFill="1" applyBorder="1" applyAlignment="1">
      <alignment horizontal="center" vertical="center"/>
    </xf>
    <xf numFmtId="0" fontId="100" fillId="4" borderId="16" xfId="0" applyFont="1" applyFill="1" applyBorder="1" applyAlignment="1">
      <alignment horizontal="center" vertical="center" wrapText="1" readingOrder="1"/>
    </xf>
    <xf numFmtId="3" fontId="102" fillId="15" borderId="40" xfId="0" applyNumberFormat="1" applyFont="1" applyFill="1" applyBorder="1" applyAlignment="1">
      <alignment horizontal="center" vertical="center" wrapText="1" readingOrder="1"/>
    </xf>
    <xf numFmtId="0" fontId="103" fillId="15" borderId="41" xfId="0" applyFont="1" applyFill="1" applyBorder="1" applyAlignment="1">
      <alignment horizontal="center" vertical="center" wrapText="1" readingOrder="1"/>
    </xf>
    <xf numFmtId="176" fontId="46" fillId="0" borderId="0" xfId="0" applyNumberFormat="1" applyFont="1">
      <alignment vertical="center"/>
    </xf>
    <xf numFmtId="1" fontId="46" fillId="0" borderId="0" xfId="0" applyNumberFormat="1" applyFont="1">
      <alignment vertical="center"/>
    </xf>
    <xf numFmtId="0" fontId="46" fillId="14" borderId="16" xfId="0" applyFont="1" applyFill="1" applyBorder="1" applyAlignment="1">
      <alignment horizontal="center" vertical="center"/>
    </xf>
    <xf numFmtId="0" fontId="46" fillId="14" borderId="40" xfId="0" applyFont="1" applyFill="1" applyBorder="1" applyAlignment="1">
      <alignment horizontal="center" vertical="center"/>
    </xf>
    <xf numFmtId="0" fontId="46" fillId="14" borderId="41" xfId="0" applyFont="1" applyFill="1" applyBorder="1" applyAlignment="1">
      <alignment horizontal="center" vertical="center"/>
    </xf>
    <xf numFmtId="0" fontId="104" fillId="15" borderId="4" xfId="0" applyFont="1" applyFill="1" applyBorder="1" applyAlignment="1">
      <alignment vertical="center" wrapText="1" readingOrder="1"/>
    </xf>
    <xf numFmtId="0" fontId="105" fillId="15" borderId="4" xfId="0" applyFont="1" applyFill="1" applyBorder="1" applyAlignment="1">
      <alignment horizontal="left" vertical="center" wrapText="1" readingOrder="1"/>
    </xf>
    <xf numFmtId="0" fontId="106" fillId="15" borderId="4" xfId="0" applyFont="1" applyFill="1" applyBorder="1" applyAlignment="1">
      <alignment horizontal="center" vertical="center" readingOrder="1"/>
    </xf>
    <xf numFmtId="18" fontId="46" fillId="15" borderId="0" xfId="0" applyNumberFormat="1" applyFont="1" applyFill="1">
      <alignment vertical="center"/>
    </xf>
    <xf numFmtId="0" fontId="105" fillId="15" borderId="4" xfId="0" quotePrefix="1" applyFont="1" applyFill="1" applyBorder="1" applyAlignment="1">
      <alignment horizontal="left" vertical="center" wrapText="1" readingOrder="1"/>
    </xf>
    <xf numFmtId="0" fontId="99" fillId="0" borderId="4" xfId="0" applyFont="1" applyBorder="1" applyAlignment="1">
      <alignment horizontal="center" vertical="center" wrapText="1" readingOrder="1"/>
    </xf>
    <xf numFmtId="0" fontId="11" fillId="15" borderId="117" xfId="0" applyFont="1" applyFill="1" applyBorder="1" applyAlignment="1">
      <alignment horizontal="center" vertical="center"/>
    </xf>
    <xf numFmtId="0" fontId="11" fillId="15" borderId="116" xfId="0" applyFont="1" applyFill="1" applyBorder="1" applyAlignment="1">
      <alignment horizontal="center" vertical="center"/>
    </xf>
    <xf numFmtId="0" fontId="58" fillId="15" borderId="4" xfId="0" applyFont="1" applyFill="1" applyBorder="1" applyAlignment="1">
      <alignment horizontal="center" vertical="center"/>
    </xf>
    <xf numFmtId="0" fontId="78" fillId="12" borderId="4" xfId="0" applyFont="1" applyFill="1" applyBorder="1" applyAlignment="1">
      <alignment horizontal="center" vertical="center"/>
    </xf>
    <xf numFmtId="0" fontId="47" fillId="2" borderId="11" xfId="0" applyFont="1" applyFill="1" applyBorder="1" applyAlignment="1">
      <alignment horizontal="center" vertical="center" wrapText="1" readingOrder="1"/>
    </xf>
    <xf numFmtId="0" fontId="47" fillId="2" borderId="12" xfId="0" applyFont="1" applyFill="1" applyBorder="1" applyAlignment="1">
      <alignment horizontal="center" vertical="center" wrapText="1" readingOrder="1"/>
    </xf>
    <xf numFmtId="0" fontId="47" fillId="2" borderId="13" xfId="0" applyFont="1" applyFill="1" applyBorder="1" applyAlignment="1">
      <alignment horizontal="center" vertical="center" wrapText="1" readingOrder="1"/>
    </xf>
    <xf numFmtId="0" fontId="47" fillId="15" borderId="5" xfId="0" applyFont="1" applyFill="1" applyBorder="1" applyAlignment="1">
      <alignment horizontal="center" vertical="center" wrapText="1" readingOrder="1"/>
    </xf>
    <xf numFmtId="0" fontId="47" fillId="15" borderId="105" xfId="0" applyFont="1" applyFill="1" applyBorder="1" applyAlignment="1">
      <alignment horizontal="center" vertical="center" wrapText="1" readingOrder="1"/>
    </xf>
    <xf numFmtId="0" fontId="47" fillId="15" borderId="106" xfId="0" applyFont="1" applyFill="1" applyBorder="1" applyAlignment="1">
      <alignment horizontal="center" vertical="center" wrapText="1" readingOrder="1"/>
    </xf>
    <xf numFmtId="0" fontId="47" fillId="2" borderId="4" xfId="0" applyFont="1" applyFill="1" applyBorder="1" applyAlignment="1">
      <alignment horizontal="center" vertical="center" wrapText="1" readingOrder="1"/>
    </xf>
    <xf numFmtId="0" fontId="47" fillId="2" borderId="15" xfId="0" applyFont="1" applyFill="1" applyBorder="1" applyAlignment="1">
      <alignment horizontal="center" vertical="center" wrapText="1" readingOrder="1"/>
    </xf>
    <xf numFmtId="0" fontId="97" fillId="5" borderId="4" xfId="0" applyFont="1" applyFill="1" applyBorder="1" applyAlignment="1">
      <alignment horizontal="center" vertical="center"/>
    </xf>
    <xf numFmtId="0" fontId="97" fillId="6" borderId="4" xfId="0" applyFont="1" applyFill="1" applyBorder="1" applyAlignment="1">
      <alignment horizontal="center" vertical="center"/>
    </xf>
    <xf numFmtId="0" fontId="41" fillId="4" borderId="37" xfId="0" applyFont="1" applyFill="1" applyBorder="1" applyAlignment="1">
      <alignment horizontal="center" vertical="center" wrapText="1" readingOrder="1"/>
    </xf>
    <xf numFmtId="0" fontId="41" fillId="4" borderId="35" xfId="0" applyFont="1" applyFill="1" applyBorder="1" applyAlignment="1">
      <alignment horizontal="center" vertical="center" wrapText="1" readingOrder="1"/>
    </xf>
    <xf numFmtId="0" fontId="41" fillId="4" borderId="38" xfId="0" applyFont="1" applyFill="1" applyBorder="1" applyAlignment="1">
      <alignment horizontal="center" vertical="center" wrapText="1" readingOrder="1"/>
    </xf>
    <xf numFmtId="0" fontId="41" fillId="15" borderId="23" xfId="0" applyFont="1" applyFill="1" applyBorder="1" applyAlignment="1">
      <alignment horizontal="center" vertical="center" wrapText="1" readingOrder="1"/>
    </xf>
    <xf numFmtId="0" fontId="41" fillId="15" borderId="21" xfId="0" applyFont="1" applyFill="1" applyBorder="1" applyAlignment="1">
      <alignment horizontal="center" vertical="center" wrapText="1" readingOrder="1"/>
    </xf>
    <xf numFmtId="0" fontId="41" fillId="15" borderId="39" xfId="0" applyFont="1" applyFill="1" applyBorder="1" applyAlignment="1">
      <alignment horizontal="center" vertical="center" wrapText="1" readingOrder="1"/>
    </xf>
    <xf numFmtId="0" fontId="47" fillId="3" borderId="33" xfId="0" applyFont="1" applyFill="1" applyBorder="1" applyAlignment="1">
      <alignment horizontal="center" vertical="center" wrapText="1" readingOrder="1"/>
    </xf>
    <xf numFmtId="0" fontId="47" fillId="3" borderId="24" xfId="0" applyFont="1" applyFill="1" applyBorder="1" applyAlignment="1">
      <alignment horizontal="center" vertical="center" wrapText="1" readingOrder="1"/>
    </xf>
    <xf numFmtId="0" fontId="41" fillId="4" borderId="34" xfId="0" applyFont="1" applyFill="1" applyBorder="1" applyAlignment="1">
      <alignment horizontal="center" vertical="center" wrapText="1" readingOrder="1"/>
    </xf>
    <xf numFmtId="0" fontId="41" fillId="4" borderId="36" xfId="0" applyFont="1" applyFill="1" applyBorder="1" applyAlignment="1">
      <alignment horizontal="center" vertical="center" wrapText="1" readingOrder="1"/>
    </xf>
    <xf numFmtId="0" fontId="41" fillId="15" borderId="20" xfId="0" applyFont="1" applyFill="1" applyBorder="1" applyAlignment="1">
      <alignment horizontal="center" vertical="center" wrapText="1" readingOrder="1"/>
    </xf>
    <xf numFmtId="0" fontId="41" fillId="15" borderId="22" xfId="0" applyFont="1" applyFill="1" applyBorder="1" applyAlignment="1">
      <alignment horizontal="center" vertical="center" wrapText="1" readingOrder="1"/>
    </xf>
    <xf numFmtId="0" fontId="76" fillId="2" borderId="11" xfId="0" applyFont="1" applyFill="1" applyBorder="1" applyAlignment="1">
      <alignment horizontal="center" vertical="center" wrapText="1" readingOrder="1"/>
    </xf>
    <xf numFmtId="0" fontId="76" fillId="2" borderId="12" xfId="0" applyFont="1" applyFill="1" applyBorder="1" applyAlignment="1">
      <alignment horizontal="center" vertical="center" wrapText="1" readingOrder="1"/>
    </xf>
    <xf numFmtId="0" fontId="76" fillId="2" borderId="13" xfId="0" applyFont="1" applyFill="1" applyBorder="1" applyAlignment="1">
      <alignment horizontal="center" vertical="center" wrapText="1" readingOrder="1"/>
    </xf>
    <xf numFmtId="0" fontId="63" fillId="0" borderId="4" xfId="0" applyFont="1" applyBorder="1" applyAlignment="1">
      <alignment horizontal="center" vertical="center" wrapText="1" readingOrder="1"/>
    </xf>
    <xf numFmtId="0" fontId="52" fillId="3" borderId="16" xfId="0" applyFont="1" applyFill="1" applyBorder="1" applyAlignment="1">
      <alignment horizontal="center" vertical="center" wrapText="1" readingOrder="1"/>
    </xf>
    <xf numFmtId="0" fontId="52" fillId="3" borderId="40" xfId="0" applyFont="1" applyFill="1" applyBorder="1" applyAlignment="1">
      <alignment horizontal="center" vertical="center" wrapText="1" readingOrder="1"/>
    </xf>
    <xf numFmtId="0" fontId="79" fillId="19" borderId="117" xfId="0" applyFont="1" applyFill="1" applyBorder="1" applyAlignment="1">
      <alignment horizontal="center" vertical="center"/>
    </xf>
    <xf numFmtId="0" fontId="79" fillId="19" borderId="118" xfId="0" applyFont="1" applyFill="1" applyBorder="1" applyAlignment="1">
      <alignment horizontal="center" vertical="center"/>
    </xf>
    <xf numFmtId="0" fontId="79" fillId="19" borderId="116" xfId="0" applyFont="1" applyFill="1" applyBorder="1" applyAlignment="1">
      <alignment horizontal="center" vertical="center"/>
    </xf>
    <xf numFmtId="0" fontId="47" fillId="2" borderId="108" xfId="0" applyFont="1" applyFill="1" applyBorder="1" applyAlignment="1">
      <alignment horizontal="center" vertical="center" wrapText="1" readingOrder="1"/>
    </xf>
    <xf numFmtId="0" fontId="47" fillId="2" borderId="110" xfId="0" applyFont="1" applyFill="1" applyBorder="1" applyAlignment="1">
      <alignment horizontal="center" vertical="center" wrapText="1" readingOrder="1"/>
    </xf>
    <xf numFmtId="0" fontId="47" fillId="2" borderId="109" xfId="0" applyFont="1" applyFill="1" applyBorder="1" applyAlignment="1">
      <alignment horizontal="center" vertical="center" wrapText="1" readingOrder="1"/>
    </xf>
    <xf numFmtId="0" fontId="3" fillId="2" borderId="1" xfId="0" applyFont="1" applyFill="1" applyBorder="1" applyAlignment="1">
      <alignment horizontal="center" vertical="center" wrapText="1" readingOrder="1"/>
    </xf>
    <xf numFmtId="0" fontId="14" fillId="2" borderId="46" xfId="0" applyFont="1" applyFill="1" applyBorder="1" applyAlignment="1">
      <alignment horizontal="center" vertical="center" wrapText="1" readingOrder="1"/>
    </xf>
    <xf numFmtId="0" fontId="14" fillId="2" borderId="47" xfId="0" applyFont="1" applyFill="1" applyBorder="1" applyAlignment="1">
      <alignment horizontal="center" vertical="center" wrapText="1" readingOrder="1"/>
    </xf>
    <xf numFmtId="0" fontId="0" fillId="0" borderId="5" xfId="0" applyBorder="1" applyAlignment="1">
      <alignment horizontal="center" vertical="center"/>
    </xf>
    <xf numFmtId="0" fontId="0" fillId="0" borderId="106" xfId="0" applyBorder="1" applyAlignment="1">
      <alignment horizontal="center" vertical="center"/>
    </xf>
    <xf numFmtId="0" fontId="14" fillId="2" borderId="49" xfId="0" applyFont="1" applyFill="1" applyBorder="1" applyAlignment="1">
      <alignment horizontal="center" vertical="center" wrapText="1" readingOrder="1"/>
    </xf>
    <xf numFmtId="0" fontId="14" fillId="2" borderId="50" xfId="0" applyFont="1" applyFill="1" applyBorder="1" applyAlignment="1">
      <alignment horizontal="center" vertical="center" wrapText="1" readingOrder="1"/>
    </xf>
    <xf numFmtId="0" fontId="14" fillId="3" borderId="54" xfId="0" applyFont="1" applyFill="1" applyBorder="1" applyAlignment="1">
      <alignment horizontal="center" vertical="center" wrapText="1" readingOrder="1"/>
    </xf>
    <xf numFmtId="0" fontId="14" fillId="3" borderId="53" xfId="0" applyFont="1" applyFill="1" applyBorder="1" applyAlignment="1">
      <alignment horizontal="center" vertical="center" wrapText="1" readingOrder="1"/>
    </xf>
    <xf numFmtId="0" fontId="14" fillId="2" borderId="43" xfId="0" applyFont="1" applyFill="1" applyBorder="1" applyAlignment="1">
      <alignment horizontal="center" vertical="center" wrapText="1" readingOrder="1"/>
    </xf>
    <xf numFmtId="0" fontId="14" fillId="2" borderId="44" xfId="0" applyFont="1" applyFill="1" applyBorder="1" applyAlignment="1">
      <alignment horizontal="center" vertical="center" wrapText="1" readingOrder="1"/>
    </xf>
    <xf numFmtId="0" fontId="27" fillId="2" borderId="48" xfId="0" applyFont="1" applyFill="1" applyBorder="1" applyAlignment="1">
      <alignment horizontal="center" vertical="center" wrapText="1" readingOrder="1"/>
    </xf>
    <xf numFmtId="0" fontId="27" fillId="2" borderId="42" xfId="0" applyFont="1" applyFill="1" applyBorder="1" applyAlignment="1">
      <alignment horizontal="center" vertical="center" wrapText="1" readingOrder="1"/>
    </xf>
    <xf numFmtId="0" fontId="52" fillId="2" borderId="48" xfId="0" applyFont="1" applyFill="1" applyBorder="1" applyAlignment="1">
      <alignment horizontal="center" vertical="center" wrapText="1" readingOrder="1"/>
    </xf>
    <xf numFmtId="0" fontId="52" fillId="2" borderId="42" xfId="0" applyFont="1" applyFill="1" applyBorder="1" applyAlignment="1">
      <alignment horizontal="center" vertical="center" wrapText="1" readingOrder="1"/>
    </xf>
    <xf numFmtId="0" fontId="52" fillId="2" borderId="46" xfId="0" applyFont="1" applyFill="1" applyBorder="1" applyAlignment="1">
      <alignment horizontal="center" vertical="center" wrapText="1" readingOrder="1"/>
    </xf>
    <xf numFmtId="0" fontId="52" fillId="2" borderId="47" xfId="0" applyFont="1" applyFill="1" applyBorder="1" applyAlignment="1">
      <alignment horizontal="center" vertical="center" wrapText="1" readingOrder="1"/>
    </xf>
    <xf numFmtId="0" fontId="46" fillId="0" borderId="5" xfId="0" applyFont="1" applyBorder="1" applyAlignment="1">
      <alignment horizontal="center" vertical="center"/>
    </xf>
    <xf numFmtId="0" fontId="46" fillId="0" borderId="106" xfId="0" applyFont="1" applyBorder="1" applyAlignment="1">
      <alignment horizontal="center" vertical="center"/>
    </xf>
    <xf numFmtId="0" fontId="52" fillId="2" borderId="49" xfId="0" applyFont="1" applyFill="1" applyBorder="1" applyAlignment="1">
      <alignment horizontal="center" vertical="center" wrapText="1" readingOrder="1"/>
    </xf>
    <xf numFmtId="0" fontId="52" fillId="2" borderId="50" xfId="0" applyFont="1" applyFill="1" applyBorder="1" applyAlignment="1">
      <alignment horizontal="center" vertical="center" wrapText="1" readingOrder="1"/>
    </xf>
    <xf numFmtId="0" fontId="52" fillId="3" borderId="54" xfId="0" applyFont="1" applyFill="1" applyBorder="1" applyAlignment="1">
      <alignment horizontal="center" vertical="center" wrapText="1" readingOrder="1"/>
    </xf>
    <xf numFmtId="0" fontId="52" fillId="3" borderId="53" xfId="0" applyFont="1" applyFill="1" applyBorder="1" applyAlignment="1">
      <alignment horizontal="center" vertical="center" wrapText="1" readingOrder="1"/>
    </xf>
    <xf numFmtId="0" fontId="52" fillId="2" borderId="43" xfId="0" applyFont="1" applyFill="1" applyBorder="1" applyAlignment="1">
      <alignment horizontal="center" vertical="center" wrapText="1" readingOrder="1"/>
    </xf>
    <xf numFmtId="0" fontId="52" fillId="2" borderId="44" xfId="0" applyFont="1" applyFill="1" applyBorder="1" applyAlignment="1">
      <alignment horizontal="center" vertical="center" wrapText="1" readingOrder="1"/>
    </xf>
    <xf numFmtId="0" fontId="47" fillId="3" borderId="11" xfId="0" applyFont="1" applyFill="1" applyBorder="1" applyAlignment="1">
      <alignment horizontal="center" vertical="center" wrapText="1" readingOrder="1"/>
    </xf>
    <xf numFmtId="0" fontId="47" fillId="3" borderId="12" xfId="0" applyFont="1" applyFill="1" applyBorder="1" applyAlignment="1">
      <alignment horizontal="center" vertical="center" wrapText="1" readingOrder="1"/>
    </xf>
    <xf numFmtId="0" fontId="47" fillId="3" borderId="13" xfId="0" applyFont="1" applyFill="1" applyBorder="1" applyAlignment="1">
      <alignment horizontal="center" vertical="center" wrapText="1" readingOrder="1"/>
    </xf>
    <xf numFmtId="0" fontId="11" fillId="19" borderId="17" xfId="0" applyFont="1" applyFill="1" applyBorder="1" applyAlignment="1">
      <alignment horizontal="center" vertical="center"/>
    </xf>
    <xf numFmtId="0" fontId="11" fillId="19" borderId="76" xfId="0" applyFont="1" applyFill="1" applyBorder="1" applyAlignment="1">
      <alignment horizontal="center" vertical="center"/>
    </xf>
    <xf numFmtId="0" fontId="79" fillId="0" borderId="110" xfId="0" applyFont="1" applyBorder="1">
      <alignment vertical="center"/>
    </xf>
  </cellXfs>
  <cellStyles count="8">
    <cellStyle name="Comma [0]" xfId="1" builtinId="6"/>
    <cellStyle name="Hyperlink" xfId="2" builtinId="8"/>
    <cellStyle name="Normal" xfId="0" builtinId="0"/>
    <cellStyle name="Per cent" xfId="5" builtinId="5"/>
    <cellStyle name="쉼표 [0] 2" xfId="4" xr:uid="{00000000-0005-0000-0000-000001000000}"/>
    <cellStyle name="쉼표 [0] 2 2" xfId="7" xr:uid="{F0E94710-FFC0-49FF-AA8C-3B8BE54A8C06}"/>
    <cellStyle name="쉼표 [0] 3" xfId="6" xr:uid="{3CD85F8E-1469-4F4B-8C40-353F30176FFA}"/>
    <cellStyle name="표준 2" xfId="3" xr:uid="{00000000-0005-0000-0000-000003000000}"/>
  </cellStyles>
  <dxfs count="36">
    <dxf>
      <font>
        <b/>
        <i val="0"/>
        <color rgb="FFFF0000"/>
      </font>
      <fill>
        <patternFill>
          <bgColor theme="1"/>
        </patternFill>
      </fill>
    </dxf>
    <dxf>
      <fill>
        <patternFill>
          <bgColor rgb="FFFF0000"/>
        </patternFill>
      </fill>
    </dxf>
    <dxf>
      <font>
        <color rgb="FFFF0000"/>
      </font>
      <fill>
        <patternFill>
          <bgColor theme="0"/>
        </patternFill>
      </fill>
    </dxf>
    <dxf>
      <font>
        <color rgb="FF0070C0"/>
      </font>
    </dxf>
    <dxf>
      <font>
        <color rgb="FF9C0006"/>
      </font>
      <fill>
        <patternFill>
          <bgColor rgb="FFFFC7CE"/>
        </patternFill>
      </fill>
    </dxf>
    <dxf>
      <font>
        <color rgb="FF008080"/>
      </font>
      <fill>
        <patternFill patternType="solid">
          <bgColor theme="9" tint="0.79998168889431442"/>
        </patternFill>
      </fill>
    </dxf>
    <dxf>
      <font>
        <color theme="1"/>
      </font>
      <fill>
        <patternFill>
          <bgColor theme="9" tint="0.79998168889431442"/>
        </patternFill>
      </fill>
    </dxf>
    <dxf>
      <font>
        <b/>
        <i val="0"/>
        <color rgb="FFFF000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0070C0"/>
      </font>
    </dxf>
    <dxf>
      <font>
        <color rgb="FFFF0000"/>
      </font>
    </dxf>
    <dxf>
      <font>
        <color auto="1"/>
      </font>
    </dxf>
    <dxf>
      <font>
        <color rgb="FF0070C0"/>
      </font>
    </dxf>
    <dxf>
      <fill>
        <patternFill>
          <bgColor theme="1"/>
        </patternFill>
      </fill>
    </dxf>
    <dxf>
      <font>
        <color rgb="FF9C0006"/>
      </font>
      <fill>
        <patternFill>
          <bgColor rgb="FFFFC7CE"/>
        </patternFill>
      </fill>
    </dxf>
    <dxf>
      <font>
        <color rgb="FFFF0000"/>
      </font>
      <fill>
        <patternFill>
          <bgColor theme="1"/>
        </patternFill>
      </fill>
    </dxf>
    <dxf>
      <font>
        <b/>
        <i val="0"/>
        <color rgb="FFFF0000"/>
      </font>
      <fill>
        <patternFill>
          <bgColor theme="1"/>
        </patternFill>
      </fill>
    </dxf>
    <dxf>
      <font>
        <color rgb="FF9C0006"/>
      </font>
      <fill>
        <patternFill>
          <bgColor rgb="FFFFC7CE"/>
        </patternFill>
      </fill>
    </dxf>
  </dxfs>
  <tableStyles count="0" defaultTableStyle="TableStyleMedium2" defaultPivotStyle="PivotStyleLight16"/>
  <colors>
    <mruColors>
      <color rgb="FF00C9C4"/>
      <color rgb="FF00808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r>
              <a:rPr lang="ko-KR" sz="1500" b="0" u="none" dirty="0">
                <a:latin typeface="나눔바른고딕" panose="020B0600000101010101" charset="-127"/>
                <a:ea typeface="나눔바른고딕" panose="020B0600000101010101" charset="-127"/>
              </a:rPr>
              <a:t>월별 </a:t>
            </a:r>
            <a:r>
              <a:rPr lang="en-US" sz="1500" b="0" u="none" dirty="0">
                <a:latin typeface="나눔바른고딕" panose="020B0600000101010101" charset="-127"/>
                <a:ea typeface="나눔바른고딕" panose="020B0600000101010101" charset="-127"/>
              </a:rPr>
              <a:t>UV, PV </a:t>
            </a:r>
            <a:r>
              <a:rPr lang="ko-KR" sz="1500" b="0" u="none" dirty="0">
                <a:latin typeface="나눔바른고딕" panose="020B0600000101010101" charset="-127"/>
                <a:ea typeface="나눔바른고딕" panose="020B0600000101010101" charset="-127"/>
              </a:rPr>
              <a:t>비교</a:t>
            </a:r>
            <a:endParaRPr lang="en-US" sz="1500" b="0" u="none" dirty="0">
              <a:latin typeface="나눔바른고딕" panose="020B0600000101010101" charset="-127"/>
              <a:ea typeface="나눔바른고딕" panose="020B0600000101010101" charset="-127"/>
            </a:endParaRPr>
          </a:p>
        </c:rich>
      </c:tx>
      <c:overlay val="0"/>
      <c:spPr>
        <a:noFill/>
        <a:ln>
          <a:noFill/>
        </a:ln>
        <a:effectLst/>
      </c:spPr>
      <c:txPr>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endParaRPr lang="ko-KR"/>
        </a:p>
      </c:txPr>
    </c:title>
    <c:autoTitleDeleted val="0"/>
    <c:plotArea>
      <c:layout>
        <c:manualLayout>
          <c:layoutTarget val="inner"/>
          <c:xMode val="edge"/>
          <c:yMode val="edge"/>
          <c:x val="6.6744936841077795E-2"/>
          <c:y val="0.28927931907692117"/>
          <c:w val="0.9193525286830998"/>
          <c:h val="0.62342166335869786"/>
        </c:manualLayout>
      </c:layout>
      <c:barChart>
        <c:barDir val="col"/>
        <c:grouping val="clustered"/>
        <c:varyColors val="0"/>
        <c:ser>
          <c:idx val="2"/>
          <c:order val="0"/>
          <c:tx>
            <c:strRef>
              <c:f>'뉴스룸 UV PV'!$I$4</c:f>
              <c:strCache>
                <c:ptCount val="1"/>
                <c:pt idx="0">
                  <c:v>콘텐츠 개수</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strCache>
            </c:strRef>
          </c:cat>
          <c:val>
            <c:numRef>
              <c:f>'뉴스룸 UV PV'!$I$5:$I$16</c:f>
              <c:numCache>
                <c:formatCode>#,##0_ </c:formatCode>
                <c:ptCount val="12"/>
                <c:pt idx="0">
                  <c:v>9</c:v>
                </c:pt>
                <c:pt idx="1">
                  <c:v>15</c:v>
                </c:pt>
                <c:pt idx="2">
                  <c:v>10</c:v>
                </c:pt>
                <c:pt idx="3">
                  <c:v>12</c:v>
                </c:pt>
                <c:pt idx="4">
                  <c:v>8</c:v>
                </c:pt>
                <c:pt idx="5">
                  <c:v>7</c:v>
                </c:pt>
                <c:pt idx="6">
                  <c:v>9</c:v>
                </c:pt>
                <c:pt idx="7">
                  <c:v>4</c:v>
                </c:pt>
                <c:pt idx="8">
                  <c:v>7</c:v>
                </c:pt>
                <c:pt idx="9">
                  <c:v>8</c:v>
                </c:pt>
                <c:pt idx="10">
                  <c:v>11</c:v>
                </c:pt>
                <c:pt idx="11">
                  <c:v>8</c:v>
                </c:pt>
              </c:numCache>
            </c:numRef>
          </c:val>
          <c:extLst>
            <c:ext xmlns:c16="http://schemas.microsoft.com/office/drawing/2014/chart" uri="{C3380CC4-5D6E-409C-BE32-E72D297353CC}">
              <c16:uniqueId val="{00000000-0ECC-4CAF-8671-FD33623BAC47}"/>
            </c:ext>
          </c:extLst>
        </c:ser>
        <c:dLbls>
          <c:showLegendKey val="0"/>
          <c:showVal val="0"/>
          <c:showCatName val="0"/>
          <c:showSerName val="0"/>
          <c:showPercent val="0"/>
          <c:showBubbleSize val="0"/>
        </c:dLbls>
        <c:gapWidth val="150"/>
        <c:axId val="1837195056"/>
        <c:axId val="1837185264"/>
      </c:barChart>
      <c:lineChart>
        <c:grouping val="standard"/>
        <c:varyColors val="0"/>
        <c:ser>
          <c:idx val="0"/>
          <c:order val="1"/>
          <c:tx>
            <c:strRef>
              <c:f>'뉴스룸 UV PV'!$G$4</c:f>
              <c:strCache>
                <c:ptCount val="1"/>
                <c:pt idx="0">
                  <c:v>UV</c:v>
                </c:pt>
              </c:strCache>
            </c:strRef>
          </c:tx>
          <c:spPr>
            <a:ln w="22225" cap="rnd">
              <a:solidFill>
                <a:srgbClr val="008080"/>
              </a:solidFill>
              <a:round/>
            </a:ln>
            <a:effectLst/>
          </c:spPr>
          <c:marker>
            <c:symbol val="diamond"/>
            <c:size val="6"/>
            <c:spPr>
              <a:solidFill>
                <a:srgbClr val="00808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080"/>
                    </a:solidFill>
                    <a:latin typeface="+mn-lt"/>
                    <a:ea typeface="+mn-ea"/>
                    <a:cs typeface="+mn-cs"/>
                  </a:defRPr>
                </a:pPr>
                <a:endParaRPr lang="ko-K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strCache>
            </c:strRef>
          </c:cat>
          <c:val>
            <c:numRef>
              <c:f>'뉴스룸 UV PV'!$G$5:$G$16</c:f>
              <c:numCache>
                <c:formatCode>#,##0_ </c:formatCode>
                <c:ptCount val="12"/>
                <c:pt idx="0">
                  <c:v>19436</c:v>
                </c:pt>
                <c:pt idx="1">
                  <c:v>179841</c:v>
                </c:pt>
                <c:pt idx="2">
                  <c:v>14771</c:v>
                </c:pt>
                <c:pt idx="3">
                  <c:v>10407</c:v>
                </c:pt>
                <c:pt idx="4">
                  <c:v>11376</c:v>
                </c:pt>
                <c:pt idx="5">
                  <c:v>12205</c:v>
                </c:pt>
                <c:pt idx="6">
                  <c:v>11523</c:v>
                </c:pt>
                <c:pt idx="7">
                  <c:v>11867</c:v>
                </c:pt>
                <c:pt idx="8">
                  <c:v>8729</c:v>
                </c:pt>
                <c:pt idx="9">
                  <c:v>12807</c:v>
                </c:pt>
                <c:pt idx="10">
                  <c:v>11801</c:v>
                </c:pt>
                <c:pt idx="11">
                  <c:v>18214</c:v>
                </c:pt>
              </c:numCache>
            </c:numRef>
          </c:val>
          <c:smooth val="0"/>
          <c:extLst>
            <c:ext xmlns:c16="http://schemas.microsoft.com/office/drawing/2014/chart" uri="{C3380CC4-5D6E-409C-BE32-E72D297353CC}">
              <c16:uniqueId val="{00000001-0ECC-4CAF-8671-FD33623BAC47}"/>
            </c:ext>
          </c:extLst>
        </c:ser>
        <c:ser>
          <c:idx val="1"/>
          <c:order val="2"/>
          <c:tx>
            <c:strRef>
              <c:f>'뉴스룸 UV PV'!$H$4</c:f>
              <c:strCache>
                <c:ptCount val="1"/>
                <c:pt idx="0">
                  <c:v>PV</c:v>
                </c:pt>
              </c:strCache>
            </c:strRef>
          </c:tx>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strCache>
            </c:strRef>
          </c:cat>
          <c:val>
            <c:numRef>
              <c:f>'뉴스룸 UV PV'!$H$5:$H$16</c:f>
              <c:numCache>
                <c:formatCode>#,##0_ </c:formatCode>
                <c:ptCount val="12"/>
                <c:pt idx="0">
                  <c:v>24656</c:v>
                </c:pt>
                <c:pt idx="1">
                  <c:v>201063</c:v>
                </c:pt>
                <c:pt idx="2">
                  <c:v>19681</c:v>
                </c:pt>
                <c:pt idx="3">
                  <c:v>15360</c:v>
                </c:pt>
                <c:pt idx="4">
                  <c:v>16653</c:v>
                </c:pt>
                <c:pt idx="5">
                  <c:v>17182</c:v>
                </c:pt>
                <c:pt idx="6">
                  <c:v>16408</c:v>
                </c:pt>
                <c:pt idx="7">
                  <c:v>16664</c:v>
                </c:pt>
                <c:pt idx="8">
                  <c:v>12220</c:v>
                </c:pt>
                <c:pt idx="9">
                  <c:v>18769</c:v>
                </c:pt>
                <c:pt idx="10">
                  <c:v>16803</c:v>
                </c:pt>
                <c:pt idx="11">
                  <c:v>24900</c:v>
                </c:pt>
              </c:numCache>
            </c:numRef>
          </c:val>
          <c:smooth val="0"/>
          <c:extLst>
            <c:ext xmlns:c16="http://schemas.microsoft.com/office/drawing/2014/chart" uri="{C3380CC4-5D6E-409C-BE32-E72D297353CC}">
              <c16:uniqueId val="{00000002-0ECC-4CAF-8671-FD33623BAC47}"/>
            </c:ext>
          </c:extLst>
        </c:ser>
        <c:dLbls>
          <c:showLegendKey val="0"/>
          <c:showVal val="0"/>
          <c:showCatName val="0"/>
          <c:showSerName val="0"/>
          <c:showPercent val="0"/>
          <c:showBubbleSize val="0"/>
        </c:dLbls>
        <c:marker val="1"/>
        <c:smooth val="0"/>
        <c:axId val="1837183632"/>
        <c:axId val="1837196688"/>
      </c:lineChart>
      <c:catAx>
        <c:axId val="183718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나눔고딕OTF" panose="020D0604000000000000" pitchFamily="34" charset="-127"/>
                <a:ea typeface="나눔고딕OTF" panose="020D0604000000000000" pitchFamily="34" charset="-127"/>
                <a:cs typeface="+mn-cs"/>
              </a:defRPr>
            </a:pPr>
            <a:endParaRPr lang="ko-KR"/>
          </a:p>
        </c:txPr>
        <c:crossAx val="1837196688"/>
        <c:crosses val="autoZero"/>
        <c:auto val="1"/>
        <c:lblAlgn val="ctr"/>
        <c:lblOffset val="100"/>
        <c:noMultiLvlLbl val="0"/>
      </c:catAx>
      <c:valAx>
        <c:axId val="1837196688"/>
        <c:scaling>
          <c:orientation val="minMax"/>
        </c:scaling>
        <c:delete val="0"/>
        <c:axPos val="l"/>
        <c:title>
          <c:tx>
            <c:rich>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r>
                  <a:rPr lang="ko-KR" altLang="en-US"/>
                  <a:t>트래픽</a:t>
                </a:r>
              </a:p>
            </c:rich>
          </c:tx>
          <c:layout>
            <c:manualLayout>
              <c:xMode val="edge"/>
              <c:yMode val="edge"/>
              <c:x val="2.35336476032694E-3"/>
              <c:y val="0.17725993173958834"/>
            </c:manualLayout>
          </c:layout>
          <c:overlay val="0"/>
          <c:spPr>
            <a:noFill/>
            <a:ln>
              <a:noFill/>
            </a:ln>
            <a:effectLst/>
          </c:spPr>
          <c:txPr>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3632"/>
        <c:crosses val="autoZero"/>
        <c:crossBetween val="between"/>
      </c:valAx>
      <c:valAx>
        <c:axId val="1837185264"/>
        <c:scaling>
          <c:orientation val="minMax"/>
        </c:scaling>
        <c:delete val="0"/>
        <c:axPos val="r"/>
        <c:title>
          <c:tx>
            <c:rich>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r>
                  <a:rPr lang="ko-KR" altLang="en-US"/>
                  <a:t>콘텐츠</a:t>
                </a:r>
              </a:p>
            </c:rich>
          </c:tx>
          <c:layout>
            <c:manualLayout>
              <c:xMode val="edge"/>
              <c:yMode val="edge"/>
              <c:x val="0.94985572669541174"/>
              <c:y val="0.18407738398789822"/>
            </c:manualLayout>
          </c:layout>
          <c:overlay val="0"/>
          <c:spPr>
            <a:noFill/>
            <a:ln>
              <a:noFill/>
            </a:ln>
            <a:effectLst/>
          </c:spPr>
          <c:txPr>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056"/>
        <c:crosses val="max"/>
        <c:crossBetween val="between"/>
      </c:valAx>
      <c:catAx>
        <c:axId val="1837195056"/>
        <c:scaling>
          <c:orientation val="minMax"/>
        </c:scaling>
        <c:delete val="1"/>
        <c:axPos val="b"/>
        <c:numFmt formatCode="General" sourceLinked="1"/>
        <c:majorTickMark val="out"/>
        <c:minorTickMark val="none"/>
        <c:tickLblPos val="nextTo"/>
        <c:crossAx val="18371852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'뉴스룸 PV 비교'!$A$1</c:f>
          <c:strCache>
            <c:ptCount val="1"/>
            <c:pt idx="0">
              <c:v>8월, 9월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'뉴스룸 PV 비교'!$A$2</c:f>
              <c:strCache>
                <c:ptCount val="1"/>
                <c:pt idx="0">
                  <c:v>8월</c:v>
                </c:pt>
              </c:strCache>
            </c:strRef>
          </c:tx>
          <c:spPr>
            <a:ln w="34925" cap="rnd">
              <a:solidFill>
                <a:srgbClr val="00C9C4"/>
              </a:solidFill>
              <a:prstDash val="dash"/>
              <a:round/>
            </a:ln>
            <a:effectLst>
              <a:outerShdw blurRad="57150" dist="19050" dir="5400000" algn="ctr" rotWithShape="0">
                <a:srgbClr val="000000">
                  <a:alpha val="63000"/>
                </a:srgbClr>
              </a:outerShdw>
            </a:effectLst>
          </c:spPr>
          <c:marker>
            <c:symbol val="none"/>
          </c:marker>
          <c:val>
            <c:numRef>
              <c:f>'뉴스룸 PV 비교'!$A$3:$A$33</c:f>
              <c:numCache>
                <c:formatCode>General</c:formatCode>
                <c:ptCount val="31"/>
                <c:pt idx="0">
                  <c:v>681</c:v>
                </c:pt>
                <c:pt idx="1">
                  <c:v>813</c:v>
                </c:pt>
                <c:pt idx="2">
                  <c:v>199</c:v>
                </c:pt>
                <c:pt idx="3">
                  <c:v>149</c:v>
                </c:pt>
                <c:pt idx="4">
                  <c:v>579</c:v>
                </c:pt>
                <c:pt idx="5">
                  <c:v>642</c:v>
                </c:pt>
                <c:pt idx="6">
                  <c:v>589</c:v>
                </c:pt>
                <c:pt idx="7">
                  <c:v>909</c:v>
                </c:pt>
                <c:pt idx="8">
                  <c:v>993</c:v>
                </c:pt>
                <c:pt idx="9">
                  <c:v>663</c:v>
                </c:pt>
                <c:pt idx="10">
                  <c:v>591</c:v>
                </c:pt>
                <c:pt idx="11">
                  <c:v>913</c:v>
                </c:pt>
                <c:pt idx="12">
                  <c:v>936</c:v>
                </c:pt>
                <c:pt idx="13">
                  <c:v>879</c:v>
                </c:pt>
                <c:pt idx="14">
                  <c:v>653</c:v>
                </c:pt>
                <c:pt idx="15">
                  <c:v>467</c:v>
                </c:pt>
                <c:pt idx="16">
                  <c:v>214</c:v>
                </c:pt>
                <c:pt idx="17">
                  <c:v>130</c:v>
                </c:pt>
                <c:pt idx="18">
                  <c:v>461</c:v>
                </c:pt>
                <c:pt idx="19">
                  <c:v>638</c:v>
                </c:pt>
                <c:pt idx="20">
                  <c:v>410</c:v>
                </c:pt>
                <c:pt idx="21">
                  <c:v>581</c:v>
                </c:pt>
                <c:pt idx="22">
                  <c:v>521</c:v>
                </c:pt>
                <c:pt idx="23">
                  <c:v>206</c:v>
                </c:pt>
                <c:pt idx="24">
                  <c:v>155</c:v>
                </c:pt>
                <c:pt idx="25">
                  <c:v>517</c:v>
                </c:pt>
                <c:pt idx="26">
                  <c:v>608</c:v>
                </c:pt>
                <c:pt idx="27">
                  <c:v>552</c:v>
                </c:pt>
                <c:pt idx="28">
                  <c:v>494</c:v>
                </c:pt>
                <c:pt idx="29">
                  <c:v>469</c:v>
                </c:pt>
                <c:pt idx="30">
                  <c:v>191</c:v>
                </c:pt>
              </c:numCache>
            </c:numRef>
          </c:val>
          <c:smooth val="0"/>
          <c:extLst>
            <c:ext xmlns:c16="http://schemas.microsoft.com/office/drawing/2014/chart" uri="{C3380CC4-5D6E-409C-BE32-E72D297353CC}">
              <c16:uniqueId val="{00000000-9C55-4D2A-8AE4-A882ECDC97E4}"/>
            </c:ext>
          </c:extLst>
        </c:ser>
        <c:ser>
          <c:idx val="1"/>
          <c:order val="1"/>
          <c:tx>
            <c:strRef>
              <c:f>'뉴스룸 PV 비교'!$B$2</c:f>
              <c:strCache>
                <c:ptCount val="1"/>
                <c:pt idx="0">
                  <c:v>9월</c:v>
                </c:pt>
              </c:strCache>
            </c:strRef>
          </c:tx>
          <c:spPr>
            <a:ln w="34925" cap="rnd">
              <a:solidFill>
                <a:srgbClr val="008080"/>
              </a:solidFill>
              <a:round/>
            </a:ln>
            <a:effectLst>
              <a:outerShdw blurRad="57150" dist="19050" dir="5400000" algn="ctr" rotWithShape="0">
                <a:srgbClr val="000000">
                  <a:alpha val="63000"/>
                </a:srgbClr>
              </a:outerShdw>
            </a:effectLst>
          </c:spPr>
          <c:marker>
            <c:symbol val="none"/>
          </c:marker>
          <c:val>
            <c:numRef>
              <c:f>'뉴스룸 PV 비교'!$B$3:$B$33</c:f>
              <c:numCache>
                <c:formatCode>General</c:formatCode>
                <c:ptCount val="31"/>
                <c:pt idx="0">
                  <c:v>125</c:v>
                </c:pt>
                <c:pt idx="1">
                  <c:v>454</c:v>
                </c:pt>
                <c:pt idx="2">
                  <c:v>657</c:v>
                </c:pt>
                <c:pt idx="3">
                  <c:v>565</c:v>
                </c:pt>
                <c:pt idx="4">
                  <c:v>507</c:v>
                </c:pt>
                <c:pt idx="5">
                  <c:v>378</c:v>
                </c:pt>
                <c:pt idx="6">
                  <c:v>205</c:v>
                </c:pt>
                <c:pt idx="7">
                  <c:v>186</c:v>
                </c:pt>
                <c:pt idx="8">
                  <c:v>2134</c:v>
                </c:pt>
                <c:pt idx="9">
                  <c:v>2128</c:v>
                </c:pt>
                <c:pt idx="10">
                  <c:v>2354</c:v>
                </c:pt>
                <c:pt idx="11">
                  <c:v>2253</c:v>
                </c:pt>
                <c:pt idx="12">
                  <c:v>2024</c:v>
                </c:pt>
                <c:pt idx="13">
                  <c:v>1678</c:v>
                </c:pt>
                <c:pt idx="14">
                  <c:v>1235</c:v>
                </c:pt>
                <c:pt idx="15">
                  <c:v>1311</c:v>
                </c:pt>
                <c:pt idx="16">
                  <c:v>463</c:v>
                </c:pt>
                <c:pt idx="17">
                  <c:v>435</c:v>
                </c:pt>
                <c:pt idx="18">
                  <c:v>706</c:v>
                </c:pt>
                <c:pt idx="19">
                  <c:v>641</c:v>
                </c:pt>
                <c:pt idx="20">
                  <c:v>283</c:v>
                </c:pt>
                <c:pt idx="21">
                  <c:v>341</c:v>
                </c:pt>
                <c:pt idx="22">
                  <c:v>655</c:v>
                </c:pt>
                <c:pt idx="23">
                  <c:v>629</c:v>
                </c:pt>
                <c:pt idx="24">
                  <c:v>581</c:v>
                </c:pt>
                <c:pt idx="25">
                  <c:v>642</c:v>
                </c:pt>
                <c:pt idx="26">
                  <c:v>561</c:v>
                </c:pt>
                <c:pt idx="27">
                  <c:v>194</c:v>
                </c:pt>
                <c:pt idx="28">
                  <c:v>138</c:v>
                </c:pt>
                <c:pt idx="29">
                  <c:v>437</c:v>
                </c:pt>
                <c:pt idx="30">
                  <c:v>#N/A</c:v>
                </c:pt>
              </c:numCache>
            </c:numRef>
          </c:val>
          <c:smooth val="0"/>
          <c:extLst>
            <c:ext xmlns:c16="http://schemas.microsoft.com/office/drawing/2014/chart" uri="{C3380CC4-5D6E-409C-BE32-E72D297353CC}">
              <c16:uniqueId val="{00000002-9C55-4D2A-8AE4-A882ECDC97E4}"/>
            </c:ext>
          </c:extLst>
        </c:ser>
        <c:dLbls>
          <c:showLegendKey val="0"/>
          <c:showVal val="0"/>
          <c:showCatName val="0"/>
          <c:showSerName val="0"/>
          <c:showPercent val="0"/>
          <c:showBubbleSize val="0"/>
        </c:dLbls>
        <c:smooth val="0"/>
        <c:axId val="-340889216"/>
        <c:axId val="-340888672"/>
      </c:lineChart>
      <c:catAx>
        <c:axId val="-3408892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8672"/>
        <c:crosses val="autoZero"/>
        <c:auto val="1"/>
        <c:lblAlgn val="ctr"/>
        <c:lblOffset val="100"/>
        <c:noMultiLvlLbl val="0"/>
      </c:catAx>
      <c:valAx>
        <c:axId val="-34088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a:t>
            </a:r>
            <a:r>
              <a:rPr lang="en-US" sz="1200" b="1">
                <a:latin typeface="+mj-ea"/>
                <a:ea typeface="+mj-ea"/>
              </a:rPr>
              <a:t>UV · PV </a:t>
            </a:r>
            <a:r>
              <a:rPr lang="ko-KR" sz="1200" b="1">
                <a:latin typeface="+mj-ea"/>
                <a:ea typeface="+mj-ea"/>
              </a:rPr>
              <a:t>총합</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stacked"/>
        <c:varyColors val="0"/>
        <c:ser>
          <c:idx val="0"/>
          <c:order val="0"/>
          <c:tx>
            <c:strRef>
              <c:f>'뉴스룸 요약'!$Z$2</c:f>
              <c:strCache>
                <c:ptCount val="1"/>
                <c:pt idx="0">
                  <c:v>오가닉</c:v>
                </c:pt>
              </c:strCache>
            </c:strRef>
          </c:tx>
          <c:spPr>
            <a:solidFill>
              <a:schemeClr val="bg2">
                <a:lumMod val="90000"/>
              </a:schemeClr>
            </a:solidFill>
            <a:ln>
              <a:noFill/>
            </a:ln>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0-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8월</c:v>
                  </c:pt>
                  <c:pt idx="4">
                    <c:v>9월</c:v>
                  </c:pt>
                </c:lvl>
              </c:multiLvlStrCache>
            </c:multiLvlStrRef>
          </c:cat>
          <c:val>
            <c:numRef>
              <c:f>'뉴스룸 요약'!$Z$3:$Z$10</c:f>
              <c:numCache>
                <c:formatCode>General</c:formatCode>
                <c:ptCount val="8"/>
                <c:pt idx="1">
                  <c:v>1193</c:v>
                </c:pt>
                <c:pt idx="2" formatCode="#,##0">
                  <c:v>1651</c:v>
                </c:pt>
                <c:pt idx="5">
                  <c:v>1572</c:v>
                </c:pt>
                <c:pt idx="6" formatCode="#,##0">
                  <c:v>1803</c:v>
                </c:pt>
                <c:pt idx="7">
                  <c:v>0</c:v>
                </c:pt>
              </c:numCache>
            </c:numRef>
          </c:val>
          <c:extLst>
            <c:ext xmlns:c16="http://schemas.microsoft.com/office/drawing/2014/chart" uri="{C3380CC4-5D6E-409C-BE32-E72D297353CC}">
              <c16:uniqueId val="{00000001-E4EE-4B70-B974-A3E22959AE76}"/>
            </c:ext>
          </c:extLst>
        </c:ser>
        <c:ser>
          <c:idx val="2"/>
          <c:order val="1"/>
          <c:tx>
            <c:strRef>
              <c:f>'뉴스룸 요약'!$AA$2</c:f>
              <c:strCache>
                <c:ptCount val="1"/>
                <c:pt idx="0">
                  <c:v>GDN</c:v>
                </c:pt>
              </c:strCache>
            </c:strRef>
          </c:tx>
          <c:spPr>
            <a:solidFill>
              <a:srgbClr val="008080"/>
            </a:solidFill>
            <a:ln>
              <a:noFill/>
            </a:ln>
            <a:effectLst/>
          </c:spPr>
          <c:invertIfNegative val="0"/>
          <c:dPt>
            <c:idx val="1"/>
            <c:invertIfNegative val="0"/>
            <c:bubble3D val="0"/>
            <c:spPr>
              <a:solidFill>
                <a:srgbClr val="008080"/>
              </a:solidFill>
              <a:ln>
                <a:noFill/>
              </a:ln>
              <a:effectLst/>
            </c:spPr>
            <c:extLst>
              <c:ext xmlns:c16="http://schemas.microsoft.com/office/drawing/2014/chart" uri="{C3380CC4-5D6E-409C-BE32-E72D297353CC}">
                <c16:uniqueId val="{00000003-E4EE-4B70-B974-A3E22959AE76}"/>
              </c:ext>
            </c:extLst>
          </c:dPt>
          <c:dPt>
            <c:idx val="2"/>
            <c:invertIfNegative val="0"/>
            <c:bubble3D val="0"/>
            <c:spPr>
              <a:solidFill>
                <a:srgbClr val="008080"/>
              </a:solidFill>
              <a:ln>
                <a:noFill/>
              </a:ln>
              <a:effectLst/>
            </c:spPr>
            <c:extLst>
              <c:ext xmlns:c16="http://schemas.microsoft.com/office/drawing/2014/chart" uri="{C3380CC4-5D6E-409C-BE32-E72D297353CC}">
                <c16:uniqueId val="{00000005-E4EE-4B70-B974-A3E22959AE76}"/>
              </c:ext>
            </c:extLst>
          </c:dPt>
          <c:dLbls>
            <c:dLbl>
              <c:idx val="1"/>
              <c:layout>
                <c:manualLayout>
                  <c:x val="0"/>
                  <c:y val="-9.925168185399750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EE-4B70-B974-A3E22959AE76}"/>
                </c:ext>
              </c:extLst>
            </c:dLbl>
            <c:dLbl>
              <c:idx val="2"/>
              <c:layout>
                <c:manualLayout>
                  <c:x val="2.964346151601743E-3"/>
                  <c:y val="-0.116766684534114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EE-4B70-B974-A3E22959AE76}"/>
                </c:ext>
              </c:extLst>
            </c:dLbl>
            <c:dLbl>
              <c:idx val="5"/>
              <c:layout>
                <c:manualLayout>
                  <c:x val="-1.0869143661264848E-16"/>
                  <c:y val="-0.1751500268011721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B9-4C1A-908B-053FE57D5840}"/>
                </c:ext>
              </c:extLst>
            </c:dLbl>
            <c:dLbl>
              <c:idx val="6"/>
              <c:layout>
                <c:manualLayout>
                  <c:x val="-1.0869143661264848E-16"/>
                  <c:y val="-0.1985033637079950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B9-4C1A-908B-053FE57D5840}"/>
                </c:ext>
              </c:extLst>
            </c:dLbl>
            <c:dLbl>
              <c:idx val="7"/>
              <c:delete val="1"/>
              <c:extLst>
                <c:ext xmlns:c15="http://schemas.microsoft.com/office/drawing/2012/chart" uri="{CE6537A1-D6FC-4f65-9D91-7224C49458BB}"/>
                <c:ext xmlns:c16="http://schemas.microsoft.com/office/drawing/2014/chart" uri="{C3380CC4-5D6E-409C-BE32-E72D297353CC}">
                  <c16:uniqueId val="{00000006-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8월</c:v>
                  </c:pt>
                  <c:pt idx="4">
                    <c:v>9월</c:v>
                  </c:pt>
                </c:lvl>
              </c:multiLvlStrCache>
            </c:multiLvlStrRef>
          </c:cat>
          <c:val>
            <c:numRef>
              <c:f>'뉴스룸 요약'!$AA$3:$AA$10</c:f>
              <c:numCache>
                <c:formatCode>General</c:formatCode>
                <c:ptCount val="8"/>
                <c:pt idx="1">
                  <c:v>2137</c:v>
                </c:pt>
                <c:pt idx="2" formatCode="#,##0">
                  <c:v>2907</c:v>
                </c:pt>
                <c:pt idx="5">
                  <c:v>8848</c:v>
                </c:pt>
                <c:pt idx="6">
                  <c:v>11004</c:v>
                </c:pt>
                <c:pt idx="7">
                  <c:v>0</c:v>
                </c:pt>
              </c:numCache>
            </c:numRef>
          </c:val>
          <c:extLst>
            <c:ext xmlns:c16="http://schemas.microsoft.com/office/drawing/2014/chart" uri="{C3380CC4-5D6E-409C-BE32-E72D297353CC}">
              <c16:uniqueId val="{00000007-E4EE-4B70-B974-A3E22959AE76}"/>
            </c:ext>
          </c:extLst>
        </c:ser>
        <c:dLbls>
          <c:dLblPos val="ctr"/>
          <c:showLegendKey val="0"/>
          <c:showVal val="1"/>
          <c:showCatName val="0"/>
          <c:showSerName val="0"/>
          <c:showPercent val="0"/>
          <c:showBubbleSize val="0"/>
        </c:dLbls>
        <c:gapWidth val="104"/>
        <c:overlap val="100"/>
        <c:axId val="1837192880"/>
        <c:axId val="1837190704"/>
      </c:barChart>
      <c:catAx>
        <c:axId val="1837192880"/>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t" anchorCtr="0"/>
          <a:lstStyle/>
          <a:p>
            <a:pPr>
              <a:defRPr sz="1050" b="0" i="0" u="none" strike="noStrike" kern="1200" baseline="0">
                <a:solidFill>
                  <a:schemeClr val="tx1">
                    <a:lumMod val="65000"/>
                    <a:lumOff val="35000"/>
                  </a:schemeClr>
                </a:solidFill>
                <a:latin typeface="+mn-lt"/>
                <a:ea typeface="+mn-ea"/>
                <a:cs typeface="+mn-cs"/>
              </a:defRPr>
            </a:pPr>
            <a:endParaRPr lang="ko-KR"/>
          </a:p>
        </c:txPr>
        <c:crossAx val="1837190704"/>
        <c:crosses val="autoZero"/>
        <c:auto val="1"/>
        <c:lblAlgn val="ctr"/>
        <c:lblOffset val="100"/>
        <c:tickMarkSkip val="5"/>
        <c:noMultiLvlLbl val="0"/>
      </c:catAx>
      <c:valAx>
        <c:axId val="18371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당 </a:t>
            </a:r>
            <a:r>
              <a:rPr lang="en-US" altLang="ko-KR" sz="1200" b="1">
                <a:latin typeface="+mj-ea"/>
                <a:ea typeface="+mj-ea"/>
              </a:rPr>
              <a:t>UV</a:t>
            </a:r>
            <a:r>
              <a:rPr lang="en-US" altLang="ko-KR" sz="1200" b="1" baseline="0">
                <a:latin typeface="+mj-ea"/>
                <a:ea typeface="+mj-ea"/>
              </a:rPr>
              <a:t> · PV </a:t>
            </a:r>
            <a:r>
              <a:rPr lang="ko-KR" altLang="en-US" sz="1200" b="1" baseline="0">
                <a:latin typeface="+mj-ea"/>
                <a:ea typeface="+mj-ea"/>
              </a:rPr>
              <a:t>평균</a:t>
            </a:r>
            <a:endParaRPr lang="ko-KR" altLang="en-US" sz="1200" b="1">
              <a:latin typeface="+mj-ea"/>
              <a:ea typeface="+mj-ea"/>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clustered"/>
        <c:varyColors val="0"/>
        <c:ser>
          <c:idx val="0"/>
          <c:order val="0"/>
          <c:tx>
            <c:strRef>
              <c:f>'뉴스룸 요약'!$Z$17</c:f>
              <c:strCache>
                <c:ptCount val="1"/>
                <c:pt idx="0">
                  <c:v>오가닉</c:v>
                </c:pt>
              </c:strCache>
            </c:strRef>
          </c:tx>
          <c:spPr>
            <a:solidFill>
              <a:schemeClr val="bg2">
                <a:lumMod val="90000"/>
              </a:schemeClr>
            </a:solidFill>
            <a:ln>
              <a:noFill/>
            </a:ln>
            <a:effectLst/>
          </c:spPr>
          <c:invertIfNegative val="0"/>
          <c:dLbls>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extLst>
                <c:ext xmlns:c16="http://schemas.microsoft.com/office/drawing/2014/chart" uri="{C3380CC4-5D6E-409C-BE32-E72D297353CC}">
                  <c16:uniqueId val="{00000004-3CF9-45EF-AB7F-6DC56196AFD9}"/>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8월</c:v>
                  </c:pt>
                  <c:pt idx="2">
                    <c:v>9월</c:v>
                  </c:pt>
                </c:lvl>
              </c:multiLvlStrCache>
            </c:multiLvlStrRef>
          </c:cat>
          <c:val>
            <c:numRef>
              <c:f>'뉴스룸 요약'!$Z$18:$Z$21</c:f>
              <c:numCache>
                <c:formatCode>#,##0</c:formatCode>
                <c:ptCount val="4"/>
                <c:pt idx="0" formatCode="General">
                  <c:v>108.45454545454545</c:v>
                </c:pt>
                <c:pt idx="1">
                  <c:v>150.09090909090909</c:v>
                </c:pt>
                <c:pt idx="2" formatCode="General">
                  <c:v>196.5</c:v>
                </c:pt>
                <c:pt idx="3" formatCode="General">
                  <c:v>225.375</c:v>
                </c:pt>
              </c:numCache>
            </c:numRef>
          </c:val>
          <c:extLst>
            <c:ext xmlns:c16="http://schemas.microsoft.com/office/drawing/2014/chart" uri="{C3380CC4-5D6E-409C-BE32-E72D297353CC}">
              <c16:uniqueId val="{00000000-99BE-4D22-B222-90CCB78A1281}"/>
            </c:ext>
          </c:extLst>
        </c:ser>
        <c:ser>
          <c:idx val="1"/>
          <c:order val="1"/>
          <c:tx>
            <c:strRef>
              <c:f>'뉴스룸 요약'!$AA$17</c:f>
              <c:strCache>
                <c:ptCount val="1"/>
                <c:pt idx="0">
                  <c:v>GDN</c:v>
                </c:pt>
              </c:strCache>
            </c:strRef>
          </c:tx>
          <c:spPr>
            <a:solidFill>
              <a:srgbClr val="008080"/>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2-99BE-4D22-B222-90CCB78A1281}"/>
              </c:ext>
            </c:extLst>
          </c:dPt>
          <c:dPt>
            <c:idx val="1"/>
            <c:invertIfNegative val="0"/>
            <c:bubble3D val="0"/>
            <c:spPr>
              <a:solidFill>
                <a:srgbClr val="008080"/>
              </a:solidFill>
              <a:ln>
                <a:noFill/>
              </a:ln>
              <a:effectLst/>
            </c:spPr>
            <c:extLst>
              <c:ext xmlns:c16="http://schemas.microsoft.com/office/drawing/2014/chart" uri="{C3380CC4-5D6E-409C-BE32-E72D297353CC}">
                <c16:uniqueId val="{00000004-99BE-4D22-B222-90CCB78A1281}"/>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8월</c:v>
                  </c:pt>
                  <c:pt idx="2">
                    <c:v>9월</c:v>
                  </c:pt>
                </c:lvl>
              </c:multiLvlStrCache>
            </c:multiLvlStrRef>
          </c:cat>
          <c:val>
            <c:numRef>
              <c:f>'뉴스룸 요약'!$AA$18:$AA$21</c:f>
              <c:numCache>
                <c:formatCode>General</c:formatCode>
                <c:ptCount val="4"/>
                <c:pt idx="0">
                  <c:v>2137</c:v>
                </c:pt>
                <c:pt idx="1">
                  <c:v>2907</c:v>
                </c:pt>
                <c:pt idx="2">
                  <c:v>4424</c:v>
                </c:pt>
                <c:pt idx="3">
                  <c:v>5502</c:v>
                </c:pt>
              </c:numCache>
            </c:numRef>
          </c:val>
          <c:extLst>
            <c:ext xmlns:c16="http://schemas.microsoft.com/office/drawing/2014/chart" uri="{C3380CC4-5D6E-409C-BE32-E72D297353CC}">
              <c16:uniqueId val="{00000005-99BE-4D22-B222-90CCB78A1281}"/>
            </c:ext>
          </c:extLst>
        </c:ser>
        <c:dLbls>
          <c:dLblPos val="outEnd"/>
          <c:showLegendKey val="0"/>
          <c:showVal val="1"/>
          <c:showCatName val="0"/>
          <c:showSerName val="0"/>
          <c:showPercent val="0"/>
          <c:showBubbleSize val="0"/>
        </c:dLbls>
        <c:gapWidth val="219"/>
        <c:overlap val="-27"/>
        <c:axId val="1837186352"/>
        <c:axId val="1837191248"/>
      </c:barChart>
      <c:catAx>
        <c:axId val="18371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91248"/>
        <c:crosses val="autoZero"/>
        <c:auto val="1"/>
        <c:lblAlgn val="ctr"/>
        <c:lblOffset val="100"/>
        <c:noMultiLvlLbl val="0"/>
      </c:catAx>
      <c:valAx>
        <c:axId val="18371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_ " sourceLinked="0"/>
        <c:majorTickMark val="none"/>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635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'LDN 월별 팔로워'!$G$5</c:f>
              <c:strCache>
                <c:ptCount val="1"/>
                <c:pt idx="0">
                  <c:v>오가닉</c:v>
                </c:pt>
              </c:strCache>
            </c:strRef>
          </c:tx>
          <c:spPr>
            <a:solidFill>
              <a:srgbClr val="00C9C4"/>
            </a:solidFill>
            <a:ln>
              <a:noFill/>
            </a:ln>
            <a:effectLst/>
          </c:spPr>
          <c:invertIfNegative val="0"/>
          <c:cat>
            <c:strRef>
              <c:f>'LDN 월별 팔로워'!$F$6:$F$18</c:f>
              <c:strCache>
                <c:ptCount val="13"/>
                <c:pt idx="0">
                  <c:v>23년 9월</c:v>
                </c:pt>
                <c:pt idx="1">
                  <c:v>23년 10월</c:v>
                </c:pt>
                <c:pt idx="2">
                  <c:v>23년 11월</c:v>
                </c:pt>
                <c:pt idx="3">
                  <c:v>23년 12월</c:v>
                </c:pt>
                <c:pt idx="4">
                  <c:v>24년 1월</c:v>
                </c:pt>
                <c:pt idx="5">
                  <c:v>24년 2월</c:v>
                </c:pt>
                <c:pt idx="6">
                  <c:v>24년 3월</c:v>
                </c:pt>
                <c:pt idx="7">
                  <c:v>24년 4월</c:v>
                </c:pt>
                <c:pt idx="8">
                  <c:v>24년 5월</c:v>
                </c:pt>
                <c:pt idx="9">
                  <c:v>24년 6월</c:v>
                </c:pt>
                <c:pt idx="10">
                  <c:v>24년 7월</c:v>
                </c:pt>
                <c:pt idx="11">
                  <c:v>24년 8월</c:v>
                </c:pt>
                <c:pt idx="12">
                  <c:v>24년 9월</c:v>
                </c:pt>
              </c:strCache>
            </c:strRef>
          </c:cat>
          <c:val>
            <c:numRef>
              <c:f>'LDN 월별 팔로워'!$G$6:$G$18</c:f>
              <c:numCache>
                <c:formatCode>General</c:formatCode>
                <c:ptCount val="13"/>
                <c:pt idx="0">
                  <c:v>688</c:v>
                </c:pt>
                <c:pt idx="1">
                  <c:v>957</c:v>
                </c:pt>
                <c:pt idx="2">
                  <c:v>771</c:v>
                </c:pt>
                <c:pt idx="3">
                  <c:v>620</c:v>
                </c:pt>
                <c:pt idx="4">
                  <c:v>759</c:v>
                </c:pt>
                <c:pt idx="5">
                  <c:v>799</c:v>
                </c:pt>
                <c:pt idx="6">
                  <c:v>1045</c:v>
                </c:pt>
                <c:pt idx="7">
                  <c:v>695</c:v>
                </c:pt>
                <c:pt idx="8">
                  <c:v>755</c:v>
                </c:pt>
                <c:pt idx="9">
                  <c:v>1090</c:v>
                </c:pt>
                <c:pt idx="10">
                  <c:v>561</c:v>
                </c:pt>
                <c:pt idx="11">
                  <c:v>594</c:v>
                </c:pt>
                <c:pt idx="12">
                  <c:v>975</c:v>
                </c:pt>
              </c:numCache>
            </c:numRef>
          </c:val>
          <c:extLst>
            <c:ext xmlns:c16="http://schemas.microsoft.com/office/drawing/2014/chart" uri="{C3380CC4-5D6E-409C-BE32-E72D297353CC}">
              <c16:uniqueId val="{00000000-9EB4-4B2F-AB92-076D7A02D347}"/>
            </c:ext>
          </c:extLst>
        </c:ser>
        <c:ser>
          <c:idx val="1"/>
          <c:order val="1"/>
          <c:tx>
            <c:strRef>
              <c:f>'LDN 월별 팔로워'!$H$5</c:f>
              <c:strCache>
                <c:ptCount val="1"/>
                <c:pt idx="0">
                  <c:v>광고</c:v>
                </c:pt>
              </c:strCache>
            </c:strRef>
          </c:tx>
          <c:spPr>
            <a:solidFill>
              <a:srgbClr val="008080"/>
            </a:solidFill>
            <a:ln>
              <a:noFill/>
            </a:ln>
            <a:effectLst/>
          </c:spPr>
          <c:invertIfNegative val="0"/>
          <c:cat>
            <c:strRef>
              <c:f>'LDN 월별 팔로워'!$F$6:$F$18</c:f>
              <c:strCache>
                <c:ptCount val="13"/>
                <c:pt idx="0">
                  <c:v>23년 9월</c:v>
                </c:pt>
                <c:pt idx="1">
                  <c:v>23년 10월</c:v>
                </c:pt>
                <c:pt idx="2">
                  <c:v>23년 11월</c:v>
                </c:pt>
                <c:pt idx="3">
                  <c:v>23년 12월</c:v>
                </c:pt>
                <c:pt idx="4">
                  <c:v>24년 1월</c:v>
                </c:pt>
                <c:pt idx="5">
                  <c:v>24년 2월</c:v>
                </c:pt>
                <c:pt idx="6">
                  <c:v>24년 3월</c:v>
                </c:pt>
                <c:pt idx="7">
                  <c:v>24년 4월</c:v>
                </c:pt>
                <c:pt idx="8">
                  <c:v>24년 5월</c:v>
                </c:pt>
                <c:pt idx="9">
                  <c:v>24년 6월</c:v>
                </c:pt>
                <c:pt idx="10">
                  <c:v>24년 7월</c:v>
                </c:pt>
                <c:pt idx="11">
                  <c:v>24년 8월</c:v>
                </c:pt>
                <c:pt idx="12">
                  <c:v>24년 9월</c:v>
                </c:pt>
              </c:strCache>
            </c:strRef>
          </c:cat>
          <c:val>
            <c:numRef>
              <c:f>'LDN 월별 팔로워'!$H$6:$H$18</c:f>
              <c:numCache>
                <c:formatCode>General</c:formatCode>
                <c:ptCount val="13"/>
                <c:pt idx="0">
                  <c:v>2171</c:v>
                </c:pt>
                <c:pt idx="1">
                  <c:v>2759</c:v>
                </c:pt>
                <c:pt idx="2">
                  <c:v>1277</c:v>
                </c:pt>
                <c:pt idx="3">
                  <c:v>3002</c:v>
                </c:pt>
                <c:pt idx="4">
                  <c:v>2123</c:v>
                </c:pt>
                <c:pt idx="5">
                  <c:v>827</c:v>
                </c:pt>
                <c:pt idx="6">
                  <c:v>1624</c:v>
                </c:pt>
                <c:pt idx="7">
                  <c:v>1517</c:v>
                </c:pt>
                <c:pt idx="8">
                  <c:v>1418</c:v>
                </c:pt>
                <c:pt idx="9">
                  <c:v>2032</c:v>
                </c:pt>
                <c:pt idx="10">
                  <c:v>1728</c:v>
                </c:pt>
                <c:pt idx="11">
                  <c:v>1874</c:v>
                </c:pt>
                <c:pt idx="12">
                  <c:v>2473</c:v>
                </c:pt>
              </c:numCache>
            </c:numRef>
          </c:val>
          <c:extLst>
            <c:ext xmlns:c16="http://schemas.microsoft.com/office/drawing/2014/chart" uri="{C3380CC4-5D6E-409C-BE32-E72D297353CC}">
              <c16:uniqueId val="{00000001-9EB4-4B2F-AB92-076D7A02D347}"/>
            </c:ext>
          </c:extLst>
        </c:ser>
        <c:dLbls>
          <c:showLegendKey val="0"/>
          <c:showVal val="0"/>
          <c:showCatName val="0"/>
          <c:showSerName val="0"/>
          <c:showPercent val="0"/>
          <c:showBubbleSize val="0"/>
        </c:dLbls>
        <c:gapWidth val="397"/>
        <c:overlap val="-19"/>
        <c:axId val="1837182544"/>
        <c:axId val="1837187984"/>
      </c:barChart>
      <c:lineChart>
        <c:grouping val="standard"/>
        <c:varyColors val="0"/>
        <c:ser>
          <c:idx val="2"/>
          <c:order val="2"/>
          <c:tx>
            <c:strRef>
              <c:f>'LDN 월별 팔로워'!$I$5</c:f>
              <c:strCache>
                <c:ptCount val="1"/>
                <c:pt idx="0">
                  <c:v>신규 팔로워</c:v>
                </c:pt>
              </c:strCache>
            </c:strRef>
          </c:tx>
          <c:spPr>
            <a:ln w="34925" cap="rnd">
              <a:solidFill>
                <a:schemeClr val="tx1"/>
              </a:solidFill>
              <a:round/>
            </a:ln>
            <a:effectLst/>
          </c:spPr>
          <c:marker>
            <c:symbol val="circle"/>
            <c:size val="5"/>
            <c:spPr>
              <a:solidFill>
                <a:schemeClr val="accent1"/>
              </a:solidFill>
              <a:ln w="9525" cap="rnd">
                <a:solidFill>
                  <a:schemeClr val="tx1"/>
                </a:solidFill>
              </a:ln>
              <a:effectLst/>
            </c:spPr>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맑은 고딕 (본문)"/>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'LDN 월별 팔로워'!$F$6:$F$18</c:f>
              <c:strCache>
                <c:ptCount val="13"/>
                <c:pt idx="0">
                  <c:v>23년 9월</c:v>
                </c:pt>
                <c:pt idx="1">
                  <c:v>23년 10월</c:v>
                </c:pt>
                <c:pt idx="2">
                  <c:v>23년 11월</c:v>
                </c:pt>
                <c:pt idx="3">
                  <c:v>23년 12월</c:v>
                </c:pt>
                <c:pt idx="4">
                  <c:v>24년 1월</c:v>
                </c:pt>
                <c:pt idx="5">
                  <c:v>24년 2월</c:v>
                </c:pt>
                <c:pt idx="6">
                  <c:v>24년 3월</c:v>
                </c:pt>
                <c:pt idx="7">
                  <c:v>24년 4월</c:v>
                </c:pt>
                <c:pt idx="8">
                  <c:v>24년 5월</c:v>
                </c:pt>
                <c:pt idx="9">
                  <c:v>24년 6월</c:v>
                </c:pt>
                <c:pt idx="10">
                  <c:v>24년 7월</c:v>
                </c:pt>
                <c:pt idx="11">
                  <c:v>24년 8월</c:v>
                </c:pt>
                <c:pt idx="12">
                  <c:v>24년 9월</c:v>
                </c:pt>
              </c:strCache>
            </c:strRef>
          </c:cat>
          <c:val>
            <c:numRef>
              <c:f>'LDN 월별 팔로워'!$I$6:$I$18</c:f>
              <c:numCache>
                <c:formatCode>General</c:formatCode>
                <c:ptCount val="13"/>
                <c:pt idx="0">
                  <c:v>2859</c:v>
                </c:pt>
                <c:pt idx="1">
                  <c:v>3716</c:v>
                </c:pt>
                <c:pt idx="2">
                  <c:v>2048</c:v>
                </c:pt>
                <c:pt idx="3">
                  <c:v>3622</c:v>
                </c:pt>
                <c:pt idx="4">
                  <c:v>2882</c:v>
                </c:pt>
                <c:pt idx="5">
                  <c:v>1626</c:v>
                </c:pt>
                <c:pt idx="6">
                  <c:v>2669</c:v>
                </c:pt>
                <c:pt idx="7">
                  <c:v>2212</c:v>
                </c:pt>
                <c:pt idx="8">
                  <c:v>2173</c:v>
                </c:pt>
                <c:pt idx="9">
                  <c:v>3122</c:v>
                </c:pt>
                <c:pt idx="10">
                  <c:v>2289</c:v>
                </c:pt>
                <c:pt idx="11">
                  <c:v>2468</c:v>
                </c:pt>
                <c:pt idx="12">
                  <c:v>3448</c:v>
                </c:pt>
              </c:numCache>
            </c:numRef>
          </c:val>
          <c:smooth val="0"/>
          <c:extLst>
            <c:ext xmlns:c16="http://schemas.microsoft.com/office/drawing/2014/chart" uri="{C3380CC4-5D6E-409C-BE32-E72D297353CC}">
              <c16:uniqueId val="{00000002-9EB4-4B2F-AB92-076D7A02D347}"/>
            </c:ext>
          </c:extLst>
        </c:ser>
        <c:dLbls>
          <c:showLegendKey val="0"/>
          <c:showVal val="0"/>
          <c:showCatName val="0"/>
          <c:showSerName val="0"/>
          <c:showPercent val="0"/>
          <c:showBubbleSize val="0"/>
        </c:dLbls>
        <c:marker val="1"/>
        <c:smooth val="0"/>
        <c:axId val="1837182544"/>
        <c:axId val="1837187984"/>
      </c:lineChart>
      <c:catAx>
        <c:axId val="183718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7187984"/>
        <c:crosses val="autoZero"/>
        <c:auto val="1"/>
        <c:lblAlgn val="ctr"/>
        <c:lblOffset val="100"/>
        <c:noMultiLvlLbl val="0"/>
      </c:catAx>
      <c:valAx>
        <c:axId val="183718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82544"/>
        <c:crosses val="autoZero"/>
        <c:crossBetween val="between"/>
        <c:maj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'LDN PV 비교'!차트제목</c:f>
          <c:strCache>
            <c:ptCount val="1"/>
            <c:pt idx="0">
              <c:v>링크드인 8월, 9월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'LDN PV 비교'!$C$2</c:f>
              <c:strCache>
                <c:ptCount val="1"/>
                <c:pt idx="0">
                  <c:v>8월 PV</c:v>
                </c:pt>
              </c:strCache>
            </c:strRef>
          </c:tx>
          <c:spPr>
            <a:ln w="34925" cap="rnd">
              <a:solidFill>
                <a:srgbClr val="00C9C4"/>
              </a:solidFill>
              <a:prstDash val="sysDash"/>
              <a:round/>
            </a:ln>
            <a:effectLst>
              <a:outerShdw blurRad="57150" dist="19050" dir="5400000" algn="ctr" rotWithShape="0">
                <a:srgbClr val="000000">
                  <a:alpha val="63000"/>
                </a:srgbClr>
              </a:outerShdw>
            </a:effectLst>
          </c:spPr>
          <c:marker>
            <c:symbol val="none"/>
          </c:marker>
          <c:cat>
            <c:multiLvlStrRef>
              <c:f>'LDN PV 비교'!$A$3:$B$33</c:f>
              <c:multiLvlStrCache>
                <c:ptCount val="3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lvl>
                  <c:pt idx="1">
                    <c:v>1주차</c:v>
                  </c:pt>
                  <c:pt idx="8">
                    <c:v>2주차</c:v>
                  </c:pt>
                  <c:pt idx="15">
                    <c:v>3주차</c:v>
                  </c:pt>
                  <c:pt idx="22">
                    <c:v>4주차</c:v>
                  </c:pt>
                  <c:pt idx="29">
                    <c:v>5주차</c:v>
                  </c:pt>
                </c:lvl>
              </c:multiLvlStrCache>
            </c:multiLvlStrRef>
          </c:cat>
          <c:val>
            <c:numRef>
              <c:f>'LDN PV 비교'!$C$3:$C$33</c:f>
              <c:numCache>
                <c:formatCode>General</c:formatCode>
                <c:ptCount val="31"/>
                <c:pt idx="0">
                  <c:v>299</c:v>
                </c:pt>
                <c:pt idx="1">
                  <c:v>223</c:v>
                </c:pt>
                <c:pt idx="2">
                  <c:v>59</c:v>
                </c:pt>
                <c:pt idx="3">
                  <c:v>68</c:v>
                </c:pt>
                <c:pt idx="4">
                  <c:v>253</c:v>
                </c:pt>
                <c:pt idx="5">
                  <c:v>238</c:v>
                </c:pt>
                <c:pt idx="6">
                  <c:v>211</c:v>
                </c:pt>
                <c:pt idx="7">
                  <c:v>182</c:v>
                </c:pt>
                <c:pt idx="8">
                  <c:v>201</c:v>
                </c:pt>
                <c:pt idx="9">
                  <c:v>93</c:v>
                </c:pt>
                <c:pt idx="10">
                  <c:v>56</c:v>
                </c:pt>
                <c:pt idx="11">
                  <c:v>233</c:v>
                </c:pt>
                <c:pt idx="12">
                  <c:v>209</c:v>
                </c:pt>
                <c:pt idx="13">
                  <c:v>229</c:v>
                </c:pt>
                <c:pt idx="14">
                  <c:v>189</c:v>
                </c:pt>
                <c:pt idx="15">
                  <c:v>162</c:v>
                </c:pt>
                <c:pt idx="16">
                  <c:v>97</c:v>
                </c:pt>
                <c:pt idx="17">
                  <c:v>78</c:v>
                </c:pt>
                <c:pt idx="18">
                  <c:v>235</c:v>
                </c:pt>
                <c:pt idx="19">
                  <c:v>263</c:v>
                </c:pt>
                <c:pt idx="20">
                  <c:v>245</c:v>
                </c:pt>
                <c:pt idx="21">
                  <c:v>264</c:v>
                </c:pt>
                <c:pt idx="22">
                  <c:v>202</c:v>
                </c:pt>
                <c:pt idx="23">
                  <c:v>91</c:v>
                </c:pt>
                <c:pt idx="24">
                  <c:v>85</c:v>
                </c:pt>
                <c:pt idx="25">
                  <c:v>230</c:v>
                </c:pt>
                <c:pt idx="26">
                  <c:v>214</c:v>
                </c:pt>
                <c:pt idx="27">
                  <c:v>317</c:v>
                </c:pt>
                <c:pt idx="28">
                  <c:v>271</c:v>
                </c:pt>
                <c:pt idx="29">
                  <c:v>198</c:v>
                </c:pt>
                <c:pt idx="30">
                  <c:v>91</c:v>
                </c:pt>
              </c:numCache>
            </c:numRef>
          </c:val>
          <c:smooth val="0"/>
          <c:extLst xmlns:c15="http://schemas.microsoft.com/office/drawing/2012/chart">
            <c:ext xmlns:c16="http://schemas.microsoft.com/office/drawing/2014/chart" uri="{C3380CC4-5D6E-409C-BE32-E72D297353CC}">
              <c16:uniqueId val="{00000000-21AE-400C-A229-A3310DC9A266}"/>
            </c:ext>
          </c:extLst>
        </c:ser>
        <c:ser>
          <c:idx val="1"/>
          <c:order val="1"/>
          <c:tx>
            <c:strRef>
              <c:f>'LDN PV 비교'!$D$2</c:f>
              <c:strCache>
                <c:ptCount val="1"/>
                <c:pt idx="0">
                  <c:v>9월 PV</c:v>
                </c:pt>
              </c:strCache>
            </c:strRef>
          </c:tx>
          <c:spPr>
            <a:ln w="34925" cap="rnd">
              <a:solidFill>
                <a:srgbClr val="008080"/>
              </a:solidFill>
              <a:prstDash val="solid"/>
              <a:round/>
            </a:ln>
            <a:effectLst>
              <a:outerShdw blurRad="50800" dist="38100" dir="2700000" algn="tl" rotWithShape="0">
                <a:prstClr val="black">
                  <a:alpha val="40000"/>
                </a:prstClr>
              </a:outerShdw>
            </a:effectLst>
          </c:spPr>
          <c:marker>
            <c:symbol val="none"/>
          </c:marker>
          <c:cat>
            <c:multiLvlStrRef>
              <c:f>'LDN PV 비교'!$A$3:$B$33</c:f>
              <c:multiLvlStrCache>
                <c:ptCount val="3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lvl>
                  <c:pt idx="1">
                    <c:v>1주차</c:v>
                  </c:pt>
                  <c:pt idx="8">
                    <c:v>2주차</c:v>
                  </c:pt>
                  <c:pt idx="15">
                    <c:v>3주차</c:v>
                  </c:pt>
                  <c:pt idx="22">
                    <c:v>4주차</c:v>
                  </c:pt>
                  <c:pt idx="29">
                    <c:v>5주차</c:v>
                  </c:pt>
                </c:lvl>
              </c:multiLvlStrCache>
            </c:multiLvlStrRef>
          </c:cat>
          <c:val>
            <c:numRef>
              <c:f>'LDN PV 비교'!$D$3:$D$33</c:f>
              <c:numCache>
                <c:formatCode>General</c:formatCode>
                <c:ptCount val="31"/>
                <c:pt idx="0">
                  <c:v>42</c:v>
                </c:pt>
                <c:pt idx="1">
                  <c:v>222</c:v>
                </c:pt>
                <c:pt idx="2">
                  <c:v>241</c:v>
                </c:pt>
                <c:pt idx="3">
                  <c:v>235</c:v>
                </c:pt>
                <c:pt idx="4">
                  <c:v>220</c:v>
                </c:pt>
                <c:pt idx="5">
                  <c:v>217</c:v>
                </c:pt>
                <c:pt idx="6">
                  <c:v>88</c:v>
                </c:pt>
                <c:pt idx="7">
                  <c:v>70</c:v>
                </c:pt>
                <c:pt idx="8">
                  <c:v>287</c:v>
                </c:pt>
                <c:pt idx="9">
                  <c:v>295</c:v>
                </c:pt>
                <c:pt idx="10">
                  <c:v>291</c:v>
                </c:pt>
                <c:pt idx="11">
                  <c:v>245</c:v>
                </c:pt>
                <c:pt idx="12">
                  <c:v>461</c:v>
                </c:pt>
                <c:pt idx="13">
                  <c:v>225</c:v>
                </c:pt>
                <c:pt idx="14">
                  <c:v>199</c:v>
                </c:pt>
                <c:pt idx="15">
                  <c:v>344</c:v>
                </c:pt>
                <c:pt idx="16">
                  <c:v>463</c:v>
                </c:pt>
                <c:pt idx="17">
                  <c:v>429</c:v>
                </c:pt>
                <c:pt idx="18">
                  <c:v>381</c:v>
                </c:pt>
                <c:pt idx="19">
                  <c:v>378</c:v>
                </c:pt>
                <c:pt idx="20">
                  <c:v>201</c:v>
                </c:pt>
                <c:pt idx="21">
                  <c:v>184</c:v>
                </c:pt>
                <c:pt idx="22">
                  <c:v>381</c:v>
                </c:pt>
                <c:pt idx="23">
                  <c:v>402</c:v>
                </c:pt>
                <c:pt idx="24">
                  <c:v>368</c:v>
                </c:pt>
                <c:pt idx="25">
                  <c:v>442</c:v>
                </c:pt>
                <c:pt idx="26">
                  <c:v>309</c:v>
                </c:pt>
                <c:pt idx="27">
                  <c:v>200</c:v>
                </c:pt>
                <c:pt idx="28">
                  <c:v>175</c:v>
                </c:pt>
                <c:pt idx="29">
                  <c:v>466</c:v>
                </c:pt>
              </c:numCache>
            </c:numRef>
          </c:val>
          <c:smooth val="0"/>
          <c:extLst>
            <c:ext xmlns:c16="http://schemas.microsoft.com/office/drawing/2014/chart" uri="{C3380CC4-5D6E-409C-BE32-E72D297353CC}">
              <c16:uniqueId val="{00000001-21AE-400C-A229-A3310DC9A266}"/>
            </c:ext>
          </c:extLst>
        </c:ser>
        <c:dLbls>
          <c:showLegendKey val="0"/>
          <c:showVal val="0"/>
          <c:showCatName val="0"/>
          <c:showSerName val="0"/>
          <c:showPercent val="0"/>
          <c:showBubbleSize val="0"/>
        </c:dLbls>
        <c:smooth val="0"/>
        <c:axId val="-1007872496"/>
        <c:axId val="-1007867056"/>
        <c:extLst/>
      </c:lineChart>
      <c:catAx>
        <c:axId val="-1007872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67056"/>
        <c:crosses val="autoZero"/>
        <c:auto val="1"/>
        <c:lblAlgn val="ctr"/>
        <c:lblOffset val="100"/>
        <c:noMultiLvlLbl val="0"/>
      </c:catAx>
      <c:valAx>
        <c:axId val="-100786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7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ln>
                  <a:solidFill>
                    <a:schemeClr val="bg1">
                      <a:alpha val="10000"/>
                    </a:schemeClr>
                  </a:solidFill>
                </a:ln>
                <a:solidFill>
                  <a:schemeClr val="tx1">
                    <a:lumMod val="65000"/>
                    <a:lumOff val="35000"/>
                  </a:schemeClr>
                </a:solidFill>
                <a:latin typeface="+mn-lt"/>
                <a:ea typeface="+mn-ea"/>
                <a:cs typeface="+mn-cs"/>
              </a:defRPr>
            </a:pP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ko-KR" sz="1400" b="1" dirty="0" err="1">
                <a:ln>
                  <a:solidFill>
                    <a:schemeClr val="bg1">
                      <a:alpha val="10000"/>
                    </a:schemeClr>
                  </a:solidFill>
                </a:ln>
                <a:latin typeface="나눔바른고딕" panose="020B0603020101020101" pitchFamily="50" charset="-127"/>
                <a:ea typeface="나눔바른고딕" panose="020B0603020101020101" pitchFamily="50" charset="-127"/>
              </a:rPr>
              <a:t>링크드인</a:t>
            </a:r>
            <a:r>
              <a:rPr lang="ko-KR" sz="1400" b="1" dirty="0">
                <a:ln>
                  <a:solidFill>
                    <a:schemeClr val="bg1">
                      <a:alpha val="10000"/>
                    </a:schemeClr>
                  </a:solidFill>
                </a:ln>
                <a:latin typeface="나눔바른고딕" panose="020B0603020101020101" pitchFamily="50" charset="-127"/>
                <a:ea typeface="나눔바른고딕" panose="020B0603020101020101" pitchFamily="50" charset="-127"/>
              </a:rPr>
              <a:t> 신규 팔로워 일자별 유입 지수</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endParaRPr lang="ko-KR" sz="1400" b="1" dirty="0">
              <a:ln>
                <a:solidFill>
                  <a:schemeClr val="bg1">
                    <a:alpha val="10000"/>
                  </a:schemeClr>
                </a:solidFill>
              </a:ln>
              <a:latin typeface="나눔바른고딕" panose="020B0603020101020101" pitchFamily="50" charset="-127"/>
              <a:ea typeface="나눔바른고딕" panose="020B0603020101020101" pitchFamily="50" charset="-127"/>
            </a:endParaRPr>
          </a:p>
        </c:rich>
      </c:tx>
      <c:layout>
        <c:manualLayout>
          <c:xMode val="edge"/>
          <c:yMode val="edge"/>
          <c:x val="0.36529907166762771"/>
          <c:y val="1.6389591045840615E-2"/>
        </c:manualLayout>
      </c:layout>
      <c:overlay val="0"/>
      <c:spPr>
        <a:noFill/>
        <a:ln>
          <a:noFill/>
        </a:ln>
        <a:effectLst/>
      </c:spPr>
    </c:title>
    <c:autoTitleDeleted val="0"/>
    <c:plotArea>
      <c:layout>
        <c:manualLayout>
          <c:layoutTarget val="inner"/>
          <c:xMode val="edge"/>
          <c:yMode val="edge"/>
          <c:x val="4.2898856861828975E-2"/>
          <c:y val="0.18533118056280698"/>
          <c:w val="0.94369018045856656"/>
          <c:h val="0.53501339059617936"/>
        </c:manualLayout>
      </c:layout>
      <c:barChart>
        <c:barDir val="col"/>
        <c:grouping val="stacked"/>
        <c:varyColors val="0"/>
        <c:ser>
          <c:idx val="0"/>
          <c:order val="0"/>
          <c:tx>
            <c:strRef>
              <c:f>'LDN 일자별 팔로워'!$C$1</c:f>
              <c:strCache>
                <c:ptCount val="1"/>
                <c:pt idx="0">
                  <c:v>9월 신규 오가닉 팔로워 수</c:v>
                </c:pt>
              </c:strCache>
            </c:strRef>
          </c:tx>
          <c:spPr>
            <a:solidFill>
              <a:srgbClr val="008080"/>
            </a:solidFill>
            <a:ln>
              <a:noFill/>
            </a:ln>
            <a:effectLst/>
          </c:spPr>
          <c:invertIfNegative val="0"/>
          <c:cat>
            <c:multiLvlStrRef>
              <c:f>'LDN 일자별 팔로워'!$A$2:$B$32</c:f>
              <c:multiLvlStrCache>
                <c:ptCount val="31"/>
                <c:lvl>
                  <c:pt idx="0">
                    <c:v>1
일</c:v>
                  </c:pt>
                  <c:pt idx="1">
                    <c:v>2
월</c:v>
                  </c:pt>
                  <c:pt idx="2">
                    <c:v>3
화</c:v>
                  </c:pt>
                  <c:pt idx="3">
                    <c:v>4
수</c:v>
                  </c:pt>
                  <c:pt idx="4">
                    <c:v>5
목</c:v>
                  </c:pt>
                  <c:pt idx="5">
                    <c:v>6
금</c:v>
                  </c:pt>
                  <c:pt idx="6">
                    <c:v>7
토</c:v>
                  </c:pt>
                  <c:pt idx="7">
                    <c:v>8
일</c:v>
                  </c:pt>
                  <c:pt idx="8">
                    <c:v>9
월</c:v>
                  </c:pt>
                  <c:pt idx="9">
                    <c:v>10
화</c:v>
                  </c:pt>
                  <c:pt idx="10">
                    <c:v>11
수</c:v>
                  </c:pt>
                  <c:pt idx="11">
                    <c:v>12
목</c:v>
                  </c:pt>
                  <c:pt idx="12">
                    <c:v>13
금</c:v>
                  </c:pt>
                  <c:pt idx="13">
                    <c:v>14
토</c:v>
                  </c:pt>
                  <c:pt idx="14">
                    <c:v>15
일</c:v>
                  </c:pt>
                  <c:pt idx="15">
                    <c:v>16
월</c:v>
                  </c:pt>
                  <c:pt idx="16">
                    <c:v>17
화</c:v>
                  </c:pt>
                  <c:pt idx="17">
                    <c:v>18
수</c:v>
                  </c:pt>
                  <c:pt idx="18">
                    <c:v>19
목</c:v>
                  </c:pt>
                  <c:pt idx="19">
                    <c:v>20
금</c:v>
                  </c:pt>
                  <c:pt idx="20">
                    <c:v>21
토</c:v>
                  </c:pt>
                  <c:pt idx="21">
                    <c:v>22
일</c:v>
                  </c:pt>
                  <c:pt idx="22">
                    <c:v>23
월</c:v>
                  </c:pt>
                  <c:pt idx="23">
                    <c:v>24
화</c:v>
                  </c:pt>
                  <c:pt idx="24">
                    <c:v>25
수</c:v>
                  </c:pt>
                  <c:pt idx="25">
                    <c:v>26
목</c:v>
                  </c:pt>
                  <c:pt idx="26">
                    <c:v>27
금</c:v>
                  </c:pt>
                  <c:pt idx="27">
                    <c:v>28
토</c:v>
                  </c:pt>
                  <c:pt idx="28">
                    <c:v>29
일</c:v>
                  </c:pt>
                  <c:pt idx="29">
                    <c:v>30
월</c:v>
                  </c:pt>
                  <c:pt idx="30">
                    <c:v> 
 </c:v>
                  </c:pt>
                </c:lvl>
                <c:lvl>
                  <c:pt idx="1">
                    <c:v>1주차</c:v>
                  </c:pt>
                  <c:pt idx="8">
                    <c:v>2주차</c:v>
                  </c:pt>
                  <c:pt idx="15">
                    <c:v>3주차</c:v>
                  </c:pt>
                  <c:pt idx="22">
                    <c:v>4주차</c:v>
                  </c:pt>
                  <c:pt idx="29">
                    <c:v>5주차</c:v>
                  </c:pt>
                </c:lvl>
              </c:multiLvlStrCache>
            </c:multiLvlStrRef>
          </c:cat>
          <c:val>
            <c:numRef>
              <c:f>'LDN 일자별 팔로워'!$C$2:$C$32</c:f>
              <c:numCache>
                <c:formatCode>General</c:formatCode>
                <c:ptCount val="31"/>
                <c:pt idx="0">
                  <c:v>25</c:v>
                </c:pt>
                <c:pt idx="1">
                  <c:v>40</c:v>
                </c:pt>
                <c:pt idx="2">
                  <c:v>22</c:v>
                </c:pt>
                <c:pt idx="3">
                  <c:v>29</c:v>
                </c:pt>
                <c:pt idx="4">
                  <c:v>25</c:v>
                </c:pt>
                <c:pt idx="5">
                  <c:v>32</c:v>
                </c:pt>
                <c:pt idx="6">
                  <c:v>17</c:v>
                </c:pt>
                <c:pt idx="7">
                  <c:v>9</c:v>
                </c:pt>
                <c:pt idx="8">
                  <c:v>67</c:v>
                </c:pt>
                <c:pt idx="9">
                  <c:v>82</c:v>
                </c:pt>
                <c:pt idx="10">
                  <c:v>65</c:v>
                </c:pt>
                <c:pt idx="11">
                  <c:v>48</c:v>
                </c:pt>
                <c:pt idx="12">
                  <c:v>45</c:v>
                </c:pt>
                <c:pt idx="13">
                  <c:v>23</c:v>
                </c:pt>
                <c:pt idx="14">
                  <c:v>21</c:v>
                </c:pt>
                <c:pt idx="15">
                  <c:v>35</c:v>
                </c:pt>
                <c:pt idx="16">
                  <c:v>23</c:v>
                </c:pt>
                <c:pt idx="17">
                  <c:v>51</c:v>
                </c:pt>
                <c:pt idx="18">
                  <c:v>42</c:v>
                </c:pt>
                <c:pt idx="19">
                  <c:v>29</c:v>
                </c:pt>
                <c:pt idx="20">
                  <c:v>31</c:v>
                </c:pt>
                <c:pt idx="21">
                  <c:v>25</c:v>
                </c:pt>
                <c:pt idx="22">
                  <c:v>34</c:v>
                </c:pt>
                <c:pt idx="23">
                  <c:v>34</c:v>
                </c:pt>
                <c:pt idx="24">
                  <c:v>28</c:v>
                </c:pt>
                <c:pt idx="25">
                  <c:v>35</c:v>
                </c:pt>
                <c:pt idx="26">
                  <c:v>14</c:v>
                </c:pt>
                <c:pt idx="27">
                  <c:v>3</c:v>
                </c:pt>
                <c:pt idx="28">
                  <c:v>17</c:v>
                </c:pt>
                <c:pt idx="29">
                  <c:v>24</c:v>
                </c:pt>
                <c:pt idx="30">
                  <c:v>0</c:v>
                </c:pt>
              </c:numCache>
            </c:numRef>
          </c:val>
          <c:extLst xmlns:c15="http://schemas.microsoft.com/office/drawing/2012/chart">
            <c:ext xmlns:c16="http://schemas.microsoft.com/office/drawing/2014/chart" uri="{C3380CC4-5D6E-409C-BE32-E72D297353CC}">
              <c16:uniqueId val="{00000000-E1D6-4CEB-93B7-1BDF7378DC86}"/>
            </c:ext>
          </c:extLst>
        </c:ser>
        <c:ser>
          <c:idx val="1"/>
          <c:order val="1"/>
          <c:tx>
            <c:strRef>
              <c:f>'LDN 일자별 팔로워'!$D$1</c:f>
              <c:strCache>
                <c:ptCount val="1"/>
                <c:pt idx="0">
                  <c:v>9월 신규 광고 팔로워 수</c:v>
                </c:pt>
              </c:strCache>
            </c:strRef>
          </c:tx>
          <c:spPr>
            <a:solidFill>
              <a:srgbClr val="00C9C4"/>
            </a:solidFill>
            <a:ln>
              <a:noFill/>
            </a:ln>
            <a:effectLst/>
          </c:spPr>
          <c:invertIfNegative val="0"/>
          <c:cat>
            <c:multiLvlStrRef>
              <c:f>'LDN 일자별 팔로워'!$A$2:$B$32</c:f>
              <c:multiLvlStrCache>
                <c:ptCount val="31"/>
                <c:lvl>
                  <c:pt idx="0">
                    <c:v>1
일</c:v>
                  </c:pt>
                  <c:pt idx="1">
                    <c:v>2
월</c:v>
                  </c:pt>
                  <c:pt idx="2">
                    <c:v>3
화</c:v>
                  </c:pt>
                  <c:pt idx="3">
                    <c:v>4
수</c:v>
                  </c:pt>
                  <c:pt idx="4">
                    <c:v>5
목</c:v>
                  </c:pt>
                  <c:pt idx="5">
                    <c:v>6
금</c:v>
                  </c:pt>
                  <c:pt idx="6">
                    <c:v>7
토</c:v>
                  </c:pt>
                  <c:pt idx="7">
                    <c:v>8
일</c:v>
                  </c:pt>
                  <c:pt idx="8">
                    <c:v>9
월</c:v>
                  </c:pt>
                  <c:pt idx="9">
                    <c:v>10
화</c:v>
                  </c:pt>
                  <c:pt idx="10">
                    <c:v>11
수</c:v>
                  </c:pt>
                  <c:pt idx="11">
                    <c:v>12
목</c:v>
                  </c:pt>
                  <c:pt idx="12">
                    <c:v>13
금</c:v>
                  </c:pt>
                  <c:pt idx="13">
                    <c:v>14
토</c:v>
                  </c:pt>
                  <c:pt idx="14">
                    <c:v>15
일</c:v>
                  </c:pt>
                  <c:pt idx="15">
                    <c:v>16
월</c:v>
                  </c:pt>
                  <c:pt idx="16">
                    <c:v>17
화</c:v>
                  </c:pt>
                  <c:pt idx="17">
                    <c:v>18
수</c:v>
                  </c:pt>
                  <c:pt idx="18">
                    <c:v>19
목</c:v>
                  </c:pt>
                  <c:pt idx="19">
                    <c:v>20
금</c:v>
                  </c:pt>
                  <c:pt idx="20">
                    <c:v>21
토</c:v>
                  </c:pt>
                  <c:pt idx="21">
                    <c:v>22
일</c:v>
                  </c:pt>
                  <c:pt idx="22">
                    <c:v>23
월</c:v>
                  </c:pt>
                  <c:pt idx="23">
                    <c:v>24
화</c:v>
                  </c:pt>
                  <c:pt idx="24">
                    <c:v>25
수</c:v>
                  </c:pt>
                  <c:pt idx="25">
                    <c:v>26
목</c:v>
                  </c:pt>
                  <c:pt idx="26">
                    <c:v>27
금</c:v>
                  </c:pt>
                  <c:pt idx="27">
                    <c:v>28
토</c:v>
                  </c:pt>
                  <c:pt idx="28">
                    <c:v>29
일</c:v>
                  </c:pt>
                  <c:pt idx="29">
                    <c:v>30
월</c:v>
                  </c:pt>
                  <c:pt idx="30">
                    <c:v> 
 </c:v>
                  </c:pt>
                </c:lvl>
                <c:lvl>
                  <c:pt idx="1">
                    <c:v>1주차</c:v>
                  </c:pt>
                  <c:pt idx="8">
                    <c:v>2주차</c:v>
                  </c:pt>
                  <c:pt idx="15">
                    <c:v>3주차</c:v>
                  </c:pt>
                  <c:pt idx="22">
                    <c:v>4주차</c:v>
                  </c:pt>
                  <c:pt idx="29">
                    <c:v>5주차</c:v>
                  </c:pt>
                </c:lvl>
              </c:multiLvlStrCache>
            </c:multiLvlStrRef>
          </c:cat>
          <c:val>
            <c:numRef>
              <c:f>'LDN 일자별 팔로워'!$D$2:$D$32</c:f>
              <c:numCache>
                <c:formatCode>General</c:formatCode>
                <c:ptCount val="31"/>
                <c:pt idx="0">
                  <c:v>0</c:v>
                </c:pt>
                <c:pt idx="1">
                  <c:v>78</c:v>
                </c:pt>
                <c:pt idx="2">
                  <c:v>81</c:v>
                </c:pt>
                <c:pt idx="3">
                  <c:v>82</c:v>
                </c:pt>
                <c:pt idx="4">
                  <c:v>86</c:v>
                </c:pt>
                <c:pt idx="5">
                  <c:v>75</c:v>
                </c:pt>
                <c:pt idx="6">
                  <c:v>31</c:v>
                </c:pt>
                <c:pt idx="7">
                  <c:v>23</c:v>
                </c:pt>
                <c:pt idx="8">
                  <c:v>82</c:v>
                </c:pt>
                <c:pt idx="9">
                  <c:v>93</c:v>
                </c:pt>
                <c:pt idx="10">
                  <c:v>71</c:v>
                </c:pt>
                <c:pt idx="11">
                  <c:v>85</c:v>
                </c:pt>
                <c:pt idx="12">
                  <c:v>120</c:v>
                </c:pt>
                <c:pt idx="13">
                  <c:v>77</c:v>
                </c:pt>
                <c:pt idx="14">
                  <c:v>56</c:v>
                </c:pt>
                <c:pt idx="15">
                  <c:v>103</c:v>
                </c:pt>
                <c:pt idx="16">
                  <c:v>107</c:v>
                </c:pt>
                <c:pt idx="17">
                  <c:v>104</c:v>
                </c:pt>
                <c:pt idx="18">
                  <c:v>118</c:v>
                </c:pt>
                <c:pt idx="19">
                  <c:v>99</c:v>
                </c:pt>
                <c:pt idx="20">
                  <c:v>63</c:v>
                </c:pt>
                <c:pt idx="21">
                  <c:v>61</c:v>
                </c:pt>
                <c:pt idx="22">
                  <c:v>93</c:v>
                </c:pt>
                <c:pt idx="23">
                  <c:v>106</c:v>
                </c:pt>
                <c:pt idx="24">
                  <c:v>102</c:v>
                </c:pt>
                <c:pt idx="25">
                  <c:v>109</c:v>
                </c:pt>
                <c:pt idx="26">
                  <c:v>94</c:v>
                </c:pt>
                <c:pt idx="27">
                  <c:v>82</c:v>
                </c:pt>
                <c:pt idx="28">
                  <c:v>58</c:v>
                </c:pt>
                <c:pt idx="29">
                  <c:v>134</c:v>
                </c:pt>
                <c:pt idx="30">
                  <c:v>0</c:v>
                </c:pt>
              </c:numCache>
            </c:numRef>
          </c:val>
          <c:extLst>
            <c:ext xmlns:c16="http://schemas.microsoft.com/office/drawing/2014/chart" uri="{C3380CC4-5D6E-409C-BE32-E72D297353CC}">
              <c16:uniqueId val="{00000001-E1D6-4CEB-93B7-1BDF7378DC86}"/>
            </c:ext>
          </c:extLst>
        </c:ser>
        <c:dLbls>
          <c:showLegendKey val="0"/>
          <c:showVal val="0"/>
          <c:showCatName val="0"/>
          <c:showSerName val="0"/>
          <c:showPercent val="0"/>
          <c:showBubbleSize val="0"/>
        </c:dLbls>
        <c:gapWidth val="78"/>
        <c:overlap val="100"/>
        <c:axId val="1837189072"/>
        <c:axId val="1837195600"/>
      </c:barChart>
      <c:scatterChart>
        <c:scatterStyle val="lineMarker"/>
        <c:varyColors val="0"/>
        <c:ser>
          <c:idx val="2"/>
          <c:order val="2"/>
          <c:tx>
            <c:strRef>
              <c:f>'LDN 일자별 팔로워'!$F$1</c:f>
              <c:strCache>
                <c:ptCount val="1"/>
                <c:pt idx="0">
                  <c:v>광고 집행 시작일</c:v>
                </c:pt>
              </c:strCache>
            </c:strRef>
          </c:tx>
          <c:spPr>
            <a:ln w="19050">
              <a:noFill/>
            </a:ln>
            <a:effectLst/>
          </c:spPr>
          <c:marker>
            <c:symbol val="picture"/>
            <c:spPr>
              <a:blipFill dpi="0" rotWithShape="1">
                <a:blip xmlns:r="http://schemas.openxmlformats.org/officeDocument/2006/relationships" r:embed="rId1">
                  <a:alphaModFix amt="98000"/>
                </a:blip>
                <a:srcRect/>
                <a:tile tx="0" ty="0" sx="100000" sy="100000" flip="none" algn="tl"/>
              </a:blipFill>
              <a:ln w="63500">
                <a:noFill/>
              </a:ln>
              <a:effectLst/>
            </c:spPr>
          </c:marker>
          <c:xVal>
            <c:strRef>
              <c:f>'LDN 일자별 팔로워'!$B$2:$B$32</c:f>
              <c:strCache>
                <c:ptCount val="31"/>
                <c:pt idx="0">
                  <c:v>1
일</c:v>
                </c:pt>
                <c:pt idx="1">
                  <c:v>2
월</c:v>
                </c:pt>
                <c:pt idx="2">
                  <c:v>3
화</c:v>
                </c:pt>
                <c:pt idx="3">
                  <c:v>4
수</c:v>
                </c:pt>
                <c:pt idx="4">
                  <c:v>5
목</c:v>
                </c:pt>
                <c:pt idx="5">
                  <c:v>6
금</c:v>
                </c:pt>
                <c:pt idx="6">
                  <c:v>7
토</c:v>
                </c:pt>
                <c:pt idx="7">
                  <c:v>8
일</c:v>
                </c:pt>
                <c:pt idx="8">
                  <c:v>9
월</c:v>
                </c:pt>
                <c:pt idx="9">
                  <c:v>10
화</c:v>
                </c:pt>
                <c:pt idx="10">
                  <c:v>11
수</c:v>
                </c:pt>
                <c:pt idx="11">
                  <c:v>12
목</c:v>
                </c:pt>
                <c:pt idx="12">
                  <c:v>13
금</c:v>
                </c:pt>
                <c:pt idx="13">
                  <c:v>14
토</c:v>
                </c:pt>
                <c:pt idx="14">
                  <c:v>15
일</c:v>
                </c:pt>
                <c:pt idx="15">
                  <c:v>16
월</c:v>
                </c:pt>
                <c:pt idx="16">
                  <c:v>17
화</c:v>
                </c:pt>
                <c:pt idx="17">
                  <c:v>18
수</c:v>
                </c:pt>
                <c:pt idx="18">
                  <c:v>19
목</c:v>
                </c:pt>
                <c:pt idx="19">
                  <c:v>20
금</c:v>
                </c:pt>
                <c:pt idx="20">
                  <c:v>21
토</c:v>
                </c:pt>
                <c:pt idx="21">
                  <c:v>22
일</c:v>
                </c:pt>
                <c:pt idx="22">
                  <c:v>23
월</c:v>
                </c:pt>
                <c:pt idx="23">
                  <c:v>24
화</c:v>
                </c:pt>
                <c:pt idx="24">
                  <c:v>25
수</c:v>
                </c:pt>
                <c:pt idx="25">
                  <c:v>26
목</c:v>
                </c:pt>
                <c:pt idx="26">
                  <c:v>27
금</c:v>
                </c:pt>
                <c:pt idx="27">
                  <c:v>28
토</c:v>
                </c:pt>
                <c:pt idx="28">
                  <c:v>29
일</c:v>
                </c:pt>
                <c:pt idx="29">
                  <c:v>30
월</c:v>
                </c:pt>
                <c:pt idx="30">
                  <c:v> 
 </c:v>
                </c:pt>
              </c:strCache>
            </c:strRef>
          </c:xVal>
          <c:yVal>
            <c:numRef>
              <c:f>'LDN 일자별 팔로워'!$F$2:$F$32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E1D6-4CEB-93B7-1BDF7378DC86}"/>
            </c:ext>
          </c:extLst>
        </c:ser>
        <c:dLbls>
          <c:showLegendKey val="0"/>
          <c:showVal val="0"/>
          <c:showCatName val="0"/>
          <c:showSerName val="0"/>
          <c:showPercent val="0"/>
          <c:showBubbleSize val="0"/>
        </c:dLbls>
        <c:axId val="1837189072"/>
        <c:axId val="1837195600"/>
      </c:scatterChart>
      <c:catAx>
        <c:axId val="1837189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600"/>
        <c:crosses val="autoZero"/>
        <c:auto val="1"/>
        <c:lblAlgn val="ctr"/>
        <c:lblOffset val="100"/>
        <c:noMultiLvlLbl val="0"/>
      </c:catAx>
      <c:valAx>
        <c:axId val="1837195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crossAx val="1837189072"/>
        <c:crosses val="autoZero"/>
        <c:crossBetween val="between"/>
      </c:valAx>
      <c:spPr>
        <a:noFill/>
        <a:ln>
          <a:noFill/>
        </a:ln>
        <a:effectLst/>
      </c:spPr>
    </c:plotArea>
    <c:legend>
      <c:legendPos val="b"/>
      <c:layout>
        <c:manualLayout>
          <c:xMode val="edge"/>
          <c:yMode val="edge"/>
          <c:x val="0.24475765276857664"/>
          <c:y val="0.10934086014938049"/>
          <c:w val="0.51622089012137606"/>
          <c:h val="4.9337110967698612E-2"/>
        </c:manualLayout>
      </c:layout>
      <c:overlay val="0"/>
      <c:spPr>
        <a:noFill/>
        <a:ln>
          <a:noFill/>
        </a:ln>
        <a:effectLst/>
      </c:spPr>
      <c:txPr>
        <a:bodyPr rot="0" spcFirstLastPara="1" vertOverflow="ellipsis" vert="horz" wrap="square" anchor="ctr" anchorCtr="1"/>
        <a:lstStyle/>
        <a:p>
          <a:pPr algn="just">
            <a:defRPr sz="950" b="1"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legend>
    <c:plotVisOnly val="1"/>
    <c:dispBlanksAs val="gap"/>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544606</xdr:colOff>
      <xdr:row>3</xdr:row>
      <xdr:rowOff>41686</xdr:rowOff>
    </xdr:from>
    <xdr:to>
      <xdr:col>25</xdr:col>
      <xdr:colOff>293146</xdr:colOff>
      <xdr:row>19</xdr:row>
      <xdr:rowOff>172571</xdr:rowOff>
    </xdr:to>
    <xdr:graphicFrame macro="">
      <xdr:nvGraphicFramePr>
        <xdr:cNvPr id="2" name="차트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628650</xdr:colOff>
      <xdr:row>4</xdr:row>
      <xdr:rowOff>127000</xdr:rowOff>
    </xdr:from>
    <xdr:to>
      <xdr:col>21</xdr:col>
      <xdr:colOff>234178</xdr:colOff>
      <xdr:row>23</xdr:row>
      <xdr:rowOff>55414</xdr:rowOff>
    </xdr:to>
    <xdr:graphicFrame macro="">
      <xdr:nvGraphicFramePr>
        <xdr:cNvPr id="2" name="차트 1">
          <a:extLst>
            <a:ext uri="{FF2B5EF4-FFF2-40B4-BE49-F238E27FC236}">
              <a16:creationId xmlns:a16="http://schemas.microsoft.com/office/drawing/2014/main" id="{52E4709B-03B7-A778-D88A-20896C0B2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369185</xdr:colOff>
      <xdr:row>1</xdr:row>
      <xdr:rowOff>10806</xdr:rowOff>
    </xdr:from>
    <xdr:to>
      <xdr:col>21</xdr:col>
      <xdr:colOff>122257</xdr:colOff>
      <xdr:row>10</xdr:row>
      <xdr:rowOff>36155</xdr:rowOff>
    </xdr:to>
    <xdr:graphicFrame macro="">
      <xdr:nvGraphicFramePr>
        <xdr:cNvPr id="2" name="차트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598689</xdr:colOff>
      <xdr:row>1</xdr:row>
      <xdr:rowOff>5793</xdr:rowOff>
    </xdr:from>
    <xdr:to>
      <xdr:col>14</xdr:col>
      <xdr:colOff>5023587</xdr:colOff>
      <xdr:row>10</xdr:row>
      <xdr:rowOff>28223</xdr:rowOff>
    </xdr:to>
    <xdr:graphicFrame macro="">
      <xdr:nvGraphicFramePr>
        <xdr:cNvPr id="3" name="차트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114301</xdr:colOff>
      <xdr:row>4</xdr:row>
      <xdr:rowOff>53340</xdr:rowOff>
    </xdr:from>
    <xdr:to>
      <xdr:col>24</xdr:col>
      <xdr:colOff>434341</xdr:colOff>
      <xdr:row>20</xdr:row>
      <xdr:rowOff>144780</xdr:rowOff>
    </xdr:to>
    <xdr:graphicFrame macro="">
      <xdr:nvGraphicFramePr>
        <xdr:cNvPr id="4" name="차트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133350</xdr:colOff>
      <xdr:row>4</xdr:row>
      <xdr:rowOff>9525</xdr:rowOff>
    </xdr:from>
    <xdr:to>
      <xdr:col>24</xdr:col>
      <xdr:colOff>105123</xdr:colOff>
      <xdr:row>21</xdr:row>
      <xdr:rowOff>137509</xdr:rowOff>
    </xdr:to>
    <xdr:graphicFrame macro="">
      <xdr:nvGraphicFramePr>
        <xdr:cNvPr id="2" name="차트 1">
          <a:extLst>
            <a:ext uri="{FF2B5EF4-FFF2-40B4-BE49-F238E27FC236}">
              <a16:creationId xmlns:a16="http://schemas.microsoft.com/office/drawing/2014/main" id="{9630D786-838D-4D54-9C75-2D5F7EB69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506505</xdr:colOff>
      <xdr:row>4</xdr:row>
      <xdr:rowOff>178734</xdr:rowOff>
    </xdr:from>
    <xdr:to>
      <xdr:col>23</xdr:col>
      <xdr:colOff>636356</xdr:colOff>
      <xdr:row>27</xdr:row>
      <xdr:rowOff>13607</xdr:rowOff>
    </xdr:to>
    <xdr:graphicFrame macro="">
      <xdr:nvGraphicFramePr>
        <xdr:cNvPr id="2" name="차트 1">
          <a:extLst>
            <a:ext uri="{FF2B5EF4-FFF2-40B4-BE49-F238E27FC236}">
              <a16:creationId xmlns:a16="http://schemas.microsoft.com/office/drawing/2014/main" id="{71380A99-4D0A-40E2-A441-F4EFFF365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0.77413</cdr:x>
      <cdr:y>0.01402</cdr:y>
    </cdr:from>
    <cdr:to>
      <cdr:x>0.99259</cdr:x>
      <cdr:y>0.14024</cdr:y>
    </cdr:to>
    <cdr:sp macro="" textlink="'LDN 일자별 팔로워'!$G$36">
      <cdr:nvSpPr>
        <cdr:cNvPr id="2" name="TextBox 1"/>
        <cdr:cNvSpPr txBox="1"/>
      </cdr:nvSpPr>
      <cdr:spPr>
        <a:xfrm xmlns:a="http://schemas.openxmlformats.org/drawingml/2006/main">
          <a:off x="7734355" y="58918"/>
          <a:ext cx="2182639" cy="530433"/>
        </a:xfrm>
        <a:prstGeom xmlns:a="http://schemas.openxmlformats.org/drawingml/2006/main" prst="rect">
          <a:avLst/>
        </a:prstGeom>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r"/>
          <a:fld id="{41DDE8B5-259F-4B66-8DEF-3E17770130D9}" type="TxLink">
            <a:rPr lang="en-US" altLang="en-US" sz="800" b="0" i="0" u="none" strike="noStrike" dirty="0">
              <a:ln>
                <a:solidFill>
                  <a:schemeClr val="bg1">
                    <a:alpha val="10000"/>
                  </a:schemeClr>
                </a:solidFill>
              </a:ln>
              <a:solidFill>
                <a:srgbClr val="808080"/>
              </a:solidFill>
              <a:latin typeface="맑은 고딕"/>
              <a:ea typeface="맑은 고딕"/>
            </a:rPr>
            <a:pPr algn="r"/>
            <a:t>*SK이노베이션 링크드인 페이지
2024.09.01 ~ 2024.09.30</a:t>
          </a:fld>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dr:relSizeAnchor xmlns:cdr="http://schemas.openxmlformats.org/drawingml/2006/chartDrawing">
    <cdr:from>
      <cdr:x>0.00263</cdr:x>
      <cdr:y>0.00629</cdr:y>
    </cdr:from>
    <cdr:to>
      <cdr:x>0.18631</cdr:x>
      <cdr:y>0.06929</cdr:y>
    </cdr:to>
    <cdr:sp macro="" textlink="">
      <cdr:nvSpPr>
        <cdr:cNvPr id="3" name="TextBox 2"/>
        <cdr:cNvSpPr txBox="1"/>
      </cdr:nvSpPr>
      <cdr:spPr>
        <a:xfrm xmlns:a="http://schemas.openxmlformats.org/drawingml/2006/main">
          <a:off x="26894" y="27377"/>
          <a:ext cx="1876318" cy="274167"/>
        </a:xfrm>
        <a:prstGeom xmlns:a="http://schemas.openxmlformats.org/drawingml/2006/main" prst="rect">
          <a:avLst/>
        </a:prstGeom>
        <a:ln xmlns:a="http://schemas.openxmlformats.org/drawingml/2006/main">
          <a:noFill/>
        </a:ln>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just"/>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X: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일자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Y: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신규 팔로워 유입 수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a:t>
          </a:r>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userShape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kinnonews.com/global/archives/" TargetMode="External"/><Relationship Id="rId21" Type="http://schemas.openxmlformats.org/officeDocument/2006/relationships/hyperlink" Target="http://skinnonews.com/global/archives/12950" TargetMode="External"/><Relationship Id="rId42" Type="http://schemas.openxmlformats.org/officeDocument/2006/relationships/hyperlink" Target="http://skinnonews.com/global/archives/12072" TargetMode="External"/><Relationship Id="rId63" Type="http://schemas.openxmlformats.org/officeDocument/2006/relationships/hyperlink" Target="http://skinnonews.com/global/archives/11286" TargetMode="External"/><Relationship Id="rId84" Type="http://schemas.openxmlformats.org/officeDocument/2006/relationships/hyperlink" Target="http://skinnonews.com/global/archives/6647" TargetMode="External"/><Relationship Id="rId138" Type="http://schemas.openxmlformats.org/officeDocument/2006/relationships/hyperlink" Target="http://skinnonews.com/global/archives/9740" TargetMode="External"/><Relationship Id="rId159" Type="http://schemas.openxmlformats.org/officeDocument/2006/relationships/hyperlink" Target="http://skinnonews.com/global/archives/13413" TargetMode="External"/><Relationship Id="rId170" Type="http://schemas.openxmlformats.org/officeDocument/2006/relationships/hyperlink" Target="http://skinnonews.com/global/archives/14668" TargetMode="External"/><Relationship Id="rId191" Type="http://schemas.openxmlformats.org/officeDocument/2006/relationships/hyperlink" Target="http://skinnonews.com/global/archives/15353" TargetMode="External"/><Relationship Id="rId205" Type="http://schemas.openxmlformats.org/officeDocument/2006/relationships/hyperlink" Target="http://skinnonews.com/global/archives/15689" TargetMode="External"/><Relationship Id="rId226" Type="http://schemas.openxmlformats.org/officeDocument/2006/relationships/hyperlink" Target="http://skinnonews.com/global/archives/16308" TargetMode="External"/><Relationship Id="rId247" Type="http://schemas.openxmlformats.org/officeDocument/2006/relationships/hyperlink" Target="http://skinnonews.com/global/archives/18022" TargetMode="External"/><Relationship Id="rId107" Type="http://schemas.openxmlformats.org/officeDocument/2006/relationships/hyperlink" Target="http://skinnonews.com/global/archives/10774" TargetMode="External"/><Relationship Id="rId11" Type="http://schemas.openxmlformats.org/officeDocument/2006/relationships/hyperlink" Target="http://skinnonews.com/global/archives/7476" TargetMode="External"/><Relationship Id="rId32" Type="http://schemas.openxmlformats.org/officeDocument/2006/relationships/hyperlink" Target="http://skinnonews.com/global/archives/12274" TargetMode="External"/><Relationship Id="rId53" Type="http://schemas.openxmlformats.org/officeDocument/2006/relationships/hyperlink" Target="http://skinnonews.com/global/archives/11830" TargetMode="External"/><Relationship Id="rId74" Type="http://schemas.openxmlformats.org/officeDocument/2006/relationships/hyperlink" Target="http://skinnonews.com/global/archives/11512" TargetMode="External"/><Relationship Id="rId128" Type="http://schemas.openxmlformats.org/officeDocument/2006/relationships/hyperlink" Target="http://skinnonews.com/global/archives/9191" TargetMode="External"/><Relationship Id="rId149" Type="http://schemas.openxmlformats.org/officeDocument/2006/relationships/hyperlink" Target="http://skinnonews.com/global/archives/9978" TargetMode="External"/><Relationship Id="rId5" Type="http://schemas.openxmlformats.org/officeDocument/2006/relationships/hyperlink" Target="http://skinnonews.com/global/archives/12968" TargetMode="External"/><Relationship Id="rId95" Type="http://schemas.openxmlformats.org/officeDocument/2006/relationships/hyperlink" Target="http://skinnonews.com/global/archives/11058" TargetMode="External"/><Relationship Id="rId160" Type="http://schemas.openxmlformats.org/officeDocument/2006/relationships/hyperlink" Target="http://skinnonews.com/global/archives/13374" TargetMode="External"/><Relationship Id="rId181" Type="http://schemas.openxmlformats.org/officeDocument/2006/relationships/hyperlink" Target="http://skinnonews.com/global/archives/14896" TargetMode="External"/><Relationship Id="rId216" Type="http://schemas.openxmlformats.org/officeDocument/2006/relationships/hyperlink" Target="http://skinnonews.com/global/archives/16025" TargetMode="External"/><Relationship Id="rId237" Type="http://schemas.openxmlformats.org/officeDocument/2006/relationships/hyperlink" Target="http://skinnonews.com/global/archives/16738" TargetMode="External"/><Relationship Id="rId22" Type="http://schemas.openxmlformats.org/officeDocument/2006/relationships/hyperlink" Target="http://skinnonews.com/global/archives/12667" TargetMode="External"/><Relationship Id="rId43" Type="http://schemas.openxmlformats.org/officeDocument/2006/relationships/hyperlink" Target="http://skinnonews.com/global/archives/11937" TargetMode="External"/><Relationship Id="rId64" Type="http://schemas.openxmlformats.org/officeDocument/2006/relationships/hyperlink" Target="http://skinnonews.com/global/archives/11429" TargetMode="External"/><Relationship Id="rId118" Type="http://schemas.openxmlformats.org/officeDocument/2006/relationships/hyperlink" Target="http://skinnonews.com/global/archives/" TargetMode="External"/><Relationship Id="rId139" Type="http://schemas.openxmlformats.org/officeDocument/2006/relationships/hyperlink" Target="http://skinnonews.com/global/archives/9493" TargetMode="External"/><Relationship Id="rId85" Type="http://schemas.openxmlformats.org/officeDocument/2006/relationships/hyperlink" Target="http://skinnonews.com/global/archives/11244" TargetMode="External"/><Relationship Id="rId150" Type="http://schemas.openxmlformats.org/officeDocument/2006/relationships/hyperlink" Target="http://skinnonews.com/global/archives/10133" TargetMode="External"/><Relationship Id="rId171" Type="http://schemas.openxmlformats.org/officeDocument/2006/relationships/hyperlink" Target="http://skinnonews.com/global/archives/14688" TargetMode="External"/><Relationship Id="rId192" Type="http://schemas.openxmlformats.org/officeDocument/2006/relationships/hyperlink" Target="http://skinnonews.com/global/archives/15374" TargetMode="External"/><Relationship Id="rId206" Type="http://schemas.openxmlformats.org/officeDocument/2006/relationships/hyperlink" Target="http://skinnonews.com/global/archives/15592" TargetMode="External"/><Relationship Id="rId227" Type="http://schemas.openxmlformats.org/officeDocument/2006/relationships/hyperlink" Target="http://skinnonews.com/global/archives/16334" TargetMode="External"/><Relationship Id="rId248" Type="http://schemas.openxmlformats.org/officeDocument/2006/relationships/hyperlink" Target="http://skinnonews.com/global/archives/18065" TargetMode="External"/><Relationship Id="rId12" Type="http://schemas.openxmlformats.org/officeDocument/2006/relationships/hyperlink" Target="http://skinnonews.com/global/archives/13153" TargetMode="External"/><Relationship Id="rId33" Type="http://schemas.openxmlformats.org/officeDocument/2006/relationships/hyperlink" Target="http://skinnonews.com/global/archives/12241" TargetMode="External"/><Relationship Id="rId108" Type="http://schemas.openxmlformats.org/officeDocument/2006/relationships/hyperlink" Target="http://skinnonews.com/global/archives/4308" TargetMode="External"/><Relationship Id="rId129" Type="http://schemas.openxmlformats.org/officeDocument/2006/relationships/hyperlink" Target="http://skinnonews.com/global/archives/9378" TargetMode="External"/><Relationship Id="rId54" Type="http://schemas.openxmlformats.org/officeDocument/2006/relationships/hyperlink" Target="http://skinnonews.com/global/archives/11807" TargetMode="External"/><Relationship Id="rId75" Type="http://schemas.openxmlformats.org/officeDocument/2006/relationships/hyperlink" Target="http://skinnonews.com/global/archives/11475" TargetMode="External"/><Relationship Id="rId96" Type="http://schemas.openxmlformats.org/officeDocument/2006/relationships/hyperlink" Target="http://skinnonews.com/global/archives/11087" TargetMode="External"/><Relationship Id="rId140" Type="http://schemas.openxmlformats.org/officeDocument/2006/relationships/hyperlink" Target="http://skinnonews.com/global/archives/3820" TargetMode="External"/><Relationship Id="rId161" Type="http://schemas.openxmlformats.org/officeDocument/2006/relationships/hyperlink" Target="http://skinnonews.com/global/archives/13392" TargetMode="External"/><Relationship Id="rId182" Type="http://schemas.openxmlformats.org/officeDocument/2006/relationships/hyperlink" Target="http://skinnonews.com/global/archives/14962" TargetMode="External"/><Relationship Id="rId217" Type="http://schemas.openxmlformats.org/officeDocument/2006/relationships/hyperlink" Target="http://skinnonews.com/global/archives/16041" TargetMode="External"/><Relationship Id="rId6" Type="http://schemas.openxmlformats.org/officeDocument/2006/relationships/hyperlink" Target="http://skinnonews.com/global/archives/13036" TargetMode="External"/><Relationship Id="rId238" Type="http://schemas.openxmlformats.org/officeDocument/2006/relationships/hyperlink" Target="http://skinnonews.com/global/archives/16719" TargetMode="External"/><Relationship Id="rId23" Type="http://schemas.openxmlformats.org/officeDocument/2006/relationships/hyperlink" Target="http://skinnonews.com/global/archives/12688" TargetMode="External"/><Relationship Id="rId119" Type="http://schemas.openxmlformats.org/officeDocument/2006/relationships/hyperlink" Target="http://skinnonews.com/global/archives/10511" TargetMode="External"/><Relationship Id="rId44" Type="http://schemas.openxmlformats.org/officeDocument/2006/relationships/hyperlink" Target="http://skinnonews.com/global/archives/12008" TargetMode="External"/><Relationship Id="rId65" Type="http://schemas.openxmlformats.org/officeDocument/2006/relationships/hyperlink" Target="http://skinnonews.com/global/archives/11596" TargetMode="External"/><Relationship Id="rId86" Type="http://schemas.openxmlformats.org/officeDocument/2006/relationships/hyperlink" Target="http://skinnonews.com/global/archives/11273" TargetMode="External"/><Relationship Id="rId130" Type="http://schemas.openxmlformats.org/officeDocument/2006/relationships/hyperlink" Target="http://skinnonews.com/global/archives/9715" TargetMode="External"/><Relationship Id="rId151" Type="http://schemas.openxmlformats.org/officeDocument/2006/relationships/hyperlink" Target="http://skinnonews.com/global/archives/7245" TargetMode="External"/><Relationship Id="rId172" Type="http://schemas.openxmlformats.org/officeDocument/2006/relationships/hyperlink" Target="http://skinnonews.com/global/archives/14690" TargetMode="External"/><Relationship Id="rId193" Type="http://schemas.openxmlformats.org/officeDocument/2006/relationships/hyperlink" Target="http://skinnonews.com/global/archives/15409" TargetMode="External"/><Relationship Id="rId207" Type="http://schemas.openxmlformats.org/officeDocument/2006/relationships/hyperlink" Target="http://skinnonews.com/global/archives/15760" TargetMode="External"/><Relationship Id="rId228" Type="http://schemas.openxmlformats.org/officeDocument/2006/relationships/hyperlink" Target="http://skinnonews.com/global/archives/16376" TargetMode="External"/><Relationship Id="rId249" Type="http://schemas.openxmlformats.org/officeDocument/2006/relationships/hyperlink" Target="http://skinnonews.com/global/archives/18283" TargetMode="External"/><Relationship Id="rId13" Type="http://schemas.openxmlformats.org/officeDocument/2006/relationships/hyperlink" Target="http://skinnonews.com/global/archives/13103" TargetMode="External"/><Relationship Id="rId109" Type="http://schemas.openxmlformats.org/officeDocument/2006/relationships/hyperlink" Target="http://skinnonews.com/global/archives/10680" TargetMode="External"/><Relationship Id="rId34" Type="http://schemas.openxmlformats.org/officeDocument/2006/relationships/hyperlink" Target="http://skinnonews.com/global/archives/12220" TargetMode="External"/><Relationship Id="rId55" Type="http://schemas.openxmlformats.org/officeDocument/2006/relationships/hyperlink" Target="http://skinnonews.com/global/archives/11073" TargetMode="External"/><Relationship Id="rId76" Type="http://schemas.openxmlformats.org/officeDocument/2006/relationships/hyperlink" Target="http://skinnonews.com/global/archives/11486" TargetMode="External"/><Relationship Id="rId97" Type="http://schemas.openxmlformats.org/officeDocument/2006/relationships/hyperlink" Target="http://skinnonews.com/global/archives/10977" TargetMode="External"/><Relationship Id="rId120" Type="http://schemas.openxmlformats.org/officeDocument/2006/relationships/hyperlink" Target="http://skinnonews.com/global/archives/9509" TargetMode="External"/><Relationship Id="rId141" Type="http://schemas.openxmlformats.org/officeDocument/2006/relationships/hyperlink" Target="http://skinnonews.com/global/archives/10264" TargetMode="External"/><Relationship Id="rId7" Type="http://schemas.openxmlformats.org/officeDocument/2006/relationships/hyperlink" Target="http://skinnonews.com/global/archives/12982" TargetMode="External"/><Relationship Id="rId162" Type="http://schemas.openxmlformats.org/officeDocument/2006/relationships/hyperlink" Target="http://skinnonews.com/global/archives/2293" TargetMode="External"/><Relationship Id="rId183" Type="http://schemas.openxmlformats.org/officeDocument/2006/relationships/hyperlink" Target="http://skinnonews.com/global/archives/15007" TargetMode="External"/><Relationship Id="rId218" Type="http://schemas.openxmlformats.org/officeDocument/2006/relationships/hyperlink" Target="http://skinnonews.com/global/archives/16060" TargetMode="External"/><Relationship Id="rId239" Type="http://schemas.openxmlformats.org/officeDocument/2006/relationships/hyperlink" Target="http://skinnonews.com/global/archives/1114" TargetMode="External"/><Relationship Id="rId250" Type="http://schemas.openxmlformats.org/officeDocument/2006/relationships/hyperlink" Target="http://skinnonews.com/global/archives/18421" TargetMode="External"/><Relationship Id="rId24" Type="http://schemas.openxmlformats.org/officeDocument/2006/relationships/hyperlink" Target="http://skinnonews.com/global/archives/12427" TargetMode="External"/><Relationship Id="rId45" Type="http://schemas.openxmlformats.org/officeDocument/2006/relationships/hyperlink" Target="http://skinnonews.com/global/archives/11980" TargetMode="External"/><Relationship Id="rId66" Type="http://schemas.openxmlformats.org/officeDocument/2006/relationships/hyperlink" Target="http://skinnonews.com/global/archives/11756" TargetMode="External"/><Relationship Id="rId87" Type="http://schemas.openxmlformats.org/officeDocument/2006/relationships/hyperlink" Target="http://skinnonews.com/global/archives/4518" TargetMode="External"/><Relationship Id="rId110" Type="http://schemas.openxmlformats.org/officeDocument/2006/relationships/hyperlink" Target="http://skinnonews.com/global/archives/10654" TargetMode="External"/><Relationship Id="rId131" Type="http://schemas.openxmlformats.org/officeDocument/2006/relationships/hyperlink" Target="http://skinnonews.com/global/archives/9709" TargetMode="External"/><Relationship Id="rId152" Type="http://schemas.openxmlformats.org/officeDocument/2006/relationships/hyperlink" Target="http://skinnonews.com/global/archives/10206" TargetMode="External"/><Relationship Id="rId173" Type="http://schemas.openxmlformats.org/officeDocument/2006/relationships/hyperlink" Target="http://skinnonews.com/global/archives/14740" TargetMode="External"/><Relationship Id="rId194" Type="http://schemas.openxmlformats.org/officeDocument/2006/relationships/hyperlink" Target="http://skinnonews.com/global/archives/15430" TargetMode="External"/><Relationship Id="rId208" Type="http://schemas.openxmlformats.org/officeDocument/2006/relationships/hyperlink" Target="http://skinnonews.com/global/archives/15840" TargetMode="External"/><Relationship Id="rId229" Type="http://schemas.openxmlformats.org/officeDocument/2006/relationships/hyperlink" Target="http://skinnonews.com/global/archives/16952" TargetMode="External"/><Relationship Id="rId240" Type="http://schemas.openxmlformats.org/officeDocument/2006/relationships/hyperlink" Target="http://skinnonews.com/global/archives/17863" TargetMode="External"/><Relationship Id="rId14" Type="http://schemas.openxmlformats.org/officeDocument/2006/relationships/hyperlink" Target="http://skinnonews.com/global/archives/5205" TargetMode="External"/><Relationship Id="rId35" Type="http://schemas.openxmlformats.org/officeDocument/2006/relationships/hyperlink" Target="http://skinnonews.com/global/archives/12190" TargetMode="External"/><Relationship Id="rId56" Type="http://schemas.openxmlformats.org/officeDocument/2006/relationships/hyperlink" Target="http://skinnonews.com/global/archives/10845" TargetMode="External"/><Relationship Id="rId77" Type="http://schemas.openxmlformats.org/officeDocument/2006/relationships/hyperlink" Target="http://skinnonews.com/global/archives/11376" TargetMode="External"/><Relationship Id="rId100" Type="http://schemas.openxmlformats.org/officeDocument/2006/relationships/hyperlink" Target="http://skinnonews.com/global/archives/10897" TargetMode="External"/><Relationship Id="rId8" Type="http://schemas.openxmlformats.org/officeDocument/2006/relationships/hyperlink" Target="http://skinnonews.com/global/archives/" TargetMode="External"/><Relationship Id="rId98" Type="http://schemas.openxmlformats.org/officeDocument/2006/relationships/hyperlink" Target="http://skinnonews.com/global/archives/10939" TargetMode="External"/><Relationship Id="rId121" Type="http://schemas.openxmlformats.org/officeDocument/2006/relationships/hyperlink" Target="http://skinnonews.com/global/archives/10535" TargetMode="External"/><Relationship Id="rId142" Type="http://schemas.openxmlformats.org/officeDocument/2006/relationships/hyperlink" Target="http://skinnonews.com/global/archives/10322" TargetMode="External"/><Relationship Id="rId163" Type="http://schemas.openxmlformats.org/officeDocument/2006/relationships/hyperlink" Target="http://skinnonews.com/global/archives/14541" TargetMode="External"/><Relationship Id="rId184" Type="http://schemas.openxmlformats.org/officeDocument/2006/relationships/hyperlink" Target="http://skinnonews.com/global/archives/15067" TargetMode="External"/><Relationship Id="rId219" Type="http://schemas.openxmlformats.org/officeDocument/2006/relationships/hyperlink" Target="http://skinnonews.com/global/archives/16073" TargetMode="External"/><Relationship Id="rId230" Type="http://schemas.openxmlformats.org/officeDocument/2006/relationships/hyperlink" Target="http://skinnonews.com/global/archives/16939" TargetMode="External"/><Relationship Id="rId251" Type="http://schemas.openxmlformats.org/officeDocument/2006/relationships/printerSettings" Target="../printerSettings/printerSettings10.bin"/><Relationship Id="rId25" Type="http://schemas.openxmlformats.org/officeDocument/2006/relationships/hyperlink" Target="http://skinnonews.com/global/archives/12692" TargetMode="External"/><Relationship Id="rId46" Type="http://schemas.openxmlformats.org/officeDocument/2006/relationships/hyperlink" Target="http://skinnonews.com/global/archives/11992" TargetMode="External"/><Relationship Id="rId67" Type="http://schemas.openxmlformats.org/officeDocument/2006/relationships/hyperlink" Target="http://skinnonews.com/global/archives/11758" TargetMode="External"/><Relationship Id="rId88" Type="http://schemas.openxmlformats.org/officeDocument/2006/relationships/hyperlink" Target="http://skinnonews.com/global/archives/11189" TargetMode="External"/><Relationship Id="rId111" Type="http://schemas.openxmlformats.org/officeDocument/2006/relationships/hyperlink" Target="http://skinnonews.com/global/archives/10570" TargetMode="External"/><Relationship Id="rId132" Type="http://schemas.openxmlformats.org/officeDocument/2006/relationships/hyperlink" Target="http://skinnonews.com/global/archives/9616" TargetMode="External"/><Relationship Id="rId153" Type="http://schemas.openxmlformats.org/officeDocument/2006/relationships/hyperlink" Target="http://skinnonews.com/global/archives/5892" TargetMode="External"/><Relationship Id="rId174" Type="http://schemas.openxmlformats.org/officeDocument/2006/relationships/hyperlink" Target="http://skinnonews.com/global/archives/14755" TargetMode="External"/><Relationship Id="rId195" Type="http://schemas.openxmlformats.org/officeDocument/2006/relationships/hyperlink" Target="http://skinnonews.com/global/archives/15462" TargetMode="External"/><Relationship Id="rId209" Type="http://schemas.openxmlformats.org/officeDocument/2006/relationships/hyperlink" Target="http://skinnonews.com/global/archives/15865" TargetMode="External"/><Relationship Id="rId220" Type="http://schemas.openxmlformats.org/officeDocument/2006/relationships/hyperlink" Target="http://skinnonews.com/global/archives/16118" TargetMode="External"/><Relationship Id="rId241" Type="http://schemas.openxmlformats.org/officeDocument/2006/relationships/hyperlink" Target="http://skinnonews.com/global/archives/17893" TargetMode="External"/><Relationship Id="rId15" Type="http://schemas.openxmlformats.org/officeDocument/2006/relationships/hyperlink" Target="http://skinnonews.com/global/archives/13211" TargetMode="External"/><Relationship Id="rId36" Type="http://schemas.openxmlformats.org/officeDocument/2006/relationships/hyperlink" Target="http://skinnonews.com/global/archives/12106" TargetMode="External"/><Relationship Id="rId57" Type="http://schemas.openxmlformats.org/officeDocument/2006/relationships/hyperlink" Target="http://skinnonews.com/global/archives/10985" TargetMode="External"/><Relationship Id="rId78" Type="http://schemas.openxmlformats.org/officeDocument/2006/relationships/hyperlink" Target="http://skinnonews.com/global/archives/11415" TargetMode="External"/><Relationship Id="rId99" Type="http://schemas.openxmlformats.org/officeDocument/2006/relationships/hyperlink" Target="http://skinnonews.com/global/archives/10913" TargetMode="External"/><Relationship Id="rId101" Type="http://schemas.openxmlformats.org/officeDocument/2006/relationships/hyperlink" Target="http://skinnonews.com/global/archives/10842" TargetMode="External"/><Relationship Id="rId122" Type="http://schemas.openxmlformats.org/officeDocument/2006/relationships/hyperlink" Target="http://skinnonews.com/global/archives/9236" TargetMode="External"/><Relationship Id="rId143" Type="http://schemas.openxmlformats.org/officeDocument/2006/relationships/hyperlink" Target="http://skinnonews.com/global/archives/6216" TargetMode="External"/><Relationship Id="rId164" Type="http://schemas.openxmlformats.org/officeDocument/2006/relationships/hyperlink" Target="http://skinnonews.com/global/archives/14565" TargetMode="External"/><Relationship Id="rId185" Type="http://schemas.openxmlformats.org/officeDocument/2006/relationships/hyperlink" Target="http://skinnonews.com/global/archives/15103" TargetMode="External"/><Relationship Id="rId4" Type="http://schemas.openxmlformats.org/officeDocument/2006/relationships/hyperlink" Target="http://skinnonews.com/global/archives/13313" TargetMode="External"/><Relationship Id="rId9" Type="http://schemas.openxmlformats.org/officeDocument/2006/relationships/hyperlink" Target="http://skinnonews.com/global/archives/13256" TargetMode="External"/><Relationship Id="rId180" Type="http://schemas.openxmlformats.org/officeDocument/2006/relationships/hyperlink" Target="http://skinnonews.com/global/archives/14858" TargetMode="External"/><Relationship Id="rId210" Type="http://schemas.openxmlformats.org/officeDocument/2006/relationships/hyperlink" Target="http://skinnonews.com/global/archives/15902" TargetMode="External"/><Relationship Id="rId215" Type="http://schemas.openxmlformats.org/officeDocument/2006/relationships/hyperlink" Target="http://skinnonews.com/global/archives/16005" TargetMode="External"/><Relationship Id="rId236" Type="http://schemas.openxmlformats.org/officeDocument/2006/relationships/hyperlink" Target="http://skinnonews.com/global/archives/16787" TargetMode="External"/><Relationship Id="rId26" Type="http://schemas.openxmlformats.org/officeDocument/2006/relationships/hyperlink" Target="http://skinnonews.com/global/archives/12610" TargetMode="External"/><Relationship Id="rId231" Type="http://schemas.openxmlformats.org/officeDocument/2006/relationships/hyperlink" Target="http://skinnonews.com/global/archives/16925" TargetMode="External"/><Relationship Id="rId47" Type="http://schemas.openxmlformats.org/officeDocument/2006/relationships/hyperlink" Target="http://skinnonews.com/global/archives/" TargetMode="External"/><Relationship Id="rId68" Type="http://schemas.openxmlformats.org/officeDocument/2006/relationships/hyperlink" Target="http://skinnonews.com/global/archives/11623" TargetMode="External"/><Relationship Id="rId89" Type="http://schemas.openxmlformats.org/officeDocument/2006/relationships/hyperlink" Target="http://skinnonews.com/global/archives/11214" TargetMode="External"/><Relationship Id="rId112" Type="http://schemas.openxmlformats.org/officeDocument/2006/relationships/hyperlink" Target="http://skinnonews.com/global/archives/10574" TargetMode="External"/><Relationship Id="rId133" Type="http://schemas.openxmlformats.org/officeDocument/2006/relationships/hyperlink" Target="http://skinnonews.com/global/archives/9548" TargetMode="External"/><Relationship Id="rId154" Type="http://schemas.openxmlformats.org/officeDocument/2006/relationships/hyperlink" Target="http://skinnonews.com/global/archives/6517" TargetMode="External"/><Relationship Id="rId175" Type="http://schemas.openxmlformats.org/officeDocument/2006/relationships/hyperlink" Target="http://skinnonews.com/global/archives/14766" TargetMode="External"/><Relationship Id="rId196" Type="http://schemas.openxmlformats.org/officeDocument/2006/relationships/hyperlink" Target="http://skinnonews.com/global/archives/15490" TargetMode="External"/><Relationship Id="rId200" Type="http://schemas.openxmlformats.org/officeDocument/2006/relationships/hyperlink" Target="http://skinnonews.com/global/archives/15623" TargetMode="External"/><Relationship Id="rId16" Type="http://schemas.openxmlformats.org/officeDocument/2006/relationships/hyperlink" Target="http://skinnonews.com/global/archives/13130" TargetMode="External"/><Relationship Id="rId221" Type="http://schemas.openxmlformats.org/officeDocument/2006/relationships/hyperlink" Target="http://skinnonews.com/global/archives/16131" TargetMode="External"/><Relationship Id="rId242" Type="http://schemas.openxmlformats.org/officeDocument/2006/relationships/hyperlink" Target="http://skinnonews.com/global/archives/17950" TargetMode="External"/><Relationship Id="rId37" Type="http://schemas.openxmlformats.org/officeDocument/2006/relationships/hyperlink" Target="http://skinnonews.com/global/archives/12118" TargetMode="External"/><Relationship Id="rId58" Type="http://schemas.openxmlformats.org/officeDocument/2006/relationships/hyperlink" Target="http://skinnonews.com/global/archives/11010" TargetMode="External"/><Relationship Id="rId79" Type="http://schemas.openxmlformats.org/officeDocument/2006/relationships/hyperlink" Target="http://skinnonews.com/global/archives/11400" TargetMode="External"/><Relationship Id="rId102" Type="http://schemas.openxmlformats.org/officeDocument/2006/relationships/hyperlink" Target="http://skinnonews.com/global/archives/10872" TargetMode="External"/><Relationship Id="rId123" Type="http://schemas.openxmlformats.org/officeDocument/2006/relationships/hyperlink" Target="http://skinnonews.com/global/archives/10478" TargetMode="External"/><Relationship Id="rId144" Type="http://schemas.openxmlformats.org/officeDocument/2006/relationships/hyperlink" Target="http://skinnonews.com/global/archives/4499" TargetMode="External"/><Relationship Id="rId90" Type="http://schemas.openxmlformats.org/officeDocument/2006/relationships/hyperlink" Target="http://skinnonews.com/global/archives/8105" TargetMode="External"/><Relationship Id="rId165" Type="http://schemas.openxmlformats.org/officeDocument/2006/relationships/hyperlink" Target="http://skinnonews.com/global/archives/" TargetMode="External"/><Relationship Id="rId186" Type="http://schemas.openxmlformats.org/officeDocument/2006/relationships/hyperlink" Target="http://skinnonews.com/global/archives/15153" TargetMode="External"/><Relationship Id="rId211" Type="http://schemas.openxmlformats.org/officeDocument/2006/relationships/hyperlink" Target="http://skinnonews.com/global/archives/15925" TargetMode="External"/><Relationship Id="rId232" Type="http://schemas.openxmlformats.org/officeDocument/2006/relationships/hyperlink" Target="http://skinnonews.com/global/archives/16904" TargetMode="External"/><Relationship Id="rId27" Type="http://schemas.openxmlformats.org/officeDocument/2006/relationships/hyperlink" Target="http://skinnonews.com/global/archives/12471" TargetMode="External"/><Relationship Id="rId48" Type="http://schemas.openxmlformats.org/officeDocument/2006/relationships/hyperlink" Target="http://skinnonews.com/global/archives/11889" TargetMode="External"/><Relationship Id="rId69" Type="http://schemas.openxmlformats.org/officeDocument/2006/relationships/hyperlink" Target="http://skinnonews.com/global/archives/7302" TargetMode="External"/><Relationship Id="rId113" Type="http://schemas.openxmlformats.org/officeDocument/2006/relationships/hyperlink" Target="http://skinnonews.com/global/archives/10610" TargetMode="External"/><Relationship Id="rId134" Type="http://schemas.openxmlformats.org/officeDocument/2006/relationships/hyperlink" Target="http://skinnonews.com/global/archives/4844" TargetMode="External"/><Relationship Id="rId80" Type="http://schemas.openxmlformats.org/officeDocument/2006/relationships/hyperlink" Target="http://skinnonews.com/global/archives/11342" TargetMode="External"/><Relationship Id="rId155" Type="http://schemas.openxmlformats.org/officeDocument/2006/relationships/hyperlink" Target="http://skinnonews.com/global/archives/7870" TargetMode="External"/><Relationship Id="rId176" Type="http://schemas.openxmlformats.org/officeDocument/2006/relationships/hyperlink" Target="http://skinnonews.com/global/archives/14770" TargetMode="External"/><Relationship Id="rId197" Type="http://schemas.openxmlformats.org/officeDocument/2006/relationships/hyperlink" Target="http://skinnonews.com/global/archives/15497" TargetMode="External"/><Relationship Id="rId201" Type="http://schemas.openxmlformats.org/officeDocument/2006/relationships/hyperlink" Target="http://skinnonews.com/global/archives/15654" TargetMode="External"/><Relationship Id="rId222" Type="http://schemas.openxmlformats.org/officeDocument/2006/relationships/hyperlink" Target="http://skinnonews.com/global/archives/16154" TargetMode="External"/><Relationship Id="rId243" Type="http://schemas.openxmlformats.org/officeDocument/2006/relationships/hyperlink" Target="http://skinnonews.com/global/archives/17965" TargetMode="External"/><Relationship Id="rId17" Type="http://schemas.openxmlformats.org/officeDocument/2006/relationships/hyperlink" Target="http://skinnonews.com/global/archives/13060" TargetMode="External"/><Relationship Id="rId38" Type="http://schemas.openxmlformats.org/officeDocument/2006/relationships/hyperlink" Target="http://skinnonews.com/global/archives/12147" TargetMode="External"/><Relationship Id="rId59" Type="http://schemas.openxmlformats.org/officeDocument/2006/relationships/hyperlink" Target="http://skinnonews.com/global/archives/11037" TargetMode="External"/><Relationship Id="rId103" Type="http://schemas.openxmlformats.org/officeDocument/2006/relationships/hyperlink" Target="http://skinnonews.com/global/archives/10835" TargetMode="External"/><Relationship Id="rId124" Type="http://schemas.openxmlformats.org/officeDocument/2006/relationships/hyperlink" Target="http://skinnonews.com/global/archives/10404" TargetMode="External"/><Relationship Id="rId70" Type="http://schemas.openxmlformats.org/officeDocument/2006/relationships/hyperlink" Target="http://skinnonews.com/global/archives/11573" TargetMode="External"/><Relationship Id="rId91" Type="http://schemas.openxmlformats.org/officeDocument/2006/relationships/hyperlink" Target="http://skinnonews.com/global/archives/11147" TargetMode="External"/><Relationship Id="rId145" Type="http://schemas.openxmlformats.org/officeDocument/2006/relationships/hyperlink" Target="http://skinnonews.com/global/archives/7574" TargetMode="External"/><Relationship Id="rId166" Type="http://schemas.openxmlformats.org/officeDocument/2006/relationships/hyperlink" Target="http://skinnonews.com/global/archives/14588" TargetMode="External"/><Relationship Id="rId187" Type="http://schemas.openxmlformats.org/officeDocument/2006/relationships/hyperlink" Target="http://skinnonews.com/global/archives/15204" TargetMode="External"/><Relationship Id="rId1" Type="http://schemas.openxmlformats.org/officeDocument/2006/relationships/hyperlink" Target="http://skinnonews.com/global/archives/7961" TargetMode="External"/><Relationship Id="rId212" Type="http://schemas.openxmlformats.org/officeDocument/2006/relationships/hyperlink" Target="http://skinnonews.com/global/archives/15937" TargetMode="External"/><Relationship Id="rId233" Type="http://schemas.openxmlformats.org/officeDocument/2006/relationships/hyperlink" Target="http://skinnonews.com/global/archives/16881" TargetMode="External"/><Relationship Id="rId28" Type="http://schemas.openxmlformats.org/officeDocument/2006/relationships/hyperlink" Target="http://skinnonews.com/global/archives/12319" TargetMode="External"/><Relationship Id="rId49" Type="http://schemas.openxmlformats.org/officeDocument/2006/relationships/hyperlink" Target="http://skinnonews.com/global/archives/11916" TargetMode="External"/><Relationship Id="rId114" Type="http://schemas.openxmlformats.org/officeDocument/2006/relationships/hyperlink" Target="http://skinnonews.com/global/archives/" TargetMode="External"/><Relationship Id="rId60" Type="http://schemas.openxmlformats.org/officeDocument/2006/relationships/hyperlink" Target="http://skinnonews.com/global/archives/11125" TargetMode="External"/><Relationship Id="rId81" Type="http://schemas.openxmlformats.org/officeDocument/2006/relationships/hyperlink" Target="http://skinnonews.com/global/archives/2280" TargetMode="External"/><Relationship Id="rId135" Type="http://schemas.openxmlformats.org/officeDocument/2006/relationships/hyperlink" Target="http://skinnonews.com/global/archives/8643" TargetMode="External"/><Relationship Id="rId156" Type="http://schemas.openxmlformats.org/officeDocument/2006/relationships/hyperlink" Target="http://skinnonews.com/global/archives/" TargetMode="External"/><Relationship Id="rId177" Type="http://schemas.openxmlformats.org/officeDocument/2006/relationships/hyperlink" Target="http://skinnonews.com/global/archives/14788" TargetMode="External"/><Relationship Id="rId198" Type="http://schemas.openxmlformats.org/officeDocument/2006/relationships/hyperlink" Target="http://skinnonews.com/global/archives/15574" TargetMode="External"/><Relationship Id="rId202" Type="http://schemas.openxmlformats.org/officeDocument/2006/relationships/hyperlink" Target="http://skinnonews.com/global/archives/15638" TargetMode="External"/><Relationship Id="rId223" Type="http://schemas.openxmlformats.org/officeDocument/2006/relationships/hyperlink" Target="http://skinnonews.com/global/archives/16169" TargetMode="External"/><Relationship Id="rId244" Type="http://schemas.openxmlformats.org/officeDocument/2006/relationships/hyperlink" Target="http://skinnonews.com/global/archives/17978" TargetMode="External"/><Relationship Id="rId18" Type="http://schemas.openxmlformats.org/officeDocument/2006/relationships/hyperlink" Target="http://skinnonews.com/global/archives/13028" TargetMode="External"/><Relationship Id="rId39" Type="http://schemas.openxmlformats.org/officeDocument/2006/relationships/hyperlink" Target="http://skinnonews.com/global/archives/12091" TargetMode="External"/><Relationship Id="rId50" Type="http://schemas.openxmlformats.org/officeDocument/2006/relationships/hyperlink" Target="http://skinnonews.com/global/archives/11853" TargetMode="External"/><Relationship Id="rId104" Type="http://schemas.openxmlformats.org/officeDocument/2006/relationships/hyperlink" Target="http://skinnonews.com/global/archives/10802" TargetMode="External"/><Relationship Id="rId125" Type="http://schemas.openxmlformats.org/officeDocument/2006/relationships/hyperlink" Target="http://skinnonews.com/global/archives/10460" TargetMode="External"/><Relationship Id="rId146" Type="http://schemas.openxmlformats.org/officeDocument/2006/relationships/hyperlink" Target="http://skinnonews.com/global/archives/10254" TargetMode="External"/><Relationship Id="rId167" Type="http://schemas.openxmlformats.org/officeDocument/2006/relationships/hyperlink" Target="http://skinnonews.com/global/archives/14615" TargetMode="External"/><Relationship Id="rId188" Type="http://schemas.openxmlformats.org/officeDocument/2006/relationships/hyperlink" Target="http://skinnonews.com/global/archives/15208" TargetMode="External"/><Relationship Id="rId71" Type="http://schemas.openxmlformats.org/officeDocument/2006/relationships/hyperlink" Target="http://skinnonews.com/global/archives/11683" TargetMode="External"/><Relationship Id="rId92" Type="http://schemas.openxmlformats.org/officeDocument/2006/relationships/hyperlink" Target="http://skinnonews.com/global/archives/11161" TargetMode="External"/><Relationship Id="rId213" Type="http://schemas.openxmlformats.org/officeDocument/2006/relationships/hyperlink" Target="http://skinnonews.com/global/archives/15964" TargetMode="External"/><Relationship Id="rId234" Type="http://schemas.openxmlformats.org/officeDocument/2006/relationships/hyperlink" Target="http://skinnonews.com/global/archives/16834" TargetMode="External"/><Relationship Id="rId2" Type="http://schemas.openxmlformats.org/officeDocument/2006/relationships/hyperlink" Target="http://skinnonews.com/global/archives/13327" TargetMode="External"/><Relationship Id="rId29" Type="http://schemas.openxmlformats.org/officeDocument/2006/relationships/hyperlink" Target="http://skinnonews.com/global/archives/12389" TargetMode="External"/><Relationship Id="rId40" Type="http://schemas.openxmlformats.org/officeDocument/2006/relationships/hyperlink" Target="http://skinnonews.com/global/archives/12036" TargetMode="External"/><Relationship Id="rId115" Type="http://schemas.openxmlformats.org/officeDocument/2006/relationships/hyperlink" Target="http://skinnonews.com/global/archives/" TargetMode="External"/><Relationship Id="rId136" Type="http://schemas.openxmlformats.org/officeDocument/2006/relationships/hyperlink" Target="http://skinnonews.com/global/archives/8553" TargetMode="External"/><Relationship Id="rId157" Type="http://schemas.openxmlformats.org/officeDocument/2006/relationships/hyperlink" Target="http://skinnonews.com/global/archives/7445" TargetMode="External"/><Relationship Id="rId178" Type="http://schemas.openxmlformats.org/officeDocument/2006/relationships/hyperlink" Target="http://skinnonews.com/global/archives/14800" TargetMode="External"/><Relationship Id="rId61" Type="http://schemas.openxmlformats.org/officeDocument/2006/relationships/hyperlink" Target="http://skinnonews.com/global/archives/11180" TargetMode="External"/><Relationship Id="rId82" Type="http://schemas.openxmlformats.org/officeDocument/2006/relationships/hyperlink" Target="http://skinnonews.com/global/archives/" TargetMode="External"/><Relationship Id="rId199" Type="http://schemas.openxmlformats.org/officeDocument/2006/relationships/hyperlink" Target="http://skinnonews.com/global/archives/15610" TargetMode="External"/><Relationship Id="rId203" Type="http://schemas.openxmlformats.org/officeDocument/2006/relationships/hyperlink" Target="http://skinnonews.com/global/archives/15664" TargetMode="External"/><Relationship Id="rId19" Type="http://schemas.openxmlformats.org/officeDocument/2006/relationships/hyperlink" Target="http://skinnonews.com/global/archives/12878" TargetMode="External"/><Relationship Id="rId224" Type="http://schemas.openxmlformats.org/officeDocument/2006/relationships/hyperlink" Target="http://skinnonews.com/global/archives/16187" TargetMode="External"/><Relationship Id="rId245" Type="http://schemas.openxmlformats.org/officeDocument/2006/relationships/hyperlink" Target="http://skinnonews.com/global/archives/17989" TargetMode="External"/><Relationship Id="rId30" Type="http://schemas.openxmlformats.org/officeDocument/2006/relationships/hyperlink" Target="http://skinnonews.com/global/archives/12306" TargetMode="External"/><Relationship Id="rId105" Type="http://schemas.openxmlformats.org/officeDocument/2006/relationships/hyperlink" Target="http://skinnonews.com/global/archives/10746" TargetMode="External"/><Relationship Id="rId126" Type="http://schemas.openxmlformats.org/officeDocument/2006/relationships/hyperlink" Target="http://skinnonews.com/global/archives/9910" TargetMode="External"/><Relationship Id="rId147" Type="http://schemas.openxmlformats.org/officeDocument/2006/relationships/hyperlink" Target="http://skinnonews.com/global/archives/9837" TargetMode="External"/><Relationship Id="rId168" Type="http://schemas.openxmlformats.org/officeDocument/2006/relationships/hyperlink" Target="http://skinnonews.com/global/archives/14628" TargetMode="External"/><Relationship Id="rId51" Type="http://schemas.openxmlformats.org/officeDocument/2006/relationships/hyperlink" Target="http://skinnonews.com/global/archives/7991" TargetMode="External"/><Relationship Id="rId72" Type="http://schemas.openxmlformats.org/officeDocument/2006/relationships/hyperlink" Target="http://skinnonews.com/global/archives/11537" TargetMode="External"/><Relationship Id="rId93" Type="http://schemas.openxmlformats.org/officeDocument/2006/relationships/hyperlink" Target="http://skinnonews.com/global/archives/11082" TargetMode="External"/><Relationship Id="rId189" Type="http://schemas.openxmlformats.org/officeDocument/2006/relationships/hyperlink" Target="http://skinnonews.com/global/archives/15259" TargetMode="External"/><Relationship Id="rId3" Type="http://schemas.openxmlformats.org/officeDocument/2006/relationships/hyperlink" Target="http://skinnonews.com/global/archives/13329" TargetMode="External"/><Relationship Id="rId214" Type="http://schemas.openxmlformats.org/officeDocument/2006/relationships/hyperlink" Target="http://skinnonews.com/global/archives/15985" TargetMode="External"/><Relationship Id="rId235" Type="http://schemas.openxmlformats.org/officeDocument/2006/relationships/hyperlink" Target="http://skinnonews.com/global/archives/16810" TargetMode="External"/><Relationship Id="rId116" Type="http://schemas.openxmlformats.org/officeDocument/2006/relationships/hyperlink" Target="http://skinnonews.com/global/archives/" TargetMode="External"/><Relationship Id="rId137" Type="http://schemas.openxmlformats.org/officeDocument/2006/relationships/hyperlink" Target="http://skinnonews.com/global/archives/9096" TargetMode="External"/><Relationship Id="rId158" Type="http://schemas.openxmlformats.org/officeDocument/2006/relationships/hyperlink" Target="http://skinnonews.com/global/archives/13076" TargetMode="External"/><Relationship Id="rId20" Type="http://schemas.openxmlformats.org/officeDocument/2006/relationships/hyperlink" Target="http://skinnonews.com/global/archives/12928" TargetMode="External"/><Relationship Id="rId41" Type="http://schemas.openxmlformats.org/officeDocument/2006/relationships/hyperlink" Target="http://skinnonews.com/global/archives/12022" TargetMode="External"/><Relationship Id="rId62" Type="http://schemas.openxmlformats.org/officeDocument/2006/relationships/hyperlink" Target="http://skinnonews.com/global/archives/11237" TargetMode="External"/><Relationship Id="rId83" Type="http://schemas.openxmlformats.org/officeDocument/2006/relationships/hyperlink" Target="http://skinnonews.com/global/archives/11328" TargetMode="External"/><Relationship Id="rId179" Type="http://schemas.openxmlformats.org/officeDocument/2006/relationships/hyperlink" Target="http://skinnonews.com/global/archives/14803" TargetMode="External"/><Relationship Id="rId190" Type="http://schemas.openxmlformats.org/officeDocument/2006/relationships/hyperlink" Target="http://skinnonews.com/global/archives/15317" TargetMode="External"/><Relationship Id="rId204" Type="http://schemas.openxmlformats.org/officeDocument/2006/relationships/hyperlink" Target="http://skinnonews.com/global/archives/15687" TargetMode="External"/><Relationship Id="rId225" Type="http://schemas.openxmlformats.org/officeDocument/2006/relationships/hyperlink" Target="http://skinnonews.com/global/archives/16286" TargetMode="External"/><Relationship Id="rId246" Type="http://schemas.openxmlformats.org/officeDocument/2006/relationships/hyperlink" Target="http://skinnonews.com/global/archives/17990" TargetMode="External"/><Relationship Id="rId106" Type="http://schemas.openxmlformats.org/officeDocument/2006/relationships/hyperlink" Target="http://skinnonews.com/global/archives/10767" TargetMode="External"/><Relationship Id="rId127" Type="http://schemas.openxmlformats.org/officeDocument/2006/relationships/hyperlink" Target="http://skinnonews.com/global/archives/9333" TargetMode="External"/><Relationship Id="rId10" Type="http://schemas.openxmlformats.org/officeDocument/2006/relationships/hyperlink" Target="http://skinnonews.com/global/archives/13230" TargetMode="External"/><Relationship Id="rId31" Type="http://schemas.openxmlformats.org/officeDocument/2006/relationships/hyperlink" Target="http://skinnonews.com/global/archives/12269" TargetMode="External"/><Relationship Id="rId52" Type="http://schemas.openxmlformats.org/officeDocument/2006/relationships/hyperlink" Target="http://skinnonews.com/global/archives/11842" TargetMode="External"/><Relationship Id="rId73" Type="http://schemas.openxmlformats.org/officeDocument/2006/relationships/hyperlink" Target="http://skinnonews.com/global/archives/11527" TargetMode="External"/><Relationship Id="rId94" Type="http://schemas.openxmlformats.org/officeDocument/2006/relationships/hyperlink" Target="http://skinnonews.com/global/archives/11004" TargetMode="External"/><Relationship Id="rId148" Type="http://schemas.openxmlformats.org/officeDocument/2006/relationships/hyperlink" Target="http://skinnonews.com/global/archives/489" TargetMode="External"/><Relationship Id="rId169" Type="http://schemas.openxmlformats.org/officeDocument/2006/relationships/hyperlink" Target="http://skinnonews.com/global/archives/14634"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sheetPr>
  <dimension ref="A4:G25"/>
  <sheetViews>
    <sheetView workbookViewId="0">
      <selection activeCell="I15" sqref="I15"/>
    </sheetView>
  </sheetViews>
  <sheetFormatPr defaultRowHeight="15"/>
  <cols>
    <col min="1" max="1" width="10.125" style="146" bestFit="1" customWidth="1"/>
    <col min="2" max="2" width="36.125" style="146" customWidth="1"/>
    <col min="3" max="3" width="10.125" style="146" customWidth="1"/>
    <col min="4" max="4" width="98.5" style="146" customWidth="1"/>
    <col min="5" max="5" width="9" style="146"/>
    <col min="6" max="6" width="12.125" style="146" bestFit="1" customWidth="1"/>
    <col min="7" max="7" width="11" style="146" bestFit="1" customWidth="1"/>
    <col min="8" max="16384" width="9" style="146"/>
  </cols>
  <sheetData>
    <row r="4" spans="1:6" ht="18.75">
      <c r="A4" s="146" t="s">
        <v>792</v>
      </c>
      <c r="B4" s="512" t="str">
        <f>"Total posts: "&amp;'뉴스룸 요약'!H9</f>
        <v>Total posts: 8</v>
      </c>
      <c r="D4" s="157" t="str">
        <f>"집계 기준: "&amp;TEXT('뉴스룸 요약'!F17,"yy")&amp;"년 "&amp;TEXT('뉴스룸 요약'!F17,"m")&amp;"월 "&amp;TEXT('뉴스룸 요약'!F17,"d")&amp;"일 ~ "&amp;TEXT('뉴스룸 요약'!F17,"yy")&amp;"년 "&amp;TEXT('뉴스룸 요약'!F17,"m")&amp;"월 "&amp;TEXT(EOMONTH('뉴스룸 요약'!F17,0),"d")&amp;"일"</f>
        <v>집계 기준: 24년 9월 1일 ~ 24년 9월 30일</v>
      </c>
    </row>
    <row r="5" spans="1:6" ht="15.75">
      <c r="B5" s="513" t="str">
        <f>"- Monthly UV: "&amp;TEXT((SUM('뉴스룸 요약'!H17:H47)),"#,###")</f>
        <v>- Monthly UV: 18,214</v>
      </c>
    </row>
    <row r="6" spans="1:6" ht="15.75">
      <c r="B6" s="513" t="str">
        <f>"- Monthly PV: "&amp;TEXT((SUM('뉴스룸 요약'!K17:K47)),"#,###")</f>
        <v>- Monthly PV: 24,900</v>
      </c>
      <c r="F6" s="146" t="s">
        <v>2636</v>
      </c>
    </row>
    <row r="7" spans="1:6">
      <c r="F7" s="146" t="s">
        <v>2635</v>
      </c>
    </row>
    <row r="8" spans="1:6">
      <c r="A8" s="146" t="s">
        <v>795</v>
      </c>
      <c r="B8" s="323" t="str">
        <f>VLOOKUP($D9,'기사 리스트'!$B:$I,8,FALSE)</f>
        <v>SK어스온 말레이 광구 개발 타당성 검증</v>
      </c>
      <c r="D8" s="146" t="s">
        <v>790</v>
      </c>
    </row>
    <row r="9" spans="1:6">
      <c r="B9" s="514" t="str">
        <f>HYPERLINK('Top 기사'!H5,"▲ "&amp;B8)</f>
        <v>▲ SK어스온 말레이 광구 개발 타당성 검증</v>
      </c>
      <c r="D9" s="157" t="str">
        <f>INDEX('기사 리스트'!B:B,MATCH('Top 기사'!H5,'기사 리스트'!C:C,0))</f>
        <v>SK Earthon secures operatorship of Ketapu Cluster off the coast of Sarawak, Malaysia, expanding operations in Southeast Asia</v>
      </c>
      <c r="E9" s="206"/>
    </row>
    <row r="11" spans="1:6">
      <c r="A11" s="146" t="s">
        <v>789</v>
      </c>
      <c r="B11" s="323" t="str">
        <f>VLOOKUP($D12,'기사 리스트'!$B:$I,8,FALSE)</f>
        <v>SK에너지 지속가능 항공유 생산라인</v>
      </c>
      <c r="D11" s="146" t="s">
        <v>791</v>
      </c>
    </row>
    <row r="12" spans="1:6">
      <c r="B12" s="514" t="str">
        <f>HYPERLINK('Top 기사'!H6,"▲ "&amp;B11)</f>
        <v>▲ SK에너지 지속가능 항공유 생산라인</v>
      </c>
      <c r="D12" s="157" t="str">
        <f>INDEX('기사 리스트'!B:B,MATCH('Top 기사'!H6,'기사 리스트'!C:C,0))</f>
        <v>SK Energy to start sustainable aviation fuel (SAF) commercial production</v>
      </c>
      <c r="E12" s="206"/>
    </row>
    <row r="16" spans="1:6" ht="18.75">
      <c r="A16" s="146" t="s">
        <v>793</v>
      </c>
      <c r="B16" s="512" t="str">
        <f>"Total posts: "&amp;MAX('LDN 콘텐츠 data'!W:W)</f>
        <v>Total posts: 12</v>
      </c>
      <c r="D16" s="157" t="str">
        <f>"집계 기준: "&amp;TEXT('뉴스룸 요약'!F17,"yy")&amp;"년 "&amp;TEXT('뉴스룸 요약'!F17,"m")&amp;"월 "&amp;TEXT('뉴스룸 요약'!F17,"d")&amp;"일 ~ "&amp;TEXT('뉴스룸 요약'!F17,"yy")&amp;"년 "&amp;TEXT('뉴스룸 요약'!F17,"m")&amp;"월 "&amp;TEXT(EOMONTH('뉴스룸 요약'!F17,0),"d")&amp;"일"&amp;CHAR(10)&amp;"Follwer 집계 기준: "&amp;TEXT(F17,"yy")&amp;"년 "&amp;TEXT(F17,"m")&amp;"월 "&amp;TEXT(F17,"d")&amp;"일 "&amp;TEXT(G17,"h:mm AM/PM")</f>
        <v>집계 기준: 24년 9월 1일 ~ 24년 9월 30일
Follwer 집계 기준: 24년 10월 4일 2:33 AM</v>
      </c>
      <c r="F16" s="146" t="s">
        <v>865</v>
      </c>
    </row>
    <row r="17" spans="1:7" ht="15.75">
      <c r="B17" s="513" t="str">
        <f>"- Followers: "&amp;LEFT('LDN 경쟁사'!K7,6)</f>
        <v>- Followers: 83,141</v>
      </c>
      <c r="F17" s="265">
        <f>'LDN 경쟁사 data'!M3</f>
        <v>45569</v>
      </c>
      <c r="G17" s="515">
        <f>'LDN 경쟁사 data'!N3</f>
        <v>0.10625</v>
      </c>
    </row>
    <row r="18" spans="1:7" ht="15.75">
      <c r="B18" s="516" t="str">
        <f>"- Repost: "&amp;COUNTIF('요약장표 data'!E:E,"NguyenMinh Trang")&amp;"건"</f>
        <v>- Repost: 0건</v>
      </c>
      <c r="D18" s="206" t="s">
        <v>1090</v>
      </c>
    </row>
    <row r="19" spans="1:7">
      <c r="D19" s="206" t="s">
        <v>1091</v>
      </c>
    </row>
    <row r="20" spans="1:7">
      <c r="D20" s="206"/>
    </row>
    <row r="21" spans="1:7">
      <c r="A21" s="146" t="s">
        <v>794</v>
      </c>
      <c r="B21" s="323" t="str">
        <f>'LDN 노출 top5'!D4</f>
        <v xml:space="preserve">SKE SAF </v>
      </c>
      <c r="D21" s="146" t="s">
        <v>797</v>
      </c>
    </row>
    <row r="22" spans="1:7">
      <c r="B22" s="514" t="str">
        <f>IFERROR(
HYPERLINK(INDEX('요약장표 data'!B:B,MATCH(LEFT(INDEX('LDN 콘텐츠 data'!A:A,MATCH('LDN 노출 top5'!D4,'LDN 콘텐츠 data'!B:B,0)),200),'요약장표 data'!U:U,0)),"▲ "&amp;B21),"4p data 시트에 콘텐츠 데이터 똑같이 붙여넣으세요")</f>
        <v xml:space="preserve">▲ SKE SAF </v>
      </c>
      <c r="D22" s="157" t="str">
        <f>'LDN 노출 top5'!D4</f>
        <v xml:space="preserve">SKE SAF </v>
      </c>
    </row>
    <row r="24" spans="1:7">
      <c r="A24" s="146" t="s">
        <v>796</v>
      </c>
      <c r="B24" s="323" t="str">
        <f>'LDN 노출 top5'!D5</f>
        <v>SKEO 케타푸 광구</v>
      </c>
      <c r="D24" s="157" t="str">
        <f>'LDN 노출 top5'!D5</f>
        <v>SKEO 케타푸 광구</v>
      </c>
    </row>
    <row r="25" spans="1:7">
      <c r="B25" s="514" t="str">
        <f>IFERROR(HYPERLINK(INDEX('요약장표 data'!B:B,MATCH(LEFT(INDEX('LDN 콘텐츠 data'!A:A,MATCH('LDN 노출 top5'!D5,'LDN 콘텐츠 data'!B:B,0)),200),'요약장표 data'!U:U,0)),"▲ "&amp;B24),"4p data 시트에 콘텐츠 데이터 똑같이 붙여넣으세요")</f>
        <v>▲ SKEO 케타푸 광구</v>
      </c>
    </row>
  </sheetData>
  <phoneticPr fontId="5" type="noConversion"/>
  <conditionalFormatting sqref="B22 B25">
    <cfRule type="containsText" dxfId="35" priority="1" operator="containsText" text="4p data">
      <formula>NOT(ISERROR(SEARCH("4p data",B22)))</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sheetPr>
  <dimension ref="A1:U45"/>
  <sheetViews>
    <sheetView zoomScale="85" zoomScaleNormal="85" workbookViewId="0">
      <selection activeCell="A3" sqref="A3:T14"/>
    </sheetView>
  </sheetViews>
  <sheetFormatPr defaultRowHeight="16.5"/>
  <cols>
    <col min="1" max="1" width="91.125" style="15" bestFit="1" customWidth="1"/>
    <col min="2" max="2" width="32.125" style="15" customWidth="1"/>
    <col min="3" max="3" width="12.125" style="15" customWidth="1"/>
    <col min="4" max="4" width="10.375" style="15" customWidth="1"/>
    <col min="5" max="5" width="10.875" style="15" bestFit="1" customWidth="1"/>
    <col min="6" max="6" width="8.625" style="15" customWidth="1"/>
    <col min="7" max="8" width="12.125" style="15" customWidth="1"/>
    <col min="9" max="9" width="6.5" style="15" customWidth="1"/>
    <col min="10" max="10" width="6.375" style="15" bestFit="1" customWidth="1"/>
    <col min="11" max="11" width="6.5" style="15" customWidth="1"/>
    <col min="12" max="12" width="4.625" style="15" customWidth="1"/>
    <col min="13" max="13" width="11.125" style="15" customWidth="1"/>
    <col min="14" max="16" width="4.625" style="15" customWidth="1"/>
    <col min="17" max="19" width="6.5" style="15" customWidth="1"/>
    <col min="20" max="20" width="10.375" style="15" customWidth="1"/>
  </cols>
  <sheetData>
    <row r="1" spans="1:21">
      <c r="A1" s="15" t="s">
        <v>405</v>
      </c>
      <c r="B1" s="15" t="s">
        <v>1520</v>
      </c>
    </row>
    <row r="2" spans="1:21">
      <c r="A2" s="17" t="s">
        <v>406</v>
      </c>
      <c r="B2" s="17" t="s">
        <v>407</v>
      </c>
      <c r="C2" s="17" t="s">
        <v>408</v>
      </c>
      <c r="D2" s="17" t="s">
        <v>409</v>
      </c>
      <c r="E2" s="17" t="s">
        <v>410</v>
      </c>
      <c r="F2" s="17" t="s">
        <v>411</v>
      </c>
      <c r="G2" s="17" t="s">
        <v>412</v>
      </c>
      <c r="H2" s="17" t="s">
        <v>413</v>
      </c>
      <c r="I2" s="17" t="s">
        <v>414</v>
      </c>
      <c r="J2" s="17" t="s">
        <v>389</v>
      </c>
      <c r="K2" s="17" t="s">
        <v>2088</v>
      </c>
      <c r="L2" s="17" t="s">
        <v>1519</v>
      </c>
      <c r="M2" s="17" t="s">
        <v>403</v>
      </c>
      <c r="N2" s="17" t="s">
        <v>735</v>
      </c>
      <c r="O2" s="17" t="s">
        <v>415</v>
      </c>
      <c r="P2" s="17" t="s">
        <v>399</v>
      </c>
      <c r="Q2" s="17" t="s">
        <v>416</v>
      </c>
      <c r="R2" s="17" t="s">
        <v>417</v>
      </c>
      <c r="S2" s="17" t="s">
        <v>404</v>
      </c>
      <c r="T2" s="17" t="s">
        <v>418</v>
      </c>
    </row>
    <row r="3" spans="1:21">
      <c r="A3" s="15" t="s">
        <v>2589</v>
      </c>
      <c r="B3" s="15" t="s">
        <v>2590</v>
      </c>
      <c r="C3" s="15" t="s">
        <v>2591</v>
      </c>
      <c r="D3" s="15" t="s">
        <v>419</v>
      </c>
      <c r="E3" s="15" t="s">
        <v>2592</v>
      </c>
      <c r="F3" s="15" t="s">
        <v>2587</v>
      </c>
      <c r="G3" s="15" t="s">
        <v>419</v>
      </c>
      <c r="H3" s="15" t="s">
        <v>419</v>
      </c>
      <c r="I3" s="15" t="s">
        <v>2593</v>
      </c>
      <c r="J3" s="15">
        <v>3275</v>
      </c>
      <c r="K3" s="15" t="s">
        <v>419</v>
      </c>
      <c r="L3" s="15" t="s">
        <v>419</v>
      </c>
      <c r="M3" s="15">
        <v>186</v>
      </c>
      <c r="N3" s="15">
        <v>5.6793894618749619E-2</v>
      </c>
      <c r="O3" s="15">
        <v>28</v>
      </c>
      <c r="P3" s="15">
        <v>0</v>
      </c>
      <c r="Q3" s="15">
        <v>1</v>
      </c>
      <c r="R3" s="15" t="s">
        <v>419</v>
      </c>
      <c r="S3" s="15">
        <v>6.5648853778839111E-2</v>
      </c>
      <c r="T3" s="15" t="s">
        <v>419</v>
      </c>
      <c r="U3" s="46" t="str">
        <f>LEFT(A3,200)</f>
        <v>SK Innovation and local AI firm 딥아이(DEEP-AI) have developed the world's first "AI IRIS Non-Destructive Testing Automatic Evaluation Solution," advancing towards commercialization. This innovation is p</v>
      </c>
    </row>
    <row r="4" spans="1:21">
      <c r="A4" s="15" t="s">
        <v>2594</v>
      </c>
      <c r="B4" s="15" t="s">
        <v>2595</v>
      </c>
      <c r="C4" s="15" t="s">
        <v>2591</v>
      </c>
      <c r="D4" s="15" t="s">
        <v>419</v>
      </c>
      <c r="E4" s="15" t="s">
        <v>2592</v>
      </c>
      <c r="F4" s="15" t="s">
        <v>2584</v>
      </c>
      <c r="G4" s="15" t="s">
        <v>419</v>
      </c>
      <c r="H4" s="15" t="s">
        <v>419</v>
      </c>
      <c r="I4" s="15" t="s">
        <v>2593</v>
      </c>
      <c r="J4" s="15">
        <v>1746</v>
      </c>
      <c r="K4" s="15" t="s">
        <v>419</v>
      </c>
      <c r="L4" s="15" t="s">
        <v>419</v>
      </c>
      <c r="M4" s="15">
        <v>32</v>
      </c>
      <c r="N4" s="15">
        <v>1.8327606841921806E-2</v>
      </c>
      <c r="O4" s="15">
        <v>21</v>
      </c>
      <c r="P4" s="15">
        <v>2</v>
      </c>
      <c r="Q4" s="15">
        <v>0</v>
      </c>
      <c r="R4" s="15" t="s">
        <v>419</v>
      </c>
      <c r="S4" s="15">
        <v>3.1500574201345444E-2</v>
      </c>
      <c r="T4" s="15" t="s">
        <v>419</v>
      </c>
      <c r="U4" s="46" t="str">
        <f t="shared" ref="U4:U45" si="0">LEFT(A4,200)</f>
        <v>Children’s dreams are like lights that illuminate the world.✨ To keep those lights shine brightly, SK Innovation affiliates decided to team up with the Make-A-Wish Foundation in 𝗪𝗶𝘀𝗵 𝗠𝗮𝗸𝗲𝗿 project. Me</v>
      </c>
    </row>
    <row r="5" spans="1:21">
      <c r="A5" s="15" t="s">
        <v>2596</v>
      </c>
      <c r="B5" s="15" t="s">
        <v>2597</v>
      </c>
      <c r="C5" s="15" t="s">
        <v>2591</v>
      </c>
      <c r="D5" s="15" t="s">
        <v>419</v>
      </c>
      <c r="E5" s="15" t="s">
        <v>2592</v>
      </c>
      <c r="F5" s="15" t="s">
        <v>2583</v>
      </c>
      <c r="G5" s="15" t="s">
        <v>419</v>
      </c>
      <c r="H5" s="15" t="s">
        <v>419</v>
      </c>
      <c r="I5" s="15" t="s">
        <v>2593</v>
      </c>
      <c r="J5" s="15">
        <v>2024</v>
      </c>
      <c r="K5" s="15" t="s">
        <v>419</v>
      </c>
      <c r="L5" s="15" t="s">
        <v>419</v>
      </c>
      <c r="M5" s="15">
        <v>9</v>
      </c>
      <c r="N5" s="15">
        <v>4.4466401450335979E-3</v>
      </c>
      <c r="O5" s="15">
        <v>6</v>
      </c>
      <c r="P5" s="15">
        <v>0</v>
      </c>
      <c r="Q5" s="15">
        <v>0</v>
      </c>
      <c r="R5" s="15" t="s">
        <v>419</v>
      </c>
      <c r="S5" s="15">
        <v>7.4110673740506172E-3</v>
      </c>
      <c r="T5" s="15" t="s">
        <v>419</v>
      </c>
      <c r="U5" s="46" t="str">
        <f t="shared" si="0"/>
        <v xml:space="preserve">Do you remember our last 𝗘𝗻𝗲𝗿𝗴𝘆 𝗧𝗶𝗱𝗯𝗶𝘁𝘀 post about #Kerosene? It didn’t just replace the popular whale oil that once lit up homes 🕯️—it’s now powering planes and has become a pivotal component of the </v>
      </c>
    </row>
    <row r="6" spans="1:21">
      <c r="A6" s="15" t="s">
        <v>2598</v>
      </c>
      <c r="B6" s="15" t="s">
        <v>2599</v>
      </c>
      <c r="C6" s="15" t="s">
        <v>2591</v>
      </c>
      <c r="D6" s="15" t="s">
        <v>419</v>
      </c>
      <c r="E6" s="15" t="s">
        <v>2592</v>
      </c>
      <c r="F6" s="15" t="s">
        <v>2581</v>
      </c>
      <c r="G6" s="15" t="s">
        <v>419</v>
      </c>
      <c r="H6" s="15" t="s">
        <v>419</v>
      </c>
      <c r="I6" s="15" t="s">
        <v>2593</v>
      </c>
      <c r="J6" s="15">
        <v>3484</v>
      </c>
      <c r="K6" s="15" t="s">
        <v>419</v>
      </c>
      <c r="L6" s="15" t="s">
        <v>419</v>
      </c>
      <c r="M6" s="15">
        <v>535</v>
      </c>
      <c r="N6" s="15">
        <v>0.1535591334104538</v>
      </c>
      <c r="O6" s="15">
        <v>29</v>
      </c>
      <c r="P6" s="15">
        <v>0</v>
      </c>
      <c r="Q6" s="15">
        <v>2</v>
      </c>
      <c r="R6" s="15" t="s">
        <v>419</v>
      </c>
      <c r="S6" s="15">
        <v>0.1624569445848465</v>
      </c>
      <c r="T6" s="15" t="s">
        <v>419</v>
      </c>
      <c r="U6" s="46" t="str">
        <f t="shared" si="0"/>
        <v>Did you know that #asphalt is not just a road surface but a vital component of our daily lives? From #highways to parking lots, this versatile #material plays a crucial role in #transportation and urb</v>
      </c>
    </row>
    <row r="7" spans="1:21">
      <c r="A7" s="15" t="s">
        <v>2600</v>
      </c>
      <c r="B7" s="15" t="s">
        <v>2601</v>
      </c>
      <c r="C7" s="15" t="s">
        <v>2591</v>
      </c>
      <c r="D7" s="15" t="s">
        <v>419</v>
      </c>
      <c r="E7" s="15" t="s">
        <v>2592</v>
      </c>
      <c r="F7" s="15" t="s">
        <v>2576</v>
      </c>
      <c r="G7" s="15" t="s">
        <v>419</v>
      </c>
      <c r="H7" s="15" t="s">
        <v>419</v>
      </c>
      <c r="I7" s="15" t="s">
        <v>2593</v>
      </c>
      <c r="J7" s="15">
        <v>3794</v>
      </c>
      <c r="K7" s="15" t="s">
        <v>419</v>
      </c>
      <c r="L7" s="15" t="s">
        <v>419</v>
      </c>
      <c r="M7" s="15">
        <v>76</v>
      </c>
      <c r="N7" s="15">
        <v>2.0031629130244255E-2</v>
      </c>
      <c r="O7" s="15">
        <v>69</v>
      </c>
      <c r="P7" s="15">
        <v>4</v>
      </c>
      <c r="Q7" s="15">
        <v>5</v>
      </c>
      <c r="R7" s="15" t="s">
        <v>419</v>
      </c>
      <c r="S7" s="15">
        <v>4.0590405464172363E-2</v>
      </c>
      <c r="T7" s="15" t="s">
        <v>419</v>
      </c>
      <c r="U7" s="46" t="str">
        <f t="shared" si="0"/>
        <v>We are excited to announce that SK Enmove Co., Ltd. earned a Gold rating from EcoVadis, a globally recognized ESG supply chain assessment agency, placing it in the top 5%. This achievement reflects SK</v>
      </c>
    </row>
    <row r="8" spans="1:21">
      <c r="A8" s="15" t="s">
        <v>2602</v>
      </c>
      <c r="B8" s="15" t="s">
        <v>2603</v>
      </c>
      <c r="C8" s="15" t="s">
        <v>2591</v>
      </c>
      <c r="D8" s="15" t="s">
        <v>419</v>
      </c>
      <c r="E8" s="15" t="s">
        <v>2604</v>
      </c>
      <c r="F8" s="15" t="s">
        <v>2573</v>
      </c>
      <c r="G8" s="15" t="s">
        <v>419</v>
      </c>
      <c r="H8" s="15" t="s">
        <v>419</v>
      </c>
      <c r="I8" s="15" t="s">
        <v>2593</v>
      </c>
      <c r="J8" s="15">
        <v>3540</v>
      </c>
      <c r="K8" s="15">
        <v>914</v>
      </c>
      <c r="L8" s="15" t="s">
        <v>419</v>
      </c>
      <c r="M8" s="15">
        <v>100</v>
      </c>
      <c r="N8" s="15">
        <v>2.8248587623238564E-2</v>
      </c>
      <c r="O8" s="15">
        <v>33</v>
      </c>
      <c r="P8" s="15">
        <v>1</v>
      </c>
      <c r="Q8" s="15">
        <v>3</v>
      </c>
      <c r="R8" s="15" t="s">
        <v>419</v>
      </c>
      <c r="S8" s="15">
        <v>3.8700565695762634E-2</v>
      </c>
      <c r="T8" s="15" t="s">
        <v>2605</v>
      </c>
      <c r="U8" s="46" t="str">
        <f t="shared" si="0"/>
        <v>𝘏𝘢𝘱𝘱𝘺 𝘔𝘪𝘥-𝘈𝘶𝘵𝘶𝘮𝘯 𝘍𝘦𝘴𝘵𝘪𝘷𝘢𝘭!
In countries where this day is celebrated, one of the most popular traditions is gathering to gaze at the full moon 🌕 and pray for better luck 🙏. Join us to make wishes toge</v>
      </c>
    </row>
    <row r="9" spans="1:21">
      <c r="A9" s="15" t="s">
        <v>2606</v>
      </c>
      <c r="B9" s="15" t="s">
        <v>2607</v>
      </c>
      <c r="C9" s="15" t="s">
        <v>2591</v>
      </c>
      <c r="D9" s="15" t="s">
        <v>419</v>
      </c>
      <c r="E9" s="15" t="s">
        <v>2592</v>
      </c>
      <c r="F9" s="15" t="s">
        <v>2570</v>
      </c>
      <c r="G9" s="15" t="s">
        <v>419</v>
      </c>
      <c r="H9" s="15" t="s">
        <v>419</v>
      </c>
      <c r="I9" s="15" t="s">
        <v>2593</v>
      </c>
      <c r="J9" s="15">
        <v>3868</v>
      </c>
      <c r="K9" s="15" t="s">
        <v>419</v>
      </c>
      <c r="L9" s="15" t="s">
        <v>419</v>
      </c>
      <c r="M9" s="15">
        <v>63</v>
      </c>
      <c r="N9" s="15">
        <v>1.6287487000226974E-2</v>
      </c>
      <c r="O9" s="15">
        <v>41</v>
      </c>
      <c r="P9" s="15">
        <v>0</v>
      </c>
      <c r="Q9" s="15">
        <v>1</v>
      </c>
      <c r="R9" s="15" t="s">
        <v>419</v>
      </c>
      <c r="S9" s="15">
        <v>2.7145812287926674E-2</v>
      </c>
      <c r="T9" s="15" t="s">
        <v>419</v>
      </c>
      <c r="U9" s="46" t="str">
        <f t="shared" si="0"/>
        <v>Baffled by complex technical jargon from the #energy industry? Dive into 𝗜𝗻𝗻𝗼𝗽𝗲𝗱𝗶𝗮, your go-to guide for unraveling the latest industry trends and essential keywords, elevating your tech savvy! 📖 
To</v>
      </c>
    </row>
    <row r="10" spans="1:21">
      <c r="A10" s="15" t="s">
        <v>2608</v>
      </c>
      <c r="B10" s="15" t="s">
        <v>2609</v>
      </c>
      <c r="C10" s="15" t="s">
        <v>2591</v>
      </c>
      <c r="D10" s="15" t="s">
        <v>419</v>
      </c>
      <c r="E10" s="15" t="s">
        <v>2592</v>
      </c>
      <c r="F10" s="15" t="s">
        <v>2568</v>
      </c>
      <c r="G10" s="15" t="s">
        <v>419</v>
      </c>
      <c r="H10" s="15" t="s">
        <v>419</v>
      </c>
      <c r="I10" s="15" t="s">
        <v>2593</v>
      </c>
      <c r="J10" s="15">
        <v>13621</v>
      </c>
      <c r="K10" s="15" t="s">
        <v>419</v>
      </c>
      <c r="L10" s="15" t="s">
        <v>419</v>
      </c>
      <c r="M10" s="15">
        <v>439</v>
      </c>
      <c r="N10" s="15">
        <v>3.2229647040367126E-2</v>
      </c>
      <c r="O10" s="15">
        <v>238</v>
      </c>
      <c r="P10" s="15">
        <v>10</v>
      </c>
      <c r="Q10" s="15">
        <v>19</v>
      </c>
      <c r="R10" s="15" t="s">
        <v>419</v>
      </c>
      <c r="S10" s="15">
        <v>5.1831729710102081E-2</v>
      </c>
      <c r="T10" s="15" t="s">
        <v>419</v>
      </c>
      <c r="U10" s="46" t="str">
        <f t="shared" si="0"/>
        <v>We’re excited to announce that SK Energy has become the first in South Korea to run a dedicated continuous 𝗦𝘂𝘀𝘁𝗮𝗶𝗻𝗮𝗯𝗹𝗲 𝗔𝘃𝗶𝗮𝘁𝗶𝗼𝗻 𝗙𝘂𝗲𝗹 (#SAF) production line that uses advanced co-pressing technology. A</v>
      </c>
    </row>
    <row r="11" spans="1:21">
      <c r="A11" s="15" t="s">
        <v>2610</v>
      </c>
      <c r="B11" s="15" t="s">
        <v>2611</v>
      </c>
      <c r="C11" s="15" t="s">
        <v>2591</v>
      </c>
      <c r="D11" s="15" t="s">
        <v>419</v>
      </c>
      <c r="E11" s="15" t="s">
        <v>2592</v>
      </c>
      <c r="F11" s="15" t="s">
        <v>2567</v>
      </c>
      <c r="G11" s="15" t="s">
        <v>419</v>
      </c>
      <c r="H11" s="15" t="s">
        <v>419</v>
      </c>
      <c r="I11" s="15" t="s">
        <v>2593</v>
      </c>
      <c r="J11" s="15">
        <v>11268</v>
      </c>
      <c r="K11" s="15" t="s">
        <v>419</v>
      </c>
      <c r="L11" s="15" t="s">
        <v>419</v>
      </c>
      <c r="M11" s="15">
        <v>412</v>
      </c>
      <c r="N11" s="15">
        <v>3.6563720554113388E-2</v>
      </c>
      <c r="O11" s="15">
        <v>161</v>
      </c>
      <c r="P11" s="15">
        <v>5</v>
      </c>
      <c r="Q11" s="15">
        <v>2</v>
      </c>
      <c r="R11" s="15" t="s">
        <v>419</v>
      </c>
      <c r="S11" s="15">
        <v>5.1473196595907211E-2</v>
      </c>
      <c r="T11" s="15" t="s">
        <v>419</v>
      </c>
      <c r="U11" s="46" t="str">
        <f t="shared" si="0"/>
        <v>SK Earthon (#SKEO), SK Innovation’s subsidiary for oil exploration and production, announced on the 8th that it has secured operatorship of #Ketapu Cluster off the coast of #Sarawak, #Malaysia. The co</v>
      </c>
    </row>
    <row r="12" spans="1:21">
      <c r="A12" s="15" t="s">
        <v>2612</v>
      </c>
      <c r="B12" s="15" t="s">
        <v>2613</v>
      </c>
      <c r="C12" s="15" t="s">
        <v>2591</v>
      </c>
      <c r="D12" s="15" t="s">
        <v>419</v>
      </c>
      <c r="E12" s="15" t="s">
        <v>2592</v>
      </c>
      <c r="F12" s="15" t="s">
        <v>2566</v>
      </c>
      <c r="G12" s="15" t="s">
        <v>419</v>
      </c>
      <c r="H12" s="15" t="s">
        <v>419</v>
      </c>
      <c r="I12" s="15" t="s">
        <v>2593</v>
      </c>
      <c r="J12" s="15">
        <v>6539</v>
      </c>
      <c r="K12" s="15" t="s">
        <v>419</v>
      </c>
      <c r="L12" s="15" t="s">
        <v>419</v>
      </c>
      <c r="M12" s="15">
        <v>757</v>
      </c>
      <c r="N12" s="15">
        <v>0.11576693505048752</v>
      </c>
      <c r="O12" s="15">
        <v>48</v>
      </c>
      <c r="P12" s="15">
        <v>1</v>
      </c>
      <c r="Q12" s="15">
        <v>5</v>
      </c>
      <c r="R12" s="15" t="s">
        <v>419</v>
      </c>
      <c r="S12" s="15">
        <v>0.12402507662773132</v>
      </c>
      <c r="T12" s="15" t="s">
        <v>419</v>
      </c>
      <c r="U12" s="46" t="str">
        <f t="shared" si="0"/>
        <v>On Sep 9, 2004, SK celebrated the completion of its second 𝗟𝘂𝗯𝗲 𝗕𝗮𝘀𝗲 𝗢𝗶𝗹 (𝗟𝗕𝗢) 𝗣𝗿𝗼𝗱𝘂𝗰𝘁𝗶𝗼𝗻 𝗣𝗹𝗮𝗻𝘁 at the Ulsan Complex, South Korea. This is not only marked a turning point for the company but also prop</v>
      </c>
    </row>
    <row r="13" spans="1:21">
      <c r="A13" s="15" t="s">
        <v>2614</v>
      </c>
      <c r="B13" s="15" t="s">
        <v>2615</v>
      </c>
      <c r="C13" s="15" t="s">
        <v>2591</v>
      </c>
      <c r="D13" s="15" t="s">
        <v>419</v>
      </c>
      <c r="E13" s="15" t="s">
        <v>2592</v>
      </c>
      <c r="F13" s="15" t="s">
        <v>2563</v>
      </c>
      <c r="G13" s="15" t="s">
        <v>419</v>
      </c>
      <c r="H13" s="15" t="s">
        <v>419</v>
      </c>
      <c r="I13" s="15" t="s">
        <v>2593</v>
      </c>
      <c r="J13" s="15">
        <v>2002</v>
      </c>
      <c r="K13" s="15" t="s">
        <v>419</v>
      </c>
      <c r="L13" s="15" t="s">
        <v>419</v>
      </c>
      <c r="M13" s="15">
        <v>25</v>
      </c>
      <c r="N13" s="15">
        <v>1.2487512081861496E-2</v>
      </c>
      <c r="O13" s="15">
        <v>8</v>
      </c>
      <c r="P13" s="15">
        <v>0</v>
      </c>
      <c r="Q13" s="15">
        <v>1</v>
      </c>
      <c r="R13" s="15" t="s">
        <v>419</v>
      </c>
      <c r="S13" s="15">
        <v>1.6983017325401306E-2</v>
      </c>
      <c r="T13" s="15" t="s">
        <v>419</v>
      </c>
      <c r="U13" s="46" t="str">
        <f t="shared" si="0"/>
        <v>🌟 𝗠𝗲𝗲𝘁 𝗼𝘂𝗿 𝗲𝗺𝗽𝗹𝗼𝘆𝗲𝗲: Łukasz Grudzień 🌟
Today, we’d like to introduce Łukasz Grudzień, our dedicated Shift Leader in the CCS Production department, and an avid dog #photographer 📷
Thanks to the flexi</v>
      </c>
    </row>
    <row r="14" spans="1:21">
      <c r="A14" s="15" t="s">
        <v>2616</v>
      </c>
      <c r="B14" s="15" t="s">
        <v>2617</v>
      </c>
      <c r="C14" s="15" t="s">
        <v>2591</v>
      </c>
      <c r="D14" s="15" t="s">
        <v>419</v>
      </c>
      <c r="E14" s="15" t="s">
        <v>2592</v>
      </c>
      <c r="F14" s="15" t="s">
        <v>2560</v>
      </c>
      <c r="G14" s="15" t="s">
        <v>419</v>
      </c>
      <c r="H14" s="15" t="s">
        <v>419</v>
      </c>
      <c r="I14" s="15" t="s">
        <v>2593</v>
      </c>
      <c r="J14" s="15">
        <v>4830</v>
      </c>
      <c r="K14" s="15" t="s">
        <v>419</v>
      </c>
      <c r="L14" s="15" t="s">
        <v>419</v>
      </c>
      <c r="M14" s="15">
        <v>79</v>
      </c>
      <c r="N14" s="15">
        <v>1.6356106847524643E-2</v>
      </c>
      <c r="O14" s="15">
        <v>28</v>
      </c>
      <c r="P14" s="15">
        <v>0</v>
      </c>
      <c r="Q14" s="15">
        <v>4</v>
      </c>
      <c r="R14" s="15" t="s">
        <v>419</v>
      </c>
      <c r="S14" s="15">
        <v>2.2981366142630577E-2</v>
      </c>
      <c r="T14" s="15" t="s">
        <v>419</v>
      </c>
      <c r="U14" s="46" t="str">
        <f t="shared" si="0"/>
        <v>Ever wondered why your once-clear phone case now looks dingy yellow 🤔? Or why those stadium seats seem so faded 🤷🏻 ? It’s not just you! Explore the fascinating world of #plastic #discoloration and dis</v>
      </c>
    </row>
    <row r="15" spans="1:21">
      <c r="U15" s="46" t="str">
        <f t="shared" si="0"/>
        <v/>
      </c>
    </row>
    <row r="16" spans="1:21">
      <c r="U16" s="46" t="str">
        <f t="shared" si="0"/>
        <v/>
      </c>
    </row>
    <row r="17" spans="21:21">
      <c r="U17" s="46" t="str">
        <f t="shared" si="0"/>
        <v/>
      </c>
    </row>
    <row r="18" spans="21:21">
      <c r="U18" s="46" t="str">
        <f t="shared" si="0"/>
        <v/>
      </c>
    </row>
    <row r="19" spans="21:21">
      <c r="U19" s="46" t="str">
        <f t="shared" si="0"/>
        <v/>
      </c>
    </row>
    <row r="20" spans="21:21">
      <c r="U20" s="46" t="str">
        <f t="shared" si="0"/>
        <v/>
      </c>
    </row>
    <row r="21" spans="21:21">
      <c r="U21" s="46" t="str">
        <f t="shared" si="0"/>
        <v/>
      </c>
    </row>
    <row r="22" spans="21:21">
      <c r="U22" s="46" t="str">
        <f t="shared" si="0"/>
        <v/>
      </c>
    </row>
    <row r="23" spans="21:21">
      <c r="U23" s="46" t="str">
        <f t="shared" si="0"/>
        <v/>
      </c>
    </row>
    <row r="24" spans="21:21">
      <c r="U24" s="46" t="str">
        <f t="shared" si="0"/>
        <v/>
      </c>
    </row>
    <row r="25" spans="21:21">
      <c r="U25" s="46" t="str">
        <f t="shared" si="0"/>
        <v/>
      </c>
    </row>
    <row r="26" spans="21:21">
      <c r="U26" s="46" t="str">
        <f t="shared" si="0"/>
        <v/>
      </c>
    </row>
    <row r="27" spans="21:21">
      <c r="U27" s="46" t="str">
        <f t="shared" si="0"/>
        <v/>
      </c>
    </row>
    <row r="28" spans="21:21">
      <c r="U28" s="46" t="str">
        <f t="shared" si="0"/>
        <v/>
      </c>
    </row>
    <row r="29" spans="21:21">
      <c r="U29" s="46" t="str">
        <f t="shared" si="0"/>
        <v/>
      </c>
    </row>
    <row r="30" spans="21:21">
      <c r="U30" s="46" t="str">
        <f t="shared" si="0"/>
        <v/>
      </c>
    </row>
    <row r="31" spans="21:21">
      <c r="U31" s="46" t="str">
        <f t="shared" si="0"/>
        <v/>
      </c>
    </row>
    <row r="32" spans="21:21">
      <c r="U32" s="46" t="str">
        <f t="shared" si="0"/>
        <v/>
      </c>
    </row>
    <row r="33" spans="21:21">
      <c r="U33" s="46" t="str">
        <f t="shared" si="0"/>
        <v/>
      </c>
    </row>
    <row r="34" spans="21:21">
      <c r="U34" s="46" t="str">
        <f t="shared" si="0"/>
        <v/>
      </c>
    </row>
    <row r="35" spans="21:21">
      <c r="U35" s="46" t="str">
        <f t="shared" si="0"/>
        <v/>
      </c>
    </row>
    <row r="36" spans="21:21">
      <c r="U36" s="46" t="str">
        <f t="shared" si="0"/>
        <v/>
      </c>
    </row>
    <row r="37" spans="21:21">
      <c r="U37" s="46" t="str">
        <f t="shared" si="0"/>
        <v/>
      </c>
    </row>
    <row r="38" spans="21:21">
      <c r="U38" s="46" t="str">
        <f t="shared" si="0"/>
        <v/>
      </c>
    </row>
    <row r="39" spans="21:21">
      <c r="U39" s="46" t="str">
        <f t="shared" si="0"/>
        <v/>
      </c>
    </row>
    <row r="40" spans="21:21">
      <c r="U40" s="46" t="str">
        <f t="shared" si="0"/>
        <v/>
      </c>
    </row>
    <row r="41" spans="21:21">
      <c r="U41" s="46" t="str">
        <f t="shared" si="0"/>
        <v/>
      </c>
    </row>
    <row r="42" spans="21:21">
      <c r="U42" s="46" t="str">
        <f t="shared" si="0"/>
        <v/>
      </c>
    </row>
    <row r="43" spans="21:21">
      <c r="U43" s="46" t="str">
        <f t="shared" si="0"/>
        <v/>
      </c>
    </row>
    <row r="44" spans="21:21">
      <c r="U44" s="46" t="str">
        <f t="shared" si="0"/>
        <v/>
      </c>
    </row>
    <row r="45" spans="21:21">
      <c r="U45" s="46" t="str">
        <f t="shared" si="0"/>
        <v/>
      </c>
    </row>
  </sheetData>
  <phoneticPr fontId="5"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79998168889431442"/>
  </sheetPr>
  <dimension ref="A1:R37"/>
  <sheetViews>
    <sheetView topLeftCell="A5" zoomScale="85" zoomScaleNormal="85" workbookViewId="0">
      <selection activeCell="F25" sqref="F25:H28"/>
    </sheetView>
  </sheetViews>
  <sheetFormatPr defaultRowHeight="15"/>
  <cols>
    <col min="1" max="1" width="10.875" style="146" bestFit="1" customWidth="1"/>
    <col min="2" max="2" width="9.125" style="146" bestFit="1" customWidth="1"/>
    <col min="3" max="3" width="9.25" style="146" bestFit="1" customWidth="1"/>
    <col min="4" max="4" width="9.125" style="146" bestFit="1" customWidth="1"/>
    <col min="5" max="5" width="9" style="146"/>
    <col min="6" max="8" width="17.75" style="146" customWidth="1"/>
    <col min="9" max="9" width="12.875" style="146" customWidth="1"/>
    <col min="10" max="10" width="9" style="146"/>
    <col min="11" max="11" width="10.375" style="146" customWidth="1"/>
    <col min="12" max="12" width="11.125" style="146" customWidth="1"/>
    <col min="13" max="13" width="9.125" style="146" bestFit="1" customWidth="1"/>
    <col min="14" max="17" width="9" style="146"/>
    <col min="18" max="18" width="10.875" style="146" bestFit="1" customWidth="1"/>
    <col min="19" max="16384" width="9" style="146"/>
  </cols>
  <sheetData>
    <row r="1" spans="1:9" ht="15.75" thickBot="1"/>
    <row r="2" spans="1:9">
      <c r="A2" s="474" t="s">
        <v>886</v>
      </c>
      <c r="B2" s="475" t="s">
        <v>874</v>
      </c>
      <c r="C2" s="475" t="s">
        <v>875</v>
      </c>
      <c r="D2" s="476" t="s">
        <v>896</v>
      </c>
    </row>
    <row r="3" spans="1:9" ht="15.75" thickBot="1">
      <c r="A3" s="477" t="s">
        <v>895</v>
      </c>
      <c r="B3" s="462">
        <v>6318</v>
      </c>
      <c r="C3" s="462">
        <v>11410</v>
      </c>
      <c r="D3" s="478"/>
    </row>
    <row r="4" spans="1:9">
      <c r="A4" s="477" t="s">
        <v>887</v>
      </c>
      <c r="B4" s="462">
        <v>4524</v>
      </c>
      <c r="C4" s="462">
        <v>8077</v>
      </c>
      <c r="D4" s="478"/>
      <c r="F4" s="474" t="s">
        <v>892</v>
      </c>
      <c r="G4" s="475" t="s">
        <v>893</v>
      </c>
      <c r="H4" s="475" t="s">
        <v>894</v>
      </c>
      <c r="I4" s="476" t="s">
        <v>897</v>
      </c>
    </row>
    <row r="5" spans="1:9">
      <c r="A5" s="477" t="s">
        <v>888</v>
      </c>
      <c r="B5" s="462">
        <v>7842</v>
      </c>
      <c r="C5" s="462">
        <v>13459</v>
      </c>
      <c r="D5" s="478"/>
      <c r="F5" s="479" t="str">
        <f>INDEX(A:A,COUNTA(A:A)-10)</f>
        <v>23년 10월</v>
      </c>
      <c r="G5" s="480">
        <f>VLOOKUP(F5,A:C,2,FALSE)</f>
        <v>19436</v>
      </c>
      <c r="H5" s="480">
        <f>VLOOKUP(F5,A:E,3,FALSE)</f>
        <v>24656</v>
      </c>
      <c r="I5" s="481">
        <f>VLOOKUP(F5,A:E,4,FALSE)</f>
        <v>9</v>
      </c>
    </row>
    <row r="6" spans="1:9">
      <c r="A6" s="477" t="s">
        <v>889</v>
      </c>
      <c r="B6" s="462">
        <v>6428</v>
      </c>
      <c r="C6" s="462">
        <v>11004</v>
      </c>
      <c r="D6" s="478"/>
      <c r="F6" s="479" t="str">
        <f>INDEX(A:A,COUNTA(A:A)-9)</f>
        <v>23년 11월</v>
      </c>
      <c r="G6" s="480">
        <f t="shared" ref="G6:G15" si="0">VLOOKUP(F6,A:C,2,FALSE)</f>
        <v>179841</v>
      </c>
      <c r="H6" s="480">
        <f t="shared" ref="H6:H16" si="1">VLOOKUP(F6,A:E,3,FALSE)</f>
        <v>201063</v>
      </c>
      <c r="I6" s="481">
        <f t="shared" ref="I6:I14" si="2">VLOOKUP(F6,A:E,4,FALSE)</f>
        <v>15</v>
      </c>
    </row>
    <row r="7" spans="1:9">
      <c r="A7" s="477" t="s">
        <v>890</v>
      </c>
      <c r="B7" s="462">
        <v>5822</v>
      </c>
      <c r="C7" s="462">
        <v>10499</v>
      </c>
      <c r="D7" s="478">
        <v>13</v>
      </c>
      <c r="F7" s="479" t="str">
        <f>INDEX(A:A,COUNTA(A:A)-8)</f>
        <v>23년 12월</v>
      </c>
      <c r="G7" s="480">
        <f t="shared" si="0"/>
        <v>14771</v>
      </c>
      <c r="H7" s="480">
        <f t="shared" si="1"/>
        <v>19681</v>
      </c>
      <c r="I7" s="481">
        <f t="shared" si="2"/>
        <v>10</v>
      </c>
    </row>
    <row r="8" spans="1:9">
      <c r="A8" s="477" t="s">
        <v>891</v>
      </c>
      <c r="B8" s="462">
        <v>6203</v>
      </c>
      <c r="C8" s="462">
        <v>11042</v>
      </c>
      <c r="D8" s="478">
        <v>14</v>
      </c>
      <c r="F8" s="479" t="str">
        <f>INDEX(A:A,COUNTA(A:A)-7)</f>
        <v>24년 1월</v>
      </c>
      <c r="G8" s="480">
        <f t="shared" si="0"/>
        <v>10407</v>
      </c>
      <c r="H8" s="480">
        <f t="shared" si="1"/>
        <v>15360</v>
      </c>
      <c r="I8" s="481">
        <f t="shared" si="2"/>
        <v>12</v>
      </c>
    </row>
    <row r="9" spans="1:9">
      <c r="A9" s="477" t="s">
        <v>876</v>
      </c>
      <c r="B9" s="462">
        <v>7850</v>
      </c>
      <c r="C9" s="462">
        <v>13569</v>
      </c>
      <c r="D9" s="478">
        <v>13</v>
      </c>
      <c r="F9" s="479" t="str">
        <f>INDEX(A:A,COUNTA(A:A)-6)</f>
        <v>24년 2월</v>
      </c>
      <c r="G9" s="480">
        <f t="shared" si="0"/>
        <v>11376</v>
      </c>
      <c r="H9" s="480">
        <f t="shared" si="1"/>
        <v>16653</v>
      </c>
      <c r="I9" s="481">
        <f t="shared" si="2"/>
        <v>8</v>
      </c>
    </row>
    <row r="10" spans="1:9">
      <c r="A10" s="477" t="s">
        <v>877</v>
      </c>
      <c r="B10" s="462">
        <v>10532</v>
      </c>
      <c r="C10" s="462">
        <v>16825</v>
      </c>
      <c r="D10" s="478">
        <v>17</v>
      </c>
      <c r="F10" s="479" t="str">
        <f>INDEX(A:A,COUNTA(A:A)-5)</f>
        <v>24년 3월</v>
      </c>
      <c r="G10" s="480">
        <f t="shared" si="0"/>
        <v>12205</v>
      </c>
      <c r="H10" s="480">
        <f t="shared" si="1"/>
        <v>17182</v>
      </c>
      <c r="I10" s="481">
        <f t="shared" si="2"/>
        <v>7</v>
      </c>
    </row>
    <row r="11" spans="1:9">
      <c r="A11" s="477" t="s">
        <v>878</v>
      </c>
      <c r="B11" s="462">
        <v>6816</v>
      </c>
      <c r="C11" s="462">
        <v>11111</v>
      </c>
      <c r="D11" s="478">
        <v>10</v>
      </c>
      <c r="F11" s="479" t="str">
        <f>INDEX(A:A,COUNTA(A:A)-4)</f>
        <v>24년 4월</v>
      </c>
      <c r="G11" s="480">
        <f t="shared" si="0"/>
        <v>11523</v>
      </c>
      <c r="H11" s="480">
        <f t="shared" si="1"/>
        <v>16408</v>
      </c>
      <c r="I11" s="481">
        <f t="shared" si="2"/>
        <v>9</v>
      </c>
    </row>
    <row r="12" spans="1:9">
      <c r="A12" s="477" t="s">
        <v>879</v>
      </c>
      <c r="B12" s="462">
        <v>8172</v>
      </c>
      <c r="C12" s="462">
        <v>13560</v>
      </c>
      <c r="D12" s="478">
        <v>10</v>
      </c>
      <c r="F12" s="479" t="str">
        <f>INDEX(A:A,COUNTA(A:A)-3)</f>
        <v>24년 5월</v>
      </c>
      <c r="G12" s="480">
        <f t="shared" si="0"/>
        <v>11867</v>
      </c>
      <c r="H12" s="480">
        <f t="shared" si="1"/>
        <v>16664</v>
      </c>
      <c r="I12" s="481">
        <f t="shared" si="2"/>
        <v>4</v>
      </c>
    </row>
    <row r="13" spans="1:9">
      <c r="A13" s="477" t="s">
        <v>880</v>
      </c>
      <c r="B13" s="462">
        <v>9405</v>
      </c>
      <c r="C13" s="462">
        <v>15803</v>
      </c>
      <c r="D13" s="478">
        <v>21</v>
      </c>
      <c r="F13" s="479" t="str">
        <f>INDEX(A:A,COUNTA(A:A)-2)</f>
        <v>24년 6월</v>
      </c>
      <c r="G13" s="480">
        <f t="shared" si="0"/>
        <v>8729</v>
      </c>
      <c r="H13" s="480">
        <f t="shared" si="1"/>
        <v>12220</v>
      </c>
      <c r="I13" s="481">
        <f t="shared" si="2"/>
        <v>7</v>
      </c>
    </row>
    <row r="14" spans="1:9">
      <c r="A14" s="477" t="s">
        <v>881</v>
      </c>
      <c r="B14" s="462">
        <v>9018</v>
      </c>
      <c r="C14" s="462">
        <v>15226</v>
      </c>
      <c r="D14" s="478">
        <v>16</v>
      </c>
      <c r="F14" s="479" t="str">
        <f>INDEX(A:A,COUNTA(A:A)-1)</f>
        <v>24년 7월</v>
      </c>
      <c r="G14" s="480">
        <f t="shared" si="0"/>
        <v>12807</v>
      </c>
      <c r="H14" s="480">
        <f t="shared" si="1"/>
        <v>18769</v>
      </c>
      <c r="I14" s="481">
        <f t="shared" si="2"/>
        <v>8</v>
      </c>
    </row>
    <row r="15" spans="1:9">
      <c r="A15" s="477" t="s">
        <v>882</v>
      </c>
      <c r="B15" s="462">
        <v>7968</v>
      </c>
      <c r="C15" s="462">
        <v>15831</v>
      </c>
      <c r="D15" s="478">
        <v>33</v>
      </c>
      <c r="F15" s="479" t="str">
        <f>INDEX(A:A,COUNTA(A:A))</f>
        <v>24년 8월</v>
      </c>
      <c r="G15" s="480">
        <f t="shared" si="0"/>
        <v>11801</v>
      </c>
      <c r="H15" s="480">
        <f t="shared" si="1"/>
        <v>16803</v>
      </c>
      <c r="I15" s="481">
        <f>VLOOKUP(F15,A:E,4,FALSE)</f>
        <v>11</v>
      </c>
    </row>
    <row r="16" spans="1:9" ht="15.75" thickBot="1">
      <c r="A16" s="477" t="s">
        <v>883</v>
      </c>
      <c r="B16" s="462">
        <v>6884</v>
      </c>
      <c r="C16" s="462">
        <v>13762</v>
      </c>
      <c r="D16" s="478">
        <v>13</v>
      </c>
      <c r="F16" s="482" t="str">
        <f>INDEX(A:A,COUNTA(A:A)+1)</f>
        <v>24년 9월</v>
      </c>
      <c r="G16" s="483">
        <f>VLOOKUP(F16,A:C,2,FALSE)</f>
        <v>18214</v>
      </c>
      <c r="H16" s="483">
        <f t="shared" si="1"/>
        <v>24900</v>
      </c>
      <c r="I16" s="484">
        <f>VLOOKUP(F16,A:E,4,FALSE)</f>
        <v>8</v>
      </c>
    </row>
    <row r="17" spans="1:18">
      <c r="A17" s="477" t="s">
        <v>884</v>
      </c>
      <c r="B17" s="462">
        <v>9910</v>
      </c>
      <c r="C17" s="462">
        <v>18578</v>
      </c>
      <c r="D17" s="478">
        <v>21</v>
      </c>
    </row>
    <row r="18" spans="1:18">
      <c r="A18" s="485" t="s">
        <v>885</v>
      </c>
      <c r="B18" s="462">
        <v>11481</v>
      </c>
      <c r="C18" s="462">
        <v>18941</v>
      </c>
      <c r="D18" s="478">
        <v>10</v>
      </c>
    </row>
    <row r="19" spans="1:18">
      <c r="A19" s="485" t="s">
        <v>966</v>
      </c>
      <c r="B19" s="462">
        <v>26190</v>
      </c>
      <c r="C19" s="462">
        <v>37241</v>
      </c>
      <c r="D19" s="478">
        <v>15</v>
      </c>
    </row>
    <row r="20" spans="1:18" ht="42" customHeight="1">
      <c r="A20" s="485" t="s">
        <v>1037</v>
      </c>
      <c r="B20" s="462">
        <v>19531</v>
      </c>
      <c r="C20" s="462">
        <v>29815</v>
      </c>
      <c r="D20" s="478">
        <v>13</v>
      </c>
      <c r="F20" s="517" t="str">
        <f>MONTH('뉴스룸 요약'!F17)&amp;"월 뉴스채널 집계"</f>
        <v>9월 뉴스채널 집계</v>
      </c>
      <c r="G20" s="517"/>
      <c r="K20" s="486"/>
      <c r="L20" s="486"/>
      <c r="N20" s="486"/>
      <c r="O20" s="486"/>
    </row>
    <row r="21" spans="1:18">
      <c r="A21" s="485" t="s">
        <v>1134</v>
      </c>
      <c r="B21" s="462">
        <v>22735</v>
      </c>
      <c r="C21" s="462">
        <v>32832</v>
      </c>
      <c r="D21" s="478">
        <v>11</v>
      </c>
      <c r="F21" s="487" t="s">
        <v>1028</v>
      </c>
      <c r="G21" s="488">
        <f>M27</f>
        <v>8</v>
      </c>
      <c r="K21" s="489"/>
      <c r="L21" s="490"/>
      <c r="N21" s="489"/>
      <c r="O21" s="491"/>
    </row>
    <row r="22" spans="1:18">
      <c r="A22" s="485" t="s">
        <v>1184</v>
      </c>
      <c r="B22" s="462">
        <v>21266</v>
      </c>
      <c r="C22" s="462">
        <v>29023</v>
      </c>
      <c r="D22" s="478">
        <v>10</v>
      </c>
      <c r="F22" s="487" t="s">
        <v>1030</v>
      </c>
      <c r="G22" s="492">
        <f>K27</f>
        <v>18214</v>
      </c>
      <c r="K22" s="489"/>
      <c r="L22" s="491"/>
      <c r="N22" s="489"/>
      <c r="O22" s="491"/>
    </row>
    <row r="23" spans="1:18">
      <c r="A23" s="485" t="s">
        <v>1212</v>
      </c>
      <c r="B23" s="462">
        <v>21188</v>
      </c>
      <c r="C23" s="462">
        <v>27914</v>
      </c>
      <c r="D23" s="478">
        <v>12</v>
      </c>
      <c r="F23" s="487" t="s">
        <v>1029</v>
      </c>
      <c r="G23" s="492">
        <f>L27</f>
        <v>24900</v>
      </c>
      <c r="K23" s="489"/>
      <c r="L23" s="491"/>
      <c r="N23" s="489"/>
      <c r="O23" s="491"/>
    </row>
    <row r="24" spans="1:18" ht="15.75" thickBot="1">
      <c r="A24" s="485" t="s">
        <v>1246</v>
      </c>
      <c r="B24" s="462">
        <v>19436</v>
      </c>
      <c r="C24" s="462">
        <v>24656</v>
      </c>
      <c r="D24" s="478">
        <v>9</v>
      </c>
    </row>
    <row r="25" spans="1:18" ht="15.75" thickBot="1">
      <c r="A25" s="485" t="s">
        <v>1291</v>
      </c>
      <c r="B25" s="462">
        <v>179841</v>
      </c>
      <c r="C25" s="462">
        <v>201063</v>
      </c>
      <c r="D25" s="478">
        <v>15</v>
      </c>
      <c r="F25" s="493" t="s">
        <v>1</v>
      </c>
      <c r="G25" s="494" t="str">
        <f>MID(F15,5,SEARCH("월",F15,1)-SEARCH(" ",F15,1)-1)&amp;"월 뉴스채널 집계"</f>
        <v>8월 뉴스채널 집계</v>
      </c>
      <c r="H25" s="495" t="str">
        <f>MID(F16,5,SEARCH("월",F16,1)-SEARCH(" ",F16,1)-1)&amp;"월 뉴스채널 집계"</f>
        <v>9월 뉴스채널 집계</v>
      </c>
    </row>
    <row r="26" spans="1:18" ht="17.45" customHeight="1">
      <c r="A26" s="485" t="s">
        <v>1292</v>
      </c>
      <c r="B26" s="462">
        <v>14771</v>
      </c>
      <c r="C26" s="462">
        <v>19681</v>
      </c>
      <c r="D26" s="478">
        <v>10</v>
      </c>
      <c r="F26" s="496" t="s">
        <v>1028</v>
      </c>
      <c r="G26" s="497">
        <f>I15</f>
        <v>11</v>
      </c>
      <c r="H26" s="498">
        <f>I16</f>
        <v>8</v>
      </c>
      <c r="J26" s="474" t="s">
        <v>967</v>
      </c>
      <c r="K26" s="475" t="s">
        <v>868</v>
      </c>
      <c r="L26" s="475" t="s">
        <v>968</v>
      </c>
      <c r="M26" s="476" t="s">
        <v>969</v>
      </c>
    </row>
    <row r="27" spans="1:18" ht="16.5" thickBot="1">
      <c r="A27" s="485" t="s">
        <v>1456</v>
      </c>
      <c r="B27" s="462">
        <v>10407</v>
      </c>
      <c r="C27" s="462">
        <v>15360</v>
      </c>
      <c r="D27" s="478">
        <v>12</v>
      </c>
      <c r="F27" s="496" t="s">
        <v>1457</v>
      </c>
      <c r="G27" s="499">
        <f>ROUND(G15/DAY(EOMONTH(DATE(LEFT(F15,2)+100,MID(F15,5,SEARCH("월",F15,1)-SEARCH(" ",F15,1)-1),1),0)),0)</f>
        <v>381</v>
      </c>
      <c r="H27" s="500">
        <f>ROUND(G16/DAY(EOMONTH(DATE(LEFT(F16,2)+100,MID(F16,5,SEARCH("월",F16,1)-SEARCH(" ",F16,1)-1),1),0)),0)</f>
        <v>607</v>
      </c>
      <c r="J27" s="501" t="str">
        <f>TEXT('뉴스룸 요약'!F17,"yy")&amp;"년 "&amp;MONTH('뉴스룸 요약'!F17)&amp;"월"</f>
        <v>24년 9월</v>
      </c>
      <c r="K27" s="502">
        <f>SUM('뉴스룸 요약'!H17:H47)</f>
        <v>18214</v>
      </c>
      <c r="L27" s="502">
        <f>SUM('뉴스룸 요약'!K17:K47)</f>
        <v>24900</v>
      </c>
      <c r="M27" s="503">
        <f>'뉴스룸 요약'!H9</f>
        <v>8</v>
      </c>
    </row>
    <row r="28" spans="1:18" ht="16.5" thickBot="1">
      <c r="A28" s="485" t="s">
        <v>1478</v>
      </c>
      <c r="B28" s="462">
        <v>11376</v>
      </c>
      <c r="C28" s="462">
        <v>16653</v>
      </c>
      <c r="D28" s="478">
        <v>8</v>
      </c>
      <c r="F28" s="504" t="s">
        <v>1458</v>
      </c>
      <c r="G28" s="505">
        <f>ROUND(H15/DAY(EOMONTH(DATE(LEFT(F15,2)+100,MID(F15,5,SEARCH("월",F15,1)-SEARCH(" ",F15,1)-1),1),0)),0)</f>
        <v>542</v>
      </c>
      <c r="H28" s="506">
        <f>ROUND(H16/DAY(EOMONTH(DATE(LEFT(F16,2)+100,MID(F16,5,SEARCH("월",F16,1)-SEARCH(" ",F16,1)-1),1),0)),0)</f>
        <v>830</v>
      </c>
    </row>
    <row r="29" spans="1:18">
      <c r="A29" s="485" t="s">
        <v>1576</v>
      </c>
      <c r="B29" s="462">
        <v>12205</v>
      </c>
      <c r="C29" s="462">
        <v>17182</v>
      </c>
      <c r="D29" s="478">
        <v>7</v>
      </c>
      <c r="J29" s="146" t="str">
        <f>IF(J27=F16,"ㅇㅋ확인","J27:M27 A열에 값붙하시오")</f>
        <v>ㅇㅋ확인</v>
      </c>
    </row>
    <row r="30" spans="1:18">
      <c r="A30" s="485" t="s">
        <v>1640</v>
      </c>
      <c r="B30" s="462">
        <v>11523</v>
      </c>
      <c r="C30" s="462">
        <v>16408</v>
      </c>
      <c r="D30" s="478">
        <v>9</v>
      </c>
    </row>
    <row r="31" spans="1:18">
      <c r="A31" s="485" t="s">
        <v>1939</v>
      </c>
      <c r="B31" s="462">
        <v>11867</v>
      </c>
      <c r="C31" s="462">
        <v>16664</v>
      </c>
      <c r="D31" s="478">
        <v>4</v>
      </c>
      <c r="G31" s="507"/>
    </row>
    <row r="32" spans="1:18">
      <c r="A32" s="485" t="s">
        <v>1956</v>
      </c>
      <c r="B32" s="462">
        <v>8729</v>
      </c>
      <c r="C32" s="462">
        <v>12220</v>
      </c>
      <c r="D32" s="478">
        <v>7</v>
      </c>
      <c r="G32" s="508"/>
      <c r="R32" s="270"/>
    </row>
    <row r="33" spans="1:7">
      <c r="A33" s="485" t="s">
        <v>2078</v>
      </c>
      <c r="B33" s="462">
        <v>12807</v>
      </c>
      <c r="C33" s="462">
        <v>18769</v>
      </c>
      <c r="D33" s="478">
        <v>8</v>
      </c>
      <c r="G33" s="508"/>
    </row>
    <row r="34" spans="1:7">
      <c r="A34" s="485" t="s">
        <v>2272</v>
      </c>
      <c r="B34" s="462">
        <v>11801</v>
      </c>
      <c r="C34" s="462">
        <v>16803</v>
      </c>
      <c r="D34" s="478">
        <v>11</v>
      </c>
    </row>
    <row r="35" spans="1:7">
      <c r="A35" s="485" t="s">
        <v>2505</v>
      </c>
      <c r="B35" s="462">
        <v>18214</v>
      </c>
      <c r="C35" s="462">
        <v>24900</v>
      </c>
      <c r="D35" s="478">
        <v>8</v>
      </c>
    </row>
    <row r="36" spans="1:7">
      <c r="A36" s="485"/>
      <c r="B36" s="462"/>
      <c r="C36" s="462"/>
      <c r="D36" s="478"/>
    </row>
    <row r="37" spans="1:7" ht="15.75" thickBot="1">
      <c r="A37" s="509"/>
      <c r="B37" s="510"/>
      <c r="C37" s="510"/>
      <c r="D37" s="511"/>
    </row>
  </sheetData>
  <mergeCells count="1">
    <mergeCell ref="F20:G20"/>
  </mergeCells>
  <phoneticPr fontId="5" type="noConversion"/>
  <conditionalFormatting sqref="J29">
    <cfRule type="containsText" dxfId="34" priority="1" operator="containsText" text="J27:M27 A열에 값붙하시오">
      <formula>NOT(ISERROR(SEARCH("J27:M27 A열에 값붙하시오",J29)))</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9E0FF-605A-4D79-8755-898D978F8D84}">
  <sheetPr>
    <tabColor theme="9" tint="0.79998168889431442"/>
  </sheetPr>
  <dimension ref="A1:B33"/>
  <sheetViews>
    <sheetView topLeftCell="A3" workbookViewId="0">
      <selection activeCell="E30" sqref="E30"/>
    </sheetView>
  </sheetViews>
  <sheetFormatPr defaultRowHeight="16.5"/>
  <sheetData>
    <row r="1" spans="1:2" ht="17.25" thickBot="1">
      <c r="A1" s="518" t="str">
        <f>A2&amp;", "&amp;B2&amp;" PV 비교"</f>
        <v>8월, 9월 PV 비교</v>
      </c>
      <c r="B1" s="519"/>
    </row>
    <row r="2" spans="1:2">
      <c r="A2" s="131" t="str">
        <f>'뉴스룸 요약'!C3</f>
        <v>8월</v>
      </c>
      <c r="B2" s="132" t="str">
        <f>'뉴스룸 요약'!F3</f>
        <v>9월</v>
      </c>
    </row>
    <row r="3" spans="1:2">
      <c r="A3" s="82">
        <v>681</v>
      </c>
      <c r="B3" s="133">
        <f>IF('뉴스룸 요약'!K17=0,NA(),'뉴스룸 요약'!K17)</f>
        <v>125</v>
      </c>
    </row>
    <row r="4" spans="1:2">
      <c r="A4" s="82">
        <v>813</v>
      </c>
      <c r="B4" s="133">
        <f>IF('뉴스룸 요약'!K18=0,NA(),'뉴스룸 요약'!K18)</f>
        <v>454</v>
      </c>
    </row>
    <row r="5" spans="1:2">
      <c r="A5" s="82">
        <v>199</v>
      </c>
      <c r="B5" s="133">
        <f>IF('뉴스룸 요약'!K19=0,NA(),'뉴스룸 요약'!K19)</f>
        <v>657</v>
      </c>
    </row>
    <row r="6" spans="1:2">
      <c r="A6" s="82">
        <v>149</v>
      </c>
      <c r="B6" s="133">
        <f>IF('뉴스룸 요약'!K20=0,NA(),'뉴스룸 요약'!K20)</f>
        <v>565</v>
      </c>
    </row>
    <row r="7" spans="1:2">
      <c r="A7" s="82">
        <v>579</v>
      </c>
      <c r="B7" s="133">
        <f>IF('뉴스룸 요약'!K21=0,NA(),'뉴스룸 요약'!K21)</f>
        <v>507</v>
      </c>
    </row>
    <row r="8" spans="1:2">
      <c r="A8" s="82">
        <v>642</v>
      </c>
      <c r="B8" s="133">
        <f>IF('뉴스룸 요약'!K22=0,NA(),'뉴스룸 요약'!K22)</f>
        <v>378</v>
      </c>
    </row>
    <row r="9" spans="1:2">
      <c r="A9" s="82">
        <v>589</v>
      </c>
      <c r="B9" s="133">
        <f>IF('뉴스룸 요약'!K23=0,NA(),'뉴스룸 요약'!K23)</f>
        <v>205</v>
      </c>
    </row>
    <row r="10" spans="1:2">
      <c r="A10" s="82">
        <v>909</v>
      </c>
      <c r="B10" s="133">
        <f>IF('뉴스룸 요약'!K24=0,NA(),'뉴스룸 요약'!K24)</f>
        <v>186</v>
      </c>
    </row>
    <row r="11" spans="1:2">
      <c r="A11" s="82">
        <v>993</v>
      </c>
      <c r="B11" s="133">
        <f>IF('뉴스룸 요약'!K25=0,NA(),'뉴스룸 요약'!K25)</f>
        <v>2134</v>
      </c>
    </row>
    <row r="12" spans="1:2">
      <c r="A12" s="82">
        <v>663</v>
      </c>
      <c r="B12" s="133">
        <f>IF('뉴스룸 요약'!K26=0,NA(),'뉴스룸 요약'!K26)</f>
        <v>2128</v>
      </c>
    </row>
    <row r="13" spans="1:2">
      <c r="A13" s="82">
        <v>591</v>
      </c>
      <c r="B13" s="133">
        <f>IF('뉴스룸 요약'!K27=0,NA(),'뉴스룸 요약'!K27)</f>
        <v>2354</v>
      </c>
    </row>
    <row r="14" spans="1:2">
      <c r="A14" s="82">
        <v>913</v>
      </c>
      <c r="B14" s="133">
        <f>IF('뉴스룸 요약'!K28=0,NA(),'뉴스룸 요약'!K28)</f>
        <v>2253</v>
      </c>
    </row>
    <row r="15" spans="1:2">
      <c r="A15" s="82">
        <v>936</v>
      </c>
      <c r="B15" s="133">
        <f>IF('뉴스룸 요약'!K29=0,NA(),'뉴스룸 요약'!K29)</f>
        <v>2024</v>
      </c>
    </row>
    <row r="16" spans="1:2">
      <c r="A16" s="82">
        <v>879</v>
      </c>
      <c r="B16" s="133">
        <f>IF('뉴스룸 요약'!K30=0,NA(),'뉴스룸 요약'!K30)</f>
        <v>1678</v>
      </c>
    </row>
    <row r="17" spans="1:2">
      <c r="A17" s="82">
        <v>653</v>
      </c>
      <c r="B17" s="133">
        <f>IF('뉴스룸 요약'!K31=0,NA(),'뉴스룸 요약'!K31)</f>
        <v>1235</v>
      </c>
    </row>
    <row r="18" spans="1:2">
      <c r="A18" s="82">
        <v>467</v>
      </c>
      <c r="B18" s="133">
        <f>IF('뉴스룸 요약'!K32=0,NA(),'뉴스룸 요약'!K32)</f>
        <v>1311</v>
      </c>
    </row>
    <row r="19" spans="1:2">
      <c r="A19" s="82">
        <v>214</v>
      </c>
      <c r="B19" s="133">
        <f>IF('뉴스룸 요약'!K33=0,NA(),'뉴스룸 요약'!K33)</f>
        <v>463</v>
      </c>
    </row>
    <row r="20" spans="1:2">
      <c r="A20" s="82">
        <v>130</v>
      </c>
      <c r="B20" s="133">
        <f>IF('뉴스룸 요약'!K34=0,NA(),'뉴스룸 요약'!K34)</f>
        <v>435</v>
      </c>
    </row>
    <row r="21" spans="1:2">
      <c r="A21" s="82">
        <v>461</v>
      </c>
      <c r="B21" s="133">
        <f>IF('뉴스룸 요약'!K35=0,NA(),'뉴스룸 요약'!K35)</f>
        <v>706</v>
      </c>
    </row>
    <row r="22" spans="1:2">
      <c r="A22" s="82">
        <v>638</v>
      </c>
      <c r="B22" s="133">
        <f>IF('뉴스룸 요약'!K36=0,NA(),'뉴스룸 요약'!K36)</f>
        <v>641</v>
      </c>
    </row>
    <row r="23" spans="1:2">
      <c r="A23" s="82">
        <v>410</v>
      </c>
      <c r="B23" s="133">
        <f>IF('뉴스룸 요약'!K37=0,NA(),'뉴스룸 요약'!K37)</f>
        <v>283</v>
      </c>
    </row>
    <row r="24" spans="1:2">
      <c r="A24" s="82">
        <v>581</v>
      </c>
      <c r="B24" s="133">
        <f>IF('뉴스룸 요약'!K38=0,NA(),'뉴스룸 요약'!K38)</f>
        <v>341</v>
      </c>
    </row>
    <row r="25" spans="1:2">
      <c r="A25" s="82">
        <v>521</v>
      </c>
      <c r="B25" s="133">
        <f>IF('뉴스룸 요약'!K39=0,NA(),'뉴스룸 요약'!K39)</f>
        <v>655</v>
      </c>
    </row>
    <row r="26" spans="1:2">
      <c r="A26" s="82">
        <v>206</v>
      </c>
      <c r="B26" s="133">
        <f>IF('뉴스룸 요약'!K40=0,NA(),'뉴스룸 요약'!K40)</f>
        <v>629</v>
      </c>
    </row>
    <row r="27" spans="1:2">
      <c r="A27" s="82">
        <v>155</v>
      </c>
      <c r="B27" s="133">
        <f>IF('뉴스룸 요약'!K41=0,NA(),'뉴스룸 요약'!K41)</f>
        <v>581</v>
      </c>
    </row>
    <row r="28" spans="1:2">
      <c r="A28" s="82">
        <v>517</v>
      </c>
      <c r="B28" s="133">
        <f>IF('뉴스룸 요약'!K42=0,NA(),'뉴스룸 요약'!K42)</f>
        <v>642</v>
      </c>
    </row>
    <row r="29" spans="1:2">
      <c r="A29" s="82">
        <v>608</v>
      </c>
      <c r="B29" s="133">
        <f>IF('뉴스룸 요약'!K43=0,NA(),'뉴스룸 요약'!K43)</f>
        <v>561</v>
      </c>
    </row>
    <row r="30" spans="1:2">
      <c r="A30" s="82">
        <v>552</v>
      </c>
      <c r="B30" s="133">
        <f>IF('뉴스룸 요약'!K44=0,NA(),'뉴스룸 요약'!K44)</f>
        <v>194</v>
      </c>
    </row>
    <row r="31" spans="1:2">
      <c r="A31" s="82">
        <v>494</v>
      </c>
      <c r="B31" s="133">
        <f>IF('뉴스룸 요약'!K45=0,NA(),'뉴스룸 요약'!K45)</f>
        <v>138</v>
      </c>
    </row>
    <row r="32" spans="1:2">
      <c r="A32" s="82">
        <v>469</v>
      </c>
      <c r="B32" s="133">
        <f>IF('뉴스룸 요약'!K46=0,NA(),'뉴스룸 요약'!K46)</f>
        <v>437</v>
      </c>
    </row>
    <row r="33" spans="1:2" ht="17.25" thickBot="1">
      <c r="A33" s="83">
        <v>191</v>
      </c>
      <c r="B33" s="145" t="e">
        <f>IF('뉴스룸 요약'!K47=0,NA(),'뉴스룸 요약'!K47)</f>
        <v>#N/A</v>
      </c>
    </row>
  </sheetData>
  <mergeCells count="1">
    <mergeCell ref="A1:B1"/>
  </mergeCells>
  <phoneticPr fontId="5"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79998168889431442"/>
  </sheetPr>
  <dimension ref="A1:AA47"/>
  <sheetViews>
    <sheetView zoomScale="70" zoomScaleNormal="70" workbookViewId="0">
      <selection activeCell="B3" sqref="B3:N9"/>
    </sheetView>
  </sheetViews>
  <sheetFormatPr defaultRowHeight="15"/>
  <cols>
    <col min="1" max="5" width="9" style="146"/>
    <col min="6" max="6" width="17.125" style="146" customWidth="1"/>
    <col min="7" max="7" width="8.625" style="146" customWidth="1"/>
    <col min="8" max="8" width="9" style="146" bestFit="1" customWidth="1"/>
    <col min="9" max="9" width="8.625" style="146" bestFit="1" customWidth="1"/>
    <col min="10" max="10" width="12.5" style="146" bestFit="1" customWidth="1"/>
    <col min="11" max="11" width="8.625" style="146" bestFit="1" customWidth="1"/>
    <col min="12" max="12" width="11.875" style="146" bestFit="1" customWidth="1"/>
    <col min="13" max="13" width="12.125" style="146" bestFit="1" customWidth="1"/>
    <col min="14" max="14" width="8.625" style="146" customWidth="1"/>
    <col min="15" max="15" width="69.5" style="146" customWidth="1"/>
    <col min="16" max="16" width="9.125" style="146" customWidth="1"/>
    <col min="17" max="18" width="9" style="146"/>
    <col min="19" max="19" width="11.625" style="146" bestFit="1" customWidth="1"/>
    <col min="20" max="20" width="11.875" style="146" bestFit="1" customWidth="1"/>
    <col min="21" max="16384" width="9" style="146"/>
  </cols>
  <sheetData>
    <row r="1" spans="1:27" ht="15.75" thickBot="1"/>
    <row r="2" spans="1:27">
      <c r="B2" s="522" t="s">
        <v>0</v>
      </c>
      <c r="C2" s="523"/>
      <c r="D2" s="523"/>
      <c r="E2" s="523"/>
      <c r="F2" s="523"/>
      <c r="G2" s="523"/>
      <c r="H2" s="523"/>
      <c r="I2" s="523"/>
      <c r="J2" s="523"/>
      <c r="K2" s="523"/>
      <c r="L2" s="523"/>
      <c r="M2" s="523"/>
      <c r="N2" s="524"/>
      <c r="X2" s="408"/>
      <c r="Y2" s="409"/>
      <c r="Z2" s="409" t="s">
        <v>918</v>
      </c>
      <c r="AA2" s="410" t="s">
        <v>919</v>
      </c>
    </row>
    <row r="3" spans="1:27" ht="26.45" customHeight="1">
      <c r="B3" s="393"/>
      <c r="C3" s="525" t="str">
        <f>IF(MONTH(F17)=1,"12월",TEXT(MONTH(F17)-1,"#월"))</f>
        <v>8월</v>
      </c>
      <c r="D3" s="526"/>
      <c r="E3" s="527"/>
      <c r="F3" s="525" t="str">
        <f>TEXT(MONTH(F17),"#월")</f>
        <v>9월</v>
      </c>
      <c r="G3" s="526"/>
      <c r="H3" s="527"/>
      <c r="I3" s="528" t="s">
        <v>904</v>
      </c>
      <c r="J3" s="528"/>
      <c r="K3" s="528"/>
      <c r="L3" s="528" t="s">
        <v>905</v>
      </c>
      <c r="M3" s="528"/>
      <c r="N3" s="529"/>
      <c r="X3" s="411" t="str">
        <f>C3</f>
        <v>8월</v>
      </c>
      <c r="Y3" s="412"/>
      <c r="Z3" s="412"/>
      <c r="AA3" s="413"/>
    </row>
    <row r="4" spans="1:27">
      <c r="B4" s="393" t="s">
        <v>1</v>
      </c>
      <c r="C4" s="414" t="s">
        <v>907</v>
      </c>
      <c r="D4" s="414" t="s">
        <v>909</v>
      </c>
      <c r="E4" s="414" t="s">
        <v>911</v>
      </c>
      <c r="F4" s="414" t="s">
        <v>912</v>
      </c>
      <c r="G4" s="414" t="s">
        <v>909</v>
      </c>
      <c r="H4" s="414" t="s">
        <v>913</v>
      </c>
      <c r="I4" s="414" t="s">
        <v>906</v>
      </c>
      <c r="J4" s="414" t="s">
        <v>908</v>
      </c>
      <c r="K4" s="414" t="s">
        <v>910</v>
      </c>
      <c r="L4" s="414" t="s">
        <v>906</v>
      </c>
      <c r="M4" s="414" t="s">
        <v>908</v>
      </c>
      <c r="N4" s="415" t="s">
        <v>910</v>
      </c>
      <c r="X4" s="416"/>
      <c r="Y4" s="412" t="s">
        <v>374</v>
      </c>
      <c r="Z4" s="417">
        <f>C5</f>
        <v>1193</v>
      </c>
      <c r="AA4" s="418">
        <f>D5</f>
        <v>2137</v>
      </c>
    </row>
    <row r="5" spans="1:27">
      <c r="A5" s="146" t="s">
        <v>915</v>
      </c>
      <c r="B5" s="419" t="s">
        <v>2</v>
      </c>
      <c r="C5" s="420">
        <v>1193</v>
      </c>
      <c r="D5" s="420">
        <v>2137</v>
      </c>
      <c r="E5" s="420">
        <v>3330</v>
      </c>
      <c r="F5" s="421">
        <f>SUM('당월 기사'!E:E)-G5</f>
        <v>1572</v>
      </c>
      <c r="G5" s="421">
        <f>'GDN PV 집계'!K2</f>
        <v>8848</v>
      </c>
      <c r="H5" s="421">
        <f>SUM('당월 기사'!E:E)</f>
        <v>10420</v>
      </c>
      <c r="I5" s="422" t="str">
        <f>IF(F5-C5&gt;=0,TEXT(F5-C5,"+#,##0"),TEXT(F5-C5,"#,##0"))</f>
        <v>+379</v>
      </c>
      <c r="J5" s="422" t="str">
        <f t="shared" ref="J5:K9" si="0">IF(G5-D5&gt;=0,TEXT(G5-D5,"+#,##0"),TEXT(G5-D5,"#,##0"))</f>
        <v>+6,711</v>
      </c>
      <c r="K5" s="422" t="str">
        <f t="shared" si="0"/>
        <v>+7,090</v>
      </c>
      <c r="L5" s="423" t="str">
        <f t="shared" ref="L5:N9" si="1">IF((F5-C5)/C5&gt;=0,TEXT((F5-C5)/C5,"+0.00%"),TEXT((F5-C5)/C5,"0.00%"))</f>
        <v>+31.77%</v>
      </c>
      <c r="M5" s="423" t="str">
        <f>IFERROR(IF((G5-D5)/D5&gt;=0,TEXT((G5-D5)/D5,"+0.00%"),TEXT((G5-D5)/D5,"0.00%")),"-")</f>
        <v>+314.04%</v>
      </c>
      <c r="N5" s="423" t="str">
        <f t="shared" si="1"/>
        <v>+212.91%</v>
      </c>
      <c r="X5" s="416"/>
      <c r="Y5" s="412" t="s">
        <v>875</v>
      </c>
      <c r="Z5" s="424">
        <f>C6</f>
        <v>1651</v>
      </c>
      <c r="AA5" s="425">
        <f>D6</f>
        <v>2907</v>
      </c>
    </row>
    <row r="6" spans="1:27">
      <c r="B6" s="419" t="s">
        <v>3</v>
      </c>
      <c r="C6" s="420">
        <v>1651</v>
      </c>
      <c r="D6" s="426">
        <v>2907</v>
      </c>
      <c r="E6" s="426">
        <v>4558</v>
      </c>
      <c r="F6" s="427">
        <f>SUM('당월 기사'!F:F)-G6</f>
        <v>1803</v>
      </c>
      <c r="G6" s="421">
        <f>'GDN PV 집계'!J2</f>
        <v>11004</v>
      </c>
      <c r="H6" s="427">
        <f>SUM('당월 기사'!F:F)</f>
        <v>12807</v>
      </c>
      <c r="I6" s="422" t="str">
        <f>IF(F6-C6&gt;=0,TEXT(F6-C6,"+#,##0"),TEXT(F6-C6,"#,##0"))</f>
        <v>+152</v>
      </c>
      <c r="J6" s="422" t="str">
        <f t="shared" si="0"/>
        <v>+8,097</v>
      </c>
      <c r="K6" s="422" t="str">
        <f t="shared" si="0"/>
        <v>+8,249</v>
      </c>
      <c r="L6" s="423" t="str">
        <f t="shared" si="1"/>
        <v>+9.21%</v>
      </c>
      <c r="M6" s="423" t="str">
        <f>IFERROR(IF((G6-D6)/D6&gt;=0,TEXT((G6-D6)/D6,"+0.00%"),TEXT((G6-D6)/D6,"0.00%")),"-")</f>
        <v>+278.53%</v>
      </c>
      <c r="N6" s="423" t="str">
        <f t="shared" si="1"/>
        <v>+180.98%</v>
      </c>
      <c r="X6" s="416"/>
      <c r="Y6" s="412"/>
      <c r="Z6" s="412"/>
      <c r="AA6" s="413"/>
    </row>
    <row r="7" spans="1:27">
      <c r="B7" s="428" t="s">
        <v>381</v>
      </c>
      <c r="C7" s="429">
        <v>108.45454545454545</v>
      </c>
      <c r="D7" s="429">
        <v>2137</v>
      </c>
      <c r="E7" s="429">
        <v>302.72727272727275</v>
      </c>
      <c r="F7" s="430">
        <f>F5/F9</f>
        <v>196.5</v>
      </c>
      <c r="G7" s="430">
        <f>IFERROR(G5/G9,"-")</f>
        <v>4424</v>
      </c>
      <c r="H7" s="430">
        <f>AVERAGE('당월 기사'!E:E)</f>
        <v>1302.5</v>
      </c>
      <c r="I7" s="422" t="str">
        <f>IF(F7-C7&gt;=0,TEXT(F7-C7,"+#,##0"),TEXT(F7-C7,"#,##0"))</f>
        <v>+88</v>
      </c>
      <c r="J7" s="422" t="str">
        <f>IFERROR(IF(G7-D7&gt;=0,TEXT(G7-D7,"+#,##0"),TEXT(G7-D7,"#,##0")),"-")</f>
        <v>+2,287</v>
      </c>
      <c r="K7" s="422" t="str">
        <f t="shared" si="0"/>
        <v>+1,000</v>
      </c>
      <c r="L7" s="423" t="str">
        <f t="shared" si="1"/>
        <v>+81.18%</v>
      </c>
      <c r="M7" s="423" t="str">
        <f>IFERROR(IF((G7-D7)/D7&gt;=0,TEXT((G7-D7)/D7,"+0.00%"),TEXT((G7-D7)/D7,"0.00%")),"-")</f>
        <v>+107.02%</v>
      </c>
      <c r="N7" s="423" t="str">
        <f t="shared" si="1"/>
        <v>+330.26%</v>
      </c>
      <c r="X7" s="411" t="str">
        <f>F3</f>
        <v>9월</v>
      </c>
      <c r="Y7" s="412"/>
      <c r="Z7" s="412"/>
      <c r="AA7" s="413"/>
    </row>
    <row r="8" spans="1:27">
      <c r="B8" s="428" t="s">
        <v>382</v>
      </c>
      <c r="C8" s="429">
        <v>150.09090909090909</v>
      </c>
      <c r="D8" s="429">
        <v>2907</v>
      </c>
      <c r="E8" s="429">
        <v>414.36363636363637</v>
      </c>
      <c r="F8" s="430">
        <f>F6/F9</f>
        <v>225.375</v>
      </c>
      <c r="G8" s="430">
        <f>IFERROR(G6/G9,"-")</f>
        <v>5502</v>
      </c>
      <c r="H8" s="430">
        <f>AVERAGE('당월 기사'!F:F)</f>
        <v>1600.875</v>
      </c>
      <c r="I8" s="422" t="str">
        <f>IF(F8-C8&gt;=0,TEXT(F8-C8,"+#,##0"),TEXT(F8-C8,"#,##0"))</f>
        <v>+75</v>
      </c>
      <c r="J8" s="422" t="str">
        <f>IFERROR(IF(G8-D8&gt;=0,TEXT(G8-D8,"+#,##0"),TEXT(G8-D8,"#,##0")),"-")</f>
        <v>+2,595</v>
      </c>
      <c r="K8" s="422" t="str">
        <f t="shared" si="0"/>
        <v>+1,187</v>
      </c>
      <c r="L8" s="423" t="str">
        <f t="shared" si="1"/>
        <v>+50.16%</v>
      </c>
      <c r="M8" s="423" t="str">
        <f>IFERROR(IF((G8-D8)/D8&gt;=0,TEXT((G8-D8)/D8,"+0.00%"),TEXT((G8-D8)/D8,"0.00%")),"-")</f>
        <v>+89.27%</v>
      </c>
      <c r="N8" s="423" t="str">
        <f t="shared" si="1"/>
        <v>+286.35%</v>
      </c>
      <c r="X8" s="416"/>
      <c r="Y8" s="412" t="s">
        <v>916</v>
      </c>
      <c r="Z8" s="417">
        <f>F5</f>
        <v>1572</v>
      </c>
      <c r="AA8" s="418">
        <f>G5</f>
        <v>8848</v>
      </c>
    </row>
    <row r="9" spans="1:27" ht="24.75" thickBot="1">
      <c r="B9" s="431" t="s">
        <v>4</v>
      </c>
      <c r="C9" s="432">
        <v>11</v>
      </c>
      <c r="D9" s="432">
        <v>1</v>
      </c>
      <c r="E9" s="432">
        <v>11</v>
      </c>
      <c r="F9" s="433">
        <f>SUM(P17:P47)-P48</f>
        <v>8</v>
      </c>
      <c r="G9" s="167">
        <f>COUNTIF('당월 기사'!H3:H40,"yes")</f>
        <v>2</v>
      </c>
      <c r="H9" s="433">
        <f>SUM(P17:P47)-P48</f>
        <v>8</v>
      </c>
      <c r="I9" s="434" t="str">
        <f>IF(F9-C9&gt;=0,TEXT(F9-C9,"+#,##0"),TEXT(F9-C9,"#,##0"))</f>
        <v>-3</v>
      </c>
      <c r="J9" s="434" t="str">
        <f>IF(G9-D9&gt;=0,TEXT(G9-D9,"+#,##0"),TEXT(G9-D9,"#,##0"))</f>
        <v>+1</v>
      </c>
      <c r="K9" s="434" t="str">
        <f t="shared" si="0"/>
        <v>-3</v>
      </c>
      <c r="L9" s="435" t="str">
        <f t="shared" si="1"/>
        <v>-27.27%</v>
      </c>
      <c r="M9" s="435" t="str">
        <f>IFERROR(IF((G9-D9)/D9&gt;=0,TEXT((G9-D9)/D9,"+0.00%"),TEXT((G9-D9)/D9,"0.00%")),"-")</f>
        <v>+100.00%</v>
      </c>
      <c r="N9" s="435" t="str">
        <f t="shared" si="1"/>
        <v>-27.27%</v>
      </c>
      <c r="X9" s="416"/>
      <c r="Y9" s="412" t="s">
        <v>917</v>
      </c>
      <c r="Z9" s="424">
        <f>F6</f>
        <v>1803</v>
      </c>
      <c r="AA9" s="418">
        <f>G6</f>
        <v>11004</v>
      </c>
    </row>
    <row r="10" spans="1:27" ht="21.6" customHeight="1" thickBot="1">
      <c r="B10" s="436" t="s">
        <v>921</v>
      </c>
      <c r="E10" s="437">
        <v>0.2821794763155665</v>
      </c>
      <c r="H10" s="438">
        <f>H5/'뉴스룸 UV PV'!G16</f>
        <v>0.57208740529263202</v>
      </c>
      <c r="X10" s="439"/>
      <c r="Y10" s="440" t="s">
        <v>920</v>
      </c>
      <c r="Z10" s="441">
        <v>0</v>
      </c>
      <c r="AA10" s="442">
        <v>0</v>
      </c>
    </row>
    <row r="11" spans="1:27" ht="21.6" customHeight="1">
      <c r="B11" s="436" t="s">
        <v>922</v>
      </c>
      <c r="E11" s="437">
        <v>0.27126108433017915</v>
      </c>
      <c r="H11" s="438">
        <f>H6/'뉴스룸 UV PV'!H16</f>
        <v>0.51433734939759035</v>
      </c>
      <c r="S11" s="443"/>
      <c r="T11" s="443"/>
    </row>
    <row r="12" spans="1:27" ht="21.6" customHeight="1">
      <c r="A12" s="146" t="s">
        <v>914</v>
      </c>
      <c r="B12" s="444" t="s">
        <v>464</v>
      </c>
      <c r="C12" s="445"/>
      <c r="D12" s="445"/>
      <c r="E12" s="446">
        <v>28205</v>
      </c>
      <c r="F12" s="445"/>
      <c r="G12" s="445"/>
      <c r="H12" s="447">
        <f>SUM('LDN 노출 top5'!E4:E8)</f>
        <v>40126</v>
      </c>
      <c r="I12" s="445"/>
      <c r="J12" s="445"/>
      <c r="K12" s="447">
        <f>H12-E12</f>
        <v>11921</v>
      </c>
      <c r="S12" s="443"/>
      <c r="T12" s="443"/>
    </row>
    <row r="13" spans="1:27" ht="21.6" customHeight="1">
      <c r="B13" s="444" t="s">
        <v>465</v>
      </c>
      <c r="C13" s="448"/>
      <c r="D13" s="448"/>
      <c r="E13" s="437">
        <v>3.6669990435685071E-2</v>
      </c>
      <c r="F13" s="448"/>
      <c r="G13" s="448"/>
      <c r="H13" s="438">
        <f>'LDN 당월 콘텐츠'!L38</f>
        <v>4.5223450184194297E-2</v>
      </c>
      <c r="S13" s="443"/>
      <c r="T13" s="443"/>
    </row>
    <row r="14" spans="1:27">
      <c r="F14" s="449"/>
      <c r="G14" s="448"/>
    </row>
    <row r="15" spans="1:27">
      <c r="F15" s="530" t="s">
        <v>12</v>
      </c>
      <c r="G15" s="530"/>
      <c r="H15" s="531" t="s">
        <v>13</v>
      </c>
      <c r="I15" s="531"/>
      <c r="J15" s="531"/>
      <c r="K15" s="531"/>
      <c r="L15" s="531"/>
      <c r="M15" s="531"/>
      <c r="N15" s="531"/>
      <c r="O15" s="531"/>
      <c r="S15" s="450" t="str">
        <f>IF(L5&gt;0,"UV "&amp;TEXT(L5,"0.00%")&amp;" 증가","UV "&amp;TEXT(L5,"0.00%")&amp;" 감소")</f>
        <v>UV 31.77% 증가</v>
      </c>
    </row>
    <row r="16" spans="1:27" ht="15.75" thickBot="1">
      <c r="F16" s="530"/>
      <c r="G16" s="530"/>
      <c r="H16" s="451" t="s">
        <v>14</v>
      </c>
      <c r="I16" s="451" t="s">
        <v>15</v>
      </c>
      <c r="J16" s="451" t="s">
        <v>16</v>
      </c>
      <c r="K16" s="451" t="s">
        <v>17</v>
      </c>
      <c r="L16" s="451" t="s">
        <v>18</v>
      </c>
      <c r="M16" s="452" t="s">
        <v>19</v>
      </c>
      <c r="N16" s="452" t="s">
        <v>20</v>
      </c>
      <c r="O16" s="451" t="s">
        <v>21</v>
      </c>
      <c r="S16" s="450" t="str">
        <f>IF(L6&gt;0,"PV "&amp;TEXT(L6,"0.00%")&amp;" 증가","PV "&amp;TEXT(L6,"0.00%")&amp;" 감소")</f>
        <v>PV 9.21% 증가</v>
      </c>
    </row>
    <row r="17" spans="1:27" ht="15.75">
      <c r="A17" s="453" t="str">
        <f>IF(ISNUMBER(F5)=FALSE,"위 표의 #N/A는 7p data 수치 넣으면 집계됨",IF(ISNUMBER(G7)=FALSE,"기사 리스트 시트 D열에 GDN 표시하시오","ㅇㅋ"))</f>
        <v>ㅇㅋ</v>
      </c>
      <c r="F17" s="454">
        <v>45536</v>
      </c>
      <c r="G17" s="455" t="s">
        <v>9</v>
      </c>
      <c r="H17" s="455">
        <v>107</v>
      </c>
      <c r="I17" s="455">
        <v>59</v>
      </c>
      <c r="J17" s="455">
        <v>48</v>
      </c>
      <c r="K17" s="455">
        <v>125</v>
      </c>
      <c r="L17" s="456">
        <v>70</v>
      </c>
      <c r="M17" s="457">
        <v>55</v>
      </c>
      <c r="N17" s="458">
        <v>401.80970873786407</v>
      </c>
      <c r="O17" s="459" t="s">
        <v>375</v>
      </c>
      <c r="P17" s="460">
        <f>IF(OR(O17="-",O17=""),0,((LEN(O17)-LEN(SUBSTITUTE(O17,CHAR(10),""))))/2+1)</f>
        <v>0</v>
      </c>
      <c r="S17" s="450" t="str">
        <f>IF(L7&gt;0,"UV 평균 "&amp;TEXT(L7,"0.00%")&amp;" 증가","UV 평균 "&amp;TEXT(L7,"0.00%")&amp;" 감소")</f>
        <v>UV 평균 81.18% 증가</v>
      </c>
      <c r="X17" s="408"/>
      <c r="Y17" s="409"/>
      <c r="Z17" s="409" t="s">
        <v>866</v>
      </c>
      <c r="AA17" s="410" t="s">
        <v>909</v>
      </c>
    </row>
    <row r="18" spans="1:27">
      <c r="A18" s="206" t="s">
        <v>1089</v>
      </c>
      <c r="B18" s="460"/>
      <c r="C18" s="460"/>
      <c r="D18" s="460"/>
      <c r="F18" s="454">
        <v>45537</v>
      </c>
      <c r="G18" s="455" t="s">
        <v>10</v>
      </c>
      <c r="H18" s="455">
        <v>293</v>
      </c>
      <c r="I18" s="455">
        <v>253</v>
      </c>
      <c r="J18" s="455">
        <v>40</v>
      </c>
      <c r="K18" s="455">
        <v>454</v>
      </c>
      <c r="L18" s="456">
        <v>410</v>
      </c>
      <c r="M18" s="457">
        <v>44</v>
      </c>
      <c r="N18" s="458">
        <v>401.7393272962484</v>
      </c>
      <c r="O18" s="459" t="s">
        <v>375</v>
      </c>
      <c r="P18" s="460">
        <f t="shared" ref="P18:P47" si="2">IF(OR(O18="-",O18=""),0,((LEN(O18)-LEN(SUBSTITUTE(O18,CHAR(10),""))))/2+1)</f>
        <v>0</v>
      </c>
      <c r="S18" s="450" t="str">
        <f>IF(L8&gt;0,"PV 평균 "&amp;TEXT(L8,"0.00%")&amp;" 증가","PV 평균 "&amp;TEXT(L8,"0.00%")&amp;" 감소")</f>
        <v>PV 평균 50.16% 증가</v>
      </c>
      <c r="X18" s="411" t="str">
        <f>C3</f>
        <v>8월</v>
      </c>
      <c r="Y18" s="412" t="s">
        <v>374</v>
      </c>
      <c r="Z18" s="417">
        <f>C7</f>
        <v>108.45454545454545</v>
      </c>
      <c r="AA18" s="418">
        <f>D7</f>
        <v>2137</v>
      </c>
    </row>
    <row r="19" spans="1:27">
      <c r="A19" s="206" t="s">
        <v>1092</v>
      </c>
      <c r="B19" s="460"/>
      <c r="C19" s="460"/>
      <c r="D19" s="460"/>
      <c r="F19" s="454">
        <v>45538</v>
      </c>
      <c r="G19" s="455" t="s">
        <v>11</v>
      </c>
      <c r="H19" s="455">
        <v>420</v>
      </c>
      <c r="I19" s="455">
        <v>353</v>
      </c>
      <c r="J19" s="455">
        <v>67</v>
      </c>
      <c r="K19" s="455">
        <v>657</v>
      </c>
      <c r="L19" s="456">
        <v>566</v>
      </c>
      <c r="M19" s="457">
        <v>91</v>
      </c>
      <c r="N19" s="458">
        <v>401.75113122171945</v>
      </c>
      <c r="O19" s="459" t="s">
        <v>2488</v>
      </c>
      <c r="P19" s="460">
        <f t="shared" si="2"/>
        <v>1</v>
      </c>
      <c r="X19" s="416"/>
      <c r="Y19" s="412" t="s">
        <v>875</v>
      </c>
      <c r="Z19" s="424">
        <f>C8</f>
        <v>150.09090909090909</v>
      </c>
      <c r="AA19" s="418">
        <f>D8</f>
        <v>2907</v>
      </c>
    </row>
    <row r="20" spans="1:27">
      <c r="F20" s="454">
        <v>45539</v>
      </c>
      <c r="G20" s="455" t="s">
        <v>5</v>
      </c>
      <c r="H20" s="455">
        <v>370</v>
      </c>
      <c r="I20" s="455">
        <v>312</v>
      </c>
      <c r="J20" s="455">
        <v>58</v>
      </c>
      <c r="K20" s="455">
        <v>565</v>
      </c>
      <c r="L20" s="456">
        <v>497</v>
      </c>
      <c r="M20" s="457">
        <v>68</v>
      </c>
      <c r="N20" s="458">
        <v>401.73062015503876</v>
      </c>
      <c r="O20" s="459" t="s">
        <v>375</v>
      </c>
      <c r="P20" s="460">
        <f t="shared" si="2"/>
        <v>0</v>
      </c>
      <c r="S20" s="461" t="str">
        <f>C3 &amp;"UV 총합"</f>
        <v>8월UV 총합</v>
      </c>
      <c r="T20" s="461" t="str">
        <f>F3&amp;" UV 총합"</f>
        <v>9월 UV 총합</v>
      </c>
      <c r="X20" s="411" t="str">
        <f>F3</f>
        <v>9월</v>
      </c>
      <c r="Y20" s="412" t="s">
        <v>374</v>
      </c>
      <c r="Z20" s="417">
        <f>F7</f>
        <v>196.5</v>
      </c>
      <c r="AA20" s="418">
        <f>G7</f>
        <v>4424</v>
      </c>
    </row>
    <row r="21" spans="1:27" ht="15.75" thickBot="1">
      <c r="F21" s="454">
        <v>45540</v>
      </c>
      <c r="G21" s="455" t="s">
        <v>6</v>
      </c>
      <c r="H21" s="455">
        <v>397</v>
      </c>
      <c r="I21" s="455">
        <v>329</v>
      </c>
      <c r="J21" s="455">
        <v>68</v>
      </c>
      <c r="K21" s="455">
        <v>507</v>
      </c>
      <c r="L21" s="456">
        <v>431</v>
      </c>
      <c r="M21" s="457">
        <v>76</v>
      </c>
      <c r="N21" s="458">
        <v>401.72756617172371</v>
      </c>
      <c r="O21" s="459" t="s">
        <v>375</v>
      </c>
      <c r="P21" s="460">
        <f t="shared" si="2"/>
        <v>0</v>
      </c>
      <c r="S21" s="462">
        <v>11801</v>
      </c>
      <c r="T21" s="463">
        <f>SUM($H$17:$H$47)</f>
        <v>18214</v>
      </c>
      <c r="X21" s="439"/>
      <c r="Y21" s="441" t="s">
        <v>875</v>
      </c>
      <c r="Z21" s="464">
        <f>F8</f>
        <v>225.375</v>
      </c>
      <c r="AA21" s="465">
        <f>G8</f>
        <v>5502</v>
      </c>
    </row>
    <row r="22" spans="1:27" ht="30">
      <c r="F22" s="454">
        <v>45541</v>
      </c>
      <c r="G22" s="455" t="s">
        <v>7</v>
      </c>
      <c r="H22" s="455">
        <v>295</v>
      </c>
      <c r="I22" s="455">
        <v>242</v>
      </c>
      <c r="J22" s="455">
        <v>53</v>
      </c>
      <c r="K22" s="455">
        <v>378</v>
      </c>
      <c r="L22" s="456">
        <v>308</v>
      </c>
      <c r="M22" s="457">
        <v>70</v>
      </c>
      <c r="N22" s="458">
        <v>401.65870967741938</v>
      </c>
      <c r="O22" s="459" t="s">
        <v>2490</v>
      </c>
      <c r="P22" s="460">
        <f t="shared" si="2"/>
        <v>1</v>
      </c>
      <c r="S22" s="461" t="str">
        <f>C3&amp;" PV 총합"</f>
        <v>8월 PV 총합</v>
      </c>
      <c r="T22" s="461" t="str">
        <f>F3&amp;" PV 총합"</f>
        <v>9월 PV 총합</v>
      </c>
    </row>
    <row r="23" spans="1:27">
      <c r="F23" s="454">
        <v>45542</v>
      </c>
      <c r="G23" s="455" t="s">
        <v>8</v>
      </c>
      <c r="H23" s="455">
        <v>123</v>
      </c>
      <c r="I23" s="455">
        <v>73</v>
      </c>
      <c r="J23" s="455">
        <v>50</v>
      </c>
      <c r="K23" s="455">
        <v>205</v>
      </c>
      <c r="L23" s="456">
        <v>150</v>
      </c>
      <c r="M23" s="457">
        <v>55</v>
      </c>
      <c r="N23" s="458">
        <v>401.4790457769181</v>
      </c>
      <c r="O23" s="459" t="s">
        <v>375</v>
      </c>
      <c r="P23" s="460">
        <f t="shared" si="2"/>
        <v>0</v>
      </c>
      <c r="S23" s="462">
        <v>16803</v>
      </c>
      <c r="T23" s="463">
        <f>SUM($K$17:$K$47)</f>
        <v>24900</v>
      </c>
    </row>
    <row r="24" spans="1:27" ht="30">
      <c r="F24" s="454">
        <v>45543</v>
      </c>
      <c r="G24" s="455" t="s">
        <v>9</v>
      </c>
      <c r="H24" s="455">
        <v>121</v>
      </c>
      <c r="I24" s="455">
        <v>81</v>
      </c>
      <c r="J24" s="455">
        <v>40</v>
      </c>
      <c r="K24" s="455">
        <v>186</v>
      </c>
      <c r="L24" s="456">
        <v>113</v>
      </c>
      <c r="M24" s="457">
        <v>73</v>
      </c>
      <c r="N24" s="458">
        <v>401.29832474226805</v>
      </c>
      <c r="O24" s="459" t="s">
        <v>2492</v>
      </c>
      <c r="P24" s="460">
        <f t="shared" si="2"/>
        <v>1</v>
      </c>
      <c r="S24" s="448"/>
    </row>
    <row r="25" spans="1:27">
      <c r="F25" s="454">
        <v>45544</v>
      </c>
      <c r="G25" s="455" t="s">
        <v>10</v>
      </c>
      <c r="H25" s="455">
        <v>1254</v>
      </c>
      <c r="I25" s="455">
        <v>425</v>
      </c>
      <c r="J25" s="455">
        <v>829</v>
      </c>
      <c r="K25" s="455">
        <v>2134</v>
      </c>
      <c r="L25" s="456">
        <v>656</v>
      </c>
      <c r="M25" s="457">
        <v>1478</v>
      </c>
      <c r="N25" s="458">
        <v>401.84739214423695</v>
      </c>
      <c r="O25" s="459" t="s">
        <v>375</v>
      </c>
      <c r="P25" s="460">
        <f t="shared" si="2"/>
        <v>0</v>
      </c>
      <c r="S25" s="448"/>
      <c r="T25" s="521" t="s">
        <v>873</v>
      </c>
      <c r="U25" s="521"/>
      <c r="Y25" s="466"/>
    </row>
    <row r="26" spans="1:27">
      <c r="F26" s="454">
        <v>45545</v>
      </c>
      <c r="G26" s="455" t="s">
        <v>11</v>
      </c>
      <c r="H26" s="455">
        <v>1541</v>
      </c>
      <c r="I26" s="455">
        <v>441</v>
      </c>
      <c r="J26" s="455">
        <v>1100</v>
      </c>
      <c r="K26" s="455">
        <v>2128</v>
      </c>
      <c r="L26" s="456">
        <v>614</v>
      </c>
      <c r="M26" s="457">
        <v>1514</v>
      </c>
      <c r="N26" s="458">
        <v>402.5804375804376</v>
      </c>
      <c r="O26" s="459" t="s">
        <v>375</v>
      </c>
      <c r="P26" s="460">
        <f t="shared" si="2"/>
        <v>0</v>
      </c>
      <c r="S26" s="146" t="s">
        <v>1101</v>
      </c>
      <c r="T26" s="520" t="str">
        <f>IF(AND(VALUE($H$9)=VALUE('뉴스룸 PV UV data'!$M$2),VALUE($H$9)=MAX('기사 리스트'!$G:$G)), "네, 모두 일치합니다", "틀렸음, 다시 확인")</f>
        <v>네, 모두 일치합니다</v>
      </c>
      <c r="U26" s="520"/>
    </row>
    <row r="27" spans="1:27">
      <c r="F27" s="454">
        <v>45546</v>
      </c>
      <c r="G27" s="455" t="s">
        <v>5</v>
      </c>
      <c r="H27" s="455">
        <v>1674</v>
      </c>
      <c r="I27" s="455">
        <v>439</v>
      </c>
      <c r="J27" s="455">
        <v>1235</v>
      </c>
      <c r="K27" s="455">
        <v>2354</v>
      </c>
      <c r="L27" s="456">
        <v>703</v>
      </c>
      <c r="M27" s="457">
        <v>1651</v>
      </c>
      <c r="N27" s="458">
        <v>403.39807073954984</v>
      </c>
      <c r="O27" s="459" t="s">
        <v>2494</v>
      </c>
      <c r="P27" s="460">
        <f t="shared" si="2"/>
        <v>1</v>
      </c>
    </row>
    <row r="28" spans="1:27">
      <c r="F28" s="454">
        <v>45547</v>
      </c>
      <c r="G28" s="455" t="s">
        <v>6</v>
      </c>
      <c r="H28" s="455">
        <v>1678</v>
      </c>
      <c r="I28" s="455">
        <v>474</v>
      </c>
      <c r="J28" s="455">
        <v>1204</v>
      </c>
      <c r="K28" s="455">
        <v>2253</v>
      </c>
      <c r="L28" s="456">
        <v>716</v>
      </c>
      <c r="M28" s="457">
        <v>1537</v>
      </c>
      <c r="N28" s="458">
        <v>404.21722365038562</v>
      </c>
      <c r="O28" s="459" t="s">
        <v>375</v>
      </c>
      <c r="P28" s="460">
        <f t="shared" si="2"/>
        <v>0</v>
      </c>
    </row>
    <row r="29" spans="1:27">
      <c r="F29" s="454">
        <v>45548</v>
      </c>
      <c r="G29" s="455" t="s">
        <v>7</v>
      </c>
      <c r="H29" s="455">
        <v>1604</v>
      </c>
      <c r="I29" s="455">
        <v>346</v>
      </c>
      <c r="J29" s="455">
        <v>1258</v>
      </c>
      <c r="K29" s="455">
        <v>2024</v>
      </c>
      <c r="L29" s="456">
        <v>458</v>
      </c>
      <c r="M29" s="457">
        <v>1566</v>
      </c>
      <c r="N29" s="458">
        <v>404.98779704560053</v>
      </c>
      <c r="O29" s="459" t="s">
        <v>375</v>
      </c>
      <c r="P29" s="460">
        <f t="shared" si="2"/>
        <v>0</v>
      </c>
    </row>
    <row r="30" spans="1:27">
      <c r="F30" s="454">
        <v>45549</v>
      </c>
      <c r="G30" s="455" t="s">
        <v>8</v>
      </c>
      <c r="H30" s="455">
        <v>1284</v>
      </c>
      <c r="I30" s="455">
        <v>189</v>
      </c>
      <c r="J30" s="455">
        <v>1095</v>
      </c>
      <c r="K30" s="455">
        <v>1678</v>
      </c>
      <c r="L30" s="456">
        <v>316</v>
      </c>
      <c r="M30" s="457">
        <v>1362</v>
      </c>
      <c r="N30" s="458">
        <v>405.5519897304236</v>
      </c>
      <c r="O30" s="459" t="s">
        <v>375</v>
      </c>
      <c r="P30" s="460">
        <f t="shared" si="2"/>
        <v>0</v>
      </c>
    </row>
    <row r="31" spans="1:27">
      <c r="F31" s="454">
        <v>45550</v>
      </c>
      <c r="G31" s="455" t="s">
        <v>9</v>
      </c>
      <c r="H31" s="455">
        <v>1023</v>
      </c>
      <c r="I31" s="455">
        <v>121</v>
      </c>
      <c r="J31" s="455">
        <v>902</v>
      </c>
      <c r="K31" s="455">
        <v>1235</v>
      </c>
      <c r="L31" s="456">
        <v>135</v>
      </c>
      <c r="M31" s="457">
        <v>1100</v>
      </c>
      <c r="N31" s="458">
        <v>405.94804361770366</v>
      </c>
      <c r="O31" s="459" t="s">
        <v>375</v>
      </c>
      <c r="P31" s="460">
        <f t="shared" si="2"/>
        <v>0</v>
      </c>
    </row>
    <row r="32" spans="1:27">
      <c r="F32" s="467">
        <v>45551</v>
      </c>
      <c r="G32" s="468" t="s">
        <v>10</v>
      </c>
      <c r="H32" s="468">
        <v>1064</v>
      </c>
      <c r="I32" s="468">
        <v>223</v>
      </c>
      <c r="J32" s="468">
        <v>841</v>
      </c>
      <c r="K32" s="468">
        <v>1311</v>
      </c>
      <c r="L32" s="469">
        <v>275</v>
      </c>
      <c r="M32" s="470">
        <v>1036</v>
      </c>
      <c r="N32" s="471">
        <v>406.36987179487181</v>
      </c>
      <c r="O32" s="472" t="s">
        <v>375</v>
      </c>
      <c r="P32" s="460">
        <f t="shared" si="2"/>
        <v>0</v>
      </c>
    </row>
    <row r="33" spans="6:16">
      <c r="F33" s="467">
        <v>45552</v>
      </c>
      <c r="G33" s="468" t="s">
        <v>11</v>
      </c>
      <c r="H33" s="468">
        <v>371</v>
      </c>
      <c r="I33" s="468">
        <v>286</v>
      </c>
      <c r="J33" s="468">
        <v>85</v>
      </c>
      <c r="K33" s="468">
        <v>463</v>
      </c>
      <c r="L33" s="469">
        <v>373</v>
      </c>
      <c r="M33" s="470">
        <v>90</v>
      </c>
      <c r="N33" s="471">
        <v>406.34721332479182</v>
      </c>
      <c r="O33" s="472" t="s">
        <v>375</v>
      </c>
      <c r="P33" s="460">
        <f t="shared" si="2"/>
        <v>0</v>
      </c>
    </row>
    <row r="34" spans="6:16">
      <c r="F34" s="467">
        <v>45553</v>
      </c>
      <c r="G34" s="468" t="s">
        <v>5</v>
      </c>
      <c r="H34" s="468">
        <v>334</v>
      </c>
      <c r="I34" s="468">
        <v>259</v>
      </c>
      <c r="J34" s="468">
        <v>75</v>
      </c>
      <c r="K34" s="468">
        <v>435</v>
      </c>
      <c r="L34" s="469">
        <v>349</v>
      </c>
      <c r="M34" s="470">
        <v>86</v>
      </c>
      <c r="N34" s="471">
        <v>406.30089628681179</v>
      </c>
      <c r="O34" s="472" t="s">
        <v>375</v>
      </c>
      <c r="P34" s="460">
        <f t="shared" si="2"/>
        <v>0</v>
      </c>
    </row>
    <row r="35" spans="6:16">
      <c r="F35" s="467">
        <v>45554</v>
      </c>
      <c r="G35" s="468" t="s">
        <v>6</v>
      </c>
      <c r="H35" s="468">
        <v>515</v>
      </c>
      <c r="I35" s="468">
        <v>394</v>
      </c>
      <c r="J35" s="468">
        <v>121</v>
      </c>
      <c r="K35" s="468">
        <v>706</v>
      </c>
      <c r="L35" s="469">
        <v>565</v>
      </c>
      <c r="M35" s="470">
        <v>141</v>
      </c>
      <c r="N35" s="471">
        <v>406.37044145873318</v>
      </c>
      <c r="O35" s="472" t="s">
        <v>2496</v>
      </c>
      <c r="P35" s="460">
        <f t="shared" si="2"/>
        <v>1</v>
      </c>
    </row>
    <row r="36" spans="6:16">
      <c r="F36" s="467">
        <v>45555</v>
      </c>
      <c r="G36" s="468" t="s">
        <v>7</v>
      </c>
      <c r="H36" s="468">
        <v>474</v>
      </c>
      <c r="I36" s="468">
        <v>335</v>
      </c>
      <c r="J36" s="468">
        <v>139</v>
      </c>
      <c r="K36" s="468">
        <v>641</v>
      </c>
      <c r="L36" s="469">
        <v>464</v>
      </c>
      <c r="M36" s="470">
        <v>177</v>
      </c>
      <c r="N36" s="471">
        <v>406.41368286445015</v>
      </c>
      <c r="O36" s="472" t="s">
        <v>375</v>
      </c>
      <c r="P36" s="460">
        <f t="shared" si="2"/>
        <v>0</v>
      </c>
    </row>
    <row r="37" spans="6:16">
      <c r="F37" s="467">
        <v>45556</v>
      </c>
      <c r="G37" s="468" t="s">
        <v>8</v>
      </c>
      <c r="H37" s="468">
        <v>216</v>
      </c>
      <c r="I37" s="468">
        <v>118</v>
      </c>
      <c r="J37" s="468">
        <v>98</v>
      </c>
      <c r="K37" s="468">
        <v>283</v>
      </c>
      <c r="L37" s="469">
        <v>152</v>
      </c>
      <c r="M37" s="470">
        <v>131</v>
      </c>
      <c r="N37" s="471">
        <v>406.29201277955269</v>
      </c>
      <c r="O37" s="472" t="s">
        <v>375</v>
      </c>
      <c r="P37" s="460">
        <f t="shared" si="2"/>
        <v>0</v>
      </c>
    </row>
    <row r="38" spans="6:16">
      <c r="F38" s="467">
        <v>45557</v>
      </c>
      <c r="G38" s="468" t="s">
        <v>9</v>
      </c>
      <c r="H38" s="468">
        <v>257</v>
      </c>
      <c r="I38" s="468">
        <v>99</v>
      </c>
      <c r="J38" s="468">
        <v>158</v>
      </c>
      <c r="K38" s="468">
        <v>341</v>
      </c>
      <c r="L38" s="469">
        <v>131</v>
      </c>
      <c r="M38" s="470">
        <v>210</v>
      </c>
      <c r="N38" s="471">
        <v>406.19667943805877</v>
      </c>
      <c r="O38" s="473" t="s">
        <v>375</v>
      </c>
      <c r="P38" s="460">
        <f t="shared" si="2"/>
        <v>0</v>
      </c>
    </row>
    <row r="39" spans="6:16">
      <c r="F39" s="467">
        <v>45558</v>
      </c>
      <c r="G39" s="468" t="s">
        <v>10</v>
      </c>
      <c r="H39" s="468">
        <v>466</v>
      </c>
      <c r="I39" s="468">
        <v>315</v>
      </c>
      <c r="J39" s="468">
        <v>151</v>
      </c>
      <c r="K39" s="468">
        <v>655</v>
      </c>
      <c r="L39" s="469">
        <v>470</v>
      </c>
      <c r="M39" s="470">
        <v>185</v>
      </c>
      <c r="N39" s="471">
        <v>406.23484365028719</v>
      </c>
      <c r="O39" s="472" t="s">
        <v>375</v>
      </c>
      <c r="P39" s="460">
        <f t="shared" si="2"/>
        <v>0</v>
      </c>
    </row>
    <row r="40" spans="6:16">
      <c r="F40" s="467">
        <v>45559</v>
      </c>
      <c r="G40" s="468" t="s">
        <v>11</v>
      </c>
      <c r="H40" s="468">
        <v>433</v>
      </c>
      <c r="I40" s="468">
        <v>317</v>
      </c>
      <c r="J40" s="468">
        <v>116</v>
      </c>
      <c r="K40" s="468">
        <v>629</v>
      </c>
      <c r="L40" s="469">
        <v>475</v>
      </c>
      <c r="M40" s="470">
        <v>154</v>
      </c>
      <c r="N40" s="471">
        <v>406.25191326530614</v>
      </c>
      <c r="O40" s="472" t="s">
        <v>2498</v>
      </c>
      <c r="P40" s="460">
        <f t="shared" si="2"/>
        <v>1</v>
      </c>
    </row>
    <row r="41" spans="6:16">
      <c r="F41" s="467">
        <v>45560</v>
      </c>
      <c r="G41" s="468" t="s">
        <v>5</v>
      </c>
      <c r="H41" s="468">
        <v>446</v>
      </c>
      <c r="I41" s="468">
        <v>324</v>
      </c>
      <c r="J41" s="468">
        <v>122</v>
      </c>
      <c r="K41" s="468">
        <v>581</v>
      </c>
      <c r="L41" s="469">
        <v>433</v>
      </c>
      <c r="M41" s="470">
        <v>148</v>
      </c>
      <c r="N41" s="471">
        <v>406.27724665391969</v>
      </c>
      <c r="O41" s="472" t="s">
        <v>375</v>
      </c>
      <c r="P41" s="460">
        <f t="shared" si="2"/>
        <v>0</v>
      </c>
    </row>
    <row r="42" spans="6:16">
      <c r="F42" s="467">
        <v>45561</v>
      </c>
      <c r="G42" s="468" t="s">
        <v>6</v>
      </c>
      <c r="H42" s="468">
        <v>459</v>
      </c>
      <c r="I42" s="468">
        <v>320</v>
      </c>
      <c r="J42" s="468">
        <v>139</v>
      </c>
      <c r="K42" s="468">
        <v>642</v>
      </c>
      <c r="L42" s="469">
        <v>458</v>
      </c>
      <c r="M42" s="470">
        <v>184</v>
      </c>
      <c r="N42" s="471">
        <v>406.31082802547769</v>
      </c>
      <c r="O42" s="472" t="s">
        <v>2500</v>
      </c>
      <c r="P42" s="460">
        <f t="shared" si="2"/>
        <v>1</v>
      </c>
    </row>
    <row r="43" spans="6:16" ht="30">
      <c r="F43" s="467">
        <v>45562</v>
      </c>
      <c r="G43" s="468" t="s">
        <v>7</v>
      </c>
      <c r="H43" s="468">
        <v>420</v>
      </c>
      <c r="I43" s="468">
        <v>258</v>
      </c>
      <c r="J43" s="468">
        <v>162</v>
      </c>
      <c r="K43" s="468">
        <v>561</v>
      </c>
      <c r="L43" s="469">
        <v>336</v>
      </c>
      <c r="M43" s="470">
        <v>225</v>
      </c>
      <c r="N43" s="471">
        <v>406.31954169318902</v>
      </c>
      <c r="O43" s="472" t="s">
        <v>2504</v>
      </c>
      <c r="P43" s="460">
        <f t="shared" si="2"/>
        <v>1</v>
      </c>
    </row>
    <row r="44" spans="6:16">
      <c r="F44" s="467">
        <v>45563</v>
      </c>
      <c r="G44" s="468" t="s">
        <v>8</v>
      </c>
      <c r="H44" s="468">
        <v>152</v>
      </c>
      <c r="I44" s="468">
        <v>102</v>
      </c>
      <c r="J44" s="468">
        <v>50</v>
      </c>
      <c r="K44" s="468">
        <v>194</v>
      </c>
      <c r="L44" s="469">
        <v>124</v>
      </c>
      <c r="M44" s="470">
        <v>70</v>
      </c>
      <c r="N44" s="471">
        <v>406.15776081424934</v>
      </c>
      <c r="O44" s="472" t="s">
        <v>375</v>
      </c>
      <c r="P44" s="460">
        <f t="shared" si="2"/>
        <v>0</v>
      </c>
    </row>
    <row r="45" spans="6:16">
      <c r="F45" s="467">
        <v>45564</v>
      </c>
      <c r="G45" s="468" t="s">
        <v>9</v>
      </c>
      <c r="H45" s="468">
        <v>109</v>
      </c>
      <c r="I45" s="468">
        <v>66</v>
      </c>
      <c r="J45" s="468">
        <v>43</v>
      </c>
      <c r="K45" s="468">
        <v>138</v>
      </c>
      <c r="L45" s="469">
        <v>87</v>
      </c>
      <c r="M45" s="470">
        <v>51</v>
      </c>
      <c r="N45" s="471">
        <v>405.96884933248572</v>
      </c>
      <c r="O45" s="472" t="s">
        <v>375</v>
      </c>
      <c r="P45" s="460">
        <f t="shared" si="2"/>
        <v>0</v>
      </c>
    </row>
    <row r="46" spans="6:16">
      <c r="F46" s="467">
        <v>45565</v>
      </c>
      <c r="G46" s="468" t="s">
        <v>10</v>
      </c>
      <c r="H46" s="468">
        <v>314</v>
      </c>
      <c r="I46" s="468">
        <v>243</v>
      </c>
      <c r="J46" s="468">
        <v>71</v>
      </c>
      <c r="K46" s="468">
        <v>437</v>
      </c>
      <c r="L46" s="469">
        <v>350</v>
      </c>
      <c r="M46" s="470">
        <v>87</v>
      </c>
      <c r="N46" s="471">
        <v>405.91041931385007</v>
      </c>
      <c r="O46" s="472" t="s">
        <v>375</v>
      </c>
      <c r="P46" s="460">
        <f t="shared" si="2"/>
        <v>0</v>
      </c>
    </row>
    <row r="47" spans="6:16">
      <c r="F47" s="467"/>
      <c r="G47" s="468"/>
      <c r="H47" s="468"/>
      <c r="I47" s="468"/>
      <c r="J47" s="468"/>
      <c r="K47" s="468"/>
      <c r="L47" s="469"/>
      <c r="M47" s="470"/>
      <c r="N47" s="471"/>
      <c r="O47" s="472"/>
      <c r="P47" s="460">
        <f t="shared" si="2"/>
        <v>0</v>
      </c>
    </row>
  </sheetData>
  <mergeCells count="9">
    <mergeCell ref="T26:U26"/>
    <mergeCell ref="T25:U25"/>
    <mergeCell ref="B2:N2"/>
    <mergeCell ref="C3:E3"/>
    <mergeCell ref="F3:H3"/>
    <mergeCell ref="I3:K3"/>
    <mergeCell ref="L3:N3"/>
    <mergeCell ref="F15:G16"/>
    <mergeCell ref="H15:O15"/>
  </mergeCells>
  <phoneticPr fontId="5" type="noConversion"/>
  <conditionalFormatting sqref="A17">
    <cfRule type="containsText" dxfId="33" priority="1" operator="containsText" text="기사 리스트 시트 D열에 GDN 표시하시오">
      <formula>NOT(ISERROR(SEARCH("기사 리스트 시트 D열에 GDN 표시하시오",A17)))</formula>
    </cfRule>
    <cfRule type="containsText" dxfId="32" priority="2" operator="containsText" text="7p data">
      <formula>NOT(ISERROR(SEARCH("7p data",A17)))</formula>
    </cfRule>
  </conditionalFormatting>
  <conditionalFormatting sqref="B17:E17">
    <cfRule type="containsText" dxfId="31" priority="3" operator="containsText" text="7p data">
      <formula>NOT(ISERROR(SEARCH("7p data",B17)))</formula>
    </cfRule>
  </conditionalFormatting>
  <conditionalFormatting sqref="I5:N9">
    <cfRule type="cellIs" dxfId="29" priority="13" operator="equal">
      <formula>0</formula>
    </cfRule>
    <cfRule type="cellIs" dxfId="28" priority="14" operator="greaterThan">
      <formula>0</formula>
    </cfRule>
  </conditionalFormatting>
  <conditionalFormatting sqref="S15:S18">
    <cfRule type="containsText" dxfId="27" priority="10" operator="containsText" text="감소">
      <formula>NOT(ISERROR(SEARCH("감소",S15)))</formula>
    </cfRule>
    <cfRule type="containsText" dxfId="26" priority="11" operator="containsText" text="증가">
      <formula>NOT(ISERROR(SEARCH("증가",S15)))</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2" operator="containsText" id="{8362B41B-BB7C-44F3-85FD-E5AC861BFE3E}">
            <xm:f>NOT(ISERROR(SEARCH("-",I5)))</xm:f>
            <xm:f>"-"</xm:f>
            <x14:dxf>
              <font>
                <color rgb="FF0070C0"/>
              </font>
            </x14:dxf>
          </x14:cfRule>
          <xm:sqref>I5:N9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T2516"/>
  <sheetViews>
    <sheetView zoomScale="85" zoomScaleNormal="85" workbookViewId="0">
      <selection activeCell="L38" sqref="L38"/>
    </sheetView>
  </sheetViews>
  <sheetFormatPr defaultRowHeight="16.5"/>
  <cols>
    <col min="1" max="1" width="52" style="6" customWidth="1"/>
    <col min="2" max="3" width="8.625" style="6"/>
    <col min="4" max="4" width="8.625" style="110"/>
    <col min="5" max="5" width="11.625" style="110" bestFit="1" customWidth="1"/>
    <col min="6" max="10" width="8.625" style="110"/>
    <col min="12" max="12" width="11.125" style="111" bestFit="1" customWidth="1"/>
    <col min="17" max="17" width="8.625" style="110" customWidth="1"/>
    <col min="19" max="20" width="11.625" customWidth="1"/>
  </cols>
  <sheetData>
    <row r="1" spans="1:20">
      <c r="A1" s="6" t="s">
        <v>469</v>
      </c>
      <c r="B1" s="6" t="s">
        <v>470</v>
      </c>
      <c r="C1" s="6" t="s">
        <v>471</v>
      </c>
      <c r="D1" s="110" t="s">
        <v>372</v>
      </c>
      <c r="E1" s="110" t="s">
        <v>323</v>
      </c>
      <c r="F1" s="110" t="s">
        <v>902</v>
      </c>
      <c r="G1" s="110" t="s">
        <v>429</v>
      </c>
      <c r="H1" s="110" t="s">
        <v>430</v>
      </c>
      <c r="I1" s="110" t="s">
        <v>431</v>
      </c>
      <c r="J1" s="110" t="s">
        <v>432</v>
      </c>
      <c r="L1" s="111" t="s">
        <v>788</v>
      </c>
      <c r="M1" s="110" t="s">
        <v>373</v>
      </c>
      <c r="Q1"/>
      <c r="S1" s="94" t="s">
        <v>1034</v>
      </c>
      <c r="T1" s="95" t="s">
        <v>1035</v>
      </c>
    </row>
    <row r="2" spans="1:20" ht="17.25" thickBot="1">
      <c r="A2" s="6" t="s">
        <v>2279</v>
      </c>
      <c r="B2" s="6">
        <v>10796</v>
      </c>
      <c r="C2" s="6">
        <v>8613</v>
      </c>
      <c r="D2" s="110" t="str">
        <f t="shared" ref="D2:D65" si="0">IF(AND(LEFT(A2,17)="/global/archives/",ISNUMBER(_xlfn.NUMBERVALUE(MID(A2,18,1))),ISERROR(FIND("ckattempt",A2)),ISERROR(FIND("preview",A2))),"기사임","")</f>
        <v>기사임</v>
      </c>
      <c r="E2" s="110" t="str">
        <f>IF(D2="기사임",IFERROR(IF((VLOOKUP(CONCATENATE("http://skinnonews.com",A2),'기사 리스트'!C:E,3,FALSE))&gt;='뉴스룸 요약'!$F$17,"O",""),""),"")</f>
        <v>O</v>
      </c>
      <c r="F2" s="110" t="str">
        <f>IFERROR(IF(VLOOKUP(CONCATENATE("http://skinnonews.com"&amp;A2),'기사 리스트'!C:D,2,FALSE)="yes","yes",""),"")</f>
        <v>yes</v>
      </c>
      <c r="G2" s="110">
        <f>IFERROR(IF(E2="O",B2/(EOMONTH('뉴스룸 요약'!$F$17,0)-(VLOOKUP(CONCATENATE("http://skinnonews.com",A2),'기사 리스트'!C:E,3,FALSE))+1),""),"")</f>
        <v>469.39130434782606</v>
      </c>
      <c r="H2" s="110">
        <f>IFERROR(IF(E2="O",C2/(EOMONTH('뉴스룸 요약'!$F$17,0)-(VLOOKUP(CONCATENATE("http://skinnonews.com",A2),'기사 리스트'!C:E,3,FALSE))+1),""),"")</f>
        <v>374.47826086956519</v>
      </c>
      <c r="I2" s="110">
        <f t="shared" ref="I2:J5" si="1">IFERROR(_xlfn.RANK.EQ(G2,G:G,0),"")</f>
        <v>1</v>
      </c>
      <c r="J2" s="110">
        <f t="shared" si="1"/>
        <v>1</v>
      </c>
      <c r="L2" s="111">
        <f>IFERROR(VLOOKUP("http://skinnonews.com"&amp;A2,'기사 리스트'!C:E,3,FALSE),"")</f>
        <v>45543</v>
      </c>
      <c r="M2" s="110">
        <f>COUNTIF(E:E,"O")</f>
        <v>8</v>
      </c>
      <c r="Q2" s="110" t="str">
        <f>IFERROR(IF(E3="O",(INDEX('기사 리스트'!B:B,MATCH("http://skinnonews.com"&amp;A2,'기사 리스트'!C:C,0))),""),"")</f>
        <v>SK Earthon secures operatorship of Ketapu Cluster off the coast of Sarawak, Malaysia, expanding operations in Southeast Asia</v>
      </c>
      <c r="S2" s="96">
        <f>SUMIF(D:D,"기사임",B:B)</f>
        <v>19875</v>
      </c>
      <c r="T2" s="90">
        <f>SUMIF(D:D,"기사임",C:C)</f>
        <v>17546</v>
      </c>
    </row>
    <row r="3" spans="1:20">
      <c r="A3" s="6" t="s">
        <v>2280</v>
      </c>
      <c r="B3" s="6">
        <v>1757</v>
      </c>
      <c r="C3" s="6">
        <v>1547</v>
      </c>
      <c r="D3" s="110" t="str">
        <f t="shared" si="0"/>
        <v>기사임</v>
      </c>
      <c r="E3" s="110" t="str">
        <f>IF(D3="기사임",IFERROR(IF((VLOOKUP(CONCATENATE("http://skinnonews.com",A3),'기사 리스트'!C:E,3,FALSE))&gt;='뉴스룸 요약'!$F$17,"O",""),""),"")</f>
        <v>O</v>
      </c>
      <c r="F3" s="110" t="str">
        <f>IFERROR(IF(VLOOKUP(CONCATENATE("http://skinnonews.com"&amp;A3),'기사 리스트'!C:D,2,FALSE)="yes","yes",""),"")</f>
        <v>yes</v>
      </c>
      <c r="G3" s="110">
        <f>IFERROR(IF(E3="O",B3/(EOMONTH('뉴스룸 요약'!$F$17,0)-(VLOOKUP(CONCATENATE("http://skinnonews.com",A3),'기사 리스트'!C:E,3,FALSE))+1),""),"")</f>
        <v>87.85</v>
      </c>
      <c r="H3" s="110">
        <f>IFERROR(IF(E3="O",C3/(EOMONTH('뉴스룸 요약'!$F$17,0)-(VLOOKUP(CONCATENATE("http://skinnonews.com",A3),'기사 리스트'!C:E,3,FALSE))+1),""),"")</f>
        <v>77.349999999999994</v>
      </c>
      <c r="I3" s="110">
        <f t="shared" si="1"/>
        <v>2</v>
      </c>
      <c r="J3" s="110">
        <f t="shared" si="1"/>
        <v>2</v>
      </c>
      <c r="L3" s="111">
        <f>IFERROR(VLOOKUP("http://skinnonews.com"&amp;A3,'기사 리스트'!C:E,3,FALSE),"")</f>
        <v>45546</v>
      </c>
      <c r="Q3" s="110" t="str">
        <f>IFERROR(IF(E3="O",(INDEX('기사 리스트'!B:B,MATCH("http://skinnonews.com"&amp;A3,'기사 리스트'!C:C,0))),""),"")</f>
        <v>SK Energy to start sustainable aviation fuel (SAF) commercial production</v>
      </c>
      <c r="S3" s="94" t="str">
        <f>MONTH('뉴스룸 요약'!F17)&amp;"월 PV"</f>
        <v>9월 PV</v>
      </c>
      <c r="T3" s="95" t="str">
        <f>MONTH('뉴스룸 요약'!F17)&amp;"월 UV"</f>
        <v>9월 UV</v>
      </c>
    </row>
    <row r="4" spans="1:20" ht="17.25" thickBot="1">
      <c r="A4" s="6" t="s">
        <v>472</v>
      </c>
      <c r="B4" s="6">
        <v>1086</v>
      </c>
      <c r="C4" s="6">
        <v>816</v>
      </c>
      <c r="D4" s="110" t="str">
        <f t="shared" si="0"/>
        <v/>
      </c>
      <c r="E4" s="110" t="str">
        <f>IF(D4="기사임",IFERROR(IF((VLOOKUP(CONCATENATE("http://skinnonews.com",A4),'기사 리스트'!C:E,3,FALSE))&gt;='뉴스룸 요약'!$F$17,"O",""),""),"")</f>
        <v/>
      </c>
      <c r="F4" s="110" t="str">
        <f>IFERROR(IF(VLOOKUP(CONCATENATE("http://skinnonews.com"&amp;A4),'기사 리스트'!C:D,2,FALSE)="yes","yes",""),"")</f>
        <v/>
      </c>
      <c r="G4" s="110" t="str">
        <f>IFERROR(IF(E4="O",B4/(EOMONTH('뉴스룸 요약'!$F$17,0)-(VLOOKUP(CONCATENATE("http://skinnonews.com",A4),'기사 리스트'!C:E,3,FALSE))+1),""),"")</f>
        <v/>
      </c>
      <c r="H4" s="110" t="str">
        <f>IFERROR(IF(E4="O",C4/(EOMONTH('뉴스룸 요약'!$F$17,0)-(VLOOKUP(CONCATENATE("http://skinnonews.com",A4),'기사 리스트'!C:E,3,FALSE))+1),""),"")</f>
        <v/>
      </c>
      <c r="I4" s="110" t="str">
        <f t="shared" si="1"/>
        <v/>
      </c>
      <c r="J4" s="110" t="str">
        <f t="shared" si="1"/>
        <v/>
      </c>
      <c r="L4" s="111" t="str">
        <f>IFERROR(VLOOKUP("http://skinnonews.com"&amp;A4,'기사 리스트'!C:E,3,FALSE),"")</f>
        <v/>
      </c>
      <c r="O4" s="110" t="s">
        <v>786</v>
      </c>
      <c r="P4" s="110">
        <f>AVERAGE(G:G)</f>
        <v>72.923139233954444</v>
      </c>
      <c r="Q4" s="110" t="str">
        <f>IFERROR(IF(E4="O",(INDEX('기사 리스트'!B:B,MATCH("http://skinnonews.com"&amp;A4,'기사 리스트'!C:C,0))),""),"")</f>
        <v/>
      </c>
      <c r="S4" s="96">
        <f>'뉴스룸 요약'!H6</f>
        <v>12807</v>
      </c>
      <c r="T4" s="90">
        <f>'뉴스룸 요약'!H5</f>
        <v>10420</v>
      </c>
    </row>
    <row r="5" spans="1:20" ht="17.25" thickBot="1">
      <c r="A5" s="6" t="s">
        <v>473</v>
      </c>
      <c r="B5" s="6">
        <v>708</v>
      </c>
      <c r="C5" s="6">
        <v>732</v>
      </c>
      <c r="D5" s="110" t="str">
        <f t="shared" si="0"/>
        <v/>
      </c>
      <c r="E5" s="110" t="str">
        <f>IF(D5="기사임",IFERROR(IF((VLOOKUP(CONCATENATE("http://skinnonews.com",A5),'기사 리스트'!C:E,3,FALSE))&gt;='뉴스룸 요약'!$F$17,"O",""),""),"")</f>
        <v/>
      </c>
      <c r="F5" s="110" t="str">
        <f>IFERROR(IF(VLOOKUP(CONCATENATE("http://skinnonews.com"&amp;A5),'기사 리스트'!C:D,2,FALSE)="yes","yes",""),"")</f>
        <v/>
      </c>
      <c r="G5" s="110" t="str">
        <f>IFERROR(IF(E5="O",B5/(EOMONTH('뉴스룸 요약'!$F$17,0)-(VLOOKUP(CONCATENATE("http://skinnonews.com",A5),'기사 리스트'!C:E,3,FALSE))+1),""),"")</f>
        <v/>
      </c>
      <c r="H5" s="110" t="str">
        <f>IFERROR(IF(E5="O",C5/(EOMONTH('뉴스룸 요약'!$F$17,0)-(VLOOKUP(CONCATENATE("http://skinnonews.com",A5),'기사 리스트'!C:E,3,FALSE))+1),""),"")</f>
        <v/>
      </c>
      <c r="I5" s="110" t="str">
        <f t="shared" si="1"/>
        <v/>
      </c>
      <c r="J5" s="110" t="str">
        <f t="shared" si="1"/>
        <v/>
      </c>
      <c r="L5" s="111" t="str">
        <f>IFERROR(VLOOKUP("http://skinnonews.com"&amp;A5,'기사 리스트'!C:E,3,FALSE),"")</f>
        <v/>
      </c>
      <c r="O5" s="110" t="s">
        <v>787</v>
      </c>
      <c r="P5" s="110">
        <f>AVERAGE(H:H)</f>
        <v>59.906746894409928</v>
      </c>
      <c r="Q5" s="110" t="str">
        <f>IFERROR(IF(E5="O",(INDEX('기사 리스트'!B:B,MATCH("http://skinnonews.com"&amp;A5,'기사 리스트'!C:C,0))),""),"")</f>
        <v/>
      </c>
      <c r="S5" s="97">
        <f>S4/S2</f>
        <v>0.64437735849056599</v>
      </c>
      <c r="T5" s="98">
        <f>T4/T2</f>
        <v>0.59386754815912457</v>
      </c>
    </row>
    <row r="6" spans="1:20">
      <c r="A6" s="6" t="s">
        <v>1922</v>
      </c>
      <c r="B6" s="6">
        <v>471</v>
      </c>
      <c r="C6" s="6">
        <v>193</v>
      </c>
      <c r="D6" s="110" t="str">
        <f t="shared" si="0"/>
        <v/>
      </c>
      <c r="E6" s="110" t="str">
        <f>IF(D6="기사임",IFERROR(IF((VLOOKUP(CONCATENATE("http://skinnonews.com",A6),'기사 리스트'!C:E,3,FALSE))&gt;='뉴스룸 요약'!$F$17,"O",""),""),"")</f>
        <v/>
      </c>
      <c r="F6" s="110" t="str">
        <f>IFERROR(IF(VLOOKUP(CONCATENATE("http://skinnonews.com"&amp;A6),'기사 리스트'!C:D,2,FALSE)="yes","yes",""),"")</f>
        <v/>
      </c>
      <c r="G6" s="110" t="str">
        <f>IFERROR(IF(E6="O",B6/(EOMONTH('뉴스룸 요약'!$F$17,0)-(VLOOKUP(CONCATENATE("http://skinnonews.com",A6),'기사 리스트'!C:E,3,FALSE))+1),""),"")</f>
        <v/>
      </c>
      <c r="H6" s="110" t="str">
        <f>IFERROR(IF(E6="O",C6/(EOMONTH('뉴스룸 요약'!$F$17,0)-(VLOOKUP(CONCATENATE("http://skinnonews.com",A6),'기사 리스트'!C:E,3,FALSE))+1),""),"")</f>
        <v/>
      </c>
      <c r="I6" s="110" t="str">
        <f t="shared" ref="I6:I69" si="2">IFERROR(_xlfn.RANK.EQ(G6,G:G,0),"")</f>
        <v/>
      </c>
      <c r="J6" s="110" t="str">
        <f t="shared" ref="J6:J69" si="3">IFERROR(_xlfn.RANK.EQ(H6,H:H,0),"")</f>
        <v/>
      </c>
      <c r="L6" s="111" t="str">
        <f>IFERROR(VLOOKUP("http://skinnonews.com"&amp;A6,'기사 리스트'!C:E,3,FALSE),"")</f>
        <v/>
      </c>
      <c r="Q6" s="110" t="str">
        <f>IFERROR(IF(E6="O",(INDEX('기사 리스트'!B:B,MATCH("http://skinnonews.com"&amp;A6,'기사 리스트'!C:C,0))),""),"")</f>
        <v/>
      </c>
    </row>
    <row r="7" spans="1:20">
      <c r="A7" s="6" t="s">
        <v>2023</v>
      </c>
      <c r="B7" s="6">
        <v>321</v>
      </c>
      <c r="C7" s="6">
        <v>364</v>
      </c>
      <c r="D7" s="110" t="str">
        <f t="shared" si="0"/>
        <v>기사임</v>
      </c>
      <c r="E7" s="110" t="str">
        <f>IF(D7="기사임",IFERROR(IF((VLOOKUP(CONCATENATE("http://skinnonews.com",A7),'기사 리스트'!C:E,3,FALSE))&gt;='뉴스룸 요약'!$F$17,"O",""),""),"")</f>
        <v/>
      </c>
      <c r="F7" s="110" t="str">
        <f>IFERROR(IF(VLOOKUP(CONCATENATE("http://skinnonews.com"&amp;A7),'기사 리스트'!C:D,2,FALSE)="yes","yes",""),"")</f>
        <v/>
      </c>
      <c r="G7" s="110" t="str">
        <f>IFERROR(IF(E7="O",B7/(EOMONTH('뉴스룸 요약'!$F$17,0)-(VLOOKUP(CONCATENATE("http://skinnonews.com",A7),'기사 리스트'!C:E,3,FALSE))+1),""),"")</f>
        <v/>
      </c>
      <c r="H7" s="110" t="str">
        <f>IFERROR(IF(E7="O",C7/(EOMONTH('뉴스룸 요약'!$F$17,0)-(VLOOKUP(CONCATENATE("http://skinnonews.com",A7),'기사 리스트'!C:E,3,FALSE))+1),""),"")</f>
        <v/>
      </c>
      <c r="I7" s="110" t="str">
        <f t="shared" si="2"/>
        <v/>
      </c>
      <c r="J7" s="110" t="str">
        <f t="shared" si="3"/>
        <v/>
      </c>
      <c r="L7" s="111">
        <f>IFERROR(VLOOKUP("http://skinnonews.com"&amp;A7,'기사 리스트'!C:E,3,FALSE),"")</f>
        <v>45490</v>
      </c>
      <c r="Q7" s="110" t="str">
        <f>IFERROR(IF(E7="O",(INDEX('기사 리스트'!B:B,MATCH("http://skinnonews.com"&amp;A7,'기사 리스트'!C:C,0))),""),"")</f>
        <v/>
      </c>
    </row>
    <row r="8" spans="1:20">
      <c r="A8" s="6" t="s">
        <v>478</v>
      </c>
      <c r="B8" s="6">
        <v>242</v>
      </c>
      <c r="C8" s="6">
        <v>127</v>
      </c>
      <c r="D8" s="110" t="str">
        <f t="shared" si="0"/>
        <v/>
      </c>
      <c r="E8" s="110" t="str">
        <f>IF(D8="기사임",IFERROR(IF((VLOOKUP(CONCATENATE("http://skinnonews.com",A8),'기사 리스트'!C:E,3,FALSE))&gt;='뉴스룸 요약'!$F$17,"O",""),""),"")</f>
        <v/>
      </c>
      <c r="F8" s="110" t="str">
        <f>IFERROR(IF(VLOOKUP(CONCATENATE("http://skinnonews.com"&amp;A8),'기사 리스트'!C:D,2,FALSE)="yes","yes",""),"")</f>
        <v/>
      </c>
      <c r="G8" s="110" t="str">
        <f>IFERROR(IF(E8="O",B8/(EOMONTH('뉴스룸 요약'!$F$17,0)-(VLOOKUP(CONCATENATE("http://skinnonews.com",A8),'기사 리스트'!C:E,3,FALSE))+1),""),"")</f>
        <v/>
      </c>
      <c r="H8" s="110" t="str">
        <f>IFERROR(IF(E8="O",C8/(EOMONTH('뉴스룸 요약'!$F$17,0)-(VLOOKUP(CONCATENATE("http://skinnonews.com",A8),'기사 리스트'!C:E,3,FALSE))+1),""),"")</f>
        <v/>
      </c>
      <c r="I8" s="110" t="str">
        <f t="shared" si="2"/>
        <v/>
      </c>
      <c r="J8" s="110" t="str">
        <f t="shared" si="3"/>
        <v/>
      </c>
      <c r="L8" s="111" t="str">
        <f>IFERROR(VLOOKUP("http://skinnonews.com"&amp;A8,'기사 리스트'!C:E,3,FALSE),"")</f>
        <v/>
      </c>
      <c r="Q8" s="110" t="str">
        <f>IFERROR(IF(E8="O",(INDEX('기사 리스트'!B:B,MATCH("http://skinnonews.com"&amp;A8,'기사 리스트'!C:C,0))),""),"")</f>
        <v/>
      </c>
    </row>
    <row r="9" spans="1:20">
      <c r="A9" s="6" t="s">
        <v>476</v>
      </c>
      <c r="B9" s="6">
        <v>235</v>
      </c>
      <c r="C9" s="6">
        <v>204</v>
      </c>
      <c r="D9" s="110" t="str">
        <f t="shared" si="0"/>
        <v/>
      </c>
      <c r="E9" s="110" t="str">
        <f>IF(D9="기사임",IFERROR(IF((VLOOKUP(CONCATENATE("http://skinnonews.com",A9),'기사 리스트'!C:E,3,FALSE))&gt;='뉴스룸 요약'!$F$17,"O",""),""),"")</f>
        <v/>
      </c>
      <c r="F9" s="110" t="str">
        <f>IFERROR(IF(VLOOKUP(CONCATENATE("http://skinnonews.com"&amp;A9),'기사 리스트'!C:D,2,FALSE)="yes","yes",""),"")</f>
        <v/>
      </c>
      <c r="G9" s="110" t="str">
        <f>IFERROR(IF(E9="O",B9/(EOMONTH('뉴스룸 요약'!$F$17,0)-(VLOOKUP(CONCATENATE("http://skinnonews.com",A9),'기사 리스트'!C:E,3,FALSE))+1),""),"")</f>
        <v/>
      </c>
      <c r="H9" s="110" t="str">
        <f>IFERROR(IF(E9="O",C9/(EOMONTH('뉴스룸 요약'!$F$17,0)-(VLOOKUP(CONCATENATE("http://skinnonews.com",A9),'기사 리스트'!C:E,3,FALSE))+1),""),"")</f>
        <v/>
      </c>
      <c r="I9" s="110" t="str">
        <f t="shared" si="2"/>
        <v/>
      </c>
      <c r="J9" s="110" t="str">
        <f t="shared" si="3"/>
        <v/>
      </c>
      <c r="L9" s="111" t="str">
        <f>IFERROR(VLOOKUP("http://skinnonews.com"&amp;A9,'기사 리스트'!C:E,3,FALSE),"")</f>
        <v/>
      </c>
      <c r="Q9" s="110" t="str">
        <f>IFERROR(IF(E9="O",(INDEX('기사 리스트'!B:B,MATCH("http://skinnonews.com"&amp;A9,'기사 리스트'!C:C,0))),""),"")</f>
        <v/>
      </c>
    </row>
    <row r="10" spans="1:20">
      <c r="A10" s="6" t="s">
        <v>1480</v>
      </c>
      <c r="B10" s="6">
        <v>218</v>
      </c>
      <c r="C10" s="6">
        <v>188</v>
      </c>
      <c r="D10" s="110" t="str">
        <f t="shared" si="0"/>
        <v>기사임</v>
      </c>
      <c r="E10" s="110" t="str">
        <f>IF(D10="기사임",IFERROR(IF((VLOOKUP(CONCATENATE("http://skinnonews.com",A10),'기사 리스트'!C:E,3,FALSE))&gt;='뉴스룸 요약'!$F$17,"O",""),""),"")</f>
        <v/>
      </c>
      <c r="F10" s="110" t="str">
        <f>IFERROR(IF(VLOOKUP(CONCATENATE("http://skinnonews.com"&amp;A10),'기사 리스트'!C:D,2,FALSE)="yes","yes",""),"")</f>
        <v/>
      </c>
      <c r="G10" s="110" t="str">
        <f>IFERROR(IF(E10="O",B10/(EOMONTH('뉴스룸 요약'!$F$17,0)-(VLOOKUP(CONCATENATE("http://skinnonews.com",A10),'기사 리스트'!C:E,3,FALSE))+1),""),"")</f>
        <v/>
      </c>
      <c r="H10" s="110" t="str">
        <f>IFERROR(IF(E10="O",C10/(EOMONTH('뉴스룸 요약'!$F$17,0)-(VLOOKUP(CONCATENATE("http://skinnonews.com",A10),'기사 리스트'!C:E,3,FALSE))+1),""),"")</f>
        <v/>
      </c>
      <c r="I10" s="110" t="str">
        <f t="shared" si="2"/>
        <v/>
      </c>
      <c r="J10" s="110" t="str">
        <f t="shared" si="3"/>
        <v/>
      </c>
      <c r="L10" s="111">
        <f>IFERROR(VLOOKUP("http://skinnonews.com"&amp;A10,'기사 리스트'!C:E,3,FALSE),"")</f>
        <v>45328</v>
      </c>
      <c r="Q10" s="110" t="str">
        <f>IFERROR(IF(E10="O",(INDEX('기사 리스트'!B:B,MATCH("http://skinnonews.com"&amp;A10,'기사 리스트'!C:C,0))),""),"")</f>
        <v/>
      </c>
    </row>
    <row r="11" spans="1:20">
      <c r="A11" s="6" t="s">
        <v>513</v>
      </c>
      <c r="B11" s="6">
        <v>190</v>
      </c>
      <c r="C11" s="6">
        <v>198</v>
      </c>
      <c r="D11" s="110" t="str">
        <f t="shared" si="0"/>
        <v>기사임</v>
      </c>
      <c r="E11" s="110" t="str">
        <f>IF(D11="기사임",IFERROR(IF((VLOOKUP(CONCATENATE("http://skinnonews.com",A11),'기사 리스트'!C:E,3,FALSE))&gt;='뉴스룸 요약'!$F$17,"O",""),""),"")</f>
        <v/>
      </c>
      <c r="F11" s="110" t="str">
        <f>IFERROR(IF(VLOOKUP(CONCATENATE("http://skinnonews.com"&amp;A11),'기사 리스트'!C:D,2,FALSE)="yes","yes",""),"")</f>
        <v/>
      </c>
      <c r="G11" s="110" t="str">
        <f>IFERROR(IF(E11="O",B11/(EOMONTH('뉴스룸 요약'!$F$17,0)-(VLOOKUP(CONCATENATE("http://skinnonews.com",A11),'기사 리스트'!C:E,3,FALSE))+1),""),"")</f>
        <v/>
      </c>
      <c r="H11" s="110" t="str">
        <f>IFERROR(IF(E11="O",C11/(EOMONTH('뉴스룸 요약'!$F$17,0)-(VLOOKUP(CONCATENATE("http://skinnonews.com",A11),'기사 리스트'!C:E,3,FALSE))+1),""),"")</f>
        <v/>
      </c>
      <c r="I11" s="110" t="str">
        <f t="shared" si="2"/>
        <v/>
      </c>
      <c r="J11" s="110" t="str">
        <f t="shared" si="3"/>
        <v/>
      </c>
      <c r="L11" s="111">
        <f>IFERROR(VLOOKUP("http://skinnonews.com"&amp;A11,'기사 리스트'!C:E,3,FALSE),"")</f>
        <v>44675</v>
      </c>
      <c r="Q11" s="110" t="str">
        <f>IFERROR(IF(E11="O",(INDEX('기사 리스트'!B:B,MATCH("http://skinnonews.com"&amp;A11,'기사 리스트'!C:C,0))),""),"")</f>
        <v/>
      </c>
    </row>
    <row r="12" spans="1:20">
      <c r="A12" s="6" t="s">
        <v>2169</v>
      </c>
      <c r="B12" s="6">
        <v>178</v>
      </c>
      <c r="C12" s="6">
        <v>158</v>
      </c>
      <c r="D12" s="110" t="str">
        <f t="shared" si="0"/>
        <v>기사임</v>
      </c>
      <c r="E12" s="110" t="str">
        <f>IF(D12="기사임",IFERROR(IF((VLOOKUP(CONCATENATE("http://skinnonews.com",A12),'기사 리스트'!C:E,3,FALSE))&gt;='뉴스룸 요약'!$F$17,"O",""),""),"")</f>
        <v/>
      </c>
      <c r="F12" s="110" t="str">
        <f>IFERROR(IF(VLOOKUP(CONCATENATE("http://skinnonews.com"&amp;A12),'기사 리스트'!C:D,2,FALSE)="yes","yes",""),"")</f>
        <v/>
      </c>
      <c r="G12" s="110" t="str">
        <f>IFERROR(IF(E12="O",B12/(EOMONTH('뉴스룸 요약'!$F$17,0)-(VLOOKUP(CONCATENATE("http://skinnonews.com",A12),'기사 리스트'!C:E,3,FALSE))+1),""),"")</f>
        <v/>
      </c>
      <c r="H12" s="110" t="str">
        <f>IFERROR(IF(E12="O",C12/(EOMONTH('뉴스룸 요약'!$F$17,0)-(VLOOKUP(CONCATENATE("http://skinnonews.com",A12),'기사 리스트'!C:E,3,FALSE))+1),""),"")</f>
        <v/>
      </c>
      <c r="I12" s="110" t="str">
        <f t="shared" si="2"/>
        <v/>
      </c>
      <c r="J12" s="110" t="str">
        <f t="shared" si="3"/>
        <v/>
      </c>
      <c r="L12" s="111">
        <f>IFERROR(VLOOKUP("http://skinnonews.com"&amp;A12,'기사 리스트'!C:E,3,FALSE),"")</f>
        <v>45505</v>
      </c>
      <c r="Q12" s="110" t="str">
        <f>IFERROR(IF(E12="O",(INDEX('기사 리스트'!B:B,MATCH("http://skinnonews.com"&amp;A12,'기사 리스트'!C:C,0))),""),"")</f>
        <v/>
      </c>
    </row>
    <row r="13" spans="1:20">
      <c r="A13" s="6" t="s">
        <v>2171</v>
      </c>
      <c r="B13" s="6">
        <v>178</v>
      </c>
      <c r="C13" s="6">
        <v>195</v>
      </c>
      <c r="D13" s="110" t="str">
        <f t="shared" si="0"/>
        <v>기사임</v>
      </c>
      <c r="E13" s="110" t="str">
        <f>IF(D13="기사임",IFERROR(IF((VLOOKUP(CONCATENATE("http://skinnonews.com",A13),'기사 리스트'!C:E,3,FALSE))&gt;='뉴스룸 요약'!$F$17,"O",""),""),"")</f>
        <v/>
      </c>
      <c r="F13" s="110" t="str">
        <f>IFERROR(IF(VLOOKUP(CONCATENATE("http://skinnonews.com"&amp;A13),'기사 리스트'!C:D,2,FALSE)="yes","yes",""),"")</f>
        <v/>
      </c>
      <c r="G13" s="110" t="str">
        <f>IFERROR(IF(E13="O",B13/(EOMONTH('뉴스룸 요약'!$F$17,0)-(VLOOKUP(CONCATENATE("http://skinnonews.com",A13),'기사 리스트'!C:E,3,FALSE))+1),""),"")</f>
        <v/>
      </c>
      <c r="H13" s="110" t="str">
        <f>IFERROR(IF(E13="O",C13/(EOMONTH('뉴스룸 요약'!$F$17,0)-(VLOOKUP(CONCATENATE("http://skinnonews.com",A13),'기사 리스트'!C:E,3,FALSE))+1),""),"")</f>
        <v/>
      </c>
      <c r="I13" s="110" t="str">
        <f t="shared" si="2"/>
        <v/>
      </c>
      <c r="J13" s="110" t="str">
        <f t="shared" si="3"/>
        <v/>
      </c>
      <c r="L13" s="111">
        <f>IFERROR(VLOOKUP("http://skinnonews.com"&amp;A13,'기사 리스트'!C:E,3,FALSE),"")</f>
        <v>45531</v>
      </c>
      <c r="Q13" s="110" t="str">
        <f>IFERROR(IF(E13="O",(INDEX('기사 리스트'!B:B,MATCH("http://skinnonews.com"&amp;A13,'기사 리스트'!C:C,0))),""),"")</f>
        <v/>
      </c>
    </row>
    <row r="14" spans="1:20">
      <c r="A14" s="6" t="s">
        <v>1919</v>
      </c>
      <c r="B14" s="6">
        <v>158</v>
      </c>
      <c r="C14" s="6">
        <v>154</v>
      </c>
      <c r="D14" s="110" t="str">
        <f t="shared" si="0"/>
        <v>기사임</v>
      </c>
      <c r="E14" s="110" t="str">
        <f>IF(D14="기사임",IFERROR(IF((VLOOKUP(CONCATENATE("http://skinnonews.com",A14),'기사 리스트'!C:E,3,FALSE))&gt;='뉴스룸 요약'!$F$17,"O",""),""),"")</f>
        <v/>
      </c>
      <c r="F14" s="110" t="str">
        <f>IFERROR(IF(VLOOKUP(CONCATENATE("http://skinnonews.com"&amp;A14),'기사 리스트'!C:D,2,FALSE)="yes","yes",""),"")</f>
        <v/>
      </c>
      <c r="G14" s="110" t="str">
        <f>IFERROR(IF(E14="O",B14/(EOMONTH('뉴스룸 요약'!$F$17,0)-(VLOOKUP(CONCATENATE("http://skinnonews.com",A14),'기사 리스트'!C:E,3,FALSE))+1),""),"")</f>
        <v/>
      </c>
      <c r="H14" s="110" t="str">
        <f>IFERROR(IF(E14="O",C14/(EOMONTH('뉴스룸 요약'!$F$17,0)-(VLOOKUP(CONCATENATE("http://skinnonews.com",A14),'기사 리스트'!C:E,3,FALSE))+1),""),"")</f>
        <v/>
      </c>
      <c r="I14" s="110" t="str">
        <f t="shared" si="2"/>
        <v/>
      </c>
      <c r="J14" s="110" t="str">
        <f t="shared" si="3"/>
        <v/>
      </c>
      <c r="L14" s="111">
        <f>IFERROR(VLOOKUP("http://skinnonews.com"&amp;A14,'기사 리스트'!C:E,3,FALSE),"")</f>
        <v>45422</v>
      </c>
      <c r="Q14" s="110" t="str">
        <f>IFERROR(IF(E14="O",(INDEX('기사 리스트'!B:B,MATCH("http://skinnonews.com"&amp;A14,'기사 리스트'!C:C,0))),""),"")</f>
        <v/>
      </c>
    </row>
    <row r="15" spans="1:20">
      <c r="A15" s="6" t="s">
        <v>1482</v>
      </c>
      <c r="B15" s="6">
        <v>140</v>
      </c>
      <c r="C15" s="6">
        <v>115</v>
      </c>
      <c r="D15" s="110" t="str">
        <f t="shared" si="0"/>
        <v/>
      </c>
      <c r="E15" s="110" t="str">
        <f>IF(D15="기사임",IFERROR(IF((VLOOKUP(CONCATENATE("http://skinnonews.com",A15),'기사 리스트'!C:E,3,FALSE))&gt;='뉴스룸 요약'!$F$17,"O",""),""),"")</f>
        <v/>
      </c>
      <c r="F15" s="110" t="str">
        <f>IFERROR(IF(VLOOKUP(CONCATENATE("http://skinnonews.com"&amp;A15),'기사 리스트'!C:D,2,FALSE)="yes","yes",""),"")</f>
        <v/>
      </c>
      <c r="G15" s="110" t="str">
        <f>IFERROR(IF(E15="O",B15/(EOMONTH('뉴스룸 요약'!$F$17,0)-(VLOOKUP(CONCATENATE("http://skinnonews.com",A15),'기사 리스트'!C:E,3,FALSE))+1),""),"")</f>
        <v/>
      </c>
      <c r="H15" s="110" t="str">
        <f>IFERROR(IF(E15="O",C15/(EOMONTH('뉴스룸 요약'!$F$17,0)-(VLOOKUP(CONCATENATE("http://skinnonews.com",A15),'기사 리스트'!C:E,3,FALSE))+1),""),"")</f>
        <v/>
      </c>
      <c r="I15" s="110" t="str">
        <f t="shared" si="2"/>
        <v/>
      </c>
      <c r="J15" s="110" t="str">
        <f t="shared" si="3"/>
        <v/>
      </c>
      <c r="L15" s="111" t="str">
        <f>IFERROR(VLOOKUP("http://skinnonews.com"&amp;A15,'기사 리스트'!C:E,3,FALSE),"")</f>
        <v/>
      </c>
      <c r="Q15" s="110" t="str">
        <f>IFERROR(IF(E15="O",(INDEX('기사 리스트'!B:B,MATCH("http://skinnonews.com"&amp;A15,'기사 리스트'!C:C,0))),""),"")</f>
        <v/>
      </c>
    </row>
    <row r="16" spans="1:20">
      <c r="A16" s="6" t="s">
        <v>491</v>
      </c>
      <c r="B16" s="6">
        <v>136</v>
      </c>
      <c r="C16" s="6">
        <v>102</v>
      </c>
      <c r="D16" s="110" t="str">
        <f t="shared" si="0"/>
        <v/>
      </c>
      <c r="E16" s="110" t="str">
        <f>IF(D16="기사임",IFERROR(IF((VLOOKUP(CONCATENATE("http://skinnonews.com",A16),'기사 리스트'!C:E,3,FALSE))&gt;='뉴스룸 요약'!$F$17,"O",""),""),"")</f>
        <v/>
      </c>
      <c r="F16" s="110" t="str">
        <f>IFERROR(IF(VLOOKUP(CONCATENATE("http://skinnonews.com"&amp;A16),'기사 리스트'!C:D,2,FALSE)="yes","yes",""),"")</f>
        <v/>
      </c>
      <c r="G16" s="110" t="str">
        <f>IFERROR(IF(E16="O",B16/(EOMONTH('뉴스룸 요약'!$F$17,0)-(VLOOKUP(CONCATENATE("http://skinnonews.com",A16),'기사 리스트'!C:E,3,FALSE))+1),""),"")</f>
        <v/>
      </c>
      <c r="H16" s="110" t="str">
        <f>IFERROR(IF(E16="O",C16/(EOMONTH('뉴스룸 요약'!$F$17,0)-(VLOOKUP(CONCATENATE("http://skinnonews.com",A16),'기사 리스트'!C:E,3,FALSE))+1),""),"")</f>
        <v/>
      </c>
      <c r="I16" s="110" t="str">
        <f t="shared" si="2"/>
        <v/>
      </c>
      <c r="J16" s="110" t="str">
        <f t="shared" si="3"/>
        <v/>
      </c>
      <c r="L16" s="111" t="str">
        <f>IFERROR(VLOOKUP("http://skinnonews.com"&amp;A16,'기사 리스트'!C:E,3,FALSE),"")</f>
        <v/>
      </c>
      <c r="Q16" s="110" t="str">
        <f>IFERROR(IF(E16="O",(INDEX('기사 리스트'!B:B,MATCH("http://skinnonews.com"&amp;A16,'기사 리스트'!C:C,0))),""),"")</f>
        <v/>
      </c>
    </row>
    <row r="17" spans="1:17">
      <c r="A17" s="6" t="s">
        <v>487</v>
      </c>
      <c r="B17" s="6">
        <v>135</v>
      </c>
      <c r="C17" s="6">
        <v>148</v>
      </c>
      <c r="D17" s="110" t="str">
        <f t="shared" si="0"/>
        <v>기사임</v>
      </c>
      <c r="E17" s="110" t="str">
        <f>IF(D17="기사임",IFERROR(IF((VLOOKUP(CONCATENATE("http://skinnonews.com",A17),'기사 리스트'!C:E,3,FALSE))&gt;='뉴스룸 요약'!$F$17,"O",""),""),"")</f>
        <v/>
      </c>
      <c r="F17" s="110" t="str">
        <f>IFERROR(IF(VLOOKUP(CONCATENATE("http://skinnonews.com"&amp;A17),'기사 리스트'!C:D,2,FALSE)="yes","yes",""),"")</f>
        <v/>
      </c>
      <c r="G17" s="110" t="str">
        <f>IFERROR(IF(E17="O",B17/(EOMONTH('뉴스룸 요약'!$F$17,0)-(VLOOKUP(CONCATENATE("http://skinnonews.com",A17),'기사 리스트'!C:E,3,FALSE))+1),""),"")</f>
        <v/>
      </c>
      <c r="H17" s="110" t="str">
        <f>IFERROR(IF(E17="O",C17/(EOMONTH('뉴스룸 요약'!$F$17,0)-(VLOOKUP(CONCATENATE("http://skinnonews.com",A17),'기사 리스트'!C:E,3,FALSE))+1),""),"")</f>
        <v/>
      </c>
      <c r="I17" s="110" t="str">
        <f t="shared" si="2"/>
        <v/>
      </c>
      <c r="J17" s="110" t="str">
        <f t="shared" si="3"/>
        <v/>
      </c>
      <c r="L17" s="111">
        <f>IFERROR(VLOOKUP("http://skinnonews.com"&amp;A17,'기사 리스트'!C:E,3,FALSE),"")</f>
        <v>44386</v>
      </c>
      <c r="Q17" s="110" t="str">
        <f>IFERROR(IF(E17="O",(INDEX('기사 리스트'!B:B,MATCH("http://skinnonews.com"&amp;A17,'기사 리스트'!C:C,0))),""),"")</f>
        <v/>
      </c>
    </row>
    <row r="18" spans="1:17">
      <c r="A18" s="6" t="s">
        <v>2168</v>
      </c>
      <c r="B18" s="6">
        <v>127</v>
      </c>
      <c r="C18" s="6">
        <v>124</v>
      </c>
      <c r="D18" s="110" t="str">
        <f t="shared" si="0"/>
        <v>기사임</v>
      </c>
      <c r="E18" s="110" t="str">
        <f>IF(D18="기사임",IFERROR(IF((VLOOKUP(CONCATENATE("http://skinnonews.com",A18),'기사 리스트'!C:E,3,FALSE))&gt;='뉴스룸 요약'!$F$17,"O",""),""),"")</f>
        <v/>
      </c>
      <c r="F18" s="110" t="str">
        <f>IFERROR(IF(VLOOKUP(CONCATENATE("http://skinnonews.com"&amp;A18),'기사 리스트'!C:D,2,FALSE)="yes","yes",""),"")</f>
        <v>yes</v>
      </c>
      <c r="G18" s="110" t="str">
        <f>IFERROR(IF(E18="O",B18/(EOMONTH('뉴스룸 요약'!$F$17,0)-(VLOOKUP(CONCATENATE("http://skinnonews.com",A18),'기사 리스트'!C:E,3,FALSE))+1),""),"")</f>
        <v/>
      </c>
      <c r="H18" s="110" t="str">
        <f>IFERROR(IF(E18="O",C18/(EOMONTH('뉴스룸 요약'!$F$17,0)-(VLOOKUP(CONCATENATE("http://skinnonews.com",A18),'기사 리스트'!C:E,3,FALSE))+1),""),"")</f>
        <v/>
      </c>
      <c r="I18" s="110" t="str">
        <f t="shared" si="2"/>
        <v/>
      </c>
      <c r="J18" s="110" t="str">
        <f t="shared" si="3"/>
        <v/>
      </c>
      <c r="L18" s="111">
        <f>IFERROR(VLOOKUP("http://skinnonews.com"&amp;A18,'기사 리스트'!C:E,3,FALSE),"")</f>
        <v>45512</v>
      </c>
      <c r="Q18" s="110" t="str">
        <f>IFERROR(IF(E18="O",(INDEX('기사 리스트'!B:B,MATCH("http://skinnonews.com"&amp;A18,'기사 리스트'!C:C,0))),""),"")</f>
        <v/>
      </c>
    </row>
    <row r="19" spans="1:17">
      <c r="A19" s="6" t="s">
        <v>1484</v>
      </c>
      <c r="B19" s="6">
        <v>126</v>
      </c>
      <c r="C19" s="6">
        <v>101</v>
      </c>
      <c r="D19" s="110" t="str">
        <f t="shared" si="0"/>
        <v/>
      </c>
      <c r="E19" s="110" t="str">
        <f>IF(D19="기사임",IFERROR(IF((VLOOKUP(CONCATENATE("http://skinnonews.com",A19),'기사 리스트'!C:E,3,FALSE))&gt;='뉴스룸 요약'!$F$17,"O",""),""),"")</f>
        <v/>
      </c>
      <c r="F19" s="110" t="str">
        <f>IFERROR(IF(VLOOKUP(CONCATENATE("http://skinnonews.com"&amp;A19),'기사 리스트'!C:D,2,FALSE)="yes","yes",""),"")</f>
        <v/>
      </c>
      <c r="G19" s="110" t="str">
        <f>IFERROR(IF(E19="O",B19/(EOMONTH('뉴스룸 요약'!$F$17,0)-(VLOOKUP(CONCATENATE("http://skinnonews.com",A19),'기사 리스트'!C:E,3,FALSE))+1),""),"")</f>
        <v/>
      </c>
      <c r="H19" s="110" t="str">
        <f>IFERROR(IF(E19="O",C19/(EOMONTH('뉴스룸 요약'!$F$17,0)-(VLOOKUP(CONCATENATE("http://skinnonews.com",A19),'기사 리스트'!C:E,3,FALSE))+1),""),"")</f>
        <v/>
      </c>
      <c r="I19" s="110" t="str">
        <f t="shared" si="2"/>
        <v/>
      </c>
      <c r="J19" s="110" t="str">
        <f t="shared" si="3"/>
        <v/>
      </c>
      <c r="L19" s="111" t="str">
        <f>IFERROR(VLOOKUP("http://skinnonews.com"&amp;A19,'기사 리스트'!C:E,3,FALSE),"")</f>
        <v/>
      </c>
      <c r="Q19" s="110" t="str">
        <f>IFERROR(IF(E19="O",(INDEX('기사 리스트'!B:B,MATCH("http://skinnonews.com"&amp;A19,'기사 리스트'!C:C,0))),""),"")</f>
        <v/>
      </c>
    </row>
    <row r="20" spans="1:17">
      <c r="A20" s="6" t="s">
        <v>1483</v>
      </c>
      <c r="B20" s="6">
        <v>123</v>
      </c>
      <c r="C20" s="6">
        <v>92</v>
      </c>
      <c r="D20" s="110" t="str">
        <f t="shared" si="0"/>
        <v/>
      </c>
      <c r="E20" s="110" t="str">
        <f>IF(D20="기사임",IFERROR(IF((VLOOKUP(CONCATENATE("http://skinnonews.com",A20),'기사 리스트'!C:E,3,FALSE))&gt;='뉴스룸 요약'!$F$17,"O",""),""),"")</f>
        <v/>
      </c>
      <c r="F20" s="110" t="str">
        <f>IFERROR(IF(VLOOKUP(CONCATENATE("http://skinnonews.com"&amp;A20),'기사 리스트'!C:D,2,FALSE)="yes","yes",""),"")</f>
        <v/>
      </c>
      <c r="G20" s="110" t="str">
        <f>IFERROR(IF(E20="O",B20/(EOMONTH('뉴스룸 요약'!$F$17,0)-(VLOOKUP(CONCATENATE("http://skinnonews.com",A20),'기사 리스트'!C:E,3,FALSE))+1),""),"")</f>
        <v/>
      </c>
      <c r="H20" s="110" t="str">
        <f>IFERROR(IF(E20="O",C20/(EOMONTH('뉴스룸 요약'!$F$17,0)-(VLOOKUP(CONCATENATE("http://skinnonews.com",A20),'기사 리스트'!C:E,3,FALSE))+1),""),"")</f>
        <v/>
      </c>
      <c r="I20" s="110" t="str">
        <f t="shared" si="2"/>
        <v/>
      </c>
      <c r="J20" s="110" t="str">
        <f t="shared" si="3"/>
        <v/>
      </c>
      <c r="L20" s="111" t="str">
        <f>IFERROR(VLOOKUP("http://skinnonews.com"&amp;A20,'기사 리스트'!C:E,3,FALSE),"")</f>
        <v/>
      </c>
      <c r="Q20" s="110" t="str">
        <f>IFERROR(IF(E20="O",(INDEX('기사 리스트'!B:B,MATCH("http://skinnonews.com"&amp;A20,'기사 리스트'!C:C,0))),""),"")</f>
        <v/>
      </c>
    </row>
    <row r="21" spans="1:17">
      <c r="A21" s="6" t="s">
        <v>1169</v>
      </c>
      <c r="B21" s="6">
        <v>102</v>
      </c>
      <c r="C21" s="6">
        <v>102</v>
      </c>
      <c r="D21" s="110" t="str">
        <f t="shared" si="0"/>
        <v>기사임</v>
      </c>
      <c r="E21" s="110" t="str">
        <f>IF(D21="기사임",IFERROR(IF((VLOOKUP(CONCATENATE("http://skinnonews.com",A21),'기사 리스트'!C:E,3,FALSE))&gt;='뉴스룸 요약'!$F$17,"O",""),""),"")</f>
        <v/>
      </c>
      <c r="F21" s="110" t="str">
        <f>IFERROR(IF(VLOOKUP(CONCATENATE("http://skinnonews.com"&amp;A21),'기사 리스트'!C:D,2,FALSE)="yes","yes",""),"")</f>
        <v>yes</v>
      </c>
      <c r="G21" s="110" t="str">
        <f>IFERROR(IF(E21="O",B21/(EOMONTH('뉴스룸 요약'!$F$17,0)-(VLOOKUP(CONCATENATE("http://skinnonews.com",A21),'기사 리스트'!C:E,3,FALSE))+1),""),"")</f>
        <v/>
      </c>
      <c r="H21" s="110" t="str">
        <f>IFERROR(IF(E21="O",C21/(EOMONTH('뉴스룸 요약'!$F$17,0)-(VLOOKUP(CONCATENATE("http://skinnonews.com",A21),'기사 리스트'!C:E,3,FALSE))+1),""),"")</f>
        <v/>
      </c>
      <c r="I21" s="110" t="str">
        <f t="shared" si="2"/>
        <v/>
      </c>
      <c r="J21" s="110" t="str">
        <f t="shared" si="3"/>
        <v/>
      </c>
      <c r="L21" s="111">
        <f>IFERROR(VLOOKUP("http://skinnonews.com"&amp;A21,'기사 리스트'!C:E,3,FALSE),"")</f>
        <v>45149</v>
      </c>
      <c r="Q21" s="110" t="str">
        <f>IFERROR(IF(E21="O",(INDEX('기사 리스트'!B:B,MATCH("http://skinnonews.com"&amp;A21,'기사 리스트'!C:C,0))),""),"")</f>
        <v/>
      </c>
    </row>
    <row r="22" spans="1:17">
      <c r="A22" s="6" t="s">
        <v>1250</v>
      </c>
      <c r="B22" s="6">
        <v>99</v>
      </c>
      <c r="C22" s="6">
        <v>107</v>
      </c>
      <c r="D22" s="110" t="str">
        <f t="shared" si="0"/>
        <v>기사임</v>
      </c>
      <c r="E22" s="110" t="str">
        <f>IF(D22="기사임",IFERROR(IF((VLOOKUP(CONCATENATE("http://skinnonews.com",A22),'기사 리스트'!C:E,3,FALSE))&gt;='뉴스룸 요약'!$F$17,"O",""),""),"")</f>
        <v/>
      </c>
      <c r="F22" s="110" t="str">
        <f>IFERROR(IF(VLOOKUP(CONCATENATE("http://skinnonews.com"&amp;A22),'기사 리스트'!C:D,2,FALSE)="yes","yes",""),"")</f>
        <v/>
      </c>
      <c r="G22" s="110" t="str">
        <f>IFERROR(IF(E22="O",B22/(EOMONTH('뉴스룸 요약'!$F$17,0)-(VLOOKUP(CONCATENATE("http://skinnonews.com",A22),'기사 리스트'!C:E,3,FALSE))+1),""),"")</f>
        <v/>
      </c>
      <c r="H22" s="110" t="str">
        <f>IFERROR(IF(E22="O",C22/(EOMONTH('뉴스룸 요약'!$F$17,0)-(VLOOKUP(CONCATENATE("http://skinnonews.com",A22),'기사 리스트'!C:E,3,FALSE))+1),""),"")</f>
        <v/>
      </c>
      <c r="I22" s="110" t="str">
        <f t="shared" si="2"/>
        <v/>
      </c>
      <c r="J22" s="110" t="str">
        <f t="shared" si="3"/>
        <v/>
      </c>
      <c r="L22" s="111">
        <f>IFERROR(VLOOKUP("http://skinnonews.com"&amp;A22,'기사 리스트'!C:E,3,FALSE),"")</f>
        <v>45216</v>
      </c>
      <c r="Q22" s="110" t="str">
        <f>IFERROR(IF(E22="O",(INDEX('기사 리스트'!B:B,MATCH("http://skinnonews.com"&amp;A22,'기사 리스트'!C:C,0))),""),"")</f>
        <v/>
      </c>
    </row>
    <row r="23" spans="1:17">
      <c r="A23" s="6" t="s">
        <v>1168</v>
      </c>
      <c r="B23" s="6">
        <v>95</v>
      </c>
      <c r="C23" s="6">
        <v>95</v>
      </c>
      <c r="D23" s="110" t="str">
        <f t="shared" si="0"/>
        <v>기사임</v>
      </c>
      <c r="E23" s="110" t="str">
        <f>IF(D23="기사임",IFERROR(IF((VLOOKUP(CONCATENATE("http://skinnonews.com",A23),'기사 리스트'!C:E,3,FALSE))&gt;='뉴스룸 요약'!$F$17,"O",""),""),"")</f>
        <v/>
      </c>
      <c r="F23" s="110" t="str">
        <f>IFERROR(IF(VLOOKUP(CONCATENATE("http://skinnonews.com"&amp;A23),'기사 리스트'!C:D,2,FALSE)="yes","yes",""),"")</f>
        <v>yes</v>
      </c>
      <c r="G23" s="110" t="str">
        <f>IFERROR(IF(E23="O",B23/(EOMONTH('뉴스룸 요약'!$F$17,0)-(VLOOKUP(CONCATENATE("http://skinnonews.com",A23),'기사 리스트'!C:E,3,FALSE))+1),""),"")</f>
        <v/>
      </c>
      <c r="H23" s="110" t="str">
        <f>IFERROR(IF(E23="O",C23/(EOMONTH('뉴스룸 요약'!$F$17,0)-(VLOOKUP(CONCATENATE("http://skinnonews.com",A23),'기사 리스트'!C:E,3,FALSE))+1),""),"")</f>
        <v/>
      </c>
      <c r="I23" s="110" t="str">
        <f t="shared" si="2"/>
        <v/>
      </c>
      <c r="J23" s="110" t="str">
        <f t="shared" si="3"/>
        <v/>
      </c>
      <c r="L23" s="111">
        <f>IFERROR(VLOOKUP("http://skinnonews.com"&amp;A23,'기사 리스트'!C:E,3,FALSE),"")</f>
        <v>45156</v>
      </c>
      <c r="Q23" s="110" t="str">
        <f>IFERROR(IF(E23="O",(INDEX('기사 리스트'!B:B,MATCH("http://skinnonews.com"&amp;A23,'기사 리스트'!C:C,0))),""),"")</f>
        <v/>
      </c>
    </row>
    <row r="24" spans="1:17">
      <c r="A24" s="6" t="s">
        <v>1486</v>
      </c>
      <c r="B24" s="6">
        <v>94</v>
      </c>
      <c r="C24" s="6">
        <v>70</v>
      </c>
      <c r="D24" s="110" t="str">
        <f t="shared" si="0"/>
        <v/>
      </c>
      <c r="E24" s="110" t="str">
        <f>IF(D24="기사임",IFERROR(IF((VLOOKUP(CONCATENATE("http://skinnonews.com",A24),'기사 리스트'!C:E,3,FALSE))&gt;='뉴스룸 요약'!$F$17,"O",""),""),"")</f>
        <v/>
      </c>
      <c r="F24" s="110" t="str">
        <f>IFERROR(IF(VLOOKUP(CONCATENATE("http://skinnonews.com"&amp;A24),'기사 리스트'!C:D,2,FALSE)="yes","yes",""),"")</f>
        <v/>
      </c>
      <c r="G24" s="110" t="str">
        <f>IFERROR(IF(E24="O",B24/(EOMONTH('뉴스룸 요약'!$F$17,0)-(VLOOKUP(CONCATENATE("http://skinnonews.com",A24),'기사 리스트'!C:E,3,FALSE))+1),""),"")</f>
        <v/>
      </c>
      <c r="H24" s="110" t="str">
        <f>IFERROR(IF(E24="O",C24/(EOMONTH('뉴스룸 요약'!$F$17,0)-(VLOOKUP(CONCATENATE("http://skinnonews.com",A24),'기사 리스트'!C:E,3,FALSE))+1),""),"")</f>
        <v/>
      </c>
      <c r="I24" s="110" t="str">
        <f t="shared" si="2"/>
        <v/>
      </c>
      <c r="J24" s="110" t="str">
        <f t="shared" si="3"/>
        <v/>
      </c>
      <c r="L24" s="111" t="str">
        <f>IFERROR(VLOOKUP("http://skinnonews.com"&amp;A24,'기사 리스트'!C:E,3,FALSE),"")</f>
        <v/>
      </c>
      <c r="Q24" s="110" t="str">
        <f>IFERROR(IF(E24="O",(INDEX('기사 리스트'!B:B,MATCH("http://skinnonews.com"&amp;A24,'기사 리스트'!C:C,0))),""),"")</f>
        <v/>
      </c>
    </row>
    <row r="25" spans="1:17">
      <c r="A25" s="6" t="s">
        <v>492</v>
      </c>
      <c r="B25" s="6">
        <v>90</v>
      </c>
      <c r="C25" s="6">
        <v>85</v>
      </c>
      <c r="D25" s="110" t="str">
        <f t="shared" si="0"/>
        <v>기사임</v>
      </c>
      <c r="E25" s="110" t="str">
        <f>IF(D25="기사임",IFERROR(IF((VLOOKUP(CONCATENATE("http://skinnonews.com",A25),'기사 리스트'!C:E,3,FALSE))&gt;='뉴스룸 요약'!$F$17,"O",""),""),"")</f>
        <v/>
      </c>
      <c r="F25" s="110" t="str">
        <f>IFERROR(IF(VLOOKUP(CONCATENATE("http://skinnonews.com"&amp;A25),'기사 리스트'!C:D,2,FALSE)="yes","yes",""),"")</f>
        <v/>
      </c>
      <c r="G25" s="110" t="str">
        <f>IFERROR(IF(E25="O",B25/(EOMONTH('뉴스룸 요약'!$F$17,0)-(VLOOKUP(CONCATENATE("http://skinnonews.com",A25),'기사 리스트'!C:E,3,FALSE))+1),""),"")</f>
        <v/>
      </c>
      <c r="H25" s="110" t="str">
        <f>IFERROR(IF(E25="O",C25/(EOMONTH('뉴스룸 요약'!$F$17,0)-(VLOOKUP(CONCATENATE("http://skinnonews.com",A25),'기사 리스트'!C:E,3,FALSE))+1),""),"")</f>
        <v/>
      </c>
      <c r="I25" s="110" t="str">
        <f t="shared" si="2"/>
        <v/>
      </c>
      <c r="J25" s="110" t="str">
        <f t="shared" si="3"/>
        <v/>
      </c>
      <c r="L25" s="111">
        <f>IFERROR(VLOOKUP("http://skinnonews.com"&amp;A25,'기사 리스트'!C:E,3,FALSE),"")</f>
        <v>44225</v>
      </c>
      <c r="Q25" s="110" t="str">
        <f>IFERROR(IF(E25="O",(INDEX('기사 리스트'!B:B,MATCH("http://skinnonews.com"&amp;A25,'기사 리스트'!C:C,0))),""),"")</f>
        <v/>
      </c>
    </row>
    <row r="26" spans="1:17">
      <c r="A26" s="6" t="s">
        <v>1494</v>
      </c>
      <c r="B26" s="6">
        <v>89</v>
      </c>
      <c r="C26" s="6">
        <v>63</v>
      </c>
      <c r="D26" s="110" t="str">
        <f t="shared" si="0"/>
        <v/>
      </c>
      <c r="E26" s="110" t="str">
        <f>IF(D26="기사임",IFERROR(IF((VLOOKUP(CONCATENATE("http://skinnonews.com",A26),'기사 리스트'!C:E,3,FALSE))&gt;='뉴스룸 요약'!$F$17,"O",""),""),"")</f>
        <v/>
      </c>
      <c r="F26" s="110" t="str">
        <f>IFERROR(IF(VLOOKUP(CONCATENATE("http://skinnonews.com"&amp;A26),'기사 리스트'!C:D,2,FALSE)="yes","yes",""),"")</f>
        <v/>
      </c>
      <c r="G26" s="110" t="str">
        <f>IFERROR(IF(E26="O",B26/(EOMONTH('뉴스룸 요약'!$F$17,0)-(VLOOKUP(CONCATENATE("http://skinnonews.com",A26),'기사 리스트'!C:E,3,FALSE))+1),""),"")</f>
        <v/>
      </c>
      <c r="H26" s="110" t="str">
        <f>IFERROR(IF(E26="O",C26/(EOMONTH('뉴스룸 요약'!$F$17,0)-(VLOOKUP(CONCATENATE("http://skinnonews.com",A26),'기사 리스트'!C:E,3,FALSE))+1),""),"")</f>
        <v/>
      </c>
      <c r="I26" s="110" t="str">
        <f t="shared" si="2"/>
        <v/>
      </c>
      <c r="J26" s="110" t="str">
        <f t="shared" si="3"/>
        <v/>
      </c>
      <c r="L26" s="111" t="str">
        <f>IFERROR(VLOOKUP("http://skinnonews.com"&amp;A26,'기사 리스트'!C:E,3,FALSE),"")</f>
        <v/>
      </c>
      <c r="Q26" s="110" t="str">
        <f>IFERROR(IF(E26="O",(INDEX('기사 리스트'!B:B,MATCH("http://skinnonews.com"&amp;A26,'기사 리스트'!C:C,0))),""),"")</f>
        <v/>
      </c>
    </row>
    <row r="27" spans="1:17">
      <c r="A27" s="6" t="s">
        <v>1426</v>
      </c>
      <c r="B27" s="6">
        <v>80</v>
      </c>
      <c r="C27" s="6">
        <v>82</v>
      </c>
      <c r="D27" s="110" t="str">
        <f t="shared" si="0"/>
        <v>기사임</v>
      </c>
      <c r="E27" s="110" t="str">
        <f>IF(D27="기사임",IFERROR(IF((VLOOKUP(CONCATENATE("http://skinnonews.com",A27),'기사 리스트'!C:E,3,FALSE))&gt;='뉴스룸 요약'!$F$17,"O",""),""),"")</f>
        <v/>
      </c>
      <c r="F27" s="110" t="str">
        <f>IFERROR(IF(VLOOKUP(CONCATENATE("http://skinnonews.com"&amp;A27),'기사 리스트'!C:D,2,FALSE)="yes","yes",""),"")</f>
        <v/>
      </c>
      <c r="G27" s="110" t="str">
        <f>IFERROR(IF(E27="O",B27/(EOMONTH('뉴스룸 요약'!$F$17,0)-(VLOOKUP(CONCATENATE("http://skinnonews.com",A27),'기사 리스트'!C:E,3,FALSE))+1),""),"")</f>
        <v/>
      </c>
      <c r="H27" s="110" t="str">
        <f>IFERROR(IF(E27="O",C27/(EOMONTH('뉴스룸 요약'!$F$17,0)-(VLOOKUP(CONCATENATE("http://skinnonews.com",A27),'기사 리스트'!C:E,3,FALSE))+1),""),"")</f>
        <v/>
      </c>
      <c r="I27" s="110" t="str">
        <f t="shared" si="2"/>
        <v/>
      </c>
      <c r="J27" s="110" t="str">
        <f t="shared" si="3"/>
        <v/>
      </c>
      <c r="L27" s="111">
        <f>IFERROR(VLOOKUP("http://skinnonews.com"&amp;A27,'기사 리스트'!C:E,3,FALSE),"")</f>
        <v>45308</v>
      </c>
      <c r="Q27" s="110" t="str">
        <f>IFERROR(IF(E27="O",(INDEX('기사 리스트'!B:B,MATCH("http://skinnonews.com"&amp;A27,'기사 리스트'!C:C,0))),""),"")</f>
        <v/>
      </c>
    </row>
    <row r="28" spans="1:17">
      <c r="A28" s="6" t="s">
        <v>2281</v>
      </c>
      <c r="B28" s="6">
        <v>78</v>
      </c>
      <c r="C28" s="6">
        <v>80</v>
      </c>
      <c r="D28" s="110" t="str">
        <f t="shared" si="0"/>
        <v>기사임</v>
      </c>
      <c r="E28" s="110" t="str">
        <f>IF(D28="기사임",IFERROR(IF((VLOOKUP(CONCATENATE("http://skinnonews.com",A28),'기사 리스트'!C:E,3,FALSE))&gt;='뉴스룸 요약'!$F$17,"O",""),""),"")</f>
        <v>O</v>
      </c>
      <c r="F28" s="110" t="str">
        <f>IFERROR(IF(VLOOKUP(CONCATENATE("http://skinnonews.com"&amp;A28),'기사 리스트'!C:D,2,FALSE)="yes","yes",""),"")</f>
        <v/>
      </c>
      <c r="G28" s="110">
        <f>IFERROR(IF(E28="O",B28/(EOMONTH('뉴스룸 요약'!$F$17,0)-(VLOOKUP(CONCATENATE("http://skinnonews.com",A28),'기사 리스트'!C:E,3,FALSE))+1),""),"")</f>
        <v>2.7857142857142856</v>
      </c>
      <c r="H28" s="110">
        <f>IFERROR(IF(E28="O",C28/(EOMONTH('뉴스룸 요약'!$F$17,0)-(VLOOKUP(CONCATENATE("http://skinnonews.com",A28),'기사 리스트'!C:E,3,FALSE))+1),""),"")</f>
        <v>2.8571428571428572</v>
      </c>
      <c r="I28" s="110">
        <f t="shared" si="2"/>
        <v>7</v>
      </c>
      <c r="J28" s="110">
        <f t="shared" si="3"/>
        <v>7</v>
      </c>
      <c r="L28" s="111">
        <f>IFERROR(VLOOKUP("http://skinnonews.com"&amp;A28,'기사 리스트'!C:E,3,FALSE),"")</f>
        <v>45538</v>
      </c>
      <c r="Q28" s="110" t="str">
        <f>IFERROR(IF(E28="O",(INDEX('기사 리스트'!B:B,MATCH("http://skinnonews.com"&amp;A28,'기사 리스트'!C:C,0))),""),"")</f>
        <v>Yellowed phone cases and faded chairs, are they really on us?</v>
      </c>
    </row>
    <row r="29" spans="1:17">
      <c r="A29" s="6" t="s">
        <v>2027</v>
      </c>
      <c r="B29" s="6">
        <v>77</v>
      </c>
      <c r="C29" s="6">
        <v>82</v>
      </c>
      <c r="D29" s="110" t="str">
        <f t="shared" si="0"/>
        <v>기사임</v>
      </c>
      <c r="E29" s="110" t="str">
        <f>IF(D29="기사임",IFERROR(IF((VLOOKUP(CONCATENATE("http://skinnonews.com",A29),'기사 리스트'!C:E,3,FALSE))&gt;='뉴스룸 요약'!$F$17,"O",""),""),"")</f>
        <v/>
      </c>
      <c r="F29" s="110" t="str">
        <f>IFERROR(IF(VLOOKUP(CONCATENATE("http://skinnonews.com"&amp;A29),'기사 리스트'!C:D,2,FALSE)="yes","yes",""),"")</f>
        <v/>
      </c>
      <c r="G29" s="110" t="str">
        <f>IFERROR(IF(E29="O",B29/(EOMONTH('뉴스룸 요약'!$F$17,0)-(VLOOKUP(CONCATENATE("http://skinnonews.com",A29),'기사 리스트'!C:E,3,FALSE))+1),""),"")</f>
        <v/>
      </c>
      <c r="H29" s="110" t="str">
        <f>IFERROR(IF(E29="O",C29/(EOMONTH('뉴스룸 요약'!$F$17,0)-(VLOOKUP(CONCATENATE("http://skinnonews.com",A29),'기사 리스트'!C:E,3,FALSE))+1),""),"")</f>
        <v/>
      </c>
      <c r="I29" s="110" t="str">
        <f t="shared" si="2"/>
        <v/>
      </c>
      <c r="J29" s="110" t="str">
        <f t="shared" si="3"/>
        <v/>
      </c>
      <c r="L29" s="111">
        <f>IFERROR(VLOOKUP("http://skinnonews.com"&amp;A29,'기사 리스트'!C:E,3,FALSE),"")</f>
        <v>45482</v>
      </c>
      <c r="Q29" s="110" t="str">
        <f>IFERROR(IF(E29="O",(INDEX('기사 리스트'!B:B,MATCH("http://skinnonews.com"&amp;A29,'기사 리스트'!C:C,0))),""),"")</f>
        <v/>
      </c>
    </row>
    <row r="30" spans="1:17">
      <c r="A30" s="6" t="s">
        <v>1301</v>
      </c>
      <c r="B30" s="6">
        <v>76</v>
      </c>
      <c r="C30" s="6">
        <v>72</v>
      </c>
      <c r="D30" s="110" t="str">
        <f t="shared" si="0"/>
        <v>기사임</v>
      </c>
      <c r="E30" s="110" t="str">
        <f>IF(D30="기사임",IFERROR(IF((VLOOKUP(CONCATENATE("http://skinnonews.com",A30),'기사 리스트'!C:E,3,FALSE))&gt;='뉴스룸 요약'!$F$17,"O",""),""),"")</f>
        <v/>
      </c>
      <c r="F30" s="110" t="str">
        <f>IFERROR(IF(VLOOKUP(CONCATENATE("http://skinnonews.com"&amp;A30),'기사 리스트'!C:D,2,FALSE)="yes","yes",""),"")</f>
        <v/>
      </c>
      <c r="G30" s="110" t="str">
        <f>IFERROR(IF(E30="O",B30/(EOMONTH('뉴스룸 요약'!$F$17,0)-(VLOOKUP(CONCATENATE("http://skinnonews.com",A30),'기사 리스트'!C:E,3,FALSE))+1),""),"")</f>
        <v/>
      </c>
      <c r="H30" s="110" t="str">
        <f>IFERROR(IF(E30="O",C30/(EOMONTH('뉴스룸 요약'!$F$17,0)-(VLOOKUP(CONCATENATE("http://skinnonews.com",A30),'기사 리스트'!C:E,3,FALSE))+1),""),"")</f>
        <v/>
      </c>
      <c r="I30" s="110" t="str">
        <f t="shared" si="2"/>
        <v/>
      </c>
      <c r="J30" s="110" t="str">
        <f t="shared" si="3"/>
        <v/>
      </c>
      <c r="L30" s="111">
        <f>IFERROR(VLOOKUP("http://skinnonews.com"&amp;A30,'기사 리스트'!C:E,3,FALSE),"")</f>
        <v>45244</v>
      </c>
      <c r="Q30" s="110" t="str">
        <f>IFERROR(IF(E30="O",(INDEX('기사 리스트'!B:B,MATCH("http://skinnonews.com"&amp;A30,'기사 리스트'!C:C,0))),""),"")</f>
        <v/>
      </c>
    </row>
    <row r="31" spans="1:17">
      <c r="A31" s="6" t="s">
        <v>1957</v>
      </c>
      <c r="B31" s="6">
        <v>74</v>
      </c>
      <c r="C31" s="6">
        <v>81</v>
      </c>
      <c r="D31" s="110" t="str">
        <f t="shared" si="0"/>
        <v>기사임</v>
      </c>
      <c r="E31" s="110" t="str">
        <f>IF(D31="기사임",IFERROR(IF((VLOOKUP(CONCATENATE("http://skinnonews.com",A31),'기사 리스트'!C:E,3,FALSE))&gt;='뉴스룸 요약'!$F$17,"O",""),""),"")</f>
        <v/>
      </c>
      <c r="F31" s="110" t="str">
        <f>IFERROR(IF(VLOOKUP(CONCATENATE("http://skinnonews.com"&amp;A31),'기사 리스트'!C:D,2,FALSE)="yes","yes",""),"")</f>
        <v>yes</v>
      </c>
      <c r="G31" s="110" t="str">
        <f>IFERROR(IF(E31="O",B31/(EOMONTH('뉴스룸 요약'!$F$17,0)-(VLOOKUP(CONCATENATE("http://skinnonews.com",A31),'기사 리스트'!C:E,3,FALSE))+1),""),"")</f>
        <v/>
      </c>
      <c r="H31" s="110" t="str">
        <f>IFERROR(IF(E31="O",C31/(EOMONTH('뉴스룸 요약'!$F$17,0)-(VLOOKUP(CONCATENATE("http://skinnonews.com",A31),'기사 리스트'!C:E,3,FALSE))+1),""),"")</f>
        <v/>
      </c>
      <c r="I31" s="110" t="str">
        <f t="shared" si="2"/>
        <v/>
      </c>
      <c r="J31" s="110" t="str">
        <f t="shared" si="3"/>
        <v/>
      </c>
      <c r="L31" s="111">
        <f>IFERROR(VLOOKUP("http://skinnonews.com"&amp;A31,'기사 리스트'!C:E,3,FALSE),"")</f>
        <v>45460</v>
      </c>
      <c r="Q31" s="110" t="str">
        <f>IFERROR(IF(E31="O",(INDEX('기사 리스트'!B:B,MATCH("http://skinnonews.com"&amp;A31,'기사 리스트'!C:C,0))),""),"")</f>
        <v/>
      </c>
    </row>
    <row r="32" spans="1:17">
      <c r="A32" s="6" t="s">
        <v>1296</v>
      </c>
      <c r="B32" s="6">
        <v>73</v>
      </c>
      <c r="C32" s="6">
        <v>72</v>
      </c>
      <c r="D32" s="110" t="str">
        <f t="shared" si="0"/>
        <v>기사임</v>
      </c>
      <c r="E32" s="110" t="str">
        <f>IF(D32="기사임",IFERROR(IF((VLOOKUP(CONCATENATE("http://skinnonews.com",A32),'기사 리스트'!C:E,3,FALSE))&gt;='뉴스룸 요약'!$F$17,"O",""),""),"")</f>
        <v/>
      </c>
      <c r="F32" s="110" t="str">
        <f>IFERROR(IF(VLOOKUP(CONCATENATE("http://skinnonews.com"&amp;A32),'기사 리스트'!C:D,2,FALSE)="yes","yes",""),"")</f>
        <v>yes</v>
      </c>
      <c r="G32" s="110" t="str">
        <f>IFERROR(IF(E32="O",B32/(EOMONTH('뉴스룸 요약'!$F$17,0)-(VLOOKUP(CONCATENATE("http://skinnonews.com",A32),'기사 리스트'!C:E,3,FALSE))+1),""),"")</f>
        <v/>
      </c>
      <c r="H32" s="110" t="str">
        <f>IFERROR(IF(E32="O",C32/(EOMONTH('뉴스룸 요약'!$F$17,0)-(VLOOKUP(CONCATENATE("http://skinnonews.com",A32),'기사 리스트'!C:E,3,FALSE))+1),""),"")</f>
        <v/>
      </c>
      <c r="I32" s="110" t="str">
        <f t="shared" si="2"/>
        <v/>
      </c>
      <c r="J32" s="110" t="str">
        <f t="shared" si="3"/>
        <v/>
      </c>
      <c r="L32" s="111">
        <f>IFERROR(VLOOKUP("http://skinnonews.com"&amp;A32,'기사 리스트'!C:E,3,FALSE),"")</f>
        <v>45246</v>
      </c>
      <c r="Q32" s="110" t="str">
        <f>IFERROR(IF(E32="O",(INDEX('기사 리스트'!B:B,MATCH("http://skinnonews.com"&amp;A32,'기사 리스트'!C:C,0))),""),"")</f>
        <v/>
      </c>
    </row>
    <row r="33" spans="1:17">
      <c r="A33" s="6" t="s">
        <v>1551</v>
      </c>
      <c r="B33" s="6">
        <v>73</v>
      </c>
      <c r="C33" s="6">
        <v>75</v>
      </c>
      <c r="D33" s="110" t="str">
        <f t="shared" si="0"/>
        <v>기사임</v>
      </c>
      <c r="E33" s="110" t="str">
        <f>IF(D33="기사임",IFERROR(IF((VLOOKUP(CONCATENATE("http://skinnonews.com",A33),'기사 리스트'!C:E,3,FALSE))&gt;='뉴스룸 요약'!$F$17,"O",""),""),"")</f>
        <v/>
      </c>
      <c r="F33" s="110" t="str">
        <f>IFERROR(IF(VLOOKUP(CONCATENATE("http://skinnonews.com"&amp;A33),'기사 리스트'!C:D,2,FALSE)="yes","yes",""),"")</f>
        <v>yes</v>
      </c>
      <c r="G33" s="110" t="str">
        <f>IFERROR(IF(E33="O",B33/(EOMONTH('뉴스룸 요약'!$F$17,0)-(VLOOKUP(CONCATENATE("http://skinnonews.com",A33),'기사 리스트'!C:E,3,FALSE))+1),""),"")</f>
        <v/>
      </c>
      <c r="H33" s="110" t="str">
        <f>IFERROR(IF(E33="O",C33/(EOMONTH('뉴스룸 요약'!$F$17,0)-(VLOOKUP(CONCATENATE("http://skinnonews.com",A33),'기사 리스트'!C:E,3,FALSE))+1),""),"")</f>
        <v/>
      </c>
      <c r="I33" s="110" t="str">
        <f t="shared" si="2"/>
        <v/>
      </c>
      <c r="J33" s="110" t="str">
        <f t="shared" si="3"/>
        <v/>
      </c>
      <c r="L33" s="111">
        <f>IFERROR(VLOOKUP("http://skinnonews.com"&amp;A33,'기사 리스트'!C:E,3,FALSE),"")</f>
        <v>45355</v>
      </c>
      <c r="Q33" s="110" t="str">
        <f>IFERROR(IF(E33="O",(INDEX('기사 리스트'!B:B,MATCH("http://skinnonews.com"&amp;A33,'기사 리스트'!C:C,0))),""),"")</f>
        <v/>
      </c>
    </row>
    <row r="34" spans="1:17">
      <c r="A34" s="6" t="s">
        <v>1552</v>
      </c>
      <c r="B34" s="6">
        <v>72</v>
      </c>
      <c r="C34" s="6">
        <v>75</v>
      </c>
      <c r="D34" s="110" t="str">
        <f t="shared" si="0"/>
        <v>기사임</v>
      </c>
      <c r="E34" s="110" t="str">
        <f>IF(D34="기사임",IFERROR(IF((VLOOKUP(CONCATENATE("http://skinnonews.com",A34),'기사 리스트'!C:E,3,FALSE))&gt;='뉴스룸 요약'!$F$17,"O",""),""),"")</f>
        <v/>
      </c>
      <c r="F34" s="110" t="str">
        <f>IFERROR(IF(VLOOKUP(CONCATENATE("http://skinnonews.com"&amp;A34),'기사 리스트'!C:D,2,FALSE)="yes","yes",""),"")</f>
        <v/>
      </c>
      <c r="G34" s="110" t="str">
        <f>IFERROR(IF(E34="O",B34/(EOMONTH('뉴스룸 요약'!$F$17,0)-(VLOOKUP(CONCATENATE("http://skinnonews.com",A34),'기사 리스트'!C:E,3,FALSE))+1),""),"")</f>
        <v/>
      </c>
      <c r="H34" s="110" t="str">
        <f>IFERROR(IF(E34="O",C34/(EOMONTH('뉴스룸 요약'!$F$17,0)-(VLOOKUP(CONCATENATE("http://skinnonews.com",A34),'기사 리스트'!C:E,3,FALSE))+1),""),"")</f>
        <v/>
      </c>
      <c r="I34" s="110" t="str">
        <f t="shared" si="2"/>
        <v/>
      </c>
      <c r="J34" s="110" t="str">
        <f t="shared" si="3"/>
        <v/>
      </c>
      <c r="L34" s="111">
        <f>IFERROR(VLOOKUP("http://skinnonews.com"&amp;A34,'기사 리스트'!C:E,3,FALSE),"")</f>
        <v>45359</v>
      </c>
      <c r="Q34" s="110" t="str">
        <f>IFERROR(IF(E34="O",(INDEX('기사 리스트'!B:B,MATCH("http://skinnonews.com"&amp;A34,'기사 리스트'!C:C,0))),""),"")</f>
        <v/>
      </c>
    </row>
    <row r="35" spans="1:17">
      <c r="A35" s="6" t="s">
        <v>504</v>
      </c>
      <c r="B35" s="6">
        <v>71</v>
      </c>
      <c r="C35" s="6">
        <v>66</v>
      </c>
      <c r="D35" s="110" t="str">
        <f t="shared" si="0"/>
        <v/>
      </c>
      <c r="E35" s="110" t="str">
        <f>IF(D35="기사임",IFERROR(IF((VLOOKUP(CONCATENATE("http://skinnonews.com",A35),'기사 리스트'!C:E,3,FALSE))&gt;='뉴스룸 요약'!$F$17,"O",""),""),"")</f>
        <v/>
      </c>
      <c r="F35" s="110" t="str">
        <f>IFERROR(IF(VLOOKUP(CONCATENATE("http://skinnonews.com"&amp;A35),'기사 리스트'!C:D,2,FALSE)="yes","yes",""),"")</f>
        <v/>
      </c>
      <c r="G35" s="110" t="str">
        <f>IFERROR(IF(E35="O",B35/(EOMONTH('뉴스룸 요약'!$F$17,0)-(VLOOKUP(CONCATENATE("http://skinnonews.com",A35),'기사 리스트'!C:E,3,FALSE))+1),""),"")</f>
        <v/>
      </c>
      <c r="H35" s="110" t="str">
        <f>IFERROR(IF(E35="O",C35/(EOMONTH('뉴스룸 요약'!$F$17,0)-(VLOOKUP(CONCATENATE("http://skinnonews.com",A35),'기사 리스트'!C:E,3,FALSE))+1),""),"")</f>
        <v/>
      </c>
      <c r="I35" s="110" t="str">
        <f t="shared" si="2"/>
        <v/>
      </c>
      <c r="J35" s="110" t="str">
        <f t="shared" si="3"/>
        <v/>
      </c>
      <c r="L35" s="111" t="str">
        <f>IFERROR(VLOOKUP("http://skinnonews.com"&amp;A35,'기사 리스트'!C:E,3,FALSE),"")</f>
        <v/>
      </c>
      <c r="Q35" s="110" t="str">
        <f>IFERROR(IF(E35="O",(INDEX('기사 리스트'!B:B,MATCH("http://skinnonews.com"&amp;A35,'기사 리스트'!C:C,0))),""),"")</f>
        <v/>
      </c>
    </row>
    <row r="36" spans="1:17">
      <c r="A36" s="6" t="s">
        <v>560</v>
      </c>
      <c r="B36" s="6">
        <v>66</v>
      </c>
      <c r="C36" s="6">
        <v>61</v>
      </c>
      <c r="D36" s="110" t="str">
        <f t="shared" si="0"/>
        <v/>
      </c>
      <c r="E36" s="110" t="str">
        <f>IF(D36="기사임",IFERROR(IF((VLOOKUP(CONCATENATE("http://skinnonews.com",A36),'기사 리스트'!C:E,3,FALSE))&gt;='뉴스룸 요약'!$F$17,"O",""),""),"")</f>
        <v/>
      </c>
      <c r="F36" s="110" t="str">
        <f>IFERROR(IF(VLOOKUP(CONCATENATE("http://skinnonews.com"&amp;A36),'기사 리스트'!C:D,2,FALSE)="yes","yes",""),"")</f>
        <v/>
      </c>
      <c r="G36" s="110" t="str">
        <f>IFERROR(IF(E36="O",B36/(EOMONTH('뉴스룸 요약'!$F$17,0)-(VLOOKUP(CONCATENATE("http://skinnonews.com",A36),'기사 리스트'!C:E,3,FALSE))+1),""),"")</f>
        <v/>
      </c>
      <c r="H36" s="110" t="str">
        <f>IFERROR(IF(E36="O",C36/(EOMONTH('뉴스룸 요약'!$F$17,0)-(VLOOKUP(CONCATENATE("http://skinnonews.com",A36),'기사 리스트'!C:E,3,FALSE))+1),""),"")</f>
        <v/>
      </c>
      <c r="I36" s="110" t="str">
        <f t="shared" si="2"/>
        <v/>
      </c>
      <c r="J36" s="110" t="str">
        <f t="shared" si="3"/>
        <v/>
      </c>
      <c r="L36" s="111" t="str">
        <f>IFERROR(VLOOKUP("http://skinnonews.com"&amp;A36,'기사 리스트'!C:E,3,FALSE),"")</f>
        <v/>
      </c>
      <c r="Q36" s="110" t="str">
        <f>IFERROR(IF(E36="O",(INDEX('기사 리스트'!B:B,MATCH("http://skinnonews.com"&amp;A36,'기사 리스트'!C:C,0))),""),"")</f>
        <v/>
      </c>
    </row>
    <row r="37" spans="1:17">
      <c r="A37" s="6" t="s">
        <v>523</v>
      </c>
      <c r="B37" s="6">
        <v>61</v>
      </c>
      <c r="C37" s="6">
        <v>63</v>
      </c>
      <c r="D37" s="110" t="str">
        <f t="shared" si="0"/>
        <v>기사임</v>
      </c>
      <c r="E37" s="110" t="str">
        <f>IF(D37="기사임",IFERROR(IF((VLOOKUP(CONCATENATE("http://skinnonews.com",A37),'기사 리스트'!C:E,3,FALSE))&gt;='뉴스룸 요약'!$F$17,"O",""),""),"")</f>
        <v/>
      </c>
      <c r="F37" s="110" t="str">
        <f>IFERROR(IF(VLOOKUP(CONCATENATE("http://skinnonews.com"&amp;A37),'기사 리스트'!C:D,2,FALSE)="yes","yes",""),"")</f>
        <v/>
      </c>
      <c r="G37" s="110" t="str">
        <f>IFERROR(IF(E37="O",B37/(EOMONTH('뉴스룸 요약'!$F$17,0)-(VLOOKUP(CONCATENATE("http://skinnonews.com",A37),'기사 리스트'!C:E,3,FALSE))+1),""),"")</f>
        <v/>
      </c>
      <c r="H37" s="110" t="str">
        <f>IFERROR(IF(E37="O",C37/(EOMONTH('뉴스룸 요약'!$F$17,0)-(VLOOKUP(CONCATENATE("http://skinnonews.com",A37),'기사 리스트'!C:E,3,FALSE))+1),""),"")</f>
        <v/>
      </c>
      <c r="I37" s="110" t="str">
        <f t="shared" si="2"/>
        <v/>
      </c>
      <c r="J37" s="110" t="str">
        <f t="shared" si="3"/>
        <v/>
      </c>
      <c r="L37" s="111">
        <f>IFERROR(VLOOKUP("http://skinnonews.com"&amp;A37,'기사 리스트'!C:E,3,FALSE),"")</f>
        <v>44887</v>
      </c>
      <c r="Q37" s="110" t="str">
        <f>IFERROR(IF(E37="O",(INDEX('기사 리스트'!B:B,MATCH("http://skinnonews.com"&amp;A37,'기사 리스트'!C:C,0))),""),"")</f>
        <v/>
      </c>
    </row>
    <row r="38" spans="1:17">
      <c r="A38" s="6" t="s">
        <v>591</v>
      </c>
      <c r="B38" s="6">
        <v>61</v>
      </c>
      <c r="C38" s="6">
        <v>53</v>
      </c>
      <c r="D38" s="110" t="str">
        <f t="shared" si="0"/>
        <v>기사임</v>
      </c>
      <c r="E38" s="110" t="str">
        <f>IF(D38="기사임",IFERROR(IF((VLOOKUP(CONCATENATE("http://skinnonews.com",A38),'기사 리스트'!C:E,3,FALSE))&gt;='뉴스룸 요약'!$F$17,"O",""),""),"")</f>
        <v/>
      </c>
      <c r="F38" s="110" t="str">
        <f>IFERROR(IF(VLOOKUP(CONCATENATE("http://skinnonews.com"&amp;A38),'기사 리스트'!C:D,2,FALSE)="yes","yes",""),"")</f>
        <v/>
      </c>
      <c r="G38" s="110" t="str">
        <f>IFERROR(IF(E38="O",B38/(EOMONTH('뉴스룸 요약'!$F$17,0)-(VLOOKUP(CONCATENATE("http://skinnonews.com",A38),'기사 리스트'!C:E,3,FALSE))+1),""),"")</f>
        <v/>
      </c>
      <c r="H38" s="110" t="str">
        <f>IFERROR(IF(E38="O",C38/(EOMONTH('뉴스룸 요약'!$F$17,0)-(VLOOKUP(CONCATENATE("http://skinnonews.com",A38),'기사 리스트'!C:E,3,FALSE))+1),""),"")</f>
        <v/>
      </c>
      <c r="I38" s="110" t="str">
        <f t="shared" si="2"/>
        <v/>
      </c>
      <c r="J38" s="110" t="str">
        <f t="shared" si="3"/>
        <v/>
      </c>
      <c r="L38" s="111" t="str">
        <f>IFERROR(VLOOKUP("http://skinnonews.com"&amp;A38,'기사 리스트'!C:E,3,FALSE),"")</f>
        <v/>
      </c>
      <c r="Q38" s="110" t="str">
        <f>IFERROR(IF(E38="O",(INDEX('기사 리스트'!B:B,MATCH("http://skinnonews.com"&amp;A38,'기사 리스트'!C:C,0))),""),"")</f>
        <v/>
      </c>
    </row>
    <row r="39" spans="1:17">
      <c r="A39" s="6" t="s">
        <v>1198</v>
      </c>
      <c r="B39" s="6">
        <v>60</v>
      </c>
      <c r="C39" s="6">
        <v>56</v>
      </c>
      <c r="D39" s="110" t="str">
        <f t="shared" si="0"/>
        <v>기사임</v>
      </c>
      <c r="E39" s="110" t="str">
        <f>IF(D39="기사임",IFERROR(IF((VLOOKUP(CONCATENATE("http://skinnonews.com",A39),'기사 리스트'!C:E,3,FALSE))&gt;='뉴스룸 요약'!$F$17,"O",""),""),"")</f>
        <v/>
      </c>
      <c r="F39" s="110" t="str">
        <f>IFERROR(IF(VLOOKUP(CONCATENATE("http://skinnonews.com"&amp;A39),'기사 리스트'!C:D,2,FALSE)="yes","yes",""),"")</f>
        <v/>
      </c>
      <c r="G39" s="110" t="str">
        <f>IFERROR(IF(E39="O",B39/(EOMONTH('뉴스룸 요약'!$F$17,0)-(VLOOKUP(CONCATENATE("http://skinnonews.com",A39),'기사 리스트'!C:E,3,FALSE))+1),""),"")</f>
        <v/>
      </c>
      <c r="H39" s="110" t="str">
        <f>IFERROR(IF(E39="O",C39/(EOMONTH('뉴스룸 요약'!$F$17,0)-(VLOOKUP(CONCATENATE("http://skinnonews.com",A39),'기사 리스트'!C:E,3,FALSE))+1),""),"")</f>
        <v/>
      </c>
      <c r="I39" s="110" t="str">
        <f t="shared" si="2"/>
        <v/>
      </c>
      <c r="J39" s="110" t="str">
        <f t="shared" si="3"/>
        <v/>
      </c>
      <c r="L39" s="111">
        <f>IFERROR(VLOOKUP("http://skinnonews.com"&amp;A39,'기사 리스트'!C:E,3,FALSE),"")</f>
        <v>45174</v>
      </c>
      <c r="Q39" s="110" t="str">
        <f>IFERROR(IF(E39="O",(INDEX('기사 리스트'!B:B,MATCH("http://skinnonews.com"&amp;A39,'기사 리스트'!C:C,0))),""),"")</f>
        <v/>
      </c>
    </row>
    <row r="40" spans="1:17">
      <c r="A40" s="6" t="s">
        <v>1487</v>
      </c>
      <c r="B40" s="6">
        <v>60</v>
      </c>
      <c r="C40" s="6">
        <v>62</v>
      </c>
      <c r="D40" s="110" t="str">
        <f t="shared" si="0"/>
        <v>기사임</v>
      </c>
      <c r="E40" s="110" t="str">
        <f>IF(D40="기사임",IFERROR(IF((VLOOKUP(CONCATENATE("http://skinnonews.com",A40),'기사 리스트'!C:E,3,FALSE))&gt;='뉴스룸 요약'!$F$17,"O",""),""),"")</f>
        <v/>
      </c>
      <c r="F40" s="110" t="str">
        <f>IFERROR(IF(VLOOKUP(CONCATENATE("http://skinnonews.com"&amp;A40),'기사 리스트'!C:D,2,FALSE)="yes","yes",""),"")</f>
        <v/>
      </c>
      <c r="G40" s="110" t="str">
        <f>IFERROR(IF(E40="O",B40/(EOMONTH('뉴스룸 요약'!$F$17,0)-(VLOOKUP(CONCATENATE("http://skinnonews.com",A40),'기사 리스트'!C:E,3,FALSE))+1),""),"")</f>
        <v/>
      </c>
      <c r="H40" s="110" t="str">
        <f>IFERROR(IF(E40="O",C40/(EOMONTH('뉴스룸 요약'!$F$17,0)-(VLOOKUP(CONCATENATE("http://skinnonews.com",A40),'기사 리스트'!C:E,3,FALSE))+1),""),"")</f>
        <v/>
      </c>
      <c r="I40" s="110" t="str">
        <f t="shared" si="2"/>
        <v/>
      </c>
      <c r="J40" s="110" t="str">
        <f t="shared" si="3"/>
        <v/>
      </c>
      <c r="L40" s="111">
        <f>IFERROR(VLOOKUP("http://skinnonews.com"&amp;A40,'기사 리스트'!C:E,3,FALSE),"")</f>
        <v>45350</v>
      </c>
      <c r="Q40" s="110" t="str">
        <f>IFERROR(IF(E40="O",(INDEX('기사 리스트'!B:B,MATCH("http://skinnonews.com"&amp;A40,'기사 리스트'!C:C,0))),""),"")</f>
        <v/>
      </c>
    </row>
    <row r="41" spans="1:17">
      <c r="A41" s="6" t="s">
        <v>739</v>
      </c>
      <c r="B41" s="6">
        <v>56</v>
      </c>
      <c r="C41" s="6">
        <v>52</v>
      </c>
      <c r="D41" s="110" t="str">
        <f t="shared" si="0"/>
        <v>기사임</v>
      </c>
      <c r="E41" s="110" t="str">
        <f>IF(D41="기사임",IFERROR(IF((VLOOKUP(CONCATENATE("http://skinnonews.com",A41),'기사 리스트'!C:E,3,FALSE))&gt;='뉴스룸 요약'!$F$17,"O",""),""),"")</f>
        <v/>
      </c>
      <c r="F41" s="110" t="str">
        <f>IFERROR(IF(VLOOKUP(CONCATENATE("http://skinnonews.com"&amp;A41),'기사 리스트'!C:D,2,FALSE)="yes","yes",""),"")</f>
        <v/>
      </c>
      <c r="G41" s="110" t="str">
        <f>IFERROR(IF(E41="O",B41/(EOMONTH('뉴스룸 요약'!$F$17,0)-(VLOOKUP(CONCATENATE("http://skinnonews.com",A41),'기사 리스트'!C:E,3,FALSE))+1),""),"")</f>
        <v/>
      </c>
      <c r="H41" s="110" t="str">
        <f>IFERROR(IF(E41="O",C41/(EOMONTH('뉴스룸 요약'!$F$17,0)-(VLOOKUP(CONCATENATE("http://skinnonews.com",A41),'기사 리스트'!C:E,3,FALSE))+1),""),"")</f>
        <v/>
      </c>
      <c r="I41" s="110" t="str">
        <f t="shared" si="2"/>
        <v/>
      </c>
      <c r="J41" s="110" t="str">
        <f t="shared" si="3"/>
        <v/>
      </c>
      <c r="L41" s="111">
        <f>IFERROR(VLOOKUP("http://skinnonews.com"&amp;A41,'기사 리스트'!C:E,3,FALSE),"")</f>
        <v>45008</v>
      </c>
      <c r="Q41" s="110" t="str">
        <f>IFERROR(IF(E41="O",(INDEX('기사 리스트'!B:B,MATCH("http://skinnonews.com"&amp;A41,'기사 리스트'!C:C,0))),""),"")</f>
        <v/>
      </c>
    </row>
    <row r="42" spans="1:17">
      <c r="A42" s="6" t="s">
        <v>1498</v>
      </c>
      <c r="B42" s="6">
        <v>56</v>
      </c>
      <c r="C42" s="6">
        <v>37</v>
      </c>
      <c r="D42" s="110" t="str">
        <f t="shared" si="0"/>
        <v/>
      </c>
      <c r="E42" s="110" t="str">
        <f>IF(D42="기사임",IFERROR(IF((VLOOKUP(CONCATENATE("http://skinnonews.com",A42),'기사 리스트'!C:E,3,FALSE))&gt;='뉴스룸 요약'!$F$17,"O",""),""),"")</f>
        <v/>
      </c>
      <c r="F42" s="110" t="str">
        <f>IFERROR(IF(VLOOKUP(CONCATENATE("http://skinnonews.com"&amp;A42),'기사 리스트'!C:D,2,FALSE)="yes","yes",""),"")</f>
        <v/>
      </c>
      <c r="G42" s="110" t="str">
        <f>IFERROR(IF(E42="O",B42/(EOMONTH('뉴스룸 요약'!$F$17,0)-(VLOOKUP(CONCATENATE("http://skinnonews.com",A42),'기사 리스트'!C:E,3,FALSE))+1),""),"")</f>
        <v/>
      </c>
      <c r="H42" s="110" t="str">
        <f>IFERROR(IF(E42="O",C42/(EOMONTH('뉴스룸 요약'!$F$17,0)-(VLOOKUP(CONCATENATE("http://skinnonews.com",A42),'기사 리스트'!C:E,3,FALSE))+1),""),"")</f>
        <v/>
      </c>
      <c r="I42" s="110" t="str">
        <f t="shared" si="2"/>
        <v/>
      </c>
      <c r="J42" s="110" t="str">
        <f t="shared" si="3"/>
        <v/>
      </c>
      <c r="L42" s="111" t="str">
        <f>IFERROR(VLOOKUP("http://skinnonews.com"&amp;A42,'기사 리스트'!C:E,3,FALSE),"")</f>
        <v/>
      </c>
      <c r="Q42" s="110" t="str">
        <f>IFERROR(IF(E42="O",(INDEX('기사 리스트'!B:B,MATCH("http://skinnonews.com"&amp;A42,'기사 리스트'!C:C,0))),""),"")</f>
        <v/>
      </c>
    </row>
    <row r="43" spans="1:17">
      <c r="A43" s="6" t="s">
        <v>1367</v>
      </c>
      <c r="B43" s="6">
        <v>55</v>
      </c>
      <c r="C43" s="6">
        <v>57</v>
      </c>
      <c r="D43" s="110" t="str">
        <f t="shared" si="0"/>
        <v>기사임</v>
      </c>
      <c r="E43" s="110" t="str">
        <f>IF(D43="기사임",IFERROR(IF((VLOOKUP(CONCATENATE("http://skinnonews.com",A43),'기사 리스트'!C:E,3,FALSE))&gt;='뉴스룸 요약'!$F$17,"O",""),""),"")</f>
        <v/>
      </c>
      <c r="F43" s="110" t="str">
        <f>IFERROR(IF(VLOOKUP(CONCATENATE("http://skinnonews.com"&amp;A43),'기사 리스트'!C:D,2,FALSE)="yes","yes",""),"")</f>
        <v/>
      </c>
      <c r="G43" s="110" t="str">
        <f>IFERROR(IF(E43="O",B43/(EOMONTH('뉴스룸 요약'!$F$17,0)-(VLOOKUP(CONCATENATE("http://skinnonews.com",A43),'기사 리스트'!C:E,3,FALSE))+1),""),"")</f>
        <v/>
      </c>
      <c r="H43" s="110" t="str">
        <f>IFERROR(IF(E43="O",C43/(EOMONTH('뉴스룸 요약'!$F$17,0)-(VLOOKUP(CONCATENATE("http://skinnonews.com",A43),'기사 리스트'!C:E,3,FALSE))+1),""),"")</f>
        <v/>
      </c>
      <c r="I43" s="110" t="str">
        <f t="shared" si="2"/>
        <v/>
      </c>
      <c r="J43" s="110" t="str">
        <f t="shared" si="3"/>
        <v/>
      </c>
      <c r="L43" s="111">
        <f>IFERROR(VLOOKUP("http://skinnonews.com"&amp;A43,'기사 리스트'!C:E,3,FALSE),"")</f>
        <v>45267</v>
      </c>
      <c r="Q43" s="110" t="str">
        <f>IFERROR(IF(E43="O",(INDEX('기사 리스트'!B:B,MATCH("http://skinnonews.com"&amp;A43,'기사 리스트'!C:C,0))),""),"")</f>
        <v/>
      </c>
    </row>
    <row r="44" spans="1:17">
      <c r="A44" s="6" t="s">
        <v>480</v>
      </c>
      <c r="B44" s="6">
        <v>54</v>
      </c>
      <c r="C44" s="6">
        <v>56</v>
      </c>
      <c r="D44" s="110" t="str">
        <f t="shared" si="0"/>
        <v>기사임</v>
      </c>
      <c r="E44" s="110" t="str">
        <f>IF(D44="기사임",IFERROR(IF((VLOOKUP(CONCATENATE("http://skinnonews.com",A44),'기사 리스트'!C:E,3,FALSE))&gt;='뉴스룸 요약'!$F$17,"O",""),""),"")</f>
        <v/>
      </c>
      <c r="F44" s="110" t="str">
        <f>IFERROR(IF(VLOOKUP(CONCATENATE("http://skinnonews.com"&amp;A44),'기사 리스트'!C:D,2,FALSE)="yes","yes",""),"")</f>
        <v/>
      </c>
      <c r="G44" s="110" t="str">
        <f>IFERROR(IF(E44="O",B44/(EOMONTH('뉴스룸 요약'!$F$17,0)-(VLOOKUP(CONCATENATE("http://skinnonews.com",A44),'기사 리스트'!C:E,3,FALSE))+1),""),"")</f>
        <v/>
      </c>
      <c r="H44" s="110" t="str">
        <f>IFERROR(IF(E44="O",C44/(EOMONTH('뉴스룸 요약'!$F$17,0)-(VLOOKUP(CONCATENATE("http://skinnonews.com",A44),'기사 리스트'!C:E,3,FALSE))+1),""),"")</f>
        <v/>
      </c>
      <c r="I44" s="110" t="str">
        <f t="shared" si="2"/>
        <v/>
      </c>
      <c r="J44" s="110" t="str">
        <f t="shared" si="3"/>
        <v/>
      </c>
      <c r="L44" s="111">
        <f>IFERROR(VLOOKUP("http://skinnonews.com"&amp;A44,'기사 리스트'!C:E,3,FALSE),"")</f>
        <v>44755</v>
      </c>
      <c r="Q44" s="110" t="str">
        <f>IFERROR(IF(E44="O",(INDEX('기사 리스트'!B:B,MATCH("http://skinnonews.com"&amp;A44,'기사 리스트'!C:C,0))),""),"")</f>
        <v/>
      </c>
    </row>
    <row r="45" spans="1:17">
      <c r="A45" s="6" t="s">
        <v>1443</v>
      </c>
      <c r="B45" s="6">
        <v>53</v>
      </c>
      <c r="C45" s="6">
        <v>52</v>
      </c>
      <c r="D45" s="110" t="str">
        <f t="shared" si="0"/>
        <v>기사임</v>
      </c>
      <c r="E45" s="110" t="str">
        <f>IF(D45="기사임",IFERROR(IF((VLOOKUP(CONCATENATE("http://skinnonews.com",A45),'기사 리스트'!C:E,3,FALSE))&gt;='뉴스룸 요약'!$F$17,"O",""),""),"")</f>
        <v/>
      </c>
      <c r="F45" s="110" t="str">
        <f>IFERROR(IF(VLOOKUP(CONCATENATE("http://skinnonews.com"&amp;A45),'기사 리스트'!C:D,2,FALSE)="yes","yes",""),"")</f>
        <v/>
      </c>
      <c r="G45" s="110" t="str">
        <f>IFERROR(IF(E45="O",B45/(EOMONTH('뉴스룸 요약'!$F$17,0)-(VLOOKUP(CONCATENATE("http://skinnonews.com",A45),'기사 리스트'!C:E,3,FALSE))+1),""),"")</f>
        <v/>
      </c>
      <c r="H45" s="110" t="str">
        <f>IFERROR(IF(E45="O",C45/(EOMONTH('뉴스룸 요약'!$F$17,0)-(VLOOKUP(CONCATENATE("http://skinnonews.com",A45),'기사 리스트'!C:E,3,FALSE))+1),""),"")</f>
        <v/>
      </c>
      <c r="I45" s="110" t="str">
        <f t="shared" si="2"/>
        <v/>
      </c>
      <c r="J45" s="110" t="str">
        <f t="shared" si="3"/>
        <v/>
      </c>
      <c r="L45" s="111" t="str">
        <f>IFERROR(VLOOKUP("http://skinnonews.com"&amp;A45,'기사 리스트'!C:E,3,FALSE),"")</f>
        <v/>
      </c>
      <c r="Q45" s="110" t="str">
        <f>IFERROR(IF(E45="O",(INDEX('기사 리스트'!B:B,MATCH("http://skinnonews.com"&amp;A45,'기사 리스트'!C:C,0))),""),"")</f>
        <v/>
      </c>
    </row>
    <row r="46" spans="1:17">
      <c r="A46" s="6" t="s">
        <v>485</v>
      </c>
      <c r="B46" s="6">
        <v>52</v>
      </c>
      <c r="C46" s="6">
        <v>48</v>
      </c>
      <c r="D46" s="110" t="str">
        <f t="shared" si="0"/>
        <v>기사임</v>
      </c>
      <c r="E46" s="110" t="str">
        <f>IF(D46="기사임",IFERROR(IF((VLOOKUP(CONCATENATE("http://skinnonews.com",A46),'기사 리스트'!C:E,3,FALSE))&gt;='뉴스룸 요약'!$F$17,"O",""),""),"")</f>
        <v/>
      </c>
      <c r="F46" s="110" t="str">
        <f>IFERROR(IF(VLOOKUP(CONCATENATE("http://skinnonews.com"&amp;A46),'기사 리스트'!C:D,2,FALSE)="yes","yes",""),"")</f>
        <v/>
      </c>
      <c r="G46" s="110" t="str">
        <f>IFERROR(IF(E46="O",B46/(EOMONTH('뉴스룸 요약'!$F$17,0)-(VLOOKUP(CONCATENATE("http://skinnonews.com",A46),'기사 리스트'!C:E,3,FALSE))+1),""),"")</f>
        <v/>
      </c>
      <c r="H46" s="110" t="str">
        <f>IFERROR(IF(E46="O",C46/(EOMONTH('뉴스룸 요약'!$F$17,0)-(VLOOKUP(CONCATENATE("http://skinnonews.com",A46),'기사 리스트'!C:E,3,FALSE))+1),""),"")</f>
        <v/>
      </c>
      <c r="I46" s="110" t="str">
        <f t="shared" si="2"/>
        <v/>
      </c>
      <c r="J46" s="110" t="str">
        <f t="shared" si="3"/>
        <v/>
      </c>
      <c r="L46" s="111">
        <f>IFERROR(VLOOKUP("http://skinnonews.com"&amp;A46,'기사 리스트'!C:E,3,FALSE),"")</f>
        <v>44867</v>
      </c>
      <c r="Q46" s="110" t="str">
        <f>IFERROR(IF(E46="O",(INDEX('기사 리스트'!B:B,MATCH("http://skinnonews.com"&amp;A46,'기사 리스트'!C:C,0))),""),"")</f>
        <v/>
      </c>
    </row>
    <row r="47" spans="1:17">
      <c r="A47" s="6" t="s">
        <v>1479</v>
      </c>
      <c r="B47" s="6">
        <v>50</v>
      </c>
      <c r="C47" s="6">
        <v>50</v>
      </c>
      <c r="D47" s="110" t="str">
        <f t="shared" si="0"/>
        <v>기사임</v>
      </c>
      <c r="E47" s="110" t="str">
        <f>IF(D47="기사임",IFERROR(IF((VLOOKUP(CONCATENATE("http://skinnonews.com",A47),'기사 리스트'!C:E,3,FALSE))&gt;='뉴스룸 요약'!$F$17,"O",""),""),"")</f>
        <v/>
      </c>
      <c r="F47" s="110" t="str">
        <f>IFERROR(IF(VLOOKUP(CONCATENATE("http://skinnonews.com"&amp;A47),'기사 리스트'!C:D,2,FALSE)="yes","yes",""),"")</f>
        <v>yes</v>
      </c>
      <c r="G47" s="110" t="str">
        <f>IFERROR(IF(E47="O",B47/(EOMONTH('뉴스룸 요약'!$F$17,0)-(VLOOKUP(CONCATENATE("http://skinnonews.com",A47),'기사 리스트'!C:E,3,FALSE))+1),""),"")</f>
        <v/>
      </c>
      <c r="H47" s="110" t="str">
        <f>IFERROR(IF(E47="O",C47/(EOMONTH('뉴스룸 요약'!$F$17,0)-(VLOOKUP(CONCATENATE("http://skinnonews.com",A47),'기사 리스트'!C:E,3,FALSE))+1),""),"")</f>
        <v/>
      </c>
      <c r="I47" s="110" t="str">
        <f t="shared" si="2"/>
        <v/>
      </c>
      <c r="J47" s="110" t="str">
        <f t="shared" si="3"/>
        <v/>
      </c>
      <c r="L47" s="111">
        <f>IFERROR(VLOOKUP("http://skinnonews.com"&amp;A47,'기사 리스트'!C:E,3,FALSE),"")</f>
        <v>45344</v>
      </c>
      <c r="Q47" s="110" t="str">
        <f>IFERROR(IF(E47="O",(INDEX('기사 리스트'!B:B,MATCH("http://skinnonews.com"&amp;A47,'기사 리스트'!C:C,0))),""),"")</f>
        <v/>
      </c>
    </row>
    <row r="48" spans="1:17">
      <c r="A48" s="6" t="s">
        <v>2173</v>
      </c>
      <c r="B48" s="6">
        <v>50</v>
      </c>
      <c r="C48" s="6">
        <v>54</v>
      </c>
      <c r="D48" s="110" t="str">
        <f t="shared" si="0"/>
        <v>기사임</v>
      </c>
      <c r="E48" s="110" t="str">
        <f>IF(D48="기사임",IFERROR(IF((VLOOKUP(CONCATENATE("http://skinnonews.com",A48),'기사 리스트'!C:E,3,FALSE))&gt;='뉴스룸 요약'!$F$17,"O",""),""),"")</f>
        <v/>
      </c>
      <c r="F48" s="110" t="str">
        <f>IFERROR(IF(VLOOKUP(CONCATENATE("http://skinnonews.com"&amp;A48),'기사 리스트'!C:D,2,FALSE)="yes","yes",""),"")</f>
        <v/>
      </c>
      <c r="G48" s="110" t="str">
        <f>IFERROR(IF(E48="O",B48/(EOMONTH('뉴스룸 요약'!$F$17,0)-(VLOOKUP(CONCATENATE("http://skinnonews.com",A48),'기사 리스트'!C:E,3,FALSE))+1),""),"")</f>
        <v/>
      </c>
      <c r="H48" s="110" t="str">
        <f>IFERROR(IF(E48="O",C48/(EOMONTH('뉴스룸 요약'!$F$17,0)-(VLOOKUP(CONCATENATE("http://skinnonews.com",A48),'기사 리스트'!C:E,3,FALSE))+1),""),"")</f>
        <v/>
      </c>
      <c r="I48" s="110" t="str">
        <f t="shared" si="2"/>
        <v/>
      </c>
      <c r="J48" s="110" t="str">
        <f t="shared" si="3"/>
        <v/>
      </c>
      <c r="L48" s="111">
        <f>IFERROR(VLOOKUP("http://skinnonews.com"&amp;A48,'기사 리스트'!C:E,3,FALSE),"")</f>
        <v>45526</v>
      </c>
      <c r="Q48" s="110" t="str">
        <f>IFERROR(IF(E48="O",(INDEX('기사 리스트'!B:B,MATCH("http://skinnonews.com"&amp;A48,'기사 리스트'!C:C,0))),""),"")</f>
        <v/>
      </c>
    </row>
    <row r="49" spans="1:17">
      <c r="A49" s="6" t="s">
        <v>1918</v>
      </c>
      <c r="B49" s="6">
        <v>49</v>
      </c>
      <c r="C49" s="6">
        <v>55</v>
      </c>
      <c r="D49" s="110" t="str">
        <f t="shared" si="0"/>
        <v>기사임</v>
      </c>
      <c r="E49" s="110" t="str">
        <f>IF(D49="기사임",IFERROR(IF((VLOOKUP(CONCATENATE("http://skinnonews.com",A49),'기사 리스트'!C:E,3,FALSE))&gt;='뉴스룸 요약'!$F$17,"O",""),""),"")</f>
        <v/>
      </c>
      <c r="F49" s="110" t="str">
        <f>IFERROR(IF(VLOOKUP(CONCATENATE("http://skinnonews.com"&amp;A49),'기사 리스트'!C:D,2,FALSE)="yes","yes",""),"")</f>
        <v>yes</v>
      </c>
      <c r="G49" s="110" t="str">
        <f>IFERROR(IF(E49="O",B49/(EOMONTH('뉴스룸 요약'!$F$17,0)-(VLOOKUP(CONCATENATE("http://skinnonews.com",A49),'기사 리스트'!C:E,3,FALSE))+1),""),"")</f>
        <v/>
      </c>
      <c r="H49" s="110" t="str">
        <f>IFERROR(IF(E49="O",C49/(EOMONTH('뉴스룸 요약'!$F$17,0)-(VLOOKUP(CONCATENATE("http://skinnonews.com",A49),'기사 리스트'!C:E,3,FALSE))+1),""),"")</f>
        <v/>
      </c>
      <c r="I49" s="110" t="str">
        <f t="shared" si="2"/>
        <v/>
      </c>
      <c r="J49" s="110" t="str">
        <f t="shared" si="3"/>
        <v/>
      </c>
      <c r="L49" s="111">
        <f>IFERROR(VLOOKUP("http://skinnonews.com"&amp;A49,'기사 리스트'!C:E,3,FALSE),"")</f>
        <v>45433</v>
      </c>
      <c r="Q49" s="110" t="str">
        <f>IFERROR(IF(E49="O",(INDEX('기사 리스트'!B:B,MATCH("http://skinnonews.com"&amp;A49,'기사 리스트'!C:C,0))),""),"")</f>
        <v/>
      </c>
    </row>
    <row r="50" spans="1:17">
      <c r="A50" s="6" t="s">
        <v>1300</v>
      </c>
      <c r="B50" s="6">
        <v>48</v>
      </c>
      <c r="C50" s="6">
        <v>45</v>
      </c>
      <c r="D50" s="110" t="str">
        <f t="shared" si="0"/>
        <v>기사임</v>
      </c>
      <c r="E50" s="110" t="str">
        <f>IF(D50="기사임",IFERROR(IF((VLOOKUP(CONCATENATE("http://skinnonews.com",A50),'기사 리스트'!C:E,3,FALSE))&gt;='뉴스룸 요약'!$F$17,"O",""),""),"")</f>
        <v/>
      </c>
      <c r="F50" s="110" t="str">
        <f>IFERROR(IF(VLOOKUP(CONCATENATE("http://skinnonews.com"&amp;A50),'기사 리스트'!C:D,2,FALSE)="yes","yes",""),"")</f>
        <v/>
      </c>
      <c r="G50" s="110" t="str">
        <f>IFERROR(IF(E50="O",B50/(EOMONTH('뉴스룸 요약'!$F$17,0)-(VLOOKUP(CONCATENATE("http://skinnonews.com",A50),'기사 리스트'!C:E,3,FALSE))+1),""),"")</f>
        <v/>
      </c>
      <c r="H50" s="110" t="str">
        <f>IFERROR(IF(E50="O",C50/(EOMONTH('뉴스룸 요약'!$F$17,0)-(VLOOKUP(CONCATENATE("http://skinnonews.com",A50),'기사 리스트'!C:E,3,FALSE))+1),""),"")</f>
        <v/>
      </c>
      <c r="I50" s="110" t="str">
        <f t="shared" si="2"/>
        <v/>
      </c>
      <c r="J50" s="110" t="str">
        <f t="shared" si="3"/>
        <v/>
      </c>
      <c r="L50" s="111">
        <f>IFERROR(VLOOKUP("http://skinnonews.com"&amp;A50,'기사 리스트'!C:E,3,FALSE),"")</f>
        <v>45233</v>
      </c>
      <c r="Q50" s="110" t="str">
        <f>IFERROR(IF(E50="O",(INDEX('기사 리스트'!B:B,MATCH("http://skinnonews.com"&amp;A50,'기사 리스트'!C:C,0))),""),"")</f>
        <v/>
      </c>
    </row>
    <row r="51" spans="1:17">
      <c r="A51" s="6" t="s">
        <v>495</v>
      </c>
      <c r="B51" s="6">
        <v>46</v>
      </c>
      <c r="C51" s="6">
        <v>43</v>
      </c>
      <c r="D51" s="110" t="str">
        <f t="shared" si="0"/>
        <v>기사임</v>
      </c>
      <c r="E51" s="110" t="str">
        <f>IF(D51="기사임",IFERROR(IF((VLOOKUP(CONCATENATE("http://skinnonews.com",A51),'기사 리스트'!C:E,3,FALSE))&gt;='뉴스룸 요약'!$F$17,"O",""),""),"")</f>
        <v/>
      </c>
      <c r="F51" s="110" t="str">
        <f>IFERROR(IF(VLOOKUP(CONCATENATE("http://skinnonews.com"&amp;A51),'기사 리스트'!C:D,2,FALSE)="yes","yes",""),"")</f>
        <v/>
      </c>
      <c r="G51" s="110" t="str">
        <f>IFERROR(IF(E51="O",B51/(EOMONTH('뉴스룸 요약'!$F$17,0)-(VLOOKUP(CONCATENATE("http://skinnonews.com",A51),'기사 리스트'!C:E,3,FALSE))+1),""),"")</f>
        <v/>
      </c>
      <c r="H51" s="110" t="str">
        <f>IFERROR(IF(E51="O",C51/(EOMONTH('뉴스룸 요약'!$F$17,0)-(VLOOKUP(CONCATENATE("http://skinnonews.com",A51),'기사 리스트'!C:E,3,FALSE))+1),""),"")</f>
        <v/>
      </c>
      <c r="I51" s="110" t="str">
        <f t="shared" si="2"/>
        <v/>
      </c>
      <c r="J51" s="110" t="str">
        <f t="shared" si="3"/>
        <v/>
      </c>
      <c r="L51" s="111">
        <f>IFERROR(VLOOKUP("http://skinnonews.com"&amp;A51,'기사 리스트'!C:E,3,FALSE),"")</f>
        <v>44890</v>
      </c>
      <c r="Q51" s="110" t="str">
        <f>IFERROR(IF(E51="O",(INDEX('기사 리스트'!B:B,MATCH("http://skinnonews.com"&amp;A51,'기사 리스트'!C:C,0))),""),"")</f>
        <v/>
      </c>
    </row>
    <row r="52" spans="1:17">
      <c r="A52" s="6" t="s">
        <v>2172</v>
      </c>
      <c r="B52" s="6">
        <v>46</v>
      </c>
      <c r="C52" s="6">
        <v>40</v>
      </c>
      <c r="D52" s="110" t="str">
        <f t="shared" si="0"/>
        <v>기사임</v>
      </c>
      <c r="E52" s="110" t="str">
        <f>IF(D52="기사임",IFERROR(IF((VLOOKUP(CONCATENATE("http://skinnonews.com",A52),'기사 리스트'!C:E,3,FALSE))&gt;='뉴스룸 요약'!$F$17,"O",""),""),"")</f>
        <v/>
      </c>
      <c r="F52" s="110" t="str">
        <f>IFERROR(IF(VLOOKUP(CONCATENATE("http://skinnonews.com"&amp;A52),'기사 리스트'!C:D,2,FALSE)="yes","yes",""),"")</f>
        <v/>
      </c>
      <c r="G52" s="110" t="str">
        <f>IFERROR(IF(E52="O",B52/(EOMONTH('뉴스룸 요약'!$F$17,0)-(VLOOKUP(CONCATENATE("http://skinnonews.com",A52),'기사 리스트'!C:E,3,FALSE))+1),""),"")</f>
        <v/>
      </c>
      <c r="H52" s="110" t="str">
        <f>IFERROR(IF(E52="O",C52/(EOMONTH('뉴스룸 요약'!$F$17,0)-(VLOOKUP(CONCATENATE("http://skinnonews.com",A52),'기사 리스트'!C:E,3,FALSE))+1),""),"")</f>
        <v/>
      </c>
      <c r="I52" s="110" t="str">
        <f t="shared" si="2"/>
        <v/>
      </c>
      <c r="J52" s="110" t="str">
        <f t="shared" si="3"/>
        <v/>
      </c>
      <c r="L52" s="111">
        <f>IFERROR(VLOOKUP("http://skinnonews.com"&amp;A52,'기사 리스트'!C:E,3,FALSE),"")</f>
        <v>45512</v>
      </c>
      <c r="Q52" s="110" t="str">
        <f>IFERROR(IF(E52="O",(INDEX('기사 리스트'!B:B,MATCH("http://skinnonews.com"&amp;A52,'기사 리스트'!C:C,0))),""),"")</f>
        <v/>
      </c>
    </row>
    <row r="53" spans="1:17">
      <c r="A53" s="6" t="s">
        <v>520</v>
      </c>
      <c r="B53" s="6">
        <v>45</v>
      </c>
      <c r="C53" s="6">
        <v>44</v>
      </c>
      <c r="D53" s="110" t="str">
        <f t="shared" si="0"/>
        <v>기사임</v>
      </c>
      <c r="E53" s="110" t="str">
        <f>IF(D53="기사임",IFERROR(IF((VLOOKUP(CONCATENATE("http://skinnonews.com",A53),'기사 리스트'!C:E,3,FALSE))&gt;='뉴스룸 요약'!$F$17,"O",""),""),"")</f>
        <v/>
      </c>
      <c r="F53" s="110" t="str">
        <f>IFERROR(IF(VLOOKUP(CONCATENATE("http://skinnonews.com"&amp;A53),'기사 리스트'!C:D,2,FALSE)="yes","yes",""),"")</f>
        <v/>
      </c>
      <c r="G53" s="110" t="str">
        <f>IFERROR(IF(E53="O",B53/(EOMONTH('뉴스룸 요약'!$F$17,0)-(VLOOKUP(CONCATENATE("http://skinnonews.com",A53),'기사 리스트'!C:E,3,FALSE))+1),""),"")</f>
        <v/>
      </c>
      <c r="H53" s="110" t="str">
        <f>IFERROR(IF(E53="O",C53/(EOMONTH('뉴스룸 요약'!$F$17,0)-(VLOOKUP(CONCATENATE("http://skinnonews.com",A53),'기사 리스트'!C:E,3,FALSE))+1),""),"")</f>
        <v/>
      </c>
      <c r="I53" s="110" t="str">
        <f t="shared" si="2"/>
        <v/>
      </c>
      <c r="J53" s="110" t="str">
        <f t="shared" si="3"/>
        <v/>
      </c>
      <c r="L53" s="111">
        <f>IFERROR(VLOOKUP("http://skinnonews.com"&amp;A53,'기사 리스트'!C:E,3,FALSE),"")</f>
        <v>44791</v>
      </c>
      <c r="Q53" s="110" t="str">
        <f>IFERROR(IF(E53="O",(INDEX('기사 리스트'!B:B,MATCH("http://skinnonews.com"&amp;A53,'기사 리스트'!C:C,0))),""),"")</f>
        <v/>
      </c>
    </row>
    <row r="54" spans="1:17">
      <c r="A54" s="6" t="s">
        <v>1958</v>
      </c>
      <c r="B54" s="6">
        <v>45</v>
      </c>
      <c r="C54" s="6">
        <v>46</v>
      </c>
      <c r="D54" s="110" t="str">
        <f t="shared" si="0"/>
        <v>기사임</v>
      </c>
      <c r="E54" s="110" t="str">
        <f>IF(D54="기사임",IFERROR(IF((VLOOKUP(CONCATENATE("http://skinnonews.com",A54),'기사 리스트'!C:E,3,FALSE))&gt;='뉴스룸 요약'!$F$17,"O",""),""),"")</f>
        <v/>
      </c>
      <c r="F54" s="110" t="str">
        <f>IFERROR(IF(VLOOKUP(CONCATENATE("http://skinnonews.com"&amp;A54),'기사 리스트'!C:D,2,FALSE)="yes","yes",""),"")</f>
        <v/>
      </c>
      <c r="G54" s="110" t="str">
        <f>IFERROR(IF(E54="O",B54/(EOMONTH('뉴스룸 요약'!$F$17,0)-(VLOOKUP(CONCATENATE("http://skinnonews.com",A54),'기사 리스트'!C:E,3,FALSE))+1),""),"")</f>
        <v/>
      </c>
      <c r="H54" s="110" t="str">
        <f>IFERROR(IF(E54="O",C54/(EOMONTH('뉴스룸 요약'!$F$17,0)-(VLOOKUP(CONCATENATE("http://skinnonews.com",A54),'기사 리스트'!C:E,3,FALSE))+1),""),"")</f>
        <v/>
      </c>
      <c r="I54" s="110" t="str">
        <f t="shared" si="2"/>
        <v/>
      </c>
      <c r="J54" s="110" t="str">
        <f t="shared" si="3"/>
        <v/>
      </c>
      <c r="L54" s="111">
        <f>IFERROR(VLOOKUP("http://skinnonews.com"&amp;A54,'기사 리스트'!C:E,3,FALSE),"")</f>
        <v>45469</v>
      </c>
      <c r="Q54" s="110" t="str">
        <f>IFERROR(IF(E54="O",(INDEX('기사 리스트'!B:B,MATCH("http://skinnonews.com"&amp;A54,'기사 리스트'!C:C,0))),""),"")</f>
        <v/>
      </c>
    </row>
    <row r="55" spans="1:17">
      <c r="A55" s="6" t="s">
        <v>1195</v>
      </c>
      <c r="B55" s="6">
        <v>44</v>
      </c>
      <c r="C55" s="6">
        <v>46</v>
      </c>
      <c r="D55" s="110" t="str">
        <f t="shared" si="0"/>
        <v>기사임</v>
      </c>
      <c r="E55" s="110" t="str">
        <f>IF(D55="기사임",IFERROR(IF((VLOOKUP(CONCATENATE("http://skinnonews.com",A55),'기사 리스트'!C:E,3,FALSE))&gt;='뉴스룸 요약'!$F$17,"O",""),""),"")</f>
        <v/>
      </c>
      <c r="F55" s="110" t="str">
        <f>IFERROR(IF(VLOOKUP(CONCATENATE("http://skinnonews.com"&amp;A55),'기사 리스트'!C:D,2,FALSE)="yes","yes",""),"")</f>
        <v>yes</v>
      </c>
      <c r="G55" s="110" t="str">
        <f>IFERROR(IF(E55="O",B55/(EOMONTH('뉴스룸 요약'!$F$17,0)-(VLOOKUP(CONCATENATE("http://skinnonews.com",A55),'기사 리스트'!C:E,3,FALSE))+1),""),"")</f>
        <v/>
      </c>
      <c r="H55" s="110" t="str">
        <f>IFERROR(IF(E55="O",C55/(EOMONTH('뉴스룸 요약'!$F$17,0)-(VLOOKUP(CONCATENATE("http://skinnonews.com",A55),'기사 리스트'!C:E,3,FALSE))+1),""),"")</f>
        <v/>
      </c>
      <c r="I55" s="110" t="str">
        <f t="shared" si="2"/>
        <v/>
      </c>
      <c r="J55" s="110" t="str">
        <f t="shared" si="3"/>
        <v/>
      </c>
      <c r="L55" s="111">
        <f>IFERROR(VLOOKUP("http://skinnonews.com"&amp;A55,'기사 리스트'!C:E,3,FALSE),"")</f>
        <v>45170</v>
      </c>
      <c r="Q55" s="110" t="str">
        <f>IFERROR(IF(E55="O",(INDEX('기사 리스트'!B:B,MATCH("http://skinnonews.com"&amp;A55,'기사 리스트'!C:C,0))),""),"")</f>
        <v/>
      </c>
    </row>
    <row r="56" spans="1:17">
      <c r="A56" s="6" t="s">
        <v>2282</v>
      </c>
      <c r="B56" s="6">
        <v>44</v>
      </c>
      <c r="C56" s="6">
        <v>45</v>
      </c>
      <c r="D56" s="110" t="str">
        <f t="shared" si="0"/>
        <v>기사임</v>
      </c>
      <c r="E56" s="110" t="str">
        <f>IF(D56="기사임",IFERROR(IF((VLOOKUP(CONCATENATE("http://skinnonews.com",A56),'기사 리스트'!C:E,3,FALSE))&gt;='뉴스룸 요약'!$F$17,"O",""),""),"")</f>
        <v>O</v>
      </c>
      <c r="F56" s="110" t="str">
        <f>IFERROR(IF(VLOOKUP(CONCATENATE("http://skinnonews.com"&amp;A56),'기사 리스트'!C:D,2,FALSE)="yes","yes",""),"")</f>
        <v/>
      </c>
      <c r="G56" s="110">
        <f>IFERROR(IF(E56="O",B56/(EOMONTH('뉴스룸 요약'!$F$17,0)-(VLOOKUP(CONCATENATE("http://skinnonews.com",A56),'기사 리스트'!C:E,3,FALSE))+1),""),"")</f>
        <v>3.6666666666666665</v>
      </c>
      <c r="H56" s="110">
        <f>IFERROR(IF(E56="O",C56/(EOMONTH('뉴스룸 요약'!$F$17,0)-(VLOOKUP(CONCATENATE("http://skinnonews.com",A56),'기사 리스트'!C:E,3,FALSE))+1),""),"")</f>
        <v>3.75</v>
      </c>
      <c r="I56" s="110">
        <f t="shared" si="2"/>
        <v>6</v>
      </c>
      <c r="J56" s="110">
        <f t="shared" si="3"/>
        <v>6</v>
      </c>
      <c r="L56" s="111">
        <f>IFERROR(VLOOKUP("http://skinnonews.com"&amp;A56,'기사 리스트'!C:E,3,FALSE),"")</f>
        <v>45554</v>
      </c>
      <c r="Q56" s="110" t="str">
        <f>IFERROR(IF(E56="O",(INDEX('기사 리스트'!B:B,MATCH("http://skinnonews.com"&amp;A56,'기사 리스트'!C:C,0))),""),"")</f>
        <v>SK Enmove earns Gold rating in prestigious EcoVadis ESG assessment</v>
      </c>
    </row>
    <row r="57" spans="1:17">
      <c r="A57" s="6" t="s">
        <v>1068</v>
      </c>
      <c r="B57" s="6">
        <v>43</v>
      </c>
      <c r="C57" s="6">
        <v>44</v>
      </c>
      <c r="D57" s="110" t="str">
        <f t="shared" si="0"/>
        <v>기사임</v>
      </c>
      <c r="E57" s="110" t="str">
        <f>IF(D57="기사임",IFERROR(IF((VLOOKUP(CONCATENATE("http://skinnonews.com",A57),'기사 리스트'!C:E,3,FALSE))&gt;='뉴스룸 요약'!$F$17,"O",""),""),"")</f>
        <v/>
      </c>
      <c r="F57" s="110" t="str">
        <f>IFERROR(IF(VLOOKUP(CONCATENATE("http://skinnonews.com"&amp;A57),'기사 리스트'!C:D,2,FALSE)="yes","yes",""),"")</f>
        <v/>
      </c>
      <c r="G57" s="110" t="str">
        <f>IFERROR(IF(E57="O",B57/(EOMONTH('뉴스룸 요약'!$F$17,0)-(VLOOKUP(CONCATENATE("http://skinnonews.com",A57),'기사 리스트'!C:E,3,FALSE))+1),""),"")</f>
        <v/>
      </c>
      <c r="H57" s="110" t="str">
        <f>IFERROR(IF(E57="O",C57/(EOMONTH('뉴스룸 요약'!$F$17,0)-(VLOOKUP(CONCATENATE("http://skinnonews.com",A57),'기사 리스트'!C:E,3,FALSE))+1),""),"")</f>
        <v/>
      </c>
      <c r="I57" s="110" t="str">
        <f t="shared" si="2"/>
        <v/>
      </c>
      <c r="J57" s="110" t="str">
        <f t="shared" si="3"/>
        <v/>
      </c>
      <c r="L57" s="111">
        <f>IFERROR(VLOOKUP("http://skinnonews.com"&amp;A57,'기사 리스트'!C:E,3,FALSE),"")</f>
        <v>45100</v>
      </c>
      <c r="Q57" s="110" t="str">
        <f>IFERROR(IF(E57="O",(INDEX('기사 리스트'!B:B,MATCH("http://skinnonews.com"&amp;A57,'기사 리스트'!C:C,0))),""),"")</f>
        <v/>
      </c>
    </row>
    <row r="58" spans="1:17">
      <c r="A58" s="6" t="s">
        <v>1606</v>
      </c>
      <c r="B58" s="6">
        <v>43</v>
      </c>
      <c r="C58" s="6">
        <v>42</v>
      </c>
      <c r="D58" s="110" t="str">
        <f t="shared" si="0"/>
        <v>기사임</v>
      </c>
      <c r="E58" s="110" t="str">
        <f>IF(D58="기사임",IFERROR(IF((VLOOKUP(CONCATENATE("http://skinnonews.com",A58),'기사 리스트'!C:E,3,FALSE))&gt;='뉴스룸 요약'!$F$17,"O",""),""),"")</f>
        <v/>
      </c>
      <c r="F58" s="110" t="str">
        <f>IFERROR(IF(VLOOKUP(CONCATENATE("http://skinnonews.com"&amp;A58),'기사 리스트'!C:D,2,FALSE)="yes","yes",""),"")</f>
        <v>yes</v>
      </c>
      <c r="G58" s="110" t="str">
        <f>IFERROR(IF(E58="O",B58/(EOMONTH('뉴스룸 요약'!$F$17,0)-(VLOOKUP(CONCATENATE("http://skinnonews.com",A58),'기사 리스트'!C:E,3,FALSE))+1),""),"")</f>
        <v/>
      </c>
      <c r="H58" s="110" t="str">
        <f>IFERROR(IF(E58="O",C58/(EOMONTH('뉴스룸 요약'!$F$17,0)-(VLOOKUP(CONCATENATE("http://skinnonews.com",A58),'기사 리스트'!C:E,3,FALSE))+1),""),"")</f>
        <v/>
      </c>
      <c r="I58" s="110" t="str">
        <f t="shared" si="2"/>
        <v/>
      </c>
      <c r="J58" s="110" t="str">
        <f t="shared" si="3"/>
        <v/>
      </c>
      <c r="L58" s="111">
        <f>IFERROR(VLOOKUP("http://skinnonews.com"&amp;A58,'기사 리스트'!C:E,3,FALSE),"")</f>
        <v>45404</v>
      </c>
      <c r="Q58" s="110" t="str">
        <f>IFERROR(IF(E58="O",(INDEX('기사 리스트'!B:B,MATCH("http://skinnonews.com"&amp;A58,'기사 리스트'!C:C,0))),""),"")</f>
        <v/>
      </c>
    </row>
    <row r="59" spans="1:17">
      <c r="A59" s="6" t="s">
        <v>1612</v>
      </c>
      <c r="B59" s="6">
        <v>43</v>
      </c>
      <c r="C59" s="6">
        <v>45</v>
      </c>
      <c r="D59" s="110" t="str">
        <f t="shared" si="0"/>
        <v>기사임</v>
      </c>
      <c r="E59" s="110" t="str">
        <f>IF(D59="기사임",IFERROR(IF((VLOOKUP(CONCATENATE("http://skinnonews.com",A59),'기사 리스트'!C:E,3,FALSE))&gt;='뉴스룸 요약'!$F$17,"O",""),""),"")</f>
        <v/>
      </c>
      <c r="F59" s="110" t="str">
        <f>IFERROR(IF(VLOOKUP(CONCATENATE("http://skinnonews.com"&amp;A59),'기사 리스트'!C:D,2,FALSE)="yes","yes",""),"")</f>
        <v/>
      </c>
      <c r="G59" s="110" t="str">
        <f>IFERROR(IF(E59="O",B59/(EOMONTH('뉴스룸 요약'!$F$17,0)-(VLOOKUP(CONCATENATE("http://skinnonews.com",A59),'기사 리스트'!C:E,3,FALSE))+1),""),"")</f>
        <v/>
      </c>
      <c r="H59" s="110" t="str">
        <f>IFERROR(IF(E59="O",C59/(EOMONTH('뉴스룸 요약'!$F$17,0)-(VLOOKUP(CONCATENATE("http://skinnonews.com",A59),'기사 리스트'!C:E,3,FALSE))+1),""),"")</f>
        <v/>
      </c>
      <c r="I59" s="110" t="str">
        <f t="shared" si="2"/>
        <v/>
      </c>
      <c r="J59" s="110" t="str">
        <f t="shared" si="3"/>
        <v/>
      </c>
      <c r="L59" s="111">
        <f>IFERROR(VLOOKUP("http://skinnonews.com"&amp;A59,'기사 리스트'!C:E,3,FALSE),"")</f>
        <v>45411</v>
      </c>
      <c r="Q59" s="110" t="str">
        <f>IFERROR(IF(E59="O",(INDEX('기사 리스트'!B:B,MATCH("http://skinnonews.com"&amp;A59,'기사 리스트'!C:C,0))),""),"")</f>
        <v/>
      </c>
    </row>
    <row r="60" spans="1:17">
      <c r="A60" s="6" t="s">
        <v>737</v>
      </c>
      <c r="B60" s="6">
        <v>42</v>
      </c>
      <c r="C60" s="6">
        <v>46</v>
      </c>
      <c r="D60" s="110" t="str">
        <f t="shared" si="0"/>
        <v>기사임</v>
      </c>
      <c r="E60" s="110" t="str">
        <f>IF(D60="기사임",IFERROR(IF((VLOOKUP(CONCATENATE("http://skinnonews.com",A60),'기사 리스트'!C:E,3,FALSE))&gt;='뉴스룸 요약'!$F$17,"O",""),""),"")</f>
        <v/>
      </c>
      <c r="F60" s="110" t="str">
        <f>IFERROR(IF(VLOOKUP(CONCATENATE("http://skinnonews.com"&amp;A60),'기사 리스트'!C:D,2,FALSE)="yes","yes",""),"")</f>
        <v/>
      </c>
      <c r="G60" s="110" t="str">
        <f>IFERROR(IF(E60="O",B60/(EOMONTH('뉴스룸 요약'!$F$17,0)-(VLOOKUP(CONCATENATE("http://skinnonews.com",A60),'기사 리스트'!C:E,3,FALSE))+1),""),"")</f>
        <v/>
      </c>
      <c r="H60" s="110" t="str">
        <f>IFERROR(IF(E60="O",C60/(EOMONTH('뉴스룸 요약'!$F$17,0)-(VLOOKUP(CONCATENATE("http://skinnonews.com",A60),'기사 리스트'!C:E,3,FALSE))+1),""),"")</f>
        <v/>
      </c>
      <c r="I60" s="110" t="str">
        <f t="shared" si="2"/>
        <v/>
      </c>
      <c r="J60" s="110" t="str">
        <f t="shared" si="3"/>
        <v/>
      </c>
      <c r="L60" s="111">
        <f>IFERROR(VLOOKUP("http://skinnonews.com"&amp;A60,'기사 리스트'!C:E,3,FALSE),"")</f>
        <v>44994</v>
      </c>
      <c r="Q60" s="110" t="str">
        <f>IFERROR(IF(E60="O",(INDEX('기사 리스트'!B:B,MATCH("http://skinnonews.com"&amp;A60,'기사 리스트'!C:C,0))),""),"")</f>
        <v/>
      </c>
    </row>
    <row r="61" spans="1:17">
      <c r="A61" s="6" t="s">
        <v>1428</v>
      </c>
      <c r="B61" s="6">
        <v>42</v>
      </c>
      <c r="C61" s="6">
        <v>41</v>
      </c>
      <c r="D61" s="110" t="str">
        <f t="shared" si="0"/>
        <v>기사임</v>
      </c>
      <c r="E61" s="110" t="str">
        <f>IF(D61="기사임",IFERROR(IF((VLOOKUP(CONCATENATE("http://skinnonews.com",A61),'기사 리스트'!C:E,3,FALSE))&gt;='뉴스룸 요약'!$F$17,"O",""),""),"")</f>
        <v/>
      </c>
      <c r="F61" s="110" t="str">
        <f>IFERROR(IF(VLOOKUP(CONCATENATE("http://skinnonews.com"&amp;A61),'기사 리스트'!C:D,2,FALSE)="yes","yes",""),"")</f>
        <v/>
      </c>
      <c r="G61" s="110" t="str">
        <f>IFERROR(IF(E61="O",B61/(EOMONTH('뉴스룸 요약'!$F$17,0)-(VLOOKUP(CONCATENATE("http://skinnonews.com",A61),'기사 리스트'!C:E,3,FALSE))+1),""),"")</f>
        <v/>
      </c>
      <c r="H61" s="110" t="str">
        <f>IFERROR(IF(E61="O",C61/(EOMONTH('뉴스룸 요약'!$F$17,0)-(VLOOKUP(CONCATENATE("http://skinnonews.com",A61),'기사 리스트'!C:E,3,FALSE))+1),""),"")</f>
        <v/>
      </c>
      <c r="I61" s="110" t="str">
        <f t="shared" si="2"/>
        <v/>
      </c>
      <c r="J61" s="110" t="str">
        <f t="shared" si="3"/>
        <v/>
      </c>
      <c r="L61" s="111">
        <f>IFERROR(VLOOKUP("http://skinnonews.com"&amp;A61,'기사 리스트'!C:E,3,FALSE),"")</f>
        <v>45316</v>
      </c>
      <c r="Q61" s="110" t="str">
        <f>IFERROR(IF(E61="O",(INDEX('기사 리스트'!B:B,MATCH("http://skinnonews.com"&amp;A61,'기사 리스트'!C:C,0))),""),"")</f>
        <v/>
      </c>
    </row>
    <row r="62" spans="1:17">
      <c r="A62" s="6" t="s">
        <v>1489</v>
      </c>
      <c r="B62" s="6">
        <v>41</v>
      </c>
      <c r="C62" s="6">
        <v>37</v>
      </c>
      <c r="D62" s="110" t="str">
        <f t="shared" si="0"/>
        <v>기사임</v>
      </c>
      <c r="E62" s="110" t="str">
        <f>IF(D62="기사임",IFERROR(IF((VLOOKUP(CONCATENATE("http://skinnonews.com",A62),'기사 리스트'!C:E,3,FALSE))&gt;='뉴스룸 요약'!$F$17,"O",""),""),"")</f>
        <v/>
      </c>
      <c r="F62" s="110" t="str">
        <f>IFERROR(IF(VLOOKUP(CONCATENATE("http://skinnonews.com"&amp;A62),'기사 리스트'!C:D,2,FALSE)="yes","yes",""),"")</f>
        <v/>
      </c>
      <c r="G62" s="110" t="str">
        <f>IFERROR(IF(E62="O",B62/(EOMONTH('뉴스룸 요약'!$F$17,0)-(VLOOKUP(CONCATENATE("http://skinnonews.com",A62),'기사 리스트'!C:E,3,FALSE))+1),""),"")</f>
        <v/>
      </c>
      <c r="H62" s="110" t="str">
        <f>IFERROR(IF(E62="O",C62/(EOMONTH('뉴스룸 요약'!$F$17,0)-(VLOOKUP(CONCATENATE("http://skinnonews.com",A62),'기사 리스트'!C:E,3,FALSE))+1),""),"")</f>
        <v/>
      </c>
      <c r="I62" s="110" t="str">
        <f t="shared" si="2"/>
        <v/>
      </c>
      <c r="J62" s="110" t="str">
        <f t="shared" si="3"/>
        <v/>
      </c>
      <c r="L62" s="111">
        <f>IFERROR(VLOOKUP("http://skinnonews.com"&amp;A62,'기사 리스트'!C:E,3,FALSE),"")</f>
        <v>45343</v>
      </c>
      <c r="Q62" s="110" t="str">
        <f>IFERROR(IF(E62="O",(INDEX('기사 리스트'!B:B,MATCH("http://skinnonews.com"&amp;A62,'기사 리스트'!C:C,0))),""),"")</f>
        <v/>
      </c>
    </row>
    <row r="63" spans="1:17">
      <c r="A63" s="6" t="s">
        <v>1515</v>
      </c>
      <c r="B63" s="6">
        <v>41</v>
      </c>
      <c r="C63" s="6">
        <v>43</v>
      </c>
      <c r="D63" s="110" t="str">
        <f t="shared" si="0"/>
        <v>기사임</v>
      </c>
      <c r="E63" s="110" t="str">
        <f>IF(D63="기사임",IFERROR(IF((VLOOKUP(CONCATENATE("http://skinnonews.com",A63),'기사 리스트'!C:E,3,FALSE))&gt;='뉴스룸 요약'!$F$17,"O",""),""),"")</f>
        <v/>
      </c>
      <c r="F63" s="110" t="str">
        <f>IFERROR(IF(VLOOKUP(CONCATENATE("http://skinnonews.com"&amp;A63),'기사 리스트'!C:D,2,FALSE)="yes","yes",""),"")</f>
        <v/>
      </c>
      <c r="G63" s="110" t="str">
        <f>IFERROR(IF(E63="O",B63/(EOMONTH('뉴스룸 요약'!$F$17,0)-(VLOOKUP(CONCATENATE("http://skinnonews.com",A63),'기사 리스트'!C:E,3,FALSE))+1),""),"")</f>
        <v/>
      </c>
      <c r="H63" s="110" t="str">
        <f>IFERROR(IF(E63="O",C63/(EOMONTH('뉴스룸 요약'!$F$17,0)-(VLOOKUP(CONCATENATE("http://skinnonews.com",A63),'기사 리스트'!C:E,3,FALSE))+1),""),"")</f>
        <v/>
      </c>
      <c r="I63" s="110" t="str">
        <f t="shared" si="2"/>
        <v/>
      </c>
      <c r="J63" s="110" t="str">
        <f t="shared" si="3"/>
        <v/>
      </c>
      <c r="L63" s="111" t="str">
        <f>IFERROR(VLOOKUP("http://skinnonews.com"&amp;A63,'기사 리스트'!C:E,3,FALSE),"")</f>
        <v/>
      </c>
      <c r="Q63" s="110" t="str">
        <f>IFERROR(IF(E63="O",(INDEX('기사 리스트'!B:B,MATCH("http://skinnonews.com"&amp;A63,'기사 리스트'!C:C,0))),""),"")</f>
        <v/>
      </c>
    </row>
    <row r="64" spans="1:17">
      <c r="A64" s="6" t="s">
        <v>955</v>
      </c>
      <c r="B64" s="6">
        <v>40</v>
      </c>
      <c r="C64" s="6">
        <v>49</v>
      </c>
      <c r="D64" s="110" t="str">
        <f t="shared" si="0"/>
        <v>기사임</v>
      </c>
      <c r="E64" s="110" t="str">
        <f>IF(D64="기사임",IFERROR(IF((VLOOKUP(CONCATENATE("http://skinnonews.com",A64),'기사 리스트'!C:E,3,FALSE))&gt;='뉴스룸 요약'!$F$17,"O",""),""),"")</f>
        <v/>
      </c>
      <c r="F64" s="110" t="str">
        <f>IFERROR(IF(VLOOKUP(CONCATENATE("http://skinnonews.com"&amp;A64),'기사 리스트'!C:D,2,FALSE)="yes","yes",""),"")</f>
        <v/>
      </c>
      <c r="G64" s="110" t="str">
        <f>IFERROR(IF(E64="O",B64/(EOMONTH('뉴스룸 요약'!$F$17,0)-(VLOOKUP(CONCATENATE("http://skinnonews.com",A64),'기사 리스트'!C:E,3,FALSE))+1),""),"")</f>
        <v/>
      </c>
      <c r="H64" s="110" t="str">
        <f>IFERROR(IF(E64="O",C64/(EOMONTH('뉴스룸 요약'!$F$17,0)-(VLOOKUP(CONCATENATE("http://skinnonews.com",A64),'기사 리스트'!C:E,3,FALSE))+1),""),"")</f>
        <v/>
      </c>
      <c r="I64" s="110" t="str">
        <f t="shared" si="2"/>
        <v/>
      </c>
      <c r="J64" s="110" t="str">
        <f t="shared" si="3"/>
        <v/>
      </c>
      <c r="L64" s="111">
        <f>IFERROR(VLOOKUP("http://skinnonews.com"&amp;A64,'기사 리스트'!C:E,3,FALSE),"")</f>
        <v>45070</v>
      </c>
      <c r="Q64" s="110" t="str">
        <f>IFERROR(IF(E64="O",(INDEX('기사 리스트'!B:B,MATCH("http://skinnonews.com"&amp;A64,'기사 리스트'!C:C,0))),""),"")</f>
        <v/>
      </c>
    </row>
    <row r="65" spans="1:17">
      <c r="A65" s="6" t="s">
        <v>1305</v>
      </c>
      <c r="B65" s="6">
        <v>40</v>
      </c>
      <c r="C65" s="6">
        <v>39</v>
      </c>
      <c r="D65" s="110" t="str">
        <f t="shared" si="0"/>
        <v>기사임</v>
      </c>
      <c r="E65" s="110" t="str">
        <f>IF(D65="기사임",IFERROR(IF((VLOOKUP(CONCATENATE("http://skinnonews.com",A65),'기사 리스트'!C:E,3,FALSE))&gt;='뉴스룸 요약'!$F$17,"O",""),""),"")</f>
        <v/>
      </c>
      <c r="F65" s="110" t="str">
        <f>IFERROR(IF(VLOOKUP(CONCATENATE("http://skinnonews.com"&amp;A65),'기사 리스트'!C:D,2,FALSE)="yes","yes",""),"")</f>
        <v/>
      </c>
      <c r="G65" s="110" t="str">
        <f>IFERROR(IF(E65="O",B65/(EOMONTH('뉴스룸 요약'!$F$17,0)-(VLOOKUP(CONCATENATE("http://skinnonews.com",A65),'기사 리스트'!C:E,3,FALSE))+1),""),"")</f>
        <v/>
      </c>
      <c r="H65" s="110" t="str">
        <f>IFERROR(IF(E65="O",C65/(EOMONTH('뉴스룸 요약'!$F$17,0)-(VLOOKUP(CONCATENATE("http://skinnonews.com",A65),'기사 리스트'!C:E,3,FALSE))+1),""),"")</f>
        <v/>
      </c>
      <c r="I65" s="110" t="str">
        <f t="shared" si="2"/>
        <v/>
      </c>
      <c r="J65" s="110" t="str">
        <f t="shared" si="3"/>
        <v/>
      </c>
      <c r="L65" s="111">
        <f>IFERROR(VLOOKUP("http://skinnonews.com"&amp;A65,'기사 리스트'!C:E,3,FALSE),"")</f>
        <v>45243</v>
      </c>
      <c r="Q65" s="110" t="str">
        <f>IFERROR(IF(E65="O",(INDEX('기사 리스트'!B:B,MATCH("http://skinnonews.com"&amp;A65,'기사 리스트'!C:C,0))),""),"")</f>
        <v/>
      </c>
    </row>
    <row r="66" spans="1:17">
      <c r="A66" s="6" t="s">
        <v>1550</v>
      </c>
      <c r="B66" s="6">
        <v>40</v>
      </c>
      <c r="C66" s="6">
        <v>45</v>
      </c>
      <c r="D66" s="110" t="str">
        <f t="shared" ref="D66:D129" si="4">IF(AND(LEFT(A66,17)="/global/archives/",ISNUMBER(_xlfn.NUMBERVALUE(MID(A66,18,1))),ISERROR(FIND("ckattempt",A66)),ISERROR(FIND("preview",A66))),"기사임","")</f>
        <v>기사임</v>
      </c>
      <c r="E66" s="110" t="str">
        <f>IF(D66="기사임",IFERROR(IF((VLOOKUP(CONCATENATE("http://skinnonews.com",A66),'기사 리스트'!C:E,3,FALSE))&gt;='뉴스룸 요약'!$F$17,"O",""),""),"")</f>
        <v/>
      </c>
      <c r="F66" s="110" t="str">
        <f>IFERROR(IF(VLOOKUP(CONCATENATE("http://skinnonews.com"&amp;A66),'기사 리스트'!C:D,2,FALSE)="yes","yes",""),"")</f>
        <v>yes</v>
      </c>
      <c r="G66" s="110" t="str">
        <f>IFERROR(IF(E66="O",B66/(EOMONTH('뉴스룸 요약'!$F$17,0)-(VLOOKUP(CONCATENATE("http://skinnonews.com",A66),'기사 리스트'!C:E,3,FALSE))+1),""),"")</f>
        <v/>
      </c>
      <c r="H66" s="110" t="str">
        <f>IFERROR(IF(E66="O",C66/(EOMONTH('뉴스룸 요약'!$F$17,0)-(VLOOKUP(CONCATENATE("http://skinnonews.com",A66),'기사 리스트'!C:E,3,FALSE))+1),""),"")</f>
        <v/>
      </c>
      <c r="I66" s="110" t="str">
        <f t="shared" si="2"/>
        <v/>
      </c>
      <c r="J66" s="110" t="str">
        <f t="shared" si="3"/>
        <v/>
      </c>
      <c r="L66" s="111">
        <f>IFERROR(VLOOKUP("http://skinnonews.com"&amp;A66,'기사 리스트'!C:E,3,FALSE),"")</f>
        <v>45373</v>
      </c>
      <c r="Q66" s="110" t="str">
        <f>IFERROR(IF(E66="O",(INDEX('기사 리스트'!B:B,MATCH("http://skinnonews.com"&amp;A66,'기사 리스트'!C:C,0))),""),"")</f>
        <v/>
      </c>
    </row>
    <row r="67" spans="1:17">
      <c r="A67" s="6" t="s">
        <v>577</v>
      </c>
      <c r="B67" s="6">
        <v>39</v>
      </c>
      <c r="C67" s="6">
        <v>35</v>
      </c>
      <c r="D67" s="110" t="str">
        <f t="shared" si="4"/>
        <v>기사임</v>
      </c>
      <c r="E67" s="110" t="str">
        <f>IF(D67="기사임",IFERROR(IF((VLOOKUP(CONCATENATE("http://skinnonews.com",A67),'기사 리스트'!C:E,3,FALSE))&gt;='뉴스룸 요약'!$F$17,"O",""),""),"")</f>
        <v/>
      </c>
      <c r="F67" s="110" t="str">
        <f>IFERROR(IF(VLOOKUP(CONCATENATE("http://skinnonews.com"&amp;A67),'기사 리스트'!C:D,2,FALSE)="yes","yes",""),"")</f>
        <v/>
      </c>
      <c r="G67" s="110" t="str">
        <f>IFERROR(IF(E67="O",B67/(EOMONTH('뉴스룸 요약'!$F$17,0)-(VLOOKUP(CONCATENATE("http://skinnonews.com",A67),'기사 리스트'!C:E,3,FALSE))+1),""),"")</f>
        <v/>
      </c>
      <c r="H67" s="110" t="str">
        <f>IFERROR(IF(E67="O",C67/(EOMONTH('뉴스룸 요약'!$F$17,0)-(VLOOKUP(CONCATENATE("http://skinnonews.com",A67),'기사 리스트'!C:E,3,FALSE))+1),""),"")</f>
        <v/>
      </c>
      <c r="I67" s="110" t="str">
        <f t="shared" si="2"/>
        <v/>
      </c>
      <c r="J67" s="110" t="str">
        <f t="shared" si="3"/>
        <v/>
      </c>
      <c r="L67" s="111">
        <f>IFERROR(VLOOKUP("http://skinnonews.com"&amp;A67,'기사 리스트'!C:E,3,FALSE),"")</f>
        <v>44776</v>
      </c>
      <c r="Q67" s="110" t="str">
        <f>IFERROR(IF(E67="O",(INDEX('기사 리스트'!B:B,MATCH("http://skinnonews.com"&amp;A67,'기사 리스트'!C:C,0))),""),"")</f>
        <v/>
      </c>
    </row>
    <row r="68" spans="1:17">
      <c r="A68" s="6" t="s">
        <v>637</v>
      </c>
      <c r="B68" s="6">
        <v>39</v>
      </c>
      <c r="C68" s="6">
        <v>27</v>
      </c>
      <c r="D68" s="110" t="str">
        <f t="shared" si="4"/>
        <v>기사임</v>
      </c>
      <c r="E68" s="110" t="str">
        <f>IF(D68="기사임",IFERROR(IF((VLOOKUP(CONCATENATE("http://skinnonews.com",A68),'기사 리스트'!C:E,3,FALSE))&gt;='뉴스룸 요약'!$F$17,"O",""),""),"")</f>
        <v/>
      </c>
      <c r="F68" s="110" t="str">
        <f>IFERROR(IF(VLOOKUP(CONCATENATE("http://skinnonews.com"&amp;A68),'기사 리스트'!C:D,2,FALSE)="yes","yes",""),"")</f>
        <v/>
      </c>
      <c r="G68" s="110" t="str">
        <f>IFERROR(IF(E68="O",B68/(EOMONTH('뉴스룸 요약'!$F$17,0)-(VLOOKUP(CONCATENATE("http://skinnonews.com",A68),'기사 리스트'!C:E,3,FALSE))+1),""),"")</f>
        <v/>
      </c>
      <c r="H68" s="110" t="str">
        <f>IFERROR(IF(E68="O",C68/(EOMONTH('뉴스룸 요약'!$F$17,0)-(VLOOKUP(CONCATENATE("http://skinnonews.com",A68),'기사 리스트'!C:E,3,FALSE))+1),""),"")</f>
        <v/>
      </c>
      <c r="I68" s="110" t="str">
        <f t="shared" si="2"/>
        <v/>
      </c>
      <c r="J68" s="110" t="str">
        <f t="shared" si="3"/>
        <v/>
      </c>
      <c r="L68" s="111" t="str">
        <f>IFERROR(VLOOKUP("http://skinnonews.com"&amp;A68,'기사 리스트'!C:E,3,FALSE),"")</f>
        <v/>
      </c>
      <c r="Q68" s="110" t="str">
        <f>IFERROR(IF(E68="O",(INDEX('기사 리스트'!B:B,MATCH("http://skinnonews.com"&amp;A68,'기사 리스트'!C:C,0))),""),"")</f>
        <v/>
      </c>
    </row>
    <row r="69" spans="1:17">
      <c r="A69" s="6" t="s">
        <v>1491</v>
      </c>
      <c r="B69" s="6">
        <v>39</v>
      </c>
      <c r="C69" s="6">
        <v>23</v>
      </c>
      <c r="D69" s="110" t="str">
        <f t="shared" si="4"/>
        <v/>
      </c>
      <c r="E69" s="110" t="str">
        <f>IF(D69="기사임",IFERROR(IF((VLOOKUP(CONCATENATE("http://skinnonews.com",A69),'기사 리스트'!C:E,3,FALSE))&gt;='뉴스룸 요약'!$F$17,"O",""),""),"")</f>
        <v/>
      </c>
      <c r="F69" s="110" t="str">
        <f>IFERROR(IF(VLOOKUP(CONCATENATE("http://skinnonews.com"&amp;A69),'기사 리스트'!C:D,2,FALSE)="yes","yes",""),"")</f>
        <v/>
      </c>
      <c r="G69" s="110" t="str">
        <f>IFERROR(IF(E69="O",B69/(EOMONTH('뉴스룸 요약'!$F$17,0)-(VLOOKUP(CONCATENATE("http://skinnonews.com",A69),'기사 리스트'!C:E,3,FALSE))+1),""),"")</f>
        <v/>
      </c>
      <c r="H69" s="110" t="str">
        <f>IFERROR(IF(E69="O",C69/(EOMONTH('뉴스룸 요약'!$F$17,0)-(VLOOKUP(CONCATENATE("http://skinnonews.com",A69),'기사 리스트'!C:E,3,FALSE))+1),""),"")</f>
        <v/>
      </c>
      <c r="I69" s="110" t="str">
        <f t="shared" si="2"/>
        <v/>
      </c>
      <c r="J69" s="110" t="str">
        <f t="shared" si="3"/>
        <v/>
      </c>
      <c r="L69" s="111" t="str">
        <f>IFERROR(VLOOKUP("http://skinnonews.com"&amp;A69,'기사 리스트'!C:E,3,FALSE),"")</f>
        <v/>
      </c>
      <c r="Q69" s="110" t="str">
        <f>IFERROR(IF(E69="O",(INDEX('기사 리스트'!B:B,MATCH("http://skinnonews.com"&amp;A69,'기사 리스트'!C:C,0))),""),"")</f>
        <v/>
      </c>
    </row>
    <row r="70" spans="1:17">
      <c r="A70" s="6" t="s">
        <v>1116</v>
      </c>
      <c r="B70" s="6">
        <v>38</v>
      </c>
      <c r="C70" s="6">
        <v>31</v>
      </c>
      <c r="D70" s="110" t="str">
        <f t="shared" si="4"/>
        <v>기사임</v>
      </c>
      <c r="E70" s="110" t="str">
        <f>IF(D70="기사임",IFERROR(IF((VLOOKUP(CONCATENATE("http://skinnonews.com",A70),'기사 리스트'!C:E,3,FALSE))&gt;='뉴스룸 요약'!$F$17,"O",""),""),"")</f>
        <v/>
      </c>
      <c r="F70" s="110" t="str">
        <f>IFERROR(IF(VLOOKUP(CONCATENATE("http://skinnonews.com"&amp;A70),'기사 리스트'!C:D,2,FALSE)="yes","yes",""),"")</f>
        <v/>
      </c>
      <c r="G70" s="110" t="str">
        <f>IFERROR(IF(E70="O",B70/(EOMONTH('뉴스룸 요약'!$F$17,0)-(VLOOKUP(CONCATENATE("http://skinnonews.com",A70),'기사 리스트'!C:E,3,FALSE))+1),""),"")</f>
        <v/>
      </c>
      <c r="H70" s="110" t="str">
        <f>IFERROR(IF(E70="O",C70/(EOMONTH('뉴스룸 요약'!$F$17,0)-(VLOOKUP(CONCATENATE("http://skinnonews.com",A70),'기사 리스트'!C:E,3,FALSE))+1),""),"")</f>
        <v/>
      </c>
      <c r="I70" s="110" t="str">
        <f t="shared" ref="I70:I133" si="5">IFERROR(_xlfn.RANK.EQ(G70,G:G,0),"")</f>
        <v/>
      </c>
      <c r="J70" s="110" t="str">
        <f t="shared" ref="J70:J133" si="6">IFERROR(_xlfn.RANK.EQ(H70,H:H,0),"")</f>
        <v/>
      </c>
      <c r="L70" s="111">
        <f>IFERROR(VLOOKUP("http://skinnonews.com"&amp;A70,'기사 리스트'!C:E,3,FALSE),"")</f>
        <v>45135</v>
      </c>
      <c r="Q70" s="110" t="str">
        <f>IFERROR(IF(E70="O",(INDEX('기사 리스트'!B:B,MATCH("http://skinnonews.com"&amp;A70,'기사 리스트'!C:C,0))),""),"")</f>
        <v/>
      </c>
    </row>
    <row r="71" spans="1:17">
      <c r="A71" s="6" t="s">
        <v>2283</v>
      </c>
      <c r="B71" s="6">
        <v>38</v>
      </c>
      <c r="C71" s="6">
        <v>36</v>
      </c>
      <c r="D71" s="110" t="str">
        <f t="shared" si="4"/>
        <v>기사임</v>
      </c>
      <c r="E71" s="110" t="str">
        <f>IF(D71="기사임",IFERROR(IF((VLOOKUP(CONCATENATE("http://skinnonews.com",A71),'기사 리스트'!C:E,3,FALSE))&gt;='뉴스룸 요약'!$F$17,"O",""),""),"")</f>
        <v>O</v>
      </c>
      <c r="F71" s="110" t="str">
        <f>IFERROR(IF(VLOOKUP(CONCATENATE("http://skinnonews.com"&amp;A71),'기사 리스트'!C:D,2,FALSE)="yes","yes",""),"")</f>
        <v/>
      </c>
      <c r="G71" s="110">
        <f>IFERROR(IF(E71="O",B71/(EOMONTH('뉴스룸 요약'!$F$17,0)-(VLOOKUP(CONCATENATE("http://skinnonews.com",A71),'기사 리스트'!C:E,3,FALSE))+1),""),"")</f>
        <v>1.52</v>
      </c>
      <c r="H71" s="110">
        <f>IFERROR(IF(E71="O",C71/(EOMONTH('뉴스룸 요약'!$F$17,0)-(VLOOKUP(CONCATENATE("http://skinnonews.com",A71),'기사 리스트'!C:E,3,FALSE))+1),""),"")</f>
        <v>1.44</v>
      </c>
      <c r="I71" s="110">
        <f t="shared" si="5"/>
        <v>8</v>
      </c>
      <c r="J71" s="110">
        <f t="shared" si="6"/>
        <v>8</v>
      </c>
      <c r="L71" s="111">
        <f>IFERROR(VLOOKUP("http://skinnonews.com"&amp;A71,'기사 리스트'!C:E,3,FALSE),"")</f>
        <v>45541</v>
      </c>
      <c r="Q71" s="110" t="str">
        <f>IFERROR(IF(E71="O",(INDEX('기사 리스트'!B:B,MATCH("http://skinnonews.com"&amp;A71,'기사 리스트'!C:C,0))),""),"")</f>
        <v>Shifts and shutters: How Łukasz Grudzień balances work at SKBMP with his love for dog photography</v>
      </c>
    </row>
    <row r="72" spans="1:17">
      <c r="A72" s="6" t="s">
        <v>2284</v>
      </c>
      <c r="B72" s="6">
        <v>38</v>
      </c>
      <c r="C72" s="6">
        <v>41</v>
      </c>
      <c r="D72" s="110" t="str">
        <f t="shared" si="4"/>
        <v>기사임</v>
      </c>
      <c r="E72" s="110" t="str">
        <f>IF(D72="기사임",IFERROR(IF((VLOOKUP(CONCATENATE("http://skinnonews.com",A72),'기사 리스트'!C:E,3,FALSE))&gt;='뉴스룸 요약'!$F$17,"O",""),""),"")</f>
        <v>O</v>
      </c>
      <c r="F72" s="110" t="str">
        <f>IFERROR(IF(VLOOKUP(CONCATENATE("http://skinnonews.com"&amp;A72),'기사 리스트'!C:D,2,FALSE)="yes","yes",""),"")</f>
        <v/>
      </c>
      <c r="G72" s="110">
        <f>IFERROR(IF(E72="O",B72/(EOMONTH('뉴스룸 요약'!$F$17,0)-(VLOOKUP(CONCATENATE("http://skinnonews.com",A72),'기사 리스트'!C:E,3,FALSE))+1),""),"")</f>
        <v>7.6</v>
      </c>
      <c r="H72" s="110">
        <f>IFERROR(IF(E72="O",C72/(EOMONTH('뉴스룸 요약'!$F$17,0)-(VLOOKUP(CONCATENATE("http://skinnonews.com",A72),'기사 리스트'!C:E,3,FALSE))+1),""),"")</f>
        <v>8.1999999999999993</v>
      </c>
      <c r="I72" s="110">
        <f t="shared" si="5"/>
        <v>3</v>
      </c>
      <c r="J72" s="110">
        <f t="shared" si="6"/>
        <v>3</v>
      </c>
      <c r="L72" s="111">
        <f>IFERROR(VLOOKUP("http://skinnonews.com"&amp;A72,'기사 리스트'!C:E,3,FALSE),"")</f>
        <v>45561</v>
      </c>
      <c r="Q72" s="110" t="str">
        <f>IFERROR(IF(E72="O",(INDEX('기사 리스트'!B:B,MATCH("http://skinnonews.com"&amp;A72,'기사 리스트'!C:C,0))),""),"")</f>
        <v>A heartfelt journey with “Wish Makers”: Turning dreams and hope into reality</v>
      </c>
    </row>
    <row r="73" spans="1:17">
      <c r="A73" s="6" t="s">
        <v>503</v>
      </c>
      <c r="B73" s="6">
        <v>38</v>
      </c>
      <c r="C73" s="6">
        <v>34</v>
      </c>
      <c r="D73" s="110" t="str">
        <f t="shared" si="4"/>
        <v/>
      </c>
      <c r="E73" s="110" t="str">
        <f>IF(D73="기사임",IFERROR(IF((VLOOKUP(CONCATENATE("http://skinnonews.com",A73),'기사 리스트'!C:E,3,FALSE))&gt;='뉴스룸 요약'!$F$17,"O",""),""),"")</f>
        <v/>
      </c>
      <c r="F73" s="110" t="str">
        <f>IFERROR(IF(VLOOKUP(CONCATENATE("http://skinnonews.com"&amp;A73),'기사 리스트'!C:D,2,FALSE)="yes","yes",""),"")</f>
        <v/>
      </c>
      <c r="G73" s="110" t="str">
        <f>IFERROR(IF(E73="O",B73/(EOMONTH('뉴스룸 요약'!$F$17,0)-(VLOOKUP(CONCATENATE("http://skinnonews.com",A73),'기사 리스트'!C:E,3,FALSE))+1),""),"")</f>
        <v/>
      </c>
      <c r="H73" s="110" t="str">
        <f>IFERROR(IF(E73="O",C73/(EOMONTH('뉴스룸 요약'!$F$17,0)-(VLOOKUP(CONCATENATE("http://skinnonews.com",A73),'기사 리스트'!C:E,3,FALSE))+1),""),"")</f>
        <v/>
      </c>
      <c r="I73" s="110" t="str">
        <f t="shared" si="5"/>
        <v/>
      </c>
      <c r="J73" s="110" t="str">
        <f t="shared" si="6"/>
        <v/>
      </c>
      <c r="L73" s="111" t="str">
        <f>IFERROR(VLOOKUP("http://skinnonews.com"&amp;A73,'기사 리스트'!C:E,3,FALSE),"")</f>
        <v/>
      </c>
      <c r="Q73" s="110" t="str">
        <f>IFERROR(IF(E73="O",(INDEX('기사 리스트'!B:B,MATCH("http://skinnonews.com"&amp;A73,'기사 리스트'!C:C,0))),""),"")</f>
        <v/>
      </c>
    </row>
    <row r="74" spans="1:17">
      <c r="A74" s="6" t="s">
        <v>558</v>
      </c>
      <c r="B74" s="6">
        <v>38</v>
      </c>
      <c r="C74" s="6">
        <v>37</v>
      </c>
      <c r="D74" s="110" t="str">
        <f t="shared" si="4"/>
        <v/>
      </c>
      <c r="E74" s="110" t="str">
        <f>IF(D74="기사임",IFERROR(IF((VLOOKUP(CONCATENATE("http://skinnonews.com",A74),'기사 리스트'!C:E,3,FALSE))&gt;='뉴스룸 요약'!$F$17,"O",""),""),"")</f>
        <v/>
      </c>
      <c r="F74" s="110" t="str">
        <f>IFERROR(IF(VLOOKUP(CONCATENATE("http://skinnonews.com"&amp;A74),'기사 리스트'!C:D,2,FALSE)="yes","yes",""),"")</f>
        <v/>
      </c>
      <c r="G74" s="110" t="str">
        <f>IFERROR(IF(E74="O",B74/(EOMONTH('뉴스룸 요약'!$F$17,0)-(VLOOKUP(CONCATENATE("http://skinnonews.com",A74),'기사 리스트'!C:E,3,FALSE))+1),""),"")</f>
        <v/>
      </c>
      <c r="H74" s="110" t="str">
        <f>IFERROR(IF(E74="O",C74/(EOMONTH('뉴스룸 요약'!$F$17,0)-(VLOOKUP(CONCATENATE("http://skinnonews.com",A74),'기사 리스트'!C:E,3,FALSE))+1),""),"")</f>
        <v/>
      </c>
      <c r="I74" s="110" t="str">
        <f t="shared" si="5"/>
        <v/>
      </c>
      <c r="J74" s="110" t="str">
        <f t="shared" si="6"/>
        <v/>
      </c>
      <c r="L74" s="111" t="str">
        <f>IFERROR(VLOOKUP("http://skinnonews.com"&amp;A74,'기사 리스트'!C:E,3,FALSE),"")</f>
        <v/>
      </c>
      <c r="Q74" s="110" t="str">
        <f>IFERROR(IF(E74="O",(INDEX('기사 리스트'!B:B,MATCH("http://skinnonews.com"&amp;A74,'기사 리스트'!C:C,0))),""),"")</f>
        <v/>
      </c>
    </row>
    <row r="75" spans="1:17">
      <c r="A75" s="6" t="s">
        <v>510</v>
      </c>
      <c r="B75" s="6">
        <v>38</v>
      </c>
      <c r="C75" s="6">
        <v>35</v>
      </c>
      <c r="D75" s="110" t="str">
        <f t="shared" si="4"/>
        <v/>
      </c>
      <c r="E75" s="110" t="str">
        <f>IF(D75="기사임",IFERROR(IF((VLOOKUP(CONCATENATE("http://skinnonews.com",A75),'기사 리스트'!C:E,3,FALSE))&gt;='뉴스룸 요약'!$F$17,"O",""),""),"")</f>
        <v/>
      </c>
      <c r="F75" s="110" t="str">
        <f>IFERROR(IF(VLOOKUP(CONCATENATE("http://skinnonews.com"&amp;A75),'기사 리스트'!C:D,2,FALSE)="yes","yes",""),"")</f>
        <v/>
      </c>
      <c r="G75" s="110" t="str">
        <f>IFERROR(IF(E75="O",B75/(EOMONTH('뉴스룸 요약'!$F$17,0)-(VLOOKUP(CONCATENATE("http://skinnonews.com",A75),'기사 리스트'!C:E,3,FALSE))+1),""),"")</f>
        <v/>
      </c>
      <c r="H75" s="110" t="str">
        <f>IFERROR(IF(E75="O",C75/(EOMONTH('뉴스룸 요약'!$F$17,0)-(VLOOKUP(CONCATENATE("http://skinnonews.com",A75),'기사 리스트'!C:E,3,FALSE))+1),""),"")</f>
        <v/>
      </c>
      <c r="I75" s="110" t="str">
        <f t="shared" si="5"/>
        <v/>
      </c>
      <c r="J75" s="110" t="str">
        <f t="shared" si="6"/>
        <v/>
      </c>
      <c r="L75" s="111" t="str">
        <f>IFERROR(VLOOKUP("http://skinnonews.com"&amp;A75,'기사 리스트'!C:E,3,FALSE),"")</f>
        <v/>
      </c>
      <c r="Q75" s="110" t="str">
        <f>IFERROR(IF(E75="O",(INDEX('기사 리스트'!B:B,MATCH("http://skinnonews.com"&amp;A75,'기사 리스트'!C:C,0))),""),"")</f>
        <v/>
      </c>
    </row>
    <row r="76" spans="1:17">
      <c r="A76" s="6" t="s">
        <v>1294</v>
      </c>
      <c r="B76" s="6">
        <v>37</v>
      </c>
      <c r="C76" s="6">
        <v>39</v>
      </c>
      <c r="D76" s="110" t="str">
        <f t="shared" si="4"/>
        <v>기사임</v>
      </c>
      <c r="E76" s="110" t="str">
        <f>IF(D76="기사임",IFERROR(IF((VLOOKUP(CONCATENATE("http://skinnonews.com",A76),'기사 리스트'!C:E,3,FALSE))&gt;='뉴스룸 요약'!$F$17,"O",""),""),"")</f>
        <v/>
      </c>
      <c r="F76" s="110" t="str">
        <f>IFERROR(IF(VLOOKUP(CONCATENATE("http://skinnonews.com"&amp;A76),'기사 리스트'!C:D,2,FALSE)="yes","yes",""),"")</f>
        <v>yes</v>
      </c>
      <c r="G76" s="110" t="str">
        <f>IFERROR(IF(E76="O",B76/(EOMONTH('뉴스룸 요약'!$F$17,0)-(VLOOKUP(CONCATENATE("http://skinnonews.com",A76),'기사 리스트'!C:E,3,FALSE))+1),""),"")</f>
        <v/>
      </c>
      <c r="H76" s="110" t="str">
        <f>IFERROR(IF(E76="O",C76/(EOMONTH('뉴스룸 요약'!$F$17,0)-(VLOOKUP(CONCATENATE("http://skinnonews.com",A76),'기사 리스트'!C:E,3,FALSE))+1),""),"")</f>
        <v/>
      </c>
      <c r="I76" s="110" t="str">
        <f t="shared" si="5"/>
        <v/>
      </c>
      <c r="J76" s="110" t="str">
        <f t="shared" si="6"/>
        <v/>
      </c>
      <c r="L76" s="111">
        <f>IFERROR(VLOOKUP("http://skinnonews.com"&amp;A76,'기사 리스트'!C:E,3,FALSE),"")</f>
        <v>45236</v>
      </c>
      <c r="Q76" s="110" t="str">
        <f>IFERROR(IF(E76="O",(INDEX('기사 리스트'!B:B,MATCH("http://skinnonews.com"&amp;A76,'기사 리스트'!C:C,0))),""),"")</f>
        <v/>
      </c>
    </row>
    <row r="77" spans="1:17">
      <c r="A77" s="6" t="s">
        <v>1490</v>
      </c>
      <c r="B77" s="6">
        <v>37</v>
      </c>
      <c r="C77" s="6">
        <v>27</v>
      </c>
      <c r="D77" s="110" t="str">
        <f t="shared" si="4"/>
        <v/>
      </c>
      <c r="E77" s="110" t="str">
        <f>IF(D77="기사임",IFERROR(IF((VLOOKUP(CONCATENATE("http://skinnonews.com",A77),'기사 리스트'!C:E,3,FALSE))&gt;='뉴스룸 요약'!$F$17,"O",""),""),"")</f>
        <v/>
      </c>
      <c r="F77" s="110" t="str">
        <f>IFERROR(IF(VLOOKUP(CONCATENATE("http://skinnonews.com"&amp;A77),'기사 리스트'!C:D,2,FALSE)="yes","yes",""),"")</f>
        <v/>
      </c>
      <c r="G77" s="110" t="str">
        <f>IFERROR(IF(E77="O",B77/(EOMONTH('뉴스룸 요약'!$F$17,0)-(VLOOKUP(CONCATENATE("http://skinnonews.com",A77),'기사 리스트'!C:E,3,FALSE))+1),""),"")</f>
        <v/>
      </c>
      <c r="H77" s="110" t="str">
        <f>IFERROR(IF(E77="O",C77/(EOMONTH('뉴스룸 요약'!$F$17,0)-(VLOOKUP(CONCATENATE("http://skinnonews.com",A77),'기사 리스트'!C:E,3,FALSE))+1),""),"")</f>
        <v/>
      </c>
      <c r="I77" s="110" t="str">
        <f t="shared" si="5"/>
        <v/>
      </c>
      <c r="J77" s="110" t="str">
        <f t="shared" si="6"/>
        <v/>
      </c>
      <c r="L77" s="111" t="str">
        <f>IFERROR(VLOOKUP("http://skinnonews.com"&amp;A77,'기사 리스트'!C:E,3,FALSE),"")</f>
        <v/>
      </c>
      <c r="Q77" s="110" t="str">
        <f>IFERROR(IF(E77="O",(INDEX('기사 리스트'!B:B,MATCH("http://skinnonews.com"&amp;A77,'기사 리스트'!C:C,0))),""),"")</f>
        <v/>
      </c>
    </row>
    <row r="78" spans="1:17">
      <c r="A78" s="6" t="s">
        <v>1607</v>
      </c>
      <c r="B78" s="6">
        <v>36</v>
      </c>
      <c r="C78" s="6">
        <v>40</v>
      </c>
      <c r="D78" s="110" t="str">
        <f t="shared" si="4"/>
        <v>기사임</v>
      </c>
      <c r="E78" s="110" t="str">
        <f>IF(D78="기사임",IFERROR(IF((VLOOKUP(CONCATENATE("http://skinnonews.com",A78),'기사 리스트'!C:E,3,FALSE))&gt;='뉴스룸 요약'!$F$17,"O",""),""),"")</f>
        <v/>
      </c>
      <c r="F78" s="110" t="str">
        <f>IFERROR(IF(VLOOKUP(CONCATENATE("http://skinnonews.com"&amp;A78),'기사 리스트'!C:D,2,FALSE)="yes","yes",""),"")</f>
        <v/>
      </c>
      <c r="G78" s="110" t="str">
        <f>IFERROR(IF(E78="O",B78/(EOMONTH('뉴스룸 요약'!$F$17,0)-(VLOOKUP(CONCATENATE("http://skinnonews.com",A78),'기사 리스트'!C:E,3,FALSE))+1),""),"")</f>
        <v/>
      </c>
      <c r="H78" s="110" t="str">
        <f>IFERROR(IF(E78="O",C78/(EOMONTH('뉴스룸 요약'!$F$17,0)-(VLOOKUP(CONCATENATE("http://skinnonews.com",A78),'기사 리스트'!C:E,3,FALSE))+1),""),"")</f>
        <v/>
      </c>
      <c r="I78" s="110" t="str">
        <f t="shared" si="5"/>
        <v/>
      </c>
      <c r="J78" s="110" t="str">
        <f t="shared" si="6"/>
        <v/>
      </c>
      <c r="L78" s="111">
        <f>IFERROR(VLOOKUP("http://skinnonews.com"&amp;A78,'기사 리스트'!C:E,3,FALSE),"")</f>
        <v>45397</v>
      </c>
      <c r="Q78" s="110" t="str">
        <f>IFERROR(IF(E78="O",(INDEX('기사 리스트'!B:B,MATCH("http://skinnonews.com"&amp;A78,'기사 리스트'!C:C,0))),""),"")</f>
        <v/>
      </c>
    </row>
    <row r="79" spans="1:17">
      <c r="A79" s="6" t="s">
        <v>2170</v>
      </c>
      <c r="B79" s="6">
        <v>36</v>
      </c>
      <c r="C79" s="6">
        <v>36</v>
      </c>
      <c r="D79" s="110" t="str">
        <f t="shared" si="4"/>
        <v>기사임</v>
      </c>
      <c r="E79" s="110" t="str">
        <f>IF(D79="기사임",IFERROR(IF((VLOOKUP(CONCATENATE("http://skinnonews.com",A79),'기사 리스트'!C:E,3,FALSE))&gt;='뉴스룸 요약'!$F$17,"O",""),""),"")</f>
        <v/>
      </c>
      <c r="F79" s="110" t="str">
        <f>IFERROR(IF(VLOOKUP(CONCATENATE("http://skinnonews.com"&amp;A79),'기사 리스트'!C:D,2,FALSE)="yes","yes",""),"")</f>
        <v/>
      </c>
      <c r="G79" s="110" t="str">
        <f>IFERROR(IF(E79="O",B79/(EOMONTH('뉴스룸 요약'!$F$17,0)-(VLOOKUP(CONCATENATE("http://skinnonews.com",A79),'기사 리스트'!C:E,3,FALSE))+1),""),"")</f>
        <v/>
      </c>
      <c r="H79" s="110" t="str">
        <f>IFERROR(IF(E79="O",C79/(EOMONTH('뉴스룸 요약'!$F$17,0)-(VLOOKUP(CONCATENATE("http://skinnonews.com",A79),'기사 리스트'!C:E,3,FALSE))+1),""),"")</f>
        <v/>
      </c>
      <c r="I79" s="110" t="str">
        <f t="shared" si="5"/>
        <v/>
      </c>
      <c r="J79" s="110" t="str">
        <f t="shared" si="6"/>
        <v/>
      </c>
      <c r="L79" s="111">
        <f>IFERROR(VLOOKUP("http://skinnonews.com"&amp;A79,'기사 리스트'!C:E,3,FALSE),"")</f>
        <v>45520</v>
      </c>
      <c r="Q79" s="110" t="str">
        <f>IFERROR(IF(E79="O",(INDEX('기사 리스트'!B:B,MATCH("http://skinnonews.com"&amp;A79,'기사 리스트'!C:C,0))),""),"")</f>
        <v/>
      </c>
    </row>
    <row r="80" spans="1:17">
      <c r="A80" s="6" t="s">
        <v>629</v>
      </c>
      <c r="B80" s="6">
        <v>36</v>
      </c>
      <c r="C80" s="6">
        <v>22</v>
      </c>
      <c r="D80" s="110" t="str">
        <f t="shared" si="4"/>
        <v/>
      </c>
      <c r="E80" s="110" t="str">
        <f>IF(D80="기사임",IFERROR(IF((VLOOKUP(CONCATENATE("http://skinnonews.com",A80),'기사 리스트'!C:E,3,FALSE))&gt;='뉴스룸 요약'!$F$17,"O",""),""),"")</f>
        <v/>
      </c>
      <c r="F80" s="110" t="str">
        <f>IFERROR(IF(VLOOKUP(CONCATENATE("http://skinnonews.com"&amp;A80),'기사 리스트'!C:D,2,FALSE)="yes","yes",""),"")</f>
        <v/>
      </c>
      <c r="G80" s="110" t="str">
        <f>IFERROR(IF(E80="O",B80/(EOMONTH('뉴스룸 요약'!$F$17,0)-(VLOOKUP(CONCATENATE("http://skinnonews.com",A80),'기사 리스트'!C:E,3,FALSE))+1),""),"")</f>
        <v/>
      </c>
      <c r="H80" s="110" t="str">
        <f>IFERROR(IF(E80="O",C80/(EOMONTH('뉴스룸 요약'!$F$17,0)-(VLOOKUP(CONCATENATE("http://skinnonews.com",A80),'기사 리스트'!C:E,3,FALSE))+1),""),"")</f>
        <v/>
      </c>
      <c r="I80" s="110" t="str">
        <f t="shared" si="5"/>
        <v/>
      </c>
      <c r="J80" s="110" t="str">
        <f t="shared" si="6"/>
        <v/>
      </c>
      <c r="L80" s="111" t="str">
        <f>IFERROR(VLOOKUP("http://skinnonews.com"&amp;A80,'기사 리스트'!C:E,3,FALSE),"")</f>
        <v/>
      </c>
      <c r="Q80" s="110" t="str">
        <f>IFERROR(IF(E80="O",(INDEX('기사 리스트'!B:B,MATCH("http://skinnonews.com"&amp;A80,'기사 리스트'!C:C,0))),""),"")</f>
        <v/>
      </c>
    </row>
    <row r="81" spans="1:17">
      <c r="A81" s="6" t="s">
        <v>1197</v>
      </c>
      <c r="B81" s="6">
        <v>35</v>
      </c>
      <c r="C81" s="6">
        <v>32</v>
      </c>
      <c r="D81" s="110" t="str">
        <f t="shared" si="4"/>
        <v>기사임</v>
      </c>
      <c r="E81" s="110" t="str">
        <f>IF(D81="기사임",IFERROR(IF((VLOOKUP(CONCATENATE("http://skinnonews.com",A81),'기사 리스트'!C:E,3,FALSE))&gt;='뉴스룸 요약'!$F$17,"O",""),""),"")</f>
        <v/>
      </c>
      <c r="F81" s="110" t="str">
        <f>IFERROR(IF(VLOOKUP(CONCATENATE("http://skinnonews.com"&amp;A81),'기사 리스트'!C:D,2,FALSE)="yes","yes",""),"")</f>
        <v>yes</v>
      </c>
      <c r="G81" s="110" t="str">
        <f>IFERROR(IF(E81="O",B81/(EOMONTH('뉴스룸 요약'!$F$17,0)-(VLOOKUP(CONCATENATE("http://skinnonews.com",A81),'기사 리스트'!C:E,3,FALSE))+1),""),"")</f>
        <v/>
      </c>
      <c r="H81" s="110" t="str">
        <f>IFERROR(IF(E81="O",C81/(EOMONTH('뉴스룸 요약'!$F$17,0)-(VLOOKUP(CONCATENATE("http://skinnonews.com",A81),'기사 리스트'!C:E,3,FALSE))+1),""),"")</f>
        <v/>
      </c>
      <c r="I81" s="110" t="str">
        <f t="shared" si="5"/>
        <v/>
      </c>
      <c r="J81" s="110" t="str">
        <f t="shared" si="6"/>
        <v/>
      </c>
      <c r="L81" s="111">
        <f>IFERROR(VLOOKUP("http://skinnonews.com"&amp;A81,'기사 리스트'!C:E,3,FALSE),"")</f>
        <v>45194</v>
      </c>
      <c r="Q81" s="110" t="str">
        <f>IFERROR(IF(E81="O",(INDEX('기사 리스트'!B:B,MATCH("http://skinnonews.com"&amp;A81,'기사 리스트'!C:C,0))),""),"")</f>
        <v/>
      </c>
    </row>
    <row r="82" spans="1:17">
      <c r="A82" s="6" t="s">
        <v>2024</v>
      </c>
      <c r="B82" s="6">
        <v>35</v>
      </c>
      <c r="C82" s="6">
        <v>37</v>
      </c>
      <c r="D82" s="110" t="str">
        <f t="shared" si="4"/>
        <v>기사임</v>
      </c>
      <c r="E82" s="110" t="str">
        <f>IF(D82="기사임",IFERROR(IF((VLOOKUP(CONCATENATE("http://skinnonews.com",A82),'기사 리스트'!C:E,3,FALSE))&gt;='뉴스룸 요약'!$F$17,"O",""),""),"")</f>
        <v/>
      </c>
      <c r="F82" s="110" t="str">
        <f>IFERROR(IF(VLOOKUP(CONCATENATE("http://skinnonews.com"&amp;A82),'기사 리스트'!C:D,2,FALSE)="yes","yes",""),"")</f>
        <v>yes</v>
      </c>
      <c r="G82" s="110" t="str">
        <f>IFERROR(IF(E82="O",B82/(EOMONTH('뉴스룸 요약'!$F$17,0)-(VLOOKUP(CONCATENATE("http://skinnonews.com",A82),'기사 리스트'!C:E,3,FALSE))+1),""),"")</f>
        <v/>
      </c>
      <c r="H82" s="110" t="str">
        <f>IFERROR(IF(E82="O",C82/(EOMONTH('뉴스룸 요약'!$F$17,0)-(VLOOKUP(CONCATENATE("http://skinnonews.com",A82),'기사 리스트'!C:E,3,FALSE))+1),""),"")</f>
        <v/>
      </c>
      <c r="I82" s="110" t="str">
        <f t="shared" si="5"/>
        <v/>
      </c>
      <c r="J82" s="110" t="str">
        <f t="shared" si="6"/>
        <v/>
      </c>
      <c r="L82" s="111">
        <f>IFERROR(VLOOKUP("http://skinnonews.com"&amp;A82,'기사 리스트'!C:E,3,FALSE),"")</f>
        <v>45477</v>
      </c>
      <c r="Q82" s="110" t="str">
        <f>IFERROR(IF(E82="O",(INDEX('기사 리스트'!B:B,MATCH("http://skinnonews.com"&amp;A82,'기사 리스트'!C:C,0))),""),"")</f>
        <v/>
      </c>
    </row>
    <row r="83" spans="1:17">
      <c r="A83" s="6" t="s">
        <v>1493</v>
      </c>
      <c r="B83" s="6">
        <v>35</v>
      </c>
      <c r="C83" s="6">
        <v>28</v>
      </c>
      <c r="D83" s="110" t="str">
        <f t="shared" si="4"/>
        <v/>
      </c>
      <c r="E83" s="110" t="str">
        <f>IF(D83="기사임",IFERROR(IF((VLOOKUP(CONCATENATE("http://skinnonews.com",A83),'기사 리스트'!C:E,3,FALSE))&gt;='뉴스룸 요약'!$F$17,"O",""),""),"")</f>
        <v/>
      </c>
      <c r="F83" s="110" t="str">
        <f>IFERROR(IF(VLOOKUP(CONCATENATE("http://skinnonews.com"&amp;A83),'기사 리스트'!C:D,2,FALSE)="yes","yes",""),"")</f>
        <v/>
      </c>
      <c r="G83" s="110" t="str">
        <f>IFERROR(IF(E83="O",B83/(EOMONTH('뉴스룸 요약'!$F$17,0)-(VLOOKUP(CONCATENATE("http://skinnonews.com",A83),'기사 리스트'!C:E,3,FALSE))+1),""),"")</f>
        <v/>
      </c>
      <c r="H83" s="110" t="str">
        <f>IFERROR(IF(E83="O",C83/(EOMONTH('뉴스룸 요약'!$F$17,0)-(VLOOKUP(CONCATENATE("http://skinnonews.com",A83),'기사 리스트'!C:E,3,FALSE))+1),""),"")</f>
        <v/>
      </c>
      <c r="I83" s="110" t="str">
        <f t="shared" si="5"/>
        <v/>
      </c>
      <c r="J83" s="110" t="str">
        <f t="shared" si="6"/>
        <v/>
      </c>
      <c r="L83" s="111" t="str">
        <f>IFERROR(VLOOKUP("http://skinnonews.com"&amp;A83,'기사 리스트'!C:E,3,FALSE),"")</f>
        <v/>
      </c>
      <c r="Q83" s="110" t="str">
        <f>IFERROR(IF(E83="O",(INDEX('기사 리스트'!B:B,MATCH("http://skinnonews.com"&amp;A83,'기사 리스트'!C:C,0))),""),"")</f>
        <v/>
      </c>
    </row>
    <row r="84" spans="1:17">
      <c r="A84" s="6" t="s">
        <v>527</v>
      </c>
      <c r="B84" s="6">
        <v>34</v>
      </c>
      <c r="C84" s="6">
        <v>34</v>
      </c>
      <c r="D84" s="110" t="str">
        <f t="shared" si="4"/>
        <v>기사임</v>
      </c>
      <c r="E84" s="110" t="str">
        <f>IF(D84="기사임",IFERROR(IF((VLOOKUP(CONCATENATE("http://skinnonews.com",A84),'기사 리스트'!C:E,3,FALSE))&gt;='뉴스룸 요약'!$F$17,"O",""),""),"")</f>
        <v/>
      </c>
      <c r="F84" s="110" t="str">
        <f>IFERROR(IF(VLOOKUP(CONCATENATE("http://skinnonews.com"&amp;A84),'기사 리스트'!C:D,2,FALSE)="yes","yes",""),"")</f>
        <v/>
      </c>
      <c r="G84" s="110" t="str">
        <f>IFERROR(IF(E84="O",B84/(EOMONTH('뉴스룸 요약'!$F$17,0)-(VLOOKUP(CONCATENATE("http://skinnonews.com",A84),'기사 리스트'!C:E,3,FALSE))+1),""),"")</f>
        <v/>
      </c>
      <c r="H84" s="110" t="str">
        <f>IFERROR(IF(E84="O",C84/(EOMONTH('뉴스룸 요약'!$F$17,0)-(VLOOKUP(CONCATENATE("http://skinnonews.com",A84),'기사 리스트'!C:E,3,FALSE))+1),""),"")</f>
        <v/>
      </c>
      <c r="I84" s="110" t="str">
        <f t="shared" si="5"/>
        <v/>
      </c>
      <c r="J84" s="110" t="str">
        <f t="shared" si="6"/>
        <v/>
      </c>
      <c r="L84" s="111">
        <f>IFERROR(VLOOKUP("http://skinnonews.com"&amp;A84,'기사 리스트'!C:E,3,FALSE),"")</f>
        <v>44774</v>
      </c>
      <c r="Q84" s="110" t="str">
        <f>IFERROR(IF(E84="O",(INDEX('기사 리스트'!B:B,MATCH("http://skinnonews.com"&amp;A84,'기사 리스트'!C:C,0))),""),"")</f>
        <v/>
      </c>
    </row>
    <row r="85" spans="1:17">
      <c r="A85" s="6" t="s">
        <v>497</v>
      </c>
      <c r="B85" s="6">
        <v>34</v>
      </c>
      <c r="C85" s="6">
        <v>34</v>
      </c>
      <c r="D85" s="110" t="str">
        <f t="shared" si="4"/>
        <v>기사임</v>
      </c>
      <c r="E85" s="110" t="str">
        <f>IF(D85="기사임",IFERROR(IF((VLOOKUP(CONCATENATE("http://skinnonews.com",A85),'기사 리스트'!C:E,3,FALSE))&gt;='뉴스룸 요약'!$F$17,"O",""),""),"")</f>
        <v/>
      </c>
      <c r="F85" s="110" t="str">
        <f>IFERROR(IF(VLOOKUP(CONCATENATE("http://skinnonews.com"&amp;A85),'기사 리스트'!C:D,2,FALSE)="yes","yes",""),"")</f>
        <v/>
      </c>
      <c r="G85" s="110" t="str">
        <f>IFERROR(IF(E85="O",B85/(EOMONTH('뉴스룸 요약'!$F$17,0)-(VLOOKUP(CONCATENATE("http://skinnonews.com",A85),'기사 리스트'!C:E,3,FALSE))+1),""),"")</f>
        <v/>
      </c>
      <c r="H85" s="110" t="str">
        <f>IFERROR(IF(E85="O",C85/(EOMONTH('뉴스룸 요약'!$F$17,0)-(VLOOKUP(CONCATENATE("http://skinnonews.com",A85),'기사 리스트'!C:E,3,FALSE))+1),""),"")</f>
        <v/>
      </c>
      <c r="I85" s="110" t="str">
        <f t="shared" si="5"/>
        <v/>
      </c>
      <c r="J85" s="110" t="str">
        <f t="shared" si="6"/>
        <v/>
      </c>
      <c r="L85" s="111">
        <f>IFERROR(VLOOKUP("http://skinnonews.com"&amp;A85,'기사 리스트'!C:E,3,FALSE),"")</f>
        <v>44921</v>
      </c>
      <c r="Q85" s="110" t="str">
        <f>IFERROR(IF(E85="O",(INDEX('기사 리스트'!B:B,MATCH("http://skinnonews.com"&amp;A85,'기사 리스트'!C:C,0))),""),"")</f>
        <v/>
      </c>
    </row>
    <row r="86" spans="1:17">
      <c r="A86" s="6" t="s">
        <v>1495</v>
      </c>
      <c r="B86" s="6">
        <v>34</v>
      </c>
      <c r="C86" s="6">
        <v>33</v>
      </c>
      <c r="D86" s="110" t="str">
        <f t="shared" si="4"/>
        <v/>
      </c>
      <c r="E86" s="110" t="str">
        <f>IF(D86="기사임",IFERROR(IF((VLOOKUP(CONCATENATE("http://skinnonews.com",A86),'기사 리스트'!C:E,3,FALSE))&gt;='뉴스룸 요약'!$F$17,"O",""),""),"")</f>
        <v/>
      </c>
      <c r="F86" s="110" t="str">
        <f>IFERROR(IF(VLOOKUP(CONCATENATE("http://skinnonews.com"&amp;A86),'기사 리스트'!C:D,2,FALSE)="yes","yes",""),"")</f>
        <v/>
      </c>
      <c r="G86" s="110" t="str">
        <f>IFERROR(IF(E86="O",B86/(EOMONTH('뉴스룸 요약'!$F$17,0)-(VLOOKUP(CONCATENATE("http://skinnonews.com",A86),'기사 리스트'!C:E,3,FALSE))+1),""),"")</f>
        <v/>
      </c>
      <c r="H86" s="110" t="str">
        <f>IFERROR(IF(E86="O",C86/(EOMONTH('뉴스룸 요약'!$F$17,0)-(VLOOKUP(CONCATENATE("http://skinnonews.com",A86),'기사 리스트'!C:E,3,FALSE))+1),""),"")</f>
        <v/>
      </c>
      <c r="I86" s="110" t="str">
        <f t="shared" si="5"/>
        <v/>
      </c>
      <c r="J86" s="110" t="str">
        <f t="shared" si="6"/>
        <v/>
      </c>
      <c r="L86" s="111" t="str">
        <f>IFERROR(VLOOKUP("http://skinnonews.com"&amp;A86,'기사 리스트'!C:E,3,FALSE),"")</f>
        <v/>
      </c>
      <c r="Q86" s="110" t="str">
        <f>IFERROR(IF(E86="O",(INDEX('기사 리스트'!B:B,MATCH("http://skinnonews.com"&amp;A86,'기사 리스트'!C:C,0))),""),"")</f>
        <v/>
      </c>
    </row>
    <row r="87" spans="1:17">
      <c r="A87" s="6" t="s">
        <v>533</v>
      </c>
      <c r="B87" s="6">
        <v>33</v>
      </c>
      <c r="C87" s="6">
        <v>29</v>
      </c>
      <c r="D87" s="110" t="str">
        <f t="shared" si="4"/>
        <v>기사임</v>
      </c>
      <c r="E87" s="110" t="str">
        <f>IF(D87="기사임",IFERROR(IF((VLOOKUP(CONCATENATE("http://skinnonews.com",A87),'기사 리스트'!C:E,3,FALSE))&gt;='뉴스룸 요약'!$F$17,"O",""),""),"")</f>
        <v/>
      </c>
      <c r="F87" s="110" t="str">
        <f>IFERROR(IF(VLOOKUP(CONCATENATE("http://skinnonews.com"&amp;A87),'기사 리스트'!C:D,2,FALSE)="yes","yes",""),"")</f>
        <v/>
      </c>
      <c r="G87" s="110" t="str">
        <f>IFERROR(IF(E87="O",B87/(EOMONTH('뉴스룸 요약'!$F$17,0)-(VLOOKUP(CONCATENATE("http://skinnonews.com",A87),'기사 리스트'!C:E,3,FALSE))+1),""),"")</f>
        <v/>
      </c>
      <c r="H87" s="110" t="str">
        <f>IFERROR(IF(E87="O",C87/(EOMONTH('뉴스룸 요약'!$F$17,0)-(VLOOKUP(CONCATENATE("http://skinnonews.com",A87),'기사 리스트'!C:E,3,FALSE))+1),""),"")</f>
        <v/>
      </c>
      <c r="I87" s="110" t="str">
        <f t="shared" si="5"/>
        <v/>
      </c>
      <c r="J87" s="110" t="str">
        <f t="shared" si="6"/>
        <v/>
      </c>
      <c r="L87" s="111">
        <f>IFERROR(VLOOKUP("http://skinnonews.com"&amp;A87,'기사 리스트'!C:E,3,FALSE),"")</f>
        <v>44894</v>
      </c>
      <c r="Q87" s="110" t="str">
        <f>IFERROR(IF(E87="O",(INDEX('기사 리스트'!B:B,MATCH("http://skinnonews.com"&amp;A87,'기사 리스트'!C:C,0))),""),"")</f>
        <v/>
      </c>
    </row>
    <row r="88" spans="1:17">
      <c r="A88" s="6" t="s">
        <v>484</v>
      </c>
      <c r="B88" s="6">
        <v>33</v>
      </c>
      <c r="C88" s="6">
        <v>33</v>
      </c>
      <c r="D88" s="110" t="str">
        <f t="shared" si="4"/>
        <v>기사임</v>
      </c>
      <c r="E88" s="110" t="str">
        <f>IF(D88="기사임",IFERROR(IF((VLOOKUP(CONCATENATE("http://skinnonews.com",A88),'기사 리스트'!C:E,3,FALSE))&gt;='뉴스룸 요약'!$F$17,"O",""),""),"")</f>
        <v/>
      </c>
      <c r="F88" s="110" t="str">
        <f>IFERROR(IF(VLOOKUP(CONCATENATE("http://skinnonews.com"&amp;A88),'기사 리스트'!C:D,2,FALSE)="yes","yes",""),"")</f>
        <v/>
      </c>
      <c r="G88" s="110" t="str">
        <f>IFERROR(IF(E88="O",B88/(EOMONTH('뉴스룸 요약'!$F$17,0)-(VLOOKUP(CONCATENATE("http://skinnonews.com",A88),'기사 리스트'!C:E,3,FALSE))+1),""),"")</f>
        <v/>
      </c>
      <c r="H88" s="110" t="str">
        <f>IFERROR(IF(E88="O",C88/(EOMONTH('뉴스룸 요약'!$F$17,0)-(VLOOKUP(CONCATENATE("http://skinnonews.com",A88),'기사 리스트'!C:E,3,FALSE))+1),""),"")</f>
        <v/>
      </c>
      <c r="I88" s="110" t="str">
        <f t="shared" si="5"/>
        <v/>
      </c>
      <c r="J88" s="110" t="str">
        <f t="shared" si="6"/>
        <v/>
      </c>
      <c r="L88" s="111">
        <f>IFERROR(VLOOKUP("http://skinnonews.com"&amp;A88,'기사 리스트'!C:E,3,FALSE),"")</f>
        <v>44945</v>
      </c>
      <c r="Q88" s="110" t="str">
        <f>IFERROR(IF(E88="O",(INDEX('기사 리스트'!B:B,MATCH("http://skinnonews.com"&amp;A88,'기사 리스트'!C:C,0))),""),"")</f>
        <v/>
      </c>
    </row>
    <row r="89" spans="1:17">
      <c r="A89" s="6" t="s">
        <v>1959</v>
      </c>
      <c r="B89" s="6">
        <v>33</v>
      </c>
      <c r="C89" s="6">
        <v>33</v>
      </c>
      <c r="D89" s="110" t="str">
        <f t="shared" si="4"/>
        <v>기사임</v>
      </c>
      <c r="E89" s="110" t="str">
        <f>IF(D89="기사임",IFERROR(IF((VLOOKUP(CONCATENATE("http://skinnonews.com",A89),'기사 리스트'!C:E,3,FALSE))&gt;='뉴스룸 요약'!$F$17,"O",""),""),"")</f>
        <v/>
      </c>
      <c r="F89" s="110" t="str">
        <f>IFERROR(IF(VLOOKUP(CONCATENATE("http://skinnonews.com"&amp;A89),'기사 리스트'!C:D,2,FALSE)="yes","yes",""),"")</f>
        <v/>
      </c>
      <c r="G89" s="110" t="str">
        <f>IFERROR(IF(E89="O",B89/(EOMONTH('뉴스룸 요약'!$F$17,0)-(VLOOKUP(CONCATENATE("http://skinnonews.com",A89),'기사 리스트'!C:E,3,FALSE))+1),""),"")</f>
        <v/>
      </c>
      <c r="H89" s="110" t="str">
        <f>IFERROR(IF(E89="O",C89/(EOMONTH('뉴스룸 요약'!$F$17,0)-(VLOOKUP(CONCATENATE("http://skinnonews.com",A89),'기사 리스트'!C:E,3,FALSE))+1),""),"")</f>
        <v/>
      </c>
      <c r="I89" s="110" t="str">
        <f t="shared" si="5"/>
        <v/>
      </c>
      <c r="J89" s="110" t="str">
        <f t="shared" si="6"/>
        <v/>
      </c>
      <c r="L89" s="111">
        <f>IFERROR(VLOOKUP("http://skinnonews.com"&amp;A89,'기사 리스트'!C:E,3,FALSE),"")</f>
        <v>45463</v>
      </c>
      <c r="Q89" s="110" t="str">
        <f>IFERROR(IF(E89="O",(INDEX('기사 리스트'!B:B,MATCH("http://skinnonews.com"&amp;A89,'기사 리스트'!C:C,0))),""),"")</f>
        <v/>
      </c>
    </row>
    <row r="90" spans="1:17">
      <c r="A90" s="6" t="s">
        <v>2285</v>
      </c>
      <c r="B90" s="6">
        <v>32</v>
      </c>
      <c r="C90" s="6">
        <v>31</v>
      </c>
      <c r="D90" s="110" t="str">
        <f t="shared" si="4"/>
        <v>기사임</v>
      </c>
      <c r="E90" s="110" t="str">
        <f>IF(D90="기사임",IFERROR(IF((VLOOKUP(CONCATENATE("http://skinnonews.com",A90),'기사 리스트'!C:E,3,FALSE))&gt;='뉴스룸 요약'!$F$17,"O",""),""),"")</f>
        <v>O</v>
      </c>
      <c r="F90" s="110" t="str">
        <f>IFERROR(IF(VLOOKUP(CONCATENATE("http://skinnonews.com"&amp;A90),'기사 리스트'!C:D,2,FALSE)="yes","yes",""),"")</f>
        <v/>
      </c>
      <c r="G90" s="110">
        <f>IFERROR(IF(E90="O",B90/(EOMONTH('뉴스룸 요약'!$F$17,0)-(VLOOKUP(CONCATENATE("http://skinnonews.com",A90),'기사 리스트'!C:E,3,FALSE))+1),""),"")</f>
        <v>4.5714285714285712</v>
      </c>
      <c r="H90" s="110">
        <f>IFERROR(IF(E90="O",C90/(EOMONTH('뉴스룸 요약'!$F$17,0)-(VLOOKUP(CONCATENATE("http://skinnonews.com",A90),'기사 리스트'!C:E,3,FALSE))+1),""),"")</f>
        <v>4.4285714285714288</v>
      </c>
      <c r="I90" s="110">
        <f t="shared" si="5"/>
        <v>5</v>
      </c>
      <c r="J90" s="110">
        <f t="shared" si="6"/>
        <v>5</v>
      </c>
      <c r="L90" s="111">
        <f>IFERROR(VLOOKUP("http://skinnonews.com"&amp;A90,'기사 리스트'!C:E,3,FALSE),"")</f>
        <v>45559</v>
      </c>
      <c r="Q90" s="110" t="str">
        <f>IFERROR(IF(E90="O",(INDEX('기사 리스트'!B:B,MATCH("http://skinnonews.com"&amp;A90,'기사 리스트'!C:C,0))),""),"")</f>
        <v>[SKinno Tech] Asphalt</v>
      </c>
    </row>
    <row r="91" spans="1:17">
      <c r="A91" s="6" t="s">
        <v>522</v>
      </c>
      <c r="B91" s="6">
        <v>32</v>
      </c>
      <c r="C91" s="6">
        <v>32</v>
      </c>
      <c r="D91" s="110" t="str">
        <f t="shared" si="4"/>
        <v>기사임</v>
      </c>
      <c r="E91" s="110" t="str">
        <f>IF(D91="기사임",IFERROR(IF((VLOOKUP(CONCATENATE("http://skinnonews.com",A91),'기사 리스트'!C:E,3,FALSE))&gt;='뉴스룸 요약'!$F$17,"O",""),""),"")</f>
        <v/>
      </c>
      <c r="F91" s="110" t="str">
        <f>IFERROR(IF(VLOOKUP(CONCATENATE("http://skinnonews.com"&amp;A91),'기사 리스트'!C:D,2,FALSE)="yes","yes",""),"")</f>
        <v/>
      </c>
      <c r="G91" s="110" t="str">
        <f>IFERROR(IF(E91="O",B91/(EOMONTH('뉴스룸 요약'!$F$17,0)-(VLOOKUP(CONCATENATE("http://skinnonews.com",A91),'기사 리스트'!C:E,3,FALSE))+1),""),"")</f>
        <v/>
      </c>
      <c r="H91" s="110" t="str">
        <f>IFERROR(IF(E91="O",C91/(EOMONTH('뉴스룸 요약'!$F$17,0)-(VLOOKUP(CONCATENATE("http://skinnonews.com",A91),'기사 리스트'!C:E,3,FALSE))+1),""),"")</f>
        <v/>
      </c>
      <c r="I91" s="110" t="str">
        <f t="shared" si="5"/>
        <v/>
      </c>
      <c r="J91" s="110" t="str">
        <f t="shared" si="6"/>
        <v/>
      </c>
      <c r="L91" s="111">
        <f>IFERROR(VLOOKUP("http://skinnonews.com"&amp;A91,'기사 리스트'!C:E,3,FALSE),"")</f>
        <v>44476</v>
      </c>
      <c r="Q91" s="110" t="str">
        <f>IFERROR(IF(E91="O",(INDEX('기사 리스트'!B:B,MATCH("http://skinnonews.com"&amp;A91,'기사 리스트'!C:C,0))),""),"")</f>
        <v/>
      </c>
    </row>
    <row r="92" spans="1:17">
      <c r="A92" s="6" t="s">
        <v>2286</v>
      </c>
      <c r="B92" s="6">
        <v>31</v>
      </c>
      <c r="C92" s="6">
        <v>33</v>
      </c>
      <c r="D92" s="110" t="str">
        <f t="shared" si="4"/>
        <v/>
      </c>
      <c r="E92" s="110" t="str">
        <f>IF(D92="기사임",IFERROR(IF((VLOOKUP(CONCATENATE("http://skinnonews.com",A92),'기사 리스트'!C:E,3,FALSE))&gt;='뉴스룸 요약'!$F$17,"O",""),""),"")</f>
        <v/>
      </c>
      <c r="F92" s="110" t="str">
        <f>IFERROR(IF(VLOOKUP(CONCATENATE("http://skinnonews.com"&amp;A92),'기사 리스트'!C:D,2,FALSE)="yes","yes",""),"")</f>
        <v/>
      </c>
      <c r="G92" s="110" t="str">
        <f>IFERROR(IF(E92="O",B92/(EOMONTH('뉴스룸 요약'!$F$17,0)-(VLOOKUP(CONCATENATE("http://skinnonews.com",A92),'기사 리스트'!C:E,3,FALSE))+1),""),"")</f>
        <v/>
      </c>
      <c r="H92" s="110" t="str">
        <f>IFERROR(IF(E92="O",C92/(EOMONTH('뉴스룸 요약'!$F$17,0)-(VLOOKUP(CONCATENATE("http://skinnonews.com",A92),'기사 리스트'!C:E,3,FALSE))+1),""),"")</f>
        <v/>
      </c>
      <c r="I92" s="110" t="str">
        <f t="shared" si="5"/>
        <v/>
      </c>
      <c r="J92" s="110" t="str">
        <f t="shared" si="6"/>
        <v/>
      </c>
      <c r="L92" s="111" t="str">
        <f>IFERROR(VLOOKUP("http://skinnonews.com"&amp;A92,'기사 리스트'!C:E,3,FALSE),"")</f>
        <v/>
      </c>
      <c r="Q92" s="110" t="str">
        <f>IFERROR(IF(E92="O",(INDEX('기사 리스트'!B:B,MATCH("http://skinnonews.com"&amp;A92,'기사 리스트'!C:C,0))),""),"")</f>
        <v/>
      </c>
    </row>
    <row r="93" spans="1:17">
      <c r="A93" s="6" t="s">
        <v>517</v>
      </c>
      <c r="B93" s="6">
        <v>31</v>
      </c>
      <c r="C93" s="6">
        <v>28</v>
      </c>
      <c r="D93" s="110" t="str">
        <f t="shared" si="4"/>
        <v/>
      </c>
      <c r="E93" s="110" t="str">
        <f>IF(D93="기사임",IFERROR(IF((VLOOKUP(CONCATENATE("http://skinnonews.com",A93),'기사 리스트'!C:E,3,FALSE))&gt;='뉴스룸 요약'!$F$17,"O",""),""),"")</f>
        <v/>
      </c>
      <c r="F93" s="110" t="str">
        <f>IFERROR(IF(VLOOKUP(CONCATENATE("http://skinnonews.com"&amp;A93),'기사 리스트'!C:D,2,FALSE)="yes","yes",""),"")</f>
        <v/>
      </c>
      <c r="G93" s="110" t="str">
        <f>IFERROR(IF(E93="O",B93/(EOMONTH('뉴스룸 요약'!$F$17,0)-(VLOOKUP(CONCATENATE("http://skinnonews.com",A93),'기사 리스트'!C:E,3,FALSE))+1),""),"")</f>
        <v/>
      </c>
      <c r="H93" s="110" t="str">
        <f>IFERROR(IF(E93="O",C93/(EOMONTH('뉴스룸 요약'!$F$17,0)-(VLOOKUP(CONCATENATE("http://skinnonews.com",A93),'기사 리스트'!C:E,3,FALSE))+1),""),"")</f>
        <v/>
      </c>
      <c r="I93" s="110" t="str">
        <f t="shared" si="5"/>
        <v/>
      </c>
      <c r="J93" s="110" t="str">
        <f t="shared" si="6"/>
        <v/>
      </c>
      <c r="L93" s="111" t="str">
        <f>IFERROR(VLOOKUP("http://skinnonews.com"&amp;A93,'기사 리스트'!C:E,3,FALSE),"")</f>
        <v/>
      </c>
      <c r="Q93" s="110" t="str">
        <f>IFERROR(IF(E93="O",(INDEX('기사 리스트'!B:B,MATCH("http://skinnonews.com"&amp;A93,'기사 리스트'!C:C,0))),""),"")</f>
        <v/>
      </c>
    </row>
    <row r="94" spans="1:17">
      <c r="A94" s="6" t="s">
        <v>849</v>
      </c>
      <c r="B94" s="6">
        <v>30</v>
      </c>
      <c r="C94" s="6">
        <v>33</v>
      </c>
      <c r="D94" s="110" t="str">
        <f t="shared" si="4"/>
        <v>기사임</v>
      </c>
      <c r="E94" s="110" t="str">
        <f>IF(D94="기사임",IFERROR(IF((VLOOKUP(CONCATENATE("http://skinnonews.com",A94),'기사 리스트'!C:E,3,FALSE))&gt;='뉴스룸 요약'!$F$17,"O",""),""),"")</f>
        <v/>
      </c>
      <c r="F94" s="110" t="str">
        <f>IFERROR(IF(VLOOKUP(CONCATENATE("http://skinnonews.com"&amp;A94),'기사 리스트'!C:D,2,FALSE)="yes","yes",""),"")</f>
        <v/>
      </c>
      <c r="G94" s="110" t="str">
        <f>IFERROR(IF(E94="O",B94/(EOMONTH('뉴스룸 요약'!$F$17,0)-(VLOOKUP(CONCATENATE("http://skinnonews.com",A94),'기사 리스트'!C:E,3,FALSE))+1),""),"")</f>
        <v/>
      </c>
      <c r="H94" s="110" t="str">
        <f>IFERROR(IF(E94="O",C94/(EOMONTH('뉴스룸 요약'!$F$17,0)-(VLOOKUP(CONCATENATE("http://skinnonews.com",A94),'기사 리스트'!C:E,3,FALSE))+1),""),"")</f>
        <v/>
      </c>
      <c r="I94" s="110" t="str">
        <f t="shared" si="5"/>
        <v/>
      </c>
      <c r="J94" s="110" t="str">
        <f t="shared" si="6"/>
        <v/>
      </c>
      <c r="L94" s="111">
        <f>IFERROR(VLOOKUP("http://skinnonews.com"&amp;A94,'기사 리스트'!C:E,3,FALSE),"")</f>
        <v>45044</v>
      </c>
      <c r="Q94" s="110" t="str">
        <f>IFERROR(IF(E94="O",(INDEX('기사 리스트'!B:B,MATCH("http://skinnonews.com"&amp;A94,'기사 리스트'!C:C,0))),""),"")</f>
        <v/>
      </c>
    </row>
    <row r="95" spans="1:17">
      <c r="A95" s="6" t="s">
        <v>1441</v>
      </c>
      <c r="B95" s="6">
        <v>30</v>
      </c>
      <c r="C95" s="6">
        <v>24</v>
      </c>
      <c r="D95" s="110" t="str">
        <f t="shared" si="4"/>
        <v/>
      </c>
      <c r="E95" s="110" t="str">
        <f>IF(D95="기사임",IFERROR(IF((VLOOKUP(CONCATENATE("http://skinnonews.com",A95),'기사 리스트'!C:E,3,FALSE))&gt;='뉴스룸 요약'!$F$17,"O",""),""),"")</f>
        <v/>
      </c>
      <c r="F95" s="110" t="str">
        <f>IFERROR(IF(VLOOKUP(CONCATENATE("http://skinnonews.com"&amp;A95),'기사 리스트'!C:D,2,FALSE)="yes","yes",""),"")</f>
        <v/>
      </c>
      <c r="G95" s="110" t="str">
        <f>IFERROR(IF(E95="O",B95/(EOMONTH('뉴스룸 요약'!$F$17,0)-(VLOOKUP(CONCATENATE("http://skinnonews.com",A95),'기사 리스트'!C:E,3,FALSE))+1),""),"")</f>
        <v/>
      </c>
      <c r="H95" s="110" t="str">
        <f>IFERROR(IF(E95="O",C95/(EOMONTH('뉴스룸 요약'!$F$17,0)-(VLOOKUP(CONCATENATE("http://skinnonews.com",A95),'기사 리스트'!C:E,3,FALSE))+1),""),"")</f>
        <v/>
      </c>
      <c r="I95" s="110" t="str">
        <f t="shared" si="5"/>
        <v/>
      </c>
      <c r="J95" s="110" t="str">
        <f t="shared" si="6"/>
        <v/>
      </c>
      <c r="L95" s="111" t="str">
        <f>IFERROR(VLOOKUP("http://skinnonews.com"&amp;A95,'기사 리스트'!C:E,3,FALSE),"")</f>
        <v/>
      </c>
      <c r="Q95" s="110" t="str">
        <f>IFERROR(IF(E95="O",(INDEX('기사 리스트'!B:B,MATCH("http://skinnonews.com"&amp;A95,'기사 리스트'!C:C,0))),""),"")</f>
        <v/>
      </c>
    </row>
    <row r="96" spans="1:17">
      <c r="A96" s="6" t="s">
        <v>515</v>
      </c>
      <c r="B96" s="6">
        <v>29</v>
      </c>
      <c r="C96" s="6">
        <v>23</v>
      </c>
      <c r="D96" s="110" t="str">
        <f t="shared" si="4"/>
        <v>기사임</v>
      </c>
      <c r="E96" s="110" t="str">
        <f>IF(D96="기사임",IFERROR(IF((VLOOKUP(CONCATENATE("http://skinnonews.com",A96),'기사 리스트'!C:E,3,FALSE))&gt;='뉴스룸 요약'!$F$17,"O",""),""),"")</f>
        <v/>
      </c>
      <c r="F96" s="110" t="str">
        <f>IFERROR(IF(VLOOKUP(CONCATENATE("http://skinnonews.com"&amp;A96),'기사 리스트'!C:D,2,FALSE)="yes","yes",""),"")</f>
        <v/>
      </c>
      <c r="G96" s="110" t="str">
        <f>IFERROR(IF(E96="O",B96/(EOMONTH('뉴스룸 요약'!$F$17,0)-(VLOOKUP(CONCATENATE("http://skinnonews.com",A96),'기사 리스트'!C:E,3,FALSE))+1),""),"")</f>
        <v/>
      </c>
      <c r="H96" s="110" t="str">
        <f>IFERROR(IF(E96="O",C96/(EOMONTH('뉴스룸 요약'!$F$17,0)-(VLOOKUP(CONCATENATE("http://skinnonews.com",A96),'기사 리스트'!C:E,3,FALSE))+1),""),"")</f>
        <v/>
      </c>
      <c r="I96" s="110" t="str">
        <f t="shared" si="5"/>
        <v/>
      </c>
      <c r="J96" s="110" t="str">
        <f t="shared" si="6"/>
        <v/>
      </c>
      <c r="L96" s="111">
        <f>IFERROR(VLOOKUP("http://skinnonews.com"&amp;A96,'기사 리스트'!C:E,3,FALSE),"")</f>
        <v>44908</v>
      </c>
      <c r="Q96" s="110" t="str">
        <f>IFERROR(IF(E96="O",(INDEX('기사 리스트'!B:B,MATCH("http://skinnonews.com"&amp;A96,'기사 리스트'!C:C,0))),""),"")</f>
        <v/>
      </c>
    </row>
    <row r="97" spans="1:17">
      <c r="A97" s="6" t="s">
        <v>537</v>
      </c>
      <c r="B97" s="6">
        <v>29</v>
      </c>
      <c r="C97" s="6">
        <v>24</v>
      </c>
      <c r="D97" s="110" t="str">
        <f t="shared" si="4"/>
        <v/>
      </c>
      <c r="E97" s="110" t="str">
        <f>IF(D97="기사임",IFERROR(IF((VLOOKUP(CONCATENATE("http://skinnonews.com",A97),'기사 리스트'!C:E,3,FALSE))&gt;='뉴스룸 요약'!$F$17,"O",""),""),"")</f>
        <v/>
      </c>
      <c r="F97" s="110" t="str">
        <f>IFERROR(IF(VLOOKUP(CONCATENATE("http://skinnonews.com"&amp;A97),'기사 리스트'!C:D,2,FALSE)="yes","yes",""),"")</f>
        <v/>
      </c>
      <c r="G97" s="110" t="str">
        <f>IFERROR(IF(E97="O",B97/(EOMONTH('뉴스룸 요약'!$F$17,0)-(VLOOKUP(CONCATENATE("http://skinnonews.com",A97),'기사 리스트'!C:E,3,FALSE))+1),""),"")</f>
        <v/>
      </c>
      <c r="H97" s="110" t="str">
        <f>IFERROR(IF(E97="O",C97/(EOMONTH('뉴스룸 요약'!$F$17,0)-(VLOOKUP(CONCATENATE("http://skinnonews.com",A97),'기사 리스트'!C:E,3,FALSE))+1),""),"")</f>
        <v/>
      </c>
      <c r="I97" s="110" t="str">
        <f t="shared" si="5"/>
        <v/>
      </c>
      <c r="J97" s="110" t="str">
        <f t="shared" si="6"/>
        <v/>
      </c>
      <c r="L97" s="111" t="str">
        <f>IFERROR(VLOOKUP("http://skinnonews.com"&amp;A97,'기사 리스트'!C:E,3,FALSE),"")</f>
        <v/>
      </c>
      <c r="Q97" s="110" t="str">
        <f>IFERROR(IF(E97="O",(INDEX('기사 리스트'!B:B,MATCH("http://skinnonews.com"&amp;A97,'기사 리스트'!C:C,0))),""),"")</f>
        <v/>
      </c>
    </row>
    <row r="98" spans="1:17">
      <c r="A98" s="6" t="s">
        <v>498</v>
      </c>
      <c r="B98" s="6">
        <v>29</v>
      </c>
      <c r="C98" s="6">
        <v>32</v>
      </c>
      <c r="D98" s="110" t="str">
        <f t="shared" si="4"/>
        <v/>
      </c>
      <c r="E98" s="110" t="str">
        <f>IF(D98="기사임",IFERROR(IF((VLOOKUP(CONCATENATE("http://skinnonews.com",A98),'기사 리스트'!C:E,3,FALSE))&gt;='뉴스룸 요약'!$F$17,"O",""),""),"")</f>
        <v/>
      </c>
      <c r="F98" s="110" t="str">
        <f>IFERROR(IF(VLOOKUP(CONCATENATE("http://skinnonews.com"&amp;A98),'기사 리스트'!C:D,2,FALSE)="yes","yes",""),"")</f>
        <v/>
      </c>
      <c r="G98" s="110" t="str">
        <f>IFERROR(IF(E98="O",B98/(EOMONTH('뉴스룸 요약'!$F$17,0)-(VLOOKUP(CONCATENATE("http://skinnonews.com",A98),'기사 리스트'!C:E,3,FALSE))+1),""),"")</f>
        <v/>
      </c>
      <c r="H98" s="110" t="str">
        <f>IFERROR(IF(E98="O",C98/(EOMONTH('뉴스룸 요약'!$F$17,0)-(VLOOKUP(CONCATENATE("http://skinnonews.com",A98),'기사 리스트'!C:E,3,FALSE))+1),""),"")</f>
        <v/>
      </c>
      <c r="I98" s="110" t="str">
        <f t="shared" si="5"/>
        <v/>
      </c>
      <c r="J98" s="110" t="str">
        <f t="shared" si="6"/>
        <v/>
      </c>
      <c r="L98" s="111" t="str">
        <f>IFERROR(VLOOKUP("http://skinnonews.com"&amp;A98,'기사 리스트'!C:E,3,FALSE),"")</f>
        <v/>
      </c>
      <c r="Q98" s="110" t="str">
        <f>IFERROR(IF(E98="O",(INDEX('기사 리스트'!B:B,MATCH("http://skinnonews.com"&amp;A98,'기사 리스트'!C:C,0))),""),"")</f>
        <v/>
      </c>
    </row>
    <row r="99" spans="1:17">
      <c r="A99" s="6" t="s">
        <v>1492</v>
      </c>
      <c r="B99" s="6">
        <v>28</v>
      </c>
      <c r="C99" s="6">
        <v>29</v>
      </c>
      <c r="D99" s="110" t="str">
        <f t="shared" si="4"/>
        <v>기사임</v>
      </c>
      <c r="E99" s="110" t="str">
        <f>IF(D99="기사임",IFERROR(IF((VLOOKUP(CONCATENATE("http://skinnonews.com",A99),'기사 리스트'!C:E,3,FALSE))&gt;='뉴스룸 요약'!$F$17,"O",""),""),"")</f>
        <v/>
      </c>
      <c r="F99" s="110" t="str">
        <f>IFERROR(IF(VLOOKUP(CONCATENATE("http://skinnonews.com"&amp;A99),'기사 리스트'!C:D,2,FALSE)="yes","yes",""),"")</f>
        <v/>
      </c>
      <c r="G99" s="110" t="str">
        <f>IFERROR(IF(E99="O",B99/(EOMONTH('뉴스룸 요약'!$F$17,0)-(VLOOKUP(CONCATENATE("http://skinnonews.com",A99),'기사 리스트'!C:E,3,FALSE))+1),""),"")</f>
        <v/>
      </c>
      <c r="H99" s="110" t="str">
        <f>IFERROR(IF(E99="O",C99/(EOMONTH('뉴스룸 요약'!$F$17,0)-(VLOOKUP(CONCATENATE("http://skinnonews.com",A99),'기사 리스트'!C:E,3,FALSE))+1),""),"")</f>
        <v/>
      </c>
      <c r="I99" s="110" t="str">
        <f t="shared" si="5"/>
        <v/>
      </c>
      <c r="J99" s="110" t="str">
        <f t="shared" si="6"/>
        <v/>
      </c>
      <c r="L99" s="111">
        <f>IFERROR(VLOOKUP("http://skinnonews.com"&amp;A99,'기사 리스트'!C:E,3,FALSE),"")</f>
        <v>45335</v>
      </c>
      <c r="Q99" s="110" t="str">
        <f>IFERROR(IF(E99="O",(INDEX('기사 리스트'!B:B,MATCH("http://skinnonews.com"&amp;A99,'기사 리스트'!C:C,0))),""),"")</f>
        <v/>
      </c>
    </row>
    <row r="100" spans="1:17">
      <c r="A100" s="6" t="s">
        <v>1549</v>
      </c>
      <c r="B100" s="6">
        <v>27</v>
      </c>
      <c r="C100" s="6">
        <v>28</v>
      </c>
      <c r="D100" s="110" t="str">
        <f t="shared" si="4"/>
        <v>기사임</v>
      </c>
      <c r="E100" s="110" t="str">
        <f>IF(D100="기사임",IFERROR(IF((VLOOKUP(CONCATENATE("http://skinnonews.com",A100),'기사 리스트'!C:E,3,FALSE))&gt;='뉴스룸 요약'!$F$17,"O",""),""),"")</f>
        <v/>
      </c>
      <c r="F100" s="110" t="str">
        <f>IFERROR(IF(VLOOKUP(CONCATENATE("http://skinnonews.com"&amp;A100),'기사 리스트'!C:D,2,FALSE)="yes","yes",""),"")</f>
        <v>yes</v>
      </c>
      <c r="G100" s="110" t="str">
        <f>IFERROR(IF(E100="O",B100/(EOMONTH('뉴스룸 요약'!$F$17,0)-(VLOOKUP(CONCATENATE("http://skinnonews.com",A100),'기사 리스트'!C:E,3,FALSE))+1),""),"")</f>
        <v/>
      </c>
      <c r="H100" s="110" t="str">
        <f>IFERROR(IF(E100="O",C100/(EOMONTH('뉴스룸 요약'!$F$17,0)-(VLOOKUP(CONCATENATE("http://skinnonews.com",A100),'기사 리스트'!C:E,3,FALSE))+1),""),"")</f>
        <v/>
      </c>
      <c r="I100" s="110" t="str">
        <f t="shared" si="5"/>
        <v/>
      </c>
      <c r="J100" s="110" t="str">
        <f t="shared" si="6"/>
        <v/>
      </c>
      <c r="L100" s="111">
        <f>IFERROR(VLOOKUP("http://skinnonews.com"&amp;A100,'기사 리스트'!C:E,3,FALSE),"")</f>
        <v>45378</v>
      </c>
      <c r="Q100" s="110" t="str">
        <f>IFERROR(IF(E100="O",(INDEX('기사 리스트'!B:B,MATCH("http://skinnonews.com"&amp;A100,'기사 리스트'!C:C,0))),""),"")</f>
        <v/>
      </c>
    </row>
    <row r="101" spans="1:17">
      <c r="A101" s="6" t="s">
        <v>565</v>
      </c>
      <c r="B101" s="6">
        <v>27</v>
      </c>
      <c r="C101" s="6">
        <v>24</v>
      </c>
      <c r="D101" s="110" t="str">
        <f t="shared" si="4"/>
        <v>기사임</v>
      </c>
      <c r="E101" s="110" t="str">
        <f>IF(D101="기사임",IFERROR(IF((VLOOKUP(CONCATENATE("http://skinnonews.com",A101),'기사 리스트'!C:E,3,FALSE))&gt;='뉴스룸 요약'!$F$17,"O",""),""),"")</f>
        <v/>
      </c>
      <c r="F101" s="110" t="str">
        <f>IFERROR(IF(VLOOKUP(CONCATENATE("http://skinnonews.com"&amp;A101),'기사 리스트'!C:D,2,FALSE)="yes","yes",""),"")</f>
        <v/>
      </c>
      <c r="G101" s="110" t="str">
        <f>IFERROR(IF(E101="O",B101/(EOMONTH('뉴스룸 요약'!$F$17,0)-(VLOOKUP(CONCATENATE("http://skinnonews.com",A101),'기사 리스트'!C:E,3,FALSE))+1),""),"")</f>
        <v/>
      </c>
      <c r="H101" s="110" t="str">
        <f>IFERROR(IF(E101="O",C101/(EOMONTH('뉴스룸 요약'!$F$17,0)-(VLOOKUP(CONCATENATE("http://skinnonews.com",A101),'기사 리스트'!C:E,3,FALSE))+1),""),"")</f>
        <v/>
      </c>
      <c r="I101" s="110" t="str">
        <f t="shared" si="5"/>
        <v/>
      </c>
      <c r="J101" s="110" t="str">
        <f t="shared" si="6"/>
        <v/>
      </c>
      <c r="L101" s="111" t="str">
        <f>IFERROR(VLOOKUP("http://skinnonews.com"&amp;A101,'기사 리스트'!C:E,3,FALSE),"")</f>
        <v/>
      </c>
      <c r="Q101" s="110" t="str">
        <f>IFERROR(IF(E101="O",(INDEX('기사 리스트'!B:B,MATCH("http://skinnonews.com"&amp;A101,'기사 리스트'!C:C,0))),""),"")</f>
        <v/>
      </c>
    </row>
    <row r="102" spans="1:17">
      <c r="A102" s="6" t="s">
        <v>555</v>
      </c>
      <c r="B102" s="6">
        <v>25</v>
      </c>
      <c r="C102" s="6">
        <v>28</v>
      </c>
      <c r="D102" s="110" t="str">
        <f t="shared" si="4"/>
        <v>기사임</v>
      </c>
      <c r="E102" s="110" t="str">
        <f>IF(D102="기사임",IFERROR(IF((VLOOKUP(CONCATENATE("http://skinnonews.com",A102),'기사 리스트'!C:E,3,FALSE))&gt;='뉴스룸 요약'!$F$17,"O",""),""),"")</f>
        <v/>
      </c>
      <c r="F102" s="110" t="str">
        <f>IFERROR(IF(VLOOKUP(CONCATENATE("http://skinnonews.com"&amp;A102),'기사 리스트'!C:D,2,FALSE)="yes","yes",""),"")</f>
        <v/>
      </c>
      <c r="G102" s="110" t="str">
        <f>IFERROR(IF(E102="O",B102/(EOMONTH('뉴스룸 요약'!$F$17,0)-(VLOOKUP(CONCATENATE("http://skinnonews.com",A102),'기사 리스트'!C:E,3,FALSE))+1),""),"")</f>
        <v/>
      </c>
      <c r="H102" s="110" t="str">
        <f>IFERROR(IF(E102="O",C102/(EOMONTH('뉴스룸 요약'!$F$17,0)-(VLOOKUP(CONCATENATE("http://skinnonews.com",A102),'기사 리스트'!C:E,3,FALSE))+1),""),"")</f>
        <v/>
      </c>
      <c r="I102" s="110" t="str">
        <f t="shared" si="5"/>
        <v/>
      </c>
      <c r="J102" s="110" t="str">
        <f t="shared" si="6"/>
        <v/>
      </c>
      <c r="L102" s="111">
        <f>IFERROR(VLOOKUP("http://skinnonews.com"&amp;A102,'기사 리스트'!C:E,3,FALSE),"")</f>
        <v>44782</v>
      </c>
      <c r="Q102" s="110" t="str">
        <f>IFERROR(IF(E102="O",(INDEX('기사 리스트'!B:B,MATCH("http://skinnonews.com"&amp;A102,'기사 리스트'!C:C,0))),""),"")</f>
        <v/>
      </c>
    </row>
    <row r="103" spans="1:17">
      <c r="A103" s="6" t="s">
        <v>1065</v>
      </c>
      <c r="B103" s="6">
        <v>25</v>
      </c>
      <c r="C103" s="6">
        <v>28</v>
      </c>
      <c r="D103" s="110" t="str">
        <f t="shared" si="4"/>
        <v>기사임</v>
      </c>
      <c r="E103" s="110" t="str">
        <f>IF(D103="기사임",IFERROR(IF((VLOOKUP(CONCATENATE("http://skinnonews.com",A103),'기사 리스트'!C:E,3,FALSE))&gt;='뉴스룸 요약'!$F$17,"O",""),""),"")</f>
        <v/>
      </c>
      <c r="F103" s="110" t="str">
        <f>IFERROR(IF(VLOOKUP(CONCATENATE("http://skinnonews.com"&amp;A103),'기사 리스트'!C:D,2,FALSE)="yes","yes",""),"")</f>
        <v>yes</v>
      </c>
      <c r="G103" s="110" t="str">
        <f>IFERROR(IF(E103="O",B103/(EOMONTH('뉴스룸 요약'!$F$17,0)-(VLOOKUP(CONCATENATE("http://skinnonews.com",A103),'기사 리스트'!C:E,3,FALSE))+1),""),"")</f>
        <v/>
      </c>
      <c r="H103" s="110" t="str">
        <f>IFERROR(IF(E103="O",C103/(EOMONTH('뉴스룸 요약'!$F$17,0)-(VLOOKUP(CONCATENATE("http://skinnonews.com",A103),'기사 리스트'!C:E,3,FALSE))+1),""),"")</f>
        <v/>
      </c>
      <c r="I103" s="110" t="str">
        <f t="shared" si="5"/>
        <v/>
      </c>
      <c r="J103" s="110" t="str">
        <f t="shared" si="6"/>
        <v/>
      </c>
      <c r="L103" s="111">
        <f>IFERROR(VLOOKUP("http://skinnonews.com"&amp;A103,'기사 리스트'!C:E,3,FALSE),"")</f>
        <v>45086</v>
      </c>
      <c r="Q103" s="110" t="str">
        <f>IFERROR(IF(E103="O",(INDEX('기사 리스트'!B:B,MATCH("http://skinnonews.com"&amp;A103,'기사 리스트'!C:C,0))),""),"")</f>
        <v/>
      </c>
    </row>
    <row r="104" spans="1:17">
      <c r="A104" s="6" t="s">
        <v>1295</v>
      </c>
      <c r="B104" s="6">
        <v>25</v>
      </c>
      <c r="C104" s="6">
        <v>25</v>
      </c>
      <c r="D104" s="110" t="str">
        <f t="shared" si="4"/>
        <v>기사임</v>
      </c>
      <c r="E104" s="110" t="str">
        <f>IF(D104="기사임",IFERROR(IF((VLOOKUP(CONCATENATE("http://skinnonews.com",A104),'기사 리스트'!C:E,3,FALSE))&gt;='뉴스룸 요약'!$F$17,"O",""),""),"")</f>
        <v/>
      </c>
      <c r="F104" s="110" t="str">
        <f>IFERROR(IF(VLOOKUP(CONCATENATE("http://skinnonews.com"&amp;A104),'기사 리스트'!C:D,2,FALSE)="yes","yes",""),"")</f>
        <v>yes</v>
      </c>
      <c r="G104" s="110" t="str">
        <f>IFERROR(IF(E104="O",B104/(EOMONTH('뉴스룸 요약'!$F$17,0)-(VLOOKUP(CONCATENATE("http://skinnonews.com",A104),'기사 리스트'!C:E,3,FALSE))+1),""),"")</f>
        <v/>
      </c>
      <c r="H104" s="110" t="str">
        <f>IFERROR(IF(E104="O",C104/(EOMONTH('뉴스룸 요약'!$F$17,0)-(VLOOKUP(CONCATENATE("http://skinnonews.com",A104),'기사 리스트'!C:E,3,FALSE))+1),""),"")</f>
        <v/>
      </c>
      <c r="I104" s="110" t="str">
        <f t="shared" si="5"/>
        <v/>
      </c>
      <c r="J104" s="110" t="str">
        <f t="shared" si="6"/>
        <v/>
      </c>
      <c r="L104" s="111">
        <f>IFERROR(VLOOKUP("http://skinnonews.com"&amp;A104,'기사 리스트'!C:E,3,FALSE),"")</f>
        <v>45245</v>
      </c>
      <c r="Q104" s="110" t="str">
        <f>IFERROR(IF(E104="O",(INDEX('기사 리스트'!B:B,MATCH("http://skinnonews.com"&amp;A104,'기사 리스트'!C:C,0))),""),"")</f>
        <v/>
      </c>
    </row>
    <row r="105" spans="1:17">
      <c r="A105" s="6" t="s">
        <v>1614</v>
      </c>
      <c r="B105" s="6">
        <v>25</v>
      </c>
      <c r="C105" s="6">
        <v>27</v>
      </c>
      <c r="D105" s="110" t="str">
        <f t="shared" si="4"/>
        <v>기사임</v>
      </c>
      <c r="E105" s="110" t="str">
        <f>IF(D105="기사임",IFERROR(IF((VLOOKUP(CONCATENATE("http://skinnonews.com",A105),'기사 리스트'!C:E,3,FALSE))&gt;='뉴스룸 요약'!$F$17,"O",""),""),"")</f>
        <v/>
      </c>
      <c r="F105" s="110" t="str">
        <f>IFERROR(IF(VLOOKUP(CONCATENATE("http://skinnonews.com"&amp;A105),'기사 리스트'!C:D,2,FALSE)="yes","yes",""),"")</f>
        <v/>
      </c>
      <c r="G105" s="110" t="str">
        <f>IFERROR(IF(E105="O",B105/(EOMONTH('뉴스룸 요약'!$F$17,0)-(VLOOKUP(CONCATENATE("http://skinnonews.com",A105),'기사 리스트'!C:E,3,FALSE))+1),""),"")</f>
        <v/>
      </c>
      <c r="H105" s="110" t="str">
        <f>IFERROR(IF(E105="O",C105/(EOMONTH('뉴스룸 요약'!$F$17,0)-(VLOOKUP(CONCATENATE("http://skinnonews.com",A105),'기사 리스트'!C:E,3,FALSE))+1),""),"")</f>
        <v/>
      </c>
      <c r="I105" s="110" t="str">
        <f t="shared" si="5"/>
        <v/>
      </c>
      <c r="J105" s="110" t="str">
        <f t="shared" si="6"/>
        <v/>
      </c>
      <c r="L105" s="111">
        <f>IFERROR(VLOOKUP("http://skinnonews.com"&amp;A105,'기사 리스트'!C:E,3,FALSE),"")</f>
        <v>45407</v>
      </c>
      <c r="Q105" s="110" t="str">
        <f>IFERROR(IF(E105="O",(INDEX('기사 리스트'!B:B,MATCH("http://skinnonews.com"&amp;A105,'기사 리스트'!C:C,0))),""),"")</f>
        <v/>
      </c>
    </row>
    <row r="106" spans="1:17">
      <c r="A106" s="6" t="s">
        <v>2028</v>
      </c>
      <c r="B106" s="6">
        <v>25</v>
      </c>
      <c r="C106" s="6">
        <v>27</v>
      </c>
      <c r="D106" s="110" t="str">
        <f t="shared" si="4"/>
        <v>기사임</v>
      </c>
      <c r="E106" s="110" t="str">
        <f>IF(D106="기사임",IFERROR(IF((VLOOKUP(CONCATENATE("http://skinnonews.com",A106),'기사 리스트'!C:E,3,FALSE))&gt;='뉴스룸 요약'!$F$17,"O",""),""),"")</f>
        <v/>
      </c>
      <c r="F106" s="110" t="str">
        <f>IFERROR(IF(VLOOKUP(CONCATENATE("http://skinnonews.com"&amp;A106),'기사 리스트'!C:D,2,FALSE)="yes","yes",""),"")</f>
        <v/>
      </c>
      <c r="G106" s="110" t="str">
        <f>IFERROR(IF(E106="O",B106/(EOMONTH('뉴스룸 요약'!$F$17,0)-(VLOOKUP(CONCATENATE("http://skinnonews.com",A106),'기사 리스트'!C:E,3,FALSE))+1),""),"")</f>
        <v/>
      </c>
      <c r="H106" s="110" t="str">
        <f>IFERROR(IF(E106="O",C106/(EOMONTH('뉴스룸 요약'!$F$17,0)-(VLOOKUP(CONCATENATE("http://skinnonews.com",A106),'기사 리스트'!C:E,3,FALSE))+1),""),"")</f>
        <v/>
      </c>
      <c r="I106" s="110" t="str">
        <f t="shared" si="5"/>
        <v/>
      </c>
      <c r="J106" s="110" t="str">
        <f t="shared" si="6"/>
        <v/>
      </c>
      <c r="L106" s="111">
        <f>IFERROR(VLOOKUP("http://skinnonews.com"&amp;A106,'기사 리스트'!C:E,3,FALSE),"")</f>
        <v>45481</v>
      </c>
      <c r="Q106" s="110" t="str">
        <f>IFERROR(IF(E106="O",(INDEX('기사 리스트'!B:B,MATCH("http://skinnonews.com"&amp;A106,'기사 리스트'!C:C,0))),""),"")</f>
        <v/>
      </c>
    </row>
    <row r="107" spans="1:17">
      <c r="A107" s="6" t="s">
        <v>2174</v>
      </c>
      <c r="B107" s="6">
        <v>25</v>
      </c>
      <c r="C107" s="6">
        <v>24</v>
      </c>
      <c r="D107" s="110" t="str">
        <f t="shared" si="4"/>
        <v>기사임</v>
      </c>
      <c r="E107" s="110" t="str">
        <f>IF(D107="기사임",IFERROR(IF((VLOOKUP(CONCATENATE("http://skinnonews.com",A107),'기사 리스트'!C:E,3,FALSE))&gt;='뉴스룸 요약'!$F$17,"O",""),""),"")</f>
        <v/>
      </c>
      <c r="F107" s="110" t="str">
        <f>IFERROR(IF(VLOOKUP(CONCATENATE("http://skinnonews.com"&amp;A107),'기사 리스트'!C:D,2,FALSE)="yes","yes",""),"")</f>
        <v/>
      </c>
      <c r="G107" s="110" t="str">
        <f>IFERROR(IF(E107="O",B107/(EOMONTH('뉴스룸 요약'!$F$17,0)-(VLOOKUP(CONCATENATE("http://skinnonews.com",A107),'기사 리스트'!C:E,3,FALSE))+1),""),"")</f>
        <v/>
      </c>
      <c r="H107" s="110" t="str">
        <f>IFERROR(IF(E107="O",C107/(EOMONTH('뉴스룸 요약'!$F$17,0)-(VLOOKUP(CONCATENATE("http://skinnonews.com",A107),'기사 리스트'!C:E,3,FALSE))+1),""),"")</f>
        <v/>
      </c>
      <c r="I107" s="110" t="str">
        <f t="shared" si="5"/>
        <v/>
      </c>
      <c r="J107" s="110" t="str">
        <f t="shared" si="6"/>
        <v/>
      </c>
      <c r="L107" s="111">
        <f>IFERROR(VLOOKUP("http://skinnonews.com"&amp;A107,'기사 리스트'!C:E,3,FALSE),"")</f>
        <v>45532</v>
      </c>
      <c r="Q107" s="110" t="str">
        <f>IFERROR(IF(E107="O",(INDEX('기사 리스트'!B:B,MATCH("http://skinnonews.com"&amp;A107,'기사 리스트'!C:C,0))),""),"")</f>
        <v/>
      </c>
    </row>
    <row r="108" spans="1:17">
      <c r="A108" s="6" t="s">
        <v>552</v>
      </c>
      <c r="B108" s="6">
        <v>25</v>
      </c>
      <c r="C108" s="6">
        <v>22</v>
      </c>
      <c r="D108" s="110" t="str">
        <f t="shared" si="4"/>
        <v>기사임</v>
      </c>
      <c r="E108" s="110" t="str">
        <f>IF(D108="기사임",IFERROR(IF((VLOOKUP(CONCATENATE("http://skinnonews.com",A108),'기사 리스트'!C:E,3,FALSE))&gt;='뉴스룸 요약'!$F$17,"O",""),""),"")</f>
        <v/>
      </c>
      <c r="F108" s="110" t="str">
        <f>IFERROR(IF(VLOOKUP(CONCATENATE("http://skinnonews.com"&amp;A108),'기사 리스트'!C:D,2,FALSE)="yes","yes",""),"")</f>
        <v/>
      </c>
      <c r="G108" s="110" t="str">
        <f>IFERROR(IF(E108="O",B108/(EOMONTH('뉴스룸 요약'!$F$17,0)-(VLOOKUP(CONCATENATE("http://skinnonews.com",A108),'기사 리스트'!C:E,3,FALSE))+1),""),"")</f>
        <v/>
      </c>
      <c r="H108" s="110" t="str">
        <f>IFERROR(IF(E108="O",C108/(EOMONTH('뉴스룸 요약'!$F$17,0)-(VLOOKUP(CONCATENATE("http://skinnonews.com",A108),'기사 리스트'!C:E,3,FALSE))+1),""),"")</f>
        <v/>
      </c>
      <c r="I108" s="110" t="str">
        <f t="shared" si="5"/>
        <v/>
      </c>
      <c r="J108" s="110" t="str">
        <f t="shared" si="6"/>
        <v/>
      </c>
      <c r="L108" s="111">
        <f>IFERROR(VLOOKUP("http://skinnonews.com"&amp;A108,'기사 리스트'!C:E,3,FALSE),"")</f>
        <v>44659</v>
      </c>
      <c r="Q108" s="110" t="str">
        <f>IFERROR(IF(E108="O",(INDEX('기사 리스트'!B:B,MATCH("http://skinnonews.com"&amp;A108,'기사 리스트'!C:C,0))),""),"")</f>
        <v/>
      </c>
    </row>
    <row r="109" spans="1:17">
      <c r="A109" s="6" t="s">
        <v>1074</v>
      </c>
      <c r="B109" s="6">
        <v>25</v>
      </c>
      <c r="C109" s="6">
        <v>19</v>
      </c>
      <c r="D109" s="110" t="str">
        <f t="shared" si="4"/>
        <v/>
      </c>
      <c r="E109" s="110" t="str">
        <f>IF(D109="기사임",IFERROR(IF((VLOOKUP(CONCATENATE("http://skinnonews.com",A109),'기사 리스트'!C:E,3,FALSE))&gt;='뉴스룸 요약'!$F$17,"O",""),""),"")</f>
        <v/>
      </c>
      <c r="F109" s="110" t="str">
        <f>IFERROR(IF(VLOOKUP(CONCATENATE("http://skinnonews.com"&amp;A109),'기사 리스트'!C:D,2,FALSE)="yes","yes",""),"")</f>
        <v/>
      </c>
      <c r="G109" s="110" t="str">
        <f>IFERROR(IF(E109="O",B109/(EOMONTH('뉴스룸 요약'!$F$17,0)-(VLOOKUP(CONCATENATE("http://skinnonews.com",A109),'기사 리스트'!C:E,3,FALSE))+1),""),"")</f>
        <v/>
      </c>
      <c r="H109" s="110" t="str">
        <f>IFERROR(IF(E109="O",C109/(EOMONTH('뉴스룸 요약'!$F$17,0)-(VLOOKUP(CONCATENATE("http://skinnonews.com",A109),'기사 리스트'!C:E,3,FALSE))+1),""),"")</f>
        <v/>
      </c>
      <c r="I109" s="110" t="str">
        <f t="shared" si="5"/>
        <v/>
      </c>
      <c r="J109" s="110" t="str">
        <f t="shared" si="6"/>
        <v/>
      </c>
      <c r="L109" s="111" t="str">
        <f>IFERROR(VLOOKUP("http://skinnonews.com"&amp;A109,'기사 리스트'!C:E,3,FALSE),"")</f>
        <v/>
      </c>
      <c r="Q109" s="110" t="str">
        <f>IFERROR(IF(E109="O",(INDEX('기사 리스트'!B:B,MATCH("http://skinnonews.com"&amp;A109,'기사 리스트'!C:C,0))),""),"")</f>
        <v/>
      </c>
    </row>
    <row r="110" spans="1:17">
      <c r="A110" s="6" t="s">
        <v>1118</v>
      </c>
      <c r="B110" s="6">
        <v>24</v>
      </c>
      <c r="C110" s="6">
        <v>22</v>
      </c>
      <c r="D110" s="110" t="str">
        <f t="shared" si="4"/>
        <v>기사임</v>
      </c>
      <c r="E110" s="110" t="str">
        <f>IF(D110="기사임",IFERROR(IF((VLOOKUP(CONCATENATE("http://skinnonews.com",A110),'기사 리스트'!C:E,3,FALSE))&gt;='뉴스룸 요약'!$F$17,"O",""),""),"")</f>
        <v/>
      </c>
      <c r="F110" s="110" t="str">
        <f>IFERROR(IF(VLOOKUP(CONCATENATE("http://skinnonews.com"&amp;A110),'기사 리스트'!C:D,2,FALSE)="yes","yes",""),"")</f>
        <v/>
      </c>
      <c r="G110" s="110" t="str">
        <f>IFERROR(IF(E110="O",B110/(EOMONTH('뉴스룸 요약'!$F$17,0)-(VLOOKUP(CONCATENATE("http://skinnonews.com",A110),'기사 리스트'!C:E,3,FALSE))+1),""),"")</f>
        <v/>
      </c>
      <c r="H110" s="110" t="str">
        <f>IFERROR(IF(E110="O",C110/(EOMONTH('뉴스룸 요약'!$F$17,0)-(VLOOKUP(CONCATENATE("http://skinnonews.com",A110),'기사 리스트'!C:E,3,FALSE))+1),""),"")</f>
        <v/>
      </c>
      <c r="I110" s="110" t="str">
        <f t="shared" si="5"/>
        <v/>
      </c>
      <c r="J110" s="110" t="str">
        <f t="shared" si="6"/>
        <v/>
      </c>
      <c r="L110" s="111">
        <f>IFERROR(VLOOKUP("http://skinnonews.com"&amp;A110,'기사 리스트'!C:E,3,FALSE),"")</f>
        <v>45124</v>
      </c>
      <c r="Q110" s="110" t="str">
        <f>IFERROR(IF(E110="O",(INDEX('기사 리스트'!B:B,MATCH("http://skinnonews.com"&amp;A110,'기사 리스트'!C:C,0))),""),"")</f>
        <v/>
      </c>
    </row>
    <row r="111" spans="1:17">
      <c r="A111" s="6" t="s">
        <v>1299</v>
      </c>
      <c r="B111" s="6">
        <v>24</v>
      </c>
      <c r="C111" s="6">
        <v>22</v>
      </c>
      <c r="D111" s="110" t="str">
        <f t="shared" si="4"/>
        <v>기사임</v>
      </c>
      <c r="E111" s="110" t="str">
        <f>IF(D111="기사임",IFERROR(IF((VLOOKUP(CONCATENATE("http://skinnonews.com",A111),'기사 리스트'!C:E,3,FALSE))&gt;='뉴스룸 요약'!$F$17,"O",""),""),"")</f>
        <v/>
      </c>
      <c r="F111" s="110" t="str">
        <f>IFERROR(IF(VLOOKUP(CONCATENATE("http://skinnonews.com"&amp;A111),'기사 리스트'!C:D,2,FALSE)="yes","yes",""),"")</f>
        <v/>
      </c>
      <c r="G111" s="110" t="str">
        <f>IFERROR(IF(E111="O",B111/(EOMONTH('뉴스룸 요약'!$F$17,0)-(VLOOKUP(CONCATENATE("http://skinnonews.com",A111),'기사 리스트'!C:E,3,FALSE))+1),""),"")</f>
        <v/>
      </c>
      <c r="H111" s="110" t="str">
        <f>IFERROR(IF(E111="O",C111/(EOMONTH('뉴스룸 요약'!$F$17,0)-(VLOOKUP(CONCATENATE("http://skinnonews.com",A111),'기사 리스트'!C:E,3,FALSE))+1),""),"")</f>
        <v/>
      </c>
      <c r="I111" s="110" t="str">
        <f t="shared" si="5"/>
        <v/>
      </c>
      <c r="J111" s="110" t="str">
        <f t="shared" si="6"/>
        <v/>
      </c>
      <c r="L111" s="111">
        <f>IFERROR(VLOOKUP("http://skinnonews.com"&amp;A111,'기사 리스트'!C:E,3,FALSE),"")</f>
        <v>45245</v>
      </c>
      <c r="Q111" s="110" t="str">
        <f>IFERROR(IF(E111="O",(INDEX('기사 리스트'!B:B,MATCH("http://skinnonews.com"&amp;A111,'기사 리스트'!C:C,0))),""),"")</f>
        <v/>
      </c>
    </row>
    <row r="112" spans="1:17">
      <c r="A112" s="6" t="s">
        <v>2287</v>
      </c>
      <c r="B112" s="6">
        <v>24</v>
      </c>
      <c r="C112" s="6">
        <v>27</v>
      </c>
      <c r="D112" s="110" t="str">
        <f t="shared" si="4"/>
        <v>기사임</v>
      </c>
      <c r="E112" s="110" t="str">
        <f>IF(D112="기사임",IFERROR(IF((VLOOKUP(CONCATENATE("http://skinnonews.com",A112),'기사 리스트'!C:E,3,FALSE))&gt;='뉴스룸 요약'!$F$17,"O",""),""),"")</f>
        <v>O</v>
      </c>
      <c r="F112" s="110" t="str">
        <f>IFERROR(IF(VLOOKUP(CONCATENATE("http://skinnonews.com"&amp;A112),'기사 리스트'!C:D,2,FALSE)="yes","yes",""),"")</f>
        <v/>
      </c>
      <c r="G112" s="110">
        <f>IFERROR(IF(E112="O",B112/(EOMONTH('뉴스룸 요약'!$F$17,0)-(VLOOKUP(CONCATENATE("http://skinnonews.com",A112),'기사 리스트'!C:E,3,FALSE))+1),""),"")</f>
        <v>6</v>
      </c>
      <c r="H112" s="110">
        <f>IFERROR(IF(E112="O",C112/(EOMONTH('뉴스룸 요약'!$F$17,0)-(VLOOKUP(CONCATENATE("http://skinnonews.com",A112),'기사 리스트'!C:E,3,FALSE))+1),""),"")</f>
        <v>6.75</v>
      </c>
      <c r="I112" s="110">
        <f t="shared" si="5"/>
        <v>4</v>
      </c>
      <c r="J112" s="110">
        <f t="shared" si="6"/>
        <v>4</v>
      </c>
      <c r="L112" s="111">
        <f>IFERROR(VLOOKUP("http://skinnonews.com"&amp;A112,'기사 리스트'!C:E,3,FALSE),"")</f>
        <v>45562</v>
      </c>
      <c r="Q112" s="110" t="str">
        <f>IFERROR(IF(E112="O",(INDEX('기사 리스트'!B:B,MATCH("http://skinnonews.com"&amp;A112,'기사 리스트'!C:C,0))),""),"")</f>
        <v>SK Ulsan Complex, home to Korea’s largest refinery and chemical plants, transforms with AI and digital transformation</v>
      </c>
    </row>
    <row r="113" spans="1:17">
      <c r="A113" s="6" t="s">
        <v>1496</v>
      </c>
      <c r="B113" s="6">
        <v>24</v>
      </c>
      <c r="C113" s="6">
        <v>23</v>
      </c>
      <c r="D113" s="110" t="str">
        <f t="shared" si="4"/>
        <v/>
      </c>
      <c r="E113" s="110" t="str">
        <f>IF(D113="기사임",IFERROR(IF((VLOOKUP(CONCATENATE("http://skinnonews.com",A113),'기사 리스트'!C:E,3,FALSE))&gt;='뉴스룸 요약'!$F$17,"O",""),""),"")</f>
        <v/>
      </c>
      <c r="F113" s="110" t="str">
        <f>IFERROR(IF(VLOOKUP(CONCATENATE("http://skinnonews.com"&amp;A113),'기사 리스트'!C:D,2,FALSE)="yes","yes",""),"")</f>
        <v/>
      </c>
      <c r="G113" s="110" t="str">
        <f>IFERROR(IF(E113="O",B113/(EOMONTH('뉴스룸 요약'!$F$17,0)-(VLOOKUP(CONCATENATE("http://skinnonews.com",A113),'기사 리스트'!C:E,3,FALSE))+1),""),"")</f>
        <v/>
      </c>
      <c r="H113" s="110" t="str">
        <f>IFERROR(IF(E113="O",C113/(EOMONTH('뉴스룸 요약'!$F$17,0)-(VLOOKUP(CONCATENATE("http://skinnonews.com",A113),'기사 리스트'!C:E,3,FALSE))+1),""),"")</f>
        <v/>
      </c>
      <c r="I113" s="110" t="str">
        <f t="shared" si="5"/>
        <v/>
      </c>
      <c r="J113" s="110" t="str">
        <f t="shared" si="6"/>
        <v/>
      </c>
      <c r="L113" s="111" t="str">
        <f>IFERROR(VLOOKUP("http://skinnonews.com"&amp;A113,'기사 리스트'!C:E,3,FALSE),"")</f>
        <v/>
      </c>
      <c r="Q113" s="110" t="str">
        <f>IFERROR(IF(E113="O",(INDEX('기사 리스트'!B:B,MATCH("http://skinnonews.com"&amp;A113,'기사 리스트'!C:C,0))),""),"")</f>
        <v/>
      </c>
    </row>
    <row r="114" spans="1:17">
      <c r="A114" s="6" t="s">
        <v>2177</v>
      </c>
      <c r="B114" s="6">
        <v>24</v>
      </c>
      <c r="C114" s="6">
        <v>12</v>
      </c>
      <c r="D114" s="110" t="str">
        <f t="shared" si="4"/>
        <v/>
      </c>
      <c r="E114" s="110" t="str">
        <f>IF(D114="기사임",IFERROR(IF((VLOOKUP(CONCATENATE("http://skinnonews.com",A114),'기사 리스트'!C:E,3,FALSE))&gt;='뉴스룸 요약'!$F$17,"O",""),""),"")</f>
        <v/>
      </c>
      <c r="F114" s="110" t="str">
        <f>IFERROR(IF(VLOOKUP(CONCATENATE("http://skinnonews.com"&amp;A114),'기사 리스트'!C:D,2,FALSE)="yes","yes",""),"")</f>
        <v/>
      </c>
      <c r="G114" s="110" t="str">
        <f>IFERROR(IF(E114="O",B114/(EOMONTH('뉴스룸 요약'!$F$17,0)-(VLOOKUP(CONCATENATE("http://skinnonews.com",A114),'기사 리스트'!C:E,3,FALSE))+1),""),"")</f>
        <v/>
      </c>
      <c r="H114" s="110" t="str">
        <f>IFERROR(IF(E114="O",C114/(EOMONTH('뉴스룸 요약'!$F$17,0)-(VLOOKUP(CONCATENATE("http://skinnonews.com",A114),'기사 리스트'!C:E,3,FALSE))+1),""),"")</f>
        <v/>
      </c>
      <c r="I114" s="110" t="str">
        <f t="shared" si="5"/>
        <v/>
      </c>
      <c r="J114" s="110" t="str">
        <f t="shared" si="6"/>
        <v/>
      </c>
      <c r="L114" s="111" t="str">
        <f>IFERROR(VLOOKUP("http://skinnonews.com"&amp;A114,'기사 리스트'!C:E,3,FALSE),"")</f>
        <v/>
      </c>
      <c r="Q114" s="110" t="str">
        <f>IFERROR(IF(E114="O",(INDEX('기사 리스트'!B:B,MATCH("http://skinnonews.com"&amp;A114,'기사 리스트'!C:C,0))),""),"")</f>
        <v/>
      </c>
    </row>
    <row r="115" spans="1:17">
      <c r="A115" s="6" t="s">
        <v>531</v>
      </c>
      <c r="B115" s="6">
        <v>23</v>
      </c>
      <c r="C115" s="6">
        <v>27</v>
      </c>
      <c r="D115" s="110" t="str">
        <f t="shared" si="4"/>
        <v>기사임</v>
      </c>
      <c r="E115" s="110" t="str">
        <f>IF(D115="기사임",IFERROR(IF((VLOOKUP(CONCATENATE("http://skinnonews.com",A115),'기사 리스트'!C:E,3,FALSE))&gt;='뉴스룸 요약'!$F$17,"O",""),""),"")</f>
        <v/>
      </c>
      <c r="F115" s="110" t="str">
        <f>IFERROR(IF(VLOOKUP(CONCATENATE("http://skinnonews.com"&amp;A115),'기사 리스트'!C:D,2,FALSE)="yes","yes",""),"")</f>
        <v/>
      </c>
      <c r="G115" s="110" t="str">
        <f>IFERROR(IF(E115="O",B115/(EOMONTH('뉴스룸 요약'!$F$17,0)-(VLOOKUP(CONCATENATE("http://skinnonews.com",A115),'기사 리스트'!C:E,3,FALSE))+1),""),"")</f>
        <v/>
      </c>
      <c r="H115" s="110" t="str">
        <f>IFERROR(IF(E115="O",C115/(EOMONTH('뉴스룸 요약'!$F$17,0)-(VLOOKUP(CONCATENATE("http://skinnonews.com",A115),'기사 리스트'!C:E,3,FALSE))+1),""),"")</f>
        <v/>
      </c>
      <c r="I115" s="110" t="str">
        <f t="shared" si="5"/>
        <v/>
      </c>
      <c r="J115" s="110" t="str">
        <f t="shared" si="6"/>
        <v/>
      </c>
      <c r="L115" s="111">
        <f>IFERROR(VLOOKUP("http://skinnonews.com"&amp;A115,'기사 리스트'!C:E,3,FALSE),"")</f>
        <v>44796</v>
      </c>
      <c r="Q115" s="110" t="str">
        <f>IFERROR(IF(E115="O",(INDEX('기사 리스트'!B:B,MATCH("http://skinnonews.com"&amp;A115,'기사 리스트'!C:C,0))),""),"")</f>
        <v/>
      </c>
    </row>
    <row r="116" spans="1:17">
      <c r="A116" s="6" t="s">
        <v>1368</v>
      </c>
      <c r="B116" s="6">
        <v>23</v>
      </c>
      <c r="C116" s="6">
        <v>20</v>
      </c>
      <c r="D116" s="110" t="str">
        <f t="shared" si="4"/>
        <v>기사임</v>
      </c>
      <c r="E116" s="110" t="str">
        <f>IF(D116="기사임",IFERROR(IF((VLOOKUP(CONCATENATE("http://skinnonews.com",A116),'기사 리스트'!C:E,3,FALSE))&gt;='뉴스룸 요약'!$F$17,"O",""),""),"")</f>
        <v/>
      </c>
      <c r="F116" s="110" t="str">
        <f>IFERROR(IF(VLOOKUP(CONCATENATE("http://skinnonews.com"&amp;A116),'기사 리스트'!C:D,2,FALSE)="yes","yes",""),"")</f>
        <v/>
      </c>
      <c r="G116" s="110" t="str">
        <f>IFERROR(IF(E116="O",B116/(EOMONTH('뉴스룸 요약'!$F$17,0)-(VLOOKUP(CONCATENATE("http://skinnonews.com",A116),'기사 리스트'!C:E,3,FALSE))+1),""),"")</f>
        <v/>
      </c>
      <c r="H116" s="110" t="str">
        <f>IFERROR(IF(E116="O",C116/(EOMONTH('뉴스룸 요약'!$F$17,0)-(VLOOKUP(CONCATENATE("http://skinnonews.com",A116),'기사 리스트'!C:E,3,FALSE))+1),""),"")</f>
        <v/>
      </c>
      <c r="I116" s="110" t="str">
        <f t="shared" si="5"/>
        <v/>
      </c>
      <c r="J116" s="110" t="str">
        <f t="shared" si="6"/>
        <v/>
      </c>
      <c r="L116" s="111">
        <f>IFERROR(VLOOKUP("http://skinnonews.com"&amp;A116,'기사 리스트'!C:E,3,FALSE),"")</f>
        <v>45265</v>
      </c>
      <c r="Q116" s="110" t="str">
        <f>IFERROR(IF(E116="O",(INDEX('기사 리스트'!B:B,MATCH("http://skinnonews.com"&amp;A116,'기사 리스트'!C:C,0))),""),"")</f>
        <v/>
      </c>
    </row>
    <row r="117" spans="1:17">
      <c r="A117" s="6" t="s">
        <v>1432</v>
      </c>
      <c r="B117" s="6">
        <v>23</v>
      </c>
      <c r="C117" s="6">
        <v>24</v>
      </c>
      <c r="D117" s="110" t="str">
        <f t="shared" si="4"/>
        <v>기사임</v>
      </c>
      <c r="E117" s="110" t="str">
        <f>IF(D117="기사임",IFERROR(IF((VLOOKUP(CONCATENATE("http://skinnonews.com",A117),'기사 리스트'!C:E,3,FALSE))&gt;='뉴스룸 요약'!$F$17,"O",""),""),"")</f>
        <v/>
      </c>
      <c r="F117" s="110" t="str">
        <f>IFERROR(IF(VLOOKUP(CONCATENATE("http://skinnonews.com"&amp;A117),'기사 리스트'!C:D,2,FALSE)="yes","yes",""),"")</f>
        <v/>
      </c>
      <c r="G117" s="110" t="str">
        <f>IFERROR(IF(E117="O",B117/(EOMONTH('뉴스룸 요약'!$F$17,0)-(VLOOKUP(CONCATENATE("http://skinnonews.com",A117),'기사 리스트'!C:E,3,FALSE))+1),""),"")</f>
        <v/>
      </c>
      <c r="H117" s="110" t="str">
        <f>IFERROR(IF(E117="O",C117/(EOMONTH('뉴스룸 요약'!$F$17,0)-(VLOOKUP(CONCATENATE("http://skinnonews.com",A117),'기사 리스트'!C:E,3,FALSE))+1),""),"")</f>
        <v/>
      </c>
      <c r="I117" s="110" t="str">
        <f t="shared" si="5"/>
        <v/>
      </c>
      <c r="J117" s="110" t="str">
        <f t="shared" si="6"/>
        <v/>
      </c>
      <c r="L117" s="111">
        <f>IFERROR(VLOOKUP("http://skinnonews.com"&amp;A117,'기사 리스트'!C:E,3,FALSE),"")</f>
        <v>45303</v>
      </c>
      <c r="Q117" s="110" t="str">
        <f>IFERROR(IF(E117="O",(INDEX('기사 리스트'!B:B,MATCH("http://skinnonews.com"&amp;A117,'기사 리스트'!C:C,0))),""),"")</f>
        <v/>
      </c>
    </row>
    <row r="118" spans="1:17">
      <c r="A118" s="6" t="s">
        <v>590</v>
      </c>
      <c r="B118" s="6">
        <v>23</v>
      </c>
      <c r="C118" s="6">
        <v>23</v>
      </c>
      <c r="D118" s="110" t="str">
        <f t="shared" si="4"/>
        <v>기사임</v>
      </c>
      <c r="E118" s="110" t="str">
        <f>IF(D118="기사임",IFERROR(IF((VLOOKUP(CONCATENATE("http://skinnonews.com",A118),'기사 리스트'!C:E,3,FALSE))&gt;='뉴스룸 요약'!$F$17,"O",""),""),"")</f>
        <v/>
      </c>
      <c r="F118" s="110" t="str">
        <f>IFERROR(IF(VLOOKUP(CONCATENATE("http://skinnonews.com"&amp;A118),'기사 리스트'!C:D,2,FALSE)="yes","yes",""),"")</f>
        <v/>
      </c>
      <c r="G118" s="110" t="str">
        <f>IFERROR(IF(E118="O",B118/(EOMONTH('뉴스룸 요약'!$F$17,0)-(VLOOKUP(CONCATENATE("http://skinnonews.com",A118),'기사 리스트'!C:E,3,FALSE))+1),""),"")</f>
        <v/>
      </c>
      <c r="H118" s="110" t="str">
        <f>IFERROR(IF(E118="O",C118/(EOMONTH('뉴스룸 요약'!$F$17,0)-(VLOOKUP(CONCATENATE("http://skinnonews.com",A118),'기사 리스트'!C:E,3,FALSE))+1),""),"")</f>
        <v/>
      </c>
      <c r="I118" s="110" t="str">
        <f t="shared" si="5"/>
        <v/>
      </c>
      <c r="J118" s="110" t="str">
        <f t="shared" si="6"/>
        <v/>
      </c>
      <c r="L118" s="111" t="str">
        <f>IFERROR(VLOOKUP("http://skinnonews.com"&amp;A118,'기사 리스트'!C:E,3,FALSE),"")</f>
        <v/>
      </c>
      <c r="Q118" s="110" t="str">
        <f>IFERROR(IF(E118="O",(INDEX('기사 리스트'!B:B,MATCH("http://skinnonews.com"&amp;A118,'기사 리스트'!C:C,0))),""),"")</f>
        <v/>
      </c>
    </row>
    <row r="119" spans="1:17">
      <c r="A119" s="6" t="s">
        <v>585</v>
      </c>
      <c r="B119" s="6">
        <v>23</v>
      </c>
      <c r="C119" s="6">
        <v>22</v>
      </c>
      <c r="D119" s="110" t="str">
        <f t="shared" si="4"/>
        <v>기사임</v>
      </c>
      <c r="E119" s="110" t="str">
        <f>IF(D119="기사임",IFERROR(IF((VLOOKUP(CONCATENATE("http://skinnonews.com",A119),'기사 리스트'!C:E,3,FALSE))&gt;='뉴스룸 요약'!$F$17,"O",""),""),"")</f>
        <v/>
      </c>
      <c r="F119" s="110" t="str">
        <f>IFERROR(IF(VLOOKUP(CONCATENATE("http://skinnonews.com"&amp;A119),'기사 리스트'!C:D,2,FALSE)="yes","yes",""),"")</f>
        <v/>
      </c>
      <c r="G119" s="110" t="str">
        <f>IFERROR(IF(E119="O",B119/(EOMONTH('뉴스룸 요약'!$F$17,0)-(VLOOKUP(CONCATENATE("http://skinnonews.com",A119),'기사 리스트'!C:E,3,FALSE))+1),""),"")</f>
        <v/>
      </c>
      <c r="H119" s="110" t="str">
        <f>IFERROR(IF(E119="O",C119/(EOMONTH('뉴스룸 요약'!$F$17,0)-(VLOOKUP(CONCATENATE("http://skinnonews.com",A119),'기사 리스트'!C:E,3,FALSE))+1),""),"")</f>
        <v/>
      </c>
      <c r="I119" s="110" t="str">
        <f t="shared" si="5"/>
        <v/>
      </c>
      <c r="J119" s="110" t="str">
        <f t="shared" si="6"/>
        <v/>
      </c>
      <c r="L119" s="111">
        <f>IFERROR(VLOOKUP("http://skinnonews.com"&amp;A119,'기사 리스트'!C:E,3,FALSE),"")</f>
        <v>44655</v>
      </c>
      <c r="Q119" s="110" t="str">
        <f>IFERROR(IF(E119="O",(INDEX('기사 리스트'!B:B,MATCH("http://skinnonews.com"&amp;A119,'기사 리스트'!C:C,0))),""),"")</f>
        <v/>
      </c>
    </row>
    <row r="120" spans="1:17">
      <c r="A120" s="6" t="s">
        <v>586</v>
      </c>
      <c r="B120" s="6">
        <v>23</v>
      </c>
      <c r="C120" s="6">
        <v>16</v>
      </c>
      <c r="D120" s="110" t="str">
        <f t="shared" si="4"/>
        <v/>
      </c>
      <c r="E120" s="110" t="str">
        <f>IF(D120="기사임",IFERROR(IF((VLOOKUP(CONCATENATE("http://skinnonews.com",A120),'기사 리스트'!C:E,3,FALSE))&gt;='뉴스룸 요약'!$F$17,"O",""),""),"")</f>
        <v/>
      </c>
      <c r="F120" s="110" t="str">
        <f>IFERROR(IF(VLOOKUP(CONCATENATE("http://skinnonews.com"&amp;A120),'기사 리스트'!C:D,2,FALSE)="yes","yes",""),"")</f>
        <v/>
      </c>
      <c r="G120" s="110" t="str">
        <f>IFERROR(IF(E120="O",B120/(EOMONTH('뉴스룸 요약'!$F$17,0)-(VLOOKUP(CONCATENATE("http://skinnonews.com",A120),'기사 리스트'!C:E,3,FALSE))+1),""),"")</f>
        <v/>
      </c>
      <c r="H120" s="110" t="str">
        <f>IFERROR(IF(E120="O",C120/(EOMONTH('뉴스룸 요약'!$F$17,0)-(VLOOKUP(CONCATENATE("http://skinnonews.com",A120),'기사 리스트'!C:E,3,FALSE))+1),""),"")</f>
        <v/>
      </c>
      <c r="I120" s="110" t="str">
        <f t="shared" si="5"/>
        <v/>
      </c>
      <c r="J120" s="110" t="str">
        <f t="shared" si="6"/>
        <v/>
      </c>
      <c r="L120" s="111" t="str">
        <f>IFERROR(VLOOKUP("http://skinnonews.com"&amp;A120,'기사 리스트'!C:E,3,FALSE),"")</f>
        <v/>
      </c>
      <c r="Q120" s="110" t="str">
        <f>IFERROR(IF(E120="O",(INDEX('기사 리스트'!B:B,MATCH("http://skinnonews.com"&amp;A120,'기사 리스트'!C:C,0))),""),"")</f>
        <v/>
      </c>
    </row>
    <row r="121" spans="1:17">
      <c r="A121" s="6" t="s">
        <v>553</v>
      </c>
      <c r="B121" s="6">
        <v>22</v>
      </c>
      <c r="C121" s="6">
        <v>19</v>
      </c>
      <c r="D121" s="110" t="str">
        <f t="shared" si="4"/>
        <v>기사임</v>
      </c>
      <c r="E121" s="110" t="str">
        <f>IF(D121="기사임",IFERROR(IF((VLOOKUP(CONCATENATE("http://skinnonews.com",A121),'기사 리스트'!C:E,3,FALSE))&gt;='뉴스룸 요약'!$F$17,"O",""),""),"")</f>
        <v/>
      </c>
      <c r="F121" s="110" t="str">
        <f>IFERROR(IF(VLOOKUP(CONCATENATE("http://skinnonews.com"&amp;A121),'기사 리스트'!C:D,2,FALSE)="yes","yes",""),"")</f>
        <v/>
      </c>
      <c r="G121" s="110" t="str">
        <f>IFERROR(IF(E121="O",B121/(EOMONTH('뉴스룸 요약'!$F$17,0)-(VLOOKUP(CONCATENATE("http://skinnonews.com",A121),'기사 리스트'!C:E,3,FALSE))+1),""),"")</f>
        <v/>
      </c>
      <c r="H121" s="110" t="str">
        <f>IFERROR(IF(E121="O",C121/(EOMONTH('뉴스룸 요약'!$F$17,0)-(VLOOKUP(CONCATENATE("http://skinnonews.com",A121),'기사 리스트'!C:E,3,FALSE))+1),""),"")</f>
        <v/>
      </c>
      <c r="I121" s="110" t="str">
        <f t="shared" si="5"/>
        <v/>
      </c>
      <c r="J121" s="110" t="str">
        <f t="shared" si="6"/>
        <v/>
      </c>
      <c r="L121" s="111">
        <f>IFERROR(VLOOKUP("http://skinnonews.com"&amp;A121,'기사 리스트'!C:E,3,FALSE),"")</f>
        <v>44694</v>
      </c>
      <c r="Q121" s="110" t="str">
        <f>IFERROR(IF(E121="O",(INDEX('기사 리스트'!B:B,MATCH("http://skinnonews.com"&amp;A121,'기사 리스트'!C:C,0))),""),"")</f>
        <v/>
      </c>
    </row>
    <row r="122" spans="1:17">
      <c r="A122" s="6" t="s">
        <v>1961</v>
      </c>
      <c r="B122" s="6">
        <v>22</v>
      </c>
      <c r="C122" s="6">
        <v>21</v>
      </c>
      <c r="D122" s="110" t="str">
        <f t="shared" si="4"/>
        <v>기사임</v>
      </c>
      <c r="E122" s="110" t="str">
        <f>IF(D122="기사임",IFERROR(IF((VLOOKUP(CONCATENATE("http://skinnonews.com",A122),'기사 리스트'!C:E,3,FALSE))&gt;='뉴스룸 요약'!$F$17,"O",""),""),"")</f>
        <v/>
      </c>
      <c r="F122" s="110" t="str">
        <f>IFERROR(IF(VLOOKUP(CONCATENATE("http://skinnonews.com"&amp;A122),'기사 리스트'!C:D,2,FALSE)="yes","yes",""),"")</f>
        <v/>
      </c>
      <c r="G122" s="110" t="str">
        <f>IFERROR(IF(E122="O",B122/(EOMONTH('뉴스룸 요약'!$F$17,0)-(VLOOKUP(CONCATENATE("http://skinnonews.com",A122),'기사 리스트'!C:E,3,FALSE))+1),""),"")</f>
        <v/>
      </c>
      <c r="H122" s="110" t="str">
        <f>IFERROR(IF(E122="O",C122/(EOMONTH('뉴스룸 요약'!$F$17,0)-(VLOOKUP(CONCATENATE("http://skinnonews.com",A122),'기사 리스트'!C:E,3,FALSE))+1),""),"")</f>
        <v/>
      </c>
      <c r="I122" s="110" t="str">
        <f t="shared" si="5"/>
        <v/>
      </c>
      <c r="J122" s="110" t="str">
        <f t="shared" si="6"/>
        <v/>
      </c>
      <c r="L122" s="111">
        <f>IFERROR(VLOOKUP("http://skinnonews.com"&amp;A122,'기사 리스트'!C:E,3,FALSE),"")</f>
        <v>45471</v>
      </c>
      <c r="Q122" s="110" t="str">
        <f>IFERROR(IF(E122="O",(INDEX('기사 리스트'!B:B,MATCH("http://skinnonews.com"&amp;A122,'기사 리스트'!C:C,0))),""),"")</f>
        <v/>
      </c>
    </row>
    <row r="123" spans="1:17">
      <c r="A123" s="6" t="s">
        <v>575</v>
      </c>
      <c r="B123" s="6">
        <v>22</v>
      </c>
      <c r="C123" s="6">
        <v>19</v>
      </c>
      <c r="D123" s="110" t="str">
        <f t="shared" si="4"/>
        <v>기사임</v>
      </c>
      <c r="E123" s="110" t="str">
        <f>IF(D123="기사임",IFERROR(IF((VLOOKUP(CONCATENATE("http://skinnonews.com",A123),'기사 리스트'!C:E,3,FALSE))&gt;='뉴스룸 요약'!$F$17,"O",""),""),"")</f>
        <v/>
      </c>
      <c r="F123" s="110" t="str">
        <f>IFERROR(IF(VLOOKUP(CONCATENATE("http://skinnonews.com"&amp;A123),'기사 리스트'!C:D,2,FALSE)="yes","yes",""),"")</f>
        <v/>
      </c>
      <c r="G123" s="110" t="str">
        <f>IFERROR(IF(E123="O",B123/(EOMONTH('뉴스룸 요약'!$F$17,0)-(VLOOKUP(CONCATENATE("http://skinnonews.com",A123),'기사 리스트'!C:E,3,FALSE))+1),""),"")</f>
        <v/>
      </c>
      <c r="H123" s="110" t="str">
        <f>IFERROR(IF(E123="O",C123/(EOMONTH('뉴스룸 요약'!$F$17,0)-(VLOOKUP(CONCATENATE("http://skinnonews.com",A123),'기사 리스트'!C:E,3,FALSE))+1),""),"")</f>
        <v/>
      </c>
      <c r="I123" s="110" t="str">
        <f t="shared" si="5"/>
        <v/>
      </c>
      <c r="J123" s="110" t="str">
        <f t="shared" si="6"/>
        <v/>
      </c>
      <c r="L123" s="111">
        <f>IFERROR(VLOOKUP("http://skinnonews.com"&amp;A123,'기사 리스트'!C:E,3,FALSE),"")</f>
        <v>44281</v>
      </c>
      <c r="Q123" s="110" t="str">
        <f>IFERROR(IF(E123="O",(INDEX('기사 리스트'!B:B,MATCH("http://skinnonews.com"&amp;A123,'기사 리스트'!C:C,0))),""),"")</f>
        <v/>
      </c>
    </row>
    <row r="124" spans="1:17">
      <c r="A124" s="6" t="s">
        <v>529</v>
      </c>
      <c r="B124" s="6">
        <v>22</v>
      </c>
      <c r="C124" s="6">
        <v>21</v>
      </c>
      <c r="D124" s="110" t="str">
        <f t="shared" si="4"/>
        <v>기사임</v>
      </c>
      <c r="E124" s="110" t="str">
        <f>IF(D124="기사임",IFERROR(IF((VLOOKUP(CONCATENATE("http://skinnonews.com",A124),'기사 리스트'!C:E,3,FALSE))&gt;='뉴스룸 요약'!$F$17,"O",""),""),"")</f>
        <v/>
      </c>
      <c r="F124" s="110" t="str">
        <f>IFERROR(IF(VLOOKUP(CONCATENATE("http://skinnonews.com"&amp;A124),'기사 리스트'!C:D,2,FALSE)="yes","yes",""),"")</f>
        <v/>
      </c>
      <c r="G124" s="110" t="str">
        <f>IFERROR(IF(E124="O",B124/(EOMONTH('뉴스룸 요약'!$F$17,0)-(VLOOKUP(CONCATENATE("http://skinnonews.com",A124),'기사 리스트'!C:E,3,FALSE))+1),""),"")</f>
        <v/>
      </c>
      <c r="H124" s="110" t="str">
        <f>IFERROR(IF(E124="O",C124/(EOMONTH('뉴스룸 요약'!$F$17,0)-(VLOOKUP(CONCATENATE("http://skinnonews.com",A124),'기사 리스트'!C:E,3,FALSE))+1),""),"")</f>
        <v/>
      </c>
      <c r="I124" s="110" t="str">
        <f t="shared" si="5"/>
        <v/>
      </c>
      <c r="J124" s="110" t="str">
        <f t="shared" si="6"/>
        <v/>
      </c>
      <c r="L124" s="111" t="str">
        <f>IFERROR(VLOOKUP("http://skinnonews.com"&amp;A124,'기사 리스트'!C:E,3,FALSE),"")</f>
        <v/>
      </c>
      <c r="Q124" s="110" t="str">
        <f>IFERROR(IF(E124="O",(INDEX('기사 리스트'!B:B,MATCH("http://skinnonews.com"&amp;A124,'기사 리스트'!C:C,0))),""),"")</f>
        <v/>
      </c>
    </row>
    <row r="125" spans="1:17">
      <c r="A125" s="6" t="s">
        <v>1435</v>
      </c>
      <c r="B125" s="6">
        <v>21</v>
      </c>
      <c r="C125" s="6">
        <v>23</v>
      </c>
      <c r="D125" s="110" t="str">
        <f t="shared" si="4"/>
        <v>기사임</v>
      </c>
      <c r="E125" s="110" t="str">
        <f>IF(D125="기사임",IFERROR(IF((VLOOKUP(CONCATENATE("http://skinnonews.com",A125),'기사 리스트'!C:E,3,FALSE))&gt;='뉴스룸 요약'!$F$17,"O",""),""),"")</f>
        <v/>
      </c>
      <c r="F125" s="110" t="str">
        <f>IFERROR(IF(VLOOKUP(CONCATENATE("http://skinnonews.com"&amp;A125),'기사 리스트'!C:D,2,FALSE)="yes","yes",""),"")</f>
        <v/>
      </c>
      <c r="G125" s="110" t="str">
        <f>IFERROR(IF(E125="O",B125/(EOMONTH('뉴스룸 요약'!$F$17,0)-(VLOOKUP(CONCATENATE("http://skinnonews.com",A125),'기사 리스트'!C:E,3,FALSE))+1),""),"")</f>
        <v/>
      </c>
      <c r="H125" s="110" t="str">
        <f>IFERROR(IF(E125="O",C125/(EOMONTH('뉴스룸 요약'!$F$17,0)-(VLOOKUP(CONCATENATE("http://skinnonews.com",A125),'기사 리스트'!C:E,3,FALSE))+1),""),"")</f>
        <v/>
      </c>
      <c r="I125" s="110" t="str">
        <f t="shared" si="5"/>
        <v/>
      </c>
      <c r="J125" s="110" t="str">
        <f t="shared" si="6"/>
        <v/>
      </c>
      <c r="L125" s="111">
        <f>IFERROR(VLOOKUP("http://skinnonews.com"&amp;A125,'기사 리스트'!C:E,3,FALSE),"")</f>
        <v>45315</v>
      </c>
      <c r="Q125" s="110" t="str">
        <f>IFERROR(IF(E125="O",(INDEX('기사 리스트'!B:B,MATCH("http://skinnonews.com"&amp;A125,'기사 리스트'!C:C,0))),""),"")</f>
        <v/>
      </c>
    </row>
    <row r="126" spans="1:17">
      <c r="A126" s="6" t="s">
        <v>846</v>
      </c>
      <c r="B126" s="6">
        <v>20</v>
      </c>
      <c r="C126" s="6">
        <v>20</v>
      </c>
      <c r="D126" s="110" t="str">
        <f t="shared" si="4"/>
        <v>기사임</v>
      </c>
      <c r="E126" s="110" t="str">
        <f>IF(D126="기사임",IFERROR(IF((VLOOKUP(CONCATENATE("http://skinnonews.com",A126),'기사 리스트'!C:E,3,FALSE))&gt;='뉴스룸 요약'!$F$17,"O",""),""),"")</f>
        <v/>
      </c>
      <c r="F126" s="110" t="str">
        <f>IFERROR(IF(VLOOKUP(CONCATENATE("http://skinnonews.com"&amp;A126),'기사 리스트'!C:D,2,FALSE)="yes","yes",""),"")</f>
        <v>yes</v>
      </c>
      <c r="G126" s="110" t="str">
        <f>IFERROR(IF(E126="O",B126/(EOMONTH('뉴스룸 요약'!$F$17,0)-(VLOOKUP(CONCATENATE("http://skinnonews.com",A126),'기사 리스트'!C:E,3,FALSE))+1),""),"")</f>
        <v/>
      </c>
      <c r="H126" s="110" t="str">
        <f>IFERROR(IF(E126="O",C126/(EOMONTH('뉴스룸 요약'!$F$17,0)-(VLOOKUP(CONCATENATE("http://skinnonews.com",A126),'기사 리스트'!C:E,3,FALSE))+1),""),"")</f>
        <v/>
      </c>
      <c r="I126" s="110" t="str">
        <f t="shared" si="5"/>
        <v/>
      </c>
      <c r="J126" s="110" t="str">
        <f t="shared" si="6"/>
        <v/>
      </c>
      <c r="L126" s="111">
        <f>IFERROR(VLOOKUP("http://skinnonews.com"&amp;A126,'기사 리스트'!C:E,3,FALSE),"")</f>
        <v>45042</v>
      </c>
      <c r="Q126" s="110" t="str">
        <f>IFERROR(IF(E126="O",(INDEX('기사 리스트'!B:B,MATCH("http://skinnonews.com"&amp;A126,'기사 리스트'!C:C,0))),""),"")</f>
        <v/>
      </c>
    </row>
    <row r="127" spans="1:17">
      <c r="A127" s="6" t="s">
        <v>954</v>
      </c>
      <c r="B127" s="6">
        <v>20</v>
      </c>
      <c r="C127" s="6">
        <v>16</v>
      </c>
      <c r="D127" s="110" t="str">
        <f t="shared" si="4"/>
        <v>기사임</v>
      </c>
      <c r="E127" s="110" t="str">
        <f>IF(D127="기사임",IFERROR(IF((VLOOKUP(CONCATENATE("http://skinnonews.com",A127),'기사 리스트'!C:E,3,FALSE))&gt;='뉴스룸 요약'!$F$17,"O",""),""),"")</f>
        <v/>
      </c>
      <c r="F127" s="110" t="str">
        <f>IFERROR(IF(VLOOKUP(CONCATENATE("http://skinnonews.com"&amp;A127),'기사 리스트'!C:D,2,FALSE)="yes","yes",""),"")</f>
        <v/>
      </c>
      <c r="G127" s="110" t="str">
        <f>IFERROR(IF(E127="O",B127/(EOMONTH('뉴스룸 요약'!$F$17,0)-(VLOOKUP(CONCATENATE("http://skinnonews.com",A127),'기사 리스트'!C:E,3,FALSE))+1),""),"")</f>
        <v/>
      </c>
      <c r="H127" s="110" t="str">
        <f>IFERROR(IF(E127="O",C127/(EOMONTH('뉴스룸 요약'!$F$17,0)-(VLOOKUP(CONCATENATE("http://skinnonews.com",A127),'기사 리스트'!C:E,3,FALSE))+1),""),"")</f>
        <v/>
      </c>
      <c r="I127" s="110" t="str">
        <f t="shared" si="5"/>
        <v/>
      </c>
      <c r="J127" s="110" t="str">
        <f t="shared" si="6"/>
        <v/>
      </c>
      <c r="L127" s="111">
        <f>IFERROR(VLOOKUP("http://skinnonews.com"&amp;A127,'기사 리스트'!C:E,3,FALSE),"")</f>
        <v>45049</v>
      </c>
      <c r="Q127" s="110" t="str">
        <f>IFERROR(IF(E127="O",(INDEX('기사 리스트'!B:B,MATCH("http://skinnonews.com"&amp;A127,'기사 리스트'!C:C,0))),""),"")</f>
        <v/>
      </c>
    </row>
    <row r="128" spans="1:17">
      <c r="A128" s="6" t="s">
        <v>1196</v>
      </c>
      <c r="B128" s="6">
        <v>20</v>
      </c>
      <c r="C128" s="6">
        <v>23</v>
      </c>
      <c r="D128" s="110" t="str">
        <f t="shared" si="4"/>
        <v>기사임</v>
      </c>
      <c r="E128" s="110" t="str">
        <f>IF(D128="기사임",IFERROR(IF((VLOOKUP(CONCATENATE("http://skinnonews.com",A128),'기사 리스트'!C:E,3,FALSE))&gt;='뉴스룸 요약'!$F$17,"O",""),""),"")</f>
        <v/>
      </c>
      <c r="F128" s="110" t="str">
        <f>IFERROR(IF(VLOOKUP(CONCATENATE("http://skinnonews.com"&amp;A128),'기사 리스트'!C:D,2,FALSE)="yes","yes",""),"")</f>
        <v>yes</v>
      </c>
      <c r="G128" s="110" t="str">
        <f>IFERROR(IF(E128="O",B128/(EOMONTH('뉴스룸 요약'!$F$17,0)-(VLOOKUP(CONCATENATE("http://skinnonews.com",A128),'기사 리스트'!C:E,3,FALSE))+1),""),"")</f>
        <v/>
      </c>
      <c r="H128" s="110" t="str">
        <f>IFERROR(IF(E128="O",C128/(EOMONTH('뉴스룸 요약'!$F$17,0)-(VLOOKUP(CONCATENATE("http://skinnonews.com",A128),'기사 리스트'!C:E,3,FALSE))+1),""),"")</f>
        <v/>
      </c>
      <c r="I128" s="110" t="str">
        <f t="shared" si="5"/>
        <v/>
      </c>
      <c r="J128" s="110" t="str">
        <f t="shared" si="6"/>
        <v/>
      </c>
      <c r="L128" s="111">
        <f>IFERROR(VLOOKUP("http://skinnonews.com"&amp;A128,'기사 리스트'!C:E,3,FALSE),"")</f>
        <v>45187</v>
      </c>
      <c r="Q128" s="110" t="str">
        <f>IFERROR(IF(E128="O",(INDEX('기사 리스트'!B:B,MATCH("http://skinnonews.com"&amp;A128,'기사 리스트'!C:C,0))),""),"")</f>
        <v/>
      </c>
    </row>
    <row r="129" spans="1:17">
      <c r="A129" s="6" t="s">
        <v>1293</v>
      </c>
      <c r="B129" s="6">
        <v>20</v>
      </c>
      <c r="C129" s="6">
        <v>19</v>
      </c>
      <c r="D129" s="110" t="str">
        <f t="shared" si="4"/>
        <v>기사임</v>
      </c>
      <c r="E129" s="110" t="str">
        <f>IF(D129="기사임",IFERROR(IF((VLOOKUP(CONCATENATE("http://skinnonews.com",A129),'기사 리스트'!C:E,3,FALSE))&gt;='뉴스룸 요약'!$F$17,"O",""),""),"")</f>
        <v/>
      </c>
      <c r="F129" s="110" t="str">
        <f>IFERROR(IF(VLOOKUP(CONCATENATE("http://skinnonews.com"&amp;A129),'기사 리스트'!C:D,2,FALSE)="yes","yes",""),"")</f>
        <v/>
      </c>
      <c r="G129" s="110" t="str">
        <f>IFERROR(IF(E129="O",B129/(EOMONTH('뉴스룸 요약'!$F$17,0)-(VLOOKUP(CONCATENATE("http://skinnonews.com",A129),'기사 리스트'!C:E,3,FALSE))+1),""),"")</f>
        <v/>
      </c>
      <c r="H129" s="110" t="str">
        <f>IFERROR(IF(E129="O",C129/(EOMONTH('뉴스룸 요약'!$F$17,0)-(VLOOKUP(CONCATENATE("http://skinnonews.com",A129),'기사 리스트'!C:E,3,FALSE))+1),""),"")</f>
        <v/>
      </c>
      <c r="I129" s="110" t="str">
        <f t="shared" si="5"/>
        <v/>
      </c>
      <c r="J129" s="110" t="str">
        <f t="shared" si="6"/>
        <v/>
      </c>
      <c r="L129" s="111">
        <f>IFERROR(VLOOKUP("http://skinnonews.com"&amp;A129,'기사 리스트'!C:E,3,FALSE),"")</f>
        <v>45254</v>
      </c>
      <c r="Q129" s="110" t="str">
        <f>IFERROR(IF(E129="O",(INDEX('기사 리스트'!B:B,MATCH("http://skinnonews.com"&amp;A129,'기사 리스트'!C:C,0))),""),"")</f>
        <v/>
      </c>
    </row>
    <row r="130" spans="1:17">
      <c r="A130" s="6" t="s">
        <v>736</v>
      </c>
      <c r="B130" s="6">
        <v>19</v>
      </c>
      <c r="C130" s="6">
        <v>17</v>
      </c>
      <c r="D130" s="110" t="str">
        <f t="shared" ref="D130:D193" si="7">IF(AND(LEFT(A130,17)="/global/archives/",ISNUMBER(_xlfn.NUMBERVALUE(MID(A130,18,1))),ISERROR(FIND("ckattempt",A130)),ISERROR(FIND("preview",A130))),"기사임","")</f>
        <v>기사임</v>
      </c>
      <c r="E130" s="110" t="str">
        <f>IF(D130="기사임",IFERROR(IF((VLOOKUP(CONCATENATE("http://skinnonews.com",A130),'기사 리스트'!C:E,3,FALSE))&gt;='뉴스룸 요약'!$F$17,"O",""),""),"")</f>
        <v/>
      </c>
      <c r="F130" s="110" t="str">
        <f>IFERROR(IF(VLOOKUP(CONCATENATE("http://skinnonews.com"&amp;A130),'기사 리스트'!C:D,2,FALSE)="yes","yes",""),"")</f>
        <v/>
      </c>
      <c r="G130" s="110" t="str">
        <f>IFERROR(IF(E130="O",B130/(EOMONTH('뉴스룸 요약'!$F$17,0)-(VLOOKUP(CONCATENATE("http://skinnonews.com",A130),'기사 리스트'!C:E,3,FALSE))+1),""),"")</f>
        <v/>
      </c>
      <c r="H130" s="110" t="str">
        <f>IFERROR(IF(E130="O",C130/(EOMONTH('뉴스룸 요약'!$F$17,0)-(VLOOKUP(CONCATENATE("http://skinnonews.com",A130),'기사 리스트'!C:E,3,FALSE))+1),""),"")</f>
        <v/>
      </c>
      <c r="I130" s="110" t="str">
        <f t="shared" si="5"/>
        <v/>
      </c>
      <c r="J130" s="110" t="str">
        <f t="shared" si="6"/>
        <v/>
      </c>
      <c r="L130" s="111">
        <f>IFERROR(VLOOKUP("http://skinnonews.com"&amp;A130,'기사 리스트'!C:E,3,FALSE),"")</f>
        <v>45001</v>
      </c>
      <c r="Q130" s="110" t="str">
        <f>IFERROR(IF(E130="O",(INDEX('기사 리스트'!B:B,MATCH("http://skinnonews.com"&amp;A130,'기사 리스트'!C:C,0))),""),"")</f>
        <v/>
      </c>
    </row>
    <row r="131" spans="1:17">
      <c r="A131" s="6" t="s">
        <v>1174</v>
      </c>
      <c r="B131" s="6">
        <v>19</v>
      </c>
      <c r="C131" s="6">
        <v>21</v>
      </c>
      <c r="D131" s="110" t="str">
        <f t="shared" si="7"/>
        <v>기사임</v>
      </c>
      <c r="E131" s="110" t="str">
        <f>IF(D131="기사임",IFERROR(IF((VLOOKUP(CONCATENATE("http://skinnonews.com",A131),'기사 리스트'!C:E,3,FALSE))&gt;='뉴스룸 요약'!$F$17,"O",""),""),"")</f>
        <v/>
      </c>
      <c r="F131" s="110" t="str">
        <f>IFERROR(IF(VLOOKUP(CONCATENATE("http://skinnonews.com"&amp;A131),'기사 리스트'!C:D,2,FALSE)="yes","yes",""),"")</f>
        <v/>
      </c>
      <c r="G131" s="110" t="str">
        <f>IFERROR(IF(E131="O",B131/(EOMONTH('뉴스룸 요약'!$F$17,0)-(VLOOKUP(CONCATENATE("http://skinnonews.com",A131),'기사 리스트'!C:E,3,FALSE))+1),""),"")</f>
        <v/>
      </c>
      <c r="H131" s="110" t="str">
        <f>IFERROR(IF(E131="O",C131/(EOMONTH('뉴스룸 요약'!$F$17,0)-(VLOOKUP(CONCATENATE("http://skinnonews.com",A131),'기사 리스트'!C:E,3,FALSE))+1),""),"")</f>
        <v/>
      </c>
      <c r="I131" s="110" t="str">
        <f t="shared" si="5"/>
        <v/>
      </c>
      <c r="J131" s="110" t="str">
        <f t="shared" si="6"/>
        <v/>
      </c>
      <c r="L131" s="111">
        <f>IFERROR(VLOOKUP("http://skinnonews.com"&amp;A131,'기사 리스트'!C:E,3,FALSE),"")</f>
        <v>45152</v>
      </c>
      <c r="Q131" s="110" t="str">
        <f>IFERROR(IF(E131="O",(INDEX('기사 리스트'!B:B,MATCH("http://skinnonews.com"&amp;A131,'기사 리스트'!C:C,0))),""),"")</f>
        <v/>
      </c>
    </row>
    <row r="132" spans="1:17">
      <c r="A132" s="6" t="s">
        <v>1252</v>
      </c>
      <c r="B132" s="6">
        <v>19</v>
      </c>
      <c r="C132" s="6">
        <v>17</v>
      </c>
      <c r="D132" s="110" t="str">
        <f t="shared" si="7"/>
        <v>기사임</v>
      </c>
      <c r="E132" s="110" t="str">
        <f>IF(D132="기사임",IFERROR(IF((VLOOKUP(CONCATENATE("http://skinnonews.com",A132),'기사 리스트'!C:E,3,FALSE))&gt;='뉴스룸 요약'!$F$17,"O",""),""),"")</f>
        <v/>
      </c>
      <c r="F132" s="110" t="str">
        <f>IFERROR(IF(VLOOKUP(CONCATENATE("http://skinnonews.com"&amp;A132),'기사 리스트'!C:D,2,FALSE)="yes","yes",""),"")</f>
        <v>yes</v>
      </c>
      <c r="G132" s="110" t="str">
        <f>IFERROR(IF(E132="O",B132/(EOMONTH('뉴스룸 요약'!$F$17,0)-(VLOOKUP(CONCATENATE("http://skinnonews.com",A132),'기사 리스트'!C:E,3,FALSE))+1),""),"")</f>
        <v/>
      </c>
      <c r="H132" s="110" t="str">
        <f>IFERROR(IF(E132="O",C132/(EOMONTH('뉴스룸 요약'!$F$17,0)-(VLOOKUP(CONCATENATE("http://skinnonews.com",A132),'기사 리스트'!C:E,3,FALSE))+1),""),"")</f>
        <v/>
      </c>
      <c r="I132" s="110" t="str">
        <f t="shared" si="5"/>
        <v/>
      </c>
      <c r="J132" s="110" t="str">
        <f t="shared" si="6"/>
        <v/>
      </c>
      <c r="L132" s="111">
        <f>IFERROR(VLOOKUP("http://skinnonews.com"&amp;A132,'기사 리스트'!C:E,3,FALSE),"")</f>
        <v>45230</v>
      </c>
      <c r="Q132" s="110" t="str">
        <f>IFERROR(IF(E132="O",(INDEX('기사 리스트'!B:B,MATCH("http://skinnonews.com"&amp;A132,'기사 리스트'!C:C,0))),""),"")</f>
        <v/>
      </c>
    </row>
    <row r="133" spans="1:17">
      <c r="A133" s="6" t="s">
        <v>2026</v>
      </c>
      <c r="B133" s="6">
        <v>19</v>
      </c>
      <c r="C133" s="6">
        <v>18</v>
      </c>
      <c r="D133" s="110" t="str">
        <f t="shared" si="7"/>
        <v>기사임</v>
      </c>
      <c r="E133" s="110" t="str">
        <f>IF(D133="기사임",IFERROR(IF((VLOOKUP(CONCATENATE("http://skinnonews.com",A133),'기사 리스트'!C:E,3,FALSE))&gt;='뉴스룸 요약'!$F$17,"O",""),""),"")</f>
        <v/>
      </c>
      <c r="F133" s="110" t="str">
        <f>IFERROR(IF(VLOOKUP(CONCATENATE("http://skinnonews.com"&amp;A133),'기사 리스트'!C:D,2,FALSE)="yes","yes",""),"")</f>
        <v/>
      </c>
      <c r="G133" s="110" t="str">
        <f>IFERROR(IF(E133="O",B133/(EOMONTH('뉴스룸 요약'!$F$17,0)-(VLOOKUP(CONCATENATE("http://skinnonews.com",A133),'기사 리스트'!C:E,3,FALSE))+1),""),"")</f>
        <v/>
      </c>
      <c r="H133" s="110" t="str">
        <f>IFERROR(IF(E133="O",C133/(EOMONTH('뉴스룸 요약'!$F$17,0)-(VLOOKUP(CONCATENATE("http://skinnonews.com",A133),'기사 리스트'!C:E,3,FALSE))+1),""),"")</f>
        <v/>
      </c>
      <c r="I133" s="110" t="str">
        <f t="shared" si="5"/>
        <v/>
      </c>
      <c r="J133" s="110" t="str">
        <f t="shared" si="6"/>
        <v/>
      </c>
      <c r="L133" s="111">
        <f>IFERROR(VLOOKUP("http://skinnonews.com"&amp;A133,'기사 리스트'!C:E,3,FALSE),"")</f>
        <v>45478</v>
      </c>
      <c r="Q133" s="110" t="str">
        <f>IFERROR(IF(E133="O",(INDEX('기사 리스트'!B:B,MATCH("http://skinnonews.com"&amp;A133,'기사 리스트'!C:C,0))),""),"")</f>
        <v/>
      </c>
    </row>
    <row r="134" spans="1:17">
      <c r="A134" s="6" t="s">
        <v>538</v>
      </c>
      <c r="B134" s="6">
        <v>19</v>
      </c>
      <c r="C134" s="6">
        <v>19</v>
      </c>
      <c r="D134" s="110" t="str">
        <f t="shared" si="7"/>
        <v/>
      </c>
      <c r="E134" s="110" t="str">
        <f>IF(D134="기사임",IFERROR(IF((VLOOKUP(CONCATENATE("http://skinnonews.com",A134),'기사 리스트'!C:E,3,FALSE))&gt;='뉴스룸 요약'!$F$17,"O",""),""),"")</f>
        <v/>
      </c>
      <c r="F134" s="110" t="str">
        <f>IFERROR(IF(VLOOKUP(CONCATENATE("http://skinnonews.com"&amp;A134),'기사 리스트'!C:D,2,FALSE)="yes","yes",""),"")</f>
        <v/>
      </c>
      <c r="G134" s="110" t="str">
        <f>IFERROR(IF(E134="O",B134/(EOMONTH('뉴스룸 요약'!$F$17,0)-(VLOOKUP(CONCATENATE("http://skinnonews.com",A134),'기사 리스트'!C:E,3,FALSE))+1),""),"")</f>
        <v/>
      </c>
      <c r="H134" s="110" t="str">
        <f>IFERROR(IF(E134="O",C134/(EOMONTH('뉴스룸 요약'!$F$17,0)-(VLOOKUP(CONCATENATE("http://skinnonews.com",A134),'기사 리스트'!C:E,3,FALSE))+1),""),"")</f>
        <v/>
      </c>
      <c r="I134" s="110" t="str">
        <f t="shared" ref="I134:I197" si="8">IFERROR(_xlfn.RANK.EQ(G134,G:G,0),"")</f>
        <v/>
      </c>
      <c r="J134" s="110" t="str">
        <f t="shared" ref="J134:J197" si="9">IFERROR(_xlfn.RANK.EQ(H134,H:H,0),"")</f>
        <v/>
      </c>
      <c r="L134" s="111" t="str">
        <f>IFERROR(VLOOKUP("http://skinnonews.com"&amp;A134,'기사 리스트'!C:E,3,FALSE),"")</f>
        <v/>
      </c>
      <c r="Q134" s="110" t="str">
        <f>IFERROR(IF(E134="O",(INDEX('기사 리스트'!B:B,MATCH("http://skinnonews.com"&amp;A134,'기사 리스트'!C:C,0))),""),"")</f>
        <v/>
      </c>
    </row>
    <row r="135" spans="1:17">
      <c r="A135" s="6" t="s">
        <v>524</v>
      </c>
      <c r="B135" s="6">
        <v>18</v>
      </c>
      <c r="C135" s="6">
        <v>17</v>
      </c>
      <c r="D135" s="110" t="str">
        <f t="shared" si="7"/>
        <v>기사임</v>
      </c>
      <c r="E135" s="110" t="str">
        <f>IF(D135="기사임",IFERROR(IF((VLOOKUP(CONCATENATE("http://skinnonews.com",A135),'기사 리스트'!C:E,3,FALSE))&gt;='뉴스룸 요약'!$F$17,"O",""),""),"")</f>
        <v/>
      </c>
      <c r="F135" s="110" t="str">
        <f>IFERROR(IF(VLOOKUP(CONCATENATE("http://skinnonews.com"&amp;A135),'기사 리스트'!C:D,2,FALSE)="yes","yes",""),"")</f>
        <v/>
      </c>
      <c r="G135" s="110" t="str">
        <f>IFERROR(IF(E135="O",B135/(EOMONTH('뉴스룸 요약'!$F$17,0)-(VLOOKUP(CONCATENATE("http://skinnonews.com",A135),'기사 리스트'!C:E,3,FALSE))+1),""),"")</f>
        <v/>
      </c>
      <c r="H135" s="110" t="str">
        <f>IFERROR(IF(E135="O",C135/(EOMONTH('뉴스룸 요약'!$F$17,0)-(VLOOKUP(CONCATENATE("http://skinnonews.com",A135),'기사 리스트'!C:E,3,FALSE))+1),""),"")</f>
        <v/>
      </c>
      <c r="I135" s="110" t="str">
        <f t="shared" si="8"/>
        <v/>
      </c>
      <c r="J135" s="110" t="str">
        <f t="shared" si="9"/>
        <v/>
      </c>
      <c r="L135" s="111">
        <f>IFERROR(VLOOKUP("http://skinnonews.com"&amp;A135,'기사 리스트'!C:E,3,FALSE),"")</f>
        <v>44356</v>
      </c>
      <c r="Q135" s="110" t="str">
        <f>IFERROR(IF(E135="O",(INDEX('기사 리스트'!B:B,MATCH("http://skinnonews.com"&amp;A135,'기사 리스트'!C:C,0))),""),"")</f>
        <v/>
      </c>
    </row>
    <row r="136" spans="1:17">
      <c r="A136" s="6" t="s">
        <v>572</v>
      </c>
      <c r="B136" s="6">
        <v>18</v>
      </c>
      <c r="C136" s="6">
        <v>18</v>
      </c>
      <c r="D136" s="110" t="str">
        <f t="shared" si="7"/>
        <v>기사임</v>
      </c>
      <c r="E136" s="110" t="str">
        <f>IF(D136="기사임",IFERROR(IF((VLOOKUP(CONCATENATE("http://skinnonews.com",A136),'기사 리스트'!C:E,3,FALSE))&gt;='뉴스룸 요약'!$F$17,"O",""),""),"")</f>
        <v/>
      </c>
      <c r="F136" s="110" t="str">
        <f>IFERROR(IF(VLOOKUP(CONCATENATE("http://skinnonews.com"&amp;A136),'기사 리스트'!C:D,2,FALSE)="yes","yes",""),"")</f>
        <v/>
      </c>
      <c r="G136" s="110" t="str">
        <f>IFERROR(IF(E136="O",B136/(EOMONTH('뉴스룸 요약'!$F$17,0)-(VLOOKUP(CONCATENATE("http://skinnonews.com",A136),'기사 리스트'!C:E,3,FALSE))+1),""),"")</f>
        <v/>
      </c>
      <c r="H136" s="110" t="str">
        <f>IFERROR(IF(E136="O",C136/(EOMONTH('뉴스룸 요약'!$F$17,0)-(VLOOKUP(CONCATENATE("http://skinnonews.com",A136),'기사 리스트'!C:E,3,FALSE))+1),""),"")</f>
        <v/>
      </c>
      <c r="I136" s="110" t="str">
        <f t="shared" si="8"/>
        <v/>
      </c>
      <c r="J136" s="110" t="str">
        <f t="shared" si="9"/>
        <v/>
      </c>
      <c r="L136" s="111" t="str">
        <f>IFERROR(VLOOKUP("http://skinnonews.com"&amp;A136,'기사 리스트'!C:E,3,FALSE),"")</f>
        <v/>
      </c>
      <c r="Q136" s="110" t="str">
        <f>IFERROR(IF(E136="O",(INDEX('기사 리스트'!B:B,MATCH("http://skinnonews.com"&amp;A136,'기사 리스트'!C:C,0))),""),"")</f>
        <v/>
      </c>
    </row>
    <row r="137" spans="1:17">
      <c r="A137" s="6" t="s">
        <v>539</v>
      </c>
      <c r="B137" s="6">
        <v>18</v>
      </c>
      <c r="C137" s="6">
        <v>18</v>
      </c>
      <c r="D137" s="110" t="str">
        <f t="shared" si="7"/>
        <v>기사임</v>
      </c>
      <c r="E137" s="110" t="str">
        <f>IF(D137="기사임",IFERROR(IF((VLOOKUP(CONCATENATE("http://skinnonews.com",A137),'기사 리스트'!C:E,3,FALSE))&gt;='뉴스룸 요약'!$F$17,"O",""),""),"")</f>
        <v/>
      </c>
      <c r="F137" s="110" t="str">
        <f>IFERROR(IF(VLOOKUP(CONCATENATE("http://skinnonews.com"&amp;A137),'기사 리스트'!C:D,2,FALSE)="yes","yes",""),"")</f>
        <v/>
      </c>
      <c r="G137" s="110" t="str">
        <f>IFERROR(IF(E137="O",B137/(EOMONTH('뉴스룸 요약'!$F$17,0)-(VLOOKUP(CONCATENATE("http://skinnonews.com",A137),'기사 리스트'!C:E,3,FALSE))+1),""),"")</f>
        <v/>
      </c>
      <c r="H137" s="110" t="str">
        <f>IFERROR(IF(E137="O",C137/(EOMONTH('뉴스룸 요약'!$F$17,0)-(VLOOKUP(CONCATENATE("http://skinnonews.com",A137),'기사 리스트'!C:E,3,FALSE))+1),""),"")</f>
        <v/>
      </c>
      <c r="I137" s="110" t="str">
        <f t="shared" si="8"/>
        <v/>
      </c>
      <c r="J137" s="110" t="str">
        <f t="shared" si="9"/>
        <v/>
      </c>
      <c r="L137" s="111" t="str">
        <f>IFERROR(VLOOKUP("http://skinnonews.com"&amp;A137,'기사 리스트'!C:E,3,FALSE),"")</f>
        <v/>
      </c>
      <c r="Q137" s="110" t="str">
        <f>IFERROR(IF(E137="O",(INDEX('기사 리스트'!B:B,MATCH("http://skinnonews.com"&amp;A137,'기사 리스트'!C:C,0))),""),"")</f>
        <v/>
      </c>
    </row>
    <row r="138" spans="1:17">
      <c r="A138" s="6" t="s">
        <v>1453</v>
      </c>
      <c r="B138" s="6">
        <v>18</v>
      </c>
      <c r="C138" s="6">
        <v>16</v>
      </c>
      <c r="D138" s="110" t="str">
        <f t="shared" si="7"/>
        <v/>
      </c>
      <c r="E138" s="110" t="str">
        <f>IF(D138="기사임",IFERROR(IF((VLOOKUP(CONCATENATE("http://skinnonews.com",A138),'기사 리스트'!C:E,3,FALSE))&gt;='뉴스룸 요약'!$F$17,"O",""),""),"")</f>
        <v/>
      </c>
      <c r="F138" s="110" t="str">
        <f>IFERROR(IF(VLOOKUP(CONCATENATE("http://skinnonews.com"&amp;A138),'기사 리스트'!C:D,2,FALSE)="yes","yes",""),"")</f>
        <v/>
      </c>
      <c r="G138" s="110" t="str">
        <f>IFERROR(IF(E138="O",B138/(EOMONTH('뉴스룸 요약'!$F$17,0)-(VLOOKUP(CONCATENATE("http://skinnonews.com",A138),'기사 리스트'!C:E,3,FALSE))+1),""),"")</f>
        <v/>
      </c>
      <c r="H138" s="110" t="str">
        <f>IFERROR(IF(E138="O",C138/(EOMONTH('뉴스룸 요약'!$F$17,0)-(VLOOKUP(CONCATENATE("http://skinnonews.com",A138),'기사 리스트'!C:E,3,FALSE))+1),""),"")</f>
        <v/>
      </c>
      <c r="I138" s="110" t="str">
        <f t="shared" si="8"/>
        <v/>
      </c>
      <c r="J138" s="110" t="str">
        <f t="shared" si="9"/>
        <v/>
      </c>
      <c r="L138" s="111" t="str">
        <f>IFERROR(VLOOKUP("http://skinnonews.com"&amp;A138,'기사 리스트'!C:E,3,FALSE),"")</f>
        <v/>
      </c>
      <c r="Q138" s="110" t="str">
        <f>IFERROR(IF(E138="O",(INDEX('기사 리스트'!B:B,MATCH("http://skinnonews.com"&amp;A138,'기사 리스트'!C:C,0))),""),"")</f>
        <v/>
      </c>
    </row>
    <row r="139" spans="1:17">
      <c r="A139" s="6" t="s">
        <v>2035</v>
      </c>
      <c r="B139" s="6">
        <v>18</v>
      </c>
      <c r="C139" s="6">
        <v>14</v>
      </c>
      <c r="D139" s="110" t="str">
        <f t="shared" si="7"/>
        <v/>
      </c>
      <c r="E139" s="110" t="str">
        <f>IF(D139="기사임",IFERROR(IF((VLOOKUP(CONCATENATE("http://skinnonews.com",A139),'기사 리스트'!C:E,3,FALSE))&gt;='뉴스룸 요약'!$F$17,"O",""),""),"")</f>
        <v/>
      </c>
      <c r="F139" s="110" t="str">
        <f>IFERROR(IF(VLOOKUP(CONCATENATE("http://skinnonews.com"&amp;A139),'기사 리스트'!C:D,2,FALSE)="yes","yes",""),"")</f>
        <v/>
      </c>
      <c r="G139" s="110" t="str">
        <f>IFERROR(IF(E139="O",B139/(EOMONTH('뉴스룸 요약'!$F$17,0)-(VLOOKUP(CONCATENATE("http://skinnonews.com",A139),'기사 리스트'!C:E,3,FALSE))+1),""),"")</f>
        <v/>
      </c>
      <c r="H139" s="110" t="str">
        <f>IFERROR(IF(E139="O",C139/(EOMONTH('뉴스룸 요약'!$F$17,0)-(VLOOKUP(CONCATENATE("http://skinnonews.com",A139),'기사 리스트'!C:E,3,FALSE))+1),""),"")</f>
        <v/>
      </c>
      <c r="I139" s="110" t="str">
        <f t="shared" si="8"/>
        <v/>
      </c>
      <c r="J139" s="110" t="str">
        <f t="shared" si="9"/>
        <v/>
      </c>
      <c r="L139" s="111" t="str">
        <f>IFERROR(VLOOKUP("http://skinnonews.com"&amp;A139,'기사 리스트'!C:E,3,FALSE),"")</f>
        <v/>
      </c>
      <c r="Q139" s="110" t="str">
        <f>IFERROR(IF(E139="O",(INDEX('기사 리스트'!B:B,MATCH("http://skinnonews.com"&amp;A139,'기사 리스트'!C:C,0))),""),"")</f>
        <v/>
      </c>
    </row>
    <row r="140" spans="1:17">
      <c r="A140" s="6" t="s">
        <v>632</v>
      </c>
      <c r="B140" s="6">
        <v>17</v>
      </c>
      <c r="C140" s="6">
        <v>17</v>
      </c>
      <c r="D140" s="110" t="str">
        <f t="shared" si="7"/>
        <v>기사임</v>
      </c>
      <c r="E140" s="110" t="str">
        <f>IF(D140="기사임",IFERROR(IF((VLOOKUP(CONCATENATE("http://skinnonews.com",A140),'기사 리스트'!C:E,3,FALSE))&gt;='뉴스룸 요약'!$F$17,"O",""),""),"")</f>
        <v/>
      </c>
      <c r="F140" s="110" t="str">
        <f>IFERROR(IF(VLOOKUP(CONCATENATE("http://skinnonews.com"&amp;A140),'기사 리스트'!C:D,2,FALSE)="yes","yes",""),"")</f>
        <v/>
      </c>
      <c r="G140" s="110" t="str">
        <f>IFERROR(IF(E140="O",B140/(EOMONTH('뉴스룸 요약'!$F$17,0)-(VLOOKUP(CONCATENATE("http://skinnonews.com",A140),'기사 리스트'!C:E,3,FALSE))+1),""),"")</f>
        <v/>
      </c>
      <c r="H140" s="110" t="str">
        <f>IFERROR(IF(E140="O",C140/(EOMONTH('뉴스룸 요약'!$F$17,0)-(VLOOKUP(CONCATENATE("http://skinnonews.com",A140),'기사 리스트'!C:E,3,FALSE))+1),""),"")</f>
        <v/>
      </c>
      <c r="I140" s="110" t="str">
        <f t="shared" si="8"/>
        <v/>
      </c>
      <c r="J140" s="110" t="str">
        <f t="shared" si="9"/>
        <v/>
      </c>
      <c r="L140" s="111" t="str">
        <f>IFERROR(VLOOKUP("http://skinnonews.com"&amp;A140,'기사 리스트'!C:E,3,FALSE),"")</f>
        <v/>
      </c>
      <c r="Q140" s="110" t="str">
        <f>IFERROR(IF(E140="O",(INDEX('기사 리스트'!B:B,MATCH("http://skinnonews.com"&amp;A140,'기사 리스트'!C:C,0))),""),"")</f>
        <v/>
      </c>
    </row>
    <row r="141" spans="1:17">
      <c r="A141" s="6" t="s">
        <v>532</v>
      </c>
      <c r="B141" s="6">
        <v>17</v>
      </c>
      <c r="C141" s="6">
        <v>17</v>
      </c>
      <c r="D141" s="110" t="str">
        <f t="shared" si="7"/>
        <v>기사임</v>
      </c>
      <c r="E141" s="110" t="str">
        <f>IF(D141="기사임",IFERROR(IF((VLOOKUP(CONCATENATE("http://skinnonews.com",A141),'기사 리스트'!C:E,3,FALSE))&gt;='뉴스룸 요약'!$F$17,"O",""),""),"")</f>
        <v/>
      </c>
      <c r="F141" s="110" t="str">
        <f>IFERROR(IF(VLOOKUP(CONCATENATE("http://skinnonews.com"&amp;A141),'기사 리스트'!C:D,2,FALSE)="yes","yes",""),"")</f>
        <v/>
      </c>
      <c r="G141" s="110" t="str">
        <f>IFERROR(IF(E141="O",B141/(EOMONTH('뉴스룸 요약'!$F$17,0)-(VLOOKUP(CONCATENATE("http://skinnonews.com",A141),'기사 리스트'!C:E,3,FALSE))+1),""),"")</f>
        <v/>
      </c>
      <c r="H141" s="110" t="str">
        <f>IFERROR(IF(E141="O",C141/(EOMONTH('뉴스룸 요약'!$F$17,0)-(VLOOKUP(CONCATENATE("http://skinnonews.com",A141),'기사 리스트'!C:E,3,FALSE))+1),""),"")</f>
        <v/>
      </c>
      <c r="I141" s="110" t="str">
        <f t="shared" si="8"/>
        <v/>
      </c>
      <c r="J141" s="110" t="str">
        <f t="shared" si="9"/>
        <v/>
      </c>
      <c r="L141" s="111">
        <f>IFERROR(VLOOKUP("http://skinnonews.com"&amp;A141,'기사 리스트'!C:E,3,FALSE),"")</f>
        <v>44872</v>
      </c>
      <c r="Q141" s="110" t="str">
        <f>IFERROR(IF(E141="O",(INDEX('기사 리스트'!B:B,MATCH("http://skinnonews.com"&amp;A141,'기사 리스트'!C:C,0))),""),"")</f>
        <v/>
      </c>
    </row>
    <row r="142" spans="1:17">
      <c r="A142" s="6" t="s">
        <v>502</v>
      </c>
      <c r="B142" s="6">
        <v>17</v>
      </c>
      <c r="C142" s="6">
        <v>16</v>
      </c>
      <c r="D142" s="110" t="str">
        <f t="shared" si="7"/>
        <v>기사임</v>
      </c>
      <c r="E142" s="110" t="str">
        <f>IF(D142="기사임",IFERROR(IF((VLOOKUP(CONCATENATE("http://skinnonews.com",A142),'기사 리스트'!C:E,3,FALSE))&gt;='뉴스룸 요약'!$F$17,"O",""),""),"")</f>
        <v/>
      </c>
      <c r="F142" s="110" t="str">
        <f>IFERROR(IF(VLOOKUP(CONCATENATE("http://skinnonews.com"&amp;A142),'기사 리스트'!C:D,2,FALSE)="yes","yes",""),"")</f>
        <v/>
      </c>
      <c r="G142" s="110" t="str">
        <f>IFERROR(IF(E142="O",B142/(EOMONTH('뉴스룸 요약'!$F$17,0)-(VLOOKUP(CONCATENATE("http://skinnonews.com",A142),'기사 리스트'!C:E,3,FALSE))+1),""),"")</f>
        <v/>
      </c>
      <c r="H142" s="110" t="str">
        <f>IFERROR(IF(E142="O",C142/(EOMONTH('뉴스룸 요약'!$F$17,0)-(VLOOKUP(CONCATENATE("http://skinnonews.com",A142),'기사 리스트'!C:E,3,FALSE))+1),""),"")</f>
        <v/>
      </c>
      <c r="I142" s="110" t="str">
        <f t="shared" si="8"/>
        <v/>
      </c>
      <c r="J142" s="110" t="str">
        <f t="shared" si="9"/>
        <v/>
      </c>
      <c r="L142" s="111">
        <f>IFERROR(VLOOKUP("http://skinnonews.com"&amp;A142,'기사 리스트'!C:E,3,FALSE),"")</f>
        <v>44933</v>
      </c>
      <c r="Q142" s="110" t="str">
        <f>IFERROR(IF(E142="O",(INDEX('기사 리스트'!B:B,MATCH("http://skinnonews.com"&amp;A142,'기사 리스트'!C:C,0))),""),"")</f>
        <v/>
      </c>
    </row>
    <row r="143" spans="1:17">
      <c r="A143" s="6" t="s">
        <v>845</v>
      </c>
      <c r="B143" s="6">
        <v>17</v>
      </c>
      <c r="C143" s="6">
        <v>13</v>
      </c>
      <c r="D143" s="110" t="str">
        <f t="shared" si="7"/>
        <v>기사임</v>
      </c>
      <c r="E143" s="110" t="str">
        <f>IF(D143="기사임",IFERROR(IF((VLOOKUP(CONCATENATE("http://skinnonews.com",A143),'기사 리스트'!C:E,3,FALSE))&gt;='뉴스룸 요약'!$F$17,"O",""),""),"")</f>
        <v/>
      </c>
      <c r="F143" s="110" t="str">
        <f>IFERROR(IF(VLOOKUP(CONCATENATE("http://skinnonews.com"&amp;A143),'기사 리스트'!C:D,2,FALSE)="yes","yes",""),"")</f>
        <v/>
      </c>
      <c r="G143" s="110" t="str">
        <f>IFERROR(IF(E143="O",B143/(EOMONTH('뉴스룸 요약'!$F$17,0)-(VLOOKUP(CONCATENATE("http://skinnonews.com",A143),'기사 리스트'!C:E,3,FALSE))+1),""),"")</f>
        <v/>
      </c>
      <c r="H143" s="110" t="str">
        <f>IFERROR(IF(E143="O",C143/(EOMONTH('뉴스룸 요약'!$F$17,0)-(VLOOKUP(CONCATENATE("http://skinnonews.com",A143),'기사 리스트'!C:E,3,FALSE))+1),""),"")</f>
        <v/>
      </c>
      <c r="I143" s="110" t="str">
        <f t="shared" si="8"/>
        <v/>
      </c>
      <c r="J143" s="110" t="str">
        <f t="shared" si="9"/>
        <v/>
      </c>
      <c r="L143" s="111">
        <f>IFERROR(VLOOKUP("http://skinnonews.com"&amp;A143,'기사 리스트'!C:E,3,FALSE),"")</f>
        <v>45029</v>
      </c>
      <c r="Q143" s="110" t="str">
        <f>IFERROR(IF(E143="O",(INDEX('기사 리스트'!B:B,MATCH("http://skinnonews.com"&amp;A143,'기사 리스트'!C:C,0))),""),"")</f>
        <v/>
      </c>
    </row>
    <row r="144" spans="1:17">
      <c r="A144" s="6" t="s">
        <v>1201</v>
      </c>
      <c r="B144" s="6">
        <v>17</v>
      </c>
      <c r="C144" s="6">
        <v>18</v>
      </c>
      <c r="D144" s="110" t="str">
        <f t="shared" si="7"/>
        <v>기사임</v>
      </c>
      <c r="E144" s="110" t="str">
        <f>IF(D144="기사임",IFERROR(IF((VLOOKUP(CONCATENATE("http://skinnonews.com",A144),'기사 리스트'!C:E,3,FALSE))&gt;='뉴스룸 요약'!$F$17,"O",""),""),"")</f>
        <v/>
      </c>
      <c r="F144" s="110" t="str">
        <f>IFERROR(IF(VLOOKUP(CONCATENATE("http://skinnonews.com"&amp;A144),'기사 리스트'!C:D,2,FALSE)="yes","yes",""),"")</f>
        <v/>
      </c>
      <c r="G144" s="110" t="str">
        <f>IFERROR(IF(E144="O",B144/(EOMONTH('뉴스룸 요약'!$F$17,0)-(VLOOKUP(CONCATENATE("http://skinnonews.com",A144),'기사 리스트'!C:E,3,FALSE))+1),""),"")</f>
        <v/>
      </c>
      <c r="H144" s="110" t="str">
        <f>IFERROR(IF(E144="O",C144/(EOMONTH('뉴스룸 요약'!$F$17,0)-(VLOOKUP(CONCATENATE("http://skinnonews.com",A144),'기사 리스트'!C:E,3,FALSE))+1),""),"")</f>
        <v/>
      </c>
      <c r="I144" s="110" t="str">
        <f t="shared" si="8"/>
        <v/>
      </c>
      <c r="J144" s="110" t="str">
        <f t="shared" si="9"/>
        <v/>
      </c>
      <c r="L144" s="111">
        <f>IFERROR(VLOOKUP("http://skinnonews.com"&amp;A144,'기사 리스트'!C:E,3,FALSE),"")</f>
        <v>45183</v>
      </c>
      <c r="Q144" s="110" t="str">
        <f>IFERROR(IF(E144="O",(INDEX('기사 리스트'!B:B,MATCH("http://skinnonews.com"&amp;A144,'기사 리스트'!C:C,0))),""),"")</f>
        <v/>
      </c>
    </row>
    <row r="145" spans="1:17">
      <c r="A145" s="6" t="s">
        <v>1430</v>
      </c>
      <c r="B145" s="6">
        <v>17</v>
      </c>
      <c r="C145" s="6">
        <v>15</v>
      </c>
      <c r="D145" s="110" t="str">
        <f t="shared" si="7"/>
        <v>기사임</v>
      </c>
      <c r="E145" s="110" t="str">
        <f>IF(D145="기사임",IFERROR(IF((VLOOKUP(CONCATENATE("http://skinnonews.com",A145),'기사 리스트'!C:E,3,FALSE))&gt;='뉴스룸 요약'!$F$17,"O",""),""),"")</f>
        <v/>
      </c>
      <c r="F145" s="110" t="str">
        <f>IFERROR(IF(VLOOKUP(CONCATENATE("http://skinnonews.com"&amp;A145),'기사 리스트'!C:D,2,FALSE)="yes","yes",""),"")</f>
        <v/>
      </c>
      <c r="G145" s="110" t="str">
        <f>IFERROR(IF(E145="O",B145/(EOMONTH('뉴스룸 요약'!$F$17,0)-(VLOOKUP(CONCATENATE("http://skinnonews.com",A145),'기사 리스트'!C:E,3,FALSE))+1),""),"")</f>
        <v/>
      </c>
      <c r="H145" s="110" t="str">
        <f>IFERROR(IF(E145="O",C145/(EOMONTH('뉴스룸 요약'!$F$17,0)-(VLOOKUP(CONCATENATE("http://skinnonews.com",A145),'기사 리스트'!C:E,3,FALSE))+1),""),"")</f>
        <v/>
      </c>
      <c r="I145" s="110" t="str">
        <f t="shared" si="8"/>
        <v/>
      </c>
      <c r="J145" s="110" t="str">
        <f t="shared" si="9"/>
        <v/>
      </c>
      <c r="L145" s="111">
        <f>IFERROR(VLOOKUP("http://skinnonews.com"&amp;A145,'기사 리스트'!C:E,3,FALSE),"")</f>
        <v>45293</v>
      </c>
      <c r="Q145" s="110" t="str">
        <f>IFERROR(IF(E145="O",(INDEX('기사 리스트'!B:B,MATCH("http://skinnonews.com"&amp;A145,'기사 리스트'!C:C,0))),""),"")</f>
        <v/>
      </c>
    </row>
    <row r="146" spans="1:17">
      <c r="A146" s="6" t="s">
        <v>1481</v>
      </c>
      <c r="B146" s="6">
        <v>17</v>
      </c>
      <c r="C146" s="6">
        <v>18</v>
      </c>
      <c r="D146" s="110" t="str">
        <f t="shared" si="7"/>
        <v>기사임</v>
      </c>
      <c r="E146" s="110" t="str">
        <f>IF(D146="기사임",IFERROR(IF((VLOOKUP(CONCATENATE("http://skinnonews.com",A146),'기사 리스트'!C:E,3,FALSE))&gt;='뉴스룸 요약'!$F$17,"O",""),""),"")</f>
        <v/>
      </c>
      <c r="F146" s="110" t="str">
        <f>IFERROR(IF(VLOOKUP(CONCATENATE("http://skinnonews.com"&amp;A146),'기사 리스트'!C:D,2,FALSE)="yes","yes",""),"")</f>
        <v/>
      </c>
      <c r="G146" s="110" t="str">
        <f>IFERROR(IF(E146="O",B146/(EOMONTH('뉴스룸 요약'!$F$17,0)-(VLOOKUP(CONCATENATE("http://skinnonews.com",A146),'기사 리스트'!C:E,3,FALSE))+1),""),"")</f>
        <v/>
      </c>
      <c r="H146" s="110" t="str">
        <f>IFERROR(IF(E146="O",C146/(EOMONTH('뉴스룸 요약'!$F$17,0)-(VLOOKUP(CONCATENATE("http://skinnonews.com",A146),'기사 리스트'!C:E,3,FALSE))+1),""),"")</f>
        <v/>
      </c>
      <c r="I146" s="110" t="str">
        <f t="shared" si="8"/>
        <v/>
      </c>
      <c r="J146" s="110" t="str">
        <f t="shared" si="9"/>
        <v/>
      </c>
      <c r="L146" s="111">
        <f>IFERROR(VLOOKUP("http://skinnonews.com"&amp;A146,'기사 리스트'!C:E,3,FALSE),"")</f>
        <v>45335</v>
      </c>
      <c r="Q146" s="110" t="str">
        <f>IFERROR(IF(E146="O",(INDEX('기사 리스트'!B:B,MATCH("http://skinnonews.com"&amp;A146,'기사 리스트'!C:C,0))),""),"")</f>
        <v/>
      </c>
    </row>
    <row r="147" spans="1:17">
      <c r="A147" s="6" t="s">
        <v>516</v>
      </c>
      <c r="B147" s="6">
        <v>17</v>
      </c>
      <c r="C147" s="6">
        <v>16</v>
      </c>
      <c r="D147" s="110" t="str">
        <f t="shared" si="7"/>
        <v>기사임</v>
      </c>
      <c r="E147" s="110" t="str">
        <f>IF(D147="기사임",IFERROR(IF((VLOOKUP(CONCATENATE("http://skinnonews.com",A147),'기사 리스트'!C:E,3,FALSE))&gt;='뉴스룸 요약'!$F$17,"O",""),""),"")</f>
        <v/>
      </c>
      <c r="F147" s="110" t="str">
        <f>IFERROR(IF(VLOOKUP(CONCATENATE("http://skinnonews.com"&amp;A147),'기사 리스트'!C:D,2,FALSE)="yes","yes",""),"")</f>
        <v/>
      </c>
      <c r="G147" s="110" t="str">
        <f>IFERROR(IF(E147="O",B147/(EOMONTH('뉴스룸 요약'!$F$17,0)-(VLOOKUP(CONCATENATE("http://skinnonews.com",A147),'기사 리스트'!C:E,3,FALSE))+1),""),"")</f>
        <v/>
      </c>
      <c r="H147" s="110" t="str">
        <f>IFERROR(IF(E147="O",C147/(EOMONTH('뉴스룸 요약'!$F$17,0)-(VLOOKUP(CONCATENATE("http://skinnonews.com",A147),'기사 리스트'!C:E,3,FALSE))+1),""),"")</f>
        <v/>
      </c>
      <c r="I147" s="110" t="str">
        <f t="shared" si="8"/>
        <v/>
      </c>
      <c r="J147" s="110" t="str">
        <f t="shared" si="9"/>
        <v/>
      </c>
      <c r="L147" s="111">
        <f>IFERROR(VLOOKUP("http://skinnonews.com"&amp;A147,'기사 리스트'!C:E,3,FALSE),"")</f>
        <v>44644</v>
      </c>
      <c r="Q147" s="110" t="str">
        <f>IFERROR(IF(E147="O",(INDEX('기사 리스트'!B:B,MATCH("http://skinnonews.com"&amp;A147,'기사 리스트'!C:C,0))),""),"")</f>
        <v/>
      </c>
    </row>
    <row r="148" spans="1:17">
      <c r="A148" s="6" t="s">
        <v>2288</v>
      </c>
      <c r="B148" s="6">
        <v>17</v>
      </c>
      <c r="C148" s="6">
        <v>13</v>
      </c>
      <c r="D148" s="110" t="str">
        <f t="shared" si="7"/>
        <v/>
      </c>
      <c r="E148" s="110" t="str">
        <f>IF(D148="기사임",IFERROR(IF((VLOOKUP(CONCATENATE("http://skinnonews.com",A148),'기사 리스트'!C:E,3,FALSE))&gt;='뉴스룸 요약'!$F$17,"O",""),""),"")</f>
        <v/>
      </c>
      <c r="F148" s="110" t="str">
        <f>IFERROR(IF(VLOOKUP(CONCATENATE("http://skinnonews.com"&amp;A148),'기사 리스트'!C:D,2,FALSE)="yes","yes",""),"")</f>
        <v/>
      </c>
      <c r="G148" s="110" t="str">
        <f>IFERROR(IF(E148="O",B148/(EOMONTH('뉴스룸 요약'!$F$17,0)-(VLOOKUP(CONCATENATE("http://skinnonews.com",A148),'기사 리스트'!C:E,3,FALSE))+1),""),"")</f>
        <v/>
      </c>
      <c r="H148" s="110" t="str">
        <f>IFERROR(IF(E148="O",C148/(EOMONTH('뉴스룸 요약'!$F$17,0)-(VLOOKUP(CONCATENATE("http://skinnonews.com",A148),'기사 리스트'!C:E,3,FALSE))+1),""),"")</f>
        <v/>
      </c>
      <c r="I148" s="110" t="str">
        <f t="shared" si="8"/>
        <v/>
      </c>
      <c r="J148" s="110" t="str">
        <f t="shared" si="9"/>
        <v/>
      </c>
      <c r="L148" s="111" t="str">
        <f>IFERROR(VLOOKUP("http://skinnonews.com"&amp;A148,'기사 리스트'!C:E,3,FALSE),"")</f>
        <v/>
      </c>
      <c r="Q148" s="110" t="str">
        <f>IFERROR(IF(E148="O",(INDEX('기사 리스트'!B:B,MATCH("http://skinnonews.com"&amp;A148,'기사 리스트'!C:C,0))),""),"")</f>
        <v/>
      </c>
    </row>
    <row r="149" spans="1:17">
      <c r="A149" s="6" t="s">
        <v>512</v>
      </c>
      <c r="B149" s="6">
        <v>16</v>
      </c>
      <c r="C149" s="6">
        <v>13</v>
      </c>
      <c r="D149" s="110" t="str">
        <f t="shared" si="7"/>
        <v>기사임</v>
      </c>
      <c r="E149" s="110" t="str">
        <f>IF(D149="기사임",IFERROR(IF((VLOOKUP(CONCATENATE("http://skinnonews.com",A149),'기사 리스트'!C:E,3,FALSE))&gt;='뉴스룸 요약'!$F$17,"O",""),""),"")</f>
        <v/>
      </c>
      <c r="F149" s="110" t="str">
        <f>IFERROR(IF(VLOOKUP(CONCATENATE("http://skinnonews.com"&amp;A149),'기사 리스트'!C:D,2,FALSE)="yes","yes",""),"")</f>
        <v/>
      </c>
      <c r="G149" s="110" t="str">
        <f>IFERROR(IF(E149="O",B149/(EOMONTH('뉴스룸 요약'!$F$17,0)-(VLOOKUP(CONCATENATE("http://skinnonews.com",A149),'기사 리스트'!C:E,3,FALSE))+1),""),"")</f>
        <v/>
      </c>
      <c r="H149" s="110" t="str">
        <f>IFERROR(IF(E149="O",C149/(EOMONTH('뉴스룸 요약'!$F$17,0)-(VLOOKUP(CONCATENATE("http://skinnonews.com",A149),'기사 리스트'!C:E,3,FALSE))+1),""),"")</f>
        <v/>
      </c>
      <c r="I149" s="110" t="str">
        <f t="shared" si="8"/>
        <v/>
      </c>
      <c r="J149" s="110" t="str">
        <f t="shared" si="9"/>
        <v/>
      </c>
      <c r="L149" s="111">
        <f>IFERROR(VLOOKUP("http://skinnonews.com"&amp;A149,'기사 리스트'!C:E,3,FALSE),"")</f>
        <v>44764</v>
      </c>
      <c r="Q149" s="110" t="str">
        <f>IFERROR(IF(E149="O",(INDEX('기사 리스트'!B:B,MATCH("http://skinnonews.com"&amp;A149,'기사 리스트'!C:C,0))),""),"")</f>
        <v/>
      </c>
    </row>
    <row r="150" spans="1:17">
      <c r="A150" s="6" t="s">
        <v>549</v>
      </c>
      <c r="B150" s="6">
        <v>16</v>
      </c>
      <c r="C150" s="6">
        <v>18</v>
      </c>
      <c r="D150" s="110" t="str">
        <f t="shared" si="7"/>
        <v>기사임</v>
      </c>
      <c r="E150" s="110" t="str">
        <f>IF(D150="기사임",IFERROR(IF((VLOOKUP(CONCATENATE("http://skinnonews.com",A150),'기사 리스트'!C:E,3,FALSE))&gt;='뉴스룸 요약'!$F$17,"O",""),""),"")</f>
        <v/>
      </c>
      <c r="F150" s="110" t="str">
        <f>IFERROR(IF(VLOOKUP(CONCATENATE("http://skinnonews.com"&amp;A150),'기사 리스트'!C:D,2,FALSE)="yes","yes",""),"")</f>
        <v/>
      </c>
      <c r="G150" s="110" t="str">
        <f>IFERROR(IF(E150="O",B150/(EOMONTH('뉴스룸 요약'!$F$17,0)-(VLOOKUP(CONCATENATE("http://skinnonews.com",A150),'기사 리스트'!C:E,3,FALSE))+1),""),"")</f>
        <v/>
      </c>
      <c r="H150" s="110" t="str">
        <f>IFERROR(IF(E150="O",C150/(EOMONTH('뉴스룸 요약'!$F$17,0)-(VLOOKUP(CONCATENATE("http://skinnonews.com",A150),'기사 리스트'!C:E,3,FALSE))+1),""),"")</f>
        <v/>
      </c>
      <c r="I150" s="110" t="str">
        <f t="shared" si="8"/>
        <v/>
      </c>
      <c r="J150" s="110" t="str">
        <f t="shared" si="9"/>
        <v/>
      </c>
      <c r="L150" s="111">
        <f>IFERROR(VLOOKUP("http://skinnonews.com"&amp;A150,'기사 리스트'!C:E,3,FALSE),"")</f>
        <v>44889</v>
      </c>
      <c r="Q150" s="110" t="str">
        <f>IFERROR(IF(E150="O",(INDEX('기사 리스트'!B:B,MATCH("http://skinnonews.com"&amp;A150,'기사 리스트'!C:C,0))),""),"")</f>
        <v/>
      </c>
    </row>
    <row r="151" spans="1:17">
      <c r="A151" s="6" t="s">
        <v>1170</v>
      </c>
      <c r="B151" s="6">
        <v>16</v>
      </c>
      <c r="C151" s="6">
        <v>19</v>
      </c>
      <c r="D151" s="110" t="str">
        <f t="shared" si="7"/>
        <v>기사임</v>
      </c>
      <c r="E151" s="110" t="str">
        <f>IF(D151="기사임",IFERROR(IF((VLOOKUP(CONCATENATE("http://skinnonews.com",A151),'기사 리스트'!C:E,3,FALSE))&gt;='뉴스룸 요약'!$F$17,"O",""),""),"")</f>
        <v/>
      </c>
      <c r="F151" s="110" t="str">
        <f>IFERROR(IF(VLOOKUP(CONCATENATE("http://skinnonews.com"&amp;A151),'기사 리스트'!C:D,2,FALSE)="yes","yes",""),"")</f>
        <v/>
      </c>
      <c r="G151" s="110" t="str">
        <f>IFERROR(IF(E151="O",B151/(EOMONTH('뉴스룸 요약'!$F$17,0)-(VLOOKUP(CONCATENATE("http://skinnonews.com",A151),'기사 리스트'!C:E,3,FALSE))+1),""),"")</f>
        <v/>
      </c>
      <c r="H151" s="110" t="str">
        <f>IFERROR(IF(E151="O",C151/(EOMONTH('뉴스룸 요약'!$F$17,0)-(VLOOKUP(CONCATENATE("http://skinnonews.com",A151),'기사 리스트'!C:E,3,FALSE))+1),""),"")</f>
        <v/>
      </c>
      <c r="I151" s="110" t="str">
        <f t="shared" si="8"/>
        <v/>
      </c>
      <c r="J151" s="110" t="str">
        <f t="shared" si="9"/>
        <v/>
      </c>
      <c r="L151" s="111">
        <f>IFERROR(VLOOKUP("http://skinnonews.com"&amp;A151,'기사 리스트'!C:E,3,FALSE),"")</f>
        <v>45154</v>
      </c>
      <c r="Q151" s="110" t="str">
        <f>IFERROR(IF(E151="O",(INDEX('기사 리스트'!B:B,MATCH("http://skinnonews.com"&amp;A151,'기사 리스트'!C:C,0))),""),"")</f>
        <v/>
      </c>
    </row>
    <row r="152" spans="1:17">
      <c r="A152" s="6" t="s">
        <v>1369</v>
      </c>
      <c r="B152" s="6">
        <v>16</v>
      </c>
      <c r="C152" s="6">
        <v>16</v>
      </c>
      <c r="D152" s="110" t="str">
        <f t="shared" si="7"/>
        <v>기사임</v>
      </c>
      <c r="E152" s="110" t="str">
        <f>IF(D152="기사임",IFERROR(IF((VLOOKUP(CONCATENATE("http://skinnonews.com",A152),'기사 리스트'!C:E,3,FALSE))&gt;='뉴스룸 요약'!$F$17,"O",""),""),"")</f>
        <v/>
      </c>
      <c r="F152" s="110" t="str">
        <f>IFERROR(IF(VLOOKUP(CONCATENATE("http://skinnonews.com"&amp;A152),'기사 리스트'!C:D,2,FALSE)="yes","yes",""),"")</f>
        <v/>
      </c>
      <c r="G152" s="110" t="str">
        <f>IFERROR(IF(E152="O",B152/(EOMONTH('뉴스룸 요약'!$F$17,0)-(VLOOKUP(CONCATENATE("http://skinnonews.com",A152),'기사 리스트'!C:E,3,FALSE))+1),""),"")</f>
        <v/>
      </c>
      <c r="H152" s="110" t="str">
        <f>IFERROR(IF(E152="O",C152/(EOMONTH('뉴스룸 요약'!$F$17,0)-(VLOOKUP(CONCATENATE("http://skinnonews.com",A152),'기사 리스트'!C:E,3,FALSE))+1),""),"")</f>
        <v/>
      </c>
      <c r="I152" s="110" t="str">
        <f t="shared" si="8"/>
        <v/>
      </c>
      <c r="J152" s="110" t="str">
        <f t="shared" si="9"/>
        <v/>
      </c>
      <c r="L152" s="111">
        <f>IFERROR(VLOOKUP("http://skinnonews.com"&amp;A152,'기사 리스트'!C:E,3,FALSE),"")</f>
        <v>45286</v>
      </c>
      <c r="Q152" s="110" t="str">
        <f>IFERROR(IF(E152="O",(INDEX('기사 리스트'!B:B,MATCH("http://skinnonews.com"&amp;A152,'기사 리스트'!C:C,0))),""),"")</f>
        <v/>
      </c>
    </row>
    <row r="153" spans="1:17">
      <c r="A153" s="6" t="s">
        <v>1485</v>
      </c>
      <c r="B153" s="6">
        <v>16</v>
      </c>
      <c r="C153" s="6">
        <v>19</v>
      </c>
      <c r="D153" s="110" t="str">
        <f t="shared" si="7"/>
        <v>기사임</v>
      </c>
      <c r="E153" s="110" t="str">
        <f>IF(D153="기사임",IFERROR(IF((VLOOKUP(CONCATENATE("http://skinnonews.com",A153),'기사 리스트'!C:E,3,FALSE))&gt;='뉴스룸 요약'!$F$17,"O",""),""),"")</f>
        <v/>
      </c>
      <c r="F153" s="110" t="str">
        <f>IFERROR(IF(VLOOKUP(CONCATENATE("http://skinnonews.com"&amp;A153),'기사 리스트'!C:D,2,FALSE)="yes","yes",""),"")</f>
        <v/>
      </c>
      <c r="G153" s="110" t="str">
        <f>IFERROR(IF(E153="O",B153/(EOMONTH('뉴스룸 요약'!$F$17,0)-(VLOOKUP(CONCATENATE("http://skinnonews.com",A153),'기사 리스트'!C:E,3,FALSE))+1),""),"")</f>
        <v/>
      </c>
      <c r="H153" s="110" t="str">
        <f>IFERROR(IF(E153="O",C153/(EOMONTH('뉴스룸 요약'!$F$17,0)-(VLOOKUP(CONCATENATE("http://skinnonews.com",A153),'기사 리스트'!C:E,3,FALSE))+1),""),"")</f>
        <v/>
      </c>
      <c r="I153" s="110" t="str">
        <f t="shared" si="8"/>
        <v/>
      </c>
      <c r="J153" s="110" t="str">
        <f t="shared" si="9"/>
        <v/>
      </c>
      <c r="L153" s="111">
        <f>IFERROR(VLOOKUP("http://skinnonews.com"&amp;A153,'기사 리스트'!C:E,3,FALSE),"")</f>
        <v>45344</v>
      </c>
      <c r="Q153" s="110" t="str">
        <f>IFERROR(IF(E153="O",(INDEX('기사 리스트'!B:B,MATCH("http://skinnonews.com"&amp;A153,'기사 리스트'!C:C,0))),""),"")</f>
        <v/>
      </c>
    </row>
    <row r="154" spans="1:17">
      <c r="A154" s="6" t="s">
        <v>634</v>
      </c>
      <c r="B154" s="6">
        <v>16</v>
      </c>
      <c r="C154" s="6">
        <v>16</v>
      </c>
      <c r="D154" s="110" t="str">
        <f t="shared" si="7"/>
        <v>기사임</v>
      </c>
      <c r="E154" s="110" t="str">
        <f>IF(D154="기사임",IFERROR(IF((VLOOKUP(CONCATENATE("http://skinnonews.com",A154),'기사 리스트'!C:E,3,FALSE))&gt;='뉴스룸 요약'!$F$17,"O",""),""),"")</f>
        <v/>
      </c>
      <c r="F154" s="110" t="str">
        <f>IFERROR(IF(VLOOKUP(CONCATENATE("http://skinnonews.com"&amp;A154),'기사 리스트'!C:D,2,FALSE)="yes","yes",""),"")</f>
        <v/>
      </c>
      <c r="G154" s="110" t="str">
        <f>IFERROR(IF(E154="O",B154/(EOMONTH('뉴스룸 요약'!$F$17,0)-(VLOOKUP(CONCATENATE("http://skinnonews.com",A154),'기사 리스트'!C:E,3,FALSE))+1),""),"")</f>
        <v/>
      </c>
      <c r="H154" s="110" t="str">
        <f>IFERROR(IF(E154="O",C154/(EOMONTH('뉴스룸 요약'!$F$17,0)-(VLOOKUP(CONCATENATE("http://skinnonews.com",A154),'기사 리스트'!C:E,3,FALSE))+1),""),"")</f>
        <v/>
      </c>
      <c r="I154" s="110" t="str">
        <f t="shared" si="8"/>
        <v/>
      </c>
      <c r="J154" s="110" t="str">
        <f t="shared" si="9"/>
        <v/>
      </c>
      <c r="L154" s="111" t="str">
        <f>IFERROR(VLOOKUP("http://skinnonews.com"&amp;A154,'기사 리스트'!C:E,3,FALSE),"")</f>
        <v/>
      </c>
      <c r="Q154" s="110" t="str">
        <f>IFERROR(IF(E154="O",(INDEX('기사 리스트'!B:B,MATCH("http://skinnonews.com"&amp;A154,'기사 리스트'!C:C,0))),""),"")</f>
        <v/>
      </c>
    </row>
    <row r="155" spans="1:17">
      <c r="A155" s="6" t="s">
        <v>511</v>
      </c>
      <c r="B155" s="6">
        <v>16</v>
      </c>
      <c r="C155" s="6">
        <v>17</v>
      </c>
      <c r="D155" s="110" t="str">
        <f t="shared" si="7"/>
        <v>기사임</v>
      </c>
      <c r="E155" s="110" t="str">
        <f>IF(D155="기사임",IFERROR(IF((VLOOKUP(CONCATENATE("http://skinnonews.com",A155),'기사 리스트'!C:E,3,FALSE))&gt;='뉴스룸 요약'!$F$17,"O",""),""),"")</f>
        <v/>
      </c>
      <c r="F155" s="110" t="str">
        <f>IFERROR(IF(VLOOKUP(CONCATENATE("http://skinnonews.com"&amp;A155),'기사 리스트'!C:D,2,FALSE)="yes","yes",""),"")</f>
        <v/>
      </c>
      <c r="G155" s="110" t="str">
        <f>IFERROR(IF(E155="O",B155/(EOMONTH('뉴스룸 요약'!$F$17,0)-(VLOOKUP(CONCATENATE("http://skinnonews.com",A155),'기사 리스트'!C:E,3,FALSE))+1),""),"")</f>
        <v/>
      </c>
      <c r="H155" s="110" t="str">
        <f>IFERROR(IF(E155="O",C155/(EOMONTH('뉴스룸 요약'!$F$17,0)-(VLOOKUP(CONCATENATE("http://skinnonews.com",A155),'기사 리스트'!C:E,3,FALSE))+1),""),"")</f>
        <v/>
      </c>
      <c r="I155" s="110" t="str">
        <f t="shared" si="8"/>
        <v/>
      </c>
      <c r="J155" s="110" t="str">
        <f t="shared" si="9"/>
        <v/>
      </c>
      <c r="L155" s="111">
        <f>IFERROR(VLOOKUP("http://skinnonews.com"&amp;A155,'기사 리스트'!C:E,3,FALSE),"")</f>
        <v>43665</v>
      </c>
      <c r="Q155" s="110" t="str">
        <f>IFERROR(IF(E155="O",(INDEX('기사 리스트'!B:B,MATCH("http://skinnonews.com"&amp;A155,'기사 리스트'!C:C,0))),""),"")</f>
        <v/>
      </c>
    </row>
    <row r="156" spans="1:17">
      <c r="A156" s="6" t="s">
        <v>573</v>
      </c>
      <c r="B156" s="6">
        <v>16</v>
      </c>
      <c r="C156" s="6">
        <v>13</v>
      </c>
      <c r="D156" s="110" t="str">
        <f t="shared" si="7"/>
        <v>기사임</v>
      </c>
      <c r="E156" s="110" t="str">
        <f>IF(D156="기사임",IFERROR(IF((VLOOKUP(CONCATENATE("http://skinnonews.com",A156),'기사 리스트'!C:E,3,FALSE))&gt;='뉴스룸 요약'!$F$17,"O",""),""),"")</f>
        <v/>
      </c>
      <c r="F156" s="110" t="str">
        <f>IFERROR(IF(VLOOKUP(CONCATENATE("http://skinnonews.com"&amp;A156),'기사 리스트'!C:D,2,FALSE)="yes","yes",""),"")</f>
        <v/>
      </c>
      <c r="G156" s="110" t="str">
        <f>IFERROR(IF(E156="O",B156/(EOMONTH('뉴스룸 요약'!$F$17,0)-(VLOOKUP(CONCATENATE("http://skinnonews.com",A156),'기사 리스트'!C:E,3,FALSE))+1),""),"")</f>
        <v/>
      </c>
      <c r="H156" s="110" t="str">
        <f>IFERROR(IF(E156="O",C156/(EOMONTH('뉴스룸 요약'!$F$17,0)-(VLOOKUP(CONCATENATE("http://skinnonews.com",A156),'기사 리스트'!C:E,3,FALSE))+1),""),"")</f>
        <v/>
      </c>
      <c r="I156" s="110" t="str">
        <f t="shared" si="8"/>
        <v/>
      </c>
      <c r="J156" s="110" t="str">
        <f t="shared" si="9"/>
        <v/>
      </c>
      <c r="L156" s="111" t="str">
        <f>IFERROR(VLOOKUP("http://skinnonews.com"&amp;A156,'기사 리스트'!C:E,3,FALSE),"")</f>
        <v/>
      </c>
      <c r="Q156" s="110" t="str">
        <f>IFERROR(IF(E156="O",(INDEX('기사 리스트'!B:B,MATCH("http://skinnonews.com"&amp;A156,'기사 리스트'!C:C,0))),""),"")</f>
        <v/>
      </c>
    </row>
    <row r="157" spans="1:17">
      <c r="A157" s="6" t="s">
        <v>1444</v>
      </c>
      <c r="B157" s="6">
        <v>16</v>
      </c>
      <c r="C157" s="6">
        <v>15</v>
      </c>
      <c r="D157" s="110" t="str">
        <f t="shared" si="7"/>
        <v>기사임</v>
      </c>
      <c r="E157" s="110" t="str">
        <f>IF(D157="기사임",IFERROR(IF((VLOOKUP(CONCATENATE("http://skinnonews.com",A157),'기사 리스트'!C:E,3,FALSE))&gt;='뉴스룸 요약'!$F$17,"O",""),""),"")</f>
        <v/>
      </c>
      <c r="F157" s="110" t="str">
        <f>IFERROR(IF(VLOOKUP(CONCATENATE("http://skinnonews.com"&amp;A157),'기사 리스트'!C:D,2,FALSE)="yes","yes",""),"")</f>
        <v/>
      </c>
      <c r="G157" s="110" t="str">
        <f>IFERROR(IF(E157="O",B157/(EOMONTH('뉴스룸 요약'!$F$17,0)-(VLOOKUP(CONCATENATE("http://skinnonews.com",A157),'기사 리스트'!C:E,3,FALSE))+1),""),"")</f>
        <v/>
      </c>
      <c r="H157" s="110" t="str">
        <f>IFERROR(IF(E157="O",C157/(EOMONTH('뉴스룸 요약'!$F$17,0)-(VLOOKUP(CONCATENATE("http://skinnonews.com",A157),'기사 리스트'!C:E,3,FALSE))+1),""),"")</f>
        <v/>
      </c>
      <c r="I157" s="110" t="str">
        <f t="shared" si="8"/>
        <v/>
      </c>
      <c r="J157" s="110" t="str">
        <f t="shared" si="9"/>
        <v/>
      </c>
      <c r="L157" s="111" t="str">
        <f>IFERROR(VLOOKUP("http://skinnonews.com"&amp;A157,'기사 리스트'!C:E,3,FALSE),"")</f>
        <v/>
      </c>
      <c r="Q157" s="110" t="str">
        <f>IFERROR(IF(E157="O",(INDEX('기사 리스트'!B:B,MATCH("http://skinnonews.com"&amp;A157,'기사 리스트'!C:C,0))),""),"")</f>
        <v/>
      </c>
    </row>
    <row r="158" spans="1:17">
      <c r="A158" s="6" t="s">
        <v>535</v>
      </c>
      <c r="B158" s="6">
        <v>16</v>
      </c>
      <c r="C158" s="6">
        <v>13</v>
      </c>
      <c r="D158" s="110" t="str">
        <f t="shared" si="7"/>
        <v>기사임</v>
      </c>
      <c r="E158" s="110" t="str">
        <f>IF(D158="기사임",IFERROR(IF((VLOOKUP(CONCATENATE("http://skinnonews.com",A158),'기사 리스트'!C:E,3,FALSE))&gt;='뉴스룸 요약'!$F$17,"O",""),""),"")</f>
        <v/>
      </c>
      <c r="F158" s="110" t="str">
        <f>IFERROR(IF(VLOOKUP(CONCATENATE("http://skinnonews.com"&amp;A158),'기사 리스트'!C:D,2,FALSE)="yes","yes",""),"")</f>
        <v/>
      </c>
      <c r="G158" s="110" t="str">
        <f>IFERROR(IF(E158="O",B158/(EOMONTH('뉴스룸 요약'!$F$17,0)-(VLOOKUP(CONCATENATE("http://skinnonews.com",A158),'기사 리스트'!C:E,3,FALSE))+1),""),"")</f>
        <v/>
      </c>
      <c r="H158" s="110" t="str">
        <f>IFERROR(IF(E158="O",C158/(EOMONTH('뉴스룸 요약'!$F$17,0)-(VLOOKUP(CONCATENATE("http://skinnonews.com",A158),'기사 리스트'!C:E,3,FALSE))+1),""),"")</f>
        <v/>
      </c>
      <c r="I158" s="110" t="str">
        <f t="shared" si="8"/>
        <v/>
      </c>
      <c r="J158" s="110" t="str">
        <f t="shared" si="9"/>
        <v/>
      </c>
      <c r="L158" s="111">
        <f>IFERROR(VLOOKUP("http://skinnonews.com"&amp;A158,'기사 리스트'!C:E,3,FALSE),"")</f>
        <v>44637</v>
      </c>
      <c r="Q158" s="110" t="str">
        <f>IFERROR(IF(E158="O",(INDEX('기사 리스트'!B:B,MATCH("http://skinnonews.com"&amp;A158,'기사 리스트'!C:C,0))),""),"")</f>
        <v/>
      </c>
    </row>
    <row r="159" spans="1:17">
      <c r="A159" s="6" t="s">
        <v>548</v>
      </c>
      <c r="B159" s="6">
        <v>15</v>
      </c>
      <c r="C159" s="6">
        <v>16</v>
      </c>
      <c r="D159" s="110" t="str">
        <f t="shared" si="7"/>
        <v>기사임</v>
      </c>
      <c r="E159" s="110" t="str">
        <f>IF(D159="기사임",IFERROR(IF((VLOOKUP(CONCATENATE("http://skinnonews.com",A159),'기사 리스트'!C:E,3,FALSE))&gt;='뉴스룸 요약'!$F$17,"O",""),""),"")</f>
        <v/>
      </c>
      <c r="F159" s="110" t="str">
        <f>IFERROR(IF(VLOOKUP(CONCATENATE("http://skinnonews.com"&amp;A159),'기사 리스트'!C:D,2,FALSE)="yes","yes",""),"")</f>
        <v/>
      </c>
      <c r="G159" s="110" t="str">
        <f>IFERROR(IF(E159="O",B159/(EOMONTH('뉴스룸 요약'!$F$17,0)-(VLOOKUP(CONCATENATE("http://skinnonews.com",A159),'기사 리스트'!C:E,3,FALSE))+1),""),"")</f>
        <v/>
      </c>
      <c r="H159" s="110" t="str">
        <f>IFERROR(IF(E159="O",C159/(EOMONTH('뉴스룸 요약'!$F$17,0)-(VLOOKUP(CONCATENATE("http://skinnonews.com",A159),'기사 리스트'!C:E,3,FALSE))+1),""),"")</f>
        <v/>
      </c>
      <c r="I159" s="110" t="str">
        <f t="shared" si="8"/>
        <v/>
      </c>
      <c r="J159" s="110" t="str">
        <f t="shared" si="9"/>
        <v/>
      </c>
      <c r="L159" s="111">
        <f>IFERROR(VLOOKUP("http://skinnonews.com"&amp;A159,'기사 리스트'!C:E,3,FALSE),"")</f>
        <v>44847</v>
      </c>
      <c r="Q159" s="110" t="str">
        <f>IFERROR(IF(E159="O",(INDEX('기사 리스트'!B:B,MATCH("http://skinnonews.com"&amp;A159,'기사 리스트'!C:C,0))),""),"")</f>
        <v/>
      </c>
    </row>
    <row r="160" spans="1:17">
      <c r="A160" s="6" t="s">
        <v>1071</v>
      </c>
      <c r="B160" s="6">
        <v>15</v>
      </c>
      <c r="C160" s="6">
        <v>16</v>
      </c>
      <c r="D160" s="110" t="str">
        <f t="shared" si="7"/>
        <v>기사임</v>
      </c>
      <c r="E160" s="110" t="str">
        <f>IF(D160="기사임",IFERROR(IF((VLOOKUP(CONCATENATE("http://skinnonews.com",A160),'기사 리스트'!C:E,3,FALSE))&gt;='뉴스룸 요약'!$F$17,"O",""),""),"")</f>
        <v/>
      </c>
      <c r="F160" s="110" t="str">
        <f>IFERROR(IF(VLOOKUP(CONCATENATE("http://skinnonews.com"&amp;A160),'기사 리스트'!C:D,2,FALSE)="yes","yes",""),"")</f>
        <v/>
      </c>
      <c r="G160" s="110" t="str">
        <f>IFERROR(IF(E160="O",B160/(EOMONTH('뉴스룸 요약'!$F$17,0)-(VLOOKUP(CONCATENATE("http://skinnonews.com",A160),'기사 리스트'!C:E,3,FALSE))+1),""),"")</f>
        <v/>
      </c>
      <c r="H160" s="110" t="str">
        <f>IFERROR(IF(E160="O",C160/(EOMONTH('뉴스룸 요약'!$F$17,0)-(VLOOKUP(CONCATENATE("http://skinnonews.com",A160),'기사 리스트'!C:E,3,FALSE))+1),""),"")</f>
        <v/>
      </c>
      <c r="I160" s="110" t="str">
        <f t="shared" si="8"/>
        <v/>
      </c>
      <c r="J160" s="110" t="str">
        <f t="shared" si="9"/>
        <v/>
      </c>
      <c r="L160" s="111">
        <f>IFERROR(VLOOKUP("http://skinnonews.com"&amp;A160,'기사 리스트'!C:E,3,FALSE),"")</f>
        <v>45100</v>
      </c>
      <c r="Q160" s="110" t="str">
        <f>IFERROR(IF(E160="O",(INDEX('기사 리스트'!B:B,MATCH("http://skinnonews.com"&amp;A160,'기사 리스트'!C:C,0))),""),"")</f>
        <v/>
      </c>
    </row>
    <row r="161" spans="1:17">
      <c r="A161" s="6" t="s">
        <v>1488</v>
      </c>
      <c r="B161" s="6">
        <v>15</v>
      </c>
      <c r="C161" s="6">
        <v>16</v>
      </c>
      <c r="D161" s="110" t="str">
        <f t="shared" si="7"/>
        <v>기사임</v>
      </c>
      <c r="E161" s="110" t="str">
        <f>IF(D161="기사임",IFERROR(IF((VLOOKUP(CONCATENATE("http://skinnonews.com",A161),'기사 리스트'!C:E,3,FALSE))&gt;='뉴스룸 요약'!$F$17,"O",""),""),"")</f>
        <v/>
      </c>
      <c r="F161" s="110" t="str">
        <f>IFERROR(IF(VLOOKUP(CONCATENATE("http://skinnonews.com"&amp;A161),'기사 리스트'!C:D,2,FALSE)="yes","yes",""),"")</f>
        <v/>
      </c>
      <c r="G161" s="110" t="str">
        <f>IFERROR(IF(E161="O",B161/(EOMONTH('뉴스룸 요약'!$F$17,0)-(VLOOKUP(CONCATENATE("http://skinnonews.com",A161),'기사 리스트'!C:E,3,FALSE))+1),""),"")</f>
        <v/>
      </c>
      <c r="H161" s="110" t="str">
        <f>IFERROR(IF(E161="O",C161/(EOMONTH('뉴스룸 요약'!$F$17,0)-(VLOOKUP(CONCATENATE("http://skinnonews.com",A161),'기사 리스트'!C:E,3,FALSE))+1),""),"")</f>
        <v/>
      </c>
      <c r="I161" s="110" t="str">
        <f t="shared" si="8"/>
        <v/>
      </c>
      <c r="J161" s="110" t="str">
        <f t="shared" si="9"/>
        <v/>
      </c>
      <c r="L161" s="111">
        <f>IFERROR(VLOOKUP("http://skinnonews.com"&amp;A161,'기사 리스트'!C:E,3,FALSE),"")</f>
        <v>45323</v>
      </c>
      <c r="Q161" s="110" t="str">
        <f>IFERROR(IF(E161="O",(INDEX('기사 리스트'!B:B,MATCH("http://skinnonews.com"&amp;A161,'기사 리스트'!C:C,0))),""),"")</f>
        <v/>
      </c>
    </row>
    <row r="162" spans="1:17">
      <c r="A162" s="6" t="s">
        <v>2176</v>
      </c>
      <c r="B162" s="6">
        <v>15</v>
      </c>
      <c r="C162" s="6">
        <v>20</v>
      </c>
      <c r="D162" s="110" t="str">
        <f t="shared" si="7"/>
        <v>기사임</v>
      </c>
      <c r="E162" s="110" t="str">
        <f>IF(D162="기사임",IFERROR(IF((VLOOKUP(CONCATENATE("http://skinnonews.com",A162),'기사 리스트'!C:E,3,FALSE))&gt;='뉴스룸 요약'!$F$17,"O",""),""),"")</f>
        <v/>
      </c>
      <c r="F162" s="110" t="str">
        <f>IFERROR(IF(VLOOKUP(CONCATENATE("http://skinnonews.com"&amp;A162),'기사 리스트'!C:D,2,FALSE)="yes","yes",""),"")</f>
        <v/>
      </c>
      <c r="G162" s="110" t="str">
        <f>IFERROR(IF(E162="O",B162/(EOMONTH('뉴스룸 요약'!$F$17,0)-(VLOOKUP(CONCATENATE("http://skinnonews.com",A162),'기사 리스트'!C:E,3,FALSE))+1),""),"")</f>
        <v/>
      </c>
      <c r="H162" s="110" t="str">
        <f>IFERROR(IF(E162="O",C162/(EOMONTH('뉴스룸 요약'!$F$17,0)-(VLOOKUP(CONCATENATE("http://skinnonews.com",A162),'기사 리스트'!C:E,3,FALSE))+1),""),"")</f>
        <v/>
      </c>
      <c r="I162" s="110" t="str">
        <f t="shared" si="8"/>
        <v/>
      </c>
      <c r="J162" s="110" t="str">
        <f t="shared" si="9"/>
        <v/>
      </c>
      <c r="L162" s="111">
        <f>IFERROR(VLOOKUP("http://skinnonews.com"&amp;A162,'기사 리스트'!C:E,3,FALSE),"")</f>
        <v>45526</v>
      </c>
      <c r="Q162" s="110" t="str">
        <f>IFERROR(IF(E162="O",(INDEX('기사 리스트'!B:B,MATCH("http://skinnonews.com"&amp;A162,'기사 리스트'!C:C,0))),""),"")</f>
        <v/>
      </c>
    </row>
    <row r="163" spans="1:17">
      <c r="A163" s="6" t="s">
        <v>581</v>
      </c>
      <c r="B163" s="6">
        <v>15</v>
      </c>
      <c r="C163" s="6">
        <v>16</v>
      </c>
      <c r="D163" s="110" t="str">
        <f t="shared" si="7"/>
        <v>기사임</v>
      </c>
      <c r="E163" s="110" t="str">
        <f>IF(D163="기사임",IFERROR(IF((VLOOKUP(CONCATENATE("http://skinnonews.com",A163),'기사 리스트'!C:E,3,FALSE))&gt;='뉴스룸 요약'!$F$17,"O",""),""),"")</f>
        <v/>
      </c>
      <c r="F163" s="110" t="str">
        <f>IFERROR(IF(VLOOKUP(CONCATENATE("http://skinnonews.com"&amp;A163),'기사 리스트'!C:D,2,FALSE)="yes","yes",""),"")</f>
        <v/>
      </c>
      <c r="G163" s="110" t="str">
        <f>IFERROR(IF(E163="O",B163/(EOMONTH('뉴스룸 요약'!$F$17,0)-(VLOOKUP(CONCATENATE("http://skinnonews.com",A163),'기사 리스트'!C:E,3,FALSE))+1),""),"")</f>
        <v/>
      </c>
      <c r="H163" s="110" t="str">
        <f>IFERROR(IF(E163="O",C163/(EOMONTH('뉴스룸 요약'!$F$17,0)-(VLOOKUP(CONCATENATE("http://skinnonews.com",A163),'기사 리스트'!C:E,3,FALSE))+1),""),"")</f>
        <v/>
      </c>
      <c r="I163" s="110" t="str">
        <f t="shared" si="8"/>
        <v/>
      </c>
      <c r="J163" s="110" t="str">
        <f t="shared" si="9"/>
        <v/>
      </c>
      <c r="L163" s="111" t="str">
        <f>IFERROR(VLOOKUP("http://skinnonews.com"&amp;A163,'기사 리스트'!C:E,3,FALSE),"")</f>
        <v/>
      </c>
      <c r="Q163" s="110" t="str">
        <f>IFERROR(IF(E163="O",(INDEX('기사 리스트'!B:B,MATCH("http://skinnonews.com"&amp;A163,'기사 리스트'!C:C,0))),""),"")</f>
        <v/>
      </c>
    </row>
    <row r="164" spans="1:17">
      <c r="A164" s="6" t="s">
        <v>673</v>
      </c>
      <c r="B164" s="6">
        <v>15</v>
      </c>
      <c r="C164" s="6">
        <v>12</v>
      </c>
      <c r="D164" s="110" t="str">
        <f t="shared" si="7"/>
        <v>기사임</v>
      </c>
      <c r="E164" s="110" t="str">
        <f>IF(D164="기사임",IFERROR(IF((VLOOKUP(CONCATENATE("http://skinnonews.com",A164),'기사 리스트'!C:E,3,FALSE))&gt;='뉴스룸 요약'!$F$17,"O",""),""),"")</f>
        <v/>
      </c>
      <c r="F164" s="110" t="str">
        <f>IFERROR(IF(VLOOKUP(CONCATENATE("http://skinnonews.com"&amp;A164),'기사 리스트'!C:D,2,FALSE)="yes","yes",""),"")</f>
        <v/>
      </c>
      <c r="G164" s="110" t="str">
        <f>IFERROR(IF(E164="O",B164/(EOMONTH('뉴스룸 요약'!$F$17,0)-(VLOOKUP(CONCATENATE("http://skinnonews.com",A164),'기사 리스트'!C:E,3,FALSE))+1),""),"")</f>
        <v/>
      </c>
      <c r="H164" s="110" t="str">
        <f>IFERROR(IF(E164="O",C164/(EOMONTH('뉴스룸 요약'!$F$17,0)-(VLOOKUP(CONCATENATE("http://skinnonews.com",A164),'기사 리스트'!C:E,3,FALSE))+1),""),"")</f>
        <v/>
      </c>
      <c r="I164" s="110" t="str">
        <f t="shared" si="8"/>
        <v/>
      </c>
      <c r="J164" s="110" t="str">
        <f t="shared" si="9"/>
        <v/>
      </c>
      <c r="L164" s="111" t="str">
        <f>IFERROR(VLOOKUP("http://skinnonews.com"&amp;A164,'기사 리스트'!C:E,3,FALSE),"")</f>
        <v/>
      </c>
      <c r="Q164" s="110" t="str">
        <f>IFERROR(IF(E164="O",(INDEX('기사 리스트'!B:B,MATCH("http://skinnonews.com"&amp;A164,'기사 리스트'!C:C,0))),""),"")</f>
        <v/>
      </c>
    </row>
    <row r="165" spans="1:17">
      <c r="A165" s="6" t="s">
        <v>551</v>
      </c>
      <c r="B165" s="6">
        <v>15</v>
      </c>
      <c r="C165" s="6">
        <v>10</v>
      </c>
      <c r="D165" s="110" t="str">
        <f t="shared" si="7"/>
        <v>기사임</v>
      </c>
      <c r="E165" s="110" t="str">
        <f>IF(D165="기사임",IFERROR(IF((VLOOKUP(CONCATENATE("http://skinnonews.com",A165),'기사 리스트'!C:E,3,FALSE))&gt;='뉴스룸 요약'!$F$17,"O",""),""),"")</f>
        <v/>
      </c>
      <c r="F165" s="110" t="str">
        <f>IFERROR(IF(VLOOKUP(CONCATENATE("http://skinnonews.com"&amp;A165),'기사 리스트'!C:D,2,FALSE)="yes","yes",""),"")</f>
        <v/>
      </c>
      <c r="G165" s="110" t="str">
        <f>IFERROR(IF(E165="O",B165/(EOMONTH('뉴스룸 요약'!$F$17,0)-(VLOOKUP(CONCATENATE("http://skinnonews.com",A165),'기사 리스트'!C:E,3,FALSE))+1),""),"")</f>
        <v/>
      </c>
      <c r="H165" s="110" t="str">
        <f>IFERROR(IF(E165="O",C165/(EOMONTH('뉴스룸 요약'!$F$17,0)-(VLOOKUP(CONCATENATE("http://skinnonews.com",A165),'기사 리스트'!C:E,3,FALSE))+1),""),"")</f>
        <v/>
      </c>
      <c r="I165" s="110" t="str">
        <f t="shared" si="8"/>
        <v/>
      </c>
      <c r="J165" s="110" t="str">
        <f t="shared" si="9"/>
        <v/>
      </c>
      <c r="L165" s="111">
        <f>IFERROR(VLOOKUP("http://skinnonews.com"&amp;A165,'기사 리스트'!C:E,3,FALSE),"")</f>
        <v>44635</v>
      </c>
      <c r="Q165" s="110" t="str">
        <f>IFERROR(IF(E165="O",(INDEX('기사 리스트'!B:B,MATCH("http://skinnonews.com"&amp;A165,'기사 리스트'!C:C,0))),""),"")</f>
        <v/>
      </c>
    </row>
    <row r="166" spans="1:17">
      <c r="A166" s="6" t="s">
        <v>1440</v>
      </c>
      <c r="B166" s="6">
        <v>15</v>
      </c>
      <c r="C166" s="6">
        <v>14</v>
      </c>
      <c r="D166" s="110" t="str">
        <f t="shared" si="7"/>
        <v/>
      </c>
      <c r="E166" s="110" t="str">
        <f>IF(D166="기사임",IFERROR(IF((VLOOKUP(CONCATENATE("http://skinnonews.com",A166),'기사 리스트'!C:E,3,FALSE))&gt;='뉴스룸 요약'!$F$17,"O",""),""),"")</f>
        <v/>
      </c>
      <c r="F166" s="110" t="str">
        <f>IFERROR(IF(VLOOKUP(CONCATENATE("http://skinnonews.com"&amp;A166),'기사 리스트'!C:D,2,FALSE)="yes","yes",""),"")</f>
        <v/>
      </c>
      <c r="G166" s="110" t="str">
        <f>IFERROR(IF(E166="O",B166/(EOMONTH('뉴스룸 요약'!$F$17,0)-(VLOOKUP(CONCATENATE("http://skinnonews.com",A166),'기사 리스트'!C:E,3,FALSE))+1),""),"")</f>
        <v/>
      </c>
      <c r="H166" s="110" t="str">
        <f>IFERROR(IF(E166="O",C166/(EOMONTH('뉴스룸 요약'!$F$17,0)-(VLOOKUP(CONCATENATE("http://skinnonews.com",A166),'기사 리스트'!C:E,3,FALSE))+1),""),"")</f>
        <v/>
      </c>
      <c r="I166" s="110" t="str">
        <f t="shared" si="8"/>
        <v/>
      </c>
      <c r="J166" s="110" t="str">
        <f t="shared" si="9"/>
        <v/>
      </c>
      <c r="L166" s="111" t="str">
        <f>IFERROR(VLOOKUP("http://skinnonews.com"&amp;A166,'기사 리스트'!C:E,3,FALSE),"")</f>
        <v/>
      </c>
      <c r="Q166" s="110" t="str">
        <f>IFERROR(IF(E166="O",(INDEX('기사 리스트'!B:B,MATCH("http://skinnonews.com"&amp;A166,'기사 리스트'!C:C,0))),""),"")</f>
        <v/>
      </c>
    </row>
    <row r="167" spans="1:17">
      <c r="A167" s="6" t="s">
        <v>630</v>
      </c>
      <c r="B167" s="6">
        <v>15</v>
      </c>
      <c r="C167" s="6">
        <v>12</v>
      </c>
      <c r="D167" s="110" t="str">
        <f t="shared" si="7"/>
        <v/>
      </c>
      <c r="E167" s="110" t="str">
        <f>IF(D167="기사임",IFERROR(IF((VLOOKUP(CONCATENATE("http://skinnonews.com",A167),'기사 리스트'!C:E,3,FALSE))&gt;='뉴스룸 요약'!$F$17,"O",""),""),"")</f>
        <v/>
      </c>
      <c r="F167" s="110" t="str">
        <f>IFERROR(IF(VLOOKUP(CONCATENATE("http://skinnonews.com"&amp;A167),'기사 리스트'!C:D,2,FALSE)="yes","yes",""),"")</f>
        <v/>
      </c>
      <c r="G167" s="110" t="str">
        <f>IFERROR(IF(E167="O",B167/(EOMONTH('뉴스룸 요약'!$F$17,0)-(VLOOKUP(CONCATENATE("http://skinnonews.com",A167),'기사 리스트'!C:E,3,FALSE))+1),""),"")</f>
        <v/>
      </c>
      <c r="H167" s="110" t="str">
        <f>IFERROR(IF(E167="O",C167/(EOMONTH('뉴스룸 요약'!$F$17,0)-(VLOOKUP(CONCATENATE("http://skinnonews.com",A167),'기사 리스트'!C:E,3,FALSE))+1),""),"")</f>
        <v/>
      </c>
      <c r="I167" s="110" t="str">
        <f t="shared" si="8"/>
        <v/>
      </c>
      <c r="J167" s="110" t="str">
        <f t="shared" si="9"/>
        <v/>
      </c>
      <c r="L167" s="111" t="str">
        <f>IFERROR(VLOOKUP("http://skinnonews.com"&amp;A167,'기사 리스트'!C:E,3,FALSE),"")</f>
        <v/>
      </c>
      <c r="Q167" s="110" t="str">
        <f>IFERROR(IF(E167="O",(INDEX('기사 리스트'!B:B,MATCH("http://skinnonews.com"&amp;A167,'기사 리스트'!C:C,0))),""),"")</f>
        <v/>
      </c>
    </row>
    <row r="168" spans="1:17">
      <c r="A168" s="6" t="s">
        <v>631</v>
      </c>
      <c r="B168" s="6">
        <v>15</v>
      </c>
      <c r="C168" s="6">
        <v>14</v>
      </c>
      <c r="D168" s="110" t="str">
        <f t="shared" si="7"/>
        <v/>
      </c>
      <c r="E168" s="110" t="str">
        <f>IF(D168="기사임",IFERROR(IF((VLOOKUP(CONCATENATE("http://skinnonews.com",A168),'기사 리스트'!C:E,3,FALSE))&gt;='뉴스룸 요약'!$F$17,"O",""),""),"")</f>
        <v/>
      </c>
      <c r="F168" s="110" t="str">
        <f>IFERROR(IF(VLOOKUP(CONCATENATE("http://skinnonews.com"&amp;A168),'기사 리스트'!C:D,2,FALSE)="yes","yes",""),"")</f>
        <v/>
      </c>
      <c r="G168" s="110" t="str">
        <f>IFERROR(IF(E168="O",B168/(EOMONTH('뉴스룸 요약'!$F$17,0)-(VLOOKUP(CONCATENATE("http://skinnonews.com",A168),'기사 리스트'!C:E,3,FALSE))+1),""),"")</f>
        <v/>
      </c>
      <c r="H168" s="110" t="str">
        <f>IFERROR(IF(E168="O",C168/(EOMONTH('뉴스룸 요약'!$F$17,0)-(VLOOKUP(CONCATENATE("http://skinnonews.com",A168),'기사 리스트'!C:E,3,FALSE))+1),""),"")</f>
        <v/>
      </c>
      <c r="I168" s="110" t="str">
        <f t="shared" si="8"/>
        <v/>
      </c>
      <c r="J168" s="110" t="str">
        <f t="shared" si="9"/>
        <v/>
      </c>
      <c r="L168" s="111" t="str">
        <f>IFERROR(VLOOKUP("http://skinnonews.com"&amp;A168,'기사 리스트'!C:E,3,FALSE),"")</f>
        <v/>
      </c>
      <c r="Q168" s="110" t="str">
        <f>IFERROR(IF(E168="O",(INDEX('기사 리스트'!B:B,MATCH("http://skinnonews.com"&amp;A168,'기사 리스트'!C:C,0))),""),"")</f>
        <v/>
      </c>
    </row>
    <row r="169" spans="1:17">
      <c r="A169" s="6" t="s">
        <v>545</v>
      </c>
      <c r="B169" s="6">
        <v>14</v>
      </c>
      <c r="C169" s="6">
        <v>14</v>
      </c>
      <c r="D169" s="110" t="str">
        <f t="shared" si="7"/>
        <v>기사임</v>
      </c>
      <c r="E169" s="110" t="str">
        <f>IF(D169="기사임",IFERROR(IF((VLOOKUP(CONCATENATE("http://skinnonews.com",A169),'기사 리스트'!C:E,3,FALSE))&gt;='뉴스룸 요약'!$F$17,"O",""),""),"")</f>
        <v/>
      </c>
      <c r="F169" s="110" t="str">
        <f>IFERROR(IF(VLOOKUP(CONCATENATE("http://skinnonews.com"&amp;A169),'기사 리스트'!C:D,2,FALSE)="yes","yes",""),"")</f>
        <v/>
      </c>
      <c r="G169" s="110" t="str">
        <f>IFERROR(IF(E169="O",B169/(EOMONTH('뉴스룸 요약'!$F$17,0)-(VLOOKUP(CONCATENATE("http://skinnonews.com",A169),'기사 리스트'!C:E,3,FALSE))+1),""),"")</f>
        <v/>
      </c>
      <c r="H169" s="110" t="str">
        <f>IFERROR(IF(E169="O",C169/(EOMONTH('뉴스룸 요약'!$F$17,0)-(VLOOKUP(CONCATENATE("http://skinnonews.com",A169),'기사 리스트'!C:E,3,FALSE))+1),""),"")</f>
        <v/>
      </c>
      <c r="I169" s="110" t="str">
        <f t="shared" si="8"/>
        <v/>
      </c>
      <c r="J169" s="110" t="str">
        <f t="shared" si="9"/>
        <v/>
      </c>
      <c r="L169" s="111" t="str">
        <f>IFERROR(VLOOKUP("http://skinnonews.com"&amp;A169,'기사 리스트'!C:E,3,FALSE),"")</f>
        <v/>
      </c>
      <c r="Q169" s="110" t="str">
        <f>IFERROR(IF(E169="O",(INDEX('기사 리스트'!B:B,MATCH("http://skinnonews.com"&amp;A169,'기사 리스트'!C:C,0))),""),"")</f>
        <v/>
      </c>
    </row>
    <row r="170" spans="1:17">
      <c r="A170" s="6" t="s">
        <v>1297</v>
      </c>
      <c r="B170" s="6">
        <v>14</v>
      </c>
      <c r="C170" s="6">
        <v>15</v>
      </c>
      <c r="D170" s="110" t="str">
        <f t="shared" si="7"/>
        <v>기사임</v>
      </c>
      <c r="E170" s="110" t="str">
        <f>IF(D170="기사임",IFERROR(IF((VLOOKUP(CONCATENATE("http://skinnonews.com",A170),'기사 리스트'!C:E,3,FALSE))&gt;='뉴스룸 요약'!$F$17,"O",""),""),"")</f>
        <v/>
      </c>
      <c r="F170" s="110" t="str">
        <f>IFERROR(IF(VLOOKUP(CONCATENATE("http://skinnonews.com"&amp;A170),'기사 리스트'!C:D,2,FALSE)="yes","yes",""),"")</f>
        <v/>
      </c>
      <c r="G170" s="110" t="str">
        <f>IFERROR(IF(E170="O",B170/(EOMONTH('뉴스룸 요약'!$F$17,0)-(VLOOKUP(CONCATENATE("http://skinnonews.com",A170),'기사 리스트'!C:E,3,FALSE))+1),""),"")</f>
        <v/>
      </c>
      <c r="H170" s="110" t="str">
        <f>IFERROR(IF(E170="O",C170/(EOMONTH('뉴스룸 요약'!$F$17,0)-(VLOOKUP(CONCATENATE("http://skinnonews.com",A170),'기사 리스트'!C:E,3,FALSE))+1),""),"")</f>
        <v/>
      </c>
      <c r="I170" s="110" t="str">
        <f t="shared" si="8"/>
        <v/>
      </c>
      <c r="J170" s="110" t="str">
        <f t="shared" si="9"/>
        <v/>
      </c>
      <c r="L170" s="111">
        <f>IFERROR(VLOOKUP("http://skinnonews.com"&amp;A170,'기사 리스트'!C:E,3,FALSE),"")</f>
        <v>45252</v>
      </c>
      <c r="Q170" s="110" t="str">
        <f>IFERROR(IF(E170="O",(INDEX('기사 리스트'!B:B,MATCH("http://skinnonews.com"&amp;A170,'기사 리스트'!C:C,0))),""),"")</f>
        <v/>
      </c>
    </row>
    <row r="171" spans="1:17">
      <c r="A171" s="6" t="s">
        <v>1371</v>
      </c>
      <c r="B171" s="6">
        <v>14</v>
      </c>
      <c r="C171" s="6">
        <v>13</v>
      </c>
      <c r="D171" s="110" t="str">
        <f t="shared" si="7"/>
        <v>기사임</v>
      </c>
      <c r="E171" s="110" t="str">
        <f>IF(D171="기사임",IFERROR(IF((VLOOKUP(CONCATENATE("http://skinnonews.com",A171),'기사 리스트'!C:E,3,FALSE))&gt;='뉴스룸 요약'!$F$17,"O",""),""),"")</f>
        <v/>
      </c>
      <c r="F171" s="110" t="str">
        <f>IFERROR(IF(VLOOKUP(CONCATENATE("http://skinnonews.com"&amp;A171),'기사 리스트'!C:D,2,FALSE)="yes","yes",""),"")</f>
        <v/>
      </c>
      <c r="G171" s="110" t="str">
        <f>IFERROR(IF(E171="O",B171/(EOMONTH('뉴스룸 요약'!$F$17,0)-(VLOOKUP(CONCATENATE("http://skinnonews.com",A171),'기사 리스트'!C:E,3,FALSE))+1),""),"")</f>
        <v/>
      </c>
      <c r="H171" s="110" t="str">
        <f>IFERROR(IF(E171="O",C171/(EOMONTH('뉴스룸 요약'!$F$17,0)-(VLOOKUP(CONCATENATE("http://skinnonews.com",A171),'기사 리스트'!C:E,3,FALSE))+1),""),"")</f>
        <v/>
      </c>
      <c r="I171" s="110" t="str">
        <f t="shared" si="8"/>
        <v/>
      </c>
      <c r="J171" s="110" t="str">
        <f t="shared" si="9"/>
        <v/>
      </c>
      <c r="L171" s="111">
        <f>IFERROR(VLOOKUP("http://skinnonews.com"&amp;A171,'기사 리스트'!C:E,3,FALSE),"")</f>
        <v>45286</v>
      </c>
      <c r="Q171" s="110" t="str">
        <f>IFERROR(IF(E171="O",(INDEX('기사 리스트'!B:B,MATCH("http://skinnonews.com"&amp;A171,'기사 리스트'!C:C,0))),""),"")</f>
        <v/>
      </c>
    </row>
    <row r="172" spans="1:17">
      <c r="A172" s="6" t="s">
        <v>1425</v>
      </c>
      <c r="B172" s="6">
        <v>14</v>
      </c>
      <c r="C172" s="6">
        <v>14</v>
      </c>
      <c r="D172" s="110" t="str">
        <f t="shared" si="7"/>
        <v>기사임</v>
      </c>
      <c r="E172" s="110" t="str">
        <f>IF(D172="기사임",IFERROR(IF((VLOOKUP(CONCATENATE("http://skinnonews.com",A172),'기사 리스트'!C:E,3,FALSE))&gt;='뉴스룸 요약'!$F$17,"O",""),""),"")</f>
        <v/>
      </c>
      <c r="F172" s="110" t="str">
        <f>IFERROR(IF(VLOOKUP(CONCATENATE("http://skinnonews.com"&amp;A172),'기사 리스트'!C:D,2,FALSE)="yes","yes",""),"")</f>
        <v/>
      </c>
      <c r="G172" s="110" t="str">
        <f>IFERROR(IF(E172="O",B172/(EOMONTH('뉴스룸 요약'!$F$17,0)-(VLOOKUP(CONCATENATE("http://skinnonews.com",A172),'기사 리스트'!C:E,3,FALSE))+1),""),"")</f>
        <v/>
      </c>
      <c r="H172" s="110" t="str">
        <f>IFERROR(IF(E172="O",C172/(EOMONTH('뉴스룸 요약'!$F$17,0)-(VLOOKUP(CONCATENATE("http://skinnonews.com",A172),'기사 리스트'!C:E,3,FALSE))+1),""),"")</f>
        <v/>
      </c>
      <c r="I172" s="110" t="str">
        <f t="shared" si="8"/>
        <v/>
      </c>
      <c r="J172" s="110" t="str">
        <f t="shared" si="9"/>
        <v/>
      </c>
      <c r="L172" s="111">
        <f>IFERROR(VLOOKUP("http://skinnonews.com"&amp;A172,'기사 리스트'!C:E,3,FALSE),"")</f>
        <v>45302</v>
      </c>
      <c r="Q172" s="110" t="str">
        <f>IFERROR(IF(E172="O",(INDEX('기사 리스트'!B:B,MATCH("http://skinnonews.com"&amp;A172,'기사 리스트'!C:C,0))),""),"")</f>
        <v/>
      </c>
    </row>
    <row r="173" spans="1:17">
      <c r="A173" s="6" t="s">
        <v>474</v>
      </c>
      <c r="B173" s="6">
        <v>14</v>
      </c>
      <c r="C173" s="6">
        <v>16</v>
      </c>
      <c r="D173" s="110" t="str">
        <f t="shared" si="7"/>
        <v>기사임</v>
      </c>
      <c r="E173" s="110" t="str">
        <f>IF(D173="기사임",IFERROR(IF((VLOOKUP(CONCATENATE("http://skinnonews.com",A173),'기사 리스트'!C:E,3,FALSE))&gt;='뉴스룸 요약'!$F$17,"O",""),""),"")</f>
        <v/>
      </c>
      <c r="F173" s="110" t="str">
        <f>IFERROR(IF(VLOOKUP(CONCATENATE("http://skinnonews.com"&amp;A173),'기사 리스트'!C:D,2,FALSE)="yes","yes",""),"")</f>
        <v/>
      </c>
      <c r="G173" s="110" t="str">
        <f>IFERROR(IF(E173="O",B173/(EOMONTH('뉴스룸 요약'!$F$17,0)-(VLOOKUP(CONCATENATE("http://skinnonews.com",A173),'기사 리스트'!C:E,3,FALSE))+1),""),"")</f>
        <v/>
      </c>
      <c r="H173" s="110" t="str">
        <f>IFERROR(IF(E173="O",C173/(EOMONTH('뉴스룸 요약'!$F$17,0)-(VLOOKUP(CONCATENATE("http://skinnonews.com",A173),'기사 리스트'!C:E,3,FALSE))+1),""),"")</f>
        <v/>
      </c>
      <c r="I173" s="110" t="str">
        <f t="shared" si="8"/>
        <v/>
      </c>
      <c r="J173" s="110" t="str">
        <f t="shared" si="9"/>
        <v/>
      </c>
      <c r="L173" s="111">
        <f>IFERROR(VLOOKUP("http://skinnonews.com"&amp;A173,'기사 리스트'!C:E,3,FALSE),"")</f>
        <v>44467</v>
      </c>
      <c r="Q173" s="110" t="str">
        <f>IFERROR(IF(E173="O",(INDEX('기사 리스트'!B:B,MATCH("http://skinnonews.com"&amp;A173,'기사 리스트'!C:C,0))),""),"")</f>
        <v/>
      </c>
    </row>
    <row r="174" spans="1:17">
      <c r="A174" s="6" t="s">
        <v>603</v>
      </c>
      <c r="B174" s="6">
        <v>14</v>
      </c>
      <c r="C174" s="6">
        <v>9</v>
      </c>
      <c r="D174" s="110" t="str">
        <f t="shared" si="7"/>
        <v/>
      </c>
      <c r="E174" s="110" t="str">
        <f>IF(D174="기사임",IFERROR(IF((VLOOKUP(CONCATENATE("http://skinnonews.com",A174),'기사 리스트'!C:E,3,FALSE))&gt;='뉴스룸 요약'!$F$17,"O",""),""),"")</f>
        <v/>
      </c>
      <c r="F174" s="110" t="str">
        <f>IFERROR(IF(VLOOKUP(CONCATENATE("http://skinnonews.com"&amp;A174),'기사 리스트'!C:D,2,FALSE)="yes","yes",""),"")</f>
        <v/>
      </c>
      <c r="G174" s="110" t="str">
        <f>IFERROR(IF(E174="O",B174/(EOMONTH('뉴스룸 요약'!$F$17,0)-(VLOOKUP(CONCATENATE("http://skinnonews.com",A174),'기사 리스트'!C:E,3,FALSE))+1),""),"")</f>
        <v/>
      </c>
      <c r="H174" s="110" t="str">
        <f>IFERROR(IF(E174="O",C174/(EOMONTH('뉴스룸 요약'!$F$17,0)-(VLOOKUP(CONCATENATE("http://skinnonews.com",A174),'기사 리스트'!C:E,3,FALSE))+1),""),"")</f>
        <v/>
      </c>
      <c r="I174" s="110" t="str">
        <f t="shared" si="8"/>
        <v/>
      </c>
      <c r="J174" s="110" t="str">
        <f t="shared" si="9"/>
        <v/>
      </c>
      <c r="L174" s="111" t="str">
        <f>IFERROR(VLOOKUP("http://skinnonews.com"&amp;A174,'기사 리스트'!C:E,3,FALSE),"")</f>
        <v/>
      </c>
      <c r="Q174" s="110" t="str">
        <f>IFERROR(IF(E174="O",(INDEX('기사 리스트'!B:B,MATCH("http://skinnonews.com"&amp;A174,'기사 리스트'!C:C,0))),""),"")</f>
        <v/>
      </c>
    </row>
    <row r="175" spans="1:17">
      <c r="A175" s="6" t="s">
        <v>604</v>
      </c>
      <c r="B175" s="6">
        <v>13</v>
      </c>
      <c r="C175" s="6">
        <v>12</v>
      </c>
      <c r="D175" s="110" t="str">
        <f t="shared" si="7"/>
        <v>기사임</v>
      </c>
      <c r="E175" s="110" t="str">
        <f>IF(D175="기사임",IFERROR(IF((VLOOKUP(CONCATENATE("http://skinnonews.com",A175),'기사 리스트'!C:E,3,FALSE))&gt;='뉴스룸 요약'!$F$17,"O",""),""),"")</f>
        <v/>
      </c>
      <c r="F175" s="110" t="str">
        <f>IFERROR(IF(VLOOKUP(CONCATENATE("http://skinnonews.com"&amp;A175),'기사 리스트'!C:D,2,FALSE)="yes","yes",""),"")</f>
        <v/>
      </c>
      <c r="G175" s="110" t="str">
        <f>IFERROR(IF(E175="O",B175/(EOMONTH('뉴스룸 요약'!$F$17,0)-(VLOOKUP(CONCATENATE("http://skinnonews.com",A175),'기사 리스트'!C:E,3,FALSE))+1),""),"")</f>
        <v/>
      </c>
      <c r="H175" s="110" t="str">
        <f>IFERROR(IF(E175="O",C175/(EOMONTH('뉴스룸 요약'!$F$17,0)-(VLOOKUP(CONCATENATE("http://skinnonews.com",A175),'기사 리스트'!C:E,3,FALSE))+1),""),"")</f>
        <v/>
      </c>
      <c r="I175" s="110" t="str">
        <f t="shared" si="8"/>
        <v/>
      </c>
      <c r="J175" s="110" t="str">
        <f t="shared" si="9"/>
        <v/>
      </c>
      <c r="L175" s="111">
        <f>IFERROR(VLOOKUP("http://skinnonews.com"&amp;A175,'기사 리스트'!C:E,3,FALSE),"")</f>
        <v>44755</v>
      </c>
      <c r="Q175" s="110" t="str">
        <f>IFERROR(IF(E175="O",(INDEX('기사 리스트'!B:B,MATCH("http://skinnonews.com"&amp;A175,'기사 리스트'!C:C,0))),""),"")</f>
        <v/>
      </c>
    </row>
    <row r="176" spans="1:17">
      <c r="A176" s="6" t="s">
        <v>1178</v>
      </c>
      <c r="B176" s="6">
        <v>13</v>
      </c>
      <c r="C176" s="6">
        <v>13</v>
      </c>
      <c r="D176" s="110" t="str">
        <f t="shared" si="7"/>
        <v>기사임</v>
      </c>
      <c r="E176" s="110" t="str">
        <f>IF(D176="기사임",IFERROR(IF((VLOOKUP(CONCATENATE("http://skinnonews.com",A176),'기사 리스트'!C:E,3,FALSE))&gt;='뉴스룸 요약'!$F$17,"O",""),""),"")</f>
        <v/>
      </c>
      <c r="F176" s="110" t="str">
        <f>IFERROR(IF(VLOOKUP(CONCATENATE("http://skinnonews.com"&amp;A176),'기사 리스트'!C:D,2,FALSE)="yes","yes",""),"")</f>
        <v/>
      </c>
      <c r="G176" s="110" t="str">
        <f>IFERROR(IF(E176="O",B176/(EOMONTH('뉴스룸 요약'!$F$17,0)-(VLOOKUP(CONCATENATE("http://skinnonews.com",A176),'기사 리스트'!C:E,3,FALSE))+1),""),"")</f>
        <v/>
      </c>
      <c r="H176" s="110" t="str">
        <f>IFERROR(IF(E176="O",C176/(EOMONTH('뉴스룸 요약'!$F$17,0)-(VLOOKUP(CONCATENATE("http://skinnonews.com",A176),'기사 리스트'!C:E,3,FALSE))+1),""),"")</f>
        <v/>
      </c>
      <c r="I176" s="110" t="str">
        <f t="shared" si="8"/>
        <v/>
      </c>
      <c r="J176" s="110" t="str">
        <f t="shared" si="9"/>
        <v/>
      </c>
      <c r="L176" s="111">
        <f>IFERROR(VLOOKUP("http://skinnonews.com"&amp;A176,'기사 리스트'!C:E,3,FALSE),"")</f>
        <v>45175</v>
      </c>
      <c r="Q176" s="110" t="str">
        <f>IFERROR(IF(E176="O",(INDEX('기사 리스트'!B:B,MATCH("http://skinnonews.com"&amp;A176,'기사 리스트'!C:C,0))),""),"")</f>
        <v/>
      </c>
    </row>
    <row r="177" spans="1:17">
      <c r="A177" s="6" t="s">
        <v>1251</v>
      </c>
      <c r="B177" s="6">
        <v>13</v>
      </c>
      <c r="C177" s="6">
        <v>11</v>
      </c>
      <c r="D177" s="110" t="str">
        <f t="shared" si="7"/>
        <v>기사임</v>
      </c>
      <c r="E177" s="110" t="str">
        <f>IF(D177="기사임",IFERROR(IF((VLOOKUP(CONCATENATE("http://skinnonews.com",A177),'기사 리스트'!C:E,3,FALSE))&gt;='뉴스룸 요약'!$F$17,"O",""),""),"")</f>
        <v/>
      </c>
      <c r="F177" s="110" t="str">
        <f>IFERROR(IF(VLOOKUP(CONCATENATE("http://skinnonews.com"&amp;A177),'기사 리스트'!C:D,2,FALSE)="yes","yes",""),"")</f>
        <v/>
      </c>
      <c r="G177" s="110" t="str">
        <f>IFERROR(IF(E177="O",B177/(EOMONTH('뉴스룸 요약'!$F$17,0)-(VLOOKUP(CONCATENATE("http://skinnonews.com",A177),'기사 리스트'!C:E,3,FALSE))+1),""),"")</f>
        <v/>
      </c>
      <c r="H177" s="110" t="str">
        <f>IFERROR(IF(E177="O",C177/(EOMONTH('뉴스룸 요약'!$F$17,0)-(VLOOKUP(CONCATENATE("http://skinnonews.com",A177),'기사 리스트'!C:E,3,FALSE))+1),""),"")</f>
        <v/>
      </c>
      <c r="I177" s="110" t="str">
        <f t="shared" si="8"/>
        <v/>
      </c>
      <c r="J177" s="110" t="str">
        <f t="shared" si="9"/>
        <v/>
      </c>
      <c r="L177" s="111">
        <f>IFERROR(VLOOKUP("http://skinnonews.com"&amp;A177,'기사 리스트'!C:E,3,FALSE),"")</f>
        <v>45203</v>
      </c>
      <c r="Q177" s="110" t="str">
        <f>IFERROR(IF(E177="O",(INDEX('기사 리스트'!B:B,MATCH("http://skinnonews.com"&amp;A177,'기사 리스트'!C:C,0))),""),"")</f>
        <v/>
      </c>
    </row>
    <row r="178" spans="1:17">
      <c r="A178" s="6" t="s">
        <v>653</v>
      </c>
      <c r="B178" s="6">
        <v>13</v>
      </c>
      <c r="C178" s="6">
        <v>15</v>
      </c>
      <c r="D178" s="110" t="str">
        <f t="shared" si="7"/>
        <v>기사임</v>
      </c>
      <c r="E178" s="110" t="str">
        <f>IF(D178="기사임",IFERROR(IF((VLOOKUP(CONCATENATE("http://skinnonews.com",A178),'기사 리스트'!C:E,3,FALSE))&gt;='뉴스룸 요약'!$F$17,"O",""),""),"")</f>
        <v/>
      </c>
      <c r="F178" s="110" t="str">
        <f>IFERROR(IF(VLOOKUP(CONCATENATE("http://skinnonews.com"&amp;A178),'기사 리스트'!C:D,2,FALSE)="yes","yes",""),"")</f>
        <v/>
      </c>
      <c r="G178" s="110" t="str">
        <f>IFERROR(IF(E178="O",B178/(EOMONTH('뉴스룸 요약'!$F$17,0)-(VLOOKUP(CONCATENATE("http://skinnonews.com",A178),'기사 리스트'!C:E,3,FALSE))+1),""),"")</f>
        <v/>
      </c>
      <c r="H178" s="110" t="str">
        <f>IFERROR(IF(E178="O",C178/(EOMONTH('뉴스룸 요약'!$F$17,0)-(VLOOKUP(CONCATENATE("http://skinnonews.com",A178),'기사 리스트'!C:E,3,FALSE))+1),""),"")</f>
        <v/>
      </c>
      <c r="I178" s="110" t="str">
        <f t="shared" si="8"/>
        <v/>
      </c>
      <c r="J178" s="110" t="str">
        <f t="shared" si="9"/>
        <v/>
      </c>
      <c r="L178" s="111" t="str">
        <f>IFERROR(VLOOKUP("http://skinnonews.com"&amp;A178,'기사 리스트'!C:E,3,FALSE),"")</f>
        <v/>
      </c>
      <c r="Q178" s="110" t="str">
        <f>IFERROR(IF(E178="O",(INDEX('기사 리스트'!B:B,MATCH("http://skinnonews.com"&amp;A178,'기사 리스트'!C:C,0))),""),"")</f>
        <v/>
      </c>
    </row>
    <row r="179" spans="1:17">
      <c r="A179" s="6" t="s">
        <v>625</v>
      </c>
      <c r="B179" s="6">
        <v>13</v>
      </c>
      <c r="C179" s="6">
        <v>12</v>
      </c>
      <c r="D179" s="110" t="str">
        <f t="shared" si="7"/>
        <v>기사임</v>
      </c>
      <c r="E179" s="110" t="str">
        <f>IF(D179="기사임",IFERROR(IF((VLOOKUP(CONCATENATE("http://skinnonews.com",A179),'기사 리스트'!C:E,3,FALSE))&gt;='뉴스룸 요약'!$F$17,"O",""),""),"")</f>
        <v/>
      </c>
      <c r="F179" s="110" t="str">
        <f>IFERROR(IF(VLOOKUP(CONCATENATE("http://skinnonews.com"&amp;A179),'기사 리스트'!C:D,2,FALSE)="yes","yes",""),"")</f>
        <v/>
      </c>
      <c r="G179" s="110" t="str">
        <f>IFERROR(IF(E179="O",B179/(EOMONTH('뉴스룸 요약'!$F$17,0)-(VLOOKUP(CONCATENATE("http://skinnonews.com",A179),'기사 리스트'!C:E,3,FALSE))+1),""),"")</f>
        <v/>
      </c>
      <c r="H179" s="110" t="str">
        <f>IFERROR(IF(E179="O",C179/(EOMONTH('뉴스룸 요약'!$F$17,0)-(VLOOKUP(CONCATENATE("http://skinnonews.com",A179),'기사 리스트'!C:E,3,FALSE))+1),""),"")</f>
        <v/>
      </c>
      <c r="I179" s="110" t="str">
        <f t="shared" si="8"/>
        <v/>
      </c>
      <c r="J179" s="110" t="str">
        <f t="shared" si="9"/>
        <v/>
      </c>
      <c r="L179" s="111" t="str">
        <f>IFERROR(VLOOKUP("http://skinnonews.com"&amp;A179,'기사 리스트'!C:E,3,FALSE),"")</f>
        <v/>
      </c>
      <c r="Q179" s="110" t="str">
        <f>IFERROR(IF(E179="O",(INDEX('기사 리스트'!B:B,MATCH("http://skinnonews.com"&amp;A179,'기사 리스트'!C:C,0))),""),"")</f>
        <v/>
      </c>
    </row>
    <row r="180" spans="1:17">
      <c r="A180" s="6" t="s">
        <v>594</v>
      </c>
      <c r="B180" s="6">
        <v>13</v>
      </c>
      <c r="C180" s="6">
        <v>14</v>
      </c>
      <c r="D180" s="110" t="str">
        <f t="shared" si="7"/>
        <v>기사임</v>
      </c>
      <c r="E180" s="110" t="str">
        <f>IF(D180="기사임",IFERROR(IF((VLOOKUP(CONCATENATE("http://skinnonews.com",A180),'기사 리스트'!C:E,3,FALSE))&gt;='뉴스룸 요약'!$F$17,"O",""),""),"")</f>
        <v/>
      </c>
      <c r="F180" s="110" t="str">
        <f>IFERROR(IF(VLOOKUP(CONCATENATE("http://skinnonews.com"&amp;A180),'기사 리스트'!C:D,2,FALSE)="yes","yes",""),"")</f>
        <v/>
      </c>
      <c r="G180" s="110" t="str">
        <f>IFERROR(IF(E180="O",B180/(EOMONTH('뉴스룸 요약'!$F$17,0)-(VLOOKUP(CONCATENATE("http://skinnonews.com",A180),'기사 리스트'!C:E,3,FALSE))+1),""),"")</f>
        <v/>
      </c>
      <c r="H180" s="110" t="str">
        <f>IFERROR(IF(E180="O",C180/(EOMONTH('뉴스룸 요약'!$F$17,0)-(VLOOKUP(CONCATENATE("http://skinnonews.com",A180),'기사 리스트'!C:E,3,FALSE))+1),""),"")</f>
        <v/>
      </c>
      <c r="I180" s="110" t="str">
        <f t="shared" si="8"/>
        <v/>
      </c>
      <c r="J180" s="110" t="str">
        <f t="shared" si="9"/>
        <v/>
      </c>
      <c r="L180" s="111" t="str">
        <f>IFERROR(VLOOKUP("http://skinnonews.com"&amp;A180,'기사 리스트'!C:E,3,FALSE),"")</f>
        <v/>
      </c>
      <c r="Q180" s="110" t="str">
        <f>IFERROR(IF(E180="O",(INDEX('기사 리스트'!B:B,MATCH("http://skinnonews.com"&amp;A180,'기사 리스트'!C:C,0))),""),"")</f>
        <v/>
      </c>
    </row>
    <row r="181" spans="1:17">
      <c r="A181" s="6" t="s">
        <v>477</v>
      </c>
      <c r="B181" s="6">
        <v>13</v>
      </c>
      <c r="C181" s="6">
        <v>14</v>
      </c>
      <c r="D181" s="110" t="str">
        <f t="shared" si="7"/>
        <v/>
      </c>
      <c r="E181" s="110" t="str">
        <f>IF(D181="기사임",IFERROR(IF((VLOOKUP(CONCATENATE("http://skinnonews.com",A181),'기사 리스트'!C:E,3,FALSE))&gt;='뉴스룸 요약'!$F$17,"O",""),""),"")</f>
        <v/>
      </c>
      <c r="F181" s="110" t="str">
        <f>IFERROR(IF(VLOOKUP(CONCATENATE("http://skinnonews.com"&amp;A181),'기사 리스트'!C:D,2,FALSE)="yes","yes",""),"")</f>
        <v/>
      </c>
      <c r="G181" s="110" t="str">
        <f>IFERROR(IF(E181="O",B181/(EOMONTH('뉴스룸 요약'!$F$17,0)-(VLOOKUP(CONCATENATE("http://skinnonews.com",A181),'기사 리스트'!C:E,3,FALSE))+1),""),"")</f>
        <v/>
      </c>
      <c r="H181" s="110" t="str">
        <f>IFERROR(IF(E181="O",C181/(EOMONTH('뉴스룸 요약'!$F$17,0)-(VLOOKUP(CONCATENATE("http://skinnonews.com",A181),'기사 리스트'!C:E,3,FALSE))+1),""),"")</f>
        <v/>
      </c>
      <c r="I181" s="110" t="str">
        <f t="shared" si="8"/>
        <v/>
      </c>
      <c r="J181" s="110" t="str">
        <f t="shared" si="9"/>
        <v/>
      </c>
      <c r="L181" s="111" t="str">
        <f>IFERROR(VLOOKUP("http://skinnonews.com"&amp;A181,'기사 리스트'!C:E,3,FALSE),"")</f>
        <v/>
      </c>
      <c r="Q181" s="110" t="str">
        <f>IFERROR(IF(E181="O",(INDEX('기사 리스트'!B:B,MATCH("http://skinnonews.com"&amp;A181,'기사 리스트'!C:C,0))),""),"")</f>
        <v/>
      </c>
    </row>
    <row r="182" spans="1:17">
      <c r="A182" s="6" t="s">
        <v>597</v>
      </c>
      <c r="B182" s="6">
        <v>12</v>
      </c>
      <c r="C182" s="6">
        <v>11</v>
      </c>
      <c r="D182" s="110" t="str">
        <f t="shared" si="7"/>
        <v>기사임</v>
      </c>
      <c r="E182" s="110" t="str">
        <f>IF(D182="기사임",IFERROR(IF((VLOOKUP(CONCATENATE("http://skinnonews.com",A182),'기사 리스트'!C:E,3,FALSE))&gt;='뉴스룸 요약'!$F$17,"O",""),""),"")</f>
        <v/>
      </c>
      <c r="F182" s="110" t="str">
        <f>IFERROR(IF(VLOOKUP(CONCATENATE("http://skinnonews.com"&amp;A182),'기사 리스트'!C:D,2,FALSE)="yes","yes",""),"")</f>
        <v/>
      </c>
      <c r="G182" s="110" t="str">
        <f>IFERROR(IF(E182="O",B182/(EOMONTH('뉴스룸 요약'!$F$17,0)-(VLOOKUP(CONCATENATE("http://skinnonews.com",A182),'기사 리스트'!C:E,3,FALSE))+1),""),"")</f>
        <v/>
      </c>
      <c r="H182" s="110" t="str">
        <f>IFERROR(IF(E182="O",C182/(EOMONTH('뉴스룸 요약'!$F$17,0)-(VLOOKUP(CONCATENATE("http://skinnonews.com",A182),'기사 리스트'!C:E,3,FALSE))+1),""),"")</f>
        <v/>
      </c>
      <c r="I182" s="110" t="str">
        <f t="shared" si="8"/>
        <v/>
      </c>
      <c r="J182" s="110" t="str">
        <f t="shared" si="9"/>
        <v/>
      </c>
      <c r="L182" s="111">
        <f>IFERROR(VLOOKUP("http://skinnonews.com"&amp;A182,'기사 리스트'!C:E,3,FALSE),"")</f>
        <v>44831</v>
      </c>
      <c r="Q182" s="110" t="str">
        <f>IFERROR(IF(E182="O",(INDEX('기사 리스트'!B:B,MATCH("http://skinnonews.com"&amp;A182,'기사 리스트'!C:C,0))),""),"")</f>
        <v/>
      </c>
    </row>
    <row r="183" spans="1:17">
      <c r="A183" s="6" t="s">
        <v>855</v>
      </c>
      <c r="B183" s="6">
        <v>12</v>
      </c>
      <c r="C183" s="6">
        <v>13</v>
      </c>
      <c r="D183" s="110" t="str">
        <f t="shared" si="7"/>
        <v>기사임</v>
      </c>
      <c r="E183" s="110" t="str">
        <f>IF(D183="기사임",IFERROR(IF((VLOOKUP(CONCATENATE("http://skinnonews.com",A183),'기사 리스트'!C:E,3,FALSE))&gt;='뉴스룸 요약'!$F$17,"O",""),""),"")</f>
        <v/>
      </c>
      <c r="F183" s="110" t="str">
        <f>IFERROR(IF(VLOOKUP(CONCATENATE("http://skinnonews.com"&amp;A183),'기사 리스트'!C:D,2,FALSE)="yes","yes",""),"")</f>
        <v/>
      </c>
      <c r="G183" s="110" t="str">
        <f>IFERROR(IF(E183="O",B183/(EOMONTH('뉴스룸 요약'!$F$17,0)-(VLOOKUP(CONCATENATE("http://skinnonews.com",A183),'기사 리스트'!C:E,3,FALSE))+1),""),"")</f>
        <v/>
      </c>
      <c r="H183" s="110" t="str">
        <f>IFERROR(IF(E183="O",C183/(EOMONTH('뉴스룸 요약'!$F$17,0)-(VLOOKUP(CONCATENATE("http://skinnonews.com",A183),'기사 리스트'!C:E,3,FALSE))+1),""),"")</f>
        <v/>
      </c>
      <c r="I183" s="110" t="str">
        <f t="shared" si="8"/>
        <v/>
      </c>
      <c r="J183" s="110" t="str">
        <f t="shared" si="9"/>
        <v/>
      </c>
      <c r="L183" s="111" t="str">
        <f>IFERROR(VLOOKUP("http://skinnonews.com"&amp;A183,'기사 리스트'!C:E,3,FALSE),"")</f>
        <v/>
      </c>
      <c r="Q183" s="110" t="str">
        <f>IFERROR(IF(E183="O",(INDEX('기사 리스트'!B:B,MATCH("http://skinnonews.com"&amp;A183,'기사 리스트'!C:C,0))),""),"")</f>
        <v/>
      </c>
    </row>
    <row r="184" spans="1:17">
      <c r="A184" s="6" t="s">
        <v>852</v>
      </c>
      <c r="B184" s="6">
        <v>12</v>
      </c>
      <c r="C184" s="6">
        <v>13</v>
      </c>
      <c r="D184" s="110" t="str">
        <f t="shared" si="7"/>
        <v>기사임</v>
      </c>
      <c r="E184" s="110" t="str">
        <f>IF(D184="기사임",IFERROR(IF((VLOOKUP(CONCATENATE("http://skinnonews.com",A184),'기사 리스트'!C:E,3,FALSE))&gt;='뉴스룸 요약'!$F$17,"O",""),""),"")</f>
        <v/>
      </c>
      <c r="F184" s="110" t="str">
        <f>IFERROR(IF(VLOOKUP(CONCATENATE("http://skinnonews.com"&amp;A184),'기사 리스트'!C:D,2,FALSE)="yes","yes",""),"")</f>
        <v/>
      </c>
      <c r="G184" s="110" t="str">
        <f>IFERROR(IF(E184="O",B184/(EOMONTH('뉴스룸 요약'!$F$17,0)-(VLOOKUP(CONCATENATE("http://skinnonews.com",A184),'기사 리스트'!C:E,3,FALSE))+1),""),"")</f>
        <v/>
      </c>
      <c r="H184" s="110" t="str">
        <f>IFERROR(IF(E184="O",C184/(EOMONTH('뉴스룸 요약'!$F$17,0)-(VLOOKUP(CONCATENATE("http://skinnonews.com",A184),'기사 리스트'!C:E,3,FALSE))+1),""),"")</f>
        <v/>
      </c>
      <c r="I184" s="110" t="str">
        <f t="shared" si="8"/>
        <v/>
      </c>
      <c r="J184" s="110" t="str">
        <f t="shared" si="9"/>
        <v/>
      </c>
      <c r="L184" s="111">
        <f>IFERROR(VLOOKUP("http://skinnonews.com"&amp;A184,'기사 리스트'!C:E,3,FALSE),"")</f>
        <v>45047</v>
      </c>
      <c r="Q184" s="110" t="str">
        <f>IFERROR(IF(E184="O",(INDEX('기사 리스트'!B:B,MATCH("http://skinnonews.com"&amp;A184,'기사 리스트'!C:C,0))),""),"")</f>
        <v/>
      </c>
    </row>
    <row r="185" spans="1:17">
      <c r="A185" s="6" t="s">
        <v>1172</v>
      </c>
      <c r="B185" s="6">
        <v>12</v>
      </c>
      <c r="C185" s="6">
        <v>14</v>
      </c>
      <c r="D185" s="110" t="str">
        <f t="shared" si="7"/>
        <v>기사임</v>
      </c>
      <c r="E185" s="110" t="str">
        <f>IF(D185="기사임",IFERROR(IF((VLOOKUP(CONCATENATE("http://skinnonews.com",A185),'기사 리스트'!C:E,3,FALSE))&gt;='뉴스룸 요약'!$F$17,"O",""),""),"")</f>
        <v/>
      </c>
      <c r="F185" s="110" t="str">
        <f>IFERROR(IF(VLOOKUP(CONCATENATE("http://skinnonews.com"&amp;A185),'기사 리스트'!C:D,2,FALSE)="yes","yes",""),"")</f>
        <v/>
      </c>
      <c r="G185" s="110" t="str">
        <f>IFERROR(IF(E185="O",B185/(EOMONTH('뉴스룸 요약'!$F$17,0)-(VLOOKUP(CONCATENATE("http://skinnonews.com",A185),'기사 리스트'!C:E,3,FALSE))+1),""),"")</f>
        <v/>
      </c>
      <c r="H185" s="110" t="str">
        <f>IFERROR(IF(E185="O",C185/(EOMONTH('뉴스룸 요약'!$F$17,0)-(VLOOKUP(CONCATENATE("http://skinnonews.com",A185),'기사 리스트'!C:E,3,FALSE))+1),""),"")</f>
        <v/>
      </c>
      <c r="I185" s="110" t="str">
        <f t="shared" si="8"/>
        <v/>
      </c>
      <c r="J185" s="110" t="str">
        <f t="shared" si="9"/>
        <v/>
      </c>
      <c r="L185" s="111">
        <f>IFERROR(VLOOKUP("http://skinnonews.com"&amp;A185,'기사 리스트'!C:E,3,FALSE),"")</f>
        <v>45161</v>
      </c>
      <c r="Q185" s="110" t="str">
        <f>IFERROR(IF(E185="O",(INDEX('기사 리스트'!B:B,MATCH("http://skinnonews.com"&amp;A185,'기사 리스트'!C:C,0))),""),"")</f>
        <v/>
      </c>
    </row>
    <row r="186" spans="1:17">
      <c r="A186" s="6" t="s">
        <v>1609</v>
      </c>
      <c r="B186" s="6">
        <v>12</v>
      </c>
      <c r="C186" s="6">
        <v>13</v>
      </c>
      <c r="D186" s="110" t="str">
        <f t="shared" si="7"/>
        <v>기사임</v>
      </c>
      <c r="E186" s="110" t="str">
        <f>IF(D186="기사임",IFERROR(IF((VLOOKUP(CONCATENATE("http://skinnonews.com",A186),'기사 리스트'!C:E,3,FALSE))&gt;='뉴스룸 요약'!$F$17,"O",""),""),"")</f>
        <v/>
      </c>
      <c r="F186" s="110" t="str">
        <f>IFERROR(IF(VLOOKUP(CONCATENATE("http://skinnonews.com"&amp;A186),'기사 리스트'!C:D,2,FALSE)="yes","yes",""),"")</f>
        <v/>
      </c>
      <c r="G186" s="110" t="str">
        <f>IFERROR(IF(E186="O",B186/(EOMONTH('뉴스룸 요약'!$F$17,0)-(VLOOKUP(CONCATENATE("http://skinnonews.com",A186),'기사 리스트'!C:E,3,FALSE))+1),""),"")</f>
        <v/>
      </c>
      <c r="H186" s="110" t="str">
        <f>IFERROR(IF(E186="O",C186/(EOMONTH('뉴스룸 요약'!$F$17,0)-(VLOOKUP(CONCATENATE("http://skinnonews.com",A186),'기사 리스트'!C:E,3,FALSE))+1),""),"")</f>
        <v/>
      </c>
      <c r="I186" s="110" t="str">
        <f t="shared" si="8"/>
        <v/>
      </c>
      <c r="J186" s="110" t="str">
        <f t="shared" si="9"/>
        <v/>
      </c>
      <c r="L186" s="111">
        <f>IFERROR(VLOOKUP("http://skinnonews.com"&amp;A186,'기사 리스트'!C:E,3,FALSE),"")</f>
        <v>45399</v>
      </c>
      <c r="Q186" s="110" t="str">
        <f>IFERROR(IF(E186="O",(INDEX('기사 리스트'!B:B,MATCH("http://skinnonews.com"&amp;A186,'기사 리스트'!C:C,0))),""),"")</f>
        <v/>
      </c>
    </row>
    <row r="187" spans="1:17">
      <c r="A187" s="6" t="s">
        <v>2025</v>
      </c>
      <c r="B187" s="6">
        <v>12</v>
      </c>
      <c r="C187" s="6">
        <v>15</v>
      </c>
      <c r="D187" s="110" t="str">
        <f t="shared" si="7"/>
        <v>기사임</v>
      </c>
      <c r="E187" s="110" t="str">
        <f>IF(D187="기사임",IFERROR(IF((VLOOKUP(CONCATENATE("http://skinnonews.com",A187),'기사 리스트'!C:E,3,FALSE))&gt;='뉴스룸 요약'!$F$17,"O",""),""),"")</f>
        <v/>
      </c>
      <c r="F187" s="110" t="str">
        <f>IFERROR(IF(VLOOKUP(CONCATENATE("http://skinnonews.com"&amp;A187),'기사 리스트'!C:D,2,FALSE)="yes","yes",""),"")</f>
        <v/>
      </c>
      <c r="G187" s="110" t="str">
        <f>IFERROR(IF(E187="O",B187/(EOMONTH('뉴스룸 요약'!$F$17,0)-(VLOOKUP(CONCATENATE("http://skinnonews.com",A187),'기사 리스트'!C:E,3,FALSE))+1),""),"")</f>
        <v/>
      </c>
      <c r="H187" s="110" t="str">
        <f>IFERROR(IF(E187="O",C187/(EOMONTH('뉴스룸 요약'!$F$17,0)-(VLOOKUP(CONCATENATE("http://skinnonews.com",A187),'기사 리스트'!C:E,3,FALSE))+1),""),"")</f>
        <v/>
      </c>
      <c r="I187" s="110" t="str">
        <f t="shared" si="8"/>
        <v/>
      </c>
      <c r="J187" s="110" t="str">
        <f t="shared" si="9"/>
        <v/>
      </c>
      <c r="L187" s="111">
        <f>IFERROR(VLOOKUP("http://skinnonews.com"&amp;A187,'기사 리스트'!C:E,3,FALSE),"")</f>
        <v>45483</v>
      </c>
      <c r="Q187" s="110" t="str">
        <f>IFERROR(IF(E187="O",(INDEX('기사 리스트'!B:B,MATCH("http://skinnonews.com"&amp;A187,'기사 리스트'!C:C,0))),""),"")</f>
        <v/>
      </c>
    </row>
    <row r="188" spans="1:17">
      <c r="A188" s="6" t="s">
        <v>607</v>
      </c>
      <c r="B188" s="6">
        <v>12</v>
      </c>
      <c r="C188" s="6">
        <v>13</v>
      </c>
      <c r="D188" s="110" t="str">
        <f t="shared" si="7"/>
        <v>기사임</v>
      </c>
      <c r="E188" s="110" t="str">
        <f>IF(D188="기사임",IFERROR(IF((VLOOKUP(CONCATENATE("http://skinnonews.com",A188),'기사 리스트'!C:E,3,FALSE))&gt;='뉴스룸 요약'!$F$17,"O",""),""),"")</f>
        <v/>
      </c>
      <c r="F188" s="110" t="str">
        <f>IFERROR(IF(VLOOKUP(CONCATENATE("http://skinnonews.com"&amp;A188),'기사 리스트'!C:D,2,FALSE)="yes","yes",""),"")</f>
        <v/>
      </c>
      <c r="G188" s="110" t="str">
        <f>IFERROR(IF(E188="O",B188/(EOMONTH('뉴스룸 요약'!$F$17,0)-(VLOOKUP(CONCATENATE("http://skinnonews.com",A188),'기사 리스트'!C:E,3,FALSE))+1),""),"")</f>
        <v/>
      </c>
      <c r="H188" s="110" t="str">
        <f>IFERROR(IF(E188="O",C188/(EOMONTH('뉴스룸 요약'!$F$17,0)-(VLOOKUP(CONCATENATE("http://skinnonews.com",A188),'기사 리스트'!C:E,3,FALSE))+1),""),"")</f>
        <v/>
      </c>
      <c r="I188" s="110" t="str">
        <f t="shared" si="8"/>
        <v/>
      </c>
      <c r="J188" s="110" t="str">
        <f t="shared" si="9"/>
        <v/>
      </c>
      <c r="L188" s="111" t="str">
        <f>IFERROR(VLOOKUP("http://skinnonews.com"&amp;A188,'기사 리스트'!C:E,3,FALSE),"")</f>
        <v/>
      </c>
      <c r="Q188" s="110" t="str">
        <f>IFERROR(IF(E188="O",(INDEX('기사 리스트'!B:B,MATCH("http://skinnonews.com"&amp;A188,'기사 리스트'!C:C,0))),""),"")</f>
        <v/>
      </c>
    </row>
    <row r="189" spans="1:17">
      <c r="A189" s="6" t="s">
        <v>635</v>
      </c>
      <c r="B189" s="6">
        <v>12</v>
      </c>
      <c r="C189" s="6">
        <v>13</v>
      </c>
      <c r="D189" s="110" t="str">
        <f t="shared" si="7"/>
        <v>기사임</v>
      </c>
      <c r="E189" s="110" t="str">
        <f>IF(D189="기사임",IFERROR(IF((VLOOKUP(CONCATENATE("http://skinnonews.com",A189),'기사 리스트'!C:E,3,FALSE))&gt;='뉴스룸 요약'!$F$17,"O",""),""),"")</f>
        <v/>
      </c>
      <c r="F189" s="110" t="str">
        <f>IFERROR(IF(VLOOKUP(CONCATENATE("http://skinnonews.com"&amp;A189),'기사 리스트'!C:D,2,FALSE)="yes","yes",""),"")</f>
        <v/>
      </c>
      <c r="G189" s="110" t="str">
        <f>IFERROR(IF(E189="O",B189/(EOMONTH('뉴스룸 요약'!$F$17,0)-(VLOOKUP(CONCATENATE("http://skinnonews.com",A189),'기사 리스트'!C:E,3,FALSE))+1),""),"")</f>
        <v/>
      </c>
      <c r="H189" s="110" t="str">
        <f>IFERROR(IF(E189="O",C189/(EOMONTH('뉴스룸 요약'!$F$17,0)-(VLOOKUP(CONCATENATE("http://skinnonews.com",A189),'기사 리스트'!C:E,3,FALSE))+1),""),"")</f>
        <v/>
      </c>
      <c r="I189" s="110" t="str">
        <f t="shared" si="8"/>
        <v/>
      </c>
      <c r="J189" s="110" t="str">
        <f t="shared" si="9"/>
        <v/>
      </c>
      <c r="L189" s="111" t="str">
        <f>IFERROR(VLOOKUP("http://skinnonews.com"&amp;A189,'기사 리스트'!C:E,3,FALSE),"")</f>
        <v/>
      </c>
      <c r="Q189" s="110" t="str">
        <f>IFERROR(IF(E189="O",(INDEX('기사 리스트'!B:B,MATCH("http://skinnonews.com"&amp;A189,'기사 리스트'!C:C,0))),""),"")</f>
        <v/>
      </c>
    </row>
    <row r="190" spans="1:17">
      <c r="A190" s="6" t="s">
        <v>567</v>
      </c>
      <c r="B190" s="6">
        <v>12</v>
      </c>
      <c r="C190" s="6">
        <v>13</v>
      </c>
      <c r="D190" s="110" t="str">
        <f t="shared" si="7"/>
        <v>기사임</v>
      </c>
      <c r="E190" s="110" t="str">
        <f>IF(D190="기사임",IFERROR(IF((VLOOKUP(CONCATENATE("http://skinnonews.com",A190),'기사 리스트'!C:E,3,FALSE))&gt;='뉴스룸 요약'!$F$17,"O",""),""),"")</f>
        <v/>
      </c>
      <c r="F190" s="110" t="str">
        <f>IFERROR(IF(VLOOKUP(CONCATENATE("http://skinnonews.com"&amp;A190),'기사 리스트'!C:D,2,FALSE)="yes","yes",""),"")</f>
        <v/>
      </c>
      <c r="G190" s="110" t="str">
        <f>IFERROR(IF(E190="O",B190/(EOMONTH('뉴스룸 요약'!$F$17,0)-(VLOOKUP(CONCATENATE("http://skinnonews.com",A190),'기사 리스트'!C:E,3,FALSE))+1),""),"")</f>
        <v/>
      </c>
      <c r="H190" s="110" t="str">
        <f>IFERROR(IF(E190="O",C190/(EOMONTH('뉴스룸 요약'!$F$17,0)-(VLOOKUP(CONCATENATE("http://skinnonews.com",A190),'기사 리스트'!C:E,3,FALSE))+1),""),"")</f>
        <v/>
      </c>
      <c r="I190" s="110" t="str">
        <f t="shared" si="8"/>
        <v/>
      </c>
      <c r="J190" s="110" t="str">
        <f t="shared" si="9"/>
        <v/>
      </c>
      <c r="L190" s="111" t="str">
        <f>IFERROR(VLOOKUP("http://skinnonews.com"&amp;A190,'기사 리스트'!C:E,3,FALSE),"")</f>
        <v/>
      </c>
      <c r="Q190" s="110" t="str">
        <f>IFERROR(IF(E190="O",(INDEX('기사 리스트'!B:B,MATCH("http://skinnonews.com"&amp;A190,'기사 리스트'!C:C,0))),""),"")</f>
        <v/>
      </c>
    </row>
    <row r="191" spans="1:17">
      <c r="A191" s="6" t="s">
        <v>2289</v>
      </c>
      <c r="B191" s="6">
        <v>12</v>
      </c>
      <c r="C191" s="6">
        <v>11</v>
      </c>
      <c r="D191" s="110" t="str">
        <f t="shared" si="7"/>
        <v/>
      </c>
      <c r="E191" s="110" t="str">
        <f>IF(D191="기사임",IFERROR(IF((VLOOKUP(CONCATENATE("http://skinnonews.com",A191),'기사 리스트'!C:E,3,FALSE))&gt;='뉴스룸 요약'!$F$17,"O",""),""),"")</f>
        <v/>
      </c>
      <c r="F191" s="110" t="str">
        <f>IFERROR(IF(VLOOKUP(CONCATENATE("http://skinnonews.com"&amp;A191),'기사 리스트'!C:D,2,FALSE)="yes","yes",""),"")</f>
        <v/>
      </c>
      <c r="G191" s="110" t="str">
        <f>IFERROR(IF(E191="O",B191/(EOMONTH('뉴스룸 요약'!$F$17,0)-(VLOOKUP(CONCATENATE("http://skinnonews.com",A191),'기사 리스트'!C:E,3,FALSE))+1),""),"")</f>
        <v/>
      </c>
      <c r="H191" s="110" t="str">
        <f>IFERROR(IF(E191="O",C191/(EOMONTH('뉴스룸 요약'!$F$17,0)-(VLOOKUP(CONCATENATE("http://skinnonews.com",A191),'기사 리스트'!C:E,3,FALSE))+1),""),"")</f>
        <v/>
      </c>
      <c r="I191" s="110" t="str">
        <f t="shared" si="8"/>
        <v/>
      </c>
      <c r="J191" s="110" t="str">
        <f t="shared" si="9"/>
        <v/>
      </c>
      <c r="L191" s="111" t="str">
        <f>IFERROR(VLOOKUP("http://skinnonews.com"&amp;A191,'기사 리스트'!C:E,3,FALSE),"")</f>
        <v/>
      </c>
      <c r="Q191" s="110" t="str">
        <f>IFERROR(IF(E191="O",(INDEX('기사 리스트'!B:B,MATCH("http://skinnonews.com"&amp;A191,'기사 리스트'!C:C,0))),""),"")</f>
        <v/>
      </c>
    </row>
    <row r="192" spans="1:17">
      <c r="A192" s="6" t="s">
        <v>2199</v>
      </c>
      <c r="B192" s="6">
        <v>12</v>
      </c>
      <c r="C192" s="6">
        <v>12</v>
      </c>
      <c r="D192" s="110" t="str">
        <f t="shared" si="7"/>
        <v/>
      </c>
      <c r="E192" s="110" t="str">
        <f>IF(D192="기사임",IFERROR(IF((VLOOKUP(CONCATENATE("http://skinnonews.com",A192),'기사 리스트'!C:E,3,FALSE))&gt;='뉴스룸 요약'!$F$17,"O",""),""),"")</f>
        <v/>
      </c>
      <c r="F192" s="110" t="str">
        <f>IFERROR(IF(VLOOKUP(CONCATENATE("http://skinnonews.com"&amp;A192),'기사 리스트'!C:D,2,FALSE)="yes","yes",""),"")</f>
        <v/>
      </c>
      <c r="G192" s="110" t="str">
        <f>IFERROR(IF(E192="O",B192/(EOMONTH('뉴스룸 요약'!$F$17,0)-(VLOOKUP(CONCATENATE("http://skinnonews.com",A192),'기사 리스트'!C:E,3,FALSE))+1),""),"")</f>
        <v/>
      </c>
      <c r="H192" s="110" t="str">
        <f>IFERROR(IF(E192="O",C192/(EOMONTH('뉴스룸 요약'!$F$17,0)-(VLOOKUP(CONCATENATE("http://skinnonews.com",A192),'기사 리스트'!C:E,3,FALSE))+1),""),"")</f>
        <v/>
      </c>
      <c r="I192" s="110" t="str">
        <f t="shared" si="8"/>
        <v/>
      </c>
      <c r="J192" s="110" t="str">
        <f t="shared" si="9"/>
        <v/>
      </c>
      <c r="L192" s="111" t="str">
        <f>IFERROR(VLOOKUP("http://skinnonews.com"&amp;A192,'기사 리스트'!C:E,3,FALSE),"")</f>
        <v/>
      </c>
      <c r="Q192" s="110" t="str">
        <f>IFERROR(IF(E192="O",(INDEX('기사 리스트'!B:B,MATCH("http://skinnonews.com"&amp;A192,'기사 리스트'!C:C,0))),""),"")</f>
        <v/>
      </c>
    </row>
    <row r="193" spans="1:17">
      <c r="A193" s="6" t="s">
        <v>499</v>
      </c>
      <c r="B193" s="6">
        <v>12</v>
      </c>
      <c r="C193" s="6">
        <v>9</v>
      </c>
      <c r="D193" s="110" t="str">
        <f t="shared" si="7"/>
        <v/>
      </c>
      <c r="E193" s="110" t="str">
        <f>IF(D193="기사임",IFERROR(IF((VLOOKUP(CONCATENATE("http://skinnonews.com",A193),'기사 리스트'!C:E,3,FALSE))&gt;='뉴스룸 요약'!$F$17,"O",""),""),"")</f>
        <v/>
      </c>
      <c r="F193" s="110" t="str">
        <f>IFERROR(IF(VLOOKUP(CONCATENATE("http://skinnonews.com"&amp;A193),'기사 리스트'!C:D,2,FALSE)="yes","yes",""),"")</f>
        <v/>
      </c>
      <c r="G193" s="110" t="str">
        <f>IFERROR(IF(E193="O",B193/(EOMONTH('뉴스룸 요약'!$F$17,0)-(VLOOKUP(CONCATENATE("http://skinnonews.com",A193),'기사 리스트'!C:E,3,FALSE))+1),""),"")</f>
        <v/>
      </c>
      <c r="H193" s="110" t="str">
        <f>IFERROR(IF(E193="O",C193/(EOMONTH('뉴스룸 요약'!$F$17,0)-(VLOOKUP(CONCATENATE("http://skinnonews.com",A193),'기사 리스트'!C:E,3,FALSE))+1),""),"")</f>
        <v/>
      </c>
      <c r="I193" s="110" t="str">
        <f t="shared" si="8"/>
        <v/>
      </c>
      <c r="J193" s="110" t="str">
        <f t="shared" si="9"/>
        <v/>
      </c>
      <c r="L193" s="111" t="str">
        <f>IFERROR(VLOOKUP("http://skinnonews.com"&amp;A193,'기사 리스트'!C:E,3,FALSE),"")</f>
        <v/>
      </c>
      <c r="Q193" s="110" t="str">
        <f>IFERROR(IF(E193="O",(INDEX('기사 리스트'!B:B,MATCH("http://skinnonews.com"&amp;A193,'기사 리스트'!C:C,0))),""),"")</f>
        <v/>
      </c>
    </row>
    <row r="194" spans="1:17">
      <c r="A194" s="6" t="s">
        <v>554</v>
      </c>
      <c r="B194" s="6">
        <v>11</v>
      </c>
      <c r="C194" s="6">
        <v>10</v>
      </c>
      <c r="D194" s="110" t="str">
        <f t="shared" ref="D194:D257" si="10">IF(AND(LEFT(A194,17)="/global/archives/",ISNUMBER(_xlfn.NUMBERVALUE(MID(A194,18,1))),ISERROR(FIND("ckattempt",A194)),ISERROR(FIND("preview",A194))),"기사임","")</f>
        <v>기사임</v>
      </c>
      <c r="E194" s="110" t="str">
        <f>IF(D194="기사임",IFERROR(IF((VLOOKUP(CONCATENATE("http://skinnonews.com",A194),'기사 리스트'!C:E,3,FALSE))&gt;='뉴스룸 요약'!$F$17,"O",""),""),"")</f>
        <v/>
      </c>
      <c r="F194" s="110" t="str">
        <f>IFERROR(IF(VLOOKUP(CONCATENATE("http://skinnonews.com"&amp;A194),'기사 리스트'!C:D,2,FALSE)="yes","yes",""),"")</f>
        <v/>
      </c>
      <c r="G194" s="110" t="str">
        <f>IFERROR(IF(E194="O",B194/(EOMONTH('뉴스룸 요약'!$F$17,0)-(VLOOKUP(CONCATENATE("http://skinnonews.com",A194),'기사 리스트'!C:E,3,FALSE))+1),""),"")</f>
        <v/>
      </c>
      <c r="H194" s="110" t="str">
        <f>IFERROR(IF(E194="O",C194/(EOMONTH('뉴스룸 요약'!$F$17,0)-(VLOOKUP(CONCATENATE("http://skinnonews.com",A194),'기사 리스트'!C:E,3,FALSE))+1),""),"")</f>
        <v/>
      </c>
      <c r="I194" s="110" t="str">
        <f t="shared" si="8"/>
        <v/>
      </c>
      <c r="J194" s="110" t="str">
        <f t="shared" si="9"/>
        <v/>
      </c>
      <c r="L194" s="111">
        <f>IFERROR(VLOOKUP("http://skinnonews.com"&amp;A194,'기사 리스트'!C:E,3,FALSE),"")</f>
        <v>44768</v>
      </c>
      <c r="Q194" s="110" t="str">
        <f>IFERROR(IF(E194="O",(INDEX('기사 리스트'!B:B,MATCH("http://skinnonews.com"&amp;A194,'기사 리스트'!C:C,0))),""),"")</f>
        <v/>
      </c>
    </row>
    <row r="195" spans="1:17">
      <c r="A195" s="6" t="s">
        <v>659</v>
      </c>
      <c r="B195" s="6">
        <v>11</v>
      </c>
      <c r="C195" s="6">
        <v>11</v>
      </c>
      <c r="D195" s="110" t="str">
        <f t="shared" si="10"/>
        <v>기사임</v>
      </c>
      <c r="E195" s="110" t="str">
        <f>IF(D195="기사임",IFERROR(IF((VLOOKUP(CONCATENATE("http://skinnonews.com",A195),'기사 리스트'!C:E,3,FALSE))&gt;='뉴스룸 요약'!$F$17,"O",""),""),"")</f>
        <v/>
      </c>
      <c r="F195" s="110" t="str">
        <f>IFERROR(IF(VLOOKUP(CONCATENATE("http://skinnonews.com"&amp;A195),'기사 리스트'!C:D,2,FALSE)="yes","yes",""),"")</f>
        <v/>
      </c>
      <c r="G195" s="110" t="str">
        <f>IFERROR(IF(E195="O",B195/(EOMONTH('뉴스룸 요약'!$F$17,0)-(VLOOKUP(CONCATENATE("http://skinnonews.com",A195),'기사 리스트'!C:E,3,FALSE))+1),""),"")</f>
        <v/>
      </c>
      <c r="H195" s="110" t="str">
        <f>IFERROR(IF(E195="O",C195/(EOMONTH('뉴스룸 요약'!$F$17,0)-(VLOOKUP(CONCATENATE("http://skinnonews.com",A195),'기사 리스트'!C:E,3,FALSE))+1),""),"")</f>
        <v/>
      </c>
      <c r="I195" s="110" t="str">
        <f t="shared" si="8"/>
        <v/>
      </c>
      <c r="J195" s="110" t="str">
        <f t="shared" si="9"/>
        <v/>
      </c>
      <c r="L195" s="111">
        <f>IFERROR(VLOOKUP("http://skinnonews.com"&amp;A195,'기사 리스트'!C:E,3,FALSE),"")</f>
        <v>44783</v>
      </c>
      <c r="Q195" s="110" t="str">
        <f>IFERROR(IF(E195="O",(INDEX('기사 리스트'!B:B,MATCH("http://skinnonews.com"&amp;A195,'기사 리스트'!C:C,0))),""),"")</f>
        <v/>
      </c>
    </row>
    <row r="196" spans="1:17">
      <c r="A196" s="6" t="s">
        <v>500</v>
      </c>
      <c r="B196" s="6">
        <v>11</v>
      </c>
      <c r="C196" s="6">
        <v>13</v>
      </c>
      <c r="D196" s="110" t="str">
        <f t="shared" si="10"/>
        <v>기사임</v>
      </c>
      <c r="E196" s="110" t="str">
        <f>IF(D196="기사임",IFERROR(IF((VLOOKUP(CONCATENATE("http://skinnonews.com",A196),'기사 리스트'!C:E,3,FALSE))&gt;='뉴스룸 요약'!$F$17,"O",""),""),"")</f>
        <v/>
      </c>
      <c r="F196" s="110" t="str">
        <f>IFERROR(IF(VLOOKUP(CONCATENATE("http://skinnonews.com"&amp;A196),'기사 리스트'!C:D,2,FALSE)="yes","yes",""),"")</f>
        <v/>
      </c>
      <c r="G196" s="110" t="str">
        <f>IFERROR(IF(E196="O",B196/(EOMONTH('뉴스룸 요약'!$F$17,0)-(VLOOKUP(CONCATENATE("http://skinnonews.com",A196),'기사 리스트'!C:E,3,FALSE))+1),""),"")</f>
        <v/>
      </c>
      <c r="H196" s="110" t="str">
        <f>IFERROR(IF(E196="O",C196/(EOMONTH('뉴스룸 요약'!$F$17,0)-(VLOOKUP(CONCATENATE("http://skinnonews.com",A196),'기사 리스트'!C:E,3,FALSE))+1),""),"")</f>
        <v/>
      </c>
      <c r="I196" s="110" t="str">
        <f t="shared" si="8"/>
        <v/>
      </c>
      <c r="J196" s="110" t="str">
        <f t="shared" si="9"/>
        <v/>
      </c>
      <c r="L196" s="111">
        <f>IFERROR(VLOOKUP("http://skinnonews.com"&amp;A196,'기사 리스트'!C:E,3,FALSE),"")</f>
        <v>44932</v>
      </c>
      <c r="Q196" s="110" t="str">
        <f>IFERROR(IF(E196="O",(INDEX('기사 리스트'!B:B,MATCH("http://skinnonews.com"&amp;A196,'기사 리스트'!C:C,0))),""),"")</f>
        <v/>
      </c>
    </row>
    <row r="197" spans="1:17">
      <c r="A197" s="6" t="s">
        <v>505</v>
      </c>
      <c r="B197" s="6">
        <v>11</v>
      </c>
      <c r="C197" s="6">
        <v>11</v>
      </c>
      <c r="D197" s="110" t="str">
        <f t="shared" si="10"/>
        <v>기사임</v>
      </c>
      <c r="E197" s="110" t="str">
        <f>IF(D197="기사임",IFERROR(IF((VLOOKUP(CONCATENATE("http://skinnonews.com",A197),'기사 리스트'!C:E,3,FALSE))&gt;='뉴스룸 요약'!$F$17,"O",""),""),"")</f>
        <v/>
      </c>
      <c r="F197" s="110" t="str">
        <f>IFERROR(IF(VLOOKUP(CONCATENATE("http://skinnonews.com"&amp;A197),'기사 리스트'!C:D,2,FALSE)="yes","yes",""),"")</f>
        <v/>
      </c>
      <c r="G197" s="110" t="str">
        <f>IFERROR(IF(E197="O",B197/(EOMONTH('뉴스룸 요약'!$F$17,0)-(VLOOKUP(CONCATENATE("http://skinnonews.com",A197),'기사 리스트'!C:E,3,FALSE))+1),""),"")</f>
        <v/>
      </c>
      <c r="H197" s="110" t="str">
        <f>IFERROR(IF(E197="O",C197/(EOMONTH('뉴스룸 요약'!$F$17,0)-(VLOOKUP(CONCATENATE("http://skinnonews.com",A197),'기사 리스트'!C:E,3,FALSE))+1),""),"")</f>
        <v/>
      </c>
      <c r="I197" s="110" t="str">
        <f t="shared" si="8"/>
        <v/>
      </c>
      <c r="J197" s="110" t="str">
        <f t="shared" si="9"/>
        <v/>
      </c>
      <c r="L197" s="111">
        <f>IFERROR(VLOOKUP("http://skinnonews.com"&amp;A197,'기사 리스트'!C:E,3,FALSE),"")</f>
        <v>44935</v>
      </c>
      <c r="Q197" s="110" t="str">
        <f>IFERROR(IF(E197="O",(INDEX('기사 리스트'!B:B,MATCH("http://skinnonews.com"&amp;A197,'기사 리스트'!C:C,0))),""),"")</f>
        <v/>
      </c>
    </row>
    <row r="198" spans="1:17">
      <c r="A198" s="6" t="s">
        <v>847</v>
      </c>
      <c r="B198" s="6">
        <v>11</v>
      </c>
      <c r="C198" s="6">
        <v>9</v>
      </c>
      <c r="D198" s="110" t="str">
        <f t="shared" si="10"/>
        <v>기사임</v>
      </c>
      <c r="E198" s="110" t="str">
        <f>IF(D198="기사임",IFERROR(IF((VLOOKUP(CONCATENATE("http://skinnonews.com",A198),'기사 리스트'!C:E,3,FALSE))&gt;='뉴스룸 요약'!$F$17,"O",""),""),"")</f>
        <v/>
      </c>
      <c r="F198" s="110" t="str">
        <f>IFERROR(IF(VLOOKUP(CONCATENATE("http://skinnonews.com"&amp;A198),'기사 리스트'!C:D,2,FALSE)="yes","yes",""),"")</f>
        <v/>
      </c>
      <c r="G198" s="110" t="str">
        <f>IFERROR(IF(E198="O",B198/(EOMONTH('뉴스룸 요약'!$F$17,0)-(VLOOKUP(CONCATENATE("http://skinnonews.com",A198),'기사 리스트'!C:E,3,FALSE))+1),""),"")</f>
        <v/>
      </c>
      <c r="H198" s="110" t="str">
        <f>IFERROR(IF(E198="O",C198/(EOMONTH('뉴스룸 요약'!$F$17,0)-(VLOOKUP(CONCATENATE("http://skinnonews.com",A198),'기사 리스트'!C:E,3,FALSE))+1),""),"")</f>
        <v/>
      </c>
      <c r="I198" s="110" t="str">
        <f t="shared" ref="I198:I261" si="11">IFERROR(_xlfn.RANK.EQ(G198,G:G,0),"")</f>
        <v/>
      </c>
      <c r="J198" s="110" t="str">
        <f t="shared" ref="J198:J261" si="12">IFERROR(_xlfn.RANK.EQ(H198,H:H,0),"")</f>
        <v/>
      </c>
      <c r="L198" s="111">
        <f>IFERROR(VLOOKUP("http://skinnonews.com"&amp;A198,'기사 리스트'!C:E,3,FALSE),"")</f>
        <v>45034</v>
      </c>
      <c r="Q198" s="110" t="str">
        <f>IFERROR(IF(E198="O",(INDEX('기사 리스트'!B:B,MATCH("http://skinnonews.com"&amp;A198,'기사 리스트'!C:C,0))),""),"")</f>
        <v/>
      </c>
    </row>
    <row r="199" spans="1:17">
      <c r="A199" s="6" t="s">
        <v>1504</v>
      </c>
      <c r="B199" s="6">
        <v>11</v>
      </c>
      <c r="C199" s="6">
        <v>11</v>
      </c>
      <c r="D199" s="110" t="str">
        <f t="shared" si="10"/>
        <v>기사임</v>
      </c>
      <c r="E199" s="110" t="str">
        <f>IF(D199="기사임",IFERROR(IF((VLOOKUP(CONCATENATE("http://skinnonews.com",A199),'기사 리스트'!C:E,3,FALSE))&gt;='뉴스룸 요약'!$F$17,"O",""),""),"")</f>
        <v/>
      </c>
      <c r="F199" s="110" t="str">
        <f>IFERROR(IF(VLOOKUP(CONCATENATE("http://skinnonews.com"&amp;A199),'기사 리스트'!C:D,2,FALSE)="yes","yes",""),"")</f>
        <v/>
      </c>
      <c r="G199" s="110" t="str">
        <f>IFERROR(IF(E199="O",B199/(EOMONTH('뉴스룸 요약'!$F$17,0)-(VLOOKUP(CONCATENATE("http://skinnonews.com",A199),'기사 리스트'!C:E,3,FALSE))+1),""),"")</f>
        <v/>
      </c>
      <c r="H199" s="110" t="str">
        <f>IFERROR(IF(E199="O",C199/(EOMONTH('뉴스룸 요약'!$F$17,0)-(VLOOKUP(CONCATENATE("http://skinnonews.com",A199),'기사 리스트'!C:E,3,FALSE))+1),""),"")</f>
        <v/>
      </c>
      <c r="I199" s="110" t="str">
        <f t="shared" si="11"/>
        <v/>
      </c>
      <c r="J199" s="110" t="str">
        <f t="shared" si="12"/>
        <v/>
      </c>
      <c r="L199" s="111">
        <f>IFERROR(VLOOKUP("http://skinnonews.com"&amp;A199,'기사 리스트'!C:E,3,FALSE),"")</f>
        <v>45062</v>
      </c>
      <c r="Q199" s="110" t="str">
        <f>IFERROR(IF(E199="O",(INDEX('기사 리스트'!B:B,MATCH("http://skinnonews.com"&amp;A199,'기사 리스트'!C:C,0))),""),"")</f>
        <v/>
      </c>
    </row>
    <row r="200" spans="1:17">
      <c r="A200" s="6" t="s">
        <v>1366</v>
      </c>
      <c r="B200" s="6">
        <v>11</v>
      </c>
      <c r="C200" s="6">
        <v>10</v>
      </c>
      <c r="D200" s="110" t="str">
        <f t="shared" si="10"/>
        <v>기사임</v>
      </c>
      <c r="E200" s="110" t="str">
        <f>IF(D200="기사임",IFERROR(IF((VLOOKUP(CONCATENATE("http://skinnonews.com",A200),'기사 리스트'!C:E,3,FALSE))&gt;='뉴스룸 요약'!$F$17,"O",""),""),"")</f>
        <v/>
      </c>
      <c r="F200" s="110" t="str">
        <f>IFERROR(IF(VLOOKUP(CONCATENATE("http://skinnonews.com"&amp;A200),'기사 리스트'!C:D,2,FALSE)="yes","yes",""),"")</f>
        <v>yes</v>
      </c>
      <c r="G200" s="110" t="str">
        <f>IFERROR(IF(E200="O",B200/(EOMONTH('뉴스룸 요약'!$F$17,0)-(VLOOKUP(CONCATENATE("http://skinnonews.com",A200),'기사 리스트'!C:E,3,FALSE))+1),""),"")</f>
        <v/>
      </c>
      <c r="H200" s="110" t="str">
        <f>IFERROR(IF(E200="O",C200/(EOMONTH('뉴스룸 요약'!$F$17,0)-(VLOOKUP(CONCATENATE("http://skinnonews.com",A200),'기사 리스트'!C:E,3,FALSE))+1),""),"")</f>
        <v/>
      </c>
      <c r="I200" s="110" t="str">
        <f t="shared" si="11"/>
        <v/>
      </c>
      <c r="J200" s="110" t="str">
        <f t="shared" si="12"/>
        <v/>
      </c>
      <c r="L200" s="111">
        <f>IFERROR(VLOOKUP("http://skinnonews.com"&amp;A200,'기사 리스트'!C:E,3,FALSE),"")</f>
        <v>45275</v>
      </c>
      <c r="Q200" s="110" t="str">
        <f>IFERROR(IF(E200="O",(INDEX('기사 리스트'!B:B,MATCH("http://skinnonews.com"&amp;A200,'기사 리스트'!C:C,0))),""),"")</f>
        <v/>
      </c>
    </row>
    <row r="201" spans="1:17">
      <c r="A201" s="6" t="s">
        <v>1553</v>
      </c>
      <c r="B201" s="6">
        <v>11</v>
      </c>
      <c r="C201" s="6">
        <v>11</v>
      </c>
      <c r="D201" s="110" t="str">
        <f t="shared" si="10"/>
        <v>기사임</v>
      </c>
      <c r="E201" s="110" t="str">
        <f>IF(D201="기사임",IFERROR(IF((VLOOKUP(CONCATENATE("http://skinnonews.com",A201),'기사 리스트'!C:E,3,FALSE))&gt;='뉴스룸 요약'!$F$17,"O",""),""),"")</f>
        <v/>
      </c>
      <c r="F201" s="110" t="str">
        <f>IFERROR(IF(VLOOKUP(CONCATENATE("http://skinnonews.com"&amp;A201),'기사 리스트'!C:D,2,FALSE)="yes","yes",""),"")</f>
        <v/>
      </c>
      <c r="G201" s="110" t="str">
        <f>IFERROR(IF(E201="O",B201/(EOMONTH('뉴스룸 요약'!$F$17,0)-(VLOOKUP(CONCATENATE("http://skinnonews.com",A201),'기사 리스트'!C:E,3,FALSE))+1),""),"")</f>
        <v/>
      </c>
      <c r="H201" s="110" t="str">
        <f>IFERROR(IF(E201="O",C201/(EOMONTH('뉴스룸 요약'!$F$17,0)-(VLOOKUP(CONCATENATE("http://skinnonews.com",A201),'기사 리스트'!C:E,3,FALSE))+1),""),"")</f>
        <v/>
      </c>
      <c r="I201" s="110" t="str">
        <f t="shared" si="11"/>
        <v/>
      </c>
      <c r="J201" s="110" t="str">
        <f t="shared" si="12"/>
        <v/>
      </c>
      <c r="L201" s="111">
        <f>IFERROR(VLOOKUP("http://skinnonews.com"&amp;A201,'기사 리스트'!C:E,3,FALSE),"")</f>
        <v>45377</v>
      </c>
      <c r="Q201" s="110" t="str">
        <f>IFERROR(IF(E201="O",(INDEX('기사 리스트'!B:B,MATCH("http://skinnonews.com"&amp;A201,'기사 리스트'!C:C,0))),""),"")</f>
        <v/>
      </c>
    </row>
    <row r="202" spans="1:17">
      <c r="A202" s="6" t="s">
        <v>1610</v>
      </c>
      <c r="B202" s="6">
        <v>11</v>
      </c>
      <c r="C202" s="6">
        <v>15</v>
      </c>
      <c r="D202" s="110" t="str">
        <f t="shared" si="10"/>
        <v>기사임</v>
      </c>
      <c r="E202" s="110" t="str">
        <f>IF(D202="기사임",IFERROR(IF((VLOOKUP(CONCATENATE("http://skinnonews.com",A202),'기사 리스트'!C:E,3,FALSE))&gt;='뉴스룸 요약'!$F$17,"O",""),""),"")</f>
        <v/>
      </c>
      <c r="F202" s="110" t="str">
        <f>IFERROR(IF(VLOOKUP(CONCATENATE("http://skinnonews.com"&amp;A202),'기사 리스트'!C:D,2,FALSE)="yes","yes",""),"")</f>
        <v/>
      </c>
      <c r="G202" s="110" t="str">
        <f>IFERROR(IF(E202="O",B202/(EOMONTH('뉴스룸 요약'!$F$17,0)-(VLOOKUP(CONCATENATE("http://skinnonews.com",A202),'기사 리스트'!C:E,3,FALSE))+1),""),"")</f>
        <v/>
      </c>
      <c r="H202" s="110" t="str">
        <f>IFERROR(IF(E202="O",C202/(EOMONTH('뉴스룸 요약'!$F$17,0)-(VLOOKUP(CONCATENATE("http://skinnonews.com",A202),'기사 리스트'!C:E,3,FALSE))+1),""),"")</f>
        <v/>
      </c>
      <c r="I202" s="110" t="str">
        <f t="shared" si="11"/>
        <v/>
      </c>
      <c r="J202" s="110" t="str">
        <f t="shared" si="12"/>
        <v/>
      </c>
      <c r="L202" s="111">
        <f>IFERROR(VLOOKUP("http://skinnonews.com"&amp;A202,'기사 리스트'!C:E,3,FALSE),"")</f>
        <v>45404</v>
      </c>
      <c r="Q202" s="110" t="str">
        <f>IFERROR(IF(E202="O",(INDEX('기사 리스트'!B:B,MATCH("http://skinnonews.com"&amp;A202,'기사 리스트'!C:C,0))),""),"")</f>
        <v/>
      </c>
    </row>
    <row r="203" spans="1:17">
      <c r="A203" s="6" t="s">
        <v>2029</v>
      </c>
      <c r="B203" s="6">
        <v>11</v>
      </c>
      <c r="C203" s="6">
        <v>12</v>
      </c>
      <c r="D203" s="110" t="str">
        <f t="shared" si="10"/>
        <v>기사임</v>
      </c>
      <c r="E203" s="110" t="str">
        <f>IF(D203="기사임",IFERROR(IF((VLOOKUP(CONCATENATE("http://skinnonews.com",A203),'기사 리스트'!C:E,3,FALSE))&gt;='뉴스룸 요약'!$F$17,"O",""),""),"")</f>
        <v/>
      </c>
      <c r="F203" s="110" t="str">
        <f>IFERROR(IF(VLOOKUP(CONCATENATE("http://skinnonews.com"&amp;A203),'기사 리스트'!C:D,2,FALSE)="yes","yes",""),"")</f>
        <v/>
      </c>
      <c r="G203" s="110" t="str">
        <f>IFERROR(IF(E203="O",B203/(EOMONTH('뉴스룸 요약'!$F$17,0)-(VLOOKUP(CONCATENATE("http://skinnonews.com",A203),'기사 리스트'!C:E,3,FALSE))+1),""),"")</f>
        <v/>
      </c>
      <c r="H203" s="110" t="str">
        <f>IFERROR(IF(E203="O",C203/(EOMONTH('뉴스룸 요약'!$F$17,0)-(VLOOKUP(CONCATENATE("http://skinnonews.com",A203),'기사 리스트'!C:E,3,FALSE))+1),""),"")</f>
        <v/>
      </c>
      <c r="I203" s="110" t="str">
        <f t="shared" si="11"/>
        <v/>
      </c>
      <c r="J203" s="110" t="str">
        <f t="shared" si="12"/>
        <v/>
      </c>
      <c r="L203" s="111">
        <f>IFERROR(VLOOKUP("http://skinnonews.com"&amp;A203,'기사 리스트'!C:E,3,FALSE),"")</f>
        <v>45489</v>
      </c>
      <c r="Q203" s="110" t="str">
        <f>IFERROR(IF(E203="O",(INDEX('기사 리스트'!B:B,MATCH("http://skinnonews.com"&amp;A203,'기사 리스트'!C:C,0))),""),"")</f>
        <v/>
      </c>
    </row>
    <row r="204" spans="1:17">
      <c r="A204" s="6" t="s">
        <v>2175</v>
      </c>
      <c r="B204" s="6">
        <v>11</v>
      </c>
      <c r="C204" s="6">
        <v>9</v>
      </c>
      <c r="D204" s="110" t="str">
        <f t="shared" si="10"/>
        <v>기사임</v>
      </c>
      <c r="E204" s="110" t="str">
        <f>IF(D204="기사임",IFERROR(IF((VLOOKUP(CONCATENATE("http://skinnonews.com",A204),'기사 리스트'!C:E,3,FALSE))&gt;='뉴스룸 요약'!$F$17,"O",""),""),"")</f>
        <v/>
      </c>
      <c r="F204" s="110" t="str">
        <f>IFERROR(IF(VLOOKUP(CONCATENATE("http://skinnonews.com"&amp;A204),'기사 리스트'!C:D,2,FALSE)="yes","yes",""),"")</f>
        <v/>
      </c>
      <c r="G204" s="110" t="str">
        <f>IFERROR(IF(E204="O",B204/(EOMONTH('뉴스룸 요약'!$F$17,0)-(VLOOKUP(CONCATENATE("http://skinnonews.com",A204),'기사 리스트'!C:E,3,FALSE))+1),""),"")</f>
        <v/>
      </c>
      <c r="H204" s="110" t="str">
        <f>IFERROR(IF(E204="O",C204/(EOMONTH('뉴스룸 요약'!$F$17,0)-(VLOOKUP(CONCATENATE("http://skinnonews.com",A204),'기사 리스트'!C:E,3,FALSE))+1),""),"")</f>
        <v/>
      </c>
      <c r="I204" s="110" t="str">
        <f t="shared" si="11"/>
        <v/>
      </c>
      <c r="J204" s="110" t="str">
        <f t="shared" si="12"/>
        <v/>
      </c>
      <c r="L204" s="111">
        <f>IFERROR(VLOOKUP("http://skinnonews.com"&amp;A204,'기사 리스트'!C:E,3,FALSE),"")</f>
        <v>45512</v>
      </c>
      <c r="Q204" s="110" t="str">
        <f>IFERROR(IF(E204="O",(INDEX('기사 리스트'!B:B,MATCH("http://skinnonews.com"&amp;A204,'기사 리스트'!C:C,0))),""),"")</f>
        <v/>
      </c>
    </row>
    <row r="205" spans="1:17">
      <c r="A205" s="6" t="s">
        <v>623</v>
      </c>
      <c r="B205" s="6">
        <v>11</v>
      </c>
      <c r="C205" s="6">
        <v>13</v>
      </c>
      <c r="D205" s="110" t="str">
        <f t="shared" si="10"/>
        <v>기사임</v>
      </c>
      <c r="E205" s="110" t="str">
        <f>IF(D205="기사임",IFERROR(IF((VLOOKUP(CONCATENATE("http://skinnonews.com",A205),'기사 리스트'!C:E,3,FALSE))&gt;='뉴스룸 요약'!$F$17,"O",""),""),"")</f>
        <v/>
      </c>
      <c r="F205" s="110" t="str">
        <f>IFERROR(IF(VLOOKUP(CONCATENATE("http://skinnonews.com"&amp;A205),'기사 리스트'!C:D,2,FALSE)="yes","yes",""),"")</f>
        <v/>
      </c>
      <c r="G205" s="110" t="str">
        <f>IFERROR(IF(E205="O",B205/(EOMONTH('뉴스룸 요약'!$F$17,0)-(VLOOKUP(CONCATENATE("http://skinnonews.com",A205),'기사 리스트'!C:E,3,FALSE))+1),""),"")</f>
        <v/>
      </c>
      <c r="H205" s="110" t="str">
        <f>IFERROR(IF(E205="O",C205/(EOMONTH('뉴스룸 요약'!$F$17,0)-(VLOOKUP(CONCATENATE("http://skinnonews.com",A205),'기사 리스트'!C:E,3,FALSE))+1),""),"")</f>
        <v/>
      </c>
      <c r="I205" s="110" t="str">
        <f t="shared" si="11"/>
        <v/>
      </c>
      <c r="J205" s="110" t="str">
        <f t="shared" si="12"/>
        <v/>
      </c>
      <c r="L205" s="111">
        <f>IFERROR(VLOOKUP("http://skinnonews.com"&amp;A205,'기사 리스트'!C:E,3,FALSE),"")</f>
        <v>44302</v>
      </c>
      <c r="Q205" s="110" t="str">
        <f>IFERROR(IF(E205="O",(INDEX('기사 리스트'!B:B,MATCH("http://skinnonews.com"&amp;A205,'기사 리스트'!C:C,0))),""),"")</f>
        <v/>
      </c>
    </row>
    <row r="206" spans="1:17">
      <c r="A206" s="6" t="s">
        <v>506</v>
      </c>
      <c r="B206" s="6">
        <v>11</v>
      </c>
      <c r="C206" s="6">
        <v>11</v>
      </c>
      <c r="D206" s="110" t="str">
        <f t="shared" si="10"/>
        <v>기사임</v>
      </c>
      <c r="E206" s="110" t="str">
        <f>IF(D206="기사임",IFERROR(IF((VLOOKUP(CONCATENATE("http://skinnonews.com",A206),'기사 리스트'!C:E,3,FALSE))&gt;='뉴스룸 요약'!$F$17,"O",""),""),"")</f>
        <v/>
      </c>
      <c r="F206" s="110" t="str">
        <f>IFERROR(IF(VLOOKUP(CONCATENATE("http://skinnonews.com"&amp;A206),'기사 리스트'!C:D,2,FALSE)="yes","yes",""),"")</f>
        <v/>
      </c>
      <c r="G206" s="110" t="str">
        <f>IFERROR(IF(E206="O",B206/(EOMONTH('뉴스룸 요약'!$F$17,0)-(VLOOKUP(CONCATENATE("http://skinnonews.com",A206),'기사 리스트'!C:E,3,FALSE))+1),""),"")</f>
        <v/>
      </c>
      <c r="H206" s="110" t="str">
        <f>IFERROR(IF(E206="O",C206/(EOMONTH('뉴스룸 요약'!$F$17,0)-(VLOOKUP(CONCATENATE("http://skinnonews.com",A206),'기사 리스트'!C:E,3,FALSE))+1),""),"")</f>
        <v/>
      </c>
      <c r="I206" s="110" t="str">
        <f t="shared" si="11"/>
        <v/>
      </c>
      <c r="J206" s="110" t="str">
        <f t="shared" si="12"/>
        <v/>
      </c>
      <c r="L206" s="111">
        <f>IFERROR(VLOOKUP("http://skinnonews.com"&amp;A206,'기사 리스트'!C:E,3,FALSE),"")</f>
        <v>44511</v>
      </c>
      <c r="Q206" s="110" t="str">
        <f>IFERROR(IF(E206="O",(INDEX('기사 리스트'!B:B,MATCH("http://skinnonews.com"&amp;A206,'기사 리스트'!C:C,0))),""),"")</f>
        <v/>
      </c>
    </row>
    <row r="207" spans="1:17">
      <c r="A207" s="6" t="s">
        <v>583</v>
      </c>
      <c r="B207" s="6">
        <v>11</v>
      </c>
      <c r="C207" s="6">
        <v>8</v>
      </c>
      <c r="D207" s="110" t="str">
        <f t="shared" si="10"/>
        <v/>
      </c>
      <c r="E207" s="110" t="str">
        <f>IF(D207="기사임",IFERROR(IF((VLOOKUP(CONCATENATE("http://skinnonews.com",A207),'기사 리스트'!C:E,3,FALSE))&gt;='뉴스룸 요약'!$F$17,"O",""),""),"")</f>
        <v/>
      </c>
      <c r="F207" s="110" t="str">
        <f>IFERROR(IF(VLOOKUP(CONCATENATE("http://skinnonews.com"&amp;A207),'기사 리스트'!C:D,2,FALSE)="yes","yes",""),"")</f>
        <v/>
      </c>
      <c r="G207" s="110" t="str">
        <f>IFERROR(IF(E207="O",B207/(EOMONTH('뉴스룸 요약'!$F$17,0)-(VLOOKUP(CONCATENATE("http://skinnonews.com",A207),'기사 리스트'!C:E,3,FALSE))+1),""),"")</f>
        <v/>
      </c>
      <c r="H207" s="110" t="str">
        <f>IFERROR(IF(E207="O",C207/(EOMONTH('뉴스룸 요약'!$F$17,0)-(VLOOKUP(CONCATENATE("http://skinnonews.com",A207),'기사 리스트'!C:E,3,FALSE))+1),""),"")</f>
        <v/>
      </c>
      <c r="I207" s="110" t="str">
        <f t="shared" si="11"/>
        <v/>
      </c>
      <c r="J207" s="110" t="str">
        <f t="shared" si="12"/>
        <v/>
      </c>
      <c r="L207" s="111" t="str">
        <f>IFERROR(VLOOKUP("http://skinnonews.com"&amp;A207,'기사 리스트'!C:E,3,FALSE),"")</f>
        <v/>
      </c>
      <c r="Q207" s="110" t="str">
        <f>IFERROR(IF(E207="O",(INDEX('기사 리스트'!B:B,MATCH("http://skinnonews.com"&amp;A207,'기사 리스트'!C:C,0))),""),"")</f>
        <v/>
      </c>
    </row>
    <row r="208" spans="1:17">
      <c r="A208" s="6" t="s">
        <v>1455</v>
      </c>
      <c r="B208" s="6">
        <v>11</v>
      </c>
      <c r="C208" s="6">
        <v>10</v>
      </c>
      <c r="D208" s="110" t="str">
        <f t="shared" si="10"/>
        <v/>
      </c>
      <c r="E208" s="110" t="str">
        <f>IF(D208="기사임",IFERROR(IF((VLOOKUP(CONCATENATE("http://skinnonews.com",A208),'기사 리스트'!C:E,3,FALSE))&gt;='뉴스룸 요약'!$F$17,"O",""),""),"")</f>
        <v/>
      </c>
      <c r="F208" s="110" t="str">
        <f>IFERROR(IF(VLOOKUP(CONCATENATE("http://skinnonews.com"&amp;A208),'기사 리스트'!C:D,2,FALSE)="yes","yes",""),"")</f>
        <v/>
      </c>
      <c r="G208" s="110" t="str">
        <f>IFERROR(IF(E208="O",B208/(EOMONTH('뉴스룸 요약'!$F$17,0)-(VLOOKUP(CONCATENATE("http://skinnonews.com",A208),'기사 리스트'!C:E,3,FALSE))+1),""),"")</f>
        <v/>
      </c>
      <c r="H208" s="110" t="str">
        <f>IFERROR(IF(E208="O",C208/(EOMONTH('뉴스룸 요약'!$F$17,0)-(VLOOKUP(CONCATENATE("http://skinnonews.com",A208),'기사 리스트'!C:E,3,FALSE))+1),""),"")</f>
        <v/>
      </c>
      <c r="I208" s="110" t="str">
        <f t="shared" si="11"/>
        <v/>
      </c>
      <c r="J208" s="110" t="str">
        <f t="shared" si="12"/>
        <v/>
      </c>
      <c r="L208" s="111" t="str">
        <f>IFERROR(VLOOKUP("http://skinnonews.com"&amp;A208,'기사 리스트'!C:E,3,FALSE),"")</f>
        <v/>
      </c>
      <c r="Q208" s="110" t="str">
        <f>IFERROR(IF(E208="O",(INDEX('기사 리스트'!B:B,MATCH("http://skinnonews.com"&amp;A208,'기사 리스트'!C:C,0))),""),"")</f>
        <v/>
      </c>
    </row>
    <row r="209" spans="1:17">
      <c r="A209" s="6" t="s">
        <v>489</v>
      </c>
      <c r="B209" s="6">
        <v>10</v>
      </c>
      <c r="C209" s="6">
        <v>12</v>
      </c>
      <c r="D209" s="110" t="str">
        <f t="shared" si="10"/>
        <v>기사임</v>
      </c>
      <c r="E209" s="110" t="str">
        <f>IF(D209="기사임",IFERROR(IF((VLOOKUP(CONCATENATE("http://skinnonews.com",A209),'기사 리스트'!C:E,3,FALSE))&gt;='뉴스룸 요약'!$F$17,"O",""),""),"")</f>
        <v/>
      </c>
      <c r="F209" s="110" t="str">
        <f>IFERROR(IF(VLOOKUP(CONCATENATE("http://skinnonews.com"&amp;A209),'기사 리스트'!C:D,2,FALSE)="yes","yes",""),"")</f>
        <v/>
      </c>
      <c r="G209" s="110" t="str">
        <f>IFERROR(IF(E209="O",B209/(EOMONTH('뉴스룸 요약'!$F$17,0)-(VLOOKUP(CONCATENATE("http://skinnonews.com",A209),'기사 리스트'!C:E,3,FALSE))+1),""),"")</f>
        <v/>
      </c>
      <c r="H209" s="110" t="str">
        <f>IFERROR(IF(E209="O",C209/(EOMONTH('뉴스룸 요약'!$F$17,0)-(VLOOKUP(CONCATENATE("http://skinnonews.com",A209),'기사 리스트'!C:E,3,FALSE))+1),""),"")</f>
        <v/>
      </c>
      <c r="I209" s="110" t="str">
        <f t="shared" si="11"/>
        <v/>
      </c>
      <c r="J209" s="110" t="str">
        <f t="shared" si="12"/>
        <v/>
      </c>
      <c r="L209" s="111">
        <f>IFERROR(VLOOKUP("http://skinnonews.com"&amp;A209,'기사 리스트'!C:E,3,FALSE),"")</f>
        <v>44747</v>
      </c>
      <c r="Q209" s="110" t="str">
        <f>IFERROR(IF(E209="O",(INDEX('기사 리스트'!B:B,MATCH("http://skinnonews.com"&amp;A209,'기사 리스트'!C:C,0))),""),"")</f>
        <v/>
      </c>
    </row>
    <row r="210" spans="1:17">
      <c r="A210" s="6" t="s">
        <v>596</v>
      </c>
      <c r="B210" s="6">
        <v>10</v>
      </c>
      <c r="C210" s="6">
        <v>11</v>
      </c>
      <c r="D210" s="110" t="str">
        <f t="shared" si="10"/>
        <v>기사임</v>
      </c>
      <c r="E210" s="110" t="str">
        <f>IF(D210="기사임",IFERROR(IF((VLOOKUP(CONCATENATE("http://skinnonews.com",A210),'기사 리스트'!C:E,3,FALSE))&gt;='뉴스룸 요약'!$F$17,"O",""),""),"")</f>
        <v/>
      </c>
      <c r="F210" s="110" t="str">
        <f>IFERROR(IF(VLOOKUP(CONCATENATE("http://skinnonews.com"&amp;A210),'기사 리스트'!C:D,2,FALSE)="yes","yes",""),"")</f>
        <v/>
      </c>
      <c r="G210" s="110" t="str">
        <f>IFERROR(IF(E210="O",B210/(EOMONTH('뉴스룸 요약'!$F$17,0)-(VLOOKUP(CONCATENATE("http://skinnonews.com",A210),'기사 리스트'!C:E,3,FALSE))+1),""),"")</f>
        <v/>
      </c>
      <c r="H210" s="110" t="str">
        <f>IFERROR(IF(E210="O",C210/(EOMONTH('뉴스룸 요약'!$F$17,0)-(VLOOKUP(CONCATENATE("http://skinnonews.com",A210),'기사 리스트'!C:E,3,FALSE))+1),""),"")</f>
        <v/>
      </c>
      <c r="I210" s="110" t="str">
        <f t="shared" si="11"/>
        <v/>
      </c>
      <c r="J210" s="110" t="str">
        <f t="shared" si="12"/>
        <v/>
      </c>
      <c r="L210" s="111">
        <f>IFERROR(VLOOKUP("http://skinnonews.com"&amp;A210,'기사 리스트'!C:E,3,FALSE),"")</f>
        <v>44781</v>
      </c>
      <c r="Q210" s="110" t="str">
        <f>IFERROR(IF(E210="O",(INDEX('기사 리스트'!B:B,MATCH("http://skinnonews.com"&amp;A210,'기사 리스트'!C:C,0))),""),"")</f>
        <v/>
      </c>
    </row>
    <row r="211" spans="1:17">
      <c r="A211" s="6" t="s">
        <v>488</v>
      </c>
      <c r="B211" s="6">
        <v>10</v>
      </c>
      <c r="C211" s="6">
        <v>10</v>
      </c>
      <c r="D211" s="110" t="str">
        <f t="shared" si="10"/>
        <v>기사임</v>
      </c>
      <c r="E211" s="110" t="str">
        <f>IF(D211="기사임",IFERROR(IF((VLOOKUP(CONCATENATE("http://skinnonews.com",A211),'기사 리스트'!C:E,3,FALSE))&gt;='뉴스룸 요약'!$F$17,"O",""),""),"")</f>
        <v/>
      </c>
      <c r="F211" s="110" t="str">
        <f>IFERROR(IF(VLOOKUP(CONCATENATE("http://skinnonews.com"&amp;A211),'기사 리스트'!C:D,2,FALSE)="yes","yes",""),"")</f>
        <v/>
      </c>
      <c r="G211" s="110" t="str">
        <f>IFERROR(IF(E211="O",B211/(EOMONTH('뉴스룸 요약'!$F$17,0)-(VLOOKUP(CONCATENATE("http://skinnonews.com",A211),'기사 리스트'!C:E,3,FALSE))+1),""),"")</f>
        <v/>
      </c>
      <c r="H211" s="110" t="str">
        <f>IFERROR(IF(E211="O",C211/(EOMONTH('뉴스룸 요약'!$F$17,0)-(VLOOKUP(CONCATENATE("http://skinnonews.com",A211),'기사 리스트'!C:E,3,FALSE))+1),""),"")</f>
        <v/>
      </c>
      <c r="I211" s="110" t="str">
        <f t="shared" si="11"/>
        <v/>
      </c>
      <c r="J211" s="110" t="str">
        <f t="shared" si="12"/>
        <v/>
      </c>
      <c r="L211" s="111">
        <f>IFERROR(VLOOKUP("http://skinnonews.com"&amp;A211,'기사 리스트'!C:E,3,FALSE),"")</f>
        <v>44963</v>
      </c>
      <c r="Q211" s="110" t="str">
        <f>IFERROR(IF(E211="O",(INDEX('기사 리스트'!B:B,MATCH("http://skinnonews.com"&amp;A211,'기사 리스트'!C:C,0))),""),"")</f>
        <v/>
      </c>
    </row>
    <row r="212" spans="1:17">
      <c r="A212" s="6" t="s">
        <v>482</v>
      </c>
      <c r="B212" s="6">
        <v>10</v>
      </c>
      <c r="C212" s="6">
        <v>12</v>
      </c>
      <c r="D212" s="110" t="str">
        <f t="shared" si="10"/>
        <v>기사임</v>
      </c>
      <c r="E212" s="110" t="str">
        <f>IF(D212="기사임",IFERROR(IF((VLOOKUP(CONCATENATE("http://skinnonews.com",A212),'기사 리스트'!C:E,3,FALSE))&gt;='뉴스룸 요약'!$F$17,"O",""),""),"")</f>
        <v/>
      </c>
      <c r="F212" s="110" t="str">
        <f>IFERROR(IF(VLOOKUP(CONCATENATE("http://skinnonews.com"&amp;A212),'기사 리스트'!C:D,2,FALSE)="yes","yes",""),"")</f>
        <v/>
      </c>
      <c r="G212" s="110" t="str">
        <f>IFERROR(IF(E212="O",B212/(EOMONTH('뉴스룸 요약'!$F$17,0)-(VLOOKUP(CONCATENATE("http://skinnonews.com",A212),'기사 리스트'!C:E,3,FALSE))+1),""),"")</f>
        <v/>
      </c>
      <c r="H212" s="110" t="str">
        <f>IFERROR(IF(E212="O",C212/(EOMONTH('뉴스룸 요약'!$F$17,0)-(VLOOKUP(CONCATENATE("http://skinnonews.com",A212),'기사 리스트'!C:E,3,FALSE))+1),""),"")</f>
        <v/>
      </c>
      <c r="I212" s="110" t="str">
        <f t="shared" si="11"/>
        <v/>
      </c>
      <c r="J212" s="110" t="str">
        <f t="shared" si="12"/>
        <v/>
      </c>
      <c r="L212" s="111">
        <f>IFERROR(VLOOKUP("http://skinnonews.com"&amp;A212,'기사 리스트'!C:E,3,FALSE),"")</f>
        <v>44977</v>
      </c>
      <c r="Q212" s="110" t="str">
        <f>IFERROR(IF(E212="O",(INDEX('기사 리스트'!B:B,MATCH("http://skinnonews.com"&amp;A212,'기사 리스트'!C:C,0))),""),"")</f>
        <v/>
      </c>
    </row>
    <row r="213" spans="1:17">
      <c r="A213" s="6" t="s">
        <v>953</v>
      </c>
      <c r="B213" s="6">
        <v>10</v>
      </c>
      <c r="C213" s="6">
        <v>11</v>
      </c>
      <c r="D213" s="110" t="str">
        <f t="shared" si="10"/>
        <v>기사임</v>
      </c>
      <c r="E213" s="110" t="str">
        <f>IF(D213="기사임",IFERROR(IF((VLOOKUP(CONCATENATE("http://skinnonews.com",A213),'기사 리스트'!C:E,3,FALSE))&gt;='뉴스룸 요약'!$F$17,"O",""),""),"")</f>
        <v/>
      </c>
      <c r="F213" s="110" t="str">
        <f>IFERROR(IF(VLOOKUP(CONCATENATE("http://skinnonews.com"&amp;A213),'기사 리스트'!C:D,2,FALSE)="yes","yes",""),"")</f>
        <v/>
      </c>
      <c r="G213" s="110" t="str">
        <f>IFERROR(IF(E213="O",B213/(EOMONTH('뉴스룸 요약'!$F$17,0)-(VLOOKUP(CONCATENATE("http://skinnonews.com",A213),'기사 리스트'!C:E,3,FALSE))+1),""),"")</f>
        <v/>
      </c>
      <c r="H213" s="110" t="str">
        <f>IFERROR(IF(E213="O",C213/(EOMONTH('뉴스룸 요약'!$F$17,0)-(VLOOKUP(CONCATENATE("http://skinnonews.com",A213),'기사 리스트'!C:E,3,FALSE))+1),""),"")</f>
        <v/>
      </c>
      <c r="I213" s="110" t="str">
        <f t="shared" si="11"/>
        <v/>
      </c>
      <c r="J213" s="110" t="str">
        <f t="shared" si="12"/>
        <v/>
      </c>
      <c r="L213" s="111">
        <f>IFERROR(VLOOKUP("http://skinnonews.com"&amp;A213,'기사 리스트'!C:E,3,FALSE),"")</f>
        <v>45050</v>
      </c>
      <c r="Q213" s="110" t="str">
        <f>IFERROR(IF(E213="O",(INDEX('기사 리스트'!B:B,MATCH("http://skinnonews.com"&amp;A213,'기사 리스트'!C:C,0))),""),"")</f>
        <v/>
      </c>
    </row>
    <row r="214" spans="1:17">
      <c r="A214" s="6" t="s">
        <v>1365</v>
      </c>
      <c r="B214" s="6">
        <v>10</v>
      </c>
      <c r="C214" s="6">
        <v>13</v>
      </c>
      <c r="D214" s="110" t="str">
        <f t="shared" si="10"/>
        <v>기사임</v>
      </c>
      <c r="E214" s="110" t="str">
        <f>IF(D214="기사임",IFERROR(IF((VLOOKUP(CONCATENATE("http://skinnonews.com",A214),'기사 리스트'!C:E,3,FALSE))&gt;='뉴스룸 요약'!$F$17,"O",""),""),"")</f>
        <v/>
      </c>
      <c r="F214" s="110" t="str">
        <f>IFERROR(IF(VLOOKUP(CONCATENATE("http://skinnonews.com"&amp;A214),'기사 리스트'!C:D,2,FALSE)="yes","yes",""),"")</f>
        <v>yes</v>
      </c>
      <c r="G214" s="110" t="str">
        <f>IFERROR(IF(E214="O",B214/(EOMONTH('뉴스룸 요약'!$F$17,0)-(VLOOKUP(CONCATENATE("http://skinnonews.com",A214),'기사 리스트'!C:E,3,FALSE))+1),""),"")</f>
        <v/>
      </c>
      <c r="H214" s="110" t="str">
        <f>IFERROR(IF(E214="O",C214/(EOMONTH('뉴스룸 요약'!$F$17,0)-(VLOOKUP(CONCATENATE("http://skinnonews.com",A214),'기사 리스트'!C:E,3,FALSE))+1),""),"")</f>
        <v/>
      </c>
      <c r="I214" s="110" t="str">
        <f t="shared" si="11"/>
        <v/>
      </c>
      <c r="J214" s="110" t="str">
        <f t="shared" si="12"/>
        <v/>
      </c>
      <c r="L214" s="111">
        <f>IFERROR(VLOOKUP("http://skinnonews.com"&amp;A214,'기사 리스트'!C:E,3,FALSE),"")</f>
        <v>45261</v>
      </c>
      <c r="Q214" s="110" t="str">
        <f>IFERROR(IF(E214="O",(INDEX('기사 리스트'!B:B,MATCH("http://skinnonews.com"&amp;A214,'기사 리스트'!C:C,0))),""),"")</f>
        <v/>
      </c>
    </row>
    <row r="215" spans="1:17">
      <c r="A215" s="6" t="s">
        <v>1921</v>
      </c>
      <c r="B215" s="6">
        <v>10</v>
      </c>
      <c r="C215" s="6">
        <v>9</v>
      </c>
      <c r="D215" s="110" t="str">
        <f t="shared" si="10"/>
        <v>기사임</v>
      </c>
      <c r="E215" s="110" t="str">
        <f>IF(D215="기사임",IFERROR(IF((VLOOKUP(CONCATENATE("http://skinnonews.com",A215),'기사 리스트'!C:E,3,FALSE))&gt;='뉴스룸 요약'!$F$17,"O",""),""),"")</f>
        <v/>
      </c>
      <c r="F215" s="110" t="str">
        <f>IFERROR(IF(VLOOKUP(CONCATENATE("http://skinnonews.com"&amp;A215),'기사 리스트'!C:D,2,FALSE)="yes","yes",""),"")</f>
        <v/>
      </c>
      <c r="G215" s="110" t="str">
        <f>IFERROR(IF(E215="O",B215/(EOMONTH('뉴스룸 요약'!$F$17,0)-(VLOOKUP(CONCATENATE("http://skinnonews.com",A215),'기사 리스트'!C:E,3,FALSE))+1),""),"")</f>
        <v/>
      </c>
      <c r="H215" s="110" t="str">
        <f>IFERROR(IF(E215="O",C215/(EOMONTH('뉴스룸 요약'!$F$17,0)-(VLOOKUP(CONCATENATE("http://skinnonews.com",A215),'기사 리스트'!C:E,3,FALSE))+1),""),"")</f>
        <v/>
      </c>
      <c r="I215" s="110" t="str">
        <f t="shared" si="11"/>
        <v/>
      </c>
      <c r="J215" s="110" t="str">
        <f t="shared" si="12"/>
        <v/>
      </c>
      <c r="L215" s="111">
        <f>IFERROR(VLOOKUP("http://skinnonews.com"&amp;A215,'기사 리스트'!C:E,3,FALSE),"")</f>
        <v>45439</v>
      </c>
      <c r="Q215" s="110" t="str">
        <f>IFERROR(IF(E215="O",(INDEX('기사 리스트'!B:B,MATCH("http://skinnonews.com"&amp;A215,'기사 리스트'!C:C,0))),""),"")</f>
        <v/>
      </c>
    </row>
    <row r="216" spans="1:17">
      <c r="A216" s="6" t="s">
        <v>1960</v>
      </c>
      <c r="B216" s="6">
        <v>10</v>
      </c>
      <c r="C216" s="6">
        <v>8</v>
      </c>
      <c r="D216" s="110" t="str">
        <f t="shared" si="10"/>
        <v>기사임</v>
      </c>
      <c r="E216" s="110" t="str">
        <f>IF(D216="기사임",IFERROR(IF((VLOOKUP(CONCATENATE("http://skinnonews.com",A216),'기사 리스트'!C:E,3,FALSE))&gt;='뉴스룸 요약'!$F$17,"O",""),""),"")</f>
        <v/>
      </c>
      <c r="F216" s="110" t="str">
        <f>IFERROR(IF(VLOOKUP(CONCATENATE("http://skinnonews.com"&amp;A216),'기사 리스트'!C:D,2,FALSE)="yes","yes",""),"")</f>
        <v/>
      </c>
      <c r="G216" s="110" t="str">
        <f>IFERROR(IF(E216="O",B216/(EOMONTH('뉴스룸 요약'!$F$17,0)-(VLOOKUP(CONCATENATE("http://skinnonews.com",A216),'기사 리스트'!C:E,3,FALSE))+1),""),"")</f>
        <v/>
      </c>
      <c r="H216" s="110" t="str">
        <f>IFERROR(IF(E216="O",C216/(EOMONTH('뉴스룸 요약'!$F$17,0)-(VLOOKUP(CONCATENATE("http://skinnonews.com",A216),'기사 리스트'!C:E,3,FALSE))+1),""),"")</f>
        <v/>
      </c>
      <c r="I216" s="110" t="str">
        <f t="shared" si="11"/>
        <v/>
      </c>
      <c r="J216" s="110" t="str">
        <f t="shared" si="12"/>
        <v/>
      </c>
      <c r="L216" s="111">
        <f>IFERROR(VLOOKUP("http://skinnonews.com"&amp;A216,'기사 리스트'!C:E,3,FALSE),"")</f>
        <v>45454</v>
      </c>
      <c r="Q216" s="110" t="str">
        <f>IFERROR(IF(E216="O",(INDEX('기사 리스트'!B:B,MATCH("http://skinnonews.com"&amp;A216,'기사 리스트'!C:C,0))),""),"")</f>
        <v/>
      </c>
    </row>
    <row r="217" spans="1:17">
      <c r="A217" s="6" t="s">
        <v>668</v>
      </c>
      <c r="B217" s="6">
        <v>10</v>
      </c>
      <c r="C217" s="6">
        <v>11</v>
      </c>
      <c r="D217" s="110" t="str">
        <f t="shared" si="10"/>
        <v>기사임</v>
      </c>
      <c r="E217" s="110" t="str">
        <f>IF(D217="기사임",IFERROR(IF((VLOOKUP(CONCATENATE("http://skinnonews.com",A217),'기사 리스트'!C:E,3,FALSE))&gt;='뉴스룸 요약'!$F$17,"O",""),""),"")</f>
        <v/>
      </c>
      <c r="F217" s="110" t="str">
        <f>IFERROR(IF(VLOOKUP(CONCATENATE("http://skinnonews.com"&amp;A217),'기사 리스트'!C:D,2,FALSE)="yes","yes",""),"")</f>
        <v/>
      </c>
      <c r="G217" s="110" t="str">
        <f>IFERROR(IF(E217="O",B217/(EOMONTH('뉴스룸 요약'!$F$17,0)-(VLOOKUP(CONCATENATE("http://skinnonews.com",A217),'기사 리스트'!C:E,3,FALSE))+1),""),"")</f>
        <v/>
      </c>
      <c r="H217" s="110" t="str">
        <f>IFERROR(IF(E217="O",C217/(EOMONTH('뉴스룸 요약'!$F$17,0)-(VLOOKUP(CONCATENATE("http://skinnonews.com",A217),'기사 리스트'!C:E,3,FALSE))+1),""),"")</f>
        <v/>
      </c>
      <c r="I217" s="110" t="str">
        <f t="shared" si="11"/>
        <v/>
      </c>
      <c r="J217" s="110" t="str">
        <f t="shared" si="12"/>
        <v/>
      </c>
      <c r="L217" s="111">
        <f>IFERROR(VLOOKUP("http://skinnonews.com"&amp;A217,'기사 리스트'!C:E,3,FALSE),"")</f>
        <v>44127</v>
      </c>
      <c r="Q217" s="110" t="str">
        <f>IFERROR(IF(E217="O",(INDEX('기사 리스트'!B:B,MATCH("http://skinnonews.com"&amp;A217,'기사 리스트'!C:C,0))),""),"")</f>
        <v/>
      </c>
    </row>
    <row r="218" spans="1:17">
      <c r="A218" s="6" t="s">
        <v>608</v>
      </c>
      <c r="B218" s="6">
        <v>10</v>
      </c>
      <c r="C218" s="6">
        <v>10</v>
      </c>
      <c r="D218" s="110" t="str">
        <f t="shared" si="10"/>
        <v>기사임</v>
      </c>
      <c r="E218" s="110" t="str">
        <f>IF(D218="기사임",IFERROR(IF((VLOOKUP(CONCATENATE("http://skinnonews.com",A218),'기사 리스트'!C:E,3,FALSE))&gt;='뉴스룸 요약'!$F$17,"O",""),""),"")</f>
        <v/>
      </c>
      <c r="F218" s="110" t="str">
        <f>IFERROR(IF(VLOOKUP(CONCATENATE("http://skinnonews.com"&amp;A218),'기사 리스트'!C:D,2,FALSE)="yes","yes",""),"")</f>
        <v/>
      </c>
      <c r="G218" s="110" t="str">
        <f>IFERROR(IF(E218="O",B218/(EOMONTH('뉴스룸 요약'!$F$17,0)-(VLOOKUP(CONCATENATE("http://skinnonews.com",A218),'기사 리스트'!C:E,3,FALSE))+1),""),"")</f>
        <v/>
      </c>
      <c r="H218" s="110" t="str">
        <f>IFERROR(IF(E218="O",C218/(EOMONTH('뉴스룸 요약'!$F$17,0)-(VLOOKUP(CONCATENATE("http://skinnonews.com",A218),'기사 리스트'!C:E,3,FALSE))+1),""),"")</f>
        <v/>
      </c>
      <c r="I218" s="110" t="str">
        <f t="shared" si="11"/>
        <v/>
      </c>
      <c r="J218" s="110" t="str">
        <f t="shared" si="12"/>
        <v/>
      </c>
      <c r="L218" s="111" t="str">
        <f>IFERROR(VLOOKUP("http://skinnonews.com"&amp;A218,'기사 리스트'!C:E,3,FALSE),"")</f>
        <v/>
      </c>
      <c r="Q218" s="110" t="str">
        <f>IFERROR(IF(E218="O",(INDEX('기사 리스트'!B:B,MATCH("http://skinnonews.com"&amp;A218,'기사 리스트'!C:C,0))),""),"")</f>
        <v/>
      </c>
    </row>
    <row r="219" spans="1:17">
      <c r="A219" s="6" t="s">
        <v>627</v>
      </c>
      <c r="B219" s="6">
        <v>10</v>
      </c>
      <c r="C219" s="6">
        <v>8</v>
      </c>
      <c r="D219" s="110" t="str">
        <f t="shared" si="10"/>
        <v>기사임</v>
      </c>
      <c r="E219" s="110" t="str">
        <f>IF(D219="기사임",IFERROR(IF((VLOOKUP(CONCATENATE("http://skinnonews.com",A219),'기사 리스트'!C:E,3,FALSE))&gt;='뉴스룸 요약'!$F$17,"O",""),""),"")</f>
        <v/>
      </c>
      <c r="F219" s="110" t="str">
        <f>IFERROR(IF(VLOOKUP(CONCATENATE("http://skinnonews.com"&amp;A219),'기사 리스트'!C:D,2,FALSE)="yes","yes",""),"")</f>
        <v/>
      </c>
      <c r="G219" s="110" t="str">
        <f>IFERROR(IF(E219="O",B219/(EOMONTH('뉴스룸 요약'!$F$17,0)-(VLOOKUP(CONCATENATE("http://skinnonews.com",A219),'기사 리스트'!C:E,3,FALSE))+1),""),"")</f>
        <v/>
      </c>
      <c r="H219" s="110" t="str">
        <f>IFERROR(IF(E219="O",C219/(EOMONTH('뉴스룸 요약'!$F$17,0)-(VLOOKUP(CONCATENATE("http://skinnonews.com",A219),'기사 리스트'!C:E,3,FALSE))+1),""),"")</f>
        <v/>
      </c>
      <c r="I219" s="110" t="str">
        <f t="shared" si="11"/>
        <v/>
      </c>
      <c r="J219" s="110" t="str">
        <f t="shared" si="12"/>
        <v/>
      </c>
      <c r="L219" s="111" t="str">
        <f>IFERROR(VLOOKUP("http://skinnonews.com"&amp;A219,'기사 리스트'!C:E,3,FALSE),"")</f>
        <v/>
      </c>
      <c r="Q219" s="110" t="str">
        <f>IFERROR(IF(E219="O",(INDEX('기사 리스트'!B:B,MATCH("http://skinnonews.com"&amp;A219,'기사 리스트'!C:C,0))),""),"")</f>
        <v/>
      </c>
    </row>
    <row r="220" spans="1:17">
      <c r="A220" s="6" t="s">
        <v>639</v>
      </c>
      <c r="B220" s="6">
        <v>10</v>
      </c>
      <c r="C220" s="6">
        <v>8</v>
      </c>
      <c r="D220" s="110" t="str">
        <f t="shared" si="10"/>
        <v>기사임</v>
      </c>
      <c r="E220" s="110" t="str">
        <f>IF(D220="기사임",IFERROR(IF((VLOOKUP(CONCATENATE("http://skinnonews.com",A220),'기사 리스트'!C:E,3,FALSE))&gt;='뉴스룸 요약'!$F$17,"O",""),""),"")</f>
        <v/>
      </c>
      <c r="F220" s="110" t="str">
        <f>IFERROR(IF(VLOOKUP(CONCATENATE("http://skinnonews.com"&amp;A220),'기사 리스트'!C:D,2,FALSE)="yes","yes",""),"")</f>
        <v/>
      </c>
      <c r="G220" s="110" t="str">
        <f>IFERROR(IF(E220="O",B220/(EOMONTH('뉴스룸 요약'!$F$17,0)-(VLOOKUP(CONCATENATE("http://skinnonews.com",A220),'기사 리스트'!C:E,3,FALSE))+1),""),"")</f>
        <v/>
      </c>
      <c r="H220" s="110" t="str">
        <f>IFERROR(IF(E220="O",C220/(EOMONTH('뉴스룸 요약'!$F$17,0)-(VLOOKUP(CONCATENATE("http://skinnonews.com",A220),'기사 리스트'!C:E,3,FALSE))+1),""),"")</f>
        <v/>
      </c>
      <c r="I220" s="110" t="str">
        <f t="shared" si="11"/>
        <v/>
      </c>
      <c r="J220" s="110" t="str">
        <f t="shared" si="12"/>
        <v/>
      </c>
      <c r="L220" s="111" t="str">
        <f>IFERROR(VLOOKUP("http://skinnonews.com"&amp;A220,'기사 리스트'!C:E,3,FALSE),"")</f>
        <v/>
      </c>
      <c r="Q220" s="110" t="str">
        <f>IFERROR(IF(E220="O",(INDEX('기사 리스트'!B:B,MATCH("http://skinnonews.com"&amp;A220,'기사 리스트'!C:C,0))),""),"")</f>
        <v/>
      </c>
    </row>
    <row r="221" spans="1:17">
      <c r="A221" s="6" t="s">
        <v>656</v>
      </c>
      <c r="B221" s="6">
        <v>10</v>
      </c>
      <c r="C221" s="6">
        <v>8</v>
      </c>
      <c r="D221" s="110" t="str">
        <f t="shared" si="10"/>
        <v/>
      </c>
      <c r="E221" s="110" t="str">
        <f>IF(D221="기사임",IFERROR(IF((VLOOKUP(CONCATENATE("http://skinnonews.com",A221),'기사 리스트'!C:E,3,FALSE))&gt;='뉴스룸 요약'!$F$17,"O",""),""),"")</f>
        <v/>
      </c>
      <c r="F221" s="110" t="str">
        <f>IFERROR(IF(VLOOKUP(CONCATENATE("http://skinnonews.com"&amp;A221),'기사 리스트'!C:D,2,FALSE)="yes","yes",""),"")</f>
        <v/>
      </c>
      <c r="G221" s="110" t="str">
        <f>IFERROR(IF(E221="O",B221/(EOMONTH('뉴스룸 요약'!$F$17,0)-(VLOOKUP(CONCATENATE("http://skinnonews.com",A221),'기사 리스트'!C:E,3,FALSE))+1),""),"")</f>
        <v/>
      </c>
      <c r="H221" s="110" t="str">
        <f>IFERROR(IF(E221="O",C221/(EOMONTH('뉴스룸 요약'!$F$17,0)-(VLOOKUP(CONCATENATE("http://skinnonews.com",A221),'기사 리스트'!C:E,3,FALSE))+1),""),"")</f>
        <v/>
      </c>
      <c r="I221" s="110" t="str">
        <f t="shared" si="11"/>
        <v/>
      </c>
      <c r="J221" s="110" t="str">
        <f t="shared" si="12"/>
        <v/>
      </c>
      <c r="L221" s="111" t="str">
        <f>IFERROR(VLOOKUP("http://skinnonews.com"&amp;A221,'기사 리스트'!C:E,3,FALSE),"")</f>
        <v/>
      </c>
      <c r="Q221" s="110" t="str">
        <f>IFERROR(IF(E221="O",(INDEX('기사 리스트'!B:B,MATCH("http://skinnonews.com"&amp;A221,'기사 리스트'!C:C,0))),""),"")</f>
        <v/>
      </c>
    </row>
    <row r="222" spans="1:17">
      <c r="A222" s="6" t="s">
        <v>960</v>
      </c>
      <c r="B222" s="6">
        <v>10</v>
      </c>
      <c r="C222" s="6">
        <v>8</v>
      </c>
      <c r="D222" s="110" t="str">
        <f t="shared" si="10"/>
        <v/>
      </c>
      <c r="E222" s="110" t="str">
        <f>IF(D222="기사임",IFERROR(IF((VLOOKUP(CONCATENATE("http://skinnonews.com",A222),'기사 리스트'!C:E,3,FALSE))&gt;='뉴스룸 요약'!$F$17,"O",""),""),"")</f>
        <v/>
      </c>
      <c r="F222" s="110" t="str">
        <f>IFERROR(IF(VLOOKUP(CONCATENATE("http://skinnonews.com"&amp;A222),'기사 리스트'!C:D,2,FALSE)="yes","yes",""),"")</f>
        <v/>
      </c>
      <c r="G222" s="110" t="str">
        <f>IFERROR(IF(E222="O",B222/(EOMONTH('뉴스룸 요약'!$F$17,0)-(VLOOKUP(CONCATENATE("http://skinnonews.com",A222),'기사 리스트'!C:E,3,FALSE))+1),""),"")</f>
        <v/>
      </c>
      <c r="H222" s="110" t="str">
        <f>IFERROR(IF(E222="O",C222/(EOMONTH('뉴스룸 요약'!$F$17,0)-(VLOOKUP(CONCATENATE("http://skinnonews.com",A222),'기사 리스트'!C:E,3,FALSE))+1),""),"")</f>
        <v/>
      </c>
      <c r="I222" s="110" t="str">
        <f t="shared" si="11"/>
        <v/>
      </c>
      <c r="J222" s="110" t="str">
        <f t="shared" si="12"/>
        <v/>
      </c>
      <c r="L222" s="111" t="str">
        <f>IFERROR(VLOOKUP("http://skinnonews.com"&amp;A222,'기사 리스트'!C:E,3,FALSE),"")</f>
        <v/>
      </c>
      <c r="Q222" s="110" t="str">
        <f>IFERROR(IF(E222="O",(INDEX('기사 리스트'!B:B,MATCH("http://skinnonews.com"&amp;A222,'기사 리스트'!C:C,0))),""),"")</f>
        <v/>
      </c>
    </row>
    <row r="223" spans="1:17">
      <c r="A223" s="6" t="s">
        <v>526</v>
      </c>
      <c r="B223" s="6">
        <v>10</v>
      </c>
      <c r="C223" s="6">
        <v>6</v>
      </c>
      <c r="D223" s="110" t="str">
        <f t="shared" si="10"/>
        <v/>
      </c>
      <c r="E223" s="110" t="str">
        <f>IF(D223="기사임",IFERROR(IF((VLOOKUP(CONCATENATE("http://skinnonews.com",A223),'기사 리스트'!C:E,3,FALSE))&gt;='뉴스룸 요약'!$F$17,"O",""),""),"")</f>
        <v/>
      </c>
      <c r="F223" s="110" t="str">
        <f>IFERROR(IF(VLOOKUP(CONCATENATE("http://skinnonews.com"&amp;A223),'기사 리스트'!C:D,2,FALSE)="yes","yes",""),"")</f>
        <v/>
      </c>
      <c r="G223" s="110" t="str">
        <f>IFERROR(IF(E223="O",B223/(EOMONTH('뉴스룸 요약'!$F$17,0)-(VLOOKUP(CONCATENATE("http://skinnonews.com",A223),'기사 리스트'!C:E,3,FALSE))+1),""),"")</f>
        <v/>
      </c>
      <c r="H223" s="110" t="str">
        <f>IFERROR(IF(E223="O",C223/(EOMONTH('뉴스룸 요약'!$F$17,0)-(VLOOKUP(CONCATENATE("http://skinnonews.com",A223),'기사 리스트'!C:E,3,FALSE))+1),""),"")</f>
        <v/>
      </c>
      <c r="I223" s="110" t="str">
        <f t="shared" si="11"/>
        <v/>
      </c>
      <c r="J223" s="110" t="str">
        <f t="shared" si="12"/>
        <v/>
      </c>
      <c r="L223" s="111" t="str">
        <f>IFERROR(VLOOKUP("http://skinnonews.com"&amp;A223,'기사 리스트'!C:E,3,FALSE),"")</f>
        <v/>
      </c>
      <c r="Q223" s="110" t="str">
        <f>IFERROR(IF(E223="O",(INDEX('기사 리스트'!B:B,MATCH("http://skinnonews.com"&amp;A223,'기사 리스트'!C:C,0))),""),"")</f>
        <v/>
      </c>
    </row>
    <row r="224" spans="1:17">
      <c r="A224" s="6" t="s">
        <v>613</v>
      </c>
      <c r="B224" s="6">
        <v>9</v>
      </c>
      <c r="C224" s="6">
        <v>10</v>
      </c>
      <c r="D224" s="110" t="str">
        <f t="shared" si="10"/>
        <v>기사임</v>
      </c>
      <c r="E224" s="110" t="str">
        <f>IF(D224="기사임",IFERROR(IF((VLOOKUP(CONCATENATE("http://skinnonews.com",A224),'기사 리스트'!C:E,3,FALSE))&gt;='뉴스룸 요약'!$F$17,"O",""),""),"")</f>
        <v/>
      </c>
      <c r="F224" s="110" t="str">
        <f>IFERROR(IF(VLOOKUP(CONCATENATE("http://skinnonews.com"&amp;A224),'기사 리스트'!C:D,2,FALSE)="yes","yes",""),"")</f>
        <v/>
      </c>
      <c r="G224" s="110" t="str">
        <f>IFERROR(IF(E224="O",B224/(EOMONTH('뉴스룸 요약'!$F$17,0)-(VLOOKUP(CONCATENATE("http://skinnonews.com",A224),'기사 리스트'!C:E,3,FALSE))+1),""),"")</f>
        <v/>
      </c>
      <c r="H224" s="110" t="str">
        <f>IFERROR(IF(E224="O",C224/(EOMONTH('뉴스룸 요약'!$F$17,0)-(VLOOKUP(CONCATENATE("http://skinnonews.com",A224),'기사 리스트'!C:E,3,FALSE))+1),""),"")</f>
        <v/>
      </c>
      <c r="I224" s="110" t="str">
        <f t="shared" si="11"/>
        <v/>
      </c>
      <c r="J224" s="110" t="str">
        <f t="shared" si="12"/>
        <v/>
      </c>
      <c r="L224" s="111">
        <f>IFERROR(VLOOKUP("http://skinnonews.com"&amp;A224,'기사 리스트'!C:E,3,FALSE),"")</f>
        <v>44854</v>
      </c>
      <c r="Q224" s="110" t="str">
        <f>IFERROR(IF(E224="O",(INDEX('기사 리스트'!B:B,MATCH("http://skinnonews.com"&amp;A224,'기사 리스트'!C:C,0))),""),"")</f>
        <v/>
      </c>
    </row>
    <row r="225" spans="1:17">
      <c r="A225" s="6" t="s">
        <v>501</v>
      </c>
      <c r="B225" s="6">
        <v>9</v>
      </c>
      <c r="C225" s="6">
        <v>10</v>
      </c>
      <c r="D225" s="110" t="str">
        <f t="shared" si="10"/>
        <v>기사임</v>
      </c>
      <c r="E225" s="110" t="str">
        <f>IF(D225="기사임",IFERROR(IF((VLOOKUP(CONCATENATE("http://skinnonews.com",A225),'기사 리스트'!C:E,3,FALSE))&gt;='뉴스룸 요약'!$F$17,"O",""),""),"")</f>
        <v/>
      </c>
      <c r="F225" s="110" t="str">
        <f>IFERROR(IF(VLOOKUP(CONCATENATE("http://skinnonews.com"&amp;A225),'기사 리스트'!C:D,2,FALSE)="yes","yes",""),"")</f>
        <v/>
      </c>
      <c r="G225" s="110" t="str">
        <f>IFERROR(IF(E225="O",B225/(EOMONTH('뉴스룸 요약'!$F$17,0)-(VLOOKUP(CONCATENATE("http://skinnonews.com",A225),'기사 리스트'!C:E,3,FALSE))+1),""),"")</f>
        <v/>
      </c>
      <c r="H225" s="110" t="str">
        <f>IFERROR(IF(E225="O",C225/(EOMONTH('뉴스룸 요약'!$F$17,0)-(VLOOKUP(CONCATENATE("http://skinnonews.com",A225),'기사 리스트'!C:E,3,FALSE))+1),""),"")</f>
        <v/>
      </c>
      <c r="I225" s="110" t="str">
        <f t="shared" si="11"/>
        <v/>
      </c>
      <c r="J225" s="110" t="str">
        <f t="shared" si="12"/>
        <v/>
      </c>
      <c r="L225" s="111">
        <f>IFERROR(VLOOKUP("http://skinnonews.com"&amp;A225,'기사 리스트'!C:E,3,FALSE),"")</f>
        <v>44901</v>
      </c>
      <c r="Q225" s="110" t="str">
        <f>IFERROR(IF(E225="O",(INDEX('기사 리스트'!B:B,MATCH("http://skinnonews.com"&amp;A225,'기사 리스트'!C:C,0))),""),"")</f>
        <v/>
      </c>
    </row>
    <row r="226" spans="1:17">
      <c r="A226" s="6" t="s">
        <v>475</v>
      </c>
      <c r="B226" s="6">
        <v>9</v>
      </c>
      <c r="C226" s="6">
        <v>9</v>
      </c>
      <c r="D226" s="110" t="str">
        <f t="shared" si="10"/>
        <v>기사임</v>
      </c>
      <c r="E226" s="110" t="str">
        <f>IF(D226="기사임",IFERROR(IF((VLOOKUP(CONCATENATE("http://skinnonews.com",A226),'기사 리스트'!C:E,3,FALSE))&gt;='뉴스룸 요약'!$F$17,"O",""),""),"")</f>
        <v/>
      </c>
      <c r="F226" s="110" t="str">
        <f>IFERROR(IF(VLOOKUP(CONCATENATE("http://skinnonews.com"&amp;A226),'기사 리스트'!C:D,2,FALSE)="yes","yes",""),"")</f>
        <v/>
      </c>
      <c r="G226" s="110" t="str">
        <f>IFERROR(IF(E226="O",B226/(EOMONTH('뉴스룸 요약'!$F$17,0)-(VLOOKUP(CONCATENATE("http://skinnonews.com",A226),'기사 리스트'!C:E,3,FALSE))+1),""),"")</f>
        <v/>
      </c>
      <c r="H226" s="110" t="str">
        <f>IFERROR(IF(E226="O",C226/(EOMONTH('뉴스룸 요약'!$F$17,0)-(VLOOKUP(CONCATENATE("http://skinnonews.com",A226),'기사 리스트'!C:E,3,FALSE))+1),""),"")</f>
        <v/>
      </c>
      <c r="I226" s="110" t="str">
        <f t="shared" si="11"/>
        <v/>
      </c>
      <c r="J226" s="110" t="str">
        <f t="shared" si="12"/>
        <v/>
      </c>
      <c r="L226" s="111">
        <f>IFERROR(VLOOKUP("http://skinnonews.com"&amp;A226,'기사 리스트'!C:E,3,FALSE),"")</f>
        <v>44964</v>
      </c>
      <c r="Q226" s="110" t="str">
        <f>IFERROR(IF(E226="O",(INDEX('기사 리스트'!B:B,MATCH("http://skinnonews.com"&amp;A226,'기사 리스트'!C:C,0))),""),"")</f>
        <v/>
      </c>
    </row>
    <row r="227" spans="1:17">
      <c r="A227" s="6" t="s">
        <v>1113</v>
      </c>
      <c r="B227" s="6">
        <v>9</v>
      </c>
      <c r="C227" s="6">
        <v>11</v>
      </c>
      <c r="D227" s="110" t="str">
        <f t="shared" si="10"/>
        <v>기사임</v>
      </c>
      <c r="E227" s="110" t="str">
        <f>IF(D227="기사임",IFERROR(IF((VLOOKUP(CONCATENATE("http://skinnonews.com",A227),'기사 리스트'!C:E,3,FALSE))&gt;='뉴스룸 요약'!$F$17,"O",""),""),"")</f>
        <v/>
      </c>
      <c r="F227" s="110" t="str">
        <f>IFERROR(IF(VLOOKUP(CONCATENATE("http://skinnonews.com"&amp;A227),'기사 리스트'!C:D,2,FALSE)="yes","yes",""),"")</f>
        <v>yes</v>
      </c>
      <c r="G227" s="110" t="str">
        <f>IFERROR(IF(E227="O",B227/(EOMONTH('뉴스룸 요약'!$F$17,0)-(VLOOKUP(CONCATENATE("http://skinnonews.com",A227),'기사 리스트'!C:E,3,FALSE))+1),""),"")</f>
        <v/>
      </c>
      <c r="H227" s="110" t="str">
        <f>IFERROR(IF(E227="O",C227/(EOMONTH('뉴스룸 요약'!$F$17,0)-(VLOOKUP(CONCATENATE("http://skinnonews.com",A227),'기사 리스트'!C:E,3,FALSE))+1),""),"")</f>
        <v/>
      </c>
      <c r="I227" s="110" t="str">
        <f t="shared" si="11"/>
        <v/>
      </c>
      <c r="J227" s="110" t="str">
        <f t="shared" si="12"/>
        <v/>
      </c>
      <c r="L227" s="111">
        <f>IFERROR(VLOOKUP("http://skinnonews.com"&amp;A227,'기사 리스트'!C:E,3,FALSE),"")</f>
        <v>45133</v>
      </c>
      <c r="Q227" s="110" t="str">
        <f>IFERROR(IF(E227="O",(INDEX('기사 리스트'!B:B,MATCH("http://skinnonews.com"&amp;A227,'기사 리스트'!C:C,0))),""),"")</f>
        <v/>
      </c>
    </row>
    <row r="228" spans="1:17">
      <c r="A228" s="6" t="s">
        <v>1298</v>
      </c>
      <c r="B228" s="6">
        <v>9</v>
      </c>
      <c r="C228" s="6">
        <v>11</v>
      </c>
      <c r="D228" s="110" t="str">
        <f t="shared" si="10"/>
        <v>기사임</v>
      </c>
      <c r="E228" s="110" t="str">
        <f>IF(D228="기사임",IFERROR(IF((VLOOKUP(CONCATENATE("http://skinnonews.com",A228),'기사 리스트'!C:E,3,FALSE))&gt;='뉴스룸 요약'!$F$17,"O",""),""),"")</f>
        <v/>
      </c>
      <c r="F228" s="110" t="str">
        <f>IFERROR(IF(VLOOKUP(CONCATENATE("http://skinnonews.com"&amp;A228),'기사 리스트'!C:D,2,FALSE)="yes","yes",""),"")</f>
        <v/>
      </c>
      <c r="G228" s="110" t="str">
        <f>IFERROR(IF(E228="O",B228/(EOMONTH('뉴스룸 요약'!$F$17,0)-(VLOOKUP(CONCATENATE("http://skinnonews.com",A228),'기사 리스트'!C:E,3,FALSE))+1),""),"")</f>
        <v/>
      </c>
      <c r="H228" s="110" t="str">
        <f>IFERROR(IF(E228="O",C228/(EOMONTH('뉴스룸 요약'!$F$17,0)-(VLOOKUP(CONCATENATE("http://skinnonews.com",A228),'기사 리스트'!C:E,3,FALSE))+1),""),"")</f>
        <v/>
      </c>
      <c r="I228" s="110" t="str">
        <f t="shared" si="11"/>
        <v/>
      </c>
      <c r="J228" s="110" t="str">
        <f t="shared" si="12"/>
        <v/>
      </c>
      <c r="L228" s="111">
        <f>IFERROR(VLOOKUP("http://skinnonews.com"&amp;A228,'기사 리스트'!C:E,3,FALSE),"")</f>
        <v>45231</v>
      </c>
      <c r="Q228" s="110" t="str">
        <f>IFERROR(IF(E228="O",(INDEX('기사 리스트'!B:B,MATCH("http://skinnonews.com"&amp;A228,'기사 리스트'!C:C,0))),""),"")</f>
        <v/>
      </c>
    </row>
    <row r="229" spans="1:17">
      <c r="A229" s="6" t="s">
        <v>1427</v>
      </c>
      <c r="B229" s="6">
        <v>9</v>
      </c>
      <c r="C229" s="6">
        <v>8</v>
      </c>
      <c r="D229" s="110" t="str">
        <f t="shared" si="10"/>
        <v>기사임</v>
      </c>
      <c r="E229" s="110" t="str">
        <f>IF(D229="기사임",IFERROR(IF((VLOOKUP(CONCATENATE("http://skinnonews.com",A229),'기사 리스트'!C:E,3,FALSE))&gt;='뉴스룸 요약'!$F$17,"O",""),""),"")</f>
        <v/>
      </c>
      <c r="F229" s="110" t="str">
        <f>IFERROR(IF(VLOOKUP(CONCATENATE("http://skinnonews.com"&amp;A229),'기사 리스트'!C:D,2,FALSE)="yes","yes",""),"")</f>
        <v/>
      </c>
      <c r="G229" s="110" t="str">
        <f>IFERROR(IF(E229="O",B229/(EOMONTH('뉴스룸 요약'!$F$17,0)-(VLOOKUP(CONCATENATE("http://skinnonews.com",A229),'기사 리스트'!C:E,3,FALSE))+1),""),"")</f>
        <v/>
      </c>
      <c r="H229" s="110" t="str">
        <f>IFERROR(IF(E229="O",C229/(EOMONTH('뉴스룸 요약'!$F$17,0)-(VLOOKUP(CONCATENATE("http://skinnonews.com",A229),'기사 리스트'!C:E,3,FALSE))+1),""),"")</f>
        <v/>
      </c>
      <c r="I229" s="110" t="str">
        <f t="shared" si="11"/>
        <v/>
      </c>
      <c r="J229" s="110" t="str">
        <f t="shared" si="12"/>
        <v/>
      </c>
      <c r="L229" s="111">
        <f>IFERROR(VLOOKUP("http://skinnonews.com"&amp;A229,'기사 리스트'!C:E,3,FALSE),"")</f>
        <v>45300</v>
      </c>
      <c r="Q229" s="110" t="str">
        <f>IFERROR(IF(E229="O",(INDEX('기사 리스트'!B:B,MATCH("http://skinnonews.com"&amp;A229,'기사 리스트'!C:C,0))),""),"")</f>
        <v/>
      </c>
    </row>
    <row r="230" spans="1:17">
      <c r="A230" s="6" t="s">
        <v>636</v>
      </c>
      <c r="B230" s="6">
        <v>9</v>
      </c>
      <c r="C230" s="6">
        <v>8</v>
      </c>
      <c r="D230" s="110" t="str">
        <f t="shared" si="10"/>
        <v>기사임</v>
      </c>
      <c r="E230" s="110" t="str">
        <f>IF(D230="기사임",IFERROR(IF((VLOOKUP(CONCATENATE("http://skinnonews.com",A230),'기사 리스트'!C:E,3,FALSE))&gt;='뉴스룸 요약'!$F$17,"O",""),""),"")</f>
        <v/>
      </c>
      <c r="F230" s="110" t="str">
        <f>IFERROR(IF(VLOOKUP(CONCATENATE("http://skinnonews.com"&amp;A230),'기사 리스트'!C:D,2,FALSE)="yes","yes",""),"")</f>
        <v/>
      </c>
      <c r="G230" s="110" t="str">
        <f>IFERROR(IF(E230="O",B230/(EOMONTH('뉴스룸 요약'!$F$17,0)-(VLOOKUP(CONCATENATE("http://skinnonews.com",A230),'기사 리스트'!C:E,3,FALSE))+1),""),"")</f>
        <v/>
      </c>
      <c r="H230" s="110" t="str">
        <f>IFERROR(IF(E230="O",C230/(EOMONTH('뉴스룸 요약'!$F$17,0)-(VLOOKUP(CONCATENATE("http://skinnonews.com",A230),'기사 리스트'!C:E,3,FALSE))+1),""),"")</f>
        <v/>
      </c>
      <c r="I230" s="110" t="str">
        <f t="shared" si="11"/>
        <v/>
      </c>
      <c r="J230" s="110" t="str">
        <f t="shared" si="12"/>
        <v/>
      </c>
      <c r="L230" s="111" t="str">
        <f>IFERROR(VLOOKUP("http://skinnonews.com"&amp;A230,'기사 리스트'!C:E,3,FALSE),"")</f>
        <v/>
      </c>
      <c r="Q230" s="110" t="str">
        <f>IFERROR(IF(E230="O",(INDEX('기사 리스트'!B:B,MATCH("http://skinnonews.com"&amp;A230,'기사 리스트'!C:C,0))),""),"")</f>
        <v/>
      </c>
    </row>
    <row r="231" spans="1:17">
      <c r="A231" s="6" t="s">
        <v>1970</v>
      </c>
      <c r="B231" s="6">
        <v>9</v>
      </c>
      <c r="C231" s="6">
        <v>8</v>
      </c>
      <c r="D231" s="110" t="str">
        <f t="shared" si="10"/>
        <v>기사임</v>
      </c>
      <c r="E231" s="110" t="str">
        <f>IF(D231="기사임",IFERROR(IF((VLOOKUP(CONCATENATE("http://skinnonews.com",A231),'기사 리스트'!C:E,3,FALSE))&gt;='뉴스룸 요약'!$F$17,"O",""),""),"")</f>
        <v/>
      </c>
      <c r="F231" s="110" t="str">
        <f>IFERROR(IF(VLOOKUP(CONCATENATE("http://skinnonews.com"&amp;A231),'기사 리스트'!C:D,2,FALSE)="yes","yes",""),"")</f>
        <v/>
      </c>
      <c r="G231" s="110" t="str">
        <f>IFERROR(IF(E231="O",B231/(EOMONTH('뉴스룸 요약'!$F$17,0)-(VLOOKUP(CONCATENATE("http://skinnonews.com",A231),'기사 리스트'!C:E,3,FALSE))+1),""),"")</f>
        <v/>
      </c>
      <c r="H231" s="110" t="str">
        <f>IFERROR(IF(E231="O",C231/(EOMONTH('뉴스룸 요약'!$F$17,0)-(VLOOKUP(CONCATENATE("http://skinnonews.com",A231),'기사 리스트'!C:E,3,FALSE))+1),""),"")</f>
        <v/>
      </c>
      <c r="I231" s="110" t="str">
        <f t="shared" si="11"/>
        <v/>
      </c>
      <c r="J231" s="110" t="str">
        <f t="shared" si="12"/>
        <v/>
      </c>
      <c r="L231" s="111" t="str">
        <f>IFERROR(VLOOKUP("http://skinnonews.com"&amp;A231,'기사 리스트'!C:E,3,FALSE),"")</f>
        <v/>
      </c>
      <c r="Q231" s="110" t="str">
        <f>IFERROR(IF(E231="O",(INDEX('기사 리스트'!B:B,MATCH("http://skinnonews.com"&amp;A231,'기사 리스트'!C:C,0))),""),"")</f>
        <v/>
      </c>
    </row>
    <row r="232" spans="1:17">
      <c r="A232" s="6" t="s">
        <v>1499</v>
      </c>
      <c r="B232" s="6">
        <v>9</v>
      </c>
      <c r="C232" s="6">
        <v>12</v>
      </c>
      <c r="D232" s="110" t="str">
        <f t="shared" si="10"/>
        <v>기사임</v>
      </c>
      <c r="E232" s="110" t="str">
        <f>IF(D232="기사임",IFERROR(IF((VLOOKUP(CONCATENATE("http://skinnonews.com",A232),'기사 리스트'!C:E,3,FALSE))&gt;='뉴스룸 요약'!$F$17,"O",""),""),"")</f>
        <v/>
      </c>
      <c r="F232" s="110" t="str">
        <f>IFERROR(IF(VLOOKUP(CONCATENATE("http://skinnonews.com"&amp;A232),'기사 리스트'!C:D,2,FALSE)="yes","yes",""),"")</f>
        <v/>
      </c>
      <c r="G232" s="110" t="str">
        <f>IFERROR(IF(E232="O",B232/(EOMONTH('뉴스룸 요약'!$F$17,0)-(VLOOKUP(CONCATENATE("http://skinnonews.com",A232),'기사 리스트'!C:E,3,FALSE))+1),""),"")</f>
        <v/>
      </c>
      <c r="H232" s="110" t="str">
        <f>IFERROR(IF(E232="O",C232/(EOMONTH('뉴스룸 요약'!$F$17,0)-(VLOOKUP(CONCATENATE("http://skinnonews.com",A232),'기사 리스트'!C:E,3,FALSE))+1),""),"")</f>
        <v/>
      </c>
      <c r="I232" s="110" t="str">
        <f t="shared" si="11"/>
        <v/>
      </c>
      <c r="J232" s="110" t="str">
        <f t="shared" si="12"/>
        <v/>
      </c>
      <c r="L232" s="111" t="str">
        <f>IFERROR(VLOOKUP("http://skinnonews.com"&amp;A232,'기사 리스트'!C:E,3,FALSE),"")</f>
        <v/>
      </c>
      <c r="Q232" s="110" t="str">
        <f>IFERROR(IF(E232="O",(INDEX('기사 리스트'!B:B,MATCH("http://skinnonews.com"&amp;A232,'기사 리스트'!C:C,0))),""),"")</f>
        <v/>
      </c>
    </row>
    <row r="233" spans="1:17">
      <c r="A233" s="6" t="s">
        <v>550</v>
      </c>
      <c r="B233" s="6">
        <v>9</v>
      </c>
      <c r="C233" s="6">
        <v>11</v>
      </c>
      <c r="D233" s="110" t="str">
        <f t="shared" si="10"/>
        <v>기사임</v>
      </c>
      <c r="E233" s="110" t="str">
        <f>IF(D233="기사임",IFERROR(IF((VLOOKUP(CONCATENATE("http://skinnonews.com",A233),'기사 리스트'!C:E,3,FALSE))&gt;='뉴스룸 요약'!$F$17,"O",""),""),"")</f>
        <v/>
      </c>
      <c r="F233" s="110" t="str">
        <f>IFERROR(IF(VLOOKUP(CONCATENATE("http://skinnonews.com"&amp;A233),'기사 리스트'!C:D,2,FALSE)="yes","yes",""),"")</f>
        <v/>
      </c>
      <c r="G233" s="110" t="str">
        <f>IFERROR(IF(E233="O",B233/(EOMONTH('뉴스룸 요약'!$F$17,0)-(VLOOKUP(CONCATENATE("http://skinnonews.com",A233),'기사 리스트'!C:E,3,FALSE))+1),""),"")</f>
        <v/>
      </c>
      <c r="H233" s="110" t="str">
        <f>IFERROR(IF(E233="O",C233/(EOMONTH('뉴스룸 요약'!$F$17,0)-(VLOOKUP(CONCATENATE("http://skinnonews.com",A233),'기사 리스트'!C:E,3,FALSE))+1),""),"")</f>
        <v/>
      </c>
      <c r="I233" s="110" t="str">
        <f t="shared" si="11"/>
        <v/>
      </c>
      <c r="J233" s="110" t="str">
        <f t="shared" si="12"/>
        <v/>
      </c>
      <c r="L233" s="111" t="str">
        <f>IFERROR(VLOOKUP("http://skinnonews.com"&amp;A233,'기사 리스트'!C:E,3,FALSE),"")</f>
        <v/>
      </c>
      <c r="Q233" s="110" t="str">
        <f>IFERROR(IF(E233="O",(INDEX('기사 리스트'!B:B,MATCH("http://skinnonews.com"&amp;A233,'기사 리스트'!C:C,0))),""),"")</f>
        <v/>
      </c>
    </row>
    <row r="234" spans="1:17">
      <c r="A234" s="6" t="s">
        <v>507</v>
      </c>
      <c r="B234" s="6">
        <v>9</v>
      </c>
      <c r="C234" s="6">
        <v>10</v>
      </c>
      <c r="D234" s="110" t="str">
        <f t="shared" si="10"/>
        <v/>
      </c>
      <c r="E234" s="110" t="str">
        <f>IF(D234="기사임",IFERROR(IF((VLOOKUP(CONCATENATE("http://skinnonews.com",A234),'기사 리스트'!C:E,3,FALSE))&gt;='뉴스룸 요약'!$F$17,"O",""),""),"")</f>
        <v/>
      </c>
      <c r="F234" s="110" t="str">
        <f>IFERROR(IF(VLOOKUP(CONCATENATE("http://skinnonews.com"&amp;A234),'기사 리스트'!C:D,2,FALSE)="yes","yes",""),"")</f>
        <v/>
      </c>
      <c r="G234" s="110" t="str">
        <f>IFERROR(IF(E234="O",B234/(EOMONTH('뉴스룸 요약'!$F$17,0)-(VLOOKUP(CONCATENATE("http://skinnonews.com",A234),'기사 리스트'!C:E,3,FALSE))+1),""),"")</f>
        <v/>
      </c>
      <c r="H234" s="110" t="str">
        <f>IFERROR(IF(E234="O",C234/(EOMONTH('뉴스룸 요약'!$F$17,0)-(VLOOKUP(CONCATENATE("http://skinnonews.com",A234),'기사 리스트'!C:E,3,FALSE))+1),""),"")</f>
        <v/>
      </c>
      <c r="I234" s="110" t="str">
        <f t="shared" si="11"/>
        <v/>
      </c>
      <c r="J234" s="110" t="str">
        <f t="shared" si="12"/>
        <v/>
      </c>
      <c r="L234" s="111" t="str">
        <f>IFERROR(VLOOKUP("http://skinnonews.com"&amp;A234,'기사 리스트'!C:E,3,FALSE),"")</f>
        <v/>
      </c>
      <c r="Q234" s="110" t="str">
        <f>IFERROR(IF(E234="O",(INDEX('기사 리스트'!B:B,MATCH("http://skinnonews.com"&amp;A234,'기사 리스트'!C:C,0))),""),"")</f>
        <v/>
      </c>
    </row>
    <row r="235" spans="1:17">
      <c r="A235" s="6" t="s">
        <v>641</v>
      </c>
      <c r="B235" s="6">
        <v>9</v>
      </c>
      <c r="C235" s="6">
        <v>8</v>
      </c>
      <c r="D235" s="110" t="str">
        <f t="shared" si="10"/>
        <v/>
      </c>
      <c r="E235" s="110" t="str">
        <f>IF(D235="기사임",IFERROR(IF((VLOOKUP(CONCATENATE("http://skinnonews.com",A235),'기사 리스트'!C:E,3,FALSE))&gt;='뉴스룸 요약'!$F$17,"O",""),""),"")</f>
        <v/>
      </c>
      <c r="F235" s="110" t="str">
        <f>IFERROR(IF(VLOOKUP(CONCATENATE("http://skinnonews.com"&amp;A235),'기사 리스트'!C:D,2,FALSE)="yes","yes",""),"")</f>
        <v/>
      </c>
      <c r="G235" s="110" t="str">
        <f>IFERROR(IF(E235="O",B235/(EOMONTH('뉴스룸 요약'!$F$17,0)-(VLOOKUP(CONCATENATE("http://skinnonews.com",A235),'기사 리스트'!C:E,3,FALSE))+1),""),"")</f>
        <v/>
      </c>
      <c r="H235" s="110" t="str">
        <f>IFERROR(IF(E235="O",C235/(EOMONTH('뉴스룸 요약'!$F$17,0)-(VLOOKUP(CONCATENATE("http://skinnonews.com",A235),'기사 리스트'!C:E,3,FALSE))+1),""),"")</f>
        <v/>
      </c>
      <c r="I235" s="110" t="str">
        <f t="shared" si="11"/>
        <v/>
      </c>
      <c r="J235" s="110" t="str">
        <f t="shared" si="12"/>
        <v/>
      </c>
      <c r="L235" s="111" t="str">
        <f>IFERROR(VLOOKUP("http://skinnonews.com"&amp;A235,'기사 리스트'!C:E,3,FALSE),"")</f>
        <v/>
      </c>
      <c r="Q235" s="110" t="str">
        <f>IFERROR(IF(E235="O",(INDEX('기사 리스트'!B:B,MATCH("http://skinnonews.com"&amp;A235,'기사 리스트'!C:C,0))),""),"")</f>
        <v/>
      </c>
    </row>
    <row r="236" spans="1:17">
      <c r="A236" s="6" t="s">
        <v>1560</v>
      </c>
      <c r="B236" s="6">
        <v>9</v>
      </c>
      <c r="C236" s="6">
        <v>4</v>
      </c>
      <c r="D236" s="110" t="str">
        <f t="shared" si="10"/>
        <v/>
      </c>
      <c r="E236" s="110" t="str">
        <f>IF(D236="기사임",IFERROR(IF((VLOOKUP(CONCATENATE("http://skinnonews.com",A236),'기사 리스트'!C:E,3,FALSE))&gt;='뉴스룸 요약'!$F$17,"O",""),""),"")</f>
        <v/>
      </c>
      <c r="F236" s="110" t="str">
        <f>IFERROR(IF(VLOOKUP(CONCATENATE("http://skinnonews.com"&amp;A236),'기사 리스트'!C:D,2,FALSE)="yes","yes",""),"")</f>
        <v/>
      </c>
      <c r="G236" s="110" t="str">
        <f>IFERROR(IF(E236="O",B236/(EOMONTH('뉴스룸 요약'!$F$17,0)-(VLOOKUP(CONCATENATE("http://skinnonews.com",A236),'기사 리스트'!C:E,3,FALSE))+1),""),"")</f>
        <v/>
      </c>
      <c r="H236" s="110" t="str">
        <f>IFERROR(IF(E236="O",C236/(EOMONTH('뉴스룸 요약'!$F$17,0)-(VLOOKUP(CONCATENATE("http://skinnonews.com",A236),'기사 리스트'!C:E,3,FALSE))+1),""),"")</f>
        <v/>
      </c>
      <c r="I236" s="110" t="str">
        <f t="shared" si="11"/>
        <v/>
      </c>
      <c r="J236" s="110" t="str">
        <f t="shared" si="12"/>
        <v/>
      </c>
      <c r="L236" s="111" t="str">
        <f>IFERROR(VLOOKUP("http://skinnonews.com"&amp;A236,'기사 리스트'!C:E,3,FALSE),"")</f>
        <v/>
      </c>
      <c r="Q236" s="110" t="str">
        <f>IFERROR(IF(E236="O",(INDEX('기사 리스트'!B:B,MATCH("http://skinnonews.com"&amp;A236,'기사 리스트'!C:C,0))),""),"")</f>
        <v/>
      </c>
    </row>
    <row r="237" spans="1:17">
      <c r="A237" s="6" t="s">
        <v>2290</v>
      </c>
      <c r="B237" s="6">
        <v>9</v>
      </c>
      <c r="C237" s="6">
        <v>9</v>
      </c>
      <c r="D237" s="110" t="str">
        <f t="shared" si="10"/>
        <v/>
      </c>
      <c r="E237" s="110" t="str">
        <f>IF(D237="기사임",IFERROR(IF((VLOOKUP(CONCATENATE("http://skinnonews.com",A237),'기사 리스트'!C:E,3,FALSE))&gt;='뉴스룸 요약'!$F$17,"O",""),""),"")</f>
        <v/>
      </c>
      <c r="F237" s="110" t="str">
        <f>IFERROR(IF(VLOOKUP(CONCATENATE("http://skinnonews.com"&amp;A237),'기사 리스트'!C:D,2,FALSE)="yes","yes",""),"")</f>
        <v/>
      </c>
      <c r="G237" s="110" t="str">
        <f>IFERROR(IF(E237="O",B237/(EOMONTH('뉴스룸 요약'!$F$17,0)-(VLOOKUP(CONCATENATE("http://skinnonews.com",A237),'기사 리스트'!C:E,3,FALSE))+1),""),"")</f>
        <v/>
      </c>
      <c r="H237" s="110" t="str">
        <f>IFERROR(IF(E237="O",C237/(EOMONTH('뉴스룸 요약'!$F$17,0)-(VLOOKUP(CONCATENATE("http://skinnonews.com",A237),'기사 리스트'!C:E,3,FALSE))+1),""),"")</f>
        <v/>
      </c>
      <c r="I237" s="110" t="str">
        <f t="shared" si="11"/>
        <v/>
      </c>
      <c r="J237" s="110" t="str">
        <f t="shared" si="12"/>
        <v/>
      </c>
      <c r="L237" s="111" t="str">
        <f>IFERROR(VLOOKUP("http://skinnonews.com"&amp;A237,'기사 리스트'!C:E,3,FALSE),"")</f>
        <v/>
      </c>
      <c r="Q237" s="110" t="str">
        <f>IFERROR(IF(E237="O",(INDEX('기사 리스트'!B:B,MATCH("http://skinnonews.com"&amp;A237,'기사 리스트'!C:C,0))),""),"")</f>
        <v/>
      </c>
    </row>
    <row r="238" spans="1:17">
      <c r="A238" s="6" t="s">
        <v>661</v>
      </c>
      <c r="B238" s="6">
        <v>9</v>
      </c>
      <c r="C238" s="6">
        <v>6</v>
      </c>
      <c r="D238" s="110" t="str">
        <f t="shared" si="10"/>
        <v/>
      </c>
      <c r="E238" s="110" t="str">
        <f>IF(D238="기사임",IFERROR(IF((VLOOKUP(CONCATENATE("http://skinnonews.com",A238),'기사 리스트'!C:E,3,FALSE))&gt;='뉴스룸 요약'!$F$17,"O",""),""),"")</f>
        <v/>
      </c>
      <c r="F238" s="110" t="str">
        <f>IFERROR(IF(VLOOKUP(CONCATENATE("http://skinnonews.com"&amp;A238),'기사 리스트'!C:D,2,FALSE)="yes","yes",""),"")</f>
        <v/>
      </c>
      <c r="G238" s="110" t="str">
        <f>IFERROR(IF(E238="O",B238/(EOMONTH('뉴스룸 요약'!$F$17,0)-(VLOOKUP(CONCATENATE("http://skinnonews.com",A238),'기사 리스트'!C:E,3,FALSE))+1),""),"")</f>
        <v/>
      </c>
      <c r="H238" s="110" t="str">
        <f>IFERROR(IF(E238="O",C238/(EOMONTH('뉴스룸 요약'!$F$17,0)-(VLOOKUP(CONCATENATE("http://skinnonews.com",A238),'기사 리스트'!C:E,3,FALSE))+1),""),"")</f>
        <v/>
      </c>
      <c r="I238" s="110" t="str">
        <f t="shared" si="11"/>
        <v/>
      </c>
      <c r="J238" s="110" t="str">
        <f t="shared" si="12"/>
        <v/>
      </c>
      <c r="L238" s="111" t="str">
        <f>IFERROR(VLOOKUP("http://skinnonews.com"&amp;A238,'기사 리스트'!C:E,3,FALSE),"")</f>
        <v/>
      </c>
      <c r="Q238" s="110" t="str">
        <f>IFERROR(IF(E238="O",(INDEX('기사 리스트'!B:B,MATCH("http://skinnonews.com"&amp;A238,'기사 리스트'!C:C,0))),""),"")</f>
        <v/>
      </c>
    </row>
    <row r="239" spans="1:17">
      <c r="A239" s="6" t="s">
        <v>2178</v>
      </c>
      <c r="B239" s="6">
        <v>9</v>
      </c>
      <c r="C239" s="6">
        <v>5</v>
      </c>
      <c r="D239" s="110" t="str">
        <f t="shared" si="10"/>
        <v/>
      </c>
      <c r="E239" s="110" t="str">
        <f>IF(D239="기사임",IFERROR(IF((VLOOKUP(CONCATENATE("http://skinnonews.com",A239),'기사 리스트'!C:E,3,FALSE))&gt;='뉴스룸 요약'!$F$17,"O",""),""),"")</f>
        <v/>
      </c>
      <c r="F239" s="110" t="str">
        <f>IFERROR(IF(VLOOKUP(CONCATENATE("http://skinnonews.com"&amp;A239),'기사 리스트'!C:D,2,FALSE)="yes","yes",""),"")</f>
        <v/>
      </c>
      <c r="G239" s="110" t="str">
        <f>IFERROR(IF(E239="O",B239/(EOMONTH('뉴스룸 요약'!$F$17,0)-(VLOOKUP(CONCATENATE("http://skinnonews.com",A239),'기사 리스트'!C:E,3,FALSE))+1),""),"")</f>
        <v/>
      </c>
      <c r="H239" s="110" t="str">
        <f>IFERROR(IF(E239="O",C239/(EOMONTH('뉴스룸 요약'!$F$17,0)-(VLOOKUP(CONCATENATE("http://skinnonews.com",A239),'기사 리스트'!C:E,3,FALSE))+1),""),"")</f>
        <v/>
      </c>
      <c r="I239" s="110" t="str">
        <f t="shared" si="11"/>
        <v/>
      </c>
      <c r="J239" s="110" t="str">
        <f t="shared" si="12"/>
        <v/>
      </c>
      <c r="L239" s="111" t="str">
        <f>IFERROR(VLOOKUP("http://skinnonews.com"&amp;A239,'기사 리스트'!C:E,3,FALSE),"")</f>
        <v/>
      </c>
      <c r="Q239" s="110" t="str">
        <f>IFERROR(IF(E239="O",(INDEX('기사 리스트'!B:B,MATCH("http://skinnonews.com"&amp;A239,'기사 리스트'!C:C,0))),""),"")</f>
        <v/>
      </c>
    </row>
    <row r="240" spans="1:17">
      <c r="A240" s="6" t="s">
        <v>569</v>
      </c>
      <c r="B240" s="6">
        <v>9</v>
      </c>
      <c r="C240" s="6">
        <v>7</v>
      </c>
      <c r="D240" s="110" t="str">
        <f t="shared" si="10"/>
        <v/>
      </c>
      <c r="E240" s="110" t="str">
        <f>IF(D240="기사임",IFERROR(IF((VLOOKUP(CONCATENATE("http://skinnonews.com",A240),'기사 리스트'!C:E,3,FALSE))&gt;='뉴스룸 요약'!$F$17,"O",""),""),"")</f>
        <v/>
      </c>
      <c r="F240" s="110" t="str">
        <f>IFERROR(IF(VLOOKUP(CONCATENATE("http://skinnonews.com"&amp;A240),'기사 리스트'!C:D,2,FALSE)="yes","yes",""),"")</f>
        <v/>
      </c>
      <c r="G240" s="110" t="str">
        <f>IFERROR(IF(E240="O",B240/(EOMONTH('뉴스룸 요약'!$F$17,0)-(VLOOKUP(CONCATENATE("http://skinnonews.com",A240),'기사 리스트'!C:E,3,FALSE))+1),""),"")</f>
        <v/>
      </c>
      <c r="H240" s="110" t="str">
        <f>IFERROR(IF(E240="O",C240/(EOMONTH('뉴스룸 요약'!$F$17,0)-(VLOOKUP(CONCATENATE("http://skinnonews.com",A240),'기사 리스트'!C:E,3,FALSE))+1),""),"")</f>
        <v/>
      </c>
      <c r="I240" s="110" t="str">
        <f t="shared" si="11"/>
        <v/>
      </c>
      <c r="J240" s="110" t="str">
        <f t="shared" si="12"/>
        <v/>
      </c>
      <c r="L240" s="111" t="str">
        <f>IFERROR(VLOOKUP("http://skinnonews.com"&amp;A240,'기사 리스트'!C:E,3,FALSE),"")</f>
        <v/>
      </c>
      <c r="Q240" s="110" t="str">
        <f>IFERROR(IF(E240="O",(INDEX('기사 리스트'!B:B,MATCH("http://skinnonews.com"&amp;A240,'기사 리스트'!C:C,0))),""),"")</f>
        <v/>
      </c>
    </row>
    <row r="241" spans="1:17">
      <c r="A241" s="6" t="s">
        <v>2186</v>
      </c>
      <c r="B241" s="6">
        <v>9</v>
      </c>
      <c r="C241" s="6">
        <v>8</v>
      </c>
      <c r="D241" s="110" t="str">
        <f t="shared" si="10"/>
        <v/>
      </c>
      <c r="E241" s="110" t="str">
        <f>IF(D241="기사임",IFERROR(IF((VLOOKUP(CONCATENATE("http://skinnonews.com",A241),'기사 리스트'!C:E,3,FALSE))&gt;='뉴스룸 요약'!$F$17,"O",""),""),"")</f>
        <v/>
      </c>
      <c r="F241" s="110" t="str">
        <f>IFERROR(IF(VLOOKUP(CONCATENATE("http://skinnonews.com"&amp;A241),'기사 리스트'!C:D,2,FALSE)="yes","yes",""),"")</f>
        <v/>
      </c>
      <c r="G241" s="110" t="str">
        <f>IFERROR(IF(E241="O",B241/(EOMONTH('뉴스룸 요약'!$F$17,0)-(VLOOKUP(CONCATENATE("http://skinnonews.com",A241),'기사 리스트'!C:E,3,FALSE))+1),""),"")</f>
        <v/>
      </c>
      <c r="H241" s="110" t="str">
        <f>IFERROR(IF(E241="O",C241/(EOMONTH('뉴스룸 요약'!$F$17,0)-(VLOOKUP(CONCATENATE("http://skinnonews.com",A241),'기사 리스트'!C:E,3,FALSE))+1),""),"")</f>
        <v/>
      </c>
      <c r="I241" s="110" t="str">
        <f t="shared" si="11"/>
        <v/>
      </c>
      <c r="J241" s="110" t="str">
        <f t="shared" si="12"/>
        <v/>
      </c>
      <c r="L241" s="111" t="str">
        <f>IFERROR(VLOOKUP("http://skinnonews.com"&amp;A241,'기사 리스트'!C:E,3,FALSE),"")</f>
        <v/>
      </c>
      <c r="Q241" s="110" t="str">
        <f>IFERROR(IF(E241="O",(INDEX('기사 리스트'!B:B,MATCH("http://skinnonews.com"&amp;A241,'기사 리스트'!C:C,0))),""),"")</f>
        <v/>
      </c>
    </row>
    <row r="242" spans="1:17">
      <c r="A242" s="6" t="s">
        <v>956</v>
      </c>
      <c r="B242" s="6">
        <v>8</v>
      </c>
      <c r="C242" s="6">
        <v>9</v>
      </c>
      <c r="D242" s="110" t="str">
        <f t="shared" si="10"/>
        <v>기사임</v>
      </c>
      <c r="E242" s="110" t="str">
        <f>IF(D242="기사임",IFERROR(IF((VLOOKUP(CONCATENATE("http://skinnonews.com",A242),'기사 리스트'!C:E,3,FALSE))&gt;='뉴스룸 요약'!$F$17,"O",""),""),"")</f>
        <v/>
      </c>
      <c r="F242" s="110" t="str">
        <f>IFERROR(IF(VLOOKUP(CONCATENATE("http://skinnonews.com"&amp;A242),'기사 리스트'!C:D,2,FALSE)="yes","yes",""),"")</f>
        <v/>
      </c>
      <c r="G242" s="110" t="str">
        <f>IFERROR(IF(E242="O",B242/(EOMONTH('뉴스룸 요약'!$F$17,0)-(VLOOKUP(CONCATENATE("http://skinnonews.com",A242),'기사 리스트'!C:E,3,FALSE))+1),""),"")</f>
        <v/>
      </c>
      <c r="H242" s="110" t="str">
        <f>IFERROR(IF(E242="O",C242/(EOMONTH('뉴스룸 요약'!$F$17,0)-(VLOOKUP(CONCATENATE("http://skinnonews.com",A242),'기사 리스트'!C:E,3,FALSE))+1),""),"")</f>
        <v/>
      </c>
      <c r="I242" s="110" t="str">
        <f t="shared" si="11"/>
        <v/>
      </c>
      <c r="J242" s="110" t="str">
        <f t="shared" si="12"/>
        <v/>
      </c>
      <c r="L242" s="111">
        <f>IFERROR(VLOOKUP("http://skinnonews.com"&amp;A242,'기사 리스트'!C:E,3,FALSE),"")</f>
        <v>45054</v>
      </c>
      <c r="Q242" s="110" t="str">
        <f>IFERROR(IF(E242="O",(INDEX('기사 리스트'!B:B,MATCH("http://skinnonews.com"&amp;A242,'기사 리스트'!C:C,0))),""),"")</f>
        <v/>
      </c>
    </row>
    <row r="243" spans="1:17">
      <c r="A243" s="6" t="s">
        <v>1931</v>
      </c>
      <c r="B243" s="6">
        <v>8</v>
      </c>
      <c r="C243" s="6">
        <v>7</v>
      </c>
      <c r="D243" s="110" t="str">
        <f t="shared" si="10"/>
        <v>기사임</v>
      </c>
      <c r="E243" s="110" t="str">
        <f>IF(D243="기사임",IFERROR(IF((VLOOKUP(CONCATENATE("http://skinnonews.com",A243),'기사 리스트'!C:E,3,FALSE))&gt;='뉴스룸 요약'!$F$17,"O",""),""),"")</f>
        <v/>
      </c>
      <c r="F243" s="110" t="str">
        <f>IFERROR(IF(VLOOKUP(CONCATENATE("http://skinnonews.com"&amp;A243),'기사 리스트'!C:D,2,FALSE)="yes","yes",""),"")</f>
        <v/>
      </c>
      <c r="G243" s="110" t="str">
        <f>IFERROR(IF(E243="O",B243/(EOMONTH('뉴스룸 요약'!$F$17,0)-(VLOOKUP(CONCATENATE("http://skinnonews.com",A243),'기사 리스트'!C:E,3,FALSE))+1),""),"")</f>
        <v/>
      </c>
      <c r="H243" s="110" t="str">
        <f>IFERROR(IF(E243="O",C243/(EOMONTH('뉴스룸 요약'!$F$17,0)-(VLOOKUP(CONCATENATE("http://skinnonews.com",A243),'기사 리스트'!C:E,3,FALSE))+1),""),"")</f>
        <v/>
      </c>
      <c r="I243" s="110" t="str">
        <f t="shared" si="11"/>
        <v/>
      </c>
      <c r="J243" s="110" t="str">
        <f t="shared" si="12"/>
        <v/>
      </c>
      <c r="L243" s="111" t="str">
        <f>IFERROR(VLOOKUP("http://skinnonews.com"&amp;A243,'기사 리스트'!C:E,3,FALSE),"")</f>
        <v/>
      </c>
      <c r="Q243" s="110" t="str">
        <f>IFERROR(IF(E243="O",(INDEX('기사 리스트'!B:B,MATCH("http://skinnonews.com"&amp;A243,'기사 리스트'!C:C,0))),""),"")</f>
        <v/>
      </c>
    </row>
    <row r="244" spans="1:17">
      <c r="A244" s="6" t="s">
        <v>1962</v>
      </c>
      <c r="B244" s="6">
        <v>8</v>
      </c>
      <c r="C244" s="6">
        <v>7</v>
      </c>
      <c r="D244" s="110" t="str">
        <f t="shared" si="10"/>
        <v>기사임</v>
      </c>
      <c r="E244" s="110" t="str">
        <f>IF(D244="기사임",IFERROR(IF((VLOOKUP(CONCATENATE("http://skinnonews.com",A244),'기사 리스트'!C:E,3,FALSE))&gt;='뉴스룸 요약'!$F$17,"O",""),""),"")</f>
        <v/>
      </c>
      <c r="F244" s="110" t="str">
        <f>IFERROR(IF(VLOOKUP(CONCATENATE("http://skinnonews.com"&amp;A244),'기사 리스트'!C:D,2,FALSE)="yes","yes",""),"")</f>
        <v/>
      </c>
      <c r="G244" s="110" t="str">
        <f>IFERROR(IF(E244="O",B244/(EOMONTH('뉴스룸 요약'!$F$17,0)-(VLOOKUP(CONCATENATE("http://skinnonews.com",A244),'기사 리스트'!C:E,3,FALSE))+1),""),"")</f>
        <v/>
      </c>
      <c r="H244" s="110" t="str">
        <f>IFERROR(IF(E244="O",C244/(EOMONTH('뉴스룸 요약'!$F$17,0)-(VLOOKUP(CONCATENATE("http://skinnonews.com",A244),'기사 리스트'!C:E,3,FALSE))+1),""),"")</f>
        <v/>
      </c>
      <c r="I244" s="110" t="str">
        <f t="shared" si="11"/>
        <v/>
      </c>
      <c r="J244" s="110" t="str">
        <f t="shared" si="12"/>
        <v/>
      </c>
      <c r="L244" s="111">
        <f>IFERROR(VLOOKUP("http://skinnonews.com"&amp;A244,'기사 리스트'!C:E,3,FALSE),"")</f>
        <v>45470</v>
      </c>
      <c r="Q244" s="110" t="str">
        <f>IFERROR(IF(E244="O",(INDEX('기사 리스트'!B:B,MATCH("http://skinnonews.com"&amp;A244,'기사 리스트'!C:C,0))),""),"")</f>
        <v/>
      </c>
    </row>
    <row r="245" spans="1:17">
      <c r="A245" s="6" t="s">
        <v>542</v>
      </c>
      <c r="B245" s="6">
        <v>8</v>
      </c>
      <c r="C245" s="6">
        <v>11</v>
      </c>
      <c r="D245" s="110" t="str">
        <f t="shared" si="10"/>
        <v>기사임</v>
      </c>
      <c r="E245" s="110" t="str">
        <f>IF(D245="기사임",IFERROR(IF((VLOOKUP(CONCATENATE("http://skinnonews.com",A245),'기사 리스트'!C:E,3,FALSE))&gt;='뉴스룸 요약'!$F$17,"O",""),""),"")</f>
        <v/>
      </c>
      <c r="F245" s="110" t="str">
        <f>IFERROR(IF(VLOOKUP(CONCATENATE("http://skinnonews.com"&amp;A245),'기사 리스트'!C:D,2,FALSE)="yes","yes",""),"")</f>
        <v/>
      </c>
      <c r="G245" s="110" t="str">
        <f>IFERROR(IF(E245="O",B245/(EOMONTH('뉴스룸 요약'!$F$17,0)-(VLOOKUP(CONCATENATE("http://skinnonews.com",A245),'기사 리스트'!C:E,3,FALSE))+1),""),"")</f>
        <v/>
      </c>
      <c r="H245" s="110" t="str">
        <f>IFERROR(IF(E245="O",C245/(EOMONTH('뉴스룸 요약'!$F$17,0)-(VLOOKUP(CONCATENATE("http://skinnonews.com",A245),'기사 리스트'!C:E,3,FALSE))+1),""),"")</f>
        <v/>
      </c>
      <c r="I245" s="110" t="str">
        <f t="shared" si="11"/>
        <v/>
      </c>
      <c r="J245" s="110" t="str">
        <f t="shared" si="12"/>
        <v/>
      </c>
      <c r="L245" s="111">
        <f>IFERROR(VLOOKUP("http://skinnonews.com"&amp;A245,'기사 리스트'!C:E,3,FALSE),"")</f>
        <v>44259</v>
      </c>
      <c r="Q245" s="110" t="str">
        <f>IFERROR(IF(E245="O",(INDEX('기사 리스트'!B:B,MATCH("http://skinnonews.com"&amp;A245,'기사 리스트'!C:C,0))),""),"")</f>
        <v/>
      </c>
    </row>
    <row r="246" spans="1:17">
      <c r="A246" s="6" t="s">
        <v>961</v>
      </c>
      <c r="B246" s="6">
        <v>8</v>
      </c>
      <c r="C246" s="6">
        <v>8</v>
      </c>
      <c r="D246" s="110" t="str">
        <f t="shared" si="10"/>
        <v>기사임</v>
      </c>
      <c r="E246" s="110" t="str">
        <f>IF(D246="기사임",IFERROR(IF((VLOOKUP(CONCATENATE("http://skinnonews.com",A246),'기사 리스트'!C:E,3,FALSE))&gt;='뉴스룸 요약'!$F$17,"O",""),""),"")</f>
        <v/>
      </c>
      <c r="F246" s="110" t="str">
        <f>IFERROR(IF(VLOOKUP(CONCATENATE("http://skinnonews.com"&amp;A246),'기사 리스트'!C:D,2,FALSE)="yes","yes",""),"")</f>
        <v/>
      </c>
      <c r="G246" s="110" t="str">
        <f>IFERROR(IF(E246="O",B246/(EOMONTH('뉴스룸 요약'!$F$17,0)-(VLOOKUP(CONCATENATE("http://skinnonews.com",A246),'기사 리스트'!C:E,3,FALSE))+1),""),"")</f>
        <v/>
      </c>
      <c r="H246" s="110" t="str">
        <f>IFERROR(IF(E246="O",C246/(EOMONTH('뉴스룸 요약'!$F$17,0)-(VLOOKUP(CONCATENATE("http://skinnonews.com",A246),'기사 리스트'!C:E,3,FALSE))+1),""),"")</f>
        <v/>
      </c>
      <c r="I246" s="110" t="str">
        <f t="shared" si="11"/>
        <v/>
      </c>
      <c r="J246" s="110" t="str">
        <f t="shared" si="12"/>
        <v/>
      </c>
      <c r="L246" s="111" t="str">
        <f>IFERROR(VLOOKUP("http://skinnonews.com"&amp;A246,'기사 리스트'!C:E,3,FALSE),"")</f>
        <v/>
      </c>
      <c r="Q246" s="110" t="str">
        <f>IFERROR(IF(E246="O",(INDEX('기사 리스트'!B:B,MATCH("http://skinnonews.com"&amp;A246,'기사 리스트'!C:C,0))),""),"")</f>
        <v/>
      </c>
    </row>
    <row r="247" spans="1:17">
      <c r="A247" s="6" t="s">
        <v>664</v>
      </c>
      <c r="B247" s="6">
        <v>8</v>
      </c>
      <c r="C247" s="6">
        <v>8</v>
      </c>
      <c r="D247" s="110" t="str">
        <f t="shared" si="10"/>
        <v>기사임</v>
      </c>
      <c r="E247" s="110" t="str">
        <f>IF(D247="기사임",IFERROR(IF((VLOOKUP(CONCATENATE("http://skinnonews.com",A247),'기사 리스트'!C:E,3,FALSE))&gt;='뉴스룸 요약'!$F$17,"O",""),""),"")</f>
        <v/>
      </c>
      <c r="F247" s="110" t="str">
        <f>IFERROR(IF(VLOOKUP(CONCATENATE("http://skinnonews.com"&amp;A247),'기사 리스트'!C:D,2,FALSE)="yes","yes",""),"")</f>
        <v/>
      </c>
      <c r="G247" s="110" t="str">
        <f>IFERROR(IF(E247="O",B247/(EOMONTH('뉴스룸 요약'!$F$17,0)-(VLOOKUP(CONCATENATE("http://skinnonews.com",A247),'기사 리스트'!C:E,3,FALSE))+1),""),"")</f>
        <v/>
      </c>
      <c r="H247" s="110" t="str">
        <f>IFERROR(IF(E247="O",C247/(EOMONTH('뉴스룸 요약'!$F$17,0)-(VLOOKUP(CONCATENATE("http://skinnonews.com",A247),'기사 리스트'!C:E,3,FALSE))+1),""),"")</f>
        <v/>
      </c>
      <c r="I247" s="110" t="str">
        <f t="shared" si="11"/>
        <v/>
      </c>
      <c r="J247" s="110" t="str">
        <f t="shared" si="12"/>
        <v/>
      </c>
      <c r="L247" s="111" t="str">
        <f>IFERROR(VLOOKUP("http://skinnonews.com"&amp;A247,'기사 리스트'!C:E,3,FALSE),"")</f>
        <v/>
      </c>
      <c r="Q247" s="110" t="str">
        <f>IFERROR(IF(E247="O",(INDEX('기사 리스트'!B:B,MATCH("http://skinnonews.com"&amp;A247,'기사 리스트'!C:C,0))),""),"")</f>
        <v/>
      </c>
    </row>
    <row r="248" spans="1:17">
      <c r="A248" s="6" t="s">
        <v>534</v>
      </c>
      <c r="B248" s="6">
        <v>8</v>
      </c>
      <c r="C248" s="6">
        <v>8</v>
      </c>
      <c r="D248" s="110" t="str">
        <f t="shared" si="10"/>
        <v>기사임</v>
      </c>
      <c r="E248" s="110" t="str">
        <f>IF(D248="기사임",IFERROR(IF((VLOOKUP(CONCATENATE("http://skinnonews.com",A248),'기사 리스트'!C:E,3,FALSE))&gt;='뉴스룸 요약'!$F$17,"O",""),""),"")</f>
        <v/>
      </c>
      <c r="F248" s="110" t="str">
        <f>IFERROR(IF(VLOOKUP(CONCATENATE("http://skinnonews.com"&amp;A248),'기사 리스트'!C:D,2,FALSE)="yes","yes",""),"")</f>
        <v/>
      </c>
      <c r="G248" s="110" t="str">
        <f>IFERROR(IF(E248="O",B248/(EOMONTH('뉴스룸 요약'!$F$17,0)-(VLOOKUP(CONCATENATE("http://skinnonews.com",A248),'기사 리스트'!C:E,3,FALSE))+1),""),"")</f>
        <v/>
      </c>
      <c r="H248" s="110" t="str">
        <f>IFERROR(IF(E248="O",C248/(EOMONTH('뉴스룸 요약'!$F$17,0)-(VLOOKUP(CONCATENATE("http://skinnonews.com",A248),'기사 리스트'!C:E,3,FALSE))+1),""),"")</f>
        <v/>
      </c>
      <c r="I248" s="110" t="str">
        <f t="shared" si="11"/>
        <v/>
      </c>
      <c r="J248" s="110" t="str">
        <f t="shared" si="12"/>
        <v/>
      </c>
      <c r="L248" s="111">
        <f>IFERROR(VLOOKUP("http://skinnonews.com"&amp;A248,'기사 리스트'!C:E,3,FALSE),"")</f>
        <v>44481</v>
      </c>
      <c r="Q248" s="110" t="str">
        <f>IFERROR(IF(E248="O",(INDEX('기사 리스트'!B:B,MATCH("http://skinnonews.com"&amp;A248,'기사 리스트'!C:C,0))),""),"")</f>
        <v/>
      </c>
    </row>
    <row r="249" spans="1:17">
      <c r="A249" s="6" t="s">
        <v>601</v>
      </c>
      <c r="B249" s="6">
        <v>8</v>
      </c>
      <c r="C249" s="6">
        <v>10</v>
      </c>
      <c r="D249" s="110" t="str">
        <f t="shared" si="10"/>
        <v>기사임</v>
      </c>
      <c r="E249" s="110" t="str">
        <f>IF(D249="기사임",IFERROR(IF((VLOOKUP(CONCATENATE("http://skinnonews.com",A249),'기사 리스트'!C:E,3,FALSE))&gt;='뉴스룸 요약'!$F$17,"O",""),""),"")</f>
        <v/>
      </c>
      <c r="F249" s="110" t="str">
        <f>IFERROR(IF(VLOOKUP(CONCATENATE("http://skinnonews.com"&amp;A249),'기사 리스트'!C:D,2,FALSE)="yes","yes",""),"")</f>
        <v/>
      </c>
      <c r="G249" s="110" t="str">
        <f>IFERROR(IF(E249="O",B249/(EOMONTH('뉴스룸 요약'!$F$17,0)-(VLOOKUP(CONCATENATE("http://skinnonews.com",A249),'기사 리스트'!C:E,3,FALSE))+1),""),"")</f>
        <v/>
      </c>
      <c r="H249" s="110" t="str">
        <f>IFERROR(IF(E249="O",C249/(EOMONTH('뉴스룸 요약'!$F$17,0)-(VLOOKUP(CONCATENATE("http://skinnonews.com",A249),'기사 리스트'!C:E,3,FALSE))+1),""),"")</f>
        <v/>
      </c>
      <c r="I249" s="110" t="str">
        <f t="shared" si="11"/>
        <v/>
      </c>
      <c r="J249" s="110" t="str">
        <f t="shared" si="12"/>
        <v/>
      </c>
      <c r="L249" s="111" t="str">
        <f>IFERROR(VLOOKUP("http://skinnonews.com"&amp;A249,'기사 리스트'!C:E,3,FALSE),"")</f>
        <v/>
      </c>
      <c r="Q249" s="110" t="str">
        <f>IFERROR(IF(E249="O",(INDEX('기사 리스트'!B:B,MATCH("http://skinnonews.com"&amp;A249,'기사 리스트'!C:C,0))),""),"")</f>
        <v/>
      </c>
    </row>
    <row r="250" spans="1:17">
      <c r="A250" s="6" t="s">
        <v>628</v>
      </c>
      <c r="B250" s="6">
        <v>8</v>
      </c>
      <c r="C250" s="6">
        <v>11</v>
      </c>
      <c r="D250" s="110" t="str">
        <f t="shared" si="10"/>
        <v>기사임</v>
      </c>
      <c r="E250" s="110" t="str">
        <f>IF(D250="기사임",IFERROR(IF((VLOOKUP(CONCATENATE("http://skinnonews.com",A250),'기사 리스트'!C:E,3,FALSE))&gt;='뉴스룸 요약'!$F$17,"O",""),""),"")</f>
        <v/>
      </c>
      <c r="F250" s="110" t="str">
        <f>IFERROR(IF(VLOOKUP(CONCATENATE("http://skinnonews.com"&amp;A250),'기사 리스트'!C:D,2,FALSE)="yes","yes",""),"")</f>
        <v/>
      </c>
      <c r="G250" s="110" t="str">
        <f>IFERROR(IF(E250="O",B250/(EOMONTH('뉴스룸 요약'!$F$17,0)-(VLOOKUP(CONCATENATE("http://skinnonews.com",A250),'기사 리스트'!C:E,3,FALSE))+1),""),"")</f>
        <v/>
      </c>
      <c r="H250" s="110" t="str">
        <f>IFERROR(IF(E250="O",C250/(EOMONTH('뉴스룸 요약'!$F$17,0)-(VLOOKUP(CONCATENATE("http://skinnonews.com",A250),'기사 리스트'!C:E,3,FALSE))+1),""),"")</f>
        <v/>
      </c>
      <c r="I250" s="110" t="str">
        <f t="shared" si="11"/>
        <v/>
      </c>
      <c r="J250" s="110" t="str">
        <f t="shared" si="12"/>
        <v/>
      </c>
      <c r="L250" s="111" t="str">
        <f>IFERROR(VLOOKUP("http://skinnonews.com"&amp;A250,'기사 리스트'!C:E,3,FALSE),"")</f>
        <v/>
      </c>
      <c r="Q250" s="110" t="str">
        <f>IFERROR(IF(E250="O",(INDEX('기사 리스트'!B:B,MATCH("http://skinnonews.com"&amp;A250,'기사 리스트'!C:C,0))),""),"")</f>
        <v/>
      </c>
    </row>
    <row r="251" spans="1:17">
      <c r="A251" s="6" t="s">
        <v>655</v>
      </c>
      <c r="B251" s="6">
        <v>8</v>
      </c>
      <c r="C251" s="6">
        <v>5</v>
      </c>
      <c r="D251" s="110" t="str">
        <f t="shared" si="10"/>
        <v/>
      </c>
      <c r="E251" s="110" t="str">
        <f>IF(D251="기사임",IFERROR(IF((VLOOKUP(CONCATENATE("http://skinnonews.com",A251),'기사 리스트'!C:E,3,FALSE))&gt;='뉴스룸 요약'!$F$17,"O",""),""),"")</f>
        <v/>
      </c>
      <c r="F251" s="110" t="str">
        <f>IFERROR(IF(VLOOKUP(CONCATENATE("http://skinnonews.com"&amp;A251),'기사 리스트'!C:D,2,FALSE)="yes","yes",""),"")</f>
        <v/>
      </c>
      <c r="G251" s="110" t="str">
        <f>IFERROR(IF(E251="O",B251/(EOMONTH('뉴스룸 요약'!$F$17,0)-(VLOOKUP(CONCATENATE("http://skinnonews.com",A251),'기사 리스트'!C:E,3,FALSE))+1),""),"")</f>
        <v/>
      </c>
      <c r="H251" s="110" t="str">
        <f>IFERROR(IF(E251="O",C251/(EOMONTH('뉴스룸 요약'!$F$17,0)-(VLOOKUP(CONCATENATE("http://skinnonews.com",A251),'기사 리스트'!C:E,3,FALSE))+1),""),"")</f>
        <v/>
      </c>
      <c r="I251" s="110" t="str">
        <f t="shared" si="11"/>
        <v/>
      </c>
      <c r="J251" s="110" t="str">
        <f t="shared" si="12"/>
        <v/>
      </c>
      <c r="L251" s="111" t="str">
        <f>IFERROR(VLOOKUP("http://skinnonews.com"&amp;A251,'기사 리스트'!C:E,3,FALSE),"")</f>
        <v/>
      </c>
      <c r="Q251" s="110" t="str">
        <f>IFERROR(IF(E251="O",(INDEX('기사 리스트'!B:B,MATCH("http://skinnonews.com"&amp;A251,'기사 리스트'!C:C,0))),""),"")</f>
        <v/>
      </c>
    </row>
    <row r="252" spans="1:17">
      <c r="A252" s="6" t="s">
        <v>1616</v>
      </c>
      <c r="B252" s="6">
        <v>8</v>
      </c>
      <c r="C252" s="6">
        <v>7</v>
      </c>
      <c r="D252" s="110" t="str">
        <f t="shared" si="10"/>
        <v/>
      </c>
      <c r="E252" s="110" t="str">
        <f>IF(D252="기사임",IFERROR(IF((VLOOKUP(CONCATENATE("http://skinnonews.com",A252),'기사 리스트'!C:E,3,FALSE))&gt;='뉴스룸 요약'!$F$17,"O",""),""),"")</f>
        <v/>
      </c>
      <c r="F252" s="110" t="str">
        <f>IFERROR(IF(VLOOKUP(CONCATENATE("http://skinnonews.com"&amp;A252),'기사 리스트'!C:D,2,FALSE)="yes","yes",""),"")</f>
        <v/>
      </c>
      <c r="G252" s="110" t="str">
        <f>IFERROR(IF(E252="O",B252/(EOMONTH('뉴스룸 요약'!$F$17,0)-(VLOOKUP(CONCATENATE("http://skinnonews.com",A252),'기사 리스트'!C:E,3,FALSE))+1),""),"")</f>
        <v/>
      </c>
      <c r="H252" s="110" t="str">
        <f>IFERROR(IF(E252="O",C252/(EOMONTH('뉴스룸 요약'!$F$17,0)-(VLOOKUP(CONCATENATE("http://skinnonews.com",A252),'기사 리스트'!C:E,3,FALSE))+1),""),"")</f>
        <v/>
      </c>
      <c r="I252" s="110" t="str">
        <f t="shared" si="11"/>
        <v/>
      </c>
      <c r="J252" s="110" t="str">
        <f t="shared" si="12"/>
        <v/>
      </c>
      <c r="L252" s="111" t="str">
        <f>IFERROR(VLOOKUP("http://skinnonews.com"&amp;A252,'기사 리스트'!C:E,3,FALSE),"")</f>
        <v/>
      </c>
      <c r="Q252" s="110" t="str">
        <f>IFERROR(IF(E252="O",(INDEX('기사 리스트'!B:B,MATCH("http://skinnonews.com"&amp;A252,'기사 리스트'!C:C,0))),""),"")</f>
        <v/>
      </c>
    </row>
    <row r="253" spans="1:17">
      <c r="A253" s="6" t="s">
        <v>563</v>
      </c>
      <c r="B253" s="6">
        <v>8</v>
      </c>
      <c r="C253" s="6">
        <v>7</v>
      </c>
      <c r="D253" s="110" t="str">
        <f t="shared" si="10"/>
        <v/>
      </c>
      <c r="E253" s="110" t="str">
        <f>IF(D253="기사임",IFERROR(IF((VLOOKUP(CONCATENATE("http://skinnonews.com",A253),'기사 리스트'!C:E,3,FALSE))&gt;='뉴스룸 요약'!$F$17,"O",""),""),"")</f>
        <v/>
      </c>
      <c r="F253" s="110" t="str">
        <f>IFERROR(IF(VLOOKUP(CONCATENATE("http://skinnonews.com"&amp;A253),'기사 리스트'!C:D,2,FALSE)="yes","yes",""),"")</f>
        <v/>
      </c>
      <c r="G253" s="110" t="str">
        <f>IFERROR(IF(E253="O",B253/(EOMONTH('뉴스룸 요약'!$F$17,0)-(VLOOKUP(CONCATENATE("http://skinnonews.com",A253),'기사 리스트'!C:E,3,FALSE))+1),""),"")</f>
        <v/>
      </c>
      <c r="H253" s="110" t="str">
        <f>IFERROR(IF(E253="O",C253/(EOMONTH('뉴스룸 요약'!$F$17,0)-(VLOOKUP(CONCATENATE("http://skinnonews.com",A253),'기사 리스트'!C:E,3,FALSE))+1),""),"")</f>
        <v/>
      </c>
      <c r="I253" s="110" t="str">
        <f t="shared" si="11"/>
        <v/>
      </c>
      <c r="J253" s="110" t="str">
        <f t="shared" si="12"/>
        <v/>
      </c>
      <c r="L253" s="111" t="str">
        <f>IFERROR(VLOOKUP("http://skinnonews.com"&amp;A253,'기사 리스트'!C:E,3,FALSE),"")</f>
        <v/>
      </c>
      <c r="Q253" s="110" t="str">
        <f>IFERROR(IF(E253="O",(INDEX('기사 리스트'!B:B,MATCH("http://skinnonews.com"&amp;A253,'기사 리스트'!C:C,0))),""),"")</f>
        <v/>
      </c>
    </row>
    <row r="254" spans="1:17">
      <c r="A254" s="6" t="s">
        <v>2044</v>
      </c>
      <c r="B254" s="6">
        <v>7</v>
      </c>
      <c r="C254" s="6">
        <v>6</v>
      </c>
      <c r="D254" s="110" t="str">
        <f t="shared" si="10"/>
        <v>기사임</v>
      </c>
      <c r="E254" s="110" t="str">
        <f>IF(D254="기사임",IFERROR(IF((VLOOKUP(CONCATENATE("http://skinnonews.com",A254),'기사 리스트'!C:E,3,FALSE))&gt;='뉴스룸 요약'!$F$17,"O",""),""),"")</f>
        <v/>
      </c>
      <c r="F254" s="110" t="str">
        <f>IFERROR(IF(VLOOKUP(CONCATENATE("http://skinnonews.com"&amp;A254),'기사 리스트'!C:D,2,FALSE)="yes","yes",""),"")</f>
        <v/>
      </c>
      <c r="G254" s="110" t="str">
        <f>IFERROR(IF(E254="O",B254/(EOMONTH('뉴스룸 요약'!$F$17,0)-(VLOOKUP(CONCATENATE("http://skinnonews.com",A254),'기사 리스트'!C:E,3,FALSE))+1),""),"")</f>
        <v/>
      </c>
      <c r="H254" s="110" t="str">
        <f>IFERROR(IF(E254="O",C254/(EOMONTH('뉴스룸 요약'!$F$17,0)-(VLOOKUP(CONCATENATE("http://skinnonews.com",A254),'기사 리스트'!C:E,3,FALSE))+1),""),"")</f>
        <v/>
      </c>
      <c r="I254" s="110" t="str">
        <f t="shared" si="11"/>
        <v/>
      </c>
      <c r="J254" s="110" t="str">
        <f t="shared" si="12"/>
        <v/>
      </c>
      <c r="L254" s="111">
        <f>IFERROR(VLOOKUP("http://skinnonews.com"&amp;A254,'기사 리스트'!C:E,3,FALSE),"")</f>
        <v>44761</v>
      </c>
      <c r="Q254" s="110" t="str">
        <f>IFERROR(IF(E254="O",(INDEX('기사 리스트'!B:B,MATCH("http://skinnonews.com"&amp;A254,'기사 리스트'!C:C,0))),""),"")</f>
        <v/>
      </c>
    </row>
    <row r="255" spans="1:17">
      <c r="A255" s="6" t="s">
        <v>605</v>
      </c>
      <c r="B255" s="6">
        <v>7</v>
      </c>
      <c r="C255" s="6">
        <v>8</v>
      </c>
      <c r="D255" s="110" t="str">
        <f t="shared" si="10"/>
        <v>기사임</v>
      </c>
      <c r="E255" s="110" t="str">
        <f>IF(D255="기사임",IFERROR(IF((VLOOKUP(CONCATENATE("http://skinnonews.com",A255),'기사 리스트'!C:E,3,FALSE))&gt;='뉴스룸 요약'!$F$17,"O",""),""),"")</f>
        <v/>
      </c>
      <c r="F255" s="110" t="str">
        <f>IFERROR(IF(VLOOKUP(CONCATENATE("http://skinnonews.com"&amp;A255),'기사 리스트'!C:D,2,FALSE)="yes","yes",""),"")</f>
        <v/>
      </c>
      <c r="G255" s="110" t="str">
        <f>IFERROR(IF(E255="O",B255/(EOMONTH('뉴스룸 요약'!$F$17,0)-(VLOOKUP(CONCATENATE("http://skinnonews.com",A255),'기사 리스트'!C:E,3,FALSE))+1),""),"")</f>
        <v/>
      </c>
      <c r="H255" s="110" t="str">
        <f>IFERROR(IF(E255="O",C255/(EOMONTH('뉴스룸 요약'!$F$17,0)-(VLOOKUP(CONCATENATE("http://skinnonews.com",A255),'기사 리스트'!C:E,3,FALSE))+1),""),"")</f>
        <v/>
      </c>
      <c r="I255" s="110" t="str">
        <f t="shared" si="11"/>
        <v/>
      </c>
      <c r="J255" s="110" t="str">
        <f t="shared" si="12"/>
        <v/>
      </c>
      <c r="L255" s="111">
        <f>IFERROR(VLOOKUP("http://skinnonews.com"&amp;A255,'기사 리스트'!C:E,3,FALSE),"")</f>
        <v>44846</v>
      </c>
      <c r="Q255" s="110" t="str">
        <f>IFERROR(IF(E255="O",(INDEX('기사 리스트'!B:B,MATCH("http://skinnonews.com"&amp;A255,'기사 리스트'!C:C,0))),""),"")</f>
        <v/>
      </c>
    </row>
    <row r="256" spans="1:17">
      <c r="A256" s="6" t="s">
        <v>541</v>
      </c>
      <c r="B256" s="6">
        <v>7</v>
      </c>
      <c r="C256" s="6">
        <v>7</v>
      </c>
      <c r="D256" s="110" t="str">
        <f t="shared" si="10"/>
        <v>기사임</v>
      </c>
      <c r="E256" s="110" t="str">
        <f>IF(D256="기사임",IFERROR(IF((VLOOKUP(CONCATENATE("http://skinnonews.com",A256),'기사 리스트'!C:E,3,FALSE))&gt;='뉴스룸 요약'!$F$17,"O",""),""),"")</f>
        <v/>
      </c>
      <c r="F256" s="110" t="str">
        <f>IFERROR(IF(VLOOKUP(CONCATENATE("http://skinnonews.com"&amp;A256),'기사 리스트'!C:D,2,FALSE)="yes","yes",""),"")</f>
        <v/>
      </c>
      <c r="G256" s="110" t="str">
        <f>IFERROR(IF(E256="O",B256/(EOMONTH('뉴스룸 요약'!$F$17,0)-(VLOOKUP(CONCATENATE("http://skinnonews.com",A256),'기사 리스트'!C:E,3,FALSE))+1),""),"")</f>
        <v/>
      </c>
      <c r="H256" s="110" t="str">
        <f>IFERROR(IF(E256="O",C256/(EOMONTH('뉴스룸 요약'!$F$17,0)-(VLOOKUP(CONCATENATE("http://skinnonews.com",A256),'기사 리스트'!C:E,3,FALSE))+1),""),"")</f>
        <v/>
      </c>
      <c r="I256" s="110" t="str">
        <f t="shared" si="11"/>
        <v/>
      </c>
      <c r="J256" s="110" t="str">
        <f t="shared" si="12"/>
        <v/>
      </c>
      <c r="L256" s="111">
        <f>IFERROR(VLOOKUP("http://skinnonews.com"&amp;A256,'기사 리스트'!C:E,3,FALSE),"")</f>
        <v>44881</v>
      </c>
      <c r="Q256" s="110" t="str">
        <f>IFERROR(IF(E256="O",(INDEX('기사 리스트'!B:B,MATCH("http://skinnonews.com"&amp;A256,'기사 리스트'!C:C,0))),""),"")</f>
        <v/>
      </c>
    </row>
    <row r="257" spans="1:17">
      <c r="A257" s="6" t="s">
        <v>587</v>
      </c>
      <c r="B257" s="6">
        <v>7</v>
      </c>
      <c r="C257" s="6">
        <v>7</v>
      </c>
      <c r="D257" s="110" t="str">
        <f t="shared" si="10"/>
        <v>기사임</v>
      </c>
      <c r="E257" s="110" t="str">
        <f>IF(D257="기사임",IFERROR(IF((VLOOKUP(CONCATENATE("http://skinnonews.com",A257),'기사 리스트'!C:E,3,FALSE))&gt;='뉴스룸 요약'!$F$17,"O",""),""),"")</f>
        <v/>
      </c>
      <c r="F257" s="110" t="str">
        <f>IFERROR(IF(VLOOKUP(CONCATENATE("http://skinnonews.com"&amp;A257),'기사 리스트'!C:D,2,FALSE)="yes","yes",""),"")</f>
        <v/>
      </c>
      <c r="G257" s="110" t="str">
        <f>IFERROR(IF(E257="O",B257/(EOMONTH('뉴스룸 요약'!$F$17,0)-(VLOOKUP(CONCATENATE("http://skinnonews.com",A257),'기사 리스트'!C:E,3,FALSE))+1),""),"")</f>
        <v/>
      </c>
      <c r="H257" s="110" t="str">
        <f>IFERROR(IF(E257="O",C257/(EOMONTH('뉴스룸 요약'!$F$17,0)-(VLOOKUP(CONCATENATE("http://skinnonews.com",A257),'기사 리스트'!C:E,3,FALSE))+1),""),"")</f>
        <v/>
      </c>
      <c r="I257" s="110" t="str">
        <f t="shared" si="11"/>
        <v/>
      </c>
      <c r="J257" s="110" t="str">
        <f t="shared" si="12"/>
        <v/>
      </c>
      <c r="L257" s="111">
        <f>IFERROR(VLOOKUP("http://skinnonews.com"&amp;A257,'기사 리스트'!C:E,3,FALSE),"")</f>
        <v>44886</v>
      </c>
      <c r="Q257" s="110" t="str">
        <f>IFERROR(IF(E257="O",(INDEX('기사 리스트'!B:B,MATCH("http://skinnonews.com"&amp;A257,'기사 리스트'!C:C,0))),""),"")</f>
        <v/>
      </c>
    </row>
    <row r="258" spans="1:17">
      <c r="A258" s="6" t="s">
        <v>1309</v>
      </c>
      <c r="B258" s="6">
        <v>7</v>
      </c>
      <c r="C258" s="6">
        <v>6</v>
      </c>
      <c r="D258" s="110" t="str">
        <f t="shared" ref="D258:D321" si="13">IF(AND(LEFT(A258,17)="/global/archives/",ISNUMBER(_xlfn.NUMBERVALUE(MID(A258,18,1))),ISERROR(FIND("ckattempt",A258)),ISERROR(FIND("preview",A258))),"기사임","")</f>
        <v>기사임</v>
      </c>
      <c r="E258" s="110" t="str">
        <f>IF(D258="기사임",IFERROR(IF((VLOOKUP(CONCATENATE("http://skinnonews.com",A258),'기사 리스트'!C:E,3,FALSE))&gt;='뉴스룸 요약'!$F$17,"O",""),""),"")</f>
        <v/>
      </c>
      <c r="F258" s="110" t="str">
        <f>IFERROR(IF(VLOOKUP(CONCATENATE("http://skinnonews.com"&amp;A258),'기사 리스트'!C:D,2,FALSE)="yes","yes",""),"")</f>
        <v/>
      </c>
      <c r="G258" s="110" t="str">
        <f>IFERROR(IF(E258="O",B258/(EOMONTH('뉴스룸 요약'!$F$17,0)-(VLOOKUP(CONCATENATE("http://skinnonews.com",A258),'기사 리스트'!C:E,3,FALSE))+1),""),"")</f>
        <v/>
      </c>
      <c r="H258" s="110" t="str">
        <f>IFERROR(IF(E258="O",C258/(EOMONTH('뉴스룸 요약'!$F$17,0)-(VLOOKUP(CONCATENATE("http://skinnonews.com",A258),'기사 리스트'!C:E,3,FALSE))+1),""),"")</f>
        <v/>
      </c>
      <c r="I258" s="110" t="str">
        <f t="shared" si="11"/>
        <v/>
      </c>
      <c r="J258" s="110" t="str">
        <f t="shared" si="12"/>
        <v/>
      </c>
      <c r="L258" s="111" t="str">
        <f>IFERROR(VLOOKUP("http://skinnonews.com"&amp;A258,'기사 리스트'!C:E,3,FALSE),"")</f>
        <v/>
      </c>
      <c r="Q258" s="110" t="str">
        <f>IFERROR(IF(E258="O",(INDEX('기사 리스트'!B:B,MATCH("http://skinnonews.com"&amp;A258,'기사 리스트'!C:C,0))),""),"")</f>
        <v/>
      </c>
    </row>
    <row r="259" spans="1:17">
      <c r="A259" s="6" t="s">
        <v>1114</v>
      </c>
      <c r="B259" s="6">
        <v>7</v>
      </c>
      <c r="C259" s="6">
        <v>7</v>
      </c>
      <c r="D259" s="110" t="str">
        <f t="shared" si="13"/>
        <v>기사임</v>
      </c>
      <c r="E259" s="110" t="str">
        <f>IF(D259="기사임",IFERROR(IF((VLOOKUP(CONCATENATE("http://skinnonews.com",A259),'기사 리스트'!C:E,3,FALSE))&gt;='뉴스룸 요약'!$F$17,"O",""),""),"")</f>
        <v/>
      </c>
      <c r="F259" s="110" t="str">
        <f>IFERROR(IF(VLOOKUP(CONCATENATE("http://skinnonews.com"&amp;A259),'기사 리스트'!C:D,2,FALSE)="yes","yes",""),"")</f>
        <v/>
      </c>
      <c r="G259" s="110" t="str">
        <f>IFERROR(IF(E259="O",B259/(EOMONTH('뉴스룸 요약'!$F$17,0)-(VLOOKUP(CONCATENATE("http://skinnonews.com",A259),'기사 리스트'!C:E,3,FALSE))+1),""),"")</f>
        <v/>
      </c>
      <c r="H259" s="110" t="str">
        <f>IFERROR(IF(E259="O",C259/(EOMONTH('뉴스룸 요약'!$F$17,0)-(VLOOKUP(CONCATENATE("http://skinnonews.com",A259),'기사 리스트'!C:E,3,FALSE))+1),""),"")</f>
        <v/>
      </c>
      <c r="I259" s="110" t="str">
        <f t="shared" si="11"/>
        <v/>
      </c>
      <c r="J259" s="110" t="str">
        <f t="shared" si="12"/>
        <v/>
      </c>
      <c r="L259" s="111">
        <f>IFERROR(VLOOKUP("http://skinnonews.com"&amp;A259,'기사 리스트'!C:E,3,FALSE),"")</f>
        <v>45127</v>
      </c>
      <c r="Q259" s="110" t="str">
        <f>IFERROR(IF(E259="O",(INDEX('기사 리스트'!B:B,MATCH("http://skinnonews.com"&amp;A259,'기사 리스트'!C:C,0))),""),"")</f>
        <v/>
      </c>
    </row>
    <row r="260" spans="1:17">
      <c r="A260" s="6" t="s">
        <v>1175</v>
      </c>
      <c r="B260" s="6">
        <v>7</v>
      </c>
      <c r="C260" s="6">
        <v>5</v>
      </c>
      <c r="D260" s="110" t="str">
        <f t="shared" si="13"/>
        <v>기사임</v>
      </c>
      <c r="E260" s="110" t="str">
        <f>IF(D260="기사임",IFERROR(IF((VLOOKUP(CONCATENATE("http://skinnonews.com",A260),'기사 리스트'!C:E,3,FALSE))&gt;='뉴스룸 요약'!$F$17,"O",""),""),"")</f>
        <v/>
      </c>
      <c r="F260" s="110" t="str">
        <f>IFERROR(IF(VLOOKUP(CONCATENATE("http://skinnonews.com"&amp;A260),'기사 리스트'!C:D,2,FALSE)="yes","yes",""),"")</f>
        <v/>
      </c>
      <c r="G260" s="110" t="str">
        <f>IFERROR(IF(E260="O",B260/(EOMONTH('뉴스룸 요약'!$F$17,0)-(VLOOKUP(CONCATENATE("http://skinnonews.com",A260),'기사 리스트'!C:E,3,FALSE))+1),""),"")</f>
        <v/>
      </c>
      <c r="H260" s="110" t="str">
        <f>IFERROR(IF(E260="O",C260/(EOMONTH('뉴스룸 요약'!$F$17,0)-(VLOOKUP(CONCATENATE("http://skinnonews.com",A260),'기사 리스트'!C:E,3,FALSE))+1),""),"")</f>
        <v/>
      </c>
      <c r="I260" s="110" t="str">
        <f t="shared" si="11"/>
        <v/>
      </c>
      <c r="J260" s="110" t="str">
        <f t="shared" si="12"/>
        <v/>
      </c>
      <c r="L260" s="111">
        <f>IFERROR(VLOOKUP("http://skinnonews.com"&amp;A260,'기사 리스트'!C:E,3,FALSE),"")</f>
        <v>45168</v>
      </c>
      <c r="Q260" s="110" t="str">
        <f>IFERROR(IF(E260="O",(INDEX('기사 리스트'!B:B,MATCH("http://skinnonews.com"&amp;A260,'기사 리스트'!C:C,0))),""),"")</f>
        <v/>
      </c>
    </row>
    <row r="261" spans="1:17">
      <c r="A261" s="6" t="s">
        <v>2180</v>
      </c>
      <c r="B261" s="6">
        <v>7</v>
      </c>
      <c r="C261" s="6">
        <v>6</v>
      </c>
      <c r="D261" s="110" t="str">
        <f t="shared" si="13"/>
        <v>기사임</v>
      </c>
      <c r="E261" s="110" t="str">
        <f>IF(D261="기사임",IFERROR(IF((VLOOKUP(CONCATENATE("http://skinnonews.com",A261),'기사 리스트'!C:E,3,FALSE))&gt;='뉴스룸 요약'!$F$17,"O",""),""),"")</f>
        <v/>
      </c>
      <c r="F261" s="110" t="str">
        <f>IFERROR(IF(VLOOKUP(CONCATENATE("http://skinnonews.com"&amp;A261),'기사 리스트'!C:D,2,FALSE)="yes","yes",""),"")</f>
        <v/>
      </c>
      <c r="G261" s="110" t="str">
        <f>IFERROR(IF(E261="O",B261/(EOMONTH('뉴스룸 요약'!$F$17,0)-(VLOOKUP(CONCATENATE("http://skinnonews.com",A261),'기사 리스트'!C:E,3,FALSE))+1),""),"")</f>
        <v/>
      </c>
      <c r="H261" s="110" t="str">
        <f>IFERROR(IF(E261="O",C261/(EOMONTH('뉴스룸 요약'!$F$17,0)-(VLOOKUP(CONCATENATE("http://skinnonews.com",A261),'기사 리스트'!C:E,3,FALSE))+1),""),"")</f>
        <v/>
      </c>
      <c r="I261" s="110" t="str">
        <f t="shared" si="11"/>
        <v/>
      </c>
      <c r="J261" s="110" t="str">
        <f t="shared" si="12"/>
        <v/>
      </c>
      <c r="L261" s="111">
        <f>IFERROR(VLOOKUP("http://skinnonews.com"&amp;A261,'기사 리스트'!C:E,3,FALSE),"")</f>
        <v>45517</v>
      </c>
      <c r="Q261" s="110" t="str">
        <f>IFERROR(IF(E261="O",(INDEX('기사 리스트'!B:B,MATCH("http://skinnonews.com"&amp;A261,'기사 리스트'!C:C,0))),""),"")</f>
        <v/>
      </c>
    </row>
    <row r="262" spans="1:17">
      <c r="A262" s="6" t="s">
        <v>652</v>
      </c>
      <c r="B262" s="6">
        <v>7</v>
      </c>
      <c r="C262" s="6">
        <v>9</v>
      </c>
      <c r="D262" s="110" t="str">
        <f t="shared" si="13"/>
        <v>기사임</v>
      </c>
      <c r="E262" s="110" t="str">
        <f>IF(D262="기사임",IFERROR(IF((VLOOKUP(CONCATENATE("http://skinnonews.com",A262),'기사 리스트'!C:E,3,FALSE))&gt;='뉴스룸 요약'!$F$17,"O",""),""),"")</f>
        <v/>
      </c>
      <c r="F262" s="110" t="str">
        <f>IFERROR(IF(VLOOKUP(CONCATENATE("http://skinnonews.com"&amp;A262),'기사 리스트'!C:D,2,FALSE)="yes","yes",""),"")</f>
        <v/>
      </c>
      <c r="G262" s="110" t="str">
        <f>IFERROR(IF(E262="O",B262/(EOMONTH('뉴스룸 요약'!$F$17,0)-(VLOOKUP(CONCATENATE("http://skinnonews.com",A262),'기사 리스트'!C:E,3,FALSE))+1),""),"")</f>
        <v/>
      </c>
      <c r="H262" s="110" t="str">
        <f>IFERROR(IF(E262="O",C262/(EOMONTH('뉴스룸 요약'!$F$17,0)-(VLOOKUP(CONCATENATE("http://skinnonews.com",A262),'기사 리스트'!C:E,3,FALSE))+1),""),"")</f>
        <v/>
      </c>
      <c r="I262" s="110" t="str">
        <f t="shared" ref="I262:I325" si="14">IFERROR(_xlfn.RANK.EQ(G262,G:G,0),"")</f>
        <v/>
      </c>
      <c r="J262" s="110" t="str">
        <f t="shared" ref="J262:J325" si="15">IFERROR(_xlfn.RANK.EQ(H262,H:H,0),"")</f>
        <v/>
      </c>
      <c r="L262" s="111" t="str">
        <f>IFERROR(VLOOKUP("http://skinnonews.com"&amp;A262,'기사 리스트'!C:E,3,FALSE),"")</f>
        <v/>
      </c>
      <c r="Q262" s="110" t="str">
        <f>IFERROR(IF(E262="O",(INDEX('기사 리스트'!B:B,MATCH("http://skinnonews.com"&amp;A262,'기사 리스트'!C:C,0))),""),"")</f>
        <v/>
      </c>
    </row>
    <row r="263" spans="1:17">
      <c r="A263" s="6" t="s">
        <v>963</v>
      </c>
      <c r="B263" s="6">
        <v>7</v>
      </c>
      <c r="C263" s="6">
        <v>5</v>
      </c>
      <c r="D263" s="110" t="str">
        <f t="shared" si="13"/>
        <v>기사임</v>
      </c>
      <c r="E263" s="110" t="str">
        <f>IF(D263="기사임",IFERROR(IF((VLOOKUP(CONCATENATE("http://skinnonews.com",A263),'기사 리스트'!C:E,3,FALSE))&gt;='뉴스룸 요약'!$F$17,"O",""),""),"")</f>
        <v/>
      </c>
      <c r="F263" s="110" t="str">
        <f>IFERROR(IF(VLOOKUP(CONCATENATE("http://skinnonews.com"&amp;A263),'기사 리스트'!C:D,2,FALSE)="yes","yes",""),"")</f>
        <v/>
      </c>
      <c r="G263" s="110" t="str">
        <f>IFERROR(IF(E263="O",B263/(EOMONTH('뉴스룸 요약'!$F$17,0)-(VLOOKUP(CONCATENATE("http://skinnonews.com",A263),'기사 리스트'!C:E,3,FALSE))+1),""),"")</f>
        <v/>
      </c>
      <c r="H263" s="110" t="str">
        <f>IFERROR(IF(E263="O",C263/(EOMONTH('뉴스룸 요약'!$F$17,0)-(VLOOKUP(CONCATENATE("http://skinnonews.com",A263),'기사 리스트'!C:E,3,FALSE))+1),""),"")</f>
        <v/>
      </c>
      <c r="I263" s="110" t="str">
        <f t="shared" si="14"/>
        <v/>
      </c>
      <c r="J263" s="110" t="str">
        <f t="shared" si="15"/>
        <v/>
      </c>
      <c r="L263" s="111">
        <f>IFERROR(VLOOKUP("http://skinnonews.com"&amp;A263,'기사 리스트'!C:E,3,FALSE),"")</f>
        <v>44439</v>
      </c>
      <c r="Q263" s="110" t="str">
        <f>IFERROR(IF(E263="O",(INDEX('기사 리스트'!B:B,MATCH("http://skinnonews.com"&amp;A263,'기사 리스트'!C:C,0))),""),"")</f>
        <v/>
      </c>
    </row>
    <row r="264" spans="1:17">
      <c r="A264" s="6" t="s">
        <v>615</v>
      </c>
      <c r="B264" s="6">
        <v>7</v>
      </c>
      <c r="C264" s="6">
        <v>7</v>
      </c>
      <c r="D264" s="110" t="str">
        <f t="shared" si="13"/>
        <v>기사임</v>
      </c>
      <c r="E264" s="110" t="str">
        <f>IF(D264="기사임",IFERROR(IF((VLOOKUP(CONCATENATE("http://skinnonews.com",A264),'기사 리스트'!C:E,3,FALSE))&gt;='뉴스룸 요약'!$F$17,"O",""),""),"")</f>
        <v/>
      </c>
      <c r="F264" s="110" t="str">
        <f>IFERROR(IF(VLOOKUP(CONCATENATE("http://skinnonews.com"&amp;A264),'기사 리스트'!C:D,2,FALSE)="yes","yes",""),"")</f>
        <v/>
      </c>
      <c r="G264" s="110" t="str">
        <f>IFERROR(IF(E264="O",B264/(EOMONTH('뉴스룸 요약'!$F$17,0)-(VLOOKUP(CONCATENATE("http://skinnonews.com",A264),'기사 리스트'!C:E,3,FALSE))+1),""),"")</f>
        <v/>
      </c>
      <c r="H264" s="110" t="str">
        <f>IFERROR(IF(E264="O",C264/(EOMONTH('뉴스룸 요약'!$F$17,0)-(VLOOKUP(CONCATENATE("http://skinnonews.com",A264),'기사 리스트'!C:E,3,FALSE))+1),""),"")</f>
        <v/>
      </c>
      <c r="I264" s="110" t="str">
        <f t="shared" si="14"/>
        <v/>
      </c>
      <c r="J264" s="110" t="str">
        <f t="shared" si="15"/>
        <v/>
      </c>
      <c r="L264" s="111" t="str">
        <f>IFERROR(VLOOKUP("http://skinnonews.com"&amp;A264,'기사 리스트'!C:E,3,FALSE),"")</f>
        <v/>
      </c>
      <c r="Q264" s="110" t="str">
        <f>IFERROR(IF(E264="O",(INDEX('기사 리스트'!B:B,MATCH("http://skinnonews.com"&amp;A264,'기사 리스트'!C:C,0))),""),"")</f>
        <v/>
      </c>
    </row>
    <row r="265" spans="1:17">
      <c r="A265" s="6" t="s">
        <v>602</v>
      </c>
      <c r="B265" s="6">
        <v>7</v>
      </c>
      <c r="C265" s="6">
        <v>7</v>
      </c>
      <c r="D265" s="110" t="str">
        <f t="shared" si="13"/>
        <v>기사임</v>
      </c>
      <c r="E265" s="110" t="str">
        <f>IF(D265="기사임",IFERROR(IF((VLOOKUP(CONCATENATE("http://skinnonews.com",A265),'기사 리스트'!C:E,3,FALSE))&gt;='뉴스룸 요약'!$F$17,"O",""),""),"")</f>
        <v/>
      </c>
      <c r="F265" s="110" t="str">
        <f>IFERROR(IF(VLOOKUP(CONCATENATE("http://skinnonews.com"&amp;A265),'기사 리스트'!C:D,2,FALSE)="yes","yes",""),"")</f>
        <v/>
      </c>
      <c r="G265" s="110" t="str">
        <f>IFERROR(IF(E265="O",B265/(EOMONTH('뉴스룸 요약'!$F$17,0)-(VLOOKUP(CONCATENATE("http://skinnonews.com",A265),'기사 리스트'!C:E,3,FALSE))+1),""),"")</f>
        <v/>
      </c>
      <c r="H265" s="110" t="str">
        <f>IFERROR(IF(E265="O",C265/(EOMONTH('뉴스룸 요약'!$F$17,0)-(VLOOKUP(CONCATENATE("http://skinnonews.com",A265),'기사 리스트'!C:E,3,FALSE))+1),""),"")</f>
        <v/>
      </c>
      <c r="I265" s="110" t="str">
        <f t="shared" si="14"/>
        <v/>
      </c>
      <c r="J265" s="110" t="str">
        <f t="shared" si="15"/>
        <v/>
      </c>
      <c r="L265" s="111" t="str">
        <f>IFERROR(VLOOKUP("http://skinnonews.com"&amp;A265,'기사 리스트'!C:E,3,FALSE),"")</f>
        <v/>
      </c>
      <c r="Q265" s="110" t="str">
        <f>IFERROR(IF(E265="O",(INDEX('기사 리스트'!B:B,MATCH("http://skinnonews.com"&amp;A265,'기사 리스트'!C:C,0))),""),"")</f>
        <v/>
      </c>
    </row>
    <row r="266" spans="1:17">
      <c r="A266" s="6" t="s">
        <v>640</v>
      </c>
      <c r="B266" s="6">
        <v>7</v>
      </c>
      <c r="C266" s="6">
        <v>9</v>
      </c>
      <c r="D266" s="110" t="str">
        <f t="shared" si="13"/>
        <v>기사임</v>
      </c>
      <c r="E266" s="110" t="str">
        <f>IF(D266="기사임",IFERROR(IF((VLOOKUP(CONCATENATE("http://skinnonews.com",A266),'기사 리스트'!C:E,3,FALSE))&gt;='뉴스룸 요약'!$F$17,"O",""),""),"")</f>
        <v/>
      </c>
      <c r="F266" s="110" t="str">
        <f>IFERROR(IF(VLOOKUP(CONCATENATE("http://skinnonews.com"&amp;A266),'기사 리스트'!C:D,2,FALSE)="yes","yes",""),"")</f>
        <v/>
      </c>
      <c r="G266" s="110" t="str">
        <f>IFERROR(IF(E266="O",B266/(EOMONTH('뉴스룸 요약'!$F$17,0)-(VLOOKUP(CONCATENATE("http://skinnonews.com",A266),'기사 리스트'!C:E,3,FALSE))+1),""),"")</f>
        <v/>
      </c>
      <c r="H266" s="110" t="str">
        <f>IFERROR(IF(E266="O",C266/(EOMONTH('뉴스룸 요약'!$F$17,0)-(VLOOKUP(CONCATENATE("http://skinnonews.com",A266),'기사 리스트'!C:E,3,FALSE))+1),""),"")</f>
        <v/>
      </c>
      <c r="I266" s="110" t="str">
        <f t="shared" si="14"/>
        <v/>
      </c>
      <c r="J266" s="110" t="str">
        <f t="shared" si="15"/>
        <v/>
      </c>
      <c r="L266" s="111">
        <f>IFERROR(VLOOKUP("http://skinnonews.com"&amp;A266,'기사 리스트'!C:E,3,FALSE),"")</f>
        <v>44643</v>
      </c>
      <c r="Q266" s="110" t="str">
        <f>IFERROR(IF(E266="O",(INDEX('기사 리스트'!B:B,MATCH("http://skinnonews.com"&amp;A266,'기사 리스트'!C:C,0))),""),"")</f>
        <v/>
      </c>
    </row>
    <row r="267" spans="1:17">
      <c r="A267" s="6" t="s">
        <v>483</v>
      </c>
      <c r="B267" s="6">
        <v>7</v>
      </c>
      <c r="C267" s="6">
        <v>7</v>
      </c>
      <c r="D267" s="110" t="str">
        <f t="shared" si="13"/>
        <v/>
      </c>
      <c r="E267" s="110" t="str">
        <f>IF(D267="기사임",IFERROR(IF((VLOOKUP(CONCATENATE("http://skinnonews.com",A267),'기사 리스트'!C:E,3,FALSE))&gt;='뉴스룸 요약'!$F$17,"O",""),""),"")</f>
        <v/>
      </c>
      <c r="F267" s="110" t="str">
        <f>IFERROR(IF(VLOOKUP(CONCATENATE("http://skinnonews.com"&amp;A267),'기사 리스트'!C:D,2,FALSE)="yes","yes",""),"")</f>
        <v/>
      </c>
      <c r="G267" s="110" t="str">
        <f>IFERROR(IF(E267="O",B267/(EOMONTH('뉴스룸 요약'!$F$17,0)-(VLOOKUP(CONCATENATE("http://skinnonews.com",A267),'기사 리스트'!C:E,3,FALSE))+1),""),"")</f>
        <v/>
      </c>
      <c r="H267" s="110" t="str">
        <f>IFERROR(IF(E267="O",C267/(EOMONTH('뉴스룸 요약'!$F$17,0)-(VLOOKUP(CONCATENATE("http://skinnonews.com",A267),'기사 리스트'!C:E,3,FALSE))+1),""),"")</f>
        <v/>
      </c>
      <c r="I267" s="110" t="str">
        <f t="shared" si="14"/>
        <v/>
      </c>
      <c r="J267" s="110" t="str">
        <f t="shared" si="15"/>
        <v/>
      </c>
      <c r="L267" s="111" t="str">
        <f>IFERROR(VLOOKUP("http://skinnonews.com"&amp;A267,'기사 리스트'!C:E,3,FALSE),"")</f>
        <v/>
      </c>
      <c r="Q267" s="110" t="str">
        <f>IFERROR(IF(E267="O",(INDEX('기사 리스트'!B:B,MATCH("http://skinnonews.com"&amp;A267,'기사 리스트'!C:C,0))),""),"")</f>
        <v/>
      </c>
    </row>
    <row r="268" spans="1:17">
      <c r="A268" s="6" t="s">
        <v>595</v>
      </c>
      <c r="B268" s="6">
        <v>7</v>
      </c>
      <c r="C268" s="6">
        <v>6</v>
      </c>
      <c r="D268" s="110" t="str">
        <f t="shared" si="13"/>
        <v/>
      </c>
      <c r="E268" s="110" t="str">
        <f>IF(D268="기사임",IFERROR(IF((VLOOKUP(CONCATENATE("http://skinnonews.com",A268),'기사 리스트'!C:E,3,FALSE))&gt;='뉴스룸 요약'!$F$17,"O",""),""),"")</f>
        <v/>
      </c>
      <c r="F268" s="110" t="str">
        <f>IFERROR(IF(VLOOKUP(CONCATENATE("http://skinnonews.com"&amp;A268),'기사 리스트'!C:D,2,FALSE)="yes","yes",""),"")</f>
        <v/>
      </c>
      <c r="G268" s="110" t="str">
        <f>IFERROR(IF(E268="O",B268/(EOMONTH('뉴스룸 요약'!$F$17,0)-(VLOOKUP(CONCATENATE("http://skinnonews.com",A268),'기사 리스트'!C:E,3,FALSE))+1),""),"")</f>
        <v/>
      </c>
      <c r="H268" s="110" t="str">
        <f>IFERROR(IF(E268="O",C268/(EOMONTH('뉴스룸 요약'!$F$17,0)-(VLOOKUP(CONCATENATE("http://skinnonews.com",A268),'기사 리스트'!C:E,3,FALSE))+1),""),"")</f>
        <v/>
      </c>
      <c r="I268" s="110" t="str">
        <f t="shared" si="14"/>
        <v/>
      </c>
      <c r="J268" s="110" t="str">
        <f t="shared" si="15"/>
        <v/>
      </c>
      <c r="L268" s="111" t="str">
        <f>IFERROR(VLOOKUP("http://skinnonews.com"&amp;A268,'기사 리스트'!C:E,3,FALSE),"")</f>
        <v/>
      </c>
      <c r="Q268" s="110" t="str">
        <f>IFERROR(IF(E268="O",(INDEX('기사 리스트'!B:B,MATCH("http://skinnonews.com"&amp;A268,'기사 리스트'!C:C,0))),""),"")</f>
        <v/>
      </c>
    </row>
    <row r="269" spans="1:17">
      <c r="A269" s="6" t="s">
        <v>547</v>
      </c>
      <c r="B269" s="6">
        <v>7</v>
      </c>
      <c r="C269" s="6">
        <v>4</v>
      </c>
      <c r="D269" s="110" t="str">
        <f t="shared" si="13"/>
        <v/>
      </c>
      <c r="E269" s="110" t="str">
        <f>IF(D269="기사임",IFERROR(IF((VLOOKUP(CONCATENATE("http://skinnonews.com",A269),'기사 리스트'!C:E,3,FALSE))&gt;='뉴스룸 요약'!$F$17,"O",""),""),"")</f>
        <v/>
      </c>
      <c r="F269" s="110" t="str">
        <f>IFERROR(IF(VLOOKUP(CONCATENATE("http://skinnonews.com"&amp;A269),'기사 리스트'!C:D,2,FALSE)="yes","yes",""),"")</f>
        <v/>
      </c>
      <c r="G269" s="110" t="str">
        <f>IFERROR(IF(E269="O",B269/(EOMONTH('뉴스룸 요약'!$F$17,0)-(VLOOKUP(CONCATENATE("http://skinnonews.com",A269),'기사 리스트'!C:E,3,FALSE))+1),""),"")</f>
        <v/>
      </c>
      <c r="H269" s="110" t="str">
        <f>IFERROR(IF(E269="O",C269/(EOMONTH('뉴스룸 요약'!$F$17,0)-(VLOOKUP(CONCATENATE("http://skinnonews.com",A269),'기사 리스트'!C:E,3,FALSE))+1),""),"")</f>
        <v/>
      </c>
      <c r="I269" s="110" t="str">
        <f t="shared" si="14"/>
        <v/>
      </c>
      <c r="J269" s="110" t="str">
        <f t="shared" si="15"/>
        <v/>
      </c>
      <c r="L269" s="111" t="str">
        <f>IFERROR(VLOOKUP("http://skinnonews.com"&amp;A269,'기사 리스트'!C:E,3,FALSE),"")</f>
        <v/>
      </c>
      <c r="Q269" s="110" t="str">
        <f>IFERROR(IF(E269="O",(INDEX('기사 리스트'!B:B,MATCH("http://skinnonews.com"&amp;A269,'기사 리스트'!C:C,0))),""),"")</f>
        <v/>
      </c>
    </row>
    <row r="270" spans="1:17">
      <c r="A270" s="6" t="s">
        <v>657</v>
      </c>
      <c r="B270" s="6">
        <v>7</v>
      </c>
      <c r="C270" s="6">
        <v>8</v>
      </c>
      <c r="D270" s="110" t="str">
        <f t="shared" si="13"/>
        <v/>
      </c>
      <c r="E270" s="110" t="str">
        <f>IF(D270="기사임",IFERROR(IF((VLOOKUP(CONCATENATE("http://skinnonews.com",A270),'기사 리스트'!C:E,3,FALSE))&gt;='뉴스룸 요약'!$F$17,"O",""),""),"")</f>
        <v/>
      </c>
      <c r="F270" s="110" t="str">
        <f>IFERROR(IF(VLOOKUP(CONCATENATE("http://skinnonews.com"&amp;A270),'기사 리스트'!C:D,2,FALSE)="yes","yes",""),"")</f>
        <v/>
      </c>
      <c r="G270" s="110" t="str">
        <f>IFERROR(IF(E270="O",B270/(EOMONTH('뉴스룸 요약'!$F$17,0)-(VLOOKUP(CONCATENATE("http://skinnonews.com",A270),'기사 리스트'!C:E,3,FALSE))+1),""),"")</f>
        <v/>
      </c>
      <c r="H270" s="110" t="str">
        <f>IFERROR(IF(E270="O",C270/(EOMONTH('뉴스룸 요약'!$F$17,0)-(VLOOKUP(CONCATENATE("http://skinnonews.com",A270),'기사 리스트'!C:E,3,FALSE))+1),""),"")</f>
        <v/>
      </c>
      <c r="I270" s="110" t="str">
        <f t="shared" si="14"/>
        <v/>
      </c>
      <c r="J270" s="110" t="str">
        <f t="shared" si="15"/>
        <v/>
      </c>
      <c r="L270" s="111" t="str">
        <f>IFERROR(VLOOKUP("http://skinnonews.com"&amp;A270,'기사 리스트'!C:E,3,FALSE),"")</f>
        <v/>
      </c>
      <c r="Q270" s="110" t="str">
        <f>IFERROR(IF(E270="O",(INDEX('기사 리스트'!B:B,MATCH("http://skinnonews.com"&amp;A270,'기사 리스트'!C:C,0))),""),"")</f>
        <v/>
      </c>
    </row>
    <row r="271" spans="1:17">
      <c r="A271" s="6" t="s">
        <v>617</v>
      </c>
      <c r="B271" s="6">
        <v>7</v>
      </c>
      <c r="C271" s="6">
        <v>8</v>
      </c>
      <c r="D271" s="110" t="str">
        <f t="shared" si="13"/>
        <v/>
      </c>
      <c r="E271" s="110" t="str">
        <f>IF(D271="기사임",IFERROR(IF((VLOOKUP(CONCATENATE("http://skinnonews.com",A271),'기사 리스트'!C:E,3,FALSE))&gt;='뉴스룸 요약'!$F$17,"O",""),""),"")</f>
        <v/>
      </c>
      <c r="F271" s="110" t="str">
        <f>IFERROR(IF(VLOOKUP(CONCATENATE("http://skinnonews.com"&amp;A271),'기사 리스트'!C:D,2,FALSE)="yes","yes",""),"")</f>
        <v/>
      </c>
      <c r="G271" s="110" t="str">
        <f>IFERROR(IF(E271="O",B271/(EOMONTH('뉴스룸 요약'!$F$17,0)-(VLOOKUP(CONCATENATE("http://skinnonews.com",A271),'기사 리스트'!C:E,3,FALSE))+1),""),"")</f>
        <v/>
      </c>
      <c r="H271" s="110" t="str">
        <f>IFERROR(IF(E271="O",C271/(EOMONTH('뉴스룸 요약'!$F$17,0)-(VLOOKUP(CONCATENATE("http://skinnonews.com",A271),'기사 리스트'!C:E,3,FALSE))+1),""),"")</f>
        <v/>
      </c>
      <c r="I271" s="110" t="str">
        <f t="shared" si="14"/>
        <v/>
      </c>
      <c r="J271" s="110" t="str">
        <f t="shared" si="15"/>
        <v/>
      </c>
      <c r="L271" s="111" t="str">
        <f>IFERROR(VLOOKUP("http://skinnonews.com"&amp;A271,'기사 리스트'!C:E,3,FALSE),"")</f>
        <v/>
      </c>
      <c r="Q271" s="110" t="str">
        <f>IFERROR(IF(E271="O",(INDEX('기사 리스트'!B:B,MATCH("http://skinnonews.com"&amp;A271,'기사 리스트'!C:C,0))),""),"")</f>
        <v/>
      </c>
    </row>
    <row r="272" spans="1:17">
      <c r="A272" s="6" t="s">
        <v>650</v>
      </c>
      <c r="B272" s="6">
        <v>7</v>
      </c>
      <c r="C272" s="6">
        <v>6</v>
      </c>
      <c r="D272" s="110" t="str">
        <f t="shared" si="13"/>
        <v/>
      </c>
      <c r="E272" s="110" t="str">
        <f>IF(D272="기사임",IFERROR(IF((VLOOKUP(CONCATENATE("http://skinnonews.com",A272),'기사 리스트'!C:E,3,FALSE))&gt;='뉴스룸 요약'!$F$17,"O",""),""),"")</f>
        <v/>
      </c>
      <c r="F272" s="110" t="str">
        <f>IFERROR(IF(VLOOKUP(CONCATENATE("http://skinnonews.com"&amp;A272),'기사 리스트'!C:D,2,FALSE)="yes","yes",""),"")</f>
        <v/>
      </c>
      <c r="G272" s="110" t="str">
        <f>IFERROR(IF(E272="O",B272/(EOMONTH('뉴스룸 요약'!$F$17,0)-(VLOOKUP(CONCATENATE("http://skinnonews.com",A272),'기사 리스트'!C:E,3,FALSE))+1),""),"")</f>
        <v/>
      </c>
      <c r="H272" s="110" t="str">
        <f>IFERROR(IF(E272="O",C272/(EOMONTH('뉴스룸 요약'!$F$17,0)-(VLOOKUP(CONCATENATE("http://skinnonews.com",A272),'기사 리스트'!C:E,3,FALSE))+1),""),"")</f>
        <v/>
      </c>
      <c r="I272" s="110" t="str">
        <f t="shared" si="14"/>
        <v/>
      </c>
      <c r="J272" s="110" t="str">
        <f t="shared" si="15"/>
        <v/>
      </c>
      <c r="L272" s="111" t="str">
        <f>IFERROR(VLOOKUP("http://skinnonews.com"&amp;A272,'기사 리스트'!C:E,3,FALSE),"")</f>
        <v/>
      </c>
      <c r="Q272" s="110" t="str">
        <f>IFERROR(IF(E272="O",(INDEX('기사 리스트'!B:B,MATCH("http://skinnonews.com"&amp;A272,'기사 리스트'!C:C,0))),""),"")</f>
        <v/>
      </c>
    </row>
    <row r="273" spans="1:17">
      <c r="A273" s="6" t="s">
        <v>2187</v>
      </c>
      <c r="B273" s="6">
        <v>7</v>
      </c>
      <c r="C273" s="6">
        <v>4</v>
      </c>
      <c r="D273" s="110" t="str">
        <f t="shared" si="13"/>
        <v/>
      </c>
      <c r="E273" s="110" t="str">
        <f>IF(D273="기사임",IFERROR(IF((VLOOKUP(CONCATENATE("http://skinnonews.com",A273),'기사 리스트'!C:E,3,FALSE))&gt;='뉴스룸 요약'!$F$17,"O",""),""),"")</f>
        <v/>
      </c>
      <c r="F273" s="110" t="str">
        <f>IFERROR(IF(VLOOKUP(CONCATENATE("http://skinnonews.com"&amp;A273),'기사 리스트'!C:D,2,FALSE)="yes","yes",""),"")</f>
        <v/>
      </c>
      <c r="G273" s="110" t="str">
        <f>IFERROR(IF(E273="O",B273/(EOMONTH('뉴스룸 요약'!$F$17,0)-(VLOOKUP(CONCATENATE("http://skinnonews.com",A273),'기사 리스트'!C:E,3,FALSE))+1),""),"")</f>
        <v/>
      </c>
      <c r="H273" s="110" t="str">
        <f>IFERROR(IF(E273="O",C273/(EOMONTH('뉴스룸 요약'!$F$17,0)-(VLOOKUP(CONCATENATE("http://skinnonews.com",A273),'기사 리스트'!C:E,3,FALSE))+1),""),"")</f>
        <v/>
      </c>
      <c r="I273" s="110" t="str">
        <f t="shared" si="14"/>
        <v/>
      </c>
      <c r="J273" s="110" t="str">
        <f t="shared" si="15"/>
        <v/>
      </c>
      <c r="L273" s="111" t="str">
        <f>IFERROR(VLOOKUP("http://skinnonews.com"&amp;A273,'기사 리스트'!C:E,3,FALSE),"")</f>
        <v/>
      </c>
      <c r="Q273" s="110" t="str">
        <f>IFERROR(IF(E273="O",(INDEX('기사 리스트'!B:B,MATCH("http://skinnonews.com"&amp;A273,'기사 리스트'!C:C,0))),""),"")</f>
        <v/>
      </c>
    </row>
    <row r="274" spans="1:17">
      <c r="A274" s="6" t="s">
        <v>1966</v>
      </c>
      <c r="B274" s="6">
        <v>6</v>
      </c>
      <c r="C274" s="6">
        <v>6</v>
      </c>
      <c r="D274" s="110" t="str">
        <f t="shared" si="13"/>
        <v>기사임</v>
      </c>
      <c r="E274" s="110" t="str">
        <f>IF(D274="기사임",IFERROR(IF((VLOOKUP(CONCATENATE("http://skinnonews.com",A274),'기사 리스트'!C:E,3,FALSE))&gt;='뉴스룸 요약'!$F$17,"O",""),""),"")</f>
        <v/>
      </c>
      <c r="F274" s="110" t="str">
        <f>IFERROR(IF(VLOOKUP(CONCATENATE("http://skinnonews.com"&amp;A274),'기사 리스트'!C:D,2,FALSE)="yes","yes",""),"")</f>
        <v/>
      </c>
      <c r="G274" s="110" t="str">
        <f>IFERROR(IF(E274="O",B274/(EOMONTH('뉴스룸 요약'!$F$17,0)-(VLOOKUP(CONCATENATE("http://skinnonews.com",A274),'기사 리스트'!C:E,3,FALSE))+1),""),"")</f>
        <v/>
      </c>
      <c r="H274" s="110" t="str">
        <f>IFERROR(IF(E274="O",C274/(EOMONTH('뉴스룸 요약'!$F$17,0)-(VLOOKUP(CONCATENATE("http://skinnonews.com",A274),'기사 리스트'!C:E,3,FALSE))+1),""),"")</f>
        <v/>
      </c>
      <c r="I274" s="110" t="str">
        <f t="shared" si="14"/>
        <v/>
      </c>
      <c r="J274" s="110" t="str">
        <f t="shared" si="15"/>
        <v/>
      </c>
      <c r="L274" s="111">
        <f>IFERROR(VLOOKUP("http://skinnonews.com"&amp;A274,'기사 리스트'!C:E,3,FALSE),"")</f>
        <v>44743</v>
      </c>
      <c r="Q274" s="110" t="str">
        <f>IFERROR(IF(E274="O",(INDEX('기사 리스트'!B:B,MATCH("http://skinnonews.com"&amp;A274,'기사 리스트'!C:C,0))),""),"")</f>
        <v/>
      </c>
    </row>
    <row r="275" spans="1:17">
      <c r="A275" s="6" t="s">
        <v>644</v>
      </c>
      <c r="B275" s="6">
        <v>6</v>
      </c>
      <c r="C275" s="6">
        <v>6</v>
      </c>
      <c r="D275" s="110" t="str">
        <f t="shared" si="13"/>
        <v>기사임</v>
      </c>
      <c r="E275" s="110" t="str">
        <f>IF(D275="기사임",IFERROR(IF((VLOOKUP(CONCATENATE("http://skinnonews.com",A275),'기사 리스트'!C:E,3,FALSE))&gt;='뉴스룸 요약'!$F$17,"O",""),""),"")</f>
        <v/>
      </c>
      <c r="F275" s="110" t="str">
        <f>IFERROR(IF(VLOOKUP(CONCATENATE("http://skinnonews.com"&amp;A275),'기사 리스트'!C:D,2,FALSE)="yes","yes",""),"")</f>
        <v/>
      </c>
      <c r="G275" s="110" t="str">
        <f>IFERROR(IF(E275="O",B275/(EOMONTH('뉴스룸 요약'!$F$17,0)-(VLOOKUP(CONCATENATE("http://skinnonews.com",A275),'기사 리스트'!C:E,3,FALSE))+1),""),"")</f>
        <v/>
      </c>
      <c r="H275" s="110" t="str">
        <f>IFERROR(IF(E275="O",C275/(EOMONTH('뉴스룸 요약'!$F$17,0)-(VLOOKUP(CONCATENATE("http://skinnonews.com",A275),'기사 리스트'!C:E,3,FALSE))+1),""),"")</f>
        <v/>
      </c>
      <c r="I275" s="110" t="str">
        <f t="shared" si="14"/>
        <v/>
      </c>
      <c r="J275" s="110" t="str">
        <f t="shared" si="15"/>
        <v/>
      </c>
      <c r="L275" s="111">
        <f>IFERROR(VLOOKUP("http://skinnonews.com"&amp;A275,'기사 리스트'!C:E,3,FALSE),"")</f>
        <v>44792</v>
      </c>
      <c r="Q275" s="110" t="str">
        <f>IFERROR(IF(E275="O",(INDEX('기사 리스트'!B:B,MATCH("http://skinnonews.com"&amp;A275,'기사 리스트'!C:C,0))),""),"")</f>
        <v/>
      </c>
    </row>
    <row r="276" spans="1:17">
      <c r="A276" s="6" t="s">
        <v>570</v>
      </c>
      <c r="B276" s="6">
        <v>6</v>
      </c>
      <c r="C276" s="6">
        <v>6</v>
      </c>
      <c r="D276" s="110" t="str">
        <f t="shared" si="13"/>
        <v>기사임</v>
      </c>
      <c r="E276" s="110" t="str">
        <f>IF(D276="기사임",IFERROR(IF((VLOOKUP(CONCATENATE("http://skinnonews.com",A276),'기사 리스트'!C:E,3,FALSE))&gt;='뉴스룸 요약'!$F$17,"O",""),""),"")</f>
        <v/>
      </c>
      <c r="F276" s="110" t="str">
        <f>IFERROR(IF(VLOOKUP(CONCATENATE("http://skinnonews.com"&amp;A276),'기사 리스트'!C:D,2,FALSE)="yes","yes",""),"")</f>
        <v/>
      </c>
      <c r="G276" s="110" t="str">
        <f>IFERROR(IF(E276="O",B276/(EOMONTH('뉴스룸 요약'!$F$17,0)-(VLOOKUP(CONCATENATE("http://skinnonews.com",A276),'기사 리스트'!C:E,3,FALSE))+1),""),"")</f>
        <v/>
      </c>
      <c r="H276" s="110" t="str">
        <f>IFERROR(IF(E276="O",C276/(EOMONTH('뉴스룸 요약'!$F$17,0)-(VLOOKUP(CONCATENATE("http://skinnonews.com",A276),'기사 리스트'!C:E,3,FALSE))+1),""),"")</f>
        <v/>
      </c>
      <c r="I276" s="110" t="str">
        <f t="shared" si="14"/>
        <v/>
      </c>
      <c r="J276" s="110" t="str">
        <f t="shared" si="15"/>
        <v/>
      </c>
      <c r="L276" s="111">
        <f>IFERROR(VLOOKUP("http://skinnonews.com"&amp;A276,'기사 리스트'!C:E,3,FALSE),"")</f>
        <v>44805</v>
      </c>
      <c r="Q276" s="110" t="str">
        <f>IFERROR(IF(E276="O",(INDEX('기사 리스트'!B:B,MATCH("http://skinnonews.com"&amp;A276,'기사 리스트'!C:C,0))),""),"")</f>
        <v/>
      </c>
    </row>
    <row r="277" spans="1:17">
      <c r="A277" s="6" t="s">
        <v>564</v>
      </c>
      <c r="B277" s="6">
        <v>6</v>
      </c>
      <c r="C277" s="6">
        <v>6</v>
      </c>
      <c r="D277" s="110" t="str">
        <f t="shared" si="13"/>
        <v>기사임</v>
      </c>
      <c r="E277" s="110" t="str">
        <f>IF(D277="기사임",IFERROR(IF((VLOOKUP(CONCATENATE("http://skinnonews.com",A277),'기사 리스트'!C:E,3,FALSE))&gt;='뉴스룸 요약'!$F$17,"O",""),""),"")</f>
        <v/>
      </c>
      <c r="F277" s="110" t="str">
        <f>IFERROR(IF(VLOOKUP(CONCATENATE("http://skinnonews.com"&amp;A277),'기사 리스트'!C:D,2,FALSE)="yes","yes",""),"")</f>
        <v/>
      </c>
      <c r="G277" s="110" t="str">
        <f>IFERROR(IF(E277="O",B277/(EOMONTH('뉴스룸 요약'!$F$17,0)-(VLOOKUP(CONCATENATE("http://skinnonews.com",A277),'기사 리스트'!C:E,3,FALSE))+1),""),"")</f>
        <v/>
      </c>
      <c r="H277" s="110" t="str">
        <f>IFERROR(IF(E277="O",C277/(EOMONTH('뉴스룸 요약'!$F$17,0)-(VLOOKUP(CONCATENATE("http://skinnonews.com",A277),'기사 리스트'!C:E,3,FALSE))+1),""),"")</f>
        <v/>
      </c>
      <c r="I277" s="110" t="str">
        <f t="shared" si="14"/>
        <v/>
      </c>
      <c r="J277" s="110" t="str">
        <f t="shared" si="15"/>
        <v/>
      </c>
      <c r="L277" s="111">
        <f>IFERROR(VLOOKUP("http://skinnonews.com"&amp;A277,'기사 리스트'!C:E,3,FALSE),"")</f>
        <v>44882</v>
      </c>
      <c r="Q277" s="110" t="str">
        <f>IFERROR(IF(E277="O",(INDEX('기사 리스트'!B:B,MATCH("http://skinnonews.com"&amp;A277,'기사 리스트'!C:C,0))),""),"")</f>
        <v/>
      </c>
    </row>
    <row r="278" spans="1:17">
      <c r="A278" s="6" t="s">
        <v>2225</v>
      </c>
      <c r="B278" s="6">
        <v>6</v>
      </c>
      <c r="C278" s="6">
        <v>8</v>
      </c>
      <c r="D278" s="110" t="str">
        <f t="shared" si="13"/>
        <v>기사임</v>
      </c>
      <c r="E278" s="110" t="str">
        <f>IF(D278="기사임",IFERROR(IF((VLOOKUP(CONCATENATE("http://skinnonews.com",A278),'기사 리스트'!C:E,3,FALSE))&gt;='뉴스룸 요약'!$F$17,"O",""),""),"")</f>
        <v/>
      </c>
      <c r="F278" s="110" t="str">
        <f>IFERROR(IF(VLOOKUP(CONCATENATE("http://skinnonews.com"&amp;A278),'기사 리스트'!C:D,2,FALSE)="yes","yes",""),"")</f>
        <v/>
      </c>
      <c r="G278" s="110" t="str">
        <f>IFERROR(IF(E278="O",B278/(EOMONTH('뉴스룸 요약'!$F$17,0)-(VLOOKUP(CONCATENATE("http://skinnonews.com",A278),'기사 리스트'!C:E,3,FALSE))+1),""),"")</f>
        <v/>
      </c>
      <c r="H278" s="110" t="str">
        <f>IFERROR(IF(E278="O",C278/(EOMONTH('뉴스룸 요약'!$F$17,0)-(VLOOKUP(CONCATENATE("http://skinnonews.com",A278),'기사 리스트'!C:E,3,FALSE))+1),""),"")</f>
        <v/>
      </c>
      <c r="I278" s="110" t="str">
        <f t="shared" si="14"/>
        <v/>
      </c>
      <c r="J278" s="110" t="str">
        <f t="shared" si="15"/>
        <v/>
      </c>
      <c r="L278" s="111" t="str">
        <f>IFERROR(VLOOKUP("http://skinnonews.com"&amp;A278,'기사 리스트'!C:E,3,FALSE),"")</f>
        <v/>
      </c>
      <c r="Q278" s="110" t="str">
        <f>IFERROR(IF(E278="O",(INDEX('기사 리스트'!B:B,MATCH("http://skinnonews.com"&amp;A278,'기사 리스트'!C:C,0))),""),"")</f>
        <v/>
      </c>
    </row>
    <row r="279" spans="1:17">
      <c r="A279" s="6" t="s">
        <v>606</v>
      </c>
      <c r="B279" s="6">
        <v>6</v>
      </c>
      <c r="C279" s="6">
        <v>7</v>
      </c>
      <c r="D279" s="110" t="str">
        <f t="shared" si="13"/>
        <v>기사임</v>
      </c>
      <c r="E279" s="110" t="str">
        <f>IF(D279="기사임",IFERROR(IF((VLOOKUP(CONCATENATE("http://skinnonews.com",A279),'기사 리스트'!C:E,3,FALSE))&gt;='뉴스룸 요약'!$F$17,"O",""),""),"")</f>
        <v/>
      </c>
      <c r="F279" s="110" t="str">
        <f>IFERROR(IF(VLOOKUP(CONCATENATE("http://skinnonews.com"&amp;A279),'기사 리스트'!C:D,2,FALSE)="yes","yes",""),"")</f>
        <v/>
      </c>
      <c r="G279" s="110" t="str">
        <f>IFERROR(IF(E279="O",B279/(EOMONTH('뉴스룸 요약'!$F$17,0)-(VLOOKUP(CONCATENATE("http://skinnonews.com",A279),'기사 리스트'!C:E,3,FALSE))+1),""),"")</f>
        <v/>
      </c>
      <c r="H279" s="110" t="str">
        <f>IFERROR(IF(E279="O",C279/(EOMONTH('뉴스룸 요약'!$F$17,0)-(VLOOKUP(CONCATENATE("http://skinnonews.com",A279),'기사 리스트'!C:E,3,FALSE))+1),""),"")</f>
        <v/>
      </c>
      <c r="I279" s="110" t="str">
        <f t="shared" si="14"/>
        <v/>
      </c>
      <c r="J279" s="110" t="str">
        <f t="shared" si="15"/>
        <v/>
      </c>
      <c r="L279" s="111">
        <f>IFERROR(VLOOKUP("http://skinnonews.com"&amp;A279,'기사 리스트'!C:E,3,FALSE),"")</f>
        <v>44928</v>
      </c>
      <c r="Q279" s="110" t="str">
        <f>IFERROR(IF(E279="O",(INDEX('기사 리스트'!B:B,MATCH("http://skinnonews.com"&amp;A279,'기사 리스트'!C:C,0))),""),"")</f>
        <v/>
      </c>
    </row>
    <row r="280" spans="1:17">
      <c r="A280" s="6" t="s">
        <v>738</v>
      </c>
      <c r="B280" s="6">
        <v>6</v>
      </c>
      <c r="C280" s="6">
        <v>4</v>
      </c>
      <c r="D280" s="110" t="str">
        <f t="shared" si="13"/>
        <v>기사임</v>
      </c>
      <c r="E280" s="110" t="str">
        <f>IF(D280="기사임",IFERROR(IF((VLOOKUP(CONCATENATE("http://skinnonews.com",A280),'기사 리스트'!C:E,3,FALSE))&gt;='뉴스룸 요약'!$F$17,"O",""),""),"")</f>
        <v/>
      </c>
      <c r="F280" s="110" t="str">
        <f>IFERROR(IF(VLOOKUP(CONCATENATE("http://skinnonews.com"&amp;A280),'기사 리스트'!C:D,2,FALSE)="yes","yes",""),"")</f>
        <v>yes</v>
      </c>
      <c r="G280" s="110" t="str">
        <f>IFERROR(IF(E280="O",B280/(EOMONTH('뉴스룸 요약'!$F$17,0)-(VLOOKUP(CONCATENATE("http://skinnonews.com",A280),'기사 리스트'!C:E,3,FALSE))+1),""),"")</f>
        <v/>
      </c>
      <c r="H280" s="110" t="str">
        <f>IFERROR(IF(E280="O",C280/(EOMONTH('뉴스룸 요약'!$F$17,0)-(VLOOKUP(CONCATENATE("http://skinnonews.com",A280),'기사 리스트'!C:E,3,FALSE))+1),""),"")</f>
        <v/>
      </c>
      <c r="I280" s="110" t="str">
        <f t="shared" si="14"/>
        <v/>
      </c>
      <c r="J280" s="110" t="str">
        <f t="shared" si="15"/>
        <v/>
      </c>
      <c r="L280" s="111">
        <f>IFERROR(VLOOKUP("http://skinnonews.com"&amp;A280,'기사 리스트'!C:E,3,FALSE),"")</f>
        <v>44995</v>
      </c>
      <c r="Q280" s="110" t="str">
        <f>IFERROR(IF(E280="O",(INDEX('기사 리스트'!B:B,MATCH("http://skinnonews.com"&amp;A280,'기사 리스트'!C:C,0))),""),"")</f>
        <v/>
      </c>
    </row>
    <row r="281" spans="1:17">
      <c r="A281" s="6" t="s">
        <v>1070</v>
      </c>
      <c r="B281" s="6">
        <v>6</v>
      </c>
      <c r="C281" s="6">
        <v>6</v>
      </c>
      <c r="D281" s="110" t="str">
        <f t="shared" si="13"/>
        <v>기사임</v>
      </c>
      <c r="E281" s="110" t="str">
        <f>IF(D281="기사임",IFERROR(IF((VLOOKUP(CONCATENATE("http://skinnonews.com",A281),'기사 리스트'!C:E,3,FALSE))&gt;='뉴스룸 요약'!$F$17,"O",""),""),"")</f>
        <v/>
      </c>
      <c r="F281" s="110" t="str">
        <f>IFERROR(IF(VLOOKUP(CONCATENATE("http://skinnonews.com"&amp;A281),'기사 리스트'!C:D,2,FALSE)="yes","yes",""),"")</f>
        <v/>
      </c>
      <c r="G281" s="110" t="str">
        <f>IFERROR(IF(E281="O",B281/(EOMONTH('뉴스룸 요약'!$F$17,0)-(VLOOKUP(CONCATENATE("http://skinnonews.com",A281),'기사 리스트'!C:E,3,FALSE))+1),""),"")</f>
        <v/>
      </c>
      <c r="H281" s="110" t="str">
        <f>IFERROR(IF(E281="O",C281/(EOMONTH('뉴스룸 요약'!$F$17,0)-(VLOOKUP(CONCATENATE("http://skinnonews.com",A281),'기사 리스트'!C:E,3,FALSE))+1),""),"")</f>
        <v/>
      </c>
      <c r="I281" s="110" t="str">
        <f t="shared" si="14"/>
        <v/>
      </c>
      <c r="J281" s="110" t="str">
        <f t="shared" si="15"/>
        <v/>
      </c>
      <c r="L281" s="111">
        <f>IFERROR(VLOOKUP("http://skinnonews.com"&amp;A281,'기사 리스트'!C:E,3,FALSE),"")</f>
        <v>45096</v>
      </c>
      <c r="Q281" s="110" t="str">
        <f>IFERROR(IF(E281="O",(INDEX('기사 리스트'!B:B,MATCH("http://skinnonews.com"&amp;A281,'기사 리스트'!C:C,0))),""),"")</f>
        <v/>
      </c>
    </row>
    <row r="282" spans="1:17">
      <c r="A282" s="6" t="s">
        <v>579</v>
      </c>
      <c r="B282" s="6">
        <v>6</v>
      </c>
      <c r="C282" s="6">
        <v>6</v>
      </c>
      <c r="D282" s="110" t="str">
        <f t="shared" si="13"/>
        <v>기사임</v>
      </c>
      <c r="E282" s="110" t="str">
        <f>IF(D282="기사임",IFERROR(IF((VLOOKUP(CONCATENATE("http://skinnonews.com",A282),'기사 리스트'!C:E,3,FALSE))&gt;='뉴스룸 요약'!$F$17,"O",""),""),"")</f>
        <v/>
      </c>
      <c r="F282" s="110" t="str">
        <f>IFERROR(IF(VLOOKUP(CONCATENATE("http://skinnonews.com"&amp;A282),'기사 리스트'!C:D,2,FALSE)="yes","yes",""),"")</f>
        <v/>
      </c>
      <c r="G282" s="110" t="str">
        <f>IFERROR(IF(E282="O",B282/(EOMONTH('뉴스룸 요약'!$F$17,0)-(VLOOKUP(CONCATENATE("http://skinnonews.com",A282),'기사 리스트'!C:E,3,FALSE))+1),""),"")</f>
        <v/>
      </c>
      <c r="H282" s="110" t="str">
        <f>IFERROR(IF(E282="O",C282/(EOMONTH('뉴스룸 요약'!$F$17,0)-(VLOOKUP(CONCATENATE("http://skinnonews.com",A282),'기사 리스트'!C:E,3,FALSE))+1),""),"")</f>
        <v/>
      </c>
      <c r="I282" s="110" t="str">
        <f t="shared" si="14"/>
        <v/>
      </c>
      <c r="J282" s="110" t="str">
        <f t="shared" si="15"/>
        <v/>
      </c>
      <c r="L282" s="111" t="str">
        <f>IFERROR(VLOOKUP("http://skinnonews.com"&amp;A282,'기사 리스트'!C:E,3,FALSE),"")</f>
        <v/>
      </c>
      <c r="Q282" s="110" t="str">
        <f>IFERROR(IF(E282="O",(INDEX('기사 리스트'!B:B,MATCH("http://skinnonews.com"&amp;A282,'기사 리스트'!C:C,0))),""),"")</f>
        <v/>
      </c>
    </row>
    <row r="283" spans="1:17">
      <c r="A283" s="6" t="s">
        <v>1173</v>
      </c>
      <c r="B283" s="6">
        <v>6</v>
      </c>
      <c r="C283" s="6">
        <v>7</v>
      </c>
      <c r="D283" s="110" t="str">
        <f t="shared" si="13"/>
        <v>기사임</v>
      </c>
      <c r="E283" s="110" t="str">
        <f>IF(D283="기사임",IFERROR(IF((VLOOKUP(CONCATENATE("http://skinnonews.com",A283),'기사 리스트'!C:E,3,FALSE))&gt;='뉴스룸 요약'!$F$17,"O",""),""),"")</f>
        <v/>
      </c>
      <c r="F283" s="110" t="str">
        <f>IFERROR(IF(VLOOKUP(CONCATENATE("http://skinnonews.com"&amp;A283),'기사 리스트'!C:D,2,FALSE)="yes","yes",""),"")</f>
        <v/>
      </c>
      <c r="G283" s="110" t="str">
        <f>IFERROR(IF(E283="O",B283/(EOMONTH('뉴스룸 요약'!$F$17,0)-(VLOOKUP(CONCATENATE("http://skinnonews.com",A283),'기사 리스트'!C:E,3,FALSE))+1),""),"")</f>
        <v/>
      </c>
      <c r="H283" s="110" t="str">
        <f>IFERROR(IF(E283="O",C283/(EOMONTH('뉴스룸 요약'!$F$17,0)-(VLOOKUP(CONCATENATE("http://skinnonews.com",A283),'기사 리스트'!C:E,3,FALSE))+1),""),"")</f>
        <v/>
      </c>
      <c r="I283" s="110" t="str">
        <f t="shared" si="14"/>
        <v/>
      </c>
      <c r="J283" s="110" t="str">
        <f t="shared" si="15"/>
        <v/>
      </c>
      <c r="L283" s="111">
        <f>IFERROR(VLOOKUP("http://skinnonews.com"&amp;A283,'기사 리스트'!C:E,3,FALSE),"")</f>
        <v>45147</v>
      </c>
      <c r="Q283" s="110" t="str">
        <f>IFERROR(IF(E283="O",(INDEX('기사 리스트'!B:B,MATCH("http://skinnonews.com"&amp;A283,'기사 리스트'!C:C,0))),""),"")</f>
        <v/>
      </c>
    </row>
    <row r="284" spans="1:17">
      <c r="A284" s="6" t="s">
        <v>598</v>
      </c>
      <c r="B284" s="6">
        <v>6</v>
      </c>
      <c r="C284" s="6">
        <v>6</v>
      </c>
      <c r="D284" s="110" t="str">
        <f t="shared" si="13"/>
        <v>기사임</v>
      </c>
      <c r="E284" s="110" t="str">
        <f>IF(D284="기사임",IFERROR(IF((VLOOKUP(CONCATENATE("http://skinnonews.com",A284),'기사 리스트'!C:E,3,FALSE))&gt;='뉴스룸 요약'!$F$17,"O",""),""),"")</f>
        <v/>
      </c>
      <c r="F284" s="110" t="str">
        <f>IFERROR(IF(VLOOKUP(CONCATENATE("http://skinnonews.com"&amp;A284),'기사 리스트'!C:D,2,FALSE)="yes","yes",""),"")</f>
        <v/>
      </c>
      <c r="G284" s="110" t="str">
        <f>IFERROR(IF(E284="O",B284/(EOMONTH('뉴스룸 요약'!$F$17,0)-(VLOOKUP(CONCATENATE("http://skinnonews.com",A284),'기사 리스트'!C:E,3,FALSE))+1),""),"")</f>
        <v/>
      </c>
      <c r="H284" s="110" t="str">
        <f>IFERROR(IF(E284="O",C284/(EOMONTH('뉴스룸 요약'!$F$17,0)-(VLOOKUP(CONCATENATE("http://skinnonews.com",A284),'기사 리스트'!C:E,3,FALSE))+1),""),"")</f>
        <v/>
      </c>
      <c r="I284" s="110" t="str">
        <f t="shared" si="14"/>
        <v/>
      </c>
      <c r="J284" s="110" t="str">
        <f t="shared" si="15"/>
        <v/>
      </c>
      <c r="L284" s="111" t="str">
        <f>IFERROR(VLOOKUP("http://skinnonews.com"&amp;A284,'기사 리스트'!C:E,3,FALSE),"")</f>
        <v/>
      </c>
      <c r="Q284" s="110" t="str">
        <f>IFERROR(IF(E284="O",(INDEX('기사 리스트'!B:B,MATCH("http://skinnonews.com"&amp;A284,'기사 리스트'!C:C,0))),""),"")</f>
        <v/>
      </c>
    </row>
    <row r="285" spans="1:17">
      <c r="A285" s="6" t="s">
        <v>561</v>
      </c>
      <c r="B285" s="6">
        <v>6</v>
      </c>
      <c r="C285" s="6">
        <v>7</v>
      </c>
      <c r="D285" s="110" t="str">
        <f t="shared" si="13"/>
        <v>기사임</v>
      </c>
      <c r="E285" s="110" t="str">
        <f>IF(D285="기사임",IFERROR(IF((VLOOKUP(CONCATENATE("http://skinnonews.com",A285),'기사 리스트'!C:E,3,FALSE))&gt;='뉴스룸 요약'!$F$17,"O",""),""),"")</f>
        <v/>
      </c>
      <c r="F285" s="110" t="str">
        <f>IFERROR(IF(VLOOKUP(CONCATENATE("http://skinnonews.com"&amp;A285),'기사 리스트'!C:D,2,FALSE)="yes","yes",""),"")</f>
        <v/>
      </c>
      <c r="G285" s="110" t="str">
        <f>IFERROR(IF(E285="O",B285/(EOMONTH('뉴스룸 요약'!$F$17,0)-(VLOOKUP(CONCATENATE("http://skinnonews.com",A285),'기사 리스트'!C:E,3,FALSE))+1),""),"")</f>
        <v/>
      </c>
      <c r="H285" s="110" t="str">
        <f>IFERROR(IF(E285="O",C285/(EOMONTH('뉴스룸 요약'!$F$17,0)-(VLOOKUP(CONCATENATE("http://skinnonews.com",A285),'기사 리스트'!C:E,3,FALSE))+1),""),"")</f>
        <v/>
      </c>
      <c r="I285" s="110" t="str">
        <f t="shared" si="14"/>
        <v/>
      </c>
      <c r="J285" s="110" t="str">
        <f t="shared" si="15"/>
        <v/>
      </c>
      <c r="L285" s="111" t="str">
        <f>IFERROR(VLOOKUP("http://skinnonews.com"&amp;A285,'기사 리스트'!C:E,3,FALSE),"")</f>
        <v/>
      </c>
      <c r="Q285" s="110" t="str">
        <f>IFERROR(IF(E285="O",(INDEX('기사 리스트'!B:B,MATCH("http://skinnonews.com"&amp;A285,'기사 리스트'!C:C,0))),""),"")</f>
        <v/>
      </c>
    </row>
    <row r="286" spans="1:17">
      <c r="A286" s="6" t="s">
        <v>621</v>
      </c>
      <c r="B286" s="6">
        <v>6</v>
      </c>
      <c r="C286" s="6">
        <v>6</v>
      </c>
      <c r="D286" s="110" t="str">
        <f t="shared" si="13"/>
        <v>기사임</v>
      </c>
      <c r="E286" s="110" t="str">
        <f>IF(D286="기사임",IFERROR(IF((VLOOKUP(CONCATENATE("http://skinnonews.com",A286),'기사 리스트'!C:E,3,FALSE))&gt;='뉴스룸 요약'!$F$17,"O",""),""),"")</f>
        <v/>
      </c>
      <c r="F286" s="110" t="str">
        <f>IFERROR(IF(VLOOKUP(CONCATENATE("http://skinnonews.com"&amp;A286),'기사 리스트'!C:D,2,FALSE)="yes","yes",""),"")</f>
        <v/>
      </c>
      <c r="G286" s="110" t="str">
        <f>IFERROR(IF(E286="O",B286/(EOMONTH('뉴스룸 요약'!$F$17,0)-(VLOOKUP(CONCATENATE("http://skinnonews.com",A286),'기사 리스트'!C:E,3,FALSE))+1),""),"")</f>
        <v/>
      </c>
      <c r="H286" s="110" t="str">
        <f>IFERROR(IF(E286="O",C286/(EOMONTH('뉴스룸 요약'!$F$17,0)-(VLOOKUP(CONCATENATE("http://skinnonews.com",A286),'기사 리스트'!C:E,3,FALSE))+1),""),"")</f>
        <v/>
      </c>
      <c r="I286" s="110" t="str">
        <f t="shared" si="14"/>
        <v/>
      </c>
      <c r="J286" s="110" t="str">
        <f t="shared" si="15"/>
        <v/>
      </c>
      <c r="L286" s="111" t="str">
        <f>IFERROR(VLOOKUP("http://skinnonews.com"&amp;A286,'기사 리스트'!C:E,3,FALSE),"")</f>
        <v/>
      </c>
      <c r="Q286" s="110" t="str">
        <f>IFERROR(IF(E286="O",(INDEX('기사 리스트'!B:B,MATCH("http://skinnonews.com"&amp;A286,'기사 리스트'!C:C,0))),""),"")</f>
        <v/>
      </c>
    </row>
    <row r="287" spans="1:17">
      <c r="A287" s="6" t="s">
        <v>622</v>
      </c>
      <c r="B287" s="6">
        <v>6</v>
      </c>
      <c r="C287" s="6">
        <v>5</v>
      </c>
      <c r="D287" s="110" t="str">
        <f t="shared" si="13"/>
        <v>기사임</v>
      </c>
      <c r="E287" s="110" t="str">
        <f>IF(D287="기사임",IFERROR(IF((VLOOKUP(CONCATENATE("http://skinnonews.com",A287),'기사 리스트'!C:E,3,FALSE))&gt;='뉴스룸 요약'!$F$17,"O",""),""),"")</f>
        <v/>
      </c>
      <c r="F287" s="110" t="str">
        <f>IFERROR(IF(VLOOKUP(CONCATENATE("http://skinnonews.com"&amp;A287),'기사 리스트'!C:D,2,FALSE)="yes","yes",""),"")</f>
        <v/>
      </c>
      <c r="G287" s="110" t="str">
        <f>IFERROR(IF(E287="O",B287/(EOMONTH('뉴스룸 요약'!$F$17,0)-(VLOOKUP(CONCATENATE("http://skinnonews.com",A287),'기사 리스트'!C:E,3,FALSE))+1),""),"")</f>
        <v/>
      </c>
      <c r="H287" s="110" t="str">
        <f>IFERROR(IF(E287="O",C287/(EOMONTH('뉴스룸 요약'!$F$17,0)-(VLOOKUP(CONCATENATE("http://skinnonews.com",A287),'기사 리스트'!C:E,3,FALSE))+1),""),"")</f>
        <v/>
      </c>
      <c r="I287" s="110" t="str">
        <f t="shared" si="14"/>
        <v/>
      </c>
      <c r="J287" s="110" t="str">
        <f t="shared" si="15"/>
        <v/>
      </c>
      <c r="L287" s="111" t="str">
        <f>IFERROR(VLOOKUP("http://skinnonews.com"&amp;A287,'기사 리스트'!C:E,3,FALSE),"")</f>
        <v/>
      </c>
      <c r="Q287" s="110" t="str">
        <f>IFERROR(IF(E287="O",(INDEX('기사 리스트'!B:B,MATCH("http://skinnonews.com"&amp;A287,'기사 리스트'!C:C,0))),""),"")</f>
        <v/>
      </c>
    </row>
    <row r="288" spans="1:17">
      <c r="A288" s="6" t="s">
        <v>614</v>
      </c>
      <c r="B288" s="6">
        <v>6</v>
      </c>
      <c r="C288" s="6">
        <v>6</v>
      </c>
      <c r="D288" s="110" t="str">
        <f t="shared" si="13"/>
        <v>기사임</v>
      </c>
      <c r="E288" s="110" t="str">
        <f>IF(D288="기사임",IFERROR(IF((VLOOKUP(CONCATENATE("http://skinnonews.com",A288),'기사 리스트'!C:E,3,FALSE))&gt;='뉴스룸 요약'!$F$17,"O",""),""),"")</f>
        <v/>
      </c>
      <c r="F288" s="110" t="str">
        <f>IFERROR(IF(VLOOKUP(CONCATENATE("http://skinnonews.com"&amp;A288),'기사 리스트'!C:D,2,FALSE)="yes","yes",""),"")</f>
        <v/>
      </c>
      <c r="G288" s="110" t="str">
        <f>IFERROR(IF(E288="O",B288/(EOMONTH('뉴스룸 요약'!$F$17,0)-(VLOOKUP(CONCATENATE("http://skinnonews.com",A288),'기사 리스트'!C:E,3,FALSE))+1),""),"")</f>
        <v/>
      </c>
      <c r="H288" s="110" t="str">
        <f>IFERROR(IF(E288="O",C288/(EOMONTH('뉴스룸 요약'!$F$17,0)-(VLOOKUP(CONCATENATE("http://skinnonews.com",A288),'기사 리스트'!C:E,3,FALSE))+1),""),"")</f>
        <v/>
      </c>
      <c r="I288" s="110" t="str">
        <f t="shared" si="14"/>
        <v/>
      </c>
      <c r="J288" s="110" t="str">
        <f t="shared" si="15"/>
        <v/>
      </c>
      <c r="L288" s="111" t="str">
        <f>IFERROR(VLOOKUP("http://skinnonews.com"&amp;A288,'기사 리스트'!C:E,3,FALSE),"")</f>
        <v/>
      </c>
      <c r="Q288" s="110" t="str">
        <f>IFERROR(IF(E288="O",(INDEX('기사 리스트'!B:B,MATCH("http://skinnonews.com"&amp;A288,'기사 리스트'!C:C,0))),""),"")</f>
        <v/>
      </c>
    </row>
    <row r="289" spans="1:17">
      <c r="A289" s="6" t="s">
        <v>584</v>
      </c>
      <c r="B289" s="6">
        <v>6</v>
      </c>
      <c r="C289" s="6">
        <v>7</v>
      </c>
      <c r="D289" s="110" t="str">
        <f t="shared" si="13"/>
        <v>기사임</v>
      </c>
      <c r="E289" s="110" t="str">
        <f>IF(D289="기사임",IFERROR(IF((VLOOKUP(CONCATENATE("http://skinnonews.com",A289),'기사 리스트'!C:E,3,FALSE))&gt;='뉴스룸 요약'!$F$17,"O",""),""),"")</f>
        <v/>
      </c>
      <c r="F289" s="110" t="str">
        <f>IFERROR(IF(VLOOKUP(CONCATENATE("http://skinnonews.com"&amp;A289),'기사 리스트'!C:D,2,FALSE)="yes","yes",""),"")</f>
        <v/>
      </c>
      <c r="G289" s="110" t="str">
        <f>IFERROR(IF(E289="O",B289/(EOMONTH('뉴스룸 요약'!$F$17,0)-(VLOOKUP(CONCATENATE("http://skinnonews.com",A289),'기사 리스트'!C:E,3,FALSE))+1),""),"")</f>
        <v/>
      </c>
      <c r="H289" s="110" t="str">
        <f>IFERROR(IF(E289="O",C289/(EOMONTH('뉴스룸 요약'!$F$17,0)-(VLOOKUP(CONCATENATE("http://skinnonews.com",A289),'기사 리스트'!C:E,3,FALSE))+1),""),"")</f>
        <v/>
      </c>
      <c r="I289" s="110" t="str">
        <f t="shared" si="14"/>
        <v/>
      </c>
      <c r="J289" s="110" t="str">
        <f t="shared" si="15"/>
        <v/>
      </c>
      <c r="L289" s="111">
        <f>IFERROR(VLOOKUP("http://skinnonews.com"&amp;A289,'기사 리스트'!C:E,3,FALSE),"")</f>
        <v>44283</v>
      </c>
      <c r="Q289" s="110" t="str">
        <f>IFERROR(IF(E289="O",(INDEX('기사 리스트'!B:B,MATCH("http://skinnonews.com"&amp;A289,'기사 리스트'!C:C,0))),""),"")</f>
        <v/>
      </c>
    </row>
    <row r="290" spans="1:17">
      <c r="A290" s="6" t="s">
        <v>671</v>
      </c>
      <c r="B290" s="6">
        <v>6</v>
      </c>
      <c r="C290" s="6">
        <v>4</v>
      </c>
      <c r="D290" s="110" t="str">
        <f t="shared" si="13"/>
        <v>기사임</v>
      </c>
      <c r="E290" s="110" t="str">
        <f>IF(D290="기사임",IFERROR(IF((VLOOKUP(CONCATENATE("http://skinnonews.com",A290),'기사 리스트'!C:E,3,FALSE))&gt;='뉴스룸 요약'!$F$17,"O",""),""),"")</f>
        <v/>
      </c>
      <c r="F290" s="110" t="str">
        <f>IFERROR(IF(VLOOKUP(CONCATENATE("http://skinnonews.com"&amp;A290),'기사 리스트'!C:D,2,FALSE)="yes","yes",""),"")</f>
        <v/>
      </c>
      <c r="G290" s="110" t="str">
        <f>IFERROR(IF(E290="O",B290/(EOMONTH('뉴스룸 요약'!$F$17,0)-(VLOOKUP(CONCATENATE("http://skinnonews.com",A290),'기사 리스트'!C:E,3,FALSE))+1),""),"")</f>
        <v/>
      </c>
      <c r="H290" s="110" t="str">
        <f>IFERROR(IF(E290="O",C290/(EOMONTH('뉴스룸 요약'!$F$17,0)-(VLOOKUP(CONCATENATE("http://skinnonews.com",A290),'기사 리스트'!C:E,3,FALSE))+1),""),"")</f>
        <v/>
      </c>
      <c r="I290" s="110" t="str">
        <f t="shared" si="14"/>
        <v/>
      </c>
      <c r="J290" s="110" t="str">
        <f t="shared" si="15"/>
        <v/>
      </c>
      <c r="L290" s="111" t="str">
        <f>IFERROR(VLOOKUP("http://skinnonews.com"&amp;A290,'기사 리스트'!C:E,3,FALSE),"")</f>
        <v/>
      </c>
      <c r="Q290" s="110" t="str">
        <f>IFERROR(IF(E290="O",(INDEX('기사 리스트'!B:B,MATCH("http://skinnonews.com"&amp;A290,'기사 리스트'!C:C,0))),""),"")</f>
        <v/>
      </c>
    </row>
    <row r="291" spans="1:17">
      <c r="A291" s="6" t="s">
        <v>1975</v>
      </c>
      <c r="B291" s="6">
        <v>6</v>
      </c>
      <c r="C291" s="6">
        <v>5</v>
      </c>
      <c r="D291" s="110" t="str">
        <f t="shared" si="13"/>
        <v>기사임</v>
      </c>
      <c r="E291" s="110" t="str">
        <f>IF(D291="기사임",IFERROR(IF((VLOOKUP(CONCATENATE("http://skinnonews.com",A291),'기사 리스트'!C:E,3,FALSE))&gt;='뉴스룸 요약'!$F$17,"O",""),""),"")</f>
        <v/>
      </c>
      <c r="F291" s="110" t="str">
        <f>IFERROR(IF(VLOOKUP(CONCATENATE("http://skinnonews.com"&amp;A291),'기사 리스트'!C:D,2,FALSE)="yes","yes",""),"")</f>
        <v/>
      </c>
      <c r="G291" s="110" t="str">
        <f>IFERROR(IF(E291="O",B291/(EOMONTH('뉴스룸 요약'!$F$17,0)-(VLOOKUP(CONCATENATE("http://skinnonews.com",A291),'기사 리스트'!C:E,3,FALSE))+1),""),"")</f>
        <v/>
      </c>
      <c r="H291" s="110" t="str">
        <f>IFERROR(IF(E291="O",C291/(EOMONTH('뉴스룸 요약'!$F$17,0)-(VLOOKUP(CONCATENATE("http://skinnonews.com",A291),'기사 리스트'!C:E,3,FALSE))+1),""),"")</f>
        <v/>
      </c>
      <c r="I291" s="110" t="str">
        <f t="shared" si="14"/>
        <v/>
      </c>
      <c r="J291" s="110" t="str">
        <f t="shared" si="15"/>
        <v/>
      </c>
      <c r="L291" s="111" t="str">
        <f>IFERROR(VLOOKUP("http://skinnonews.com"&amp;A291,'기사 리스트'!C:E,3,FALSE),"")</f>
        <v/>
      </c>
      <c r="Q291" s="110" t="str">
        <f>IFERROR(IF(E291="O",(INDEX('기사 리스트'!B:B,MATCH("http://skinnonews.com"&amp;A291,'기사 리스트'!C:C,0))),""),"")</f>
        <v/>
      </c>
    </row>
    <row r="292" spans="1:17">
      <c r="A292" s="6" t="s">
        <v>544</v>
      </c>
      <c r="B292" s="6">
        <v>6</v>
      </c>
      <c r="C292" s="6">
        <v>6</v>
      </c>
      <c r="D292" s="110" t="str">
        <f t="shared" si="13"/>
        <v>기사임</v>
      </c>
      <c r="E292" s="110" t="str">
        <f>IF(D292="기사임",IFERROR(IF((VLOOKUP(CONCATENATE("http://skinnonews.com",A292),'기사 리스트'!C:E,3,FALSE))&gt;='뉴스룸 요약'!$F$17,"O",""),""),"")</f>
        <v/>
      </c>
      <c r="F292" s="110" t="str">
        <f>IFERROR(IF(VLOOKUP(CONCATENATE("http://skinnonews.com"&amp;A292),'기사 리스트'!C:D,2,FALSE)="yes","yes",""),"")</f>
        <v/>
      </c>
      <c r="G292" s="110" t="str">
        <f>IFERROR(IF(E292="O",B292/(EOMONTH('뉴스룸 요약'!$F$17,0)-(VLOOKUP(CONCATENATE("http://skinnonews.com",A292),'기사 리스트'!C:E,3,FALSE))+1),""),"")</f>
        <v/>
      </c>
      <c r="H292" s="110" t="str">
        <f>IFERROR(IF(E292="O",C292/(EOMONTH('뉴스룸 요약'!$F$17,0)-(VLOOKUP(CONCATENATE("http://skinnonews.com",A292),'기사 리스트'!C:E,3,FALSE))+1),""),"")</f>
        <v/>
      </c>
      <c r="I292" s="110" t="str">
        <f t="shared" si="14"/>
        <v/>
      </c>
      <c r="J292" s="110" t="str">
        <f t="shared" si="15"/>
        <v/>
      </c>
      <c r="L292" s="111" t="str">
        <f>IFERROR(VLOOKUP("http://skinnonews.com"&amp;A292,'기사 리스트'!C:E,3,FALSE),"")</f>
        <v/>
      </c>
      <c r="Q292" s="110" t="str">
        <f>IFERROR(IF(E292="O",(INDEX('기사 리스트'!B:B,MATCH("http://skinnonews.com"&amp;A292,'기사 리스트'!C:C,0))),""),"")</f>
        <v/>
      </c>
    </row>
    <row r="293" spans="1:17">
      <c r="A293" s="6" t="s">
        <v>624</v>
      </c>
      <c r="B293" s="6">
        <v>6</v>
      </c>
      <c r="C293" s="6">
        <v>6</v>
      </c>
      <c r="D293" s="110" t="str">
        <f t="shared" si="13"/>
        <v>기사임</v>
      </c>
      <c r="E293" s="110" t="str">
        <f>IF(D293="기사임",IFERROR(IF((VLOOKUP(CONCATENATE("http://skinnonews.com",A293),'기사 리스트'!C:E,3,FALSE))&gt;='뉴스룸 요약'!$F$17,"O",""),""),"")</f>
        <v/>
      </c>
      <c r="F293" s="110" t="str">
        <f>IFERROR(IF(VLOOKUP(CONCATENATE("http://skinnonews.com"&amp;A293),'기사 리스트'!C:D,2,FALSE)="yes","yes",""),"")</f>
        <v/>
      </c>
      <c r="G293" s="110" t="str">
        <f>IFERROR(IF(E293="O",B293/(EOMONTH('뉴스룸 요약'!$F$17,0)-(VLOOKUP(CONCATENATE("http://skinnonews.com",A293),'기사 리스트'!C:E,3,FALSE))+1),""),"")</f>
        <v/>
      </c>
      <c r="H293" s="110" t="str">
        <f>IFERROR(IF(E293="O",C293/(EOMONTH('뉴스룸 요약'!$F$17,0)-(VLOOKUP(CONCATENATE("http://skinnonews.com",A293),'기사 리스트'!C:E,3,FALSE))+1),""),"")</f>
        <v/>
      </c>
      <c r="I293" s="110" t="str">
        <f t="shared" si="14"/>
        <v/>
      </c>
      <c r="J293" s="110" t="str">
        <f t="shared" si="15"/>
        <v/>
      </c>
      <c r="L293" s="111" t="str">
        <f>IFERROR(VLOOKUP("http://skinnonews.com"&amp;A293,'기사 리스트'!C:E,3,FALSE),"")</f>
        <v/>
      </c>
      <c r="Q293" s="110" t="str">
        <f>IFERROR(IF(E293="O",(INDEX('기사 리스트'!B:B,MATCH("http://skinnonews.com"&amp;A293,'기사 리스트'!C:C,0))),""),"")</f>
        <v/>
      </c>
    </row>
    <row r="294" spans="1:17">
      <c r="A294" s="6" t="s">
        <v>1258</v>
      </c>
      <c r="B294" s="6">
        <v>6</v>
      </c>
      <c r="C294" s="6">
        <v>5</v>
      </c>
      <c r="D294" s="110" t="str">
        <f t="shared" si="13"/>
        <v>기사임</v>
      </c>
      <c r="E294" s="110" t="str">
        <f>IF(D294="기사임",IFERROR(IF((VLOOKUP(CONCATENATE("http://skinnonews.com",A294),'기사 리스트'!C:E,3,FALSE))&gt;='뉴스룸 요약'!$F$17,"O",""),""),"")</f>
        <v/>
      </c>
      <c r="F294" s="110" t="str">
        <f>IFERROR(IF(VLOOKUP(CONCATENATE("http://skinnonews.com"&amp;A294),'기사 리스트'!C:D,2,FALSE)="yes","yes",""),"")</f>
        <v/>
      </c>
      <c r="G294" s="110" t="str">
        <f>IFERROR(IF(E294="O",B294/(EOMONTH('뉴스룸 요약'!$F$17,0)-(VLOOKUP(CONCATENATE("http://skinnonews.com",A294),'기사 리스트'!C:E,3,FALSE))+1),""),"")</f>
        <v/>
      </c>
      <c r="H294" s="110" t="str">
        <f>IFERROR(IF(E294="O",C294/(EOMONTH('뉴스룸 요약'!$F$17,0)-(VLOOKUP(CONCATENATE("http://skinnonews.com",A294),'기사 리스트'!C:E,3,FALSE))+1),""),"")</f>
        <v/>
      </c>
      <c r="I294" s="110" t="str">
        <f t="shared" si="14"/>
        <v/>
      </c>
      <c r="J294" s="110" t="str">
        <f t="shared" si="15"/>
        <v/>
      </c>
      <c r="L294" s="111" t="str">
        <f>IFERROR(VLOOKUP("http://skinnonews.com"&amp;A294,'기사 리스트'!C:E,3,FALSE),"")</f>
        <v/>
      </c>
      <c r="Q294" s="110" t="str">
        <f>IFERROR(IF(E294="O",(INDEX('기사 리스트'!B:B,MATCH("http://skinnonews.com"&amp;A294,'기사 리스트'!C:C,0))),""),"")</f>
        <v/>
      </c>
    </row>
    <row r="295" spans="1:17">
      <c r="A295" s="6" t="s">
        <v>2181</v>
      </c>
      <c r="B295" s="6">
        <v>6</v>
      </c>
      <c r="C295" s="6">
        <v>6</v>
      </c>
      <c r="D295" s="110" t="str">
        <f t="shared" si="13"/>
        <v>기사임</v>
      </c>
      <c r="E295" s="110" t="str">
        <f>IF(D295="기사임",IFERROR(IF((VLOOKUP(CONCATENATE("http://skinnonews.com",A295),'기사 리스트'!C:E,3,FALSE))&gt;='뉴스룸 요약'!$F$17,"O",""),""),"")</f>
        <v/>
      </c>
      <c r="F295" s="110" t="str">
        <f>IFERROR(IF(VLOOKUP(CONCATENATE("http://skinnonews.com"&amp;A295),'기사 리스트'!C:D,2,FALSE)="yes","yes",""),"")</f>
        <v/>
      </c>
      <c r="G295" s="110" t="str">
        <f>IFERROR(IF(E295="O",B295/(EOMONTH('뉴스룸 요약'!$F$17,0)-(VLOOKUP(CONCATENATE("http://skinnonews.com",A295),'기사 리스트'!C:E,3,FALSE))+1),""),"")</f>
        <v/>
      </c>
      <c r="H295" s="110" t="str">
        <f>IFERROR(IF(E295="O",C295/(EOMONTH('뉴스룸 요약'!$F$17,0)-(VLOOKUP(CONCATENATE("http://skinnonews.com",A295),'기사 리스트'!C:E,3,FALSE))+1),""),"")</f>
        <v/>
      </c>
      <c r="I295" s="110" t="str">
        <f t="shared" si="14"/>
        <v/>
      </c>
      <c r="J295" s="110" t="str">
        <f t="shared" si="15"/>
        <v/>
      </c>
      <c r="L295" s="111" t="str">
        <f>IFERROR(VLOOKUP("http://skinnonews.com"&amp;A295,'기사 리스트'!C:E,3,FALSE),"")</f>
        <v/>
      </c>
      <c r="Q295" s="110" t="str">
        <f>IFERROR(IF(E295="O",(INDEX('기사 리스트'!B:B,MATCH("http://skinnonews.com"&amp;A295,'기사 리스트'!C:C,0))),""),"")</f>
        <v/>
      </c>
    </row>
    <row r="296" spans="1:17">
      <c r="A296" s="6" t="s">
        <v>672</v>
      </c>
      <c r="B296" s="6">
        <v>6</v>
      </c>
      <c r="C296" s="6">
        <v>6</v>
      </c>
      <c r="D296" s="110" t="str">
        <f t="shared" si="13"/>
        <v>기사임</v>
      </c>
      <c r="E296" s="110" t="str">
        <f>IF(D296="기사임",IFERROR(IF((VLOOKUP(CONCATENATE("http://skinnonews.com",A296),'기사 리스트'!C:E,3,FALSE))&gt;='뉴스룸 요약'!$F$17,"O",""),""),"")</f>
        <v/>
      </c>
      <c r="F296" s="110" t="str">
        <f>IFERROR(IF(VLOOKUP(CONCATENATE("http://skinnonews.com"&amp;A296),'기사 리스트'!C:D,2,FALSE)="yes","yes",""),"")</f>
        <v/>
      </c>
      <c r="G296" s="110" t="str">
        <f>IFERROR(IF(E296="O",B296/(EOMONTH('뉴스룸 요약'!$F$17,0)-(VLOOKUP(CONCATENATE("http://skinnonews.com",A296),'기사 리스트'!C:E,3,FALSE))+1),""),"")</f>
        <v/>
      </c>
      <c r="H296" s="110" t="str">
        <f>IFERROR(IF(E296="O",C296/(EOMONTH('뉴스룸 요약'!$F$17,0)-(VLOOKUP(CONCATENATE("http://skinnonews.com",A296),'기사 리스트'!C:E,3,FALSE))+1),""),"")</f>
        <v/>
      </c>
      <c r="I296" s="110" t="str">
        <f t="shared" si="14"/>
        <v/>
      </c>
      <c r="J296" s="110" t="str">
        <f t="shared" si="15"/>
        <v/>
      </c>
      <c r="L296" s="111" t="str">
        <f>IFERROR(VLOOKUP("http://skinnonews.com"&amp;A296,'기사 리스트'!C:E,3,FALSE),"")</f>
        <v/>
      </c>
      <c r="Q296" s="110" t="str">
        <f>IFERROR(IF(E296="O",(INDEX('기사 리스트'!B:B,MATCH("http://skinnonews.com"&amp;A296,'기사 리스트'!C:C,0))),""),"")</f>
        <v/>
      </c>
    </row>
    <row r="297" spans="1:17">
      <c r="A297" s="6" t="s">
        <v>1556</v>
      </c>
      <c r="B297" s="6">
        <v>6</v>
      </c>
      <c r="C297" s="6">
        <v>5</v>
      </c>
      <c r="D297" s="110" t="str">
        <f t="shared" si="13"/>
        <v/>
      </c>
      <c r="E297" s="110" t="str">
        <f>IF(D297="기사임",IFERROR(IF((VLOOKUP(CONCATENATE("http://skinnonews.com",A297),'기사 리스트'!C:E,3,FALSE))&gt;='뉴스룸 요약'!$F$17,"O",""),""),"")</f>
        <v/>
      </c>
      <c r="F297" s="110" t="str">
        <f>IFERROR(IF(VLOOKUP(CONCATENATE("http://skinnonews.com"&amp;A297),'기사 리스트'!C:D,2,FALSE)="yes","yes",""),"")</f>
        <v/>
      </c>
      <c r="G297" s="110" t="str">
        <f>IFERROR(IF(E297="O",B297/(EOMONTH('뉴스룸 요약'!$F$17,0)-(VLOOKUP(CONCATENATE("http://skinnonews.com",A297),'기사 리스트'!C:E,3,FALSE))+1),""),"")</f>
        <v/>
      </c>
      <c r="H297" s="110" t="str">
        <f>IFERROR(IF(E297="O",C297/(EOMONTH('뉴스룸 요약'!$F$17,0)-(VLOOKUP(CONCATENATE("http://skinnonews.com",A297),'기사 리스트'!C:E,3,FALSE))+1),""),"")</f>
        <v/>
      </c>
      <c r="I297" s="110" t="str">
        <f t="shared" si="14"/>
        <v/>
      </c>
      <c r="J297" s="110" t="str">
        <f t="shared" si="15"/>
        <v/>
      </c>
      <c r="L297" s="111" t="str">
        <f>IFERROR(VLOOKUP("http://skinnonews.com"&amp;A297,'기사 리스트'!C:E,3,FALSE),"")</f>
        <v/>
      </c>
      <c r="Q297" s="110" t="str">
        <f>IFERROR(IF(E297="O",(INDEX('기사 리스트'!B:B,MATCH("http://skinnonews.com"&amp;A297,'기사 리스트'!C:C,0))),""),"")</f>
        <v/>
      </c>
    </row>
    <row r="298" spans="1:17">
      <c r="A298" s="6" t="s">
        <v>2291</v>
      </c>
      <c r="B298" s="6">
        <v>6</v>
      </c>
      <c r="C298" s="6">
        <v>3</v>
      </c>
      <c r="D298" s="110" t="str">
        <f t="shared" si="13"/>
        <v/>
      </c>
      <c r="E298" s="110" t="str">
        <f>IF(D298="기사임",IFERROR(IF((VLOOKUP(CONCATENATE("http://skinnonews.com",A298),'기사 리스트'!C:E,3,FALSE))&gt;='뉴스룸 요약'!$F$17,"O",""),""),"")</f>
        <v/>
      </c>
      <c r="F298" s="110" t="str">
        <f>IFERROR(IF(VLOOKUP(CONCATENATE("http://skinnonews.com"&amp;A298),'기사 리스트'!C:D,2,FALSE)="yes","yes",""),"")</f>
        <v/>
      </c>
      <c r="G298" s="110" t="str">
        <f>IFERROR(IF(E298="O",B298/(EOMONTH('뉴스룸 요약'!$F$17,0)-(VLOOKUP(CONCATENATE("http://skinnonews.com",A298),'기사 리스트'!C:E,3,FALSE))+1),""),"")</f>
        <v/>
      </c>
      <c r="H298" s="110" t="str">
        <f>IFERROR(IF(E298="O",C298/(EOMONTH('뉴스룸 요약'!$F$17,0)-(VLOOKUP(CONCATENATE("http://skinnonews.com",A298),'기사 리스트'!C:E,3,FALSE))+1),""),"")</f>
        <v/>
      </c>
      <c r="I298" s="110" t="str">
        <f t="shared" si="14"/>
        <v/>
      </c>
      <c r="J298" s="110" t="str">
        <f t="shared" si="15"/>
        <v/>
      </c>
      <c r="L298" s="111" t="str">
        <f>IFERROR(VLOOKUP("http://skinnonews.com"&amp;A298,'기사 리스트'!C:E,3,FALSE),"")</f>
        <v/>
      </c>
      <c r="Q298" s="110" t="str">
        <f>IFERROR(IF(E298="O",(INDEX('기사 리스트'!B:B,MATCH("http://skinnonews.com"&amp;A298,'기사 리스트'!C:C,0))),""),"")</f>
        <v/>
      </c>
    </row>
    <row r="299" spans="1:17">
      <c r="A299" s="6" t="s">
        <v>1439</v>
      </c>
      <c r="B299" s="6">
        <v>6</v>
      </c>
      <c r="C299" s="6">
        <v>3</v>
      </c>
      <c r="D299" s="110" t="str">
        <f t="shared" si="13"/>
        <v/>
      </c>
      <c r="E299" s="110" t="str">
        <f>IF(D299="기사임",IFERROR(IF((VLOOKUP(CONCATENATE("http://skinnonews.com",A299),'기사 리스트'!C:E,3,FALSE))&gt;='뉴스룸 요약'!$F$17,"O",""),""),"")</f>
        <v/>
      </c>
      <c r="F299" s="110" t="str">
        <f>IFERROR(IF(VLOOKUP(CONCATENATE("http://skinnonews.com"&amp;A299),'기사 리스트'!C:D,2,FALSE)="yes","yes",""),"")</f>
        <v/>
      </c>
      <c r="G299" s="110" t="str">
        <f>IFERROR(IF(E299="O",B299/(EOMONTH('뉴스룸 요약'!$F$17,0)-(VLOOKUP(CONCATENATE("http://skinnonews.com",A299),'기사 리스트'!C:E,3,FALSE))+1),""),"")</f>
        <v/>
      </c>
      <c r="H299" s="110" t="str">
        <f>IFERROR(IF(E299="O",C299/(EOMONTH('뉴스룸 요약'!$F$17,0)-(VLOOKUP(CONCATENATE("http://skinnonews.com",A299),'기사 리스트'!C:E,3,FALSE))+1),""),"")</f>
        <v/>
      </c>
      <c r="I299" s="110" t="str">
        <f t="shared" si="14"/>
        <v/>
      </c>
      <c r="J299" s="110" t="str">
        <f t="shared" si="15"/>
        <v/>
      </c>
      <c r="L299" s="111" t="str">
        <f>IFERROR(VLOOKUP("http://skinnonews.com"&amp;A299,'기사 리스트'!C:E,3,FALSE),"")</f>
        <v/>
      </c>
      <c r="Q299" s="110" t="str">
        <f>IFERROR(IF(E299="O",(INDEX('기사 리스트'!B:B,MATCH("http://skinnonews.com"&amp;A299,'기사 리스트'!C:C,0))),""),"")</f>
        <v/>
      </c>
    </row>
    <row r="300" spans="1:17">
      <c r="A300" s="6" t="s">
        <v>2292</v>
      </c>
      <c r="B300" s="6">
        <v>6</v>
      </c>
      <c r="C300" s="6">
        <v>6</v>
      </c>
      <c r="D300" s="110" t="str">
        <f t="shared" si="13"/>
        <v/>
      </c>
      <c r="E300" s="110" t="str">
        <f>IF(D300="기사임",IFERROR(IF((VLOOKUP(CONCATENATE("http://skinnonews.com",A300),'기사 리스트'!C:E,3,FALSE))&gt;='뉴스룸 요약'!$F$17,"O",""),""),"")</f>
        <v/>
      </c>
      <c r="F300" s="110" t="str">
        <f>IFERROR(IF(VLOOKUP(CONCATENATE("http://skinnonews.com"&amp;A300),'기사 리스트'!C:D,2,FALSE)="yes","yes",""),"")</f>
        <v/>
      </c>
      <c r="G300" s="110" t="str">
        <f>IFERROR(IF(E300="O",B300/(EOMONTH('뉴스룸 요약'!$F$17,0)-(VLOOKUP(CONCATENATE("http://skinnonews.com",A300),'기사 리스트'!C:E,3,FALSE))+1),""),"")</f>
        <v/>
      </c>
      <c r="H300" s="110" t="str">
        <f>IFERROR(IF(E300="O",C300/(EOMONTH('뉴스룸 요약'!$F$17,0)-(VLOOKUP(CONCATENATE("http://skinnonews.com",A300),'기사 리스트'!C:E,3,FALSE))+1),""),"")</f>
        <v/>
      </c>
      <c r="I300" s="110" t="str">
        <f t="shared" si="14"/>
        <v/>
      </c>
      <c r="J300" s="110" t="str">
        <f t="shared" si="15"/>
        <v/>
      </c>
      <c r="L300" s="111" t="str">
        <f>IFERROR(VLOOKUP("http://skinnonews.com"&amp;A300,'기사 리스트'!C:E,3,FALSE),"")</f>
        <v/>
      </c>
      <c r="Q300" s="110" t="str">
        <f>IFERROR(IF(E300="O",(INDEX('기사 리스트'!B:B,MATCH("http://skinnonews.com"&amp;A300,'기사 리스트'!C:C,0))),""),"")</f>
        <v/>
      </c>
    </row>
    <row r="301" spans="1:17">
      <c r="A301" s="6" t="s">
        <v>2192</v>
      </c>
      <c r="B301" s="6">
        <v>6</v>
      </c>
      <c r="C301" s="6">
        <v>4</v>
      </c>
      <c r="D301" s="110" t="str">
        <f t="shared" si="13"/>
        <v/>
      </c>
      <c r="E301" s="110" t="str">
        <f>IF(D301="기사임",IFERROR(IF((VLOOKUP(CONCATENATE("http://skinnonews.com",A301),'기사 리스트'!C:E,3,FALSE))&gt;='뉴스룸 요약'!$F$17,"O",""),""),"")</f>
        <v/>
      </c>
      <c r="F301" s="110" t="str">
        <f>IFERROR(IF(VLOOKUP(CONCATENATE("http://skinnonews.com"&amp;A301),'기사 리스트'!C:D,2,FALSE)="yes","yes",""),"")</f>
        <v/>
      </c>
      <c r="G301" s="110" t="str">
        <f>IFERROR(IF(E301="O",B301/(EOMONTH('뉴스룸 요약'!$F$17,0)-(VLOOKUP(CONCATENATE("http://skinnonews.com",A301),'기사 리스트'!C:E,3,FALSE))+1),""),"")</f>
        <v/>
      </c>
      <c r="H301" s="110" t="str">
        <f>IFERROR(IF(E301="O",C301/(EOMONTH('뉴스룸 요약'!$F$17,0)-(VLOOKUP(CONCATENATE("http://skinnonews.com",A301),'기사 리스트'!C:E,3,FALSE))+1),""),"")</f>
        <v/>
      </c>
      <c r="I301" s="110" t="str">
        <f t="shared" si="14"/>
        <v/>
      </c>
      <c r="J301" s="110" t="str">
        <f t="shared" si="15"/>
        <v/>
      </c>
      <c r="L301" s="111" t="str">
        <f>IFERROR(VLOOKUP("http://skinnonews.com"&amp;A301,'기사 리스트'!C:E,3,FALSE),"")</f>
        <v/>
      </c>
      <c r="Q301" s="110" t="str">
        <f>IFERROR(IF(E301="O",(INDEX('기사 리스트'!B:B,MATCH("http://skinnonews.com"&amp;A301,'기사 리스트'!C:C,0))),""),"")</f>
        <v/>
      </c>
    </row>
    <row r="302" spans="1:17">
      <c r="A302" s="6" t="s">
        <v>1980</v>
      </c>
      <c r="B302" s="6">
        <v>6</v>
      </c>
      <c r="C302" s="6">
        <v>5</v>
      </c>
      <c r="D302" s="110" t="str">
        <f t="shared" si="13"/>
        <v/>
      </c>
      <c r="E302" s="110" t="str">
        <f>IF(D302="기사임",IFERROR(IF((VLOOKUP(CONCATENATE("http://skinnonews.com",A302),'기사 리스트'!C:E,3,FALSE))&gt;='뉴스룸 요약'!$F$17,"O",""),""),"")</f>
        <v/>
      </c>
      <c r="F302" s="110" t="str">
        <f>IFERROR(IF(VLOOKUP(CONCATENATE("http://skinnonews.com"&amp;A302),'기사 리스트'!C:D,2,FALSE)="yes","yes",""),"")</f>
        <v/>
      </c>
      <c r="G302" s="110" t="str">
        <f>IFERROR(IF(E302="O",B302/(EOMONTH('뉴스룸 요약'!$F$17,0)-(VLOOKUP(CONCATENATE("http://skinnonews.com",A302),'기사 리스트'!C:E,3,FALSE))+1),""),"")</f>
        <v/>
      </c>
      <c r="H302" s="110" t="str">
        <f>IFERROR(IF(E302="O",C302/(EOMONTH('뉴스룸 요약'!$F$17,0)-(VLOOKUP(CONCATENATE("http://skinnonews.com",A302),'기사 리스트'!C:E,3,FALSE))+1),""),"")</f>
        <v/>
      </c>
      <c r="I302" s="110" t="str">
        <f t="shared" si="14"/>
        <v/>
      </c>
      <c r="J302" s="110" t="str">
        <f t="shared" si="15"/>
        <v/>
      </c>
      <c r="L302" s="111" t="str">
        <f>IFERROR(VLOOKUP("http://skinnonews.com"&amp;A302,'기사 리스트'!C:E,3,FALSE),"")</f>
        <v/>
      </c>
      <c r="Q302" s="110" t="str">
        <f>IFERROR(IF(E302="O",(INDEX('기사 리스트'!B:B,MATCH("http://skinnonews.com"&amp;A302,'기사 리스트'!C:C,0))),""),"")</f>
        <v/>
      </c>
    </row>
    <row r="303" spans="1:17">
      <c r="A303" s="6" t="s">
        <v>618</v>
      </c>
      <c r="B303" s="6">
        <v>5</v>
      </c>
      <c r="C303" s="6">
        <v>5</v>
      </c>
      <c r="D303" s="110" t="str">
        <f t="shared" si="13"/>
        <v>기사임</v>
      </c>
      <c r="E303" s="110" t="str">
        <f>IF(D303="기사임",IFERROR(IF((VLOOKUP(CONCATENATE("http://skinnonews.com",A303),'기사 리스트'!C:E,3,FALSE))&gt;='뉴스룸 요약'!$F$17,"O",""),""),"")</f>
        <v/>
      </c>
      <c r="F303" s="110" t="str">
        <f>IFERROR(IF(VLOOKUP(CONCATENATE("http://skinnonews.com"&amp;A303),'기사 리스트'!C:D,2,FALSE)="yes","yes",""),"")</f>
        <v/>
      </c>
      <c r="G303" s="110" t="str">
        <f>IFERROR(IF(E303="O",B303/(EOMONTH('뉴스룸 요약'!$F$17,0)-(VLOOKUP(CONCATENATE("http://skinnonews.com",A303),'기사 리스트'!C:E,3,FALSE))+1),""),"")</f>
        <v/>
      </c>
      <c r="H303" s="110" t="str">
        <f>IFERROR(IF(E303="O",C303/(EOMONTH('뉴스룸 요약'!$F$17,0)-(VLOOKUP(CONCATENATE("http://skinnonews.com",A303),'기사 리스트'!C:E,3,FALSE))+1),""),"")</f>
        <v/>
      </c>
      <c r="I303" s="110" t="str">
        <f t="shared" si="14"/>
        <v/>
      </c>
      <c r="J303" s="110" t="str">
        <f t="shared" si="15"/>
        <v/>
      </c>
      <c r="L303" s="111" t="str">
        <f>IFERROR(VLOOKUP("http://skinnonews.com"&amp;A303,'기사 리스트'!C:E,3,FALSE),"")</f>
        <v/>
      </c>
      <c r="Q303" s="110" t="str">
        <f>IFERROR(IF(E303="O",(INDEX('기사 리스트'!B:B,MATCH("http://skinnonews.com"&amp;A303,'기사 리스트'!C:C,0))),""),"")</f>
        <v/>
      </c>
    </row>
    <row r="304" spans="1:17">
      <c r="A304" s="6" t="s">
        <v>530</v>
      </c>
      <c r="B304" s="6">
        <v>5</v>
      </c>
      <c r="C304" s="6">
        <v>5</v>
      </c>
      <c r="D304" s="110" t="str">
        <f t="shared" si="13"/>
        <v>기사임</v>
      </c>
      <c r="E304" s="110" t="str">
        <f>IF(D304="기사임",IFERROR(IF((VLOOKUP(CONCATENATE("http://skinnonews.com",A304),'기사 리스트'!C:E,3,FALSE))&gt;='뉴스룸 요약'!$F$17,"O",""),""),"")</f>
        <v/>
      </c>
      <c r="F304" s="110" t="str">
        <f>IFERROR(IF(VLOOKUP(CONCATENATE("http://skinnonews.com"&amp;A304),'기사 리스트'!C:D,2,FALSE)="yes","yes",""),"")</f>
        <v/>
      </c>
      <c r="G304" s="110" t="str">
        <f>IFERROR(IF(E304="O",B304/(EOMONTH('뉴스룸 요약'!$F$17,0)-(VLOOKUP(CONCATENATE("http://skinnonews.com",A304),'기사 리스트'!C:E,3,FALSE))+1),""),"")</f>
        <v/>
      </c>
      <c r="H304" s="110" t="str">
        <f>IFERROR(IF(E304="O",C304/(EOMONTH('뉴스룸 요약'!$F$17,0)-(VLOOKUP(CONCATENATE("http://skinnonews.com",A304),'기사 리스트'!C:E,3,FALSE))+1),""),"")</f>
        <v/>
      </c>
      <c r="I304" s="110" t="str">
        <f t="shared" si="14"/>
        <v/>
      </c>
      <c r="J304" s="110" t="str">
        <f t="shared" si="15"/>
        <v/>
      </c>
      <c r="L304" s="111">
        <f>IFERROR(VLOOKUP("http://skinnonews.com"&amp;A304,'기사 리스트'!C:E,3,FALSE),"")</f>
        <v>44735</v>
      </c>
      <c r="Q304" s="110" t="str">
        <f>IFERROR(IF(E304="O",(INDEX('기사 리스트'!B:B,MATCH("http://skinnonews.com"&amp;A304,'기사 리스트'!C:C,0))),""),"")</f>
        <v/>
      </c>
    </row>
    <row r="305" spans="1:17">
      <c r="A305" s="6" t="s">
        <v>578</v>
      </c>
      <c r="B305" s="6">
        <v>5</v>
      </c>
      <c r="C305" s="6">
        <v>6</v>
      </c>
      <c r="D305" s="110" t="str">
        <f t="shared" si="13"/>
        <v>기사임</v>
      </c>
      <c r="E305" s="110" t="str">
        <f>IF(D305="기사임",IFERROR(IF((VLOOKUP(CONCATENATE("http://skinnonews.com",A305),'기사 리스트'!C:E,3,FALSE))&gt;='뉴스룸 요약'!$F$17,"O",""),""),"")</f>
        <v/>
      </c>
      <c r="F305" s="110" t="str">
        <f>IFERROR(IF(VLOOKUP(CONCATENATE("http://skinnonews.com"&amp;A305),'기사 리스트'!C:D,2,FALSE)="yes","yes",""),"")</f>
        <v/>
      </c>
      <c r="G305" s="110" t="str">
        <f>IFERROR(IF(E305="O",B305/(EOMONTH('뉴스룸 요약'!$F$17,0)-(VLOOKUP(CONCATENATE("http://skinnonews.com",A305),'기사 리스트'!C:E,3,FALSE))+1),""),"")</f>
        <v/>
      </c>
      <c r="H305" s="110" t="str">
        <f>IFERROR(IF(E305="O",C305/(EOMONTH('뉴스룸 요약'!$F$17,0)-(VLOOKUP(CONCATENATE("http://skinnonews.com",A305),'기사 리스트'!C:E,3,FALSE))+1),""),"")</f>
        <v/>
      </c>
      <c r="I305" s="110" t="str">
        <f t="shared" si="14"/>
        <v/>
      </c>
      <c r="J305" s="110" t="str">
        <f t="shared" si="15"/>
        <v/>
      </c>
      <c r="L305" s="111">
        <f>IFERROR(VLOOKUP("http://skinnonews.com"&amp;A305,'기사 리스트'!C:E,3,FALSE),"")</f>
        <v>44889</v>
      </c>
      <c r="Q305" s="110" t="str">
        <f>IFERROR(IF(E305="O",(INDEX('기사 리스트'!B:B,MATCH("http://skinnonews.com"&amp;A305,'기사 리스트'!C:C,0))),""),"")</f>
        <v/>
      </c>
    </row>
    <row r="306" spans="1:17">
      <c r="A306" s="6" t="s">
        <v>556</v>
      </c>
      <c r="B306" s="6">
        <v>5</v>
      </c>
      <c r="C306" s="6">
        <v>5</v>
      </c>
      <c r="D306" s="110" t="str">
        <f t="shared" si="13"/>
        <v>기사임</v>
      </c>
      <c r="E306" s="110" t="str">
        <f>IF(D306="기사임",IFERROR(IF((VLOOKUP(CONCATENATE("http://skinnonews.com",A306),'기사 리스트'!C:E,3,FALSE))&gt;='뉴스룸 요약'!$F$17,"O",""),""),"")</f>
        <v/>
      </c>
      <c r="F306" s="110" t="str">
        <f>IFERROR(IF(VLOOKUP(CONCATENATE("http://skinnonews.com"&amp;A306),'기사 리스트'!C:D,2,FALSE)="yes","yes",""),"")</f>
        <v/>
      </c>
      <c r="G306" s="110" t="str">
        <f>IFERROR(IF(E306="O",B306/(EOMONTH('뉴스룸 요약'!$F$17,0)-(VLOOKUP(CONCATENATE("http://skinnonews.com",A306),'기사 리스트'!C:E,3,FALSE))+1),""),"")</f>
        <v/>
      </c>
      <c r="H306" s="110" t="str">
        <f>IFERROR(IF(E306="O",C306/(EOMONTH('뉴스룸 요약'!$F$17,0)-(VLOOKUP(CONCATENATE("http://skinnonews.com",A306),'기사 리스트'!C:E,3,FALSE))+1),""),"")</f>
        <v/>
      </c>
      <c r="I306" s="110" t="str">
        <f t="shared" si="14"/>
        <v/>
      </c>
      <c r="J306" s="110" t="str">
        <f t="shared" si="15"/>
        <v/>
      </c>
      <c r="L306" s="111">
        <f>IFERROR(VLOOKUP("http://skinnonews.com"&amp;A306,'기사 리스트'!C:E,3,FALSE),"")</f>
        <v>44921</v>
      </c>
      <c r="Q306" s="110" t="str">
        <f>IFERROR(IF(E306="O",(INDEX('기사 리스트'!B:B,MATCH("http://skinnonews.com"&amp;A306,'기사 리스트'!C:C,0))),""),"")</f>
        <v/>
      </c>
    </row>
    <row r="307" spans="1:17">
      <c r="A307" s="6" t="s">
        <v>746</v>
      </c>
      <c r="B307" s="6">
        <v>5</v>
      </c>
      <c r="C307" s="6">
        <v>5</v>
      </c>
      <c r="D307" s="110" t="str">
        <f t="shared" si="13"/>
        <v>기사임</v>
      </c>
      <c r="E307" s="110" t="str">
        <f>IF(D307="기사임",IFERROR(IF((VLOOKUP(CONCATENATE("http://skinnonews.com",A307),'기사 리스트'!C:E,3,FALSE))&gt;='뉴스룸 요약'!$F$17,"O",""),""),"")</f>
        <v/>
      </c>
      <c r="F307" s="110" t="str">
        <f>IFERROR(IF(VLOOKUP(CONCATENATE("http://skinnonews.com"&amp;A307),'기사 리스트'!C:D,2,FALSE)="yes","yes",""),"")</f>
        <v/>
      </c>
      <c r="G307" s="110" t="str">
        <f>IFERROR(IF(E307="O",B307/(EOMONTH('뉴스룸 요약'!$F$17,0)-(VLOOKUP(CONCATENATE("http://skinnonews.com",A307),'기사 리스트'!C:E,3,FALSE))+1),""),"")</f>
        <v/>
      </c>
      <c r="H307" s="110" t="str">
        <f>IFERROR(IF(E307="O",C307/(EOMONTH('뉴스룸 요약'!$F$17,0)-(VLOOKUP(CONCATENATE("http://skinnonews.com",A307),'기사 리스트'!C:E,3,FALSE))+1),""),"")</f>
        <v/>
      </c>
      <c r="I307" s="110" t="str">
        <f t="shared" si="14"/>
        <v/>
      </c>
      <c r="J307" s="110" t="str">
        <f t="shared" si="15"/>
        <v/>
      </c>
      <c r="L307" s="111">
        <f>IFERROR(VLOOKUP("http://skinnonews.com"&amp;A307,'기사 리스트'!C:E,3,FALSE),"")</f>
        <v>44993</v>
      </c>
      <c r="Q307" s="110" t="str">
        <f>IFERROR(IF(E307="O",(INDEX('기사 리스트'!B:B,MATCH("http://skinnonews.com"&amp;A307,'기사 리스트'!C:C,0))),""),"")</f>
        <v/>
      </c>
    </row>
    <row r="308" spans="1:17">
      <c r="A308" s="6" t="s">
        <v>1069</v>
      </c>
      <c r="B308" s="6">
        <v>5</v>
      </c>
      <c r="C308" s="6">
        <v>6</v>
      </c>
      <c r="D308" s="110" t="str">
        <f t="shared" si="13"/>
        <v>기사임</v>
      </c>
      <c r="E308" s="110" t="str">
        <f>IF(D308="기사임",IFERROR(IF((VLOOKUP(CONCATENATE("http://skinnonews.com",A308),'기사 리스트'!C:E,3,FALSE))&gt;='뉴스룸 요약'!$F$17,"O",""),""),"")</f>
        <v/>
      </c>
      <c r="F308" s="110" t="str">
        <f>IFERROR(IF(VLOOKUP(CONCATENATE("http://skinnonews.com"&amp;A308),'기사 리스트'!C:D,2,FALSE)="yes","yes",""),"")</f>
        <v/>
      </c>
      <c r="G308" s="110" t="str">
        <f>IFERROR(IF(E308="O",B308/(EOMONTH('뉴스룸 요약'!$F$17,0)-(VLOOKUP(CONCATENATE("http://skinnonews.com",A308),'기사 리스트'!C:E,3,FALSE))+1),""),"")</f>
        <v/>
      </c>
      <c r="H308" s="110" t="str">
        <f>IFERROR(IF(E308="O",C308/(EOMONTH('뉴스룸 요약'!$F$17,0)-(VLOOKUP(CONCATENATE("http://skinnonews.com",A308),'기사 리스트'!C:E,3,FALSE))+1),""),"")</f>
        <v/>
      </c>
      <c r="I308" s="110" t="str">
        <f t="shared" si="14"/>
        <v/>
      </c>
      <c r="J308" s="110" t="str">
        <f t="shared" si="15"/>
        <v/>
      </c>
      <c r="L308" s="111">
        <f>IFERROR(VLOOKUP("http://skinnonews.com"&amp;A308,'기사 리스트'!C:E,3,FALSE),"")</f>
        <v>45097</v>
      </c>
      <c r="Q308" s="110" t="str">
        <f>IFERROR(IF(E308="O",(INDEX('기사 리스트'!B:B,MATCH("http://skinnonews.com"&amp;A308,'기사 리스트'!C:C,0))),""),"")</f>
        <v/>
      </c>
    </row>
    <row r="309" spans="1:17">
      <c r="A309" s="6" t="s">
        <v>1066</v>
      </c>
      <c r="B309" s="6">
        <v>5</v>
      </c>
      <c r="C309" s="6">
        <v>5</v>
      </c>
      <c r="D309" s="110" t="str">
        <f t="shared" si="13"/>
        <v>기사임</v>
      </c>
      <c r="E309" s="110" t="str">
        <f>IF(D309="기사임",IFERROR(IF((VLOOKUP(CONCATENATE("http://skinnonews.com",A309),'기사 리스트'!C:E,3,FALSE))&gt;='뉴스룸 요약'!$F$17,"O",""),""),"")</f>
        <v/>
      </c>
      <c r="F309" s="110" t="str">
        <f>IFERROR(IF(VLOOKUP(CONCATENATE("http://skinnonews.com"&amp;A309),'기사 리스트'!C:D,2,FALSE)="yes","yes",""),"")</f>
        <v/>
      </c>
      <c r="G309" s="110" t="str">
        <f>IFERROR(IF(E309="O",B309/(EOMONTH('뉴스룸 요약'!$F$17,0)-(VLOOKUP(CONCATENATE("http://skinnonews.com",A309),'기사 리스트'!C:E,3,FALSE))+1),""),"")</f>
        <v/>
      </c>
      <c r="H309" s="110" t="str">
        <f>IFERROR(IF(E309="O",C309/(EOMONTH('뉴스룸 요약'!$F$17,0)-(VLOOKUP(CONCATENATE("http://skinnonews.com",A309),'기사 리스트'!C:E,3,FALSE))+1),""),"")</f>
        <v/>
      </c>
      <c r="I309" s="110" t="str">
        <f t="shared" si="14"/>
        <v/>
      </c>
      <c r="J309" s="110" t="str">
        <f t="shared" si="15"/>
        <v/>
      </c>
      <c r="L309" s="111">
        <f>IFERROR(VLOOKUP("http://skinnonews.com"&amp;A309,'기사 리스트'!C:E,3,FALSE),"")</f>
        <v>45100</v>
      </c>
      <c r="Q309" s="110" t="str">
        <f>IFERROR(IF(E309="O",(INDEX('기사 리스트'!B:B,MATCH("http://skinnonews.com"&amp;A309,'기사 리스트'!C:C,0))),""),"")</f>
        <v/>
      </c>
    </row>
    <row r="310" spans="1:17">
      <c r="A310" s="6" t="s">
        <v>1117</v>
      </c>
      <c r="B310" s="6">
        <v>5</v>
      </c>
      <c r="C310" s="6">
        <v>4</v>
      </c>
      <c r="D310" s="110" t="str">
        <f t="shared" si="13"/>
        <v>기사임</v>
      </c>
      <c r="E310" s="110" t="str">
        <f>IF(D310="기사임",IFERROR(IF((VLOOKUP(CONCATENATE("http://skinnonews.com",A310),'기사 리스트'!C:E,3,FALSE))&gt;='뉴스룸 요약'!$F$17,"O",""),""),"")</f>
        <v/>
      </c>
      <c r="F310" s="110" t="str">
        <f>IFERROR(IF(VLOOKUP(CONCATENATE("http://skinnonews.com"&amp;A310),'기사 리스트'!C:D,2,FALSE)="yes","yes",""),"")</f>
        <v/>
      </c>
      <c r="G310" s="110" t="str">
        <f>IFERROR(IF(E310="O",B310/(EOMONTH('뉴스룸 요약'!$F$17,0)-(VLOOKUP(CONCATENATE("http://skinnonews.com",A310),'기사 리스트'!C:E,3,FALSE))+1),""),"")</f>
        <v/>
      </c>
      <c r="H310" s="110" t="str">
        <f>IFERROR(IF(E310="O",C310/(EOMONTH('뉴스룸 요약'!$F$17,0)-(VLOOKUP(CONCATENATE("http://skinnonews.com",A310),'기사 리스트'!C:E,3,FALSE))+1),""),"")</f>
        <v/>
      </c>
      <c r="I310" s="110" t="str">
        <f t="shared" si="14"/>
        <v/>
      </c>
      <c r="J310" s="110" t="str">
        <f t="shared" si="15"/>
        <v/>
      </c>
      <c r="L310" s="111">
        <f>IFERROR(VLOOKUP("http://skinnonews.com"&amp;A310,'기사 리스트'!C:E,3,FALSE),"")</f>
        <v>45118</v>
      </c>
      <c r="Q310" s="110" t="str">
        <f>IFERROR(IF(E310="O",(INDEX('기사 리스트'!B:B,MATCH("http://skinnonews.com"&amp;A310,'기사 리스트'!C:C,0))),""),"")</f>
        <v/>
      </c>
    </row>
    <row r="311" spans="1:17">
      <c r="A311" s="6" t="s">
        <v>1176</v>
      </c>
      <c r="B311" s="6">
        <v>5</v>
      </c>
      <c r="C311" s="6">
        <v>5</v>
      </c>
      <c r="D311" s="110" t="str">
        <f t="shared" si="13"/>
        <v>기사임</v>
      </c>
      <c r="E311" s="110" t="str">
        <f>IF(D311="기사임",IFERROR(IF((VLOOKUP(CONCATENATE("http://skinnonews.com",A311),'기사 리스트'!C:E,3,FALSE))&gt;='뉴스룸 요약'!$F$17,"O",""),""),"")</f>
        <v/>
      </c>
      <c r="F311" s="110" t="str">
        <f>IFERROR(IF(VLOOKUP(CONCATENATE("http://skinnonews.com"&amp;A311),'기사 리스트'!C:D,2,FALSE)="yes","yes",""),"")</f>
        <v/>
      </c>
      <c r="G311" s="110" t="str">
        <f>IFERROR(IF(E311="O",B311/(EOMONTH('뉴스룸 요약'!$F$17,0)-(VLOOKUP(CONCATENATE("http://skinnonews.com",A311),'기사 리스트'!C:E,3,FALSE))+1),""),"")</f>
        <v/>
      </c>
      <c r="H311" s="110" t="str">
        <f>IFERROR(IF(E311="O",C311/(EOMONTH('뉴스룸 요약'!$F$17,0)-(VLOOKUP(CONCATENATE("http://skinnonews.com",A311),'기사 리스트'!C:E,3,FALSE))+1),""),"")</f>
        <v/>
      </c>
      <c r="I311" s="110" t="str">
        <f t="shared" si="14"/>
        <v/>
      </c>
      <c r="J311" s="110" t="str">
        <f t="shared" si="15"/>
        <v/>
      </c>
      <c r="L311" s="111">
        <f>IFERROR(VLOOKUP("http://skinnonews.com"&amp;A311,'기사 리스트'!C:E,3,FALSE),"")</f>
        <v>45152</v>
      </c>
      <c r="Q311" s="110" t="str">
        <f>IFERROR(IF(E311="O",(INDEX('기사 리스트'!B:B,MATCH("http://skinnonews.com"&amp;A311,'기사 리스트'!C:C,0))),""),"")</f>
        <v/>
      </c>
    </row>
    <row r="312" spans="1:17">
      <c r="A312" s="6" t="s">
        <v>1555</v>
      </c>
      <c r="B312" s="6">
        <v>5</v>
      </c>
      <c r="C312" s="6">
        <v>6</v>
      </c>
      <c r="D312" s="110" t="str">
        <f t="shared" si="13"/>
        <v>기사임</v>
      </c>
      <c r="E312" s="110" t="str">
        <f>IF(D312="기사임",IFERROR(IF((VLOOKUP(CONCATENATE("http://skinnonews.com",A312),'기사 리스트'!C:E,3,FALSE))&gt;='뉴스룸 요약'!$F$17,"O",""),""),"")</f>
        <v/>
      </c>
      <c r="F312" s="110" t="str">
        <f>IFERROR(IF(VLOOKUP(CONCATENATE("http://skinnonews.com"&amp;A312),'기사 리스트'!C:D,2,FALSE)="yes","yes",""),"")</f>
        <v/>
      </c>
      <c r="G312" s="110" t="str">
        <f>IFERROR(IF(E312="O",B312/(EOMONTH('뉴스룸 요약'!$F$17,0)-(VLOOKUP(CONCATENATE("http://skinnonews.com",A312),'기사 리스트'!C:E,3,FALSE))+1),""),"")</f>
        <v/>
      </c>
      <c r="H312" s="110" t="str">
        <f>IFERROR(IF(E312="O",C312/(EOMONTH('뉴스룸 요약'!$F$17,0)-(VLOOKUP(CONCATENATE("http://skinnonews.com",A312),'기사 리스트'!C:E,3,FALSE))+1),""),"")</f>
        <v/>
      </c>
      <c r="I312" s="110" t="str">
        <f t="shared" si="14"/>
        <v/>
      </c>
      <c r="J312" s="110" t="str">
        <f t="shared" si="15"/>
        <v/>
      </c>
      <c r="L312" s="111">
        <f>IFERROR(VLOOKUP("http://skinnonews.com"&amp;A312,'기사 리스트'!C:E,3,FALSE),"")</f>
        <v>45379</v>
      </c>
      <c r="Q312" s="110" t="str">
        <f>IFERROR(IF(E312="O",(INDEX('기사 리스트'!B:B,MATCH("http://skinnonews.com"&amp;A312,'기사 리스트'!C:C,0))),""),"")</f>
        <v/>
      </c>
    </row>
    <row r="313" spans="1:17">
      <c r="A313" s="6" t="s">
        <v>1613</v>
      </c>
      <c r="B313" s="6">
        <v>5</v>
      </c>
      <c r="C313" s="6">
        <v>6</v>
      </c>
      <c r="D313" s="110" t="str">
        <f t="shared" si="13"/>
        <v>기사임</v>
      </c>
      <c r="E313" s="110" t="str">
        <f>IF(D313="기사임",IFERROR(IF((VLOOKUP(CONCATENATE("http://skinnonews.com",A313),'기사 리스트'!C:E,3,FALSE))&gt;='뉴스룸 요약'!$F$17,"O",""),""),"")</f>
        <v/>
      </c>
      <c r="F313" s="110" t="str">
        <f>IFERROR(IF(VLOOKUP(CONCATENATE("http://skinnonews.com"&amp;A313),'기사 리스트'!C:D,2,FALSE)="yes","yes",""),"")</f>
        <v/>
      </c>
      <c r="G313" s="110" t="str">
        <f>IFERROR(IF(E313="O",B313/(EOMONTH('뉴스룸 요약'!$F$17,0)-(VLOOKUP(CONCATENATE("http://skinnonews.com",A313),'기사 리스트'!C:E,3,FALSE))+1),""),"")</f>
        <v/>
      </c>
      <c r="H313" s="110" t="str">
        <f>IFERROR(IF(E313="O",C313/(EOMONTH('뉴스룸 요약'!$F$17,0)-(VLOOKUP(CONCATENATE("http://skinnonews.com",A313),'기사 리스트'!C:E,3,FALSE))+1),""),"")</f>
        <v/>
      </c>
      <c r="I313" s="110" t="str">
        <f t="shared" si="14"/>
        <v/>
      </c>
      <c r="J313" s="110" t="str">
        <f t="shared" si="15"/>
        <v/>
      </c>
      <c r="L313" s="111">
        <f>IFERROR(VLOOKUP("http://skinnonews.com"&amp;A313,'기사 리스트'!C:E,3,FALSE),"")</f>
        <v>45390</v>
      </c>
      <c r="Q313" s="110" t="str">
        <f>IFERROR(IF(E313="O",(INDEX('기사 리스트'!B:B,MATCH("http://skinnonews.com"&amp;A313,'기사 리스트'!C:C,0))),""),"")</f>
        <v/>
      </c>
    </row>
    <row r="314" spans="1:17">
      <c r="A314" s="6" t="s">
        <v>1611</v>
      </c>
      <c r="B314" s="6">
        <v>5</v>
      </c>
      <c r="C314" s="6">
        <v>5</v>
      </c>
      <c r="D314" s="110" t="str">
        <f t="shared" si="13"/>
        <v>기사임</v>
      </c>
      <c r="E314" s="110" t="str">
        <f>IF(D314="기사임",IFERROR(IF((VLOOKUP(CONCATENATE("http://skinnonews.com",A314),'기사 리스트'!C:E,3,FALSE))&gt;='뉴스룸 요약'!$F$17,"O",""),""),"")</f>
        <v/>
      </c>
      <c r="F314" s="110" t="str">
        <f>IFERROR(IF(VLOOKUP(CONCATENATE("http://skinnonews.com"&amp;A314),'기사 리스트'!C:D,2,FALSE)="yes","yes",""),"")</f>
        <v/>
      </c>
      <c r="G314" s="110" t="str">
        <f>IFERROR(IF(E314="O",B314/(EOMONTH('뉴스룸 요약'!$F$17,0)-(VLOOKUP(CONCATENATE("http://skinnonews.com",A314),'기사 리스트'!C:E,3,FALSE))+1),""),"")</f>
        <v/>
      </c>
      <c r="H314" s="110" t="str">
        <f>IFERROR(IF(E314="O",C314/(EOMONTH('뉴스룸 요약'!$F$17,0)-(VLOOKUP(CONCATENATE("http://skinnonews.com",A314),'기사 리스트'!C:E,3,FALSE))+1),""),"")</f>
        <v/>
      </c>
      <c r="I314" s="110" t="str">
        <f t="shared" si="14"/>
        <v/>
      </c>
      <c r="J314" s="110" t="str">
        <f t="shared" si="15"/>
        <v/>
      </c>
      <c r="L314" s="111">
        <f>IFERROR(VLOOKUP("http://skinnonews.com"&amp;A314,'기사 리스트'!C:E,3,FALSE),"")</f>
        <v>45403</v>
      </c>
      <c r="Q314" s="110" t="str">
        <f>IFERROR(IF(E314="O",(INDEX('기사 리스트'!B:B,MATCH("http://skinnonews.com"&amp;A314,'기사 리스트'!C:C,0))),""),"")</f>
        <v/>
      </c>
    </row>
    <row r="315" spans="1:17">
      <c r="A315" s="6" t="s">
        <v>2179</v>
      </c>
      <c r="B315" s="6">
        <v>5</v>
      </c>
      <c r="C315" s="6">
        <v>5</v>
      </c>
      <c r="D315" s="110" t="str">
        <f t="shared" si="13"/>
        <v>기사임</v>
      </c>
      <c r="E315" s="110" t="str">
        <f>IF(D315="기사임",IFERROR(IF((VLOOKUP(CONCATENATE("http://skinnonews.com",A315),'기사 리스트'!C:E,3,FALSE))&gt;='뉴스룸 요약'!$F$17,"O",""),""),"")</f>
        <v/>
      </c>
      <c r="F315" s="110" t="str">
        <f>IFERROR(IF(VLOOKUP(CONCATENATE("http://skinnonews.com"&amp;A315),'기사 리스트'!C:D,2,FALSE)="yes","yes",""),"")</f>
        <v/>
      </c>
      <c r="G315" s="110" t="str">
        <f>IFERROR(IF(E315="O",B315/(EOMONTH('뉴스룸 요약'!$F$17,0)-(VLOOKUP(CONCATENATE("http://skinnonews.com",A315),'기사 리스트'!C:E,3,FALSE))+1),""),"")</f>
        <v/>
      </c>
      <c r="H315" s="110" t="str">
        <f>IFERROR(IF(E315="O",C315/(EOMONTH('뉴스룸 요약'!$F$17,0)-(VLOOKUP(CONCATENATE("http://skinnonews.com",A315),'기사 리스트'!C:E,3,FALSE))+1),""),"")</f>
        <v/>
      </c>
      <c r="I315" s="110" t="str">
        <f t="shared" si="14"/>
        <v/>
      </c>
      <c r="J315" s="110" t="str">
        <f t="shared" si="15"/>
        <v/>
      </c>
      <c r="L315" s="111">
        <f>IFERROR(VLOOKUP("http://skinnonews.com"&amp;A315,'기사 리스트'!C:E,3,FALSE),"")</f>
        <v>45509</v>
      </c>
      <c r="Q315" s="110" t="str">
        <f>IFERROR(IF(E315="O",(INDEX('기사 리스트'!B:B,MATCH("http://skinnonews.com"&amp;A315,'기사 리스트'!C:C,0))),""),"")</f>
        <v/>
      </c>
    </row>
    <row r="316" spans="1:17">
      <c r="A316" s="6" t="s">
        <v>2293</v>
      </c>
      <c r="B316" s="6">
        <v>5</v>
      </c>
      <c r="C316" s="6">
        <v>6</v>
      </c>
      <c r="D316" s="110" t="str">
        <f t="shared" si="13"/>
        <v>기사임</v>
      </c>
      <c r="E316" s="110" t="str">
        <f>IF(D316="기사임",IFERROR(IF((VLOOKUP(CONCATENATE("http://skinnonews.com",A316),'기사 리스트'!C:E,3,FALSE))&gt;='뉴스룸 요약'!$F$17,"O",""),""),"")</f>
        <v/>
      </c>
      <c r="F316" s="110" t="str">
        <f>IFERROR(IF(VLOOKUP(CONCATENATE("http://skinnonews.com"&amp;A316),'기사 리스트'!C:D,2,FALSE)="yes","yes",""),"")</f>
        <v/>
      </c>
      <c r="G316" s="110" t="str">
        <f>IFERROR(IF(E316="O",B316/(EOMONTH('뉴스룸 요약'!$F$17,0)-(VLOOKUP(CONCATENATE("http://skinnonews.com",A316),'기사 리스트'!C:E,3,FALSE))+1),""),"")</f>
        <v/>
      </c>
      <c r="H316" s="110" t="str">
        <f>IFERROR(IF(E316="O",C316/(EOMONTH('뉴스룸 요약'!$F$17,0)-(VLOOKUP(CONCATENATE("http://skinnonews.com",A316),'기사 리스트'!C:E,3,FALSE))+1),""),"")</f>
        <v/>
      </c>
      <c r="I316" s="110" t="str">
        <f t="shared" si="14"/>
        <v/>
      </c>
      <c r="J316" s="110" t="str">
        <f t="shared" si="15"/>
        <v/>
      </c>
      <c r="L316" s="111" t="str">
        <f>IFERROR(VLOOKUP("http://skinnonews.com"&amp;A316,'기사 리스트'!C:E,3,FALSE),"")</f>
        <v/>
      </c>
      <c r="Q316" s="110" t="str">
        <f>IFERROR(IF(E316="O",(INDEX('기사 리스트'!B:B,MATCH("http://skinnonews.com"&amp;A316,'기사 리스트'!C:C,0))),""),"")</f>
        <v/>
      </c>
    </row>
    <row r="317" spans="1:17">
      <c r="A317" s="6" t="s">
        <v>599</v>
      </c>
      <c r="B317" s="6">
        <v>5</v>
      </c>
      <c r="C317" s="6">
        <v>6</v>
      </c>
      <c r="D317" s="110" t="str">
        <f t="shared" si="13"/>
        <v>기사임</v>
      </c>
      <c r="E317" s="110" t="str">
        <f>IF(D317="기사임",IFERROR(IF((VLOOKUP(CONCATENATE("http://skinnonews.com",A317),'기사 리스트'!C:E,3,FALSE))&gt;='뉴스룸 요약'!$F$17,"O",""),""),"")</f>
        <v/>
      </c>
      <c r="F317" s="110" t="str">
        <f>IFERROR(IF(VLOOKUP(CONCATENATE("http://skinnonews.com"&amp;A317),'기사 리스트'!C:D,2,FALSE)="yes","yes",""),"")</f>
        <v/>
      </c>
      <c r="G317" s="110" t="str">
        <f>IFERROR(IF(E317="O",B317/(EOMONTH('뉴스룸 요약'!$F$17,0)-(VLOOKUP(CONCATENATE("http://skinnonews.com",A317),'기사 리스트'!C:E,3,FALSE))+1),""),"")</f>
        <v/>
      </c>
      <c r="H317" s="110" t="str">
        <f>IFERROR(IF(E317="O",C317/(EOMONTH('뉴스룸 요약'!$F$17,0)-(VLOOKUP(CONCATENATE("http://skinnonews.com",A317),'기사 리스트'!C:E,3,FALSE))+1),""),"")</f>
        <v/>
      </c>
      <c r="I317" s="110" t="str">
        <f t="shared" si="14"/>
        <v/>
      </c>
      <c r="J317" s="110" t="str">
        <f t="shared" si="15"/>
        <v/>
      </c>
      <c r="L317" s="111" t="str">
        <f>IFERROR(VLOOKUP("http://skinnonews.com"&amp;A317,'기사 리스트'!C:E,3,FALSE),"")</f>
        <v/>
      </c>
      <c r="Q317" s="110" t="str">
        <f>IFERROR(IF(E317="O",(INDEX('기사 리스트'!B:B,MATCH("http://skinnonews.com"&amp;A317,'기사 리스트'!C:C,0))),""),"")</f>
        <v/>
      </c>
    </row>
    <row r="318" spans="1:17">
      <c r="A318" s="6" t="s">
        <v>1203</v>
      </c>
      <c r="B318" s="6">
        <v>5</v>
      </c>
      <c r="C318" s="6">
        <v>5</v>
      </c>
      <c r="D318" s="110" t="str">
        <f t="shared" si="13"/>
        <v>기사임</v>
      </c>
      <c r="E318" s="110" t="str">
        <f>IF(D318="기사임",IFERROR(IF((VLOOKUP(CONCATENATE("http://skinnonews.com",A318),'기사 리스트'!C:E,3,FALSE))&gt;='뉴스룸 요약'!$F$17,"O",""),""),"")</f>
        <v/>
      </c>
      <c r="F318" s="110" t="str">
        <f>IFERROR(IF(VLOOKUP(CONCATENATE("http://skinnonews.com"&amp;A318),'기사 리스트'!C:D,2,FALSE)="yes","yes",""),"")</f>
        <v/>
      </c>
      <c r="G318" s="110" t="str">
        <f>IFERROR(IF(E318="O",B318/(EOMONTH('뉴스룸 요약'!$F$17,0)-(VLOOKUP(CONCATENATE("http://skinnonews.com",A318),'기사 리스트'!C:E,3,FALSE))+1),""),"")</f>
        <v/>
      </c>
      <c r="H318" s="110" t="str">
        <f>IFERROR(IF(E318="O",C318/(EOMONTH('뉴스룸 요약'!$F$17,0)-(VLOOKUP(CONCATENATE("http://skinnonews.com",A318),'기사 리스트'!C:E,3,FALSE))+1),""),"")</f>
        <v/>
      </c>
      <c r="I318" s="110" t="str">
        <f t="shared" si="14"/>
        <v/>
      </c>
      <c r="J318" s="110" t="str">
        <f t="shared" si="15"/>
        <v/>
      </c>
      <c r="L318" s="111" t="str">
        <f>IFERROR(VLOOKUP("http://skinnonews.com"&amp;A318,'기사 리스트'!C:E,3,FALSE),"")</f>
        <v/>
      </c>
      <c r="Q318" s="110" t="str">
        <f>IFERROR(IF(E318="O",(INDEX('기사 리스트'!B:B,MATCH("http://skinnonews.com"&amp;A318,'기사 리스트'!C:C,0))),""),"")</f>
        <v/>
      </c>
    </row>
    <row r="319" spans="1:17">
      <c r="A319" s="6" t="s">
        <v>609</v>
      </c>
      <c r="B319" s="6">
        <v>5</v>
      </c>
      <c r="C319" s="6">
        <v>4</v>
      </c>
      <c r="D319" s="110" t="str">
        <f t="shared" si="13"/>
        <v>기사임</v>
      </c>
      <c r="E319" s="110" t="str">
        <f>IF(D319="기사임",IFERROR(IF((VLOOKUP(CONCATENATE("http://skinnonews.com",A319),'기사 리스트'!C:E,3,FALSE))&gt;='뉴스룸 요약'!$F$17,"O",""),""),"")</f>
        <v/>
      </c>
      <c r="F319" s="110" t="str">
        <f>IFERROR(IF(VLOOKUP(CONCATENATE("http://skinnonews.com"&amp;A319),'기사 리스트'!C:D,2,FALSE)="yes","yes",""),"")</f>
        <v/>
      </c>
      <c r="G319" s="110" t="str">
        <f>IFERROR(IF(E319="O",B319/(EOMONTH('뉴스룸 요약'!$F$17,0)-(VLOOKUP(CONCATENATE("http://skinnonews.com",A319),'기사 리스트'!C:E,3,FALSE))+1),""),"")</f>
        <v/>
      </c>
      <c r="H319" s="110" t="str">
        <f>IFERROR(IF(E319="O",C319/(EOMONTH('뉴스룸 요약'!$F$17,0)-(VLOOKUP(CONCATENATE("http://skinnonews.com",A319),'기사 리스트'!C:E,3,FALSE))+1),""),"")</f>
        <v/>
      </c>
      <c r="I319" s="110" t="str">
        <f t="shared" si="14"/>
        <v/>
      </c>
      <c r="J319" s="110" t="str">
        <f t="shared" si="15"/>
        <v/>
      </c>
      <c r="L319" s="111" t="str">
        <f>IFERROR(VLOOKUP("http://skinnonews.com"&amp;A319,'기사 리스트'!C:E,3,FALSE),"")</f>
        <v/>
      </c>
      <c r="Q319" s="110" t="str">
        <f>IFERROR(IF(E319="O",(INDEX('기사 리스트'!B:B,MATCH("http://skinnonews.com"&amp;A319,'기사 리스트'!C:C,0))),""),"")</f>
        <v/>
      </c>
    </row>
    <row r="320" spans="1:17">
      <c r="A320" s="6" t="s">
        <v>600</v>
      </c>
      <c r="B320" s="6">
        <v>5</v>
      </c>
      <c r="C320" s="6">
        <v>5</v>
      </c>
      <c r="D320" s="110" t="str">
        <f t="shared" si="13"/>
        <v>기사임</v>
      </c>
      <c r="E320" s="110" t="str">
        <f>IF(D320="기사임",IFERROR(IF((VLOOKUP(CONCATENATE("http://skinnonews.com",A320),'기사 리스트'!C:E,3,FALSE))&gt;='뉴스룸 요약'!$F$17,"O",""),""),"")</f>
        <v/>
      </c>
      <c r="F320" s="110" t="str">
        <f>IFERROR(IF(VLOOKUP(CONCATENATE("http://skinnonews.com"&amp;A320),'기사 리스트'!C:D,2,FALSE)="yes","yes",""),"")</f>
        <v/>
      </c>
      <c r="G320" s="110" t="str">
        <f>IFERROR(IF(E320="O",B320/(EOMONTH('뉴스룸 요약'!$F$17,0)-(VLOOKUP(CONCATENATE("http://skinnonews.com",A320),'기사 리스트'!C:E,3,FALSE))+1),""),"")</f>
        <v/>
      </c>
      <c r="H320" s="110" t="str">
        <f>IFERROR(IF(E320="O",C320/(EOMONTH('뉴스룸 요약'!$F$17,0)-(VLOOKUP(CONCATENATE("http://skinnonews.com",A320),'기사 리스트'!C:E,3,FALSE))+1),""),"")</f>
        <v/>
      </c>
      <c r="I320" s="110" t="str">
        <f t="shared" si="14"/>
        <v/>
      </c>
      <c r="J320" s="110" t="str">
        <f t="shared" si="15"/>
        <v/>
      </c>
      <c r="L320" s="111" t="str">
        <f>IFERROR(VLOOKUP("http://skinnonews.com"&amp;A320,'기사 리스트'!C:E,3,FALSE),"")</f>
        <v/>
      </c>
      <c r="Q320" s="110" t="str">
        <f>IFERROR(IF(E320="O",(INDEX('기사 리스트'!B:B,MATCH("http://skinnonews.com"&amp;A320,'기사 리스트'!C:C,0))),""),"")</f>
        <v/>
      </c>
    </row>
    <row r="321" spans="1:17">
      <c r="A321" s="6" t="s">
        <v>2232</v>
      </c>
      <c r="B321" s="6">
        <v>5</v>
      </c>
      <c r="C321" s="6">
        <v>5</v>
      </c>
      <c r="D321" s="110" t="str">
        <f t="shared" si="13"/>
        <v>기사임</v>
      </c>
      <c r="E321" s="110" t="str">
        <f>IF(D321="기사임",IFERROR(IF((VLOOKUP(CONCATENATE("http://skinnonews.com",A321),'기사 리스트'!C:E,3,FALSE))&gt;='뉴스룸 요약'!$F$17,"O",""),""),"")</f>
        <v/>
      </c>
      <c r="F321" s="110" t="str">
        <f>IFERROR(IF(VLOOKUP(CONCATENATE("http://skinnonews.com"&amp;A321),'기사 리스트'!C:D,2,FALSE)="yes","yes",""),"")</f>
        <v/>
      </c>
      <c r="G321" s="110" t="str">
        <f>IFERROR(IF(E321="O",B321/(EOMONTH('뉴스룸 요약'!$F$17,0)-(VLOOKUP(CONCATENATE("http://skinnonews.com",A321),'기사 리스트'!C:E,3,FALSE))+1),""),"")</f>
        <v/>
      </c>
      <c r="H321" s="110" t="str">
        <f>IFERROR(IF(E321="O",C321/(EOMONTH('뉴스룸 요약'!$F$17,0)-(VLOOKUP(CONCATENATE("http://skinnonews.com",A321),'기사 리스트'!C:E,3,FALSE))+1),""),"")</f>
        <v/>
      </c>
      <c r="I321" s="110" t="str">
        <f t="shared" si="14"/>
        <v/>
      </c>
      <c r="J321" s="110" t="str">
        <f t="shared" si="15"/>
        <v/>
      </c>
      <c r="L321" s="111" t="str">
        <f>IFERROR(VLOOKUP("http://skinnonews.com"&amp;A321,'기사 리스트'!C:E,3,FALSE),"")</f>
        <v/>
      </c>
      <c r="Q321" s="110" t="str">
        <f>IFERROR(IF(E321="O",(INDEX('기사 리스트'!B:B,MATCH("http://skinnonews.com"&amp;A321,'기사 리스트'!C:C,0))),""),"")</f>
        <v/>
      </c>
    </row>
    <row r="322" spans="1:17">
      <c r="A322" s="6" t="s">
        <v>1313</v>
      </c>
      <c r="B322" s="6">
        <v>5</v>
      </c>
      <c r="C322" s="6">
        <v>5</v>
      </c>
      <c r="D322" s="110" t="str">
        <f t="shared" ref="D322:D385" si="16">IF(AND(LEFT(A322,17)="/global/archives/",ISNUMBER(_xlfn.NUMBERVALUE(MID(A322,18,1))),ISERROR(FIND("ckattempt",A322)),ISERROR(FIND("preview",A322))),"기사임","")</f>
        <v>기사임</v>
      </c>
      <c r="E322" s="110" t="str">
        <f>IF(D322="기사임",IFERROR(IF((VLOOKUP(CONCATENATE("http://skinnonews.com",A322),'기사 리스트'!C:E,3,FALSE))&gt;='뉴스룸 요약'!$F$17,"O",""),""),"")</f>
        <v/>
      </c>
      <c r="F322" s="110" t="str">
        <f>IFERROR(IF(VLOOKUP(CONCATENATE("http://skinnonews.com"&amp;A322),'기사 리스트'!C:D,2,FALSE)="yes","yes",""),"")</f>
        <v/>
      </c>
      <c r="G322" s="110" t="str">
        <f>IFERROR(IF(E322="O",B322/(EOMONTH('뉴스룸 요약'!$F$17,0)-(VLOOKUP(CONCATENATE("http://skinnonews.com",A322),'기사 리스트'!C:E,3,FALSE))+1),""),"")</f>
        <v/>
      </c>
      <c r="H322" s="110" t="str">
        <f>IFERROR(IF(E322="O",C322/(EOMONTH('뉴스룸 요약'!$F$17,0)-(VLOOKUP(CONCATENATE("http://skinnonews.com",A322),'기사 리스트'!C:E,3,FALSE))+1),""),"")</f>
        <v/>
      </c>
      <c r="I322" s="110" t="str">
        <f t="shared" si="14"/>
        <v/>
      </c>
      <c r="J322" s="110" t="str">
        <f t="shared" si="15"/>
        <v/>
      </c>
      <c r="L322" s="111" t="str">
        <f>IFERROR(VLOOKUP("http://skinnonews.com"&amp;A322,'기사 리스트'!C:E,3,FALSE),"")</f>
        <v/>
      </c>
      <c r="Q322" s="110" t="str">
        <f>IFERROR(IF(E322="O",(INDEX('기사 리스트'!B:B,MATCH("http://skinnonews.com"&amp;A322,'기사 리스트'!C:C,0))),""),"")</f>
        <v/>
      </c>
    </row>
    <row r="323" spans="1:17">
      <c r="A323" s="6" t="s">
        <v>1073</v>
      </c>
      <c r="B323" s="6">
        <v>5</v>
      </c>
      <c r="C323" s="6">
        <v>4</v>
      </c>
      <c r="D323" s="110" t="str">
        <f t="shared" si="16"/>
        <v>기사임</v>
      </c>
      <c r="E323" s="110" t="str">
        <f>IF(D323="기사임",IFERROR(IF((VLOOKUP(CONCATENATE("http://skinnonews.com",A323),'기사 리스트'!C:E,3,FALSE))&gt;='뉴스룸 요약'!$F$17,"O",""),""),"")</f>
        <v/>
      </c>
      <c r="F323" s="110" t="str">
        <f>IFERROR(IF(VLOOKUP(CONCATENATE("http://skinnonews.com"&amp;A323),'기사 리스트'!C:D,2,FALSE)="yes","yes",""),"")</f>
        <v/>
      </c>
      <c r="G323" s="110" t="str">
        <f>IFERROR(IF(E323="O",B323/(EOMONTH('뉴스룸 요약'!$F$17,0)-(VLOOKUP(CONCATENATE("http://skinnonews.com",A323),'기사 리스트'!C:E,3,FALSE))+1),""),"")</f>
        <v/>
      </c>
      <c r="H323" s="110" t="str">
        <f>IFERROR(IF(E323="O",C323/(EOMONTH('뉴스룸 요약'!$F$17,0)-(VLOOKUP(CONCATENATE("http://skinnonews.com",A323),'기사 리스트'!C:E,3,FALSE))+1),""),"")</f>
        <v/>
      </c>
      <c r="I323" s="110" t="str">
        <f t="shared" si="14"/>
        <v/>
      </c>
      <c r="J323" s="110" t="str">
        <f t="shared" si="15"/>
        <v/>
      </c>
      <c r="L323" s="111">
        <f>IFERROR(VLOOKUP("http://skinnonews.com"&amp;A323,'기사 리스트'!C:E,3,FALSE),"")</f>
        <v>44666</v>
      </c>
      <c r="Q323" s="110" t="str">
        <f>IFERROR(IF(E323="O",(INDEX('기사 리스트'!B:B,MATCH("http://skinnonews.com"&amp;A323,'기사 리스트'!C:C,0))),""),"")</f>
        <v/>
      </c>
    </row>
    <row r="324" spans="1:17">
      <c r="A324" s="6" t="s">
        <v>2070</v>
      </c>
      <c r="B324" s="6">
        <v>5</v>
      </c>
      <c r="C324" s="6">
        <v>5</v>
      </c>
      <c r="D324" s="110" t="str">
        <f t="shared" si="16"/>
        <v>기사임</v>
      </c>
      <c r="E324" s="110" t="str">
        <f>IF(D324="기사임",IFERROR(IF((VLOOKUP(CONCATENATE("http://skinnonews.com",A324),'기사 리스트'!C:E,3,FALSE))&gt;='뉴스룸 요약'!$F$17,"O",""),""),"")</f>
        <v/>
      </c>
      <c r="F324" s="110" t="str">
        <f>IFERROR(IF(VLOOKUP(CONCATENATE("http://skinnonews.com"&amp;A324),'기사 리스트'!C:D,2,FALSE)="yes","yes",""),"")</f>
        <v/>
      </c>
      <c r="G324" s="110" t="str">
        <f>IFERROR(IF(E324="O",B324/(EOMONTH('뉴스룸 요약'!$F$17,0)-(VLOOKUP(CONCATENATE("http://skinnonews.com",A324),'기사 리스트'!C:E,3,FALSE))+1),""),"")</f>
        <v/>
      </c>
      <c r="H324" s="110" t="str">
        <f>IFERROR(IF(E324="O",C324/(EOMONTH('뉴스룸 요약'!$F$17,0)-(VLOOKUP(CONCATENATE("http://skinnonews.com",A324),'기사 리스트'!C:E,3,FALSE))+1),""),"")</f>
        <v/>
      </c>
      <c r="I324" s="110" t="str">
        <f t="shared" si="14"/>
        <v/>
      </c>
      <c r="J324" s="110" t="str">
        <f t="shared" si="15"/>
        <v/>
      </c>
      <c r="L324" s="111" t="str">
        <f>IFERROR(VLOOKUP("http://skinnonews.com"&amp;A324,'기사 리스트'!C:E,3,FALSE),"")</f>
        <v/>
      </c>
      <c r="Q324" s="110" t="str">
        <f>IFERROR(IF(E324="O",(INDEX('기사 리스트'!B:B,MATCH("http://skinnonews.com"&amp;A324,'기사 리스트'!C:C,0))),""),"")</f>
        <v/>
      </c>
    </row>
    <row r="325" spans="1:17">
      <c r="A325" s="6" t="s">
        <v>568</v>
      </c>
      <c r="B325" s="6">
        <v>5</v>
      </c>
      <c r="C325" s="6">
        <v>5</v>
      </c>
      <c r="D325" s="110" t="str">
        <f t="shared" si="16"/>
        <v/>
      </c>
      <c r="E325" s="110" t="str">
        <f>IF(D325="기사임",IFERROR(IF((VLOOKUP(CONCATENATE("http://skinnonews.com",A325),'기사 리스트'!C:E,3,FALSE))&gt;='뉴스룸 요약'!$F$17,"O",""),""),"")</f>
        <v/>
      </c>
      <c r="F325" s="110" t="str">
        <f>IFERROR(IF(VLOOKUP(CONCATENATE("http://skinnonews.com"&amp;A325),'기사 리스트'!C:D,2,FALSE)="yes","yes",""),"")</f>
        <v/>
      </c>
      <c r="G325" s="110" t="str">
        <f>IFERROR(IF(E325="O",B325/(EOMONTH('뉴스룸 요약'!$F$17,0)-(VLOOKUP(CONCATENATE("http://skinnonews.com",A325),'기사 리스트'!C:E,3,FALSE))+1),""),"")</f>
        <v/>
      </c>
      <c r="H325" s="110" t="str">
        <f>IFERROR(IF(E325="O",C325/(EOMONTH('뉴스룸 요약'!$F$17,0)-(VLOOKUP(CONCATENATE("http://skinnonews.com",A325),'기사 리스트'!C:E,3,FALSE))+1),""),"")</f>
        <v/>
      </c>
      <c r="I325" s="110" t="str">
        <f t="shared" si="14"/>
        <v/>
      </c>
      <c r="J325" s="110" t="str">
        <f t="shared" si="15"/>
        <v/>
      </c>
      <c r="L325" s="111" t="str">
        <f>IFERROR(VLOOKUP("http://skinnonews.com"&amp;A325,'기사 리스트'!C:E,3,FALSE),"")</f>
        <v/>
      </c>
      <c r="Q325" s="110" t="str">
        <f>IFERROR(IF(E325="O",(INDEX('기사 리스트'!B:B,MATCH("http://skinnonews.com"&amp;A325,'기사 리스트'!C:C,0))),""),"")</f>
        <v/>
      </c>
    </row>
    <row r="326" spans="1:17">
      <c r="A326" s="6" t="s">
        <v>2050</v>
      </c>
      <c r="B326" s="6">
        <v>5</v>
      </c>
      <c r="C326" s="6">
        <v>5</v>
      </c>
      <c r="D326" s="110" t="str">
        <f t="shared" si="16"/>
        <v/>
      </c>
      <c r="E326" s="110" t="str">
        <f>IF(D326="기사임",IFERROR(IF((VLOOKUP(CONCATENATE("http://skinnonews.com",A326),'기사 리스트'!C:E,3,FALSE))&gt;='뉴스룸 요약'!$F$17,"O",""),""),"")</f>
        <v/>
      </c>
      <c r="F326" s="110" t="str">
        <f>IFERROR(IF(VLOOKUP(CONCATENATE("http://skinnonews.com"&amp;A326),'기사 리스트'!C:D,2,FALSE)="yes","yes",""),"")</f>
        <v/>
      </c>
      <c r="G326" s="110" t="str">
        <f>IFERROR(IF(E326="O",B326/(EOMONTH('뉴스룸 요약'!$F$17,0)-(VLOOKUP(CONCATENATE("http://skinnonews.com",A326),'기사 리스트'!C:E,3,FALSE))+1),""),"")</f>
        <v/>
      </c>
      <c r="H326" s="110" t="str">
        <f>IFERROR(IF(E326="O",C326/(EOMONTH('뉴스룸 요약'!$F$17,0)-(VLOOKUP(CONCATENATE("http://skinnonews.com",A326),'기사 리스트'!C:E,3,FALSE))+1),""),"")</f>
        <v/>
      </c>
      <c r="I326" s="110" t="str">
        <f t="shared" ref="I326:I389" si="17">IFERROR(_xlfn.RANK.EQ(G326,G:G,0),"")</f>
        <v/>
      </c>
      <c r="J326" s="110" t="str">
        <f t="shared" ref="J326:J389" si="18">IFERROR(_xlfn.RANK.EQ(H326,H:H,0),"")</f>
        <v/>
      </c>
      <c r="L326" s="111" t="str">
        <f>IFERROR(VLOOKUP("http://skinnonews.com"&amp;A326,'기사 리스트'!C:E,3,FALSE),"")</f>
        <v/>
      </c>
      <c r="Q326" s="110" t="str">
        <f>IFERROR(IF(E326="O",(INDEX('기사 리스트'!B:B,MATCH("http://skinnonews.com"&amp;A326,'기사 리스트'!C:C,0))),""),"")</f>
        <v/>
      </c>
    </row>
    <row r="327" spans="1:17">
      <c r="A327" s="6" t="s">
        <v>1617</v>
      </c>
      <c r="B327" s="6">
        <v>5</v>
      </c>
      <c r="C327" s="6">
        <v>3</v>
      </c>
      <c r="D327" s="110" t="str">
        <f t="shared" si="16"/>
        <v/>
      </c>
      <c r="E327" s="110" t="str">
        <f>IF(D327="기사임",IFERROR(IF((VLOOKUP(CONCATENATE("http://skinnonews.com",A327),'기사 리스트'!C:E,3,FALSE))&gt;='뉴스룸 요약'!$F$17,"O",""),""),"")</f>
        <v/>
      </c>
      <c r="F327" s="110" t="str">
        <f>IFERROR(IF(VLOOKUP(CONCATENATE("http://skinnonews.com"&amp;A327),'기사 리스트'!C:D,2,FALSE)="yes","yes",""),"")</f>
        <v/>
      </c>
      <c r="G327" s="110" t="str">
        <f>IFERROR(IF(E327="O",B327/(EOMONTH('뉴스룸 요약'!$F$17,0)-(VLOOKUP(CONCATENATE("http://skinnonews.com",A327),'기사 리스트'!C:E,3,FALSE))+1),""),"")</f>
        <v/>
      </c>
      <c r="H327" s="110" t="str">
        <f>IFERROR(IF(E327="O",C327/(EOMONTH('뉴스룸 요약'!$F$17,0)-(VLOOKUP(CONCATENATE("http://skinnonews.com",A327),'기사 리스트'!C:E,3,FALSE))+1),""),"")</f>
        <v/>
      </c>
      <c r="I327" s="110" t="str">
        <f t="shared" si="17"/>
        <v/>
      </c>
      <c r="J327" s="110" t="str">
        <f t="shared" si="18"/>
        <v/>
      </c>
      <c r="L327" s="111" t="str">
        <f>IFERROR(VLOOKUP("http://skinnonews.com"&amp;A327,'기사 리스트'!C:E,3,FALSE),"")</f>
        <v/>
      </c>
      <c r="Q327" s="110" t="str">
        <f>IFERROR(IF(E327="O",(INDEX('기사 리스트'!B:B,MATCH("http://skinnonews.com"&amp;A327,'기사 리스트'!C:C,0))),""),"")</f>
        <v/>
      </c>
    </row>
    <row r="328" spans="1:17">
      <c r="A328" s="6" t="s">
        <v>2198</v>
      </c>
      <c r="B328" s="6">
        <v>5</v>
      </c>
      <c r="C328" s="6">
        <v>5</v>
      </c>
      <c r="D328" s="110" t="str">
        <f t="shared" si="16"/>
        <v/>
      </c>
      <c r="E328" s="110" t="str">
        <f>IF(D328="기사임",IFERROR(IF((VLOOKUP(CONCATENATE("http://skinnonews.com",A328),'기사 리스트'!C:E,3,FALSE))&gt;='뉴스룸 요약'!$F$17,"O",""),""),"")</f>
        <v/>
      </c>
      <c r="F328" s="110" t="str">
        <f>IFERROR(IF(VLOOKUP(CONCATENATE("http://skinnonews.com"&amp;A328),'기사 리스트'!C:D,2,FALSE)="yes","yes",""),"")</f>
        <v/>
      </c>
      <c r="G328" s="110" t="str">
        <f>IFERROR(IF(E328="O",B328/(EOMONTH('뉴스룸 요약'!$F$17,0)-(VLOOKUP(CONCATENATE("http://skinnonews.com",A328),'기사 리스트'!C:E,3,FALSE))+1),""),"")</f>
        <v/>
      </c>
      <c r="H328" s="110" t="str">
        <f>IFERROR(IF(E328="O",C328/(EOMONTH('뉴스룸 요약'!$F$17,0)-(VLOOKUP(CONCATENATE("http://skinnonews.com",A328),'기사 리스트'!C:E,3,FALSE))+1),""),"")</f>
        <v/>
      </c>
      <c r="I328" s="110" t="str">
        <f t="shared" si="17"/>
        <v/>
      </c>
      <c r="J328" s="110" t="str">
        <f t="shared" si="18"/>
        <v/>
      </c>
      <c r="L328" s="111" t="str">
        <f>IFERROR(VLOOKUP("http://skinnonews.com"&amp;A328,'기사 리스트'!C:E,3,FALSE),"")</f>
        <v/>
      </c>
      <c r="Q328" s="110" t="str">
        <f>IFERROR(IF(E328="O",(INDEX('기사 리스트'!B:B,MATCH("http://skinnonews.com"&amp;A328,'기사 리스트'!C:C,0))),""),"")</f>
        <v/>
      </c>
    </row>
    <row r="329" spans="1:17">
      <c r="A329" s="6" t="s">
        <v>2051</v>
      </c>
      <c r="B329" s="6">
        <v>5</v>
      </c>
      <c r="C329" s="6">
        <v>4</v>
      </c>
      <c r="D329" s="110" t="str">
        <f t="shared" si="16"/>
        <v/>
      </c>
      <c r="E329" s="110" t="str">
        <f>IF(D329="기사임",IFERROR(IF((VLOOKUP(CONCATENATE("http://skinnonews.com",A329),'기사 리스트'!C:E,3,FALSE))&gt;='뉴스룸 요약'!$F$17,"O",""),""),"")</f>
        <v/>
      </c>
      <c r="F329" s="110" t="str">
        <f>IFERROR(IF(VLOOKUP(CONCATENATE("http://skinnonews.com"&amp;A329),'기사 리스트'!C:D,2,FALSE)="yes","yes",""),"")</f>
        <v/>
      </c>
      <c r="G329" s="110" t="str">
        <f>IFERROR(IF(E329="O",B329/(EOMONTH('뉴스룸 요약'!$F$17,0)-(VLOOKUP(CONCATENATE("http://skinnonews.com",A329),'기사 리스트'!C:E,3,FALSE))+1),""),"")</f>
        <v/>
      </c>
      <c r="H329" s="110" t="str">
        <f>IFERROR(IF(E329="O",C329/(EOMONTH('뉴스룸 요약'!$F$17,0)-(VLOOKUP(CONCATENATE("http://skinnonews.com",A329),'기사 리스트'!C:E,3,FALSE))+1),""),"")</f>
        <v/>
      </c>
      <c r="I329" s="110" t="str">
        <f t="shared" si="17"/>
        <v/>
      </c>
      <c r="J329" s="110" t="str">
        <f t="shared" si="18"/>
        <v/>
      </c>
      <c r="L329" s="111" t="str">
        <f>IFERROR(VLOOKUP("http://skinnonews.com"&amp;A329,'기사 리스트'!C:E,3,FALSE),"")</f>
        <v/>
      </c>
      <c r="Q329" s="110" t="str">
        <f>IFERROR(IF(E329="O",(INDEX('기사 리스트'!B:B,MATCH("http://skinnonews.com"&amp;A329,'기사 리스트'!C:C,0))),""),"")</f>
        <v/>
      </c>
    </row>
    <row r="330" spans="1:17">
      <c r="A330" s="6" t="s">
        <v>559</v>
      </c>
      <c r="B330" s="6">
        <v>5</v>
      </c>
      <c r="C330" s="6">
        <v>6</v>
      </c>
      <c r="D330" s="110" t="str">
        <f t="shared" si="16"/>
        <v/>
      </c>
      <c r="E330" s="110" t="str">
        <f>IF(D330="기사임",IFERROR(IF((VLOOKUP(CONCATENATE("http://skinnonews.com",A330),'기사 리스트'!C:E,3,FALSE))&gt;='뉴스룸 요약'!$F$17,"O",""),""),"")</f>
        <v/>
      </c>
      <c r="F330" s="110" t="str">
        <f>IFERROR(IF(VLOOKUP(CONCATENATE("http://skinnonews.com"&amp;A330),'기사 리스트'!C:D,2,FALSE)="yes","yes",""),"")</f>
        <v/>
      </c>
      <c r="G330" s="110" t="str">
        <f>IFERROR(IF(E330="O",B330/(EOMONTH('뉴스룸 요약'!$F$17,0)-(VLOOKUP(CONCATENATE("http://skinnonews.com",A330),'기사 리스트'!C:E,3,FALSE))+1),""),"")</f>
        <v/>
      </c>
      <c r="H330" s="110" t="str">
        <f>IFERROR(IF(E330="O",C330/(EOMONTH('뉴스룸 요약'!$F$17,0)-(VLOOKUP(CONCATENATE("http://skinnonews.com",A330),'기사 리스트'!C:E,3,FALSE))+1),""),"")</f>
        <v/>
      </c>
      <c r="I330" s="110" t="str">
        <f t="shared" si="17"/>
        <v/>
      </c>
      <c r="J330" s="110" t="str">
        <f t="shared" si="18"/>
        <v/>
      </c>
      <c r="L330" s="111" t="str">
        <f>IFERROR(VLOOKUP("http://skinnonews.com"&amp;A330,'기사 리스트'!C:E,3,FALSE),"")</f>
        <v/>
      </c>
      <c r="Q330" s="110" t="str">
        <f>IFERROR(IF(E330="O",(INDEX('기사 리스트'!B:B,MATCH("http://skinnonews.com"&amp;A330,'기사 리스트'!C:C,0))),""),"")</f>
        <v/>
      </c>
    </row>
    <row r="331" spans="1:17">
      <c r="A331" s="6" t="s">
        <v>1376</v>
      </c>
      <c r="B331" s="6">
        <v>5</v>
      </c>
      <c r="C331" s="6">
        <v>4</v>
      </c>
      <c r="D331" s="110" t="str">
        <f t="shared" si="16"/>
        <v/>
      </c>
      <c r="E331" s="110" t="str">
        <f>IF(D331="기사임",IFERROR(IF((VLOOKUP(CONCATENATE("http://skinnonews.com",A331),'기사 리스트'!C:E,3,FALSE))&gt;='뉴스룸 요약'!$F$17,"O",""),""),"")</f>
        <v/>
      </c>
      <c r="F331" s="110" t="str">
        <f>IFERROR(IF(VLOOKUP(CONCATENATE("http://skinnonews.com"&amp;A331),'기사 리스트'!C:D,2,FALSE)="yes","yes",""),"")</f>
        <v/>
      </c>
      <c r="G331" s="110" t="str">
        <f>IFERROR(IF(E331="O",B331/(EOMONTH('뉴스룸 요약'!$F$17,0)-(VLOOKUP(CONCATENATE("http://skinnonews.com",A331),'기사 리스트'!C:E,3,FALSE))+1),""),"")</f>
        <v/>
      </c>
      <c r="H331" s="110" t="str">
        <f>IFERROR(IF(E331="O",C331/(EOMONTH('뉴스룸 요약'!$F$17,0)-(VLOOKUP(CONCATENATE("http://skinnonews.com",A331),'기사 리스트'!C:E,3,FALSE))+1),""),"")</f>
        <v/>
      </c>
      <c r="I331" s="110" t="str">
        <f t="shared" si="17"/>
        <v/>
      </c>
      <c r="J331" s="110" t="str">
        <f t="shared" si="18"/>
        <v/>
      </c>
      <c r="L331" s="111" t="str">
        <f>IFERROR(VLOOKUP("http://skinnonews.com"&amp;A331,'기사 리스트'!C:E,3,FALSE),"")</f>
        <v/>
      </c>
      <c r="Q331" s="110" t="str">
        <f>IFERROR(IF(E331="O",(INDEX('기사 리스트'!B:B,MATCH("http://skinnonews.com"&amp;A331,'기사 리스트'!C:C,0))),""),"")</f>
        <v/>
      </c>
    </row>
    <row r="332" spans="1:17">
      <c r="A332" s="6" t="s">
        <v>1120</v>
      </c>
      <c r="B332" s="6">
        <v>5</v>
      </c>
      <c r="C332" s="6">
        <v>4</v>
      </c>
      <c r="D332" s="110" t="str">
        <f t="shared" si="16"/>
        <v/>
      </c>
      <c r="E332" s="110" t="str">
        <f>IF(D332="기사임",IFERROR(IF((VLOOKUP(CONCATENATE("http://skinnonews.com",A332),'기사 리스트'!C:E,3,FALSE))&gt;='뉴스룸 요약'!$F$17,"O",""),""),"")</f>
        <v/>
      </c>
      <c r="F332" s="110" t="str">
        <f>IFERROR(IF(VLOOKUP(CONCATENATE("http://skinnonews.com"&amp;A332),'기사 리스트'!C:D,2,FALSE)="yes","yes",""),"")</f>
        <v/>
      </c>
      <c r="G332" s="110" t="str">
        <f>IFERROR(IF(E332="O",B332/(EOMONTH('뉴스룸 요약'!$F$17,0)-(VLOOKUP(CONCATENATE("http://skinnonews.com",A332),'기사 리스트'!C:E,3,FALSE))+1),""),"")</f>
        <v/>
      </c>
      <c r="H332" s="110" t="str">
        <f>IFERROR(IF(E332="O",C332/(EOMONTH('뉴스룸 요약'!$F$17,0)-(VLOOKUP(CONCATENATE("http://skinnonews.com",A332),'기사 리스트'!C:E,3,FALSE))+1),""),"")</f>
        <v/>
      </c>
      <c r="I332" s="110" t="str">
        <f t="shared" si="17"/>
        <v/>
      </c>
      <c r="J332" s="110" t="str">
        <f t="shared" si="18"/>
        <v/>
      </c>
      <c r="L332" s="111" t="str">
        <f>IFERROR(VLOOKUP("http://skinnonews.com"&amp;A332,'기사 리스트'!C:E,3,FALSE),"")</f>
        <v/>
      </c>
      <c r="Q332" s="110" t="str">
        <f>IFERROR(IF(E332="O",(INDEX('기사 리스트'!B:B,MATCH("http://skinnonews.com"&amp;A332,'기사 리스트'!C:C,0))),""),"")</f>
        <v/>
      </c>
    </row>
    <row r="333" spans="1:17">
      <c r="A333" s="6" t="s">
        <v>2193</v>
      </c>
      <c r="B333" s="6">
        <v>5</v>
      </c>
      <c r="C333" s="6">
        <v>4</v>
      </c>
      <c r="D333" s="110" t="str">
        <f t="shared" si="16"/>
        <v/>
      </c>
      <c r="E333" s="110" t="str">
        <f>IF(D333="기사임",IFERROR(IF((VLOOKUP(CONCATENATE("http://skinnonews.com",A333),'기사 리스트'!C:E,3,FALSE))&gt;='뉴스룸 요약'!$F$17,"O",""),""),"")</f>
        <v/>
      </c>
      <c r="F333" s="110" t="str">
        <f>IFERROR(IF(VLOOKUP(CONCATENATE("http://skinnonews.com"&amp;A333),'기사 리스트'!C:D,2,FALSE)="yes","yes",""),"")</f>
        <v/>
      </c>
      <c r="G333" s="110" t="str">
        <f>IFERROR(IF(E333="O",B333/(EOMONTH('뉴스룸 요약'!$F$17,0)-(VLOOKUP(CONCATENATE("http://skinnonews.com",A333),'기사 리스트'!C:E,3,FALSE))+1),""),"")</f>
        <v/>
      </c>
      <c r="H333" s="110" t="str">
        <f>IFERROR(IF(E333="O",C333/(EOMONTH('뉴스룸 요약'!$F$17,0)-(VLOOKUP(CONCATENATE("http://skinnonews.com",A333),'기사 리스트'!C:E,3,FALSE))+1),""),"")</f>
        <v/>
      </c>
      <c r="I333" s="110" t="str">
        <f t="shared" si="17"/>
        <v/>
      </c>
      <c r="J333" s="110" t="str">
        <f t="shared" si="18"/>
        <v/>
      </c>
      <c r="L333" s="111" t="str">
        <f>IFERROR(VLOOKUP("http://skinnonews.com"&amp;A333,'기사 리스트'!C:E,3,FALSE),"")</f>
        <v/>
      </c>
      <c r="Q333" s="110" t="str">
        <f>IFERROR(IF(E333="O",(INDEX('기사 리스트'!B:B,MATCH("http://skinnonews.com"&amp;A333,'기사 리스트'!C:C,0))),""),"")</f>
        <v/>
      </c>
    </row>
    <row r="334" spans="1:17">
      <c r="A334" s="6" t="s">
        <v>1263</v>
      </c>
      <c r="B334" s="6">
        <v>5</v>
      </c>
      <c r="C334" s="6">
        <v>4</v>
      </c>
      <c r="D334" s="110" t="str">
        <f t="shared" si="16"/>
        <v/>
      </c>
      <c r="E334" s="110" t="str">
        <f>IF(D334="기사임",IFERROR(IF((VLOOKUP(CONCATENATE("http://skinnonews.com",A334),'기사 리스트'!C:E,3,FALSE))&gt;='뉴스룸 요약'!$F$17,"O",""),""),"")</f>
        <v/>
      </c>
      <c r="F334" s="110" t="str">
        <f>IFERROR(IF(VLOOKUP(CONCATENATE("http://skinnonews.com"&amp;A334),'기사 리스트'!C:D,2,FALSE)="yes","yes",""),"")</f>
        <v/>
      </c>
      <c r="G334" s="110" t="str">
        <f>IFERROR(IF(E334="O",B334/(EOMONTH('뉴스룸 요약'!$F$17,0)-(VLOOKUP(CONCATENATE("http://skinnonews.com",A334),'기사 리스트'!C:E,3,FALSE))+1),""),"")</f>
        <v/>
      </c>
      <c r="H334" s="110" t="str">
        <f>IFERROR(IF(E334="O",C334/(EOMONTH('뉴스룸 요약'!$F$17,0)-(VLOOKUP(CONCATENATE("http://skinnonews.com",A334),'기사 리스트'!C:E,3,FALSE))+1),""),"")</f>
        <v/>
      </c>
      <c r="I334" s="110" t="str">
        <f t="shared" si="17"/>
        <v/>
      </c>
      <c r="J334" s="110" t="str">
        <f t="shared" si="18"/>
        <v/>
      </c>
      <c r="L334" s="111" t="str">
        <f>IFERROR(VLOOKUP("http://skinnonews.com"&amp;A334,'기사 리스트'!C:E,3,FALSE),"")</f>
        <v/>
      </c>
      <c r="Q334" s="110" t="str">
        <f>IFERROR(IF(E334="O",(INDEX('기사 리스트'!B:B,MATCH("http://skinnonews.com"&amp;A334,'기사 리스트'!C:C,0))),""),"")</f>
        <v/>
      </c>
    </row>
    <row r="335" spans="1:17">
      <c r="A335" s="6" t="s">
        <v>2294</v>
      </c>
      <c r="B335" s="6">
        <v>5</v>
      </c>
      <c r="C335" s="6">
        <v>3</v>
      </c>
      <c r="D335" s="110" t="str">
        <f t="shared" si="16"/>
        <v/>
      </c>
      <c r="E335" s="110" t="str">
        <f>IF(D335="기사임",IFERROR(IF((VLOOKUP(CONCATENATE("http://skinnonews.com",A335),'기사 리스트'!C:E,3,FALSE))&gt;='뉴스룸 요약'!$F$17,"O",""),""),"")</f>
        <v/>
      </c>
      <c r="F335" s="110" t="str">
        <f>IFERROR(IF(VLOOKUP(CONCATENATE("http://skinnonews.com"&amp;A335),'기사 리스트'!C:D,2,FALSE)="yes","yes",""),"")</f>
        <v/>
      </c>
      <c r="G335" s="110" t="str">
        <f>IFERROR(IF(E335="O",B335/(EOMONTH('뉴스룸 요약'!$F$17,0)-(VLOOKUP(CONCATENATE("http://skinnonews.com",A335),'기사 리스트'!C:E,3,FALSE))+1),""),"")</f>
        <v/>
      </c>
      <c r="H335" s="110" t="str">
        <f>IFERROR(IF(E335="O",C335/(EOMONTH('뉴스룸 요약'!$F$17,0)-(VLOOKUP(CONCATENATE("http://skinnonews.com",A335),'기사 리스트'!C:E,3,FALSE))+1),""),"")</f>
        <v/>
      </c>
      <c r="I335" s="110" t="str">
        <f t="shared" si="17"/>
        <v/>
      </c>
      <c r="J335" s="110" t="str">
        <f t="shared" si="18"/>
        <v/>
      </c>
      <c r="L335" s="111" t="str">
        <f>IFERROR(VLOOKUP("http://skinnonews.com"&amp;A335,'기사 리스트'!C:E,3,FALSE),"")</f>
        <v/>
      </c>
      <c r="Q335" s="110" t="str">
        <f>IFERROR(IF(E335="O",(INDEX('기사 리스트'!B:B,MATCH("http://skinnonews.com"&amp;A335,'기사 리스트'!C:C,0))),""),"")</f>
        <v/>
      </c>
    </row>
    <row r="336" spans="1:17">
      <c r="A336" s="6" t="s">
        <v>2255</v>
      </c>
      <c r="B336" s="6">
        <v>5</v>
      </c>
      <c r="C336" s="6">
        <v>2</v>
      </c>
      <c r="D336" s="110" t="str">
        <f t="shared" si="16"/>
        <v/>
      </c>
      <c r="E336" s="110" t="str">
        <f>IF(D336="기사임",IFERROR(IF((VLOOKUP(CONCATENATE("http://skinnonews.com",A336),'기사 리스트'!C:E,3,FALSE))&gt;='뉴스룸 요약'!$F$17,"O",""),""),"")</f>
        <v/>
      </c>
      <c r="F336" s="110" t="str">
        <f>IFERROR(IF(VLOOKUP(CONCATENATE("http://skinnonews.com"&amp;A336),'기사 리스트'!C:D,2,FALSE)="yes","yes",""),"")</f>
        <v/>
      </c>
      <c r="G336" s="110" t="str">
        <f>IFERROR(IF(E336="O",B336/(EOMONTH('뉴스룸 요약'!$F$17,0)-(VLOOKUP(CONCATENATE("http://skinnonews.com",A336),'기사 리스트'!C:E,3,FALSE))+1),""),"")</f>
        <v/>
      </c>
      <c r="H336" s="110" t="str">
        <f>IFERROR(IF(E336="O",C336/(EOMONTH('뉴스룸 요약'!$F$17,0)-(VLOOKUP(CONCATENATE("http://skinnonews.com",A336),'기사 리스트'!C:E,3,FALSE))+1),""),"")</f>
        <v/>
      </c>
      <c r="I336" s="110" t="str">
        <f t="shared" si="17"/>
        <v/>
      </c>
      <c r="J336" s="110" t="str">
        <f t="shared" si="18"/>
        <v/>
      </c>
      <c r="L336" s="111" t="str">
        <f>IFERROR(VLOOKUP("http://skinnonews.com"&amp;A336,'기사 리스트'!C:E,3,FALSE),"")</f>
        <v/>
      </c>
      <c r="Q336" s="110" t="str">
        <f>IFERROR(IF(E336="O",(INDEX('기사 리스트'!B:B,MATCH("http://skinnonews.com"&amp;A336,'기사 리스트'!C:C,0))),""),"")</f>
        <v/>
      </c>
    </row>
    <row r="337" spans="1:17">
      <c r="A337" s="6" t="s">
        <v>1618</v>
      </c>
      <c r="B337" s="6">
        <v>4</v>
      </c>
      <c r="C337" s="6">
        <v>4</v>
      </c>
      <c r="D337" s="110" t="str">
        <f t="shared" si="16"/>
        <v/>
      </c>
      <c r="E337" s="110" t="str">
        <f>IF(D337="기사임",IFERROR(IF((VLOOKUP(CONCATENATE("http://skinnonews.com",A337),'기사 리스트'!C:E,3,FALSE))&gt;='뉴스룸 요약'!$F$17,"O",""),""),"")</f>
        <v/>
      </c>
      <c r="F337" s="110" t="str">
        <f>IFERROR(IF(VLOOKUP(CONCATENATE("http://skinnonews.com"&amp;A337),'기사 리스트'!C:D,2,FALSE)="yes","yes",""),"")</f>
        <v/>
      </c>
      <c r="G337" s="110" t="str">
        <f>IFERROR(IF(E337="O",B337/(EOMONTH('뉴스룸 요약'!$F$17,0)-(VLOOKUP(CONCATENATE("http://skinnonews.com",A337),'기사 리스트'!C:E,3,FALSE))+1),""),"")</f>
        <v/>
      </c>
      <c r="H337" s="110" t="str">
        <f>IFERROR(IF(E337="O",C337/(EOMONTH('뉴스룸 요약'!$F$17,0)-(VLOOKUP(CONCATENATE("http://skinnonews.com",A337),'기사 리스트'!C:E,3,FALSE))+1),""),"")</f>
        <v/>
      </c>
      <c r="I337" s="110" t="str">
        <f t="shared" si="17"/>
        <v/>
      </c>
      <c r="J337" s="110" t="str">
        <f t="shared" si="18"/>
        <v/>
      </c>
      <c r="L337" s="111" t="str">
        <f>IFERROR(VLOOKUP("http://skinnonews.com"&amp;A337,'기사 리스트'!C:E,3,FALSE),"")</f>
        <v/>
      </c>
      <c r="Q337" s="110" t="str">
        <f>IFERROR(IF(E337="O",(INDEX('기사 리스트'!B:B,MATCH("http://skinnonews.com"&amp;A337,'기사 리스트'!C:C,0))),""),"")</f>
        <v/>
      </c>
    </row>
    <row r="338" spans="1:17">
      <c r="A338" s="6" t="s">
        <v>2036</v>
      </c>
      <c r="B338" s="6">
        <v>4</v>
      </c>
      <c r="C338" s="6">
        <v>3</v>
      </c>
      <c r="D338" s="110" t="str">
        <f t="shared" si="16"/>
        <v>기사임</v>
      </c>
      <c r="E338" s="110" t="str">
        <f>IF(D338="기사임",IFERROR(IF((VLOOKUP(CONCATENATE("http://skinnonews.com",A338),'기사 리스트'!C:E,3,FALSE))&gt;='뉴스룸 요약'!$F$17,"O",""),""),"")</f>
        <v/>
      </c>
      <c r="F338" s="110" t="str">
        <f>IFERROR(IF(VLOOKUP(CONCATENATE("http://skinnonews.com"&amp;A338),'기사 리스트'!C:D,2,FALSE)="yes","yes",""),"")</f>
        <v/>
      </c>
      <c r="G338" s="110" t="str">
        <f>IFERROR(IF(E338="O",B338/(EOMONTH('뉴스룸 요약'!$F$17,0)-(VLOOKUP(CONCATENATE("http://skinnonews.com",A338),'기사 리스트'!C:E,3,FALSE))+1),""),"")</f>
        <v/>
      </c>
      <c r="H338" s="110" t="str">
        <f>IFERROR(IF(E338="O",C338/(EOMONTH('뉴스룸 요약'!$F$17,0)-(VLOOKUP(CONCATENATE("http://skinnonews.com",A338),'기사 리스트'!C:E,3,FALSE))+1),""),"")</f>
        <v/>
      </c>
      <c r="I338" s="110" t="str">
        <f t="shared" si="17"/>
        <v/>
      </c>
      <c r="J338" s="110" t="str">
        <f t="shared" si="18"/>
        <v/>
      </c>
      <c r="L338" s="111" t="str">
        <f>IFERROR(VLOOKUP("http://skinnonews.com"&amp;A338,'기사 리스트'!C:E,3,FALSE),"")</f>
        <v/>
      </c>
      <c r="Q338" s="110" t="str">
        <f>IFERROR(IF(E338="O",(INDEX('기사 리스트'!B:B,MATCH("http://skinnonews.com"&amp;A338,'기사 리스트'!C:C,0))),""),"")</f>
        <v/>
      </c>
    </row>
    <row r="339" spans="1:17">
      <c r="A339" s="6" t="s">
        <v>660</v>
      </c>
      <c r="B339" s="6">
        <v>4</v>
      </c>
      <c r="C339" s="6">
        <v>4</v>
      </c>
      <c r="D339" s="110" t="str">
        <f t="shared" si="16"/>
        <v>기사임</v>
      </c>
      <c r="E339" s="110" t="str">
        <f>IF(D339="기사임",IFERROR(IF((VLOOKUP(CONCATENATE("http://skinnonews.com",A339),'기사 리스트'!C:E,3,FALSE))&gt;='뉴스룸 요약'!$F$17,"O",""),""),"")</f>
        <v/>
      </c>
      <c r="F339" s="110" t="str">
        <f>IFERROR(IF(VLOOKUP(CONCATENATE("http://skinnonews.com"&amp;A339),'기사 리스트'!C:D,2,FALSE)="yes","yes",""),"")</f>
        <v/>
      </c>
      <c r="G339" s="110" t="str">
        <f>IFERROR(IF(E339="O",B339/(EOMONTH('뉴스룸 요약'!$F$17,0)-(VLOOKUP(CONCATENATE("http://skinnonews.com",A339),'기사 리스트'!C:E,3,FALSE))+1),""),"")</f>
        <v/>
      </c>
      <c r="H339" s="110" t="str">
        <f>IFERROR(IF(E339="O",C339/(EOMONTH('뉴스룸 요약'!$F$17,0)-(VLOOKUP(CONCATENATE("http://skinnonews.com",A339),'기사 리스트'!C:E,3,FALSE))+1),""),"")</f>
        <v/>
      </c>
      <c r="I339" s="110" t="str">
        <f t="shared" si="17"/>
        <v/>
      </c>
      <c r="J339" s="110" t="str">
        <f t="shared" si="18"/>
        <v/>
      </c>
      <c r="L339" s="111" t="str">
        <f>IFERROR(VLOOKUP("http://skinnonews.com"&amp;A339,'기사 리스트'!C:E,3,FALSE),"")</f>
        <v/>
      </c>
      <c r="Q339" s="110" t="str">
        <f>IFERROR(IF(E339="O",(INDEX('기사 리스트'!B:B,MATCH("http://skinnonews.com"&amp;A339,'기사 리스트'!C:C,0))),""),"")</f>
        <v/>
      </c>
    </row>
    <row r="340" spans="1:17">
      <c r="A340" s="6" t="s">
        <v>747</v>
      </c>
      <c r="B340" s="6">
        <v>4</v>
      </c>
      <c r="C340" s="6">
        <v>4</v>
      </c>
      <c r="D340" s="110" t="str">
        <f t="shared" si="16"/>
        <v>기사임</v>
      </c>
      <c r="E340" s="110" t="str">
        <f>IF(D340="기사임",IFERROR(IF((VLOOKUP(CONCATENATE("http://skinnonews.com",A340),'기사 리스트'!C:E,3,FALSE))&gt;='뉴스룸 요약'!$F$17,"O",""),""),"")</f>
        <v/>
      </c>
      <c r="F340" s="110" t="str">
        <f>IFERROR(IF(VLOOKUP(CONCATENATE("http://skinnonews.com"&amp;A340),'기사 리스트'!C:D,2,FALSE)="yes","yes",""),"")</f>
        <v/>
      </c>
      <c r="G340" s="110" t="str">
        <f>IFERROR(IF(E340="O",B340/(EOMONTH('뉴스룸 요약'!$F$17,0)-(VLOOKUP(CONCATENATE("http://skinnonews.com",A340),'기사 리스트'!C:E,3,FALSE))+1),""),"")</f>
        <v/>
      </c>
      <c r="H340" s="110" t="str">
        <f>IFERROR(IF(E340="O",C340/(EOMONTH('뉴스룸 요약'!$F$17,0)-(VLOOKUP(CONCATENATE("http://skinnonews.com",A340),'기사 리스트'!C:E,3,FALSE))+1),""),"")</f>
        <v/>
      </c>
      <c r="I340" s="110" t="str">
        <f t="shared" si="17"/>
        <v/>
      </c>
      <c r="J340" s="110" t="str">
        <f t="shared" si="18"/>
        <v/>
      </c>
      <c r="L340" s="111">
        <f>IFERROR(VLOOKUP("http://skinnonews.com"&amp;A340,'기사 리스트'!C:E,3,FALSE),"")</f>
        <v>45009</v>
      </c>
      <c r="Q340" s="110" t="str">
        <f>IFERROR(IF(E340="O",(INDEX('기사 리스트'!B:B,MATCH("http://skinnonews.com"&amp;A340,'기사 리스트'!C:C,0))),""),"")</f>
        <v/>
      </c>
    </row>
    <row r="341" spans="1:17">
      <c r="A341" s="6" t="s">
        <v>851</v>
      </c>
      <c r="B341" s="6">
        <v>4</v>
      </c>
      <c r="C341" s="6">
        <v>6</v>
      </c>
      <c r="D341" s="110" t="str">
        <f t="shared" si="16"/>
        <v>기사임</v>
      </c>
      <c r="E341" s="110" t="str">
        <f>IF(D341="기사임",IFERROR(IF((VLOOKUP(CONCATENATE("http://skinnonews.com",A341),'기사 리스트'!C:E,3,FALSE))&gt;='뉴스룸 요약'!$F$17,"O",""),""),"")</f>
        <v/>
      </c>
      <c r="F341" s="110" t="str">
        <f>IFERROR(IF(VLOOKUP(CONCATENATE("http://skinnonews.com"&amp;A341),'기사 리스트'!C:D,2,FALSE)="yes","yes",""),"")</f>
        <v/>
      </c>
      <c r="G341" s="110" t="str">
        <f>IFERROR(IF(E341="O",B341/(EOMONTH('뉴스룸 요약'!$F$17,0)-(VLOOKUP(CONCATENATE("http://skinnonews.com",A341),'기사 리스트'!C:E,3,FALSE))+1),""),"")</f>
        <v/>
      </c>
      <c r="H341" s="110" t="str">
        <f>IFERROR(IF(E341="O",C341/(EOMONTH('뉴스룸 요약'!$F$17,0)-(VLOOKUP(CONCATENATE("http://skinnonews.com",A341),'기사 리스트'!C:E,3,FALSE))+1),""),"")</f>
        <v/>
      </c>
      <c r="I341" s="110" t="str">
        <f t="shared" si="17"/>
        <v/>
      </c>
      <c r="J341" s="110" t="str">
        <f t="shared" si="18"/>
        <v/>
      </c>
      <c r="L341" s="111">
        <f>IFERROR(VLOOKUP("http://skinnonews.com"&amp;A341,'기사 리스트'!C:E,3,FALSE),"")</f>
        <v>45034</v>
      </c>
      <c r="Q341" s="110" t="str">
        <f>IFERROR(IF(E341="O",(INDEX('기사 리스트'!B:B,MATCH("http://skinnonews.com"&amp;A341,'기사 리스트'!C:C,0))),""),"")</f>
        <v/>
      </c>
    </row>
    <row r="342" spans="1:17">
      <c r="A342" s="6" t="s">
        <v>2048</v>
      </c>
      <c r="B342" s="6">
        <v>4</v>
      </c>
      <c r="C342" s="6">
        <v>4</v>
      </c>
      <c r="D342" s="110" t="str">
        <f t="shared" si="16"/>
        <v>기사임</v>
      </c>
      <c r="E342" s="110" t="str">
        <f>IF(D342="기사임",IFERROR(IF((VLOOKUP(CONCATENATE("http://skinnonews.com",A342),'기사 리스트'!C:E,3,FALSE))&gt;='뉴스룸 요약'!$F$17,"O",""),""),"")</f>
        <v/>
      </c>
      <c r="F342" s="110" t="str">
        <f>IFERROR(IF(VLOOKUP(CONCATENATE("http://skinnonews.com"&amp;A342),'기사 리스트'!C:D,2,FALSE)="yes","yes",""),"")</f>
        <v/>
      </c>
      <c r="G342" s="110" t="str">
        <f>IFERROR(IF(E342="O",B342/(EOMONTH('뉴스룸 요약'!$F$17,0)-(VLOOKUP(CONCATENATE("http://skinnonews.com",A342),'기사 리스트'!C:E,3,FALSE))+1),""),"")</f>
        <v/>
      </c>
      <c r="H342" s="110" t="str">
        <f>IFERROR(IF(E342="O",C342/(EOMONTH('뉴스룸 요약'!$F$17,0)-(VLOOKUP(CONCATENATE("http://skinnonews.com",A342),'기사 리스트'!C:E,3,FALSE))+1),""),"")</f>
        <v/>
      </c>
      <c r="I342" s="110" t="str">
        <f t="shared" si="17"/>
        <v/>
      </c>
      <c r="J342" s="110" t="str">
        <f t="shared" si="18"/>
        <v/>
      </c>
      <c r="L342" s="111">
        <f>IFERROR(VLOOKUP("http://skinnonews.com"&amp;A342,'기사 리스트'!C:E,3,FALSE),"")</f>
        <v>45036</v>
      </c>
      <c r="Q342" s="110" t="str">
        <f>IFERROR(IF(E342="O",(INDEX('기사 리스트'!B:B,MATCH("http://skinnonews.com"&amp;A342,'기사 리스트'!C:C,0))),""),"")</f>
        <v/>
      </c>
    </row>
    <row r="343" spans="1:17">
      <c r="A343" s="6" t="s">
        <v>957</v>
      </c>
      <c r="B343" s="6">
        <v>4</v>
      </c>
      <c r="C343" s="6">
        <v>4</v>
      </c>
      <c r="D343" s="110" t="str">
        <f t="shared" si="16"/>
        <v>기사임</v>
      </c>
      <c r="E343" s="110" t="str">
        <f>IF(D343="기사임",IFERROR(IF((VLOOKUP(CONCATENATE("http://skinnonews.com",A343),'기사 리스트'!C:E,3,FALSE))&gt;='뉴스룸 요약'!$F$17,"O",""),""),"")</f>
        <v/>
      </c>
      <c r="F343" s="110" t="str">
        <f>IFERROR(IF(VLOOKUP(CONCATENATE("http://skinnonews.com"&amp;A343),'기사 리스트'!C:D,2,FALSE)="yes","yes",""),"")</f>
        <v/>
      </c>
      <c r="G343" s="110" t="str">
        <f>IFERROR(IF(E343="O",B343/(EOMONTH('뉴스룸 요약'!$F$17,0)-(VLOOKUP(CONCATENATE("http://skinnonews.com",A343),'기사 리스트'!C:E,3,FALSE))+1),""),"")</f>
        <v/>
      </c>
      <c r="H343" s="110" t="str">
        <f>IFERROR(IF(E343="O",C343/(EOMONTH('뉴스룸 요약'!$F$17,0)-(VLOOKUP(CONCATENATE("http://skinnonews.com",A343),'기사 리스트'!C:E,3,FALSE))+1),""),"")</f>
        <v/>
      </c>
      <c r="I343" s="110" t="str">
        <f t="shared" si="17"/>
        <v/>
      </c>
      <c r="J343" s="110" t="str">
        <f t="shared" si="18"/>
        <v/>
      </c>
      <c r="L343" s="111">
        <f>IFERROR(VLOOKUP("http://skinnonews.com"&amp;A343,'기사 리스트'!C:E,3,FALSE),"")</f>
        <v>45057</v>
      </c>
      <c r="Q343" s="110" t="str">
        <f>IFERROR(IF(E343="O",(INDEX('기사 리스트'!B:B,MATCH("http://skinnonews.com"&amp;A343,'기사 리스트'!C:C,0))),""),"")</f>
        <v/>
      </c>
    </row>
    <row r="344" spans="1:17">
      <c r="A344" s="6" t="s">
        <v>1067</v>
      </c>
      <c r="B344" s="6">
        <v>4</v>
      </c>
      <c r="C344" s="6">
        <v>4</v>
      </c>
      <c r="D344" s="110" t="str">
        <f t="shared" si="16"/>
        <v>기사임</v>
      </c>
      <c r="E344" s="110" t="str">
        <f>IF(D344="기사임",IFERROR(IF((VLOOKUP(CONCATENATE("http://skinnonews.com",A344),'기사 리스트'!C:E,3,FALSE))&gt;='뉴스룸 요약'!$F$17,"O",""),""),"")</f>
        <v/>
      </c>
      <c r="F344" s="110" t="str">
        <f>IFERROR(IF(VLOOKUP(CONCATENATE("http://skinnonews.com"&amp;A344),'기사 리스트'!C:D,2,FALSE)="yes","yes",""),"")</f>
        <v/>
      </c>
      <c r="G344" s="110" t="str">
        <f>IFERROR(IF(E344="O",B344/(EOMONTH('뉴스룸 요약'!$F$17,0)-(VLOOKUP(CONCATENATE("http://skinnonews.com",A344),'기사 리스트'!C:E,3,FALSE))+1),""),"")</f>
        <v/>
      </c>
      <c r="H344" s="110" t="str">
        <f>IFERROR(IF(E344="O",C344/(EOMONTH('뉴스룸 요약'!$F$17,0)-(VLOOKUP(CONCATENATE("http://skinnonews.com",A344),'기사 리스트'!C:E,3,FALSE))+1),""),"")</f>
        <v/>
      </c>
      <c r="I344" s="110" t="str">
        <f t="shared" si="17"/>
        <v/>
      </c>
      <c r="J344" s="110" t="str">
        <f t="shared" si="18"/>
        <v/>
      </c>
      <c r="L344" s="111">
        <f>IFERROR(VLOOKUP("http://skinnonews.com"&amp;A344,'기사 리스트'!C:E,3,FALSE),"")</f>
        <v>45085</v>
      </c>
      <c r="Q344" s="110" t="str">
        <f>IFERROR(IF(E344="O",(INDEX('기사 리스트'!B:B,MATCH("http://skinnonews.com"&amp;A344,'기사 리스트'!C:C,0))),""),"")</f>
        <v/>
      </c>
    </row>
    <row r="345" spans="1:17">
      <c r="A345" s="6" t="s">
        <v>1177</v>
      </c>
      <c r="B345" s="6">
        <v>4</v>
      </c>
      <c r="C345" s="6">
        <v>4</v>
      </c>
      <c r="D345" s="110" t="str">
        <f t="shared" si="16"/>
        <v>기사임</v>
      </c>
      <c r="E345" s="110" t="str">
        <f>IF(D345="기사임",IFERROR(IF((VLOOKUP(CONCATENATE("http://skinnonews.com",A345),'기사 리스트'!C:E,3,FALSE))&gt;='뉴스룸 요약'!$F$17,"O",""),""),"")</f>
        <v/>
      </c>
      <c r="F345" s="110" t="str">
        <f>IFERROR(IF(VLOOKUP(CONCATENATE("http://skinnonews.com"&amp;A345),'기사 리스트'!C:D,2,FALSE)="yes","yes",""),"")</f>
        <v/>
      </c>
      <c r="G345" s="110" t="str">
        <f>IFERROR(IF(E345="O",B345/(EOMONTH('뉴스룸 요약'!$F$17,0)-(VLOOKUP(CONCATENATE("http://skinnonews.com",A345),'기사 리스트'!C:E,3,FALSE))+1),""),"")</f>
        <v/>
      </c>
      <c r="H345" s="110" t="str">
        <f>IFERROR(IF(E345="O",C345/(EOMONTH('뉴스룸 요약'!$F$17,0)-(VLOOKUP(CONCATENATE("http://skinnonews.com",A345),'기사 리스트'!C:E,3,FALSE))+1),""),"")</f>
        <v/>
      </c>
      <c r="I345" s="110" t="str">
        <f t="shared" si="17"/>
        <v/>
      </c>
      <c r="J345" s="110" t="str">
        <f t="shared" si="18"/>
        <v/>
      </c>
      <c r="L345" s="111">
        <f>IFERROR(VLOOKUP("http://skinnonews.com"&amp;A345,'기사 리스트'!C:E,3,FALSE),"")</f>
        <v>45169</v>
      </c>
      <c r="Q345" s="110" t="str">
        <f>IFERROR(IF(E345="O",(INDEX('기사 리스트'!B:B,MATCH("http://skinnonews.com"&amp;A345,'기사 리스트'!C:C,0))),""),"")</f>
        <v/>
      </c>
    </row>
    <row r="346" spans="1:17">
      <c r="A346" s="6" t="s">
        <v>1199</v>
      </c>
      <c r="B346" s="6">
        <v>4</v>
      </c>
      <c r="C346" s="6">
        <v>4</v>
      </c>
      <c r="D346" s="110" t="str">
        <f t="shared" si="16"/>
        <v>기사임</v>
      </c>
      <c r="E346" s="110" t="str">
        <f>IF(D346="기사임",IFERROR(IF((VLOOKUP(CONCATENATE("http://skinnonews.com",A346),'기사 리스트'!C:E,3,FALSE))&gt;='뉴스룸 요약'!$F$17,"O",""),""),"")</f>
        <v/>
      </c>
      <c r="F346" s="110" t="str">
        <f>IFERROR(IF(VLOOKUP(CONCATENATE("http://skinnonews.com"&amp;A346),'기사 리스트'!C:D,2,FALSE)="yes","yes",""),"")</f>
        <v/>
      </c>
      <c r="G346" s="110" t="str">
        <f>IFERROR(IF(E346="O",B346/(EOMONTH('뉴스룸 요약'!$F$17,0)-(VLOOKUP(CONCATENATE("http://skinnonews.com",A346),'기사 리스트'!C:E,3,FALSE))+1),""),"")</f>
        <v/>
      </c>
      <c r="H346" s="110" t="str">
        <f>IFERROR(IF(E346="O",C346/(EOMONTH('뉴스룸 요약'!$F$17,0)-(VLOOKUP(CONCATENATE("http://skinnonews.com",A346),'기사 리스트'!C:E,3,FALSE))+1),""),"")</f>
        <v/>
      </c>
      <c r="I346" s="110" t="str">
        <f t="shared" si="17"/>
        <v/>
      </c>
      <c r="J346" s="110" t="str">
        <f t="shared" si="18"/>
        <v/>
      </c>
      <c r="L346" s="111">
        <f>IFERROR(VLOOKUP("http://skinnonews.com"&amp;A346,'기사 리스트'!C:E,3,FALSE),"")</f>
        <v>45170</v>
      </c>
      <c r="Q346" s="110" t="str">
        <f>IFERROR(IF(E346="O",(INDEX('기사 리스트'!B:B,MATCH("http://skinnonews.com"&amp;A346,'기사 리스트'!C:C,0))),""),"")</f>
        <v/>
      </c>
    </row>
    <row r="347" spans="1:17">
      <c r="A347" s="6" t="s">
        <v>1255</v>
      </c>
      <c r="B347" s="6">
        <v>4</v>
      </c>
      <c r="C347" s="6">
        <v>3</v>
      </c>
      <c r="D347" s="110" t="str">
        <f t="shared" si="16"/>
        <v>기사임</v>
      </c>
      <c r="E347" s="110" t="str">
        <f>IF(D347="기사임",IFERROR(IF((VLOOKUP(CONCATENATE("http://skinnonews.com",A347),'기사 리스트'!C:E,3,FALSE))&gt;='뉴스룸 요약'!$F$17,"O",""),""),"")</f>
        <v/>
      </c>
      <c r="F347" s="110" t="str">
        <f>IFERROR(IF(VLOOKUP(CONCATENATE("http://skinnonews.com"&amp;A347),'기사 리스트'!C:D,2,FALSE)="yes","yes",""),"")</f>
        <v/>
      </c>
      <c r="G347" s="110" t="str">
        <f>IFERROR(IF(E347="O",B347/(EOMONTH('뉴스룸 요약'!$F$17,0)-(VLOOKUP(CONCATENATE("http://skinnonews.com",A347),'기사 리스트'!C:E,3,FALSE))+1),""),"")</f>
        <v/>
      </c>
      <c r="H347" s="110" t="str">
        <f>IFERROR(IF(E347="O",C347/(EOMONTH('뉴스룸 요약'!$F$17,0)-(VLOOKUP(CONCATENATE("http://skinnonews.com",A347),'기사 리스트'!C:E,3,FALSE))+1),""),"")</f>
        <v/>
      </c>
      <c r="I347" s="110" t="str">
        <f t="shared" si="17"/>
        <v/>
      </c>
      <c r="J347" s="110" t="str">
        <f t="shared" si="18"/>
        <v/>
      </c>
      <c r="L347" s="111">
        <f>IFERROR(VLOOKUP("http://skinnonews.com"&amp;A347,'기사 리스트'!C:E,3,FALSE),"")</f>
        <v>45204</v>
      </c>
      <c r="Q347" s="110" t="str">
        <f>IFERROR(IF(E347="O",(INDEX('기사 리스트'!B:B,MATCH("http://skinnonews.com"&amp;A347,'기사 리스트'!C:C,0))),""),"")</f>
        <v/>
      </c>
    </row>
    <row r="348" spans="1:17">
      <c r="A348" s="6" t="s">
        <v>1253</v>
      </c>
      <c r="B348" s="6">
        <v>4</v>
      </c>
      <c r="C348" s="6">
        <v>3</v>
      </c>
      <c r="D348" s="110" t="str">
        <f t="shared" si="16"/>
        <v>기사임</v>
      </c>
      <c r="E348" s="110" t="str">
        <f>IF(D348="기사임",IFERROR(IF((VLOOKUP(CONCATENATE("http://skinnonews.com",A348),'기사 리스트'!C:E,3,FALSE))&gt;='뉴스룸 요약'!$F$17,"O",""),""),"")</f>
        <v/>
      </c>
      <c r="F348" s="110" t="str">
        <f>IFERROR(IF(VLOOKUP(CONCATENATE("http://skinnonews.com"&amp;A348),'기사 리스트'!C:D,2,FALSE)="yes","yes",""),"")</f>
        <v/>
      </c>
      <c r="G348" s="110" t="str">
        <f>IFERROR(IF(E348="O",B348/(EOMONTH('뉴스룸 요약'!$F$17,0)-(VLOOKUP(CONCATENATE("http://skinnonews.com",A348),'기사 리스트'!C:E,3,FALSE))+1),""),"")</f>
        <v/>
      </c>
      <c r="H348" s="110" t="str">
        <f>IFERROR(IF(E348="O",C348/(EOMONTH('뉴스룸 요약'!$F$17,0)-(VLOOKUP(CONCATENATE("http://skinnonews.com",A348),'기사 리스트'!C:E,3,FALSE))+1),""),"")</f>
        <v/>
      </c>
      <c r="I348" s="110" t="str">
        <f t="shared" si="17"/>
        <v/>
      </c>
      <c r="J348" s="110" t="str">
        <f t="shared" si="18"/>
        <v/>
      </c>
      <c r="L348" s="111">
        <f>IFERROR(VLOOKUP("http://skinnonews.com"&amp;A348,'기사 리스트'!C:E,3,FALSE),"")</f>
        <v>45209</v>
      </c>
      <c r="Q348" s="110" t="str">
        <f>IFERROR(IF(E348="O",(INDEX('기사 리스트'!B:B,MATCH("http://skinnonews.com"&amp;A348,'기사 리스트'!C:C,0))),""),"")</f>
        <v/>
      </c>
    </row>
    <row r="349" spans="1:17">
      <c r="A349" s="6" t="s">
        <v>1249</v>
      </c>
      <c r="B349" s="6">
        <v>4</v>
      </c>
      <c r="C349" s="6">
        <v>4</v>
      </c>
      <c r="D349" s="110" t="str">
        <f t="shared" si="16"/>
        <v>기사임</v>
      </c>
      <c r="E349" s="110" t="str">
        <f>IF(D349="기사임",IFERROR(IF((VLOOKUP(CONCATENATE("http://skinnonews.com",A349),'기사 리스트'!C:E,3,FALSE))&gt;='뉴스룸 요약'!$F$17,"O",""),""),"")</f>
        <v/>
      </c>
      <c r="F349" s="110" t="str">
        <f>IFERROR(IF(VLOOKUP(CONCATENATE("http://skinnonews.com"&amp;A349),'기사 리스트'!C:D,2,FALSE)="yes","yes",""),"")</f>
        <v>yes</v>
      </c>
      <c r="G349" s="110" t="str">
        <f>IFERROR(IF(E349="O",B349/(EOMONTH('뉴스룸 요약'!$F$17,0)-(VLOOKUP(CONCATENATE("http://skinnonews.com",A349),'기사 리스트'!C:E,3,FALSE))+1),""),"")</f>
        <v/>
      </c>
      <c r="H349" s="110" t="str">
        <f>IFERROR(IF(E349="O",C349/(EOMONTH('뉴스룸 요약'!$F$17,0)-(VLOOKUP(CONCATENATE("http://skinnonews.com",A349),'기사 리스트'!C:E,3,FALSE))+1),""),"")</f>
        <v/>
      </c>
      <c r="I349" s="110" t="str">
        <f t="shared" si="17"/>
        <v/>
      </c>
      <c r="J349" s="110" t="str">
        <f t="shared" si="18"/>
        <v/>
      </c>
      <c r="L349" s="111">
        <f>IFERROR(VLOOKUP("http://skinnonews.com"&amp;A349,'기사 리스트'!C:E,3,FALSE),"")</f>
        <v>45225</v>
      </c>
      <c r="Q349" s="110" t="str">
        <f>IFERROR(IF(E349="O",(INDEX('기사 리스트'!B:B,MATCH("http://skinnonews.com"&amp;A349,'기사 리스트'!C:C,0))),""),"")</f>
        <v/>
      </c>
    </row>
    <row r="350" spans="1:17">
      <c r="A350" s="6" t="s">
        <v>1307</v>
      </c>
      <c r="B350" s="6">
        <v>4</v>
      </c>
      <c r="C350" s="6">
        <v>6</v>
      </c>
      <c r="D350" s="110" t="str">
        <f t="shared" si="16"/>
        <v>기사임</v>
      </c>
      <c r="E350" s="110" t="str">
        <f>IF(D350="기사임",IFERROR(IF((VLOOKUP(CONCATENATE("http://skinnonews.com",A350),'기사 리스트'!C:E,3,FALSE))&gt;='뉴스룸 요약'!$F$17,"O",""),""),"")</f>
        <v/>
      </c>
      <c r="F350" s="110" t="str">
        <f>IFERROR(IF(VLOOKUP(CONCATENATE("http://skinnonews.com"&amp;A350),'기사 리스트'!C:D,2,FALSE)="yes","yes",""),"")</f>
        <v/>
      </c>
      <c r="G350" s="110" t="str">
        <f>IFERROR(IF(E350="O",B350/(EOMONTH('뉴스룸 요약'!$F$17,0)-(VLOOKUP(CONCATENATE("http://skinnonews.com",A350),'기사 리스트'!C:E,3,FALSE))+1),""),"")</f>
        <v/>
      </c>
      <c r="H350" s="110" t="str">
        <f>IFERROR(IF(E350="O",C350/(EOMONTH('뉴스룸 요약'!$F$17,0)-(VLOOKUP(CONCATENATE("http://skinnonews.com",A350),'기사 리스트'!C:E,3,FALSE))+1),""),"")</f>
        <v/>
      </c>
      <c r="I350" s="110" t="str">
        <f t="shared" si="17"/>
        <v/>
      </c>
      <c r="J350" s="110" t="str">
        <f t="shared" si="18"/>
        <v/>
      </c>
      <c r="L350" s="111">
        <f>IFERROR(VLOOKUP("http://skinnonews.com"&amp;A350,'기사 리스트'!C:E,3,FALSE),"")</f>
        <v>45236</v>
      </c>
      <c r="Q350" s="110" t="str">
        <f>IFERROR(IF(E350="O",(INDEX('기사 리스트'!B:B,MATCH("http://skinnonews.com"&amp;A350,'기사 리스트'!C:C,0))),""),"")</f>
        <v/>
      </c>
    </row>
    <row r="351" spans="1:17">
      <c r="A351" s="6" t="s">
        <v>1303</v>
      </c>
      <c r="B351" s="6">
        <v>4</v>
      </c>
      <c r="C351" s="6">
        <v>4</v>
      </c>
      <c r="D351" s="110" t="str">
        <f t="shared" si="16"/>
        <v>기사임</v>
      </c>
      <c r="E351" s="110" t="str">
        <f>IF(D351="기사임",IFERROR(IF((VLOOKUP(CONCATENATE("http://skinnonews.com",A351),'기사 리스트'!C:E,3,FALSE))&gt;='뉴스룸 요약'!$F$17,"O",""),""),"")</f>
        <v/>
      </c>
      <c r="F351" s="110" t="str">
        <f>IFERROR(IF(VLOOKUP(CONCATENATE("http://skinnonews.com"&amp;A351),'기사 리스트'!C:D,2,FALSE)="yes","yes",""),"")</f>
        <v/>
      </c>
      <c r="G351" s="110" t="str">
        <f>IFERROR(IF(E351="O",B351/(EOMONTH('뉴스룸 요약'!$F$17,0)-(VLOOKUP(CONCATENATE("http://skinnonews.com",A351),'기사 리스트'!C:E,3,FALSE))+1),""),"")</f>
        <v/>
      </c>
      <c r="H351" s="110" t="str">
        <f>IFERROR(IF(E351="O",C351/(EOMONTH('뉴스룸 요약'!$F$17,0)-(VLOOKUP(CONCATENATE("http://skinnonews.com",A351),'기사 리스트'!C:E,3,FALSE))+1),""),"")</f>
        <v/>
      </c>
      <c r="I351" s="110" t="str">
        <f t="shared" si="17"/>
        <v/>
      </c>
      <c r="J351" s="110" t="str">
        <f t="shared" si="18"/>
        <v/>
      </c>
      <c r="L351" s="111">
        <f>IFERROR(VLOOKUP("http://skinnonews.com"&amp;A351,'기사 리스트'!C:E,3,FALSE),"")</f>
        <v>45253</v>
      </c>
      <c r="Q351" s="110" t="str">
        <f>IFERROR(IF(E351="O",(INDEX('기사 리스트'!B:B,MATCH("http://skinnonews.com"&amp;A351,'기사 리스트'!C:C,0))),""),"")</f>
        <v/>
      </c>
    </row>
    <row r="352" spans="1:17">
      <c r="A352" s="6" t="s">
        <v>1372</v>
      </c>
      <c r="B352" s="6">
        <v>4</v>
      </c>
      <c r="C352" s="6">
        <v>4</v>
      </c>
      <c r="D352" s="110" t="str">
        <f t="shared" si="16"/>
        <v>기사임</v>
      </c>
      <c r="E352" s="110" t="str">
        <f>IF(D352="기사임",IFERROR(IF((VLOOKUP(CONCATENATE("http://skinnonews.com",A352),'기사 리스트'!C:E,3,FALSE))&gt;='뉴스룸 요약'!$F$17,"O",""),""),"")</f>
        <v/>
      </c>
      <c r="F352" s="110" t="str">
        <f>IFERROR(IF(VLOOKUP(CONCATENATE("http://skinnonews.com"&amp;A352),'기사 리스트'!C:D,2,FALSE)="yes","yes",""),"")</f>
        <v/>
      </c>
      <c r="G352" s="110" t="str">
        <f>IFERROR(IF(E352="O",B352/(EOMONTH('뉴스룸 요약'!$F$17,0)-(VLOOKUP(CONCATENATE("http://skinnonews.com",A352),'기사 리스트'!C:E,3,FALSE))+1),""),"")</f>
        <v/>
      </c>
      <c r="H352" s="110" t="str">
        <f>IFERROR(IF(E352="O",C352/(EOMONTH('뉴스룸 요약'!$F$17,0)-(VLOOKUP(CONCATENATE("http://skinnonews.com",A352),'기사 리스트'!C:E,3,FALSE))+1),""),"")</f>
        <v/>
      </c>
      <c r="I352" s="110" t="str">
        <f t="shared" si="17"/>
        <v/>
      </c>
      <c r="J352" s="110" t="str">
        <f t="shared" si="18"/>
        <v/>
      </c>
      <c r="L352" s="111">
        <f>IFERROR(VLOOKUP("http://skinnonews.com"&amp;A352,'기사 리스트'!C:E,3,FALSE),"")</f>
        <v>45287</v>
      </c>
      <c r="Q352" s="110" t="str">
        <f>IFERROR(IF(E352="O",(INDEX('기사 리스트'!B:B,MATCH("http://skinnonews.com"&amp;A352,'기사 리스트'!C:C,0))),""),"")</f>
        <v/>
      </c>
    </row>
    <row r="353" spans="1:17">
      <c r="A353" s="6" t="s">
        <v>1429</v>
      </c>
      <c r="B353" s="6">
        <v>4</v>
      </c>
      <c r="C353" s="6">
        <v>4</v>
      </c>
      <c r="D353" s="110" t="str">
        <f t="shared" si="16"/>
        <v>기사임</v>
      </c>
      <c r="E353" s="110" t="str">
        <f>IF(D353="기사임",IFERROR(IF((VLOOKUP(CONCATENATE("http://skinnonews.com",A353),'기사 리스트'!C:E,3,FALSE))&gt;='뉴스룸 요약'!$F$17,"O",""),""),"")</f>
        <v/>
      </c>
      <c r="F353" s="110" t="str">
        <f>IFERROR(IF(VLOOKUP(CONCATENATE("http://skinnonews.com"&amp;A353),'기사 리스트'!C:D,2,FALSE)="yes","yes",""),"")</f>
        <v/>
      </c>
      <c r="G353" s="110" t="str">
        <f>IFERROR(IF(E353="O",B353/(EOMONTH('뉴스룸 요약'!$F$17,0)-(VLOOKUP(CONCATENATE("http://skinnonews.com",A353),'기사 리스트'!C:E,3,FALSE))+1),""),"")</f>
        <v/>
      </c>
      <c r="H353" s="110" t="str">
        <f>IFERROR(IF(E353="O",C353/(EOMONTH('뉴스룸 요약'!$F$17,0)-(VLOOKUP(CONCATENATE("http://skinnonews.com",A353),'기사 리스트'!C:E,3,FALSE))+1),""),"")</f>
        <v/>
      </c>
      <c r="I353" s="110" t="str">
        <f t="shared" si="17"/>
        <v/>
      </c>
      <c r="J353" s="110" t="str">
        <f t="shared" si="18"/>
        <v/>
      </c>
      <c r="L353" s="111">
        <f>IFERROR(VLOOKUP("http://skinnonews.com"&amp;A353,'기사 리스트'!C:E,3,FALSE),"")</f>
        <v>45300</v>
      </c>
      <c r="Q353" s="110" t="str">
        <f>IFERROR(IF(E353="O",(INDEX('기사 리스트'!B:B,MATCH("http://skinnonews.com"&amp;A353,'기사 리스트'!C:C,0))),""),"")</f>
        <v/>
      </c>
    </row>
    <row r="354" spans="1:17">
      <c r="A354" s="6" t="s">
        <v>2030</v>
      </c>
      <c r="B354" s="6">
        <v>4</v>
      </c>
      <c r="C354" s="6">
        <v>4</v>
      </c>
      <c r="D354" s="110" t="str">
        <f t="shared" si="16"/>
        <v>기사임</v>
      </c>
      <c r="E354" s="110" t="str">
        <f>IF(D354="기사임",IFERROR(IF((VLOOKUP(CONCATENATE("http://skinnonews.com",A354),'기사 리스트'!C:E,3,FALSE))&gt;='뉴스룸 요약'!$F$17,"O",""),""),"")</f>
        <v/>
      </c>
      <c r="F354" s="110" t="str">
        <f>IFERROR(IF(VLOOKUP(CONCATENATE("http://skinnonews.com"&amp;A354),'기사 리스트'!C:D,2,FALSE)="yes","yes",""),"")</f>
        <v/>
      </c>
      <c r="G354" s="110" t="str">
        <f>IFERROR(IF(E354="O",B354/(EOMONTH('뉴스룸 요약'!$F$17,0)-(VLOOKUP(CONCATENATE("http://skinnonews.com",A354),'기사 리스트'!C:E,3,FALSE))+1),""),"")</f>
        <v/>
      </c>
      <c r="H354" s="110" t="str">
        <f>IFERROR(IF(E354="O",C354/(EOMONTH('뉴스룸 요약'!$F$17,0)-(VLOOKUP(CONCATENATE("http://skinnonews.com",A354),'기사 리스트'!C:E,3,FALSE))+1),""),"")</f>
        <v/>
      </c>
      <c r="I354" s="110" t="str">
        <f t="shared" si="17"/>
        <v/>
      </c>
      <c r="J354" s="110" t="str">
        <f t="shared" si="18"/>
        <v/>
      </c>
      <c r="L354" s="111">
        <f>IFERROR(VLOOKUP("http://skinnonews.com"&amp;A354,'기사 리스트'!C:E,3,FALSE),"")</f>
        <v>45498</v>
      </c>
      <c r="Q354" s="110" t="str">
        <f>IFERROR(IF(E354="O",(INDEX('기사 리스트'!B:B,MATCH("http://skinnonews.com"&amp;A354,'기사 리스트'!C:C,0))),""),"")</f>
        <v/>
      </c>
    </row>
    <row r="355" spans="1:17">
      <c r="A355" s="6" t="s">
        <v>580</v>
      </c>
      <c r="B355" s="6">
        <v>4</v>
      </c>
      <c r="C355" s="6">
        <v>3</v>
      </c>
      <c r="D355" s="110" t="str">
        <f t="shared" si="16"/>
        <v>기사임</v>
      </c>
      <c r="E355" s="110" t="str">
        <f>IF(D355="기사임",IFERROR(IF((VLOOKUP(CONCATENATE("http://skinnonews.com",A355),'기사 리스트'!C:E,3,FALSE))&gt;='뉴스룸 요약'!$F$17,"O",""),""),"")</f>
        <v/>
      </c>
      <c r="F355" s="110" t="str">
        <f>IFERROR(IF(VLOOKUP(CONCATENATE("http://skinnonews.com"&amp;A355),'기사 리스트'!C:D,2,FALSE)="yes","yes",""),"")</f>
        <v/>
      </c>
      <c r="G355" s="110" t="str">
        <f>IFERROR(IF(E355="O",B355/(EOMONTH('뉴스룸 요약'!$F$17,0)-(VLOOKUP(CONCATENATE("http://skinnonews.com",A355),'기사 리스트'!C:E,3,FALSE))+1),""),"")</f>
        <v/>
      </c>
      <c r="H355" s="110" t="str">
        <f>IFERROR(IF(E355="O",C355/(EOMONTH('뉴스룸 요약'!$F$17,0)-(VLOOKUP(CONCATENATE("http://skinnonews.com",A355),'기사 리스트'!C:E,3,FALSE))+1),""),"")</f>
        <v/>
      </c>
      <c r="I355" s="110" t="str">
        <f t="shared" si="17"/>
        <v/>
      </c>
      <c r="J355" s="110" t="str">
        <f t="shared" si="18"/>
        <v/>
      </c>
      <c r="L355" s="111">
        <f>IFERROR(VLOOKUP("http://skinnonews.com"&amp;A355,'기사 리스트'!C:E,3,FALSE),"")</f>
        <v>44127</v>
      </c>
      <c r="Q355" s="110" t="str">
        <f>IFERROR(IF(E355="O",(INDEX('기사 리스트'!B:B,MATCH("http://skinnonews.com"&amp;A355,'기사 리스트'!C:C,0))),""),"")</f>
        <v/>
      </c>
    </row>
    <row r="356" spans="1:17">
      <c r="A356" s="6" t="s">
        <v>2205</v>
      </c>
      <c r="B356" s="6">
        <v>4</v>
      </c>
      <c r="C356" s="6">
        <v>4</v>
      </c>
      <c r="D356" s="110" t="str">
        <f t="shared" si="16"/>
        <v>기사임</v>
      </c>
      <c r="E356" s="110" t="str">
        <f>IF(D356="기사임",IFERROR(IF((VLOOKUP(CONCATENATE("http://skinnonews.com",A356),'기사 리스트'!C:E,3,FALSE))&gt;='뉴스룸 요약'!$F$17,"O",""),""),"")</f>
        <v/>
      </c>
      <c r="F356" s="110" t="str">
        <f>IFERROR(IF(VLOOKUP(CONCATENATE("http://skinnonews.com"&amp;A356),'기사 리스트'!C:D,2,FALSE)="yes","yes",""),"")</f>
        <v/>
      </c>
      <c r="G356" s="110" t="str">
        <f>IFERROR(IF(E356="O",B356/(EOMONTH('뉴스룸 요약'!$F$17,0)-(VLOOKUP(CONCATENATE("http://skinnonews.com",A356),'기사 리스트'!C:E,3,FALSE))+1),""),"")</f>
        <v/>
      </c>
      <c r="H356" s="110" t="str">
        <f>IFERROR(IF(E356="O",C356/(EOMONTH('뉴스룸 요약'!$F$17,0)-(VLOOKUP(CONCATENATE("http://skinnonews.com",A356),'기사 리스트'!C:E,3,FALSE))+1),""),"")</f>
        <v/>
      </c>
      <c r="I356" s="110" t="str">
        <f t="shared" si="17"/>
        <v/>
      </c>
      <c r="J356" s="110" t="str">
        <f t="shared" si="18"/>
        <v/>
      </c>
      <c r="L356" s="111" t="str">
        <f>IFERROR(VLOOKUP("http://skinnonews.com"&amp;A356,'기사 리스트'!C:E,3,FALSE),"")</f>
        <v/>
      </c>
      <c r="Q356" s="110" t="str">
        <f>IFERROR(IF(E356="O",(INDEX('기사 리스트'!B:B,MATCH("http://skinnonews.com"&amp;A356,'기사 리스트'!C:C,0))),""),"")</f>
        <v/>
      </c>
    </row>
    <row r="357" spans="1:17">
      <c r="A357" s="6" t="s">
        <v>669</v>
      </c>
      <c r="B357" s="6">
        <v>4</v>
      </c>
      <c r="C357" s="6">
        <v>3</v>
      </c>
      <c r="D357" s="110" t="str">
        <f t="shared" si="16"/>
        <v>기사임</v>
      </c>
      <c r="E357" s="110" t="str">
        <f>IF(D357="기사임",IFERROR(IF((VLOOKUP(CONCATENATE("http://skinnonews.com",A357),'기사 리스트'!C:E,3,FALSE))&gt;='뉴스룸 요약'!$F$17,"O",""),""),"")</f>
        <v/>
      </c>
      <c r="F357" s="110" t="str">
        <f>IFERROR(IF(VLOOKUP(CONCATENATE("http://skinnonews.com"&amp;A357),'기사 리스트'!C:D,2,FALSE)="yes","yes",""),"")</f>
        <v/>
      </c>
      <c r="G357" s="110" t="str">
        <f>IFERROR(IF(E357="O",B357/(EOMONTH('뉴스룸 요약'!$F$17,0)-(VLOOKUP(CONCATENATE("http://skinnonews.com",A357),'기사 리스트'!C:E,3,FALSE))+1),""),"")</f>
        <v/>
      </c>
      <c r="H357" s="110" t="str">
        <f>IFERROR(IF(E357="O",C357/(EOMONTH('뉴스룸 요약'!$F$17,0)-(VLOOKUP(CONCATENATE("http://skinnonews.com",A357),'기사 리스트'!C:E,3,FALSE))+1),""),"")</f>
        <v/>
      </c>
      <c r="I357" s="110" t="str">
        <f t="shared" si="17"/>
        <v/>
      </c>
      <c r="J357" s="110" t="str">
        <f t="shared" si="18"/>
        <v/>
      </c>
      <c r="L357" s="111" t="str">
        <f>IFERROR(VLOOKUP("http://skinnonews.com"&amp;A357,'기사 리스트'!C:E,3,FALSE),"")</f>
        <v/>
      </c>
      <c r="Q357" s="110" t="str">
        <f>IFERROR(IF(E357="O",(INDEX('기사 리스트'!B:B,MATCH("http://skinnonews.com"&amp;A357,'기사 리스트'!C:C,0))),""),"")</f>
        <v/>
      </c>
    </row>
    <row r="358" spans="1:17">
      <c r="A358" s="6" t="s">
        <v>1621</v>
      </c>
      <c r="B358" s="6">
        <v>4</v>
      </c>
      <c r="C358" s="6">
        <v>5</v>
      </c>
      <c r="D358" s="110" t="str">
        <f t="shared" si="16"/>
        <v>기사임</v>
      </c>
      <c r="E358" s="110" t="str">
        <f>IF(D358="기사임",IFERROR(IF((VLOOKUP(CONCATENATE("http://skinnonews.com",A358),'기사 리스트'!C:E,3,FALSE))&gt;='뉴스룸 요약'!$F$17,"O",""),""),"")</f>
        <v/>
      </c>
      <c r="F358" s="110" t="str">
        <f>IFERROR(IF(VLOOKUP(CONCATENATE("http://skinnonews.com"&amp;A358),'기사 리스트'!C:D,2,FALSE)="yes","yes",""),"")</f>
        <v/>
      </c>
      <c r="G358" s="110" t="str">
        <f>IFERROR(IF(E358="O",B358/(EOMONTH('뉴스룸 요약'!$F$17,0)-(VLOOKUP(CONCATENATE("http://skinnonews.com",A358),'기사 리스트'!C:E,3,FALSE))+1),""),"")</f>
        <v/>
      </c>
      <c r="H358" s="110" t="str">
        <f>IFERROR(IF(E358="O",C358/(EOMONTH('뉴스룸 요약'!$F$17,0)-(VLOOKUP(CONCATENATE("http://skinnonews.com",A358),'기사 리스트'!C:E,3,FALSE))+1),""),"")</f>
        <v/>
      </c>
      <c r="I358" s="110" t="str">
        <f t="shared" si="17"/>
        <v/>
      </c>
      <c r="J358" s="110" t="str">
        <f t="shared" si="18"/>
        <v/>
      </c>
      <c r="L358" s="111" t="str">
        <f>IFERROR(VLOOKUP("http://skinnonews.com"&amp;A358,'기사 리스트'!C:E,3,FALSE),"")</f>
        <v/>
      </c>
      <c r="Q358" s="110" t="str">
        <f>IFERROR(IF(E358="O",(INDEX('기사 리스트'!B:B,MATCH("http://skinnonews.com"&amp;A358,'기사 리스트'!C:C,0))),""),"")</f>
        <v/>
      </c>
    </row>
    <row r="359" spans="1:17">
      <c r="A359" s="6" t="s">
        <v>2295</v>
      </c>
      <c r="B359" s="6">
        <v>4</v>
      </c>
      <c r="C359" s="6">
        <v>4</v>
      </c>
      <c r="D359" s="110" t="str">
        <f t="shared" si="16"/>
        <v>기사임</v>
      </c>
      <c r="E359" s="110" t="str">
        <f>IF(D359="기사임",IFERROR(IF((VLOOKUP(CONCATENATE("http://skinnonews.com",A359),'기사 리스트'!C:E,3,FALSE))&gt;='뉴스룸 요약'!$F$17,"O",""),""),"")</f>
        <v/>
      </c>
      <c r="F359" s="110" t="str">
        <f>IFERROR(IF(VLOOKUP(CONCATENATE("http://skinnonews.com"&amp;A359),'기사 리스트'!C:D,2,FALSE)="yes","yes",""),"")</f>
        <v/>
      </c>
      <c r="G359" s="110" t="str">
        <f>IFERROR(IF(E359="O",B359/(EOMONTH('뉴스룸 요약'!$F$17,0)-(VLOOKUP(CONCATENATE("http://skinnonews.com",A359),'기사 리스트'!C:E,3,FALSE))+1),""),"")</f>
        <v/>
      </c>
      <c r="H359" s="110" t="str">
        <f>IFERROR(IF(E359="O",C359/(EOMONTH('뉴스룸 요약'!$F$17,0)-(VLOOKUP(CONCATENATE("http://skinnonews.com",A359),'기사 리스트'!C:E,3,FALSE))+1),""),"")</f>
        <v/>
      </c>
      <c r="I359" s="110" t="str">
        <f t="shared" si="17"/>
        <v/>
      </c>
      <c r="J359" s="110" t="str">
        <f t="shared" si="18"/>
        <v/>
      </c>
      <c r="L359" s="111" t="str">
        <f>IFERROR(VLOOKUP("http://skinnonews.com"&amp;A359,'기사 리스트'!C:E,3,FALSE),"")</f>
        <v/>
      </c>
      <c r="Q359" s="110" t="str">
        <f>IFERROR(IF(E359="O",(INDEX('기사 리스트'!B:B,MATCH("http://skinnonews.com"&amp;A359,'기사 리스트'!C:C,0))),""),"")</f>
        <v/>
      </c>
    </row>
    <row r="360" spans="1:17">
      <c r="A360" s="6" t="s">
        <v>670</v>
      </c>
      <c r="B360" s="6">
        <v>4</v>
      </c>
      <c r="C360" s="6">
        <v>4</v>
      </c>
      <c r="D360" s="110" t="str">
        <f t="shared" si="16"/>
        <v>기사임</v>
      </c>
      <c r="E360" s="110" t="str">
        <f>IF(D360="기사임",IFERROR(IF((VLOOKUP(CONCATENATE("http://skinnonews.com",A360),'기사 리스트'!C:E,3,FALSE))&gt;='뉴스룸 요약'!$F$17,"O",""),""),"")</f>
        <v/>
      </c>
      <c r="F360" s="110" t="str">
        <f>IFERROR(IF(VLOOKUP(CONCATENATE("http://skinnonews.com"&amp;A360),'기사 리스트'!C:D,2,FALSE)="yes","yes",""),"")</f>
        <v/>
      </c>
      <c r="G360" s="110" t="str">
        <f>IFERROR(IF(E360="O",B360/(EOMONTH('뉴스룸 요약'!$F$17,0)-(VLOOKUP(CONCATENATE("http://skinnonews.com",A360),'기사 리스트'!C:E,3,FALSE))+1),""),"")</f>
        <v/>
      </c>
      <c r="H360" s="110" t="str">
        <f>IFERROR(IF(E360="O",C360/(EOMONTH('뉴스룸 요약'!$F$17,0)-(VLOOKUP(CONCATENATE("http://skinnonews.com",A360),'기사 리스트'!C:E,3,FALSE))+1),""),"")</f>
        <v/>
      </c>
      <c r="I360" s="110" t="str">
        <f t="shared" si="17"/>
        <v/>
      </c>
      <c r="J360" s="110" t="str">
        <f t="shared" si="18"/>
        <v/>
      </c>
      <c r="L360" s="111" t="str">
        <f>IFERROR(VLOOKUP("http://skinnonews.com"&amp;A360,'기사 리스트'!C:E,3,FALSE),"")</f>
        <v/>
      </c>
      <c r="Q360" s="110" t="str">
        <f>IFERROR(IF(E360="O",(INDEX('기사 리스트'!B:B,MATCH("http://skinnonews.com"&amp;A360,'기사 리스트'!C:C,0))),""),"")</f>
        <v/>
      </c>
    </row>
    <row r="361" spans="1:17">
      <c r="A361" s="6" t="s">
        <v>2067</v>
      </c>
      <c r="B361" s="6">
        <v>4</v>
      </c>
      <c r="C361" s="6">
        <v>3</v>
      </c>
      <c r="D361" s="110" t="str">
        <f t="shared" si="16"/>
        <v>기사임</v>
      </c>
      <c r="E361" s="110" t="str">
        <f>IF(D361="기사임",IFERROR(IF((VLOOKUP(CONCATENATE("http://skinnonews.com",A361),'기사 리스트'!C:E,3,FALSE))&gt;='뉴스룸 요약'!$F$17,"O",""),""),"")</f>
        <v/>
      </c>
      <c r="F361" s="110" t="str">
        <f>IFERROR(IF(VLOOKUP(CONCATENATE("http://skinnonews.com"&amp;A361),'기사 리스트'!C:D,2,FALSE)="yes","yes",""),"")</f>
        <v/>
      </c>
      <c r="G361" s="110" t="str">
        <f>IFERROR(IF(E361="O",B361/(EOMONTH('뉴스룸 요약'!$F$17,0)-(VLOOKUP(CONCATENATE("http://skinnonews.com",A361),'기사 리스트'!C:E,3,FALSE))+1),""),"")</f>
        <v/>
      </c>
      <c r="H361" s="110" t="str">
        <f>IFERROR(IF(E361="O",C361/(EOMONTH('뉴스룸 요약'!$F$17,0)-(VLOOKUP(CONCATENATE("http://skinnonews.com",A361),'기사 리스트'!C:E,3,FALSE))+1),""),"")</f>
        <v/>
      </c>
      <c r="I361" s="110" t="str">
        <f t="shared" si="17"/>
        <v/>
      </c>
      <c r="J361" s="110" t="str">
        <f t="shared" si="18"/>
        <v/>
      </c>
      <c r="L361" s="111" t="str">
        <f>IFERROR(VLOOKUP("http://skinnonews.com"&amp;A361,'기사 리스트'!C:E,3,FALSE),"")</f>
        <v/>
      </c>
      <c r="Q361" s="110" t="str">
        <f>IFERROR(IF(E361="O",(INDEX('기사 리스트'!B:B,MATCH("http://skinnonews.com"&amp;A361,'기사 리스트'!C:C,0))),""),"")</f>
        <v/>
      </c>
    </row>
    <row r="362" spans="1:17">
      <c r="A362" s="6" t="s">
        <v>2195</v>
      </c>
      <c r="B362" s="6">
        <v>4</v>
      </c>
      <c r="C362" s="6">
        <v>4</v>
      </c>
      <c r="D362" s="110" t="str">
        <f t="shared" si="16"/>
        <v>기사임</v>
      </c>
      <c r="E362" s="110" t="str">
        <f>IF(D362="기사임",IFERROR(IF((VLOOKUP(CONCATENATE("http://skinnonews.com",A362),'기사 리스트'!C:E,3,FALSE))&gt;='뉴스룸 요약'!$F$17,"O",""),""),"")</f>
        <v/>
      </c>
      <c r="F362" s="110" t="str">
        <f>IFERROR(IF(VLOOKUP(CONCATENATE("http://skinnonews.com"&amp;A362),'기사 리스트'!C:D,2,FALSE)="yes","yes",""),"")</f>
        <v/>
      </c>
      <c r="G362" s="110" t="str">
        <f>IFERROR(IF(E362="O",B362/(EOMONTH('뉴스룸 요약'!$F$17,0)-(VLOOKUP(CONCATENATE("http://skinnonews.com",A362),'기사 리스트'!C:E,3,FALSE))+1),""),"")</f>
        <v/>
      </c>
      <c r="H362" s="110" t="str">
        <f>IFERROR(IF(E362="O",C362/(EOMONTH('뉴스룸 요약'!$F$17,0)-(VLOOKUP(CONCATENATE("http://skinnonews.com",A362),'기사 리스트'!C:E,3,FALSE))+1),""),"")</f>
        <v/>
      </c>
      <c r="I362" s="110" t="str">
        <f t="shared" si="17"/>
        <v/>
      </c>
      <c r="J362" s="110" t="str">
        <f t="shared" si="18"/>
        <v/>
      </c>
      <c r="L362" s="111" t="str">
        <f>IFERROR(VLOOKUP("http://skinnonews.com"&amp;A362,'기사 리스트'!C:E,3,FALSE),"")</f>
        <v/>
      </c>
      <c r="Q362" s="110" t="str">
        <f>IFERROR(IF(E362="O",(INDEX('기사 리스트'!B:B,MATCH("http://skinnonews.com"&amp;A362,'기사 리스트'!C:C,0))),""),"")</f>
        <v/>
      </c>
    </row>
    <row r="363" spans="1:17">
      <c r="A363" s="6" t="s">
        <v>651</v>
      </c>
      <c r="B363" s="6">
        <v>4</v>
      </c>
      <c r="C363" s="6">
        <v>4</v>
      </c>
      <c r="D363" s="110" t="str">
        <f t="shared" si="16"/>
        <v>기사임</v>
      </c>
      <c r="E363" s="110" t="str">
        <f>IF(D363="기사임",IFERROR(IF((VLOOKUP(CONCATENATE("http://skinnonews.com",A363),'기사 리스트'!C:E,3,FALSE))&gt;='뉴스룸 요약'!$F$17,"O",""),""),"")</f>
        <v/>
      </c>
      <c r="F363" s="110" t="str">
        <f>IFERROR(IF(VLOOKUP(CONCATENATE("http://skinnonews.com"&amp;A363),'기사 리스트'!C:D,2,FALSE)="yes","yes",""),"")</f>
        <v/>
      </c>
      <c r="G363" s="110" t="str">
        <f>IFERROR(IF(E363="O",B363/(EOMONTH('뉴스룸 요약'!$F$17,0)-(VLOOKUP(CONCATENATE("http://skinnonews.com",A363),'기사 리스트'!C:E,3,FALSE))+1),""),"")</f>
        <v/>
      </c>
      <c r="H363" s="110" t="str">
        <f>IFERROR(IF(E363="O",C363/(EOMONTH('뉴스룸 요약'!$F$17,0)-(VLOOKUP(CONCATENATE("http://skinnonews.com",A363),'기사 리스트'!C:E,3,FALSE))+1),""),"")</f>
        <v/>
      </c>
      <c r="I363" s="110" t="str">
        <f t="shared" si="17"/>
        <v/>
      </c>
      <c r="J363" s="110" t="str">
        <f t="shared" si="18"/>
        <v/>
      </c>
      <c r="L363" s="111" t="str">
        <f>IFERROR(VLOOKUP("http://skinnonews.com"&amp;A363,'기사 리스트'!C:E,3,FALSE),"")</f>
        <v/>
      </c>
      <c r="Q363" s="110" t="str">
        <f>IFERROR(IF(E363="O",(INDEX('기사 리스트'!B:B,MATCH("http://skinnonews.com"&amp;A363,'기사 리스트'!C:C,0))),""),"")</f>
        <v/>
      </c>
    </row>
    <row r="364" spans="1:17">
      <c r="A364" s="6" t="s">
        <v>1932</v>
      </c>
      <c r="B364" s="6">
        <v>4</v>
      </c>
      <c r="C364" s="6">
        <v>6</v>
      </c>
      <c r="D364" s="110" t="str">
        <f t="shared" si="16"/>
        <v>기사임</v>
      </c>
      <c r="E364" s="110" t="str">
        <f>IF(D364="기사임",IFERROR(IF((VLOOKUP(CONCATENATE("http://skinnonews.com",A364),'기사 리스트'!C:E,3,FALSE))&gt;='뉴스룸 요약'!$F$17,"O",""),""),"")</f>
        <v/>
      </c>
      <c r="F364" s="110" t="str">
        <f>IFERROR(IF(VLOOKUP(CONCATENATE("http://skinnonews.com"&amp;A364),'기사 리스트'!C:D,2,FALSE)="yes","yes",""),"")</f>
        <v/>
      </c>
      <c r="G364" s="110" t="str">
        <f>IFERROR(IF(E364="O",B364/(EOMONTH('뉴스룸 요약'!$F$17,0)-(VLOOKUP(CONCATENATE("http://skinnonews.com",A364),'기사 리스트'!C:E,3,FALSE))+1),""),"")</f>
        <v/>
      </c>
      <c r="H364" s="110" t="str">
        <f>IFERROR(IF(E364="O",C364/(EOMONTH('뉴스룸 요약'!$F$17,0)-(VLOOKUP(CONCATENATE("http://skinnonews.com",A364),'기사 리스트'!C:E,3,FALSE))+1),""),"")</f>
        <v/>
      </c>
      <c r="I364" s="110" t="str">
        <f t="shared" si="17"/>
        <v/>
      </c>
      <c r="J364" s="110" t="str">
        <f t="shared" si="18"/>
        <v/>
      </c>
      <c r="L364" s="111" t="str">
        <f>IFERROR(VLOOKUP("http://skinnonews.com"&amp;A364,'기사 리스트'!C:E,3,FALSE),"")</f>
        <v/>
      </c>
      <c r="Q364" s="110" t="str">
        <f>IFERROR(IF(E364="O",(INDEX('기사 리스트'!B:B,MATCH("http://skinnonews.com"&amp;A364,'기사 리스트'!C:C,0))),""),"")</f>
        <v/>
      </c>
    </row>
    <row r="365" spans="1:17">
      <c r="A365" s="6" t="s">
        <v>2296</v>
      </c>
      <c r="B365" s="6">
        <v>4</v>
      </c>
      <c r="C365" s="6">
        <v>4</v>
      </c>
      <c r="D365" s="110" t="str">
        <f t="shared" si="16"/>
        <v>기사임</v>
      </c>
      <c r="E365" s="110" t="str">
        <f>IF(D365="기사임",IFERROR(IF((VLOOKUP(CONCATENATE("http://skinnonews.com",A365),'기사 리스트'!C:E,3,FALSE))&gt;='뉴스룸 요약'!$F$17,"O",""),""),"")</f>
        <v/>
      </c>
      <c r="F365" s="110" t="str">
        <f>IFERROR(IF(VLOOKUP(CONCATENATE("http://skinnonews.com"&amp;A365),'기사 리스트'!C:D,2,FALSE)="yes","yes",""),"")</f>
        <v/>
      </c>
      <c r="G365" s="110" t="str">
        <f>IFERROR(IF(E365="O",B365/(EOMONTH('뉴스룸 요약'!$F$17,0)-(VLOOKUP(CONCATENATE("http://skinnonews.com",A365),'기사 리스트'!C:E,3,FALSE))+1),""),"")</f>
        <v/>
      </c>
      <c r="H365" s="110" t="str">
        <f>IFERROR(IF(E365="O",C365/(EOMONTH('뉴스룸 요약'!$F$17,0)-(VLOOKUP(CONCATENATE("http://skinnonews.com",A365),'기사 리스트'!C:E,3,FALSE))+1),""),"")</f>
        <v/>
      </c>
      <c r="I365" s="110" t="str">
        <f t="shared" si="17"/>
        <v/>
      </c>
      <c r="J365" s="110" t="str">
        <f t="shared" si="18"/>
        <v/>
      </c>
      <c r="L365" s="111" t="str">
        <f>IFERROR(VLOOKUP("http://skinnonews.com"&amp;A365,'기사 리스트'!C:E,3,FALSE),"")</f>
        <v/>
      </c>
      <c r="Q365" s="110" t="str">
        <f>IFERROR(IF(E365="O",(INDEX('기사 리스트'!B:B,MATCH("http://skinnonews.com"&amp;A365,'기사 리스트'!C:C,0))),""),"")</f>
        <v/>
      </c>
    </row>
    <row r="366" spans="1:17">
      <c r="A366" s="6" t="s">
        <v>2196</v>
      </c>
      <c r="B366" s="6">
        <v>4</v>
      </c>
      <c r="C366" s="6">
        <v>4</v>
      </c>
      <c r="D366" s="110" t="str">
        <f t="shared" si="16"/>
        <v>기사임</v>
      </c>
      <c r="E366" s="110" t="str">
        <f>IF(D366="기사임",IFERROR(IF((VLOOKUP(CONCATENATE("http://skinnonews.com",A366),'기사 리스트'!C:E,3,FALSE))&gt;='뉴스룸 요약'!$F$17,"O",""),""),"")</f>
        <v/>
      </c>
      <c r="F366" s="110" t="str">
        <f>IFERROR(IF(VLOOKUP(CONCATENATE("http://skinnonews.com"&amp;A366),'기사 리스트'!C:D,2,FALSE)="yes","yes",""),"")</f>
        <v/>
      </c>
      <c r="G366" s="110" t="str">
        <f>IFERROR(IF(E366="O",B366/(EOMONTH('뉴스룸 요약'!$F$17,0)-(VLOOKUP(CONCATENATE("http://skinnonews.com",A366),'기사 리스트'!C:E,3,FALSE))+1),""),"")</f>
        <v/>
      </c>
      <c r="H366" s="110" t="str">
        <f>IFERROR(IF(E366="O",C366/(EOMONTH('뉴스룸 요약'!$F$17,0)-(VLOOKUP(CONCATENATE("http://skinnonews.com",A366),'기사 리스트'!C:E,3,FALSE))+1),""),"")</f>
        <v/>
      </c>
      <c r="I366" s="110" t="str">
        <f t="shared" si="17"/>
        <v/>
      </c>
      <c r="J366" s="110" t="str">
        <f t="shared" si="18"/>
        <v/>
      </c>
      <c r="L366" s="111" t="str">
        <f>IFERROR(VLOOKUP("http://skinnonews.com"&amp;A366,'기사 리스트'!C:E,3,FALSE),"")</f>
        <v/>
      </c>
      <c r="Q366" s="110" t="str">
        <f>IFERROR(IF(E366="O",(INDEX('기사 리스트'!B:B,MATCH("http://skinnonews.com"&amp;A366,'기사 리스트'!C:C,0))),""),"")</f>
        <v/>
      </c>
    </row>
    <row r="367" spans="1:17">
      <c r="A367" s="6" t="s">
        <v>2209</v>
      </c>
      <c r="B367" s="6">
        <v>4</v>
      </c>
      <c r="C367" s="6">
        <v>2</v>
      </c>
      <c r="D367" s="110" t="str">
        <f t="shared" si="16"/>
        <v>기사임</v>
      </c>
      <c r="E367" s="110" t="str">
        <f>IF(D367="기사임",IFERROR(IF((VLOOKUP(CONCATENATE("http://skinnonews.com",A367),'기사 리스트'!C:E,3,FALSE))&gt;='뉴스룸 요약'!$F$17,"O",""),""),"")</f>
        <v/>
      </c>
      <c r="F367" s="110" t="str">
        <f>IFERROR(IF(VLOOKUP(CONCATENATE("http://skinnonews.com"&amp;A367),'기사 리스트'!C:D,2,FALSE)="yes","yes",""),"")</f>
        <v/>
      </c>
      <c r="G367" s="110" t="str">
        <f>IFERROR(IF(E367="O",B367/(EOMONTH('뉴스룸 요약'!$F$17,0)-(VLOOKUP(CONCATENATE("http://skinnonews.com",A367),'기사 리스트'!C:E,3,FALSE))+1),""),"")</f>
        <v/>
      </c>
      <c r="H367" s="110" t="str">
        <f>IFERROR(IF(E367="O",C367/(EOMONTH('뉴스룸 요약'!$F$17,0)-(VLOOKUP(CONCATENATE("http://skinnonews.com",A367),'기사 리스트'!C:E,3,FALSE))+1),""),"")</f>
        <v/>
      </c>
      <c r="I367" s="110" t="str">
        <f t="shared" si="17"/>
        <v/>
      </c>
      <c r="J367" s="110" t="str">
        <f t="shared" si="18"/>
        <v/>
      </c>
      <c r="L367" s="111" t="str">
        <f>IFERROR(VLOOKUP("http://skinnonews.com"&amp;A367,'기사 리스트'!C:E,3,FALSE),"")</f>
        <v/>
      </c>
      <c r="Q367" s="110" t="str">
        <f>IFERROR(IF(E367="O",(INDEX('기사 리스트'!B:B,MATCH("http://skinnonews.com"&amp;A367,'기사 리스트'!C:C,0))),""),"")</f>
        <v/>
      </c>
    </row>
    <row r="368" spans="1:17">
      <c r="A368" s="6" t="s">
        <v>1506</v>
      </c>
      <c r="B368" s="6">
        <v>4</v>
      </c>
      <c r="C368" s="6">
        <v>4</v>
      </c>
      <c r="D368" s="110" t="str">
        <f t="shared" si="16"/>
        <v>기사임</v>
      </c>
      <c r="E368" s="110" t="str">
        <f>IF(D368="기사임",IFERROR(IF((VLOOKUP(CONCATENATE("http://skinnonews.com",A368),'기사 리스트'!C:E,3,FALSE))&gt;='뉴스룸 요약'!$F$17,"O",""),""),"")</f>
        <v/>
      </c>
      <c r="F368" s="110" t="str">
        <f>IFERROR(IF(VLOOKUP(CONCATENATE("http://skinnonews.com"&amp;A368),'기사 리스트'!C:D,2,FALSE)="yes","yes",""),"")</f>
        <v/>
      </c>
      <c r="G368" s="110" t="str">
        <f>IFERROR(IF(E368="O",B368/(EOMONTH('뉴스룸 요약'!$F$17,0)-(VLOOKUP(CONCATENATE("http://skinnonews.com",A368),'기사 리스트'!C:E,3,FALSE))+1),""),"")</f>
        <v/>
      </c>
      <c r="H368" s="110" t="str">
        <f>IFERROR(IF(E368="O",C368/(EOMONTH('뉴스룸 요약'!$F$17,0)-(VLOOKUP(CONCATENATE("http://skinnonews.com",A368),'기사 리스트'!C:E,3,FALSE))+1),""),"")</f>
        <v/>
      </c>
      <c r="I368" s="110" t="str">
        <f t="shared" si="17"/>
        <v/>
      </c>
      <c r="J368" s="110" t="str">
        <f t="shared" si="18"/>
        <v/>
      </c>
      <c r="L368" s="111" t="str">
        <f>IFERROR(VLOOKUP("http://skinnonews.com"&amp;A368,'기사 리스트'!C:E,3,FALSE),"")</f>
        <v/>
      </c>
      <c r="Q368" s="110" t="str">
        <f>IFERROR(IF(E368="O",(INDEX('기사 리스트'!B:B,MATCH("http://skinnonews.com"&amp;A368,'기사 리스트'!C:C,0))),""),"")</f>
        <v/>
      </c>
    </row>
    <row r="369" spans="1:17">
      <c r="A369" s="6" t="s">
        <v>593</v>
      </c>
      <c r="B369" s="6">
        <v>4</v>
      </c>
      <c r="C369" s="6">
        <v>4</v>
      </c>
      <c r="D369" s="110" t="str">
        <f t="shared" si="16"/>
        <v>기사임</v>
      </c>
      <c r="E369" s="110" t="str">
        <f>IF(D369="기사임",IFERROR(IF((VLOOKUP(CONCATENATE("http://skinnonews.com",A369),'기사 리스트'!C:E,3,FALSE))&gt;='뉴스룸 요약'!$F$17,"O",""),""),"")</f>
        <v/>
      </c>
      <c r="F369" s="110" t="str">
        <f>IFERROR(IF(VLOOKUP(CONCATENATE("http://skinnonews.com"&amp;A369),'기사 리스트'!C:D,2,FALSE)="yes","yes",""),"")</f>
        <v/>
      </c>
      <c r="G369" s="110" t="str">
        <f>IFERROR(IF(E369="O",B369/(EOMONTH('뉴스룸 요약'!$F$17,0)-(VLOOKUP(CONCATENATE("http://skinnonews.com",A369),'기사 리스트'!C:E,3,FALSE))+1),""),"")</f>
        <v/>
      </c>
      <c r="H369" s="110" t="str">
        <f>IFERROR(IF(E369="O",C369/(EOMONTH('뉴스룸 요약'!$F$17,0)-(VLOOKUP(CONCATENATE("http://skinnonews.com",A369),'기사 리스트'!C:E,3,FALSE))+1),""),"")</f>
        <v/>
      </c>
      <c r="I369" s="110" t="str">
        <f t="shared" si="17"/>
        <v/>
      </c>
      <c r="J369" s="110" t="str">
        <f t="shared" si="18"/>
        <v/>
      </c>
      <c r="L369" s="111">
        <f>IFERROR(VLOOKUP("http://skinnonews.com"&amp;A369,'기사 리스트'!C:E,3,FALSE),"")</f>
        <v>44412</v>
      </c>
      <c r="Q369" s="110" t="str">
        <f>IFERROR(IF(E369="O",(INDEX('기사 리스트'!B:B,MATCH("http://skinnonews.com"&amp;A369,'기사 리스트'!C:C,0))),""),"")</f>
        <v/>
      </c>
    </row>
    <row r="370" spans="1:17">
      <c r="A370" s="6" t="s">
        <v>646</v>
      </c>
      <c r="B370" s="6">
        <v>4</v>
      </c>
      <c r="C370" s="6">
        <v>5</v>
      </c>
      <c r="D370" s="110" t="str">
        <f t="shared" si="16"/>
        <v>기사임</v>
      </c>
      <c r="E370" s="110" t="str">
        <f>IF(D370="기사임",IFERROR(IF((VLOOKUP(CONCATENATE("http://skinnonews.com",A370),'기사 리스트'!C:E,3,FALSE))&gt;='뉴스룸 요약'!$F$17,"O",""),""),"")</f>
        <v/>
      </c>
      <c r="F370" s="110" t="str">
        <f>IFERROR(IF(VLOOKUP(CONCATENATE("http://skinnonews.com"&amp;A370),'기사 리스트'!C:D,2,FALSE)="yes","yes",""),"")</f>
        <v/>
      </c>
      <c r="G370" s="110" t="str">
        <f>IFERROR(IF(E370="O",B370/(EOMONTH('뉴스룸 요약'!$F$17,0)-(VLOOKUP(CONCATENATE("http://skinnonews.com",A370),'기사 리스트'!C:E,3,FALSE))+1),""),"")</f>
        <v/>
      </c>
      <c r="H370" s="110" t="str">
        <f>IFERROR(IF(E370="O",C370/(EOMONTH('뉴스룸 요약'!$F$17,0)-(VLOOKUP(CONCATENATE("http://skinnonews.com",A370),'기사 리스트'!C:E,3,FALSE))+1),""),"")</f>
        <v/>
      </c>
      <c r="I370" s="110" t="str">
        <f t="shared" si="17"/>
        <v/>
      </c>
      <c r="J370" s="110" t="str">
        <f t="shared" si="18"/>
        <v/>
      </c>
      <c r="L370" s="111" t="str">
        <f>IFERROR(VLOOKUP("http://skinnonews.com"&amp;A370,'기사 리스트'!C:E,3,FALSE),"")</f>
        <v/>
      </c>
      <c r="Q370" s="110" t="str">
        <f>IFERROR(IF(E370="O",(INDEX('기사 리스트'!B:B,MATCH("http://skinnonews.com"&amp;A370,'기사 리스트'!C:C,0))),""),"")</f>
        <v/>
      </c>
    </row>
    <row r="371" spans="1:17">
      <c r="A371" s="6" t="s">
        <v>1567</v>
      </c>
      <c r="B371" s="6">
        <v>4</v>
      </c>
      <c r="C371" s="6">
        <v>3</v>
      </c>
      <c r="D371" s="110" t="str">
        <f t="shared" si="16"/>
        <v>기사임</v>
      </c>
      <c r="E371" s="110" t="str">
        <f>IF(D371="기사임",IFERROR(IF((VLOOKUP(CONCATENATE("http://skinnonews.com",A371),'기사 리스트'!C:E,3,FALSE))&gt;='뉴스룸 요약'!$F$17,"O",""),""),"")</f>
        <v/>
      </c>
      <c r="F371" s="110" t="str">
        <f>IFERROR(IF(VLOOKUP(CONCATENATE("http://skinnonews.com"&amp;A371),'기사 리스트'!C:D,2,FALSE)="yes","yes",""),"")</f>
        <v/>
      </c>
      <c r="G371" s="110" t="str">
        <f>IFERROR(IF(E371="O",B371/(EOMONTH('뉴스룸 요약'!$F$17,0)-(VLOOKUP(CONCATENATE("http://skinnonews.com",A371),'기사 리스트'!C:E,3,FALSE))+1),""),"")</f>
        <v/>
      </c>
      <c r="H371" s="110" t="str">
        <f>IFERROR(IF(E371="O",C371/(EOMONTH('뉴스룸 요약'!$F$17,0)-(VLOOKUP(CONCATENATE("http://skinnonews.com",A371),'기사 리스트'!C:E,3,FALSE))+1),""),"")</f>
        <v/>
      </c>
      <c r="I371" s="110" t="str">
        <f t="shared" si="17"/>
        <v/>
      </c>
      <c r="J371" s="110" t="str">
        <f t="shared" si="18"/>
        <v/>
      </c>
      <c r="L371" s="111" t="str">
        <f>IFERROR(VLOOKUP("http://skinnonews.com"&amp;A371,'기사 리스트'!C:E,3,FALSE),"")</f>
        <v/>
      </c>
      <c r="Q371" s="110" t="str">
        <f>IFERROR(IF(E371="O",(INDEX('기사 리스트'!B:B,MATCH("http://skinnonews.com"&amp;A371,'기사 리스트'!C:C,0))),""),"")</f>
        <v/>
      </c>
    </row>
    <row r="372" spans="1:17">
      <c r="A372" s="6" t="s">
        <v>1569</v>
      </c>
      <c r="B372" s="6">
        <v>4</v>
      </c>
      <c r="C372" s="6">
        <v>3</v>
      </c>
      <c r="D372" s="110" t="str">
        <f t="shared" si="16"/>
        <v>기사임</v>
      </c>
      <c r="E372" s="110" t="str">
        <f>IF(D372="기사임",IFERROR(IF((VLOOKUP(CONCATENATE("http://skinnonews.com",A372),'기사 리스트'!C:E,3,FALSE))&gt;='뉴스룸 요약'!$F$17,"O",""),""),"")</f>
        <v/>
      </c>
      <c r="F372" s="110" t="str">
        <f>IFERROR(IF(VLOOKUP(CONCATENATE("http://skinnonews.com"&amp;A372),'기사 리스트'!C:D,2,FALSE)="yes","yes",""),"")</f>
        <v/>
      </c>
      <c r="G372" s="110" t="str">
        <f>IFERROR(IF(E372="O",B372/(EOMONTH('뉴스룸 요약'!$F$17,0)-(VLOOKUP(CONCATENATE("http://skinnonews.com",A372),'기사 리스트'!C:E,3,FALSE))+1),""),"")</f>
        <v/>
      </c>
      <c r="H372" s="110" t="str">
        <f>IFERROR(IF(E372="O",C372/(EOMONTH('뉴스룸 요약'!$F$17,0)-(VLOOKUP(CONCATENATE("http://skinnonews.com",A372),'기사 리스트'!C:E,3,FALSE))+1),""),"")</f>
        <v/>
      </c>
      <c r="I372" s="110" t="str">
        <f t="shared" si="17"/>
        <v/>
      </c>
      <c r="J372" s="110" t="str">
        <f t="shared" si="18"/>
        <v/>
      </c>
      <c r="L372" s="111" t="str">
        <f>IFERROR(VLOOKUP("http://skinnonews.com"&amp;A372,'기사 리스트'!C:E,3,FALSE),"")</f>
        <v/>
      </c>
      <c r="Q372" s="110" t="str">
        <f>IFERROR(IF(E372="O",(INDEX('기사 리스트'!B:B,MATCH("http://skinnonews.com"&amp;A372,'기사 리스트'!C:C,0))),""),"")</f>
        <v/>
      </c>
    </row>
    <row r="373" spans="1:17">
      <c r="A373" s="6" t="s">
        <v>856</v>
      </c>
      <c r="B373" s="6">
        <v>4</v>
      </c>
      <c r="C373" s="6">
        <v>4</v>
      </c>
      <c r="D373" s="110" t="str">
        <f t="shared" si="16"/>
        <v>기사임</v>
      </c>
      <c r="E373" s="110" t="str">
        <f>IF(D373="기사임",IFERROR(IF((VLOOKUP(CONCATENATE("http://skinnonews.com",A373),'기사 리스트'!C:E,3,FALSE))&gt;='뉴스룸 요약'!$F$17,"O",""),""),"")</f>
        <v/>
      </c>
      <c r="F373" s="110" t="str">
        <f>IFERROR(IF(VLOOKUP(CONCATENATE("http://skinnonews.com"&amp;A373),'기사 리스트'!C:D,2,FALSE)="yes","yes",""),"")</f>
        <v/>
      </c>
      <c r="G373" s="110" t="str">
        <f>IFERROR(IF(E373="O",B373/(EOMONTH('뉴스룸 요약'!$F$17,0)-(VLOOKUP(CONCATENATE("http://skinnonews.com",A373),'기사 리스트'!C:E,3,FALSE))+1),""),"")</f>
        <v/>
      </c>
      <c r="H373" s="110" t="str">
        <f>IFERROR(IF(E373="O",C373/(EOMONTH('뉴스룸 요약'!$F$17,0)-(VLOOKUP(CONCATENATE("http://skinnonews.com",A373),'기사 리스트'!C:E,3,FALSE))+1),""),"")</f>
        <v/>
      </c>
      <c r="I373" s="110" t="str">
        <f t="shared" si="17"/>
        <v/>
      </c>
      <c r="J373" s="110" t="str">
        <f t="shared" si="18"/>
        <v/>
      </c>
      <c r="L373" s="111" t="str">
        <f>IFERROR(VLOOKUP("http://skinnonews.com"&amp;A373,'기사 리스트'!C:E,3,FALSE),"")</f>
        <v/>
      </c>
      <c r="Q373" s="110" t="str">
        <f>IFERROR(IF(E373="O",(INDEX('기사 리스트'!B:B,MATCH("http://skinnonews.com"&amp;A373,'기사 리스트'!C:C,0))),""),"")</f>
        <v/>
      </c>
    </row>
    <row r="374" spans="1:17">
      <c r="A374" s="6" t="s">
        <v>525</v>
      </c>
      <c r="B374" s="6">
        <v>4</v>
      </c>
      <c r="C374" s="6">
        <v>4</v>
      </c>
      <c r="D374" s="110" t="str">
        <f t="shared" si="16"/>
        <v>기사임</v>
      </c>
      <c r="E374" s="110" t="str">
        <f>IF(D374="기사임",IFERROR(IF((VLOOKUP(CONCATENATE("http://skinnonews.com",A374),'기사 리스트'!C:E,3,FALSE))&gt;='뉴스룸 요약'!$F$17,"O",""),""),"")</f>
        <v/>
      </c>
      <c r="F374" s="110" t="str">
        <f>IFERROR(IF(VLOOKUP(CONCATENATE("http://skinnonews.com"&amp;A374),'기사 리스트'!C:D,2,FALSE)="yes","yes",""),"")</f>
        <v/>
      </c>
      <c r="G374" s="110" t="str">
        <f>IFERROR(IF(E374="O",B374/(EOMONTH('뉴스룸 요약'!$F$17,0)-(VLOOKUP(CONCATENATE("http://skinnonews.com",A374),'기사 리스트'!C:E,3,FALSE))+1),""),"")</f>
        <v/>
      </c>
      <c r="H374" s="110" t="str">
        <f>IFERROR(IF(E374="O",C374/(EOMONTH('뉴스룸 요약'!$F$17,0)-(VLOOKUP(CONCATENATE("http://skinnonews.com",A374),'기사 리스트'!C:E,3,FALSE))+1),""),"")</f>
        <v/>
      </c>
      <c r="I374" s="110" t="str">
        <f t="shared" si="17"/>
        <v/>
      </c>
      <c r="J374" s="110" t="str">
        <f t="shared" si="18"/>
        <v/>
      </c>
      <c r="L374" s="111">
        <f>IFERROR(VLOOKUP("http://skinnonews.com"&amp;A374,'기사 리스트'!C:E,3,FALSE),"")</f>
        <v>44530</v>
      </c>
      <c r="Q374" s="110" t="str">
        <f>IFERROR(IF(E374="O",(INDEX('기사 리스트'!B:B,MATCH("http://skinnonews.com"&amp;A374,'기사 리스트'!C:C,0))),""),"")</f>
        <v/>
      </c>
    </row>
    <row r="375" spans="1:17">
      <c r="A375" s="6" t="s">
        <v>610</v>
      </c>
      <c r="B375" s="6">
        <v>4</v>
      </c>
      <c r="C375" s="6">
        <v>3</v>
      </c>
      <c r="D375" s="110" t="str">
        <f t="shared" si="16"/>
        <v>기사임</v>
      </c>
      <c r="E375" s="110" t="str">
        <f>IF(D375="기사임",IFERROR(IF((VLOOKUP(CONCATENATE("http://skinnonews.com",A375),'기사 리스트'!C:E,3,FALSE))&gt;='뉴스룸 요약'!$F$17,"O",""),""),"")</f>
        <v/>
      </c>
      <c r="F375" s="110" t="str">
        <f>IFERROR(IF(VLOOKUP(CONCATENATE("http://skinnonews.com"&amp;A375),'기사 리스트'!C:D,2,FALSE)="yes","yes",""),"")</f>
        <v/>
      </c>
      <c r="G375" s="110" t="str">
        <f>IFERROR(IF(E375="O",B375/(EOMONTH('뉴스룸 요약'!$F$17,0)-(VLOOKUP(CONCATENATE("http://skinnonews.com",A375),'기사 리스트'!C:E,3,FALSE))+1),""),"")</f>
        <v/>
      </c>
      <c r="H375" s="110" t="str">
        <f>IFERROR(IF(E375="O",C375/(EOMONTH('뉴스룸 요약'!$F$17,0)-(VLOOKUP(CONCATENATE("http://skinnonews.com",A375),'기사 리스트'!C:E,3,FALSE))+1),""),"")</f>
        <v/>
      </c>
      <c r="I375" s="110" t="str">
        <f t="shared" si="17"/>
        <v/>
      </c>
      <c r="J375" s="110" t="str">
        <f t="shared" si="18"/>
        <v/>
      </c>
      <c r="L375" s="111" t="str">
        <f>IFERROR(VLOOKUP("http://skinnonews.com"&amp;A375,'기사 리스트'!C:E,3,FALSE),"")</f>
        <v/>
      </c>
      <c r="Q375" s="110" t="str">
        <f>IFERROR(IF(E375="O",(INDEX('기사 리스트'!B:B,MATCH("http://skinnonews.com"&amp;A375,'기사 리스트'!C:C,0))),""),"")</f>
        <v/>
      </c>
    </row>
    <row r="376" spans="1:17">
      <c r="A376" s="6" t="s">
        <v>557</v>
      </c>
      <c r="B376" s="6">
        <v>4</v>
      </c>
      <c r="C376" s="6">
        <v>5</v>
      </c>
      <c r="D376" s="110" t="str">
        <f t="shared" si="16"/>
        <v>기사임</v>
      </c>
      <c r="E376" s="110" t="str">
        <f>IF(D376="기사임",IFERROR(IF((VLOOKUP(CONCATENATE("http://skinnonews.com",A376),'기사 리스트'!C:E,3,FALSE))&gt;='뉴스룸 요약'!$F$17,"O",""),""),"")</f>
        <v/>
      </c>
      <c r="F376" s="110" t="str">
        <f>IFERROR(IF(VLOOKUP(CONCATENATE("http://skinnonews.com"&amp;A376),'기사 리스트'!C:D,2,FALSE)="yes","yes",""),"")</f>
        <v/>
      </c>
      <c r="G376" s="110" t="str">
        <f>IFERROR(IF(E376="O",B376/(EOMONTH('뉴스룸 요약'!$F$17,0)-(VLOOKUP(CONCATENATE("http://skinnonews.com",A376),'기사 리스트'!C:E,3,FALSE))+1),""),"")</f>
        <v/>
      </c>
      <c r="H376" s="110" t="str">
        <f>IFERROR(IF(E376="O",C376/(EOMONTH('뉴스룸 요약'!$F$17,0)-(VLOOKUP(CONCATENATE("http://skinnonews.com",A376),'기사 리스트'!C:E,3,FALSE))+1),""),"")</f>
        <v/>
      </c>
      <c r="I376" s="110" t="str">
        <f t="shared" si="17"/>
        <v/>
      </c>
      <c r="J376" s="110" t="str">
        <f t="shared" si="18"/>
        <v/>
      </c>
      <c r="L376" s="111" t="str">
        <f>IFERROR(VLOOKUP("http://skinnonews.com"&amp;A376,'기사 리스트'!C:E,3,FALSE),"")</f>
        <v/>
      </c>
      <c r="Q376" s="110" t="str">
        <f>IFERROR(IF(E376="O",(INDEX('기사 리스트'!B:B,MATCH("http://skinnonews.com"&amp;A376,'기사 리스트'!C:C,0))),""),"")</f>
        <v/>
      </c>
    </row>
    <row r="377" spans="1:17">
      <c r="A377" s="6" t="s">
        <v>2214</v>
      </c>
      <c r="B377" s="6">
        <v>4</v>
      </c>
      <c r="C377" s="6">
        <v>3</v>
      </c>
      <c r="D377" s="110" t="str">
        <f t="shared" si="16"/>
        <v>기사임</v>
      </c>
      <c r="E377" s="110" t="str">
        <f>IF(D377="기사임",IFERROR(IF((VLOOKUP(CONCATENATE("http://skinnonews.com",A377),'기사 리스트'!C:E,3,FALSE))&gt;='뉴스룸 요약'!$F$17,"O",""),""),"")</f>
        <v/>
      </c>
      <c r="F377" s="110" t="str">
        <f>IFERROR(IF(VLOOKUP(CONCATENATE("http://skinnonews.com"&amp;A377),'기사 리스트'!C:D,2,FALSE)="yes","yes",""),"")</f>
        <v/>
      </c>
      <c r="G377" s="110" t="str">
        <f>IFERROR(IF(E377="O",B377/(EOMONTH('뉴스룸 요약'!$F$17,0)-(VLOOKUP(CONCATENATE("http://skinnonews.com",A377),'기사 리스트'!C:E,3,FALSE))+1),""),"")</f>
        <v/>
      </c>
      <c r="H377" s="110" t="str">
        <f>IFERROR(IF(E377="O",C377/(EOMONTH('뉴스룸 요약'!$F$17,0)-(VLOOKUP(CONCATENATE("http://skinnonews.com",A377),'기사 리스트'!C:E,3,FALSE))+1),""),"")</f>
        <v/>
      </c>
      <c r="I377" s="110" t="str">
        <f t="shared" si="17"/>
        <v/>
      </c>
      <c r="J377" s="110" t="str">
        <f t="shared" si="18"/>
        <v/>
      </c>
      <c r="L377" s="111" t="str">
        <f>IFERROR(VLOOKUP("http://skinnonews.com"&amp;A377,'기사 리스트'!C:E,3,FALSE),"")</f>
        <v/>
      </c>
      <c r="Q377" s="110" t="str">
        <f>IFERROR(IF(E377="O",(INDEX('기사 리스트'!B:B,MATCH("http://skinnonews.com"&amp;A377,'기사 리스트'!C:C,0))),""),"")</f>
        <v/>
      </c>
    </row>
    <row r="378" spans="1:17">
      <c r="A378" s="6" t="s">
        <v>1623</v>
      </c>
      <c r="B378" s="6">
        <v>4</v>
      </c>
      <c r="C378" s="6">
        <v>3</v>
      </c>
      <c r="D378" s="110" t="str">
        <f t="shared" si="16"/>
        <v/>
      </c>
      <c r="E378" s="110" t="str">
        <f>IF(D378="기사임",IFERROR(IF((VLOOKUP(CONCATENATE("http://skinnonews.com",A378),'기사 리스트'!C:E,3,FALSE))&gt;='뉴스룸 요약'!$F$17,"O",""),""),"")</f>
        <v/>
      </c>
      <c r="F378" s="110" t="str">
        <f>IFERROR(IF(VLOOKUP(CONCATENATE("http://skinnonews.com"&amp;A378),'기사 리스트'!C:D,2,FALSE)="yes","yes",""),"")</f>
        <v/>
      </c>
      <c r="G378" s="110" t="str">
        <f>IFERROR(IF(E378="O",B378/(EOMONTH('뉴스룸 요약'!$F$17,0)-(VLOOKUP(CONCATENATE("http://skinnonews.com",A378),'기사 리스트'!C:E,3,FALSE))+1),""),"")</f>
        <v/>
      </c>
      <c r="H378" s="110" t="str">
        <f>IFERROR(IF(E378="O",C378/(EOMONTH('뉴스룸 요약'!$F$17,0)-(VLOOKUP(CONCATENATE("http://skinnonews.com",A378),'기사 리스트'!C:E,3,FALSE))+1),""),"")</f>
        <v/>
      </c>
      <c r="I378" s="110" t="str">
        <f t="shared" si="17"/>
        <v/>
      </c>
      <c r="J378" s="110" t="str">
        <f t="shared" si="18"/>
        <v/>
      </c>
      <c r="L378" s="111" t="str">
        <f>IFERROR(VLOOKUP("http://skinnonews.com"&amp;A378,'기사 리스트'!C:E,3,FALSE),"")</f>
        <v/>
      </c>
      <c r="Q378" s="110" t="str">
        <f>IFERROR(IF(E378="O",(INDEX('기사 리스트'!B:B,MATCH("http://skinnonews.com"&amp;A378,'기사 리스트'!C:C,0))),""),"")</f>
        <v/>
      </c>
    </row>
    <row r="379" spans="1:17">
      <c r="A379" s="6" t="s">
        <v>750</v>
      </c>
      <c r="B379" s="6">
        <v>4</v>
      </c>
      <c r="C379" s="6">
        <v>3</v>
      </c>
      <c r="D379" s="110" t="str">
        <f t="shared" si="16"/>
        <v/>
      </c>
      <c r="E379" s="110" t="str">
        <f>IF(D379="기사임",IFERROR(IF((VLOOKUP(CONCATENATE("http://skinnonews.com",A379),'기사 리스트'!C:E,3,FALSE))&gt;='뉴스룸 요약'!$F$17,"O",""),""),"")</f>
        <v/>
      </c>
      <c r="F379" s="110" t="str">
        <f>IFERROR(IF(VLOOKUP(CONCATENATE("http://skinnonews.com"&amp;A379),'기사 리스트'!C:D,2,FALSE)="yes","yes",""),"")</f>
        <v/>
      </c>
      <c r="G379" s="110" t="str">
        <f>IFERROR(IF(E379="O",B379/(EOMONTH('뉴스룸 요약'!$F$17,0)-(VLOOKUP(CONCATENATE("http://skinnonews.com",A379),'기사 리스트'!C:E,3,FALSE))+1),""),"")</f>
        <v/>
      </c>
      <c r="H379" s="110" t="str">
        <f>IFERROR(IF(E379="O",C379/(EOMONTH('뉴스룸 요약'!$F$17,0)-(VLOOKUP(CONCATENATE("http://skinnonews.com",A379),'기사 리스트'!C:E,3,FALSE))+1),""),"")</f>
        <v/>
      </c>
      <c r="I379" s="110" t="str">
        <f t="shared" si="17"/>
        <v/>
      </c>
      <c r="J379" s="110" t="str">
        <f t="shared" si="18"/>
        <v/>
      </c>
      <c r="L379" s="111" t="str">
        <f>IFERROR(VLOOKUP("http://skinnonews.com"&amp;A379,'기사 리스트'!C:E,3,FALSE),"")</f>
        <v/>
      </c>
      <c r="Q379" s="110" t="str">
        <f>IFERROR(IF(E379="O",(INDEX('기사 리스트'!B:B,MATCH("http://skinnonews.com"&amp;A379,'기사 리스트'!C:C,0))),""),"")</f>
        <v/>
      </c>
    </row>
    <row r="380" spans="1:17">
      <c r="A380" s="6" t="s">
        <v>1559</v>
      </c>
      <c r="B380" s="6">
        <v>4</v>
      </c>
      <c r="C380" s="6">
        <v>4</v>
      </c>
      <c r="D380" s="110" t="str">
        <f t="shared" si="16"/>
        <v/>
      </c>
      <c r="E380" s="110" t="str">
        <f>IF(D380="기사임",IFERROR(IF((VLOOKUP(CONCATENATE("http://skinnonews.com",A380),'기사 리스트'!C:E,3,FALSE))&gt;='뉴스룸 요약'!$F$17,"O",""),""),"")</f>
        <v/>
      </c>
      <c r="F380" s="110" t="str">
        <f>IFERROR(IF(VLOOKUP(CONCATENATE("http://skinnonews.com"&amp;A380),'기사 리스트'!C:D,2,FALSE)="yes","yes",""),"")</f>
        <v/>
      </c>
      <c r="G380" s="110" t="str">
        <f>IFERROR(IF(E380="O",B380/(EOMONTH('뉴스룸 요약'!$F$17,0)-(VLOOKUP(CONCATENATE("http://skinnonews.com",A380),'기사 리스트'!C:E,3,FALSE))+1),""),"")</f>
        <v/>
      </c>
      <c r="H380" s="110" t="str">
        <f>IFERROR(IF(E380="O",C380/(EOMONTH('뉴스룸 요약'!$F$17,0)-(VLOOKUP(CONCATENATE("http://skinnonews.com",A380),'기사 리스트'!C:E,3,FALSE))+1),""),"")</f>
        <v/>
      </c>
      <c r="I380" s="110" t="str">
        <f t="shared" si="17"/>
        <v/>
      </c>
      <c r="J380" s="110" t="str">
        <f t="shared" si="18"/>
        <v/>
      </c>
      <c r="L380" s="111" t="str">
        <f>IFERROR(VLOOKUP("http://skinnonews.com"&amp;A380,'기사 리스트'!C:E,3,FALSE),"")</f>
        <v/>
      </c>
      <c r="Q380" s="110" t="str">
        <f>IFERROR(IF(E380="O",(INDEX('기사 리스트'!B:B,MATCH("http://skinnonews.com"&amp;A380,'기사 리스트'!C:C,0))),""),"")</f>
        <v/>
      </c>
    </row>
    <row r="381" spans="1:17">
      <c r="A381" s="6" t="s">
        <v>1509</v>
      </c>
      <c r="B381" s="6">
        <v>4</v>
      </c>
      <c r="C381" s="6">
        <v>3</v>
      </c>
      <c r="D381" s="110" t="str">
        <f t="shared" si="16"/>
        <v/>
      </c>
      <c r="E381" s="110" t="str">
        <f>IF(D381="기사임",IFERROR(IF((VLOOKUP(CONCATENATE("http://skinnonews.com",A381),'기사 리스트'!C:E,3,FALSE))&gt;='뉴스룸 요약'!$F$17,"O",""),""),"")</f>
        <v/>
      </c>
      <c r="F381" s="110" t="str">
        <f>IFERROR(IF(VLOOKUP(CONCATENATE("http://skinnonews.com"&amp;A381),'기사 리스트'!C:D,2,FALSE)="yes","yes",""),"")</f>
        <v/>
      </c>
      <c r="G381" s="110" t="str">
        <f>IFERROR(IF(E381="O",B381/(EOMONTH('뉴스룸 요약'!$F$17,0)-(VLOOKUP(CONCATENATE("http://skinnonews.com",A381),'기사 리스트'!C:E,3,FALSE))+1),""),"")</f>
        <v/>
      </c>
      <c r="H381" s="110" t="str">
        <f>IFERROR(IF(E381="O",C381/(EOMONTH('뉴스룸 요약'!$F$17,0)-(VLOOKUP(CONCATENATE("http://skinnonews.com",A381),'기사 리스트'!C:E,3,FALSE))+1),""),"")</f>
        <v/>
      </c>
      <c r="I381" s="110" t="str">
        <f t="shared" si="17"/>
        <v/>
      </c>
      <c r="J381" s="110" t="str">
        <f t="shared" si="18"/>
        <v/>
      </c>
      <c r="L381" s="111" t="str">
        <f>IFERROR(VLOOKUP("http://skinnonews.com"&amp;A381,'기사 리스트'!C:E,3,FALSE),"")</f>
        <v/>
      </c>
      <c r="Q381" s="110" t="str">
        <f>IFERROR(IF(E381="O",(INDEX('기사 리스트'!B:B,MATCH("http://skinnonews.com"&amp;A381,'기사 리스트'!C:C,0))),""),"")</f>
        <v/>
      </c>
    </row>
    <row r="382" spans="1:17">
      <c r="A382" s="6" t="s">
        <v>2239</v>
      </c>
      <c r="B382" s="6">
        <v>4</v>
      </c>
      <c r="C382" s="6">
        <v>5</v>
      </c>
      <c r="D382" s="110" t="str">
        <f t="shared" si="16"/>
        <v/>
      </c>
      <c r="E382" s="110" t="str">
        <f>IF(D382="기사임",IFERROR(IF((VLOOKUP(CONCATENATE("http://skinnonews.com",A382),'기사 리스트'!C:E,3,FALSE))&gt;='뉴스룸 요약'!$F$17,"O",""),""),"")</f>
        <v/>
      </c>
      <c r="F382" s="110" t="str">
        <f>IFERROR(IF(VLOOKUP(CONCATENATE("http://skinnonews.com"&amp;A382),'기사 리스트'!C:D,2,FALSE)="yes","yes",""),"")</f>
        <v/>
      </c>
      <c r="G382" s="110" t="str">
        <f>IFERROR(IF(E382="O",B382/(EOMONTH('뉴스룸 요약'!$F$17,0)-(VLOOKUP(CONCATENATE("http://skinnonews.com",A382),'기사 리스트'!C:E,3,FALSE))+1),""),"")</f>
        <v/>
      </c>
      <c r="H382" s="110" t="str">
        <f>IFERROR(IF(E382="O",C382/(EOMONTH('뉴스룸 요약'!$F$17,0)-(VLOOKUP(CONCATENATE("http://skinnonews.com",A382),'기사 리스트'!C:E,3,FALSE))+1),""),"")</f>
        <v/>
      </c>
      <c r="I382" s="110" t="str">
        <f t="shared" si="17"/>
        <v/>
      </c>
      <c r="J382" s="110" t="str">
        <f t="shared" si="18"/>
        <v/>
      </c>
      <c r="L382" s="111" t="str">
        <f>IFERROR(VLOOKUP("http://skinnonews.com"&amp;A382,'기사 리스트'!C:E,3,FALSE),"")</f>
        <v/>
      </c>
      <c r="Q382" s="110" t="str">
        <f>IFERROR(IF(E382="O",(INDEX('기사 리스트'!B:B,MATCH("http://skinnonews.com"&amp;A382,'기사 리스트'!C:C,0))),""),"")</f>
        <v/>
      </c>
    </row>
    <row r="383" spans="1:17">
      <c r="A383" s="6" t="s">
        <v>2240</v>
      </c>
      <c r="B383" s="6">
        <v>4</v>
      </c>
      <c r="C383" s="6">
        <v>6</v>
      </c>
      <c r="D383" s="110" t="str">
        <f t="shared" si="16"/>
        <v/>
      </c>
      <c r="E383" s="110" t="str">
        <f>IF(D383="기사임",IFERROR(IF((VLOOKUP(CONCATENATE("http://skinnonews.com",A383),'기사 리스트'!C:E,3,FALSE))&gt;='뉴스룸 요약'!$F$17,"O",""),""),"")</f>
        <v/>
      </c>
      <c r="F383" s="110" t="str">
        <f>IFERROR(IF(VLOOKUP(CONCATENATE("http://skinnonews.com"&amp;A383),'기사 리스트'!C:D,2,FALSE)="yes","yes",""),"")</f>
        <v/>
      </c>
      <c r="G383" s="110" t="str">
        <f>IFERROR(IF(E383="O",B383/(EOMONTH('뉴스룸 요약'!$F$17,0)-(VLOOKUP(CONCATENATE("http://skinnonews.com",A383),'기사 리스트'!C:E,3,FALSE))+1),""),"")</f>
        <v/>
      </c>
      <c r="H383" s="110" t="str">
        <f>IFERROR(IF(E383="O",C383/(EOMONTH('뉴스룸 요약'!$F$17,0)-(VLOOKUP(CONCATENATE("http://skinnonews.com",A383),'기사 리스트'!C:E,3,FALSE))+1),""),"")</f>
        <v/>
      </c>
      <c r="I383" s="110" t="str">
        <f t="shared" si="17"/>
        <v/>
      </c>
      <c r="J383" s="110" t="str">
        <f t="shared" si="18"/>
        <v/>
      </c>
      <c r="L383" s="111" t="str">
        <f>IFERROR(VLOOKUP("http://skinnonews.com"&amp;A383,'기사 리스트'!C:E,3,FALSE),"")</f>
        <v/>
      </c>
      <c r="Q383" s="110" t="str">
        <f>IFERROR(IF(E383="O",(INDEX('기사 리스트'!B:B,MATCH("http://skinnonews.com"&amp;A383,'기사 리스트'!C:C,0))),""),"")</f>
        <v/>
      </c>
    </row>
    <row r="384" spans="1:17">
      <c r="A384" s="6" t="s">
        <v>2297</v>
      </c>
      <c r="B384" s="6">
        <v>4</v>
      </c>
      <c r="C384" s="6">
        <v>5</v>
      </c>
      <c r="D384" s="110" t="str">
        <f t="shared" si="16"/>
        <v/>
      </c>
      <c r="E384" s="110" t="str">
        <f>IF(D384="기사임",IFERROR(IF((VLOOKUP(CONCATENATE("http://skinnonews.com",A384),'기사 리스트'!C:E,3,FALSE))&gt;='뉴스룸 요약'!$F$17,"O",""),""),"")</f>
        <v/>
      </c>
      <c r="F384" s="110" t="str">
        <f>IFERROR(IF(VLOOKUP(CONCATENATE("http://skinnonews.com"&amp;A384),'기사 리스트'!C:D,2,FALSE)="yes","yes",""),"")</f>
        <v/>
      </c>
      <c r="G384" s="110" t="str">
        <f>IFERROR(IF(E384="O",B384/(EOMONTH('뉴스룸 요약'!$F$17,0)-(VLOOKUP(CONCATENATE("http://skinnonews.com",A384),'기사 리스트'!C:E,3,FALSE))+1),""),"")</f>
        <v/>
      </c>
      <c r="H384" s="110" t="str">
        <f>IFERROR(IF(E384="O",C384/(EOMONTH('뉴스룸 요약'!$F$17,0)-(VLOOKUP(CONCATENATE("http://skinnonews.com",A384),'기사 리스트'!C:E,3,FALSE))+1),""),"")</f>
        <v/>
      </c>
      <c r="I384" s="110" t="str">
        <f t="shared" si="17"/>
        <v/>
      </c>
      <c r="J384" s="110" t="str">
        <f t="shared" si="18"/>
        <v/>
      </c>
      <c r="L384" s="111" t="str">
        <f>IFERROR(VLOOKUP("http://skinnonews.com"&amp;A384,'기사 리스트'!C:E,3,FALSE),"")</f>
        <v/>
      </c>
      <c r="Q384" s="110" t="str">
        <f>IFERROR(IF(E384="O",(INDEX('기사 리스트'!B:B,MATCH("http://skinnonews.com"&amp;A384,'기사 리스트'!C:C,0))),""),"")</f>
        <v/>
      </c>
    </row>
    <row r="385" spans="1:17">
      <c r="A385" s="6" t="s">
        <v>2298</v>
      </c>
      <c r="B385" s="6">
        <v>4</v>
      </c>
      <c r="C385" s="6">
        <v>5</v>
      </c>
      <c r="D385" s="110" t="str">
        <f t="shared" si="16"/>
        <v/>
      </c>
      <c r="E385" s="110" t="str">
        <f>IF(D385="기사임",IFERROR(IF((VLOOKUP(CONCATENATE("http://skinnonews.com",A385),'기사 리스트'!C:E,3,FALSE))&gt;='뉴스룸 요약'!$F$17,"O",""),""),"")</f>
        <v/>
      </c>
      <c r="F385" s="110" t="str">
        <f>IFERROR(IF(VLOOKUP(CONCATENATE("http://skinnonews.com"&amp;A385),'기사 리스트'!C:D,2,FALSE)="yes","yes",""),"")</f>
        <v/>
      </c>
      <c r="G385" s="110" t="str">
        <f>IFERROR(IF(E385="O",B385/(EOMONTH('뉴스룸 요약'!$F$17,0)-(VLOOKUP(CONCATENATE("http://skinnonews.com",A385),'기사 리스트'!C:E,3,FALSE))+1),""),"")</f>
        <v/>
      </c>
      <c r="H385" s="110" t="str">
        <f>IFERROR(IF(E385="O",C385/(EOMONTH('뉴스룸 요약'!$F$17,0)-(VLOOKUP(CONCATENATE("http://skinnonews.com",A385),'기사 리스트'!C:E,3,FALSE))+1),""),"")</f>
        <v/>
      </c>
      <c r="I385" s="110" t="str">
        <f t="shared" si="17"/>
        <v/>
      </c>
      <c r="J385" s="110" t="str">
        <f t="shared" si="18"/>
        <v/>
      </c>
      <c r="L385" s="111" t="str">
        <f>IFERROR(VLOOKUP("http://skinnonews.com"&amp;A385,'기사 리스트'!C:E,3,FALSE),"")</f>
        <v/>
      </c>
      <c r="Q385" s="110" t="str">
        <f>IFERROR(IF(E385="O",(INDEX('기사 리스트'!B:B,MATCH("http://skinnonews.com"&amp;A385,'기사 리스트'!C:C,0))),""),"")</f>
        <v/>
      </c>
    </row>
    <row r="386" spans="1:17">
      <c r="A386" s="6" t="s">
        <v>2299</v>
      </c>
      <c r="B386" s="6">
        <v>4</v>
      </c>
      <c r="C386" s="6">
        <v>1</v>
      </c>
      <c r="D386" s="110" t="str">
        <f t="shared" ref="D386:D449" si="19">IF(AND(LEFT(A386,17)="/global/archives/",ISNUMBER(_xlfn.NUMBERVALUE(MID(A386,18,1))),ISERROR(FIND("ckattempt",A386)),ISERROR(FIND("preview",A386))),"기사임","")</f>
        <v/>
      </c>
      <c r="E386" s="110" t="str">
        <f>IF(D386="기사임",IFERROR(IF((VLOOKUP(CONCATENATE("http://skinnonews.com",A386),'기사 리스트'!C:E,3,FALSE))&gt;='뉴스룸 요약'!$F$17,"O",""),""),"")</f>
        <v/>
      </c>
      <c r="F386" s="110" t="str">
        <f>IFERROR(IF(VLOOKUP(CONCATENATE("http://skinnonews.com"&amp;A386),'기사 리스트'!C:D,2,FALSE)="yes","yes",""),"")</f>
        <v/>
      </c>
      <c r="G386" s="110" t="str">
        <f>IFERROR(IF(E386="O",B386/(EOMONTH('뉴스룸 요약'!$F$17,0)-(VLOOKUP(CONCATENATE("http://skinnonews.com",A386),'기사 리스트'!C:E,3,FALSE))+1),""),"")</f>
        <v/>
      </c>
      <c r="H386" s="110" t="str">
        <f>IFERROR(IF(E386="O",C386/(EOMONTH('뉴스룸 요약'!$F$17,0)-(VLOOKUP(CONCATENATE("http://skinnonews.com",A386),'기사 리스트'!C:E,3,FALSE))+1),""),"")</f>
        <v/>
      </c>
      <c r="I386" s="110" t="str">
        <f t="shared" si="17"/>
        <v/>
      </c>
      <c r="J386" s="110" t="str">
        <f t="shared" si="18"/>
        <v/>
      </c>
      <c r="L386" s="111" t="str">
        <f>IFERROR(VLOOKUP("http://skinnonews.com"&amp;A386,'기사 리스트'!C:E,3,FALSE),"")</f>
        <v/>
      </c>
      <c r="Q386" s="110" t="str">
        <f>IFERROR(IF(E386="O",(INDEX('기사 리스트'!B:B,MATCH("http://skinnonews.com"&amp;A386,'기사 리스트'!C:C,0))),""),"")</f>
        <v/>
      </c>
    </row>
    <row r="387" spans="1:17">
      <c r="A387" s="6" t="s">
        <v>2300</v>
      </c>
      <c r="B387" s="6">
        <v>4</v>
      </c>
      <c r="C387" s="6">
        <v>2</v>
      </c>
      <c r="D387" s="110" t="str">
        <f t="shared" si="19"/>
        <v/>
      </c>
      <c r="E387" s="110" t="str">
        <f>IF(D387="기사임",IFERROR(IF((VLOOKUP(CONCATENATE("http://skinnonews.com",A387),'기사 리스트'!C:E,3,FALSE))&gt;='뉴스룸 요약'!$F$17,"O",""),""),"")</f>
        <v/>
      </c>
      <c r="F387" s="110" t="str">
        <f>IFERROR(IF(VLOOKUP(CONCATENATE("http://skinnonews.com"&amp;A387),'기사 리스트'!C:D,2,FALSE)="yes","yes",""),"")</f>
        <v/>
      </c>
      <c r="G387" s="110" t="str">
        <f>IFERROR(IF(E387="O",B387/(EOMONTH('뉴스룸 요약'!$F$17,0)-(VLOOKUP(CONCATENATE("http://skinnonews.com",A387),'기사 리스트'!C:E,3,FALSE))+1),""),"")</f>
        <v/>
      </c>
      <c r="H387" s="110" t="str">
        <f>IFERROR(IF(E387="O",C387/(EOMONTH('뉴스룸 요약'!$F$17,0)-(VLOOKUP(CONCATENATE("http://skinnonews.com",A387),'기사 리스트'!C:E,3,FALSE))+1),""),"")</f>
        <v/>
      </c>
      <c r="I387" s="110" t="str">
        <f t="shared" si="17"/>
        <v/>
      </c>
      <c r="J387" s="110" t="str">
        <f t="shared" si="18"/>
        <v/>
      </c>
      <c r="L387" s="111" t="str">
        <f>IFERROR(VLOOKUP("http://skinnonews.com"&amp;A387,'기사 리스트'!C:E,3,FALSE),"")</f>
        <v/>
      </c>
      <c r="Q387" s="110" t="str">
        <f>IFERROR(IF(E387="O",(INDEX('기사 리스트'!B:B,MATCH("http://skinnonews.com"&amp;A387,'기사 리스트'!C:C,0))),""),"")</f>
        <v/>
      </c>
    </row>
    <row r="388" spans="1:17">
      <c r="A388" s="6" t="s">
        <v>1930</v>
      </c>
      <c r="B388" s="6">
        <v>4</v>
      </c>
      <c r="C388" s="6">
        <v>4</v>
      </c>
      <c r="D388" s="110" t="str">
        <f t="shared" si="19"/>
        <v/>
      </c>
      <c r="E388" s="110" t="str">
        <f>IF(D388="기사임",IFERROR(IF((VLOOKUP(CONCATENATE("http://skinnonews.com",A388),'기사 리스트'!C:E,3,FALSE))&gt;='뉴스룸 요약'!$F$17,"O",""),""),"")</f>
        <v/>
      </c>
      <c r="F388" s="110" t="str">
        <f>IFERROR(IF(VLOOKUP(CONCATENATE("http://skinnonews.com"&amp;A388),'기사 리스트'!C:D,2,FALSE)="yes","yes",""),"")</f>
        <v/>
      </c>
      <c r="G388" s="110" t="str">
        <f>IFERROR(IF(E388="O",B388/(EOMONTH('뉴스룸 요약'!$F$17,0)-(VLOOKUP(CONCATENATE("http://skinnonews.com",A388),'기사 리스트'!C:E,3,FALSE))+1),""),"")</f>
        <v/>
      </c>
      <c r="H388" s="110" t="str">
        <f>IFERROR(IF(E388="O",C388/(EOMONTH('뉴스룸 요약'!$F$17,0)-(VLOOKUP(CONCATENATE("http://skinnonews.com",A388),'기사 리스트'!C:E,3,FALSE))+1),""),"")</f>
        <v/>
      </c>
      <c r="I388" s="110" t="str">
        <f t="shared" si="17"/>
        <v/>
      </c>
      <c r="J388" s="110" t="str">
        <f t="shared" si="18"/>
        <v/>
      </c>
      <c r="L388" s="111" t="str">
        <f>IFERROR(VLOOKUP("http://skinnonews.com"&amp;A388,'기사 리스트'!C:E,3,FALSE),"")</f>
        <v/>
      </c>
      <c r="Q388" s="110" t="str">
        <f>IFERROR(IF(E388="O",(INDEX('기사 리스트'!B:B,MATCH("http://skinnonews.com"&amp;A388,'기사 리스트'!C:C,0))),""),"")</f>
        <v/>
      </c>
    </row>
    <row r="389" spans="1:17">
      <c r="A389" s="6" t="s">
        <v>1446</v>
      </c>
      <c r="B389" s="6">
        <v>4</v>
      </c>
      <c r="C389" s="6">
        <v>4</v>
      </c>
      <c r="D389" s="110" t="str">
        <f t="shared" si="19"/>
        <v/>
      </c>
      <c r="E389" s="110" t="str">
        <f>IF(D389="기사임",IFERROR(IF((VLOOKUP(CONCATENATE("http://skinnonews.com",A389),'기사 리스트'!C:E,3,FALSE))&gt;='뉴스룸 요약'!$F$17,"O",""),""),"")</f>
        <v/>
      </c>
      <c r="F389" s="110" t="str">
        <f>IFERROR(IF(VLOOKUP(CONCATENATE("http://skinnonews.com"&amp;A389),'기사 리스트'!C:D,2,FALSE)="yes","yes",""),"")</f>
        <v/>
      </c>
      <c r="G389" s="110" t="str">
        <f>IFERROR(IF(E389="O",B389/(EOMONTH('뉴스룸 요약'!$F$17,0)-(VLOOKUP(CONCATENATE("http://skinnonews.com",A389),'기사 리스트'!C:E,3,FALSE))+1),""),"")</f>
        <v/>
      </c>
      <c r="H389" s="110" t="str">
        <f>IFERROR(IF(E389="O",C389/(EOMONTH('뉴스룸 요약'!$F$17,0)-(VLOOKUP(CONCATENATE("http://skinnonews.com",A389),'기사 리스트'!C:E,3,FALSE))+1),""),"")</f>
        <v/>
      </c>
      <c r="I389" s="110" t="str">
        <f t="shared" si="17"/>
        <v/>
      </c>
      <c r="J389" s="110" t="str">
        <f t="shared" si="18"/>
        <v/>
      </c>
      <c r="L389" s="111" t="str">
        <f>IFERROR(VLOOKUP("http://skinnonews.com"&amp;A389,'기사 리스트'!C:E,3,FALSE),"")</f>
        <v/>
      </c>
      <c r="Q389" s="110" t="str">
        <f>IFERROR(IF(E389="O",(INDEX('기사 리스트'!B:B,MATCH("http://skinnonews.com"&amp;A389,'기사 리스트'!C:C,0))),""),"")</f>
        <v/>
      </c>
    </row>
    <row r="390" spans="1:17">
      <c r="A390" s="6" t="s">
        <v>2184</v>
      </c>
      <c r="B390" s="6">
        <v>4</v>
      </c>
      <c r="C390" s="6">
        <v>4</v>
      </c>
      <c r="D390" s="110" t="str">
        <f t="shared" si="19"/>
        <v/>
      </c>
      <c r="E390" s="110" t="str">
        <f>IF(D390="기사임",IFERROR(IF((VLOOKUP(CONCATENATE("http://skinnonews.com",A390),'기사 리스트'!C:E,3,FALSE))&gt;='뉴스룸 요약'!$F$17,"O",""),""),"")</f>
        <v/>
      </c>
      <c r="F390" s="110" t="str">
        <f>IFERROR(IF(VLOOKUP(CONCATENATE("http://skinnonews.com"&amp;A390),'기사 리스트'!C:D,2,FALSE)="yes","yes",""),"")</f>
        <v/>
      </c>
      <c r="G390" s="110" t="str">
        <f>IFERROR(IF(E390="O",B390/(EOMONTH('뉴스룸 요약'!$F$17,0)-(VLOOKUP(CONCATENATE("http://skinnonews.com",A390),'기사 리스트'!C:E,3,FALSE))+1),""),"")</f>
        <v/>
      </c>
      <c r="H390" s="110" t="str">
        <f>IFERROR(IF(E390="O",C390/(EOMONTH('뉴스룸 요약'!$F$17,0)-(VLOOKUP(CONCATENATE("http://skinnonews.com",A390),'기사 리스트'!C:E,3,FALSE))+1),""),"")</f>
        <v/>
      </c>
      <c r="I390" s="110" t="str">
        <f t="shared" ref="I390:I453" si="20">IFERROR(_xlfn.RANK.EQ(G390,G:G,0),"")</f>
        <v/>
      </c>
      <c r="J390" s="110" t="str">
        <f t="shared" ref="J390:J453" si="21">IFERROR(_xlfn.RANK.EQ(H390,H:H,0),"")</f>
        <v/>
      </c>
      <c r="L390" s="111" t="str">
        <f>IFERROR(VLOOKUP("http://skinnonews.com"&amp;A390,'기사 리스트'!C:E,3,FALSE),"")</f>
        <v/>
      </c>
      <c r="Q390" s="110" t="str">
        <f>IFERROR(IF(E390="O",(INDEX('기사 리스트'!B:B,MATCH("http://skinnonews.com"&amp;A390,'기사 리스트'!C:C,0))),""),"")</f>
        <v/>
      </c>
    </row>
    <row r="391" spans="1:17">
      <c r="A391" s="6" t="s">
        <v>1925</v>
      </c>
      <c r="B391" s="6">
        <v>4</v>
      </c>
      <c r="C391" s="6">
        <v>5</v>
      </c>
      <c r="D391" s="110" t="str">
        <f t="shared" si="19"/>
        <v/>
      </c>
      <c r="E391" s="110" t="str">
        <f>IF(D391="기사임",IFERROR(IF((VLOOKUP(CONCATENATE("http://skinnonews.com",A391),'기사 리스트'!C:E,3,FALSE))&gt;='뉴스룸 요약'!$F$17,"O",""),""),"")</f>
        <v/>
      </c>
      <c r="F391" s="110" t="str">
        <f>IFERROR(IF(VLOOKUP(CONCATENATE("http://skinnonews.com"&amp;A391),'기사 리스트'!C:D,2,FALSE)="yes","yes",""),"")</f>
        <v/>
      </c>
      <c r="G391" s="110" t="str">
        <f>IFERROR(IF(E391="O",B391/(EOMONTH('뉴스룸 요약'!$F$17,0)-(VLOOKUP(CONCATENATE("http://skinnonews.com",A391),'기사 리스트'!C:E,3,FALSE))+1),""),"")</f>
        <v/>
      </c>
      <c r="H391" s="110" t="str">
        <f>IFERROR(IF(E391="O",C391/(EOMONTH('뉴스룸 요약'!$F$17,0)-(VLOOKUP(CONCATENATE("http://skinnonews.com",A391),'기사 리스트'!C:E,3,FALSE))+1),""),"")</f>
        <v/>
      </c>
      <c r="I391" s="110" t="str">
        <f t="shared" si="20"/>
        <v/>
      </c>
      <c r="J391" s="110" t="str">
        <f t="shared" si="21"/>
        <v/>
      </c>
      <c r="L391" s="111" t="str">
        <f>IFERROR(VLOOKUP("http://skinnonews.com"&amp;A391,'기사 리스트'!C:E,3,FALSE),"")</f>
        <v/>
      </c>
      <c r="Q391" s="110" t="str">
        <f>IFERROR(IF(E391="O",(INDEX('기사 리스트'!B:B,MATCH("http://skinnonews.com"&amp;A391,'기사 리스트'!C:C,0))),""),"")</f>
        <v/>
      </c>
    </row>
    <row r="392" spans="1:17">
      <c r="A392" s="6" t="s">
        <v>643</v>
      </c>
      <c r="B392" s="6">
        <v>4</v>
      </c>
      <c r="C392" s="6">
        <v>3</v>
      </c>
      <c r="D392" s="110" t="str">
        <f t="shared" si="19"/>
        <v/>
      </c>
      <c r="E392" s="110" t="str">
        <f>IF(D392="기사임",IFERROR(IF((VLOOKUP(CONCATENATE("http://skinnonews.com",A392),'기사 리스트'!C:E,3,FALSE))&gt;='뉴스룸 요약'!$F$17,"O",""),""),"")</f>
        <v/>
      </c>
      <c r="F392" s="110" t="str">
        <f>IFERROR(IF(VLOOKUP(CONCATENATE("http://skinnonews.com"&amp;A392),'기사 리스트'!C:D,2,FALSE)="yes","yes",""),"")</f>
        <v/>
      </c>
      <c r="G392" s="110" t="str">
        <f>IFERROR(IF(E392="O",B392/(EOMONTH('뉴스룸 요약'!$F$17,0)-(VLOOKUP(CONCATENATE("http://skinnonews.com",A392),'기사 리스트'!C:E,3,FALSE))+1),""),"")</f>
        <v/>
      </c>
      <c r="H392" s="110" t="str">
        <f>IFERROR(IF(E392="O",C392/(EOMONTH('뉴스룸 요약'!$F$17,0)-(VLOOKUP(CONCATENATE("http://skinnonews.com",A392),'기사 리스트'!C:E,3,FALSE))+1),""),"")</f>
        <v/>
      </c>
      <c r="I392" s="110" t="str">
        <f t="shared" si="20"/>
        <v/>
      </c>
      <c r="J392" s="110" t="str">
        <f t="shared" si="21"/>
        <v/>
      </c>
      <c r="L392" s="111" t="str">
        <f>IFERROR(VLOOKUP("http://skinnonews.com"&amp;A392,'기사 리스트'!C:E,3,FALSE),"")</f>
        <v/>
      </c>
      <c r="Q392" s="110" t="str">
        <f>IFERROR(IF(E392="O",(INDEX('기사 리스트'!B:B,MATCH("http://skinnonews.com"&amp;A392,'기사 리스트'!C:C,0))),""),"")</f>
        <v/>
      </c>
    </row>
    <row r="393" spans="1:17">
      <c r="A393" s="6" t="s">
        <v>658</v>
      </c>
      <c r="B393" s="6">
        <v>3</v>
      </c>
      <c r="C393" s="6">
        <v>2</v>
      </c>
      <c r="D393" s="110" t="str">
        <f t="shared" si="19"/>
        <v>기사임</v>
      </c>
      <c r="E393" s="110" t="str">
        <f>IF(D393="기사임",IFERROR(IF((VLOOKUP(CONCATENATE("http://skinnonews.com",A393),'기사 리스트'!C:E,3,FALSE))&gt;='뉴스룸 요약'!$F$17,"O",""),""),"")</f>
        <v/>
      </c>
      <c r="F393" s="110" t="str">
        <f>IFERROR(IF(VLOOKUP(CONCATENATE("http://skinnonews.com"&amp;A393),'기사 리스트'!C:D,2,FALSE)="yes","yes",""),"")</f>
        <v/>
      </c>
      <c r="G393" s="110" t="str">
        <f>IFERROR(IF(E393="O",B393/(EOMONTH('뉴스룸 요약'!$F$17,0)-(VLOOKUP(CONCATENATE("http://skinnonews.com",A393),'기사 리스트'!C:E,3,FALSE))+1),""),"")</f>
        <v/>
      </c>
      <c r="H393" s="110" t="str">
        <f>IFERROR(IF(E393="O",C393/(EOMONTH('뉴스룸 요약'!$F$17,0)-(VLOOKUP(CONCATENATE("http://skinnonews.com",A393),'기사 리스트'!C:E,3,FALSE))+1),""),"")</f>
        <v/>
      </c>
      <c r="I393" s="110" t="str">
        <f t="shared" si="20"/>
        <v/>
      </c>
      <c r="J393" s="110" t="str">
        <f t="shared" si="21"/>
        <v/>
      </c>
      <c r="L393" s="111" t="str">
        <f>IFERROR(VLOOKUP("http://skinnonews.com"&amp;A393,'기사 리스트'!C:E,3,FALSE),"")</f>
        <v/>
      </c>
      <c r="Q393" s="110" t="str">
        <f>IFERROR(IF(E393="O",(INDEX('기사 리스트'!B:B,MATCH("http://skinnonews.com"&amp;A393,'기사 리스트'!C:C,0))),""),"")</f>
        <v/>
      </c>
    </row>
    <row r="394" spans="1:17">
      <c r="A394" s="6" t="s">
        <v>619</v>
      </c>
      <c r="B394" s="6">
        <v>3</v>
      </c>
      <c r="C394" s="6">
        <v>5</v>
      </c>
      <c r="D394" s="110" t="str">
        <f t="shared" si="19"/>
        <v>기사임</v>
      </c>
      <c r="E394" s="110" t="str">
        <f>IF(D394="기사임",IFERROR(IF((VLOOKUP(CONCATENATE("http://skinnonews.com",A394),'기사 리스트'!C:E,3,FALSE))&gt;='뉴스룸 요약'!$F$17,"O",""),""),"")</f>
        <v/>
      </c>
      <c r="F394" s="110" t="str">
        <f>IFERROR(IF(VLOOKUP(CONCATENATE("http://skinnonews.com"&amp;A394),'기사 리스트'!C:D,2,FALSE)="yes","yes",""),"")</f>
        <v/>
      </c>
      <c r="G394" s="110" t="str">
        <f>IFERROR(IF(E394="O",B394/(EOMONTH('뉴스룸 요약'!$F$17,0)-(VLOOKUP(CONCATENATE("http://skinnonews.com",A394),'기사 리스트'!C:E,3,FALSE))+1),""),"")</f>
        <v/>
      </c>
      <c r="H394" s="110" t="str">
        <f>IFERROR(IF(E394="O",C394/(EOMONTH('뉴스룸 요약'!$F$17,0)-(VLOOKUP(CONCATENATE("http://skinnonews.com",A394),'기사 리스트'!C:E,3,FALSE))+1),""),"")</f>
        <v/>
      </c>
      <c r="I394" s="110" t="str">
        <f t="shared" si="20"/>
        <v/>
      </c>
      <c r="J394" s="110" t="str">
        <f t="shared" si="21"/>
        <v/>
      </c>
      <c r="L394" s="111">
        <f>IFERROR(VLOOKUP("http://skinnonews.com"&amp;A394,'기사 리스트'!C:E,3,FALSE),"")</f>
        <v>44727</v>
      </c>
      <c r="Q394" s="110" t="str">
        <f>IFERROR(IF(E394="O",(INDEX('기사 리스트'!B:B,MATCH("http://skinnonews.com"&amp;A394,'기사 리스트'!C:C,0))),""),"")</f>
        <v/>
      </c>
    </row>
    <row r="395" spans="1:17">
      <c r="A395" s="6" t="s">
        <v>519</v>
      </c>
      <c r="B395" s="6">
        <v>3</v>
      </c>
      <c r="C395" s="6">
        <v>4</v>
      </c>
      <c r="D395" s="110" t="str">
        <f t="shared" si="19"/>
        <v>기사임</v>
      </c>
      <c r="E395" s="110" t="str">
        <f>IF(D395="기사임",IFERROR(IF((VLOOKUP(CONCATENATE("http://skinnonews.com",A395),'기사 리스트'!C:E,3,FALSE))&gt;='뉴스룸 요약'!$F$17,"O",""),""),"")</f>
        <v/>
      </c>
      <c r="F395" s="110" t="str">
        <f>IFERROR(IF(VLOOKUP(CONCATENATE("http://skinnonews.com"&amp;A395),'기사 리스트'!C:D,2,FALSE)="yes","yes",""),"")</f>
        <v/>
      </c>
      <c r="G395" s="110" t="str">
        <f>IFERROR(IF(E395="O",B395/(EOMONTH('뉴스룸 요약'!$F$17,0)-(VLOOKUP(CONCATENATE("http://skinnonews.com",A395),'기사 리스트'!C:E,3,FALSE))+1),""),"")</f>
        <v/>
      </c>
      <c r="H395" s="110" t="str">
        <f>IFERROR(IF(E395="O",C395/(EOMONTH('뉴스룸 요약'!$F$17,0)-(VLOOKUP(CONCATENATE("http://skinnonews.com",A395),'기사 리스트'!C:E,3,FALSE))+1),""),"")</f>
        <v/>
      </c>
      <c r="I395" s="110" t="str">
        <f t="shared" si="20"/>
        <v/>
      </c>
      <c r="J395" s="110" t="str">
        <f t="shared" si="21"/>
        <v/>
      </c>
      <c r="L395" s="111">
        <f>IFERROR(VLOOKUP("http://skinnonews.com"&amp;A395,'기사 리스트'!C:E,3,FALSE),"")</f>
        <v>44771</v>
      </c>
      <c r="Q395" s="110" t="str">
        <f>IFERROR(IF(E395="O",(INDEX('기사 리스트'!B:B,MATCH("http://skinnonews.com"&amp;A395,'기사 리스트'!C:C,0))),""),"")</f>
        <v/>
      </c>
    </row>
    <row r="396" spans="1:17">
      <c r="A396" s="6" t="s">
        <v>612</v>
      </c>
      <c r="B396" s="6">
        <v>3</v>
      </c>
      <c r="C396" s="6">
        <v>6</v>
      </c>
      <c r="D396" s="110" t="str">
        <f t="shared" si="19"/>
        <v>기사임</v>
      </c>
      <c r="E396" s="110" t="str">
        <f>IF(D396="기사임",IFERROR(IF((VLOOKUP(CONCATENATE("http://skinnonews.com",A396),'기사 리스트'!C:E,3,FALSE))&gt;='뉴스룸 요약'!$F$17,"O",""),""),"")</f>
        <v/>
      </c>
      <c r="F396" s="110" t="str">
        <f>IFERROR(IF(VLOOKUP(CONCATENATE("http://skinnonews.com"&amp;A396),'기사 리스트'!C:D,2,FALSE)="yes","yes",""),"")</f>
        <v/>
      </c>
      <c r="G396" s="110" t="str">
        <f>IFERROR(IF(E396="O",B396/(EOMONTH('뉴스룸 요약'!$F$17,0)-(VLOOKUP(CONCATENATE("http://skinnonews.com",A396),'기사 리스트'!C:E,3,FALSE))+1),""),"")</f>
        <v/>
      </c>
      <c r="H396" s="110" t="str">
        <f>IFERROR(IF(E396="O",C396/(EOMONTH('뉴스룸 요약'!$F$17,0)-(VLOOKUP(CONCATENATE("http://skinnonews.com",A396),'기사 리스트'!C:E,3,FALSE))+1),""),"")</f>
        <v/>
      </c>
      <c r="I396" s="110" t="str">
        <f t="shared" si="20"/>
        <v/>
      </c>
      <c r="J396" s="110" t="str">
        <f t="shared" si="21"/>
        <v/>
      </c>
      <c r="L396" s="111">
        <f>IFERROR(VLOOKUP("http://skinnonews.com"&amp;A396,'기사 리스트'!C:E,3,FALSE),"")</f>
        <v>44778</v>
      </c>
      <c r="Q396" s="110" t="str">
        <f>IFERROR(IF(E396="O",(INDEX('기사 리스트'!B:B,MATCH("http://skinnonews.com"&amp;A396,'기사 리스트'!C:C,0))),""),"")</f>
        <v/>
      </c>
    </row>
    <row r="397" spans="1:17">
      <c r="A397" s="6" t="s">
        <v>1964</v>
      </c>
      <c r="B397" s="6">
        <v>3</v>
      </c>
      <c r="C397" s="6">
        <v>4</v>
      </c>
      <c r="D397" s="110" t="str">
        <f t="shared" si="19"/>
        <v>기사임</v>
      </c>
      <c r="E397" s="110" t="str">
        <f>IF(D397="기사임",IFERROR(IF((VLOOKUP(CONCATENATE("http://skinnonews.com",A397),'기사 리스트'!C:E,3,FALSE))&gt;='뉴스룸 요약'!$F$17,"O",""),""),"")</f>
        <v/>
      </c>
      <c r="F397" s="110" t="str">
        <f>IFERROR(IF(VLOOKUP(CONCATENATE("http://skinnonews.com"&amp;A397),'기사 리스트'!C:D,2,FALSE)="yes","yes",""),"")</f>
        <v/>
      </c>
      <c r="G397" s="110" t="str">
        <f>IFERROR(IF(E397="O",B397/(EOMONTH('뉴스룸 요약'!$F$17,0)-(VLOOKUP(CONCATENATE("http://skinnonews.com",A397),'기사 리스트'!C:E,3,FALSE))+1),""),"")</f>
        <v/>
      </c>
      <c r="H397" s="110" t="str">
        <f>IFERROR(IF(E397="O",C397/(EOMONTH('뉴스룸 요약'!$F$17,0)-(VLOOKUP(CONCATENATE("http://skinnonews.com",A397),'기사 리스트'!C:E,3,FALSE))+1),""),"")</f>
        <v/>
      </c>
      <c r="I397" s="110" t="str">
        <f t="shared" si="20"/>
        <v/>
      </c>
      <c r="J397" s="110" t="str">
        <f t="shared" si="21"/>
        <v/>
      </c>
      <c r="L397" s="111">
        <f>IFERROR(VLOOKUP("http://skinnonews.com"&amp;A397,'기사 리스트'!C:E,3,FALSE),"")</f>
        <v>44782</v>
      </c>
      <c r="Q397" s="110" t="str">
        <f>IFERROR(IF(E397="O",(INDEX('기사 리스트'!B:B,MATCH("http://skinnonews.com"&amp;A397,'기사 리스트'!C:C,0))),""),"")</f>
        <v/>
      </c>
    </row>
    <row r="398" spans="1:17">
      <c r="A398" s="6" t="s">
        <v>1180</v>
      </c>
      <c r="B398" s="6">
        <v>3</v>
      </c>
      <c r="C398" s="6">
        <v>4</v>
      </c>
      <c r="D398" s="110" t="str">
        <f t="shared" si="19"/>
        <v>기사임</v>
      </c>
      <c r="E398" s="110" t="str">
        <f>IF(D398="기사임",IFERROR(IF((VLOOKUP(CONCATENATE("http://skinnonews.com",A398),'기사 리스트'!C:E,3,FALSE))&gt;='뉴스룸 요약'!$F$17,"O",""),""),"")</f>
        <v/>
      </c>
      <c r="F398" s="110" t="str">
        <f>IFERROR(IF(VLOOKUP(CONCATENATE("http://skinnonews.com"&amp;A398),'기사 리스트'!C:D,2,FALSE)="yes","yes",""),"")</f>
        <v/>
      </c>
      <c r="G398" s="110" t="str">
        <f>IFERROR(IF(E398="O",B398/(EOMONTH('뉴스룸 요약'!$F$17,0)-(VLOOKUP(CONCATENATE("http://skinnonews.com",A398),'기사 리스트'!C:E,3,FALSE))+1),""),"")</f>
        <v/>
      </c>
      <c r="H398" s="110" t="str">
        <f>IFERROR(IF(E398="O",C398/(EOMONTH('뉴스룸 요약'!$F$17,0)-(VLOOKUP(CONCATENATE("http://skinnonews.com",A398),'기사 리스트'!C:E,3,FALSE))+1),""),"")</f>
        <v/>
      </c>
      <c r="I398" s="110" t="str">
        <f t="shared" si="20"/>
        <v/>
      </c>
      <c r="J398" s="110" t="str">
        <f t="shared" si="21"/>
        <v/>
      </c>
      <c r="L398" s="111">
        <f>IFERROR(VLOOKUP("http://skinnonews.com"&amp;A398,'기사 리스트'!C:E,3,FALSE),"")</f>
        <v>44784</v>
      </c>
      <c r="Q398" s="110" t="str">
        <f>IFERROR(IF(E398="O",(INDEX('기사 리스트'!B:B,MATCH("http://skinnonews.com"&amp;A398,'기사 리스트'!C:C,0))),""),"")</f>
        <v/>
      </c>
    </row>
    <row r="399" spans="1:17">
      <c r="A399" s="6" t="s">
        <v>1510</v>
      </c>
      <c r="B399" s="6">
        <v>3</v>
      </c>
      <c r="C399" s="6">
        <v>3</v>
      </c>
      <c r="D399" s="110" t="str">
        <f t="shared" si="19"/>
        <v>기사임</v>
      </c>
      <c r="E399" s="110" t="str">
        <f>IF(D399="기사임",IFERROR(IF((VLOOKUP(CONCATENATE("http://skinnonews.com",A399),'기사 리스트'!C:E,3,FALSE))&gt;='뉴스룸 요약'!$F$17,"O",""),""),"")</f>
        <v/>
      </c>
      <c r="F399" s="110" t="str">
        <f>IFERROR(IF(VLOOKUP(CONCATENATE("http://skinnonews.com"&amp;A399),'기사 리스트'!C:D,2,FALSE)="yes","yes",""),"")</f>
        <v/>
      </c>
      <c r="G399" s="110" t="str">
        <f>IFERROR(IF(E399="O",B399/(EOMONTH('뉴스룸 요약'!$F$17,0)-(VLOOKUP(CONCATENATE("http://skinnonews.com",A399),'기사 리스트'!C:E,3,FALSE))+1),""),"")</f>
        <v/>
      </c>
      <c r="H399" s="110" t="str">
        <f>IFERROR(IF(E399="O",C399/(EOMONTH('뉴스룸 요약'!$F$17,0)-(VLOOKUP(CONCATENATE("http://skinnonews.com",A399),'기사 리스트'!C:E,3,FALSE))+1),""),"")</f>
        <v/>
      </c>
      <c r="I399" s="110" t="str">
        <f t="shared" si="20"/>
        <v/>
      </c>
      <c r="J399" s="110" t="str">
        <f t="shared" si="21"/>
        <v/>
      </c>
      <c r="L399" s="111">
        <f>IFERROR(VLOOKUP("http://skinnonews.com"&amp;A399,'기사 리스트'!C:E,3,FALSE),"")</f>
        <v>44839</v>
      </c>
      <c r="Q399" s="110" t="str">
        <f>IFERROR(IF(E399="O",(INDEX('기사 리스트'!B:B,MATCH("http://skinnonews.com"&amp;A399,'기사 리스트'!C:C,0))),""),"")</f>
        <v/>
      </c>
    </row>
    <row r="400" spans="1:17">
      <c r="A400" s="6" t="s">
        <v>514</v>
      </c>
      <c r="B400" s="6">
        <v>3</v>
      </c>
      <c r="C400" s="6">
        <v>3</v>
      </c>
      <c r="D400" s="110" t="str">
        <f t="shared" si="19"/>
        <v>기사임</v>
      </c>
      <c r="E400" s="110" t="str">
        <f>IF(D400="기사임",IFERROR(IF((VLOOKUP(CONCATENATE("http://skinnonews.com",A400),'기사 리스트'!C:E,3,FALSE))&gt;='뉴스룸 요약'!$F$17,"O",""),""),"")</f>
        <v/>
      </c>
      <c r="F400" s="110" t="str">
        <f>IFERROR(IF(VLOOKUP(CONCATENATE("http://skinnonews.com"&amp;A400),'기사 리스트'!C:D,2,FALSE)="yes","yes",""),"")</f>
        <v/>
      </c>
      <c r="G400" s="110" t="str">
        <f>IFERROR(IF(E400="O",B400/(EOMONTH('뉴스룸 요약'!$F$17,0)-(VLOOKUP(CONCATENATE("http://skinnonews.com",A400),'기사 리스트'!C:E,3,FALSE))+1),""),"")</f>
        <v/>
      </c>
      <c r="H400" s="110" t="str">
        <f>IFERROR(IF(E400="O",C400/(EOMONTH('뉴스룸 요약'!$F$17,0)-(VLOOKUP(CONCATENATE("http://skinnonews.com",A400),'기사 리스트'!C:E,3,FALSE))+1),""),"")</f>
        <v/>
      </c>
      <c r="I400" s="110" t="str">
        <f t="shared" si="20"/>
        <v/>
      </c>
      <c r="J400" s="110" t="str">
        <f t="shared" si="21"/>
        <v/>
      </c>
      <c r="L400" s="111">
        <f>IFERROR(VLOOKUP("http://skinnonews.com"&amp;A400,'기사 리스트'!C:E,3,FALSE),"")</f>
        <v>44846</v>
      </c>
      <c r="Q400" s="110" t="str">
        <f>IFERROR(IF(E400="O",(INDEX('기사 리스트'!B:B,MATCH("http://skinnonews.com"&amp;A400,'기사 리스트'!C:C,0))),""),"")</f>
        <v/>
      </c>
    </row>
    <row r="401" spans="1:17">
      <c r="A401" s="6" t="s">
        <v>496</v>
      </c>
      <c r="B401" s="6">
        <v>3</v>
      </c>
      <c r="C401" s="6">
        <v>3</v>
      </c>
      <c r="D401" s="110" t="str">
        <f t="shared" si="19"/>
        <v>기사임</v>
      </c>
      <c r="E401" s="110" t="str">
        <f>IF(D401="기사임",IFERROR(IF((VLOOKUP(CONCATENATE("http://skinnonews.com",A401),'기사 리스트'!C:E,3,FALSE))&gt;='뉴스룸 요약'!$F$17,"O",""),""),"")</f>
        <v/>
      </c>
      <c r="F401" s="110" t="str">
        <f>IFERROR(IF(VLOOKUP(CONCATENATE("http://skinnonews.com"&amp;A401),'기사 리스트'!C:D,2,FALSE)="yes","yes",""),"")</f>
        <v/>
      </c>
      <c r="G401" s="110" t="str">
        <f>IFERROR(IF(E401="O",B401/(EOMONTH('뉴스룸 요약'!$F$17,0)-(VLOOKUP(CONCATENATE("http://skinnonews.com",A401),'기사 리스트'!C:E,3,FALSE))+1),""),"")</f>
        <v/>
      </c>
      <c r="H401" s="110" t="str">
        <f>IFERROR(IF(E401="O",C401/(EOMONTH('뉴스룸 요약'!$F$17,0)-(VLOOKUP(CONCATENATE("http://skinnonews.com",A401),'기사 리스트'!C:E,3,FALSE))+1),""),"")</f>
        <v/>
      </c>
      <c r="I401" s="110" t="str">
        <f t="shared" si="20"/>
        <v/>
      </c>
      <c r="J401" s="110" t="str">
        <f t="shared" si="21"/>
        <v/>
      </c>
      <c r="L401" s="111">
        <f>IFERROR(VLOOKUP("http://skinnonews.com"&amp;A401,'기사 리스트'!C:E,3,FALSE),"")</f>
        <v>44916</v>
      </c>
      <c r="Q401" s="110" t="str">
        <f>IFERROR(IF(E401="O",(INDEX('기사 리스트'!B:B,MATCH("http://skinnonews.com"&amp;A401,'기사 리스트'!C:C,0))),""),"")</f>
        <v/>
      </c>
    </row>
    <row r="402" spans="1:17">
      <c r="A402" s="6" t="s">
        <v>518</v>
      </c>
      <c r="B402" s="6">
        <v>3</v>
      </c>
      <c r="C402" s="6">
        <v>2</v>
      </c>
      <c r="D402" s="110" t="str">
        <f t="shared" si="19"/>
        <v>기사임</v>
      </c>
      <c r="E402" s="110" t="str">
        <f>IF(D402="기사임",IFERROR(IF((VLOOKUP(CONCATENATE("http://skinnonews.com",A402),'기사 리스트'!C:E,3,FALSE))&gt;='뉴스룸 요약'!$F$17,"O",""),""),"")</f>
        <v/>
      </c>
      <c r="F402" s="110" t="str">
        <f>IFERROR(IF(VLOOKUP(CONCATENATE("http://skinnonews.com"&amp;A402),'기사 리스트'!C:D,2,FALSE)="yes","yes",""),"")</f>
        <v/>
      </c>
      <c r="G402" s="110" t="str">
        <f>IFERROR(IF(E402="O",B402/(EOMONTH('뉴스룸 요약'!$F$17,0)-(VLOOKUP(CONCATENATE("http://skinnonews.com",A402),'기사 리스트'!C:E,3,FALSE))+1),""),"")</f>
        <v/>
      </c>
      <c r="H402" s="110" t="str">
        <f>IFERROR(IF(E402="O",C402/(EOMONTH('뉴스룸 요약'!$F$17,0)-(VLOOKUP(CONCATENATE("http://skinnonews.com",A402),'기사 리스트'!C:E,3,FALSE))+1),""),"")</f>
        <v/>
      </c>
      <c r="I402" s="110" t="str">
        <f t="shared" si="20"/>
        <v/>
      </c>
      <c r="J402" s="110" t="str">
        <f t="shared" si="21"/>
        <v/>
      </c>
      <c r="L402" s="111">
        <f>IFERROR(VLOOKUP("http://skinnonews.com"&amp;A402,'기사 리스트'!C:E,3,FALSE),"")</f>
        <v>44924</v>
      </c>
      <c r="Q402" s="110" t="str">
        <f>IFERROR(IF(E402="O",(INDEX('기사 리스트'!B:B,MATCH("http://skinnonews.com"&amp;A402,'기사 리스트'!C:C,0))),""),"")</f>
        <v/>
      </c>
    </row>
    <row r="403" spans="1:17">
      <c r="A403" s="6" t="s">
        <v>1512</v>
      </c>
      <c r="B403" s="6">
        <v>3</v>
      </c>
      <c r="C403" s="6">
        <v>3</v>
      </c>
      <c r="D403" s="110" t="str">
        <f t="shared" si="19"/>
        <v>기사임</v>
      </c>
      <c r="E403" s="110" t="str">
        <f>IF(D403="기사임",IFERROR(IF((VLOOKUP(CONCATENATE("http://skinnonews.com",A403),'기사 리스트'!C:E,3,FALSE))&gt;='뉴스룸 요약'!$F$17,"O",""),""),"")</f>
        <v/>
      </c>
      <c r="F403" s="110" t="str">
        <f>IFERROR(IF(VLOOKUP(CONCATENATE("http://skinnonews.com"&amp;A403),'기사 리스트'!C:D,2,FALSE)="yes","yes",""),"")</f>
        <v/>
      </c>
      <c r="G403" s="110" t="str">
        <f>IFERROR(IF(E403="O",B403/(EOMONTH('뉴스룸 요약'!$F$17,0)-(VLOOKUP(CONCATENATE("http://skinnonews.com",A403),'기사 리스트'!C:E,3,FALSE))+1),""),"")</f>
        <v/>
      </c>
      <c r="H403" s="110" t="str">
        <f>IFERROR(IF(E403="O",C403/(EOMONTH('뉴스룸 요약'!$F$17,0)-(VLOOKUP(CONCATENATE("http://skinnonews.com",A403),'기사 리스트'!C:E,3,FALSE))+1),""),"")</f>
        <v/>
      </c>
      <c r="I403" s="110" t="str">
        <f t="shared" si="20"/>
        <v/>
      </c>
      <c r="J403" s="110" t="str">
        <f t="shared" si="21"/>
        <v/>
      </c>
      <c r="L403" s="111" t="str">
        <f>IFERROR(VLOOKUP("http://skinnonews.com"&amp;A403,'기사 리스트'!C:E,3,FALSE),"")</f>
        <v/>
      </c>
      <c r="Q403" s="110" t="str">
        <f>IFERROR(IF(E403="O",(INDEX('기사 리스트'!B:B,MATCH("http://skinnonews.com"&amp;A403,'기사 리스트'!C:C,0))),""),"")</f>
        <v/>
      </c>
    </row>
    <row r="404" spans="1:17">
      <c r="A404" s="6" t="s">
        <v>481</v>
      </c>
      <c r="B404" s="6">
        <v>3</v>
      </c>
      <c r="C404" s="6">
        <v>3</v>
      </c>
      <c r="D404" s="110" t="str">
        <f t="shared" si="19"/>
        <v>기사임</v>
      </c>
      <c r="E404" s="110" t="str">
        <f>IF(D404="기사임",IFERROR(IF((VLOOKUP(CONCATENATE("http://skinnonews.com",A404),'기사 리스트'!C:E,3,FALSE))&gt;='뉴스룸 요약'!$F$17,"O",""),""),"")</f>
        <v/>
      </c>
      <c r="F404" s="110" t="str">
        <f>IFERROR(IF(VLOOKUP(CONCATENATE("http://skinnonews.com"&amp;A404),'기사 리스트'!C:D,2,FALSE)="yes","yes",""),"")</f>
        <v/>
      </c>
      <c r="G404" s="110" t="str">
        <f>IFERROR(IF(E404="O",B404/(EOMONTH('뉴스룸 요약'!$F$17,0)-(VLOOKUP(CONCATENATE("http://skinnonews.com",A404),'기사 리스트'!C:E,3,FALSE))+1),""),"")</f>
        <v/>
      </c>
      <c r="H404" s="110" t="str">
        <f>IFERROR(IF(E404="O",C404/(EOMONTH('뉴스룸 요약'!$F$17,0)-(VLOOKUP(CONCATENATE("http://skinnonews.com",A404),'기사 리스트'!C:E,3,FALSE))+1),""),"")</f>
        <v/>
      </c>
      <c r="I404" s="110" t="str">
        <f t="shared" si="20"/>
        <v/>
      </c>
      <c r="J404" s="110" t="str">
        <f t="shared" si="21"/>
        <v/>
      </c>
      <c r="L404" s="111">
        <f>IFERROR(VLOOKUP("http://skinnonews.com"&amp;A404,'기사 리스트'!C:E,3,FALSE),"")</f>
        <v>44970</v>
      </c>
      <c r="Q404" s="110" t="str">
        <f>IFERROR(IF(E404="O",(INDEX('기사 리스트'!B:B,MATCH("http://skinnonews.com"&amp;A404,'기사 리스트'!C:C,0))),""),"")</f>
        <v/>
      </c>
    </row>
    <row r="405" spans="1:17">
      <c r="A405" s="6" t="s">
        <v>1256</v>
      </c>
      <c r="B405" s="6">
        <v>3</v>
      </c>
      <c r="C405" s="6">
        <v>3</v>
      </c>
      <c r="D405" s="110" t="str">
        <f t="shared" si="19"/>
        <v>기사임</v>
      </c>
      <c r="E405" s="110" t="str">
        <f>IF(D405="기사임",IFERROR(IF((VLOOKUP(CONCATENATE("http://skinnonews.com",A405),'기사 리스트'!C:E,3,FALSE))&gt;='뉴스룸 요약'!$F$17,"O",""),""),"")</f>
        <v/>
      </c>
      <c r="F405" s="110" t="str">
        <f>IFERROR(IF(VLOOKUP(CONCATENATE("http://skinnonews.com"&amp;A405),'기사 리스트'!C:D,2,FALSE)="yes","yes",""),"")</f>
        <v/>
      </c>
      <c r="G405" s="110" t="str">
        <f>IFERROR(IF(E405="O",B405/(EOMONTH('뉴스룸 요약'!$F$17,0)-(VLOOKUP(CONCATENATE("http://skinnonews.com",A405),'기사 리스트'!C:E,3,FALSE))+1),""),"")</f>
        <v/>
      </c>
      <c r="H405" s="110" t="str">
        <f>IFERROR(IF(E405="O",C405/(EOMONTH('뉴스룸 요약'!$F$17,0)-(VLOOKUP(CONCATENATE("http://skinnonews.com",A405),'기사 리스트'!C:E,3,FALSE))+1),""),"")</f>
        <v/>
      </c>
      <c r="I405" s="110" t="str">
        <f t="shared" si="20"/>
        <v/>
      </c>
      <c r="J405" s="110" t="str">
        <f t="shared" si="21"/>
        <v/>
      </c>
      <c r="L405" s="111">
        <f>IFERROR(VLOOKUP("http://skinnonews.com"&amp;A405,'기사 리스트'!C:E,3,FALSE),"")</f>
        <v>44979</v>
      </c>
      <c r="Q405" s="110" t="str">
        <f>IFERROR(IF(E405="O",(INDEX('기사 리스트'!B:B,MATCH("http://skinnonews.com"&amp;A405,'기사 리스트'!C:C,0))),""),"")</f>
        <v/>
      </c>
    </row>
    <row r="406" spans="1:17">
      <c r="A406" s="6" t="s">
        <v>748</v>
      </c>
      <c r="B406" s="6">
        <v>3</v>
      </c>
      <c r="C406" s="6">
        <v>3</v>
      </c>
      <c r="D406" s="110" t="str">
        <f t="shared" si="19"/>
        <v>기사임</v>
      </c>
      <c r="E406" s="110" t="str">
        <f>IF(D406="기사임",IFERROR(IF((VLOOKUP(CONCATENATE("http://skinnonews.com",A406),'기사 리스트'!C:E,3,FALSE))&gt;='뉴스룸 요약'!$F$17,"O",""),""),"")</f>
        <v/>
      </c>
      <c r="F406" s="110" t="str">
        <f>IFERROR(IF(VLOOKUP(CONCATENATE("http://skinnonews.com"&amp;A406),'기사 리스트'!C:D,2,FALSE)="yes","yes",""),"")</f>
        <v/>
      </c>
      <c r="G406" s="110" t="str">
        <f>IFERROR(IF(E406="O",B406/(EOMONTH('뉴스룸 요약'!$F$17,0)-(VLOOKUP(CONCATENATE("http://skinnonews.com",A406),'기사 리스트'!C:E,3,FALSE))+1),""),"")</f>
        <v/>
      </c>
      <c r="H406" s="110" t="str">
        <f>IFERROR(IF(E406="O",C406/(EOMONTH('뉴스룸 요약'!$F$17,0)-(VLOOKUP(CONCATENATE("http://skinnonews.com",A406),'기사 리스트'!C:E,3,FALSE))+1),""),"")</f>
        <v/>
      </c>
      <c r="I406" s="110" t="str">
        <f t="shared" si="20"/>
        <v/>
      </c>
      <c r="J406" s="110" t="str">
        <f t="shared" si="21"/>
        <v/>
      </c>
      <c r="L406" s="111">
        <f>IFERROR(VLOOKUP("http://skinnonews.com"&amp;A406,'기사 리스트'!C:E,3,FALSE),"")</f>
        <v>44991</v>
      </c>
      <c r="Q406" s="110" t="str">
        <f>IFERROR(IF(E406="O",(INDEX('기사 리스트'!B:B,MATCH("http://skinnonews.com"&amp;A406,'기사 리스트'!C:C,0))),""),"")</f>
        <v/>
      </c>
    </row>
    <row r="407" spans="1:17">
      <c r="A407" s="6" t="s">
        <v>743</v>
      </c>
      <c r="B407" s="6">
        <v>3</v>
      </c>
      <c r="C407" s="6">
        <v>4</v>
      </c>
      <c r="D407" s="110" t="str">
        <f t="shared" si="19"/>
        <v>기사임</v>
      </c>
      <c r="E407" s="110" t="str">
        <f>IF(D407="기사임",IFERROR(IF((VLOOKUP(CONCATENATE("http://skinnonews.com",A407),'기사 리스트'!C:E,3,FALSE))&gt;='뉴스룸 요약'!$F$17,"O",""),""),"")</f>
        <v/>
      </c>
      <c r="F407" s="110" t="str">
        <f>IFERROR(IF(VLOOKUP(CONCATENATE("http://skinnonews.com"&amp;A407),'기사 리스트'!C:D,2,FALSE)="yes","yes",""),"")</f>
        <v/>
      </c>
      <c r="G407" s="110" t="str">
        <f>IFERROR(IF(E407="O",B407/(EOMONTH('뉴스룸 요약'!$F$17,0)-(VLOOKUP(CONCATENATE("http://skinnonews.com",A407),'기사 리스트'!C:E,3,FALSE))+1),""),"")</f>
        <v/>
      </c>
      <c r="H407" s="110" t="str">
        <f>IFERROR(IF(E407="O",C407/(EOMONTH('뉴스룸 요약'!$F$17,0)-(VLOOKUP(CONCATENATE("http://skinnonews.com",A407),'기사 리스트'!C:E,3,FALSE))+1),""),"")</f>
        <v/>
      </c>
      <c r="I407" s="110" t="str">
        <f t="shared" si="20"/>
        <v/>
      </c>
      <c r="J407" s="110" t="str">
        <f t="shared" si="21"/>
        <v/>
      </c>
      <c r="L407" s="111">
        <f>IFERROR(VLOOKUP("http://skinnonews.com"&amp;A407,'기사 리스트'!C:E,3,FALSE),"")</f>
        <v>45013</v>
      </c>
      <c r="Q407" s="110" t="str">
        <f>IFERROR(IF(E407="O",(INDEX('기사 리스트'!B:B,MATCH("http://skinnonews.com"&amp;A407,'기사 리스트'!C:C,0))),""),"")</f>
        <v/>
      </c>
    </row>
    <row r="408" spans="1:17">
      <c r="A408" s="6" t="s">
        <v>1928</v>
      </c>
      <c r="B408" s="6">
        <v>3</v>
      </c>
      <c r="C408" s="6">
        <v>2</v>
      </c>
      <c r="D408" s="110" t="str">
        <f t="shared" si="19"/>
        <v>기사임</v>
      </c>
      <c r="E408" s="110" t="str">
        <f>IF(D408="기사임",IFERROR(IF((VLOOKUP(CONCATENATE("http://skinnonews.com",A408),'기사 리스트'!C:E,3,FALSE))&gt;='뉴스룸 요약'!$F$17,"O",""),""),"")</f>
        <v/>
      </c>
      <c r="F408" s="110" t="str">
        <f>IFERROR(IF(VLOOKUP(CONCATENATE("http://skinnonews.com"&amp;A408),'기사 리스트'!C:D,2,FALSE)="yes","yes",""),"")</f>
        <v/>
      </c>
      <c r="G408" s="110" t="str">
        <f>IFERROR(IF(E408="O",B408/(EOMONTH('뉴스룸 요약'!$F$17,0)-(VLOOKUP(CONCATENATE("http://skinnonews.com",A408),'기사 리스트'!C:E,3,FALSE))+1),""),"")</f>
        <v/>
      </c>
      <c r="H408" s="110" t="str">
        <f>IFERROR(IF(E408="O",C408/(EOMONTH('뉴스룸 요약'!$F$17,0)-(VLOOKUP(CONCATENATE("http://skinnonews.com",A408),'기사 리스트'!C:E,3,FALSE))+1),""),"")</f>
        <v/>
      </c>
      <c r="I408" s="110" t="str">
        <f t="shared" si="20"/>
        <v/>
      </c>
      <c r="J408" s="110" t="str">
        <f t="shared" si="21"/>
        <v/>
      </c>
      <c r="L408" s="111">
        <f>IFERROR(VLOOKUP("http://skinnonews.com"&amp;A408,'기사 리스트'!C:E,3,FALSE),"")</f>
        <v>45012</v>
      </c>
      <c r="Q408" s="110" t="str">
        <f>IFERROR(IF(E408="O",(INDEX('기사 리스트'!B:B,MATCH("http://skinnonews.com"&amp;A408,'기사 리스트'!C:C,0))),""),"")</f>
        <v/>
      </c>
    </row>
    <row r="409" spans="1:17">
      <c r="A409" s="6" t="s">
        <v>742</v>
      </c>
      <c r="B409" s="6">
        <v>3</v>
      </c>
      <c r="C409" s="6">
        <v>3</v>
      </c>
      <c r="D409" s="110" t="str">
        <f t="shared" si="19"/>
        <v>기사임</v>
      </c>
      <c r="E409" s="110" t="str">
        <f>IF(D409="기사임",IFERROR(IF((VLOOKUP(CONCATENATE("http://skinnonews.com",A409),'기사 리스트'!C:E,3,FALSE))&gt;='뉴스룸 요약'!$F$17,"O",""),""),"")</f>
        <v/>
      </c>
      <c r="F409" s="110" t="str">
        <f>IFERROR(IF(VLOOKUP(CONCATENATE("http://skinnonews.com"&amp;A409),'기사 리스트'!C:D,2,FALSE)="yes","yes",""),"")</f>
        <v/>
      </c>
      <c r="G409" s="110" t="str">
        <f>IFERROR(IF(E409="O",B409/(EOMONTH('뉴스룸 요약'!$F$17,0)-(VLOOKUP(CONCATENATE("http://skinnonews.com",A409),'기사 리스트'!C:E,3,FALSE))+1),""),"")</f>
        <v/>
      </c>
      <c r="H409" s="110" t="str">
        <f>IFERROR(IF(E409="O",C409/(EOMONTH('뉴스룸 요약'!$F$17,0)-(VLOOKUP(CONCATENATE("http://skinnonews.com",A409),'기사 리스트'!C:E,3,FALSE))+1),""),"")</f>
        <v/>
      </c>
      <c r="I409" s="110" t="str">
        <f t="shared" si="20"/>
        <v/>
      </c>
      <c r="J409" s="110" t="str">
        <f t="shared" si="21"/>
        <v/>
      </c>
      <c r="L409" s="111">
        <f>IFERROR(VLOOKUP("http://skinnonews.com"&amp;A409,'기사 리스트'!C:E,3,FALSE),"")</f>
        <v>45014</v>
      </c>
      <c r="Q409" s="110" t="str">
        <f>IFERROR(IF(E409="O",(INDEX('기사 리스트'!B:B,MATCH("http://skinnonews.com"&amp;A409,'기사 리스트'!C:C,0))),""),"")</f>
        <v/>
      </c>
    </row>
    <row r="410" spans="1:17">
      <c r="A410" s="6" t="s">
        <v>2047</v>
      </c>
      <c r="B410" s="6">
        <v>3</v>
      </c>
      <c r="C410" s="6">
        <v>3</v>
      </c>
      <c r="D410" s="110" t="str">
        <f t="shared" si="19"/>
        <v>기사임</v>
      </c>
      <c r="E410" s="110" t="str">
        <f>IF(D410="기사임",IFERROR(IF((VLOOKUP(CONCATENATE("http://skinnonews.com",A410),'기사 리스트'!C:E,3,FALSE))&gt;='뉴스룸 요약'!$F$17,"O",""),""),"")</f>
        <v/>
      </c>
      <c r="F410" s="110" t="str">
        <f>IFERROR(IF(VLOOKUP(CONCATENATE("http://skinnonews.com"&amp;A410),'기사 리스트'!C:D,2,FALSE)="yes","yes",""),"")</f>
        <v/>
      </c>
      <c r="G410" s="110" t="str">
        <f>IFERROR(IF(E410="O",B410/(EOMONTH('뉴스룸 요약'!$F$17,0)-(VLOOKUP(CONCATENATE("http://skinnonews.com",A410),'기사 리스트'!C:E,3,FALSE))+1),""),"")</f>
        <v/>
      </c>
      <c r="H410" s="110" t="str">
        <f>IFERROR(IF(E410="O",C410/(EOMONTH('뉴스룸 요약'!$F$17,0)-(VLOOKUP(CONCATENATE("http://skinnonews.com",A410),'기사 리스트'!C:E,3,FALSE))+1),""),"")</f>
        <v/>
      </c>
      <c r="I410" s="110" t="str">
        <f t="shared" si="20"/>
        <v/>
      </c>
      <c r="J410" s="110" t="str">
        <f t="shared" si="21"/>
        <v/>
      </c>
      <c r="L410" s="111" t="str">
        <f>IFERROR(VLOOKUP("http://skinnonews.com"&amp;A410,'기사 리스트'!C:E,3,FALSE),"")</f>
        <v/>
      </c>
      <c r="Q410" s="110" t="str">
        <f>IFERROR(IF(E410="O",(INDEX('기사 리스트'!B:B,MATCH("http://skinnonews.com"&amp;A410,'기사 리스트'!C:C,0))),""),"")</f>
        <v/>
      </c>
    </row>
    <row r="411" spans="1:17">
      <c r="A411" s="6" t="s">
        <v>853</v>
      </c>
      <c r="B411" s="6">
        <v>3</v>
      </c>
      <c r="C411" s="6">
        <v>3</v>
      </c>
      <c r="D411" s="110" t="str">
        <f t="shared" si="19"/>
        <v>기사임</v>
      </c>
      <c r="E411" s="110" t="str">
        <f>IF(D411="기사임",IFERROR(IF((VLOOKUP(CONCATENATE("http://skinnonews.com",A411),'기사 리스트'!C:E,3,FALSE))&gt;='뉴스룸 요약'!$F$17,"O",""),""),"")</f>
        <v/>
      </c>
      <c r="F411" s="110" t="str">
        <f>IFERROR(IF(VLOOKUP(CONCATENATE("http://skinnonews.com"&amp;A411),'기사 리스트'!C:D,2,FALSE)="yes","yes",""),"")</f>
        <v/>
      </c>
      <c r="G411" s="110" t="str">
        <f>IFERROR(IF(E411="O",B411/(EOMONTH('뉴스룸 요약'!$F$17,0)-(VLOOKUP(CONCATENATE("http://skinnonews.com",A411),'기사 리스트'!C:E,3,FALSE))+1),""),"")</f>
        <v/>
      </c>
      <c r="H411" s="110" t="str">
        <f>IFERROR(IF(E411="O",C411/(EOMONTH('뉴스룸 요약'!$F$17,0)-(VLOOKUP(CONCATENATE("http://skinnonews.com",A411),'기사 리스트'!C:E,3,FALSE))+1),""),"")</f>
        <v/>
      </c>
      <c r="I411" s="110" t="str">
        <f t="shared" si="20"/>
        <v/>
      </c>
      <c r="J411" s="110" t="str">
        <f t="shared" si="21"/>
        <v/>
      </c>
      <c r="L411" s="111">
        <f>IFERROR(VLOOKUP("http://skinnonews.com"&amp;A411,'기사 리스트'!C:E,3,FALSE),"")</f>
        <v>45047</v>
      </c>
      <c r="Q411" s="110" t="str">
        <f>IFERROR(IF(E411="O",(INDEX('기사 리스트'!B:B,MATCH("http://skinnonews.com"&amp;A411,'기사 리스트'!C:C,0))),""),"")</f>
        <v/>
      </c>
    </row>
    <row r="412" spans="1:17">
      <c r="A412" s="6" t="s">
        <v>1308</v>
      </c>
      <c r="B412" s="6">
        <v>3</v>
      </c>
      <c r="C412" s="6">
        <v>3</v>
      </c>
      <c r="D412" s="110" t="str">
        <f t="shared" si="19"/>
        <v>기사임</v>
      </c>
      <c r="E412" s="110" t="str">
        <f>IF(D412="기사임",IFERROR(IF((VLOOKUP(CONCATENATE("http://skinnonews.com",A412),'기사 리스트'!C:E,3,FALSE))&gt;='뉴스룸 요약'!$F$17,"O",""),""),"")</f>
        <v/>
      </c>
      <c r="F412" s="110" t="str">
        <f>IFERROR(IF(VLOOKUP(CONCATENATE("http://skinnonews.com"&amp;A412),'기사 리스트'!C:D,2,FALSE)="yes","yes",""),"")</f>
        <v/>
      </c>
      <c r="G412" s="110" t="str">
        <f>IFERROR(IF(E412="O",B412/(EOMONTH('뉴스룸 요약'!$F$17,0)-(VLOOKUP(CONCATENATE("http://skinnonews.com",A412),'기사 리스트'!C:E,3,FALSE))+1),""),"")</f>
        <v/>
      </c>
      <c r="H412" s="110" t="str">
        <f>IFERROR(IF(E412="O",C412/(EOMONTH('뉴스룸 요약'!$F$17,0)-(VLOOKUP(CONCATENATE("http://skinnonews.com",A412),'기사 리스트'!C:E,3,FALSE))+1),""),"")</f>
        <v/>
      </c>
      <c r="I412" s="110" t="str">
        <f t="shared" si="20"/>
        <v/>
      </c>
      <c r="J412" s="110" t="str">
        <f t="shared" si="21"/>
        <v/>
      </c>
      <c r="L412" s="111">
        <f>IFERROR(VLOOKUP("http://skinnonews.com"&amp;A412,'기사 리스트'!C:E,3,FALSE),"")</f>
        <v>45103</v>
      </c>
      <c r="Q412" s="110" t="str">
        <f>IFERROR(IF(E412="O",(INDEX('기사 리스트'!B:B,MATCH("http://skinnonews.com"&amp;A412,'기사 리스트'!C:C,0))),""),"")</f>
        <v/>
      </c>
    </row>
    <row r="413" spans="1:17">
      <c r="A413" s="6" t="s">
        <v>1171</v>
      </c>
      <c r="B413" s="6">
        <v>3</v>
      </c>
      <c r="C413" s="6">
        <v>3</v>
      </c>
      <c r="D413" s="110" t="str">
        <f t="shared" si="19"/>
        <v>기사임</v>
      </c>
      <c r="E413" s="110" t="str">
        <f>IF(D413="기사임",IFERROR(IF((VLOOKUP(CONCATENATE("http://skinnonews.com",A413),'기사 리스트'!C:E,3,FALSE))&gt;='뉴스룸 요약'!$F$17,"O",""),""),"")</f>
        <v/>
      </c>
      <c r="F413" s="110" t="str">
        <f>IFERROR(IF(VLOOKUP(CONCATENATE("http://skinnonews.com"&amp;A413),'기사 리스트'!C:D,2,FALSE)="yes","yes",""),"")</f>
        <v/>
      </c>
      <c r="G413" s="110" t="str">
        <f>IFERROR(IF(E413="O",B413/(EOMONTH('뉴스룸 요약'!$F$17,0)-(VLOOKUP(CONCATENATE("http://skinnonews.com",A413),'기사 리스트'!C:E,3,FALSE))+1),""),"")</f>
        <v/>
      </c>
      <c r="H413" s="110" t="str">
        <f>IFERROR(IF(E413="O",C413/(EOMONTH('뉴스룸 요약'!$F$17,0)-(VLOOKUP(CONCATENATE("http://skinnonews.com",A413),'기사 리스트'!C:E,3,FALSE))+1),""),"")</f>
        <v/>
      </c>
      <c r="I413" s="110" t="str">
        <f t="shared" si="20"/>
        <v/>
      </c>
      <c r="J413" s="110" t="str">
        <f t="shared" si="21"/>
        <v/>
      </c>
      <c r="L413" s="111">
        <f>IFERROR(VLOOKUP("http://skinnonews.com"&amp;A413,'기사 리스트'!C:E,3,FALSE),"")</f>
        <v>45159</v>
      </c>
      <c r="Q413" s="110" t="str">
        <f>IFERROR(IF(E413="O",(INDEX('기사 리스트'!B:B,MATCH("http://skinnonews.com"&amp;A413,'기사 리스트'!C:C,0))),""),"")</f>
        <v/>
      </c>
    </row>
    <row r="414" spans="1:17">
      <c r="A414" s="6" t="s">
        <v>1179</v>
      </c>
      <c r="B414" s="6">
        <v>3</v>
      </c>
      <c r="C414" s="6">
        <v>2</v>
      </c>
      <c r="D414" s="110" t="str">
        <f t="shared" si="19"/>
        <v>기사임</v>
      </c>
      <c r="E414" s="110" t="str">
        <f>IF(D414="기사임",IFERROR(IF((VLOOKUP(CONCATENATE("http://skinnonews.com",A414),'기사 리스트'!C:E,3,FALSE))&gt;='뉴스룸 요약'!$F$17,"O",""),""),"")</f>
        <v/>
      </c>
      <c r="F414" s="110" t="str">
        <f>IFERROR(IF(VLOOKUP(CONCATENATE("http://skinnonews.com"&amp;A414),'기사 리스트'!C:D,2,FALSE)="yes","yes",""),"")</f>
        <v/>
      </c>
      <c r="G414" s="110" t="str">
        <f>IFERROR(IF(E414="O",B414/(EOMONTH('뉴스룸 요약'!$F$17,0)-(VLOOKUP(CONCATENATE("http://skinnonews.com",A414),'기사 리스트'!C:E,3,FALSE))+1),""),"")</f>
        <v/>
      </c>
      <c r="H414" s="110" t="str">
        <f>IFERROR(IF(E414="O",C414/(EOMONTH('뉴스룸 요약'!$F$17,0)-(VLOOKUP(CONCATENATE("http://skinnonews.com",A414),'기사 리스트'!C:E,3,FALSE))+1),""),"")</f>
        <v/>
      </c>
      <c r="I414" s="110" t="str">
        <f t="shared" si="20"/>
        <v/>
      </c>
      <c r="J414" s="110" t="str">
        <f t="shared" si="21"/>
        <v/>
      </c>
      <c r="L414" s="111">
        <f>IFERROR(VLOOKUP("http://skinnonews.com"&amp;A414,'기사 리스트'!C:E,3,FALSE),"")</f>
        <v>45168</v>
      </c>
      <c r="Q414" s="110" t="str">
        <f>IFERROR(IF(E414="O",(INDEX('기사 리스트'!B:B,MATCH("http://skinnonews.com"&amp;A414,'기사 리스트'!C:C,0))),""),"")</f>
        <v/>
      </c>
    </row>
    <row r="415" spans="1:17">
      <c r="A415" s="6" t="s">
        <v>1202</v>
      </c>
      <c r="B415" s="6">
        <v>3</v>
      </c>
      <c r="C415" s="6">
        <v>2</v>
      </c>
      <c r="D415" s="110" t="str">
        <f t="shared" si="19"/>
        <v>기사임</v>
      </c>
      <c r="E415" s="110" t="str">
        <f>IF(D415="기사임",IFERROR(IF((VLOOKUP(CONCATENATE("http://skinnonews.com",A415),'기사 리스트'!C:E,3,FALSE))&gt;='뉴스룸 요약'!$F$17,"O",""),""),"")</f>
        <v/>
      </c>
      <c r="F415" s="110" t="str">
        <f>IFERROR(IF(VLOOKUP(CONCATENATE("http://skinnonews.com"&amp;A415),'기사 리스트'!C:D,2,FALSE)="yes","yes",""),"")</f>
        <v/>
      </c>
      <c r="G415" s="110" t="str">
        <f>IFERROR(IF(E415="O",B415/(EOMONTH('뉴스룸 요약'!$F$17,0)-(VLOOKUP(CONCATENATE("http://skinnonews.com",A415),'기사 리스트'!C:E,3,FALSE))+1),""),"")</f>
        <v/>
      </c>
      <c r="H415" s="110" t="str">
        <f>IFERROR(IF(E415="O",C415/(EOMONTH('뉴스룸 요약'!$F$17,0)-(VLOOKUP(CONCATENATE("http://skinnonews.com",A415),'기사 리스트'!C:E,3,FALSE))+1),""),"")</f>
        <v/>
      </c>
      <c r="I415" s="110" t="str">
        <f t="shared" si="20"/>
        <v/>
      </c>
      <c r="J415" s="110" t="str">
        <f t="shared" si="21"/>
        <v/>
      </c>
      <c r="L415" s="111">
        <f>IFERROR(VLOOKUP("http://skinnonews.com"&amp;A415,'기사 리스트'!C:E,3,FALSE),"")</f>
        <v>45174</v>
      </c>
      <c r="Q415" s="110" t="str">
        <f>IFERROR(IF(E415="O",(INDEX('기사 리스트'!B:B,MATCH("http://skinnonews.com"&amp;A415,'기사 리스트'!C:C,0))),""),"")</f>
        <v/>
      </c>
    </row>
    <row r="416" spans="1:17">
      <c r="A416" s="6" t="s">
        <v>2301</v>
      </c>
      <c r="B416" s="6">
        <v>3</v>
      </c>
      <c r="C416" s="6">
        <v>3</v>
      </c>
      <c r="D416" s="110" t="str">
        <f t="shared" si="19"/>
        <v>기사임</v>
      </c>
      <c r="E416" s="110" t="str">
        <f>IF(D416="기사임",IFERROR(IF((VLOOKUP(CONCATENATE("http://skinnonews.com",A416),'기사 리스트'!C:E,3,FALSE))&gt;='뉴스룸 요약'!$F$17,"O",""),""),"")</f>
        <v/>
      </c>
      <c r="F416" s="110" t="str">
        <f>IFERROR(IF(VLOOKUP(CONCATENATE("http://skinnonews.com"&amp;A416),'기사 리스트'!C:D,2,FALSE)="yes","yes",""),"")</f>
        <v/>
      </c>
      <c r="G416" s="110" t="str">
        <f>IFERROR(IF(E416="O",B416/(EOMONTH('뉴스룸 요약'!$F$17,0)-(VLOOKUP(CONCATENATE("http://skinnonews.com",A416),'기사 리스트'!C:E,3,FALSE))+1),""),"")</f>
        <v/>
      </c>
      <c r="H416" s="110" t="str">
        <f>IFERROR(IF(E416="O",C416/(EOMONTH('뉴스룸 요약'!$F$17,0)-(VLOOKUP(CONCATENATE("http://skinnonews.com",A416),'기사 리스트'!C:E,3,FALSE))+1),""),"")</f>
        <v/>
      </c>
      <c r="I416" s="110" t="str">
        <f t="shared" si="20"/>
        <v/>
      </c>
      <c r="J416" s="110" t="str">
        <f t="shared" si="21"/>
        <v/>
      </c>
      <c r="L416" s="111">
        <f>IFERROR(VLOOKUP("http://skinnonews.com"&amp;A416,'기사 리스트'!C:E,3,FALSE),"")</f>
        <v>45190</v>
      </c>
      <c r="Q416" s="110" t="str">
        <f>IFERROR(IF(E416="O",(INDEX('기사 리스트'!B:B,MATCH("http://skinnonews.com"&amp;A416,'기사 리스트'!C:C,0))),""),"")</f>
        <v/>
      </c>
    </row>
    <row r="417" spans="1:17">
      <c r="A417" s="6" t="s">
        <v>1983</v>
      </c>
      <c r="B417" s="6">
        <v>3</v>
      </c>
      <c r="C417" s="6">
        <v>3</v>
      </c>
      <c r="D417" s="110" t="str">
        <f t="shared" si="19"/>
        <v>기사임</v>
      </c>
      <c r="E417" s="110" t="str">
        <f>IF(D417="기사임",IFERROR(IF((VLOOKUP(CONCATENATE("http://skinnonews.com",A417),'기사 리스트'!C:E,3,FALSE))&gt;='뉴스룸 요약'!$F$17,"O",""),""),"")</f>
        <v/>
      </c>
      <c r="F417" s="110" t="str">
        <f>IFERROR(IF(VLOOKUP(CONCATENATE("http://skinnonews.com"&amp;A417),'기사 리스트'!C:D,2,FALSE)="yes","yes",""),"")</f>
        <v/>
      </c>
      <c r="G417" s="110" t="str">
        <f>IFERROR(IF(E417="O",B417/(EOMONTH('뉴스룸 요약'!$F$17,0)-(VLOOKUP(CONCATENATE("http://skinnonews.com",A417),'기사 리스트'!C:E,3,FALSE))+1),""),"")</f>
        <v/>
      </c>
      <c r="H417" s="110" t="str">
        <f>IFERROR(IF(E417="O",C417/(EOMONTH('뉴스룸 요약'!$F$17,0)-(VLOOKUP(CONCATENATE("http://skinnonews.com",A417),'기사 리스트'!C:E,3,FALSE))+1),""),"")</f>
        <v/>
      </c>
      <c r="I417" s="110" t="str">
        <f t="shared" si="20"/>
        <v/>
      </c>
      <c r="J417" s="110" t="str">
        <f t="shared" si="21"/>
        <v/>
      </c>
      <c r="L417" s="111">
        <f>IFERROR(VLOOKUP("http://skinnonews.com"&amp;A417,'기사 리스트'!C:E,3,FALSE),"")</f>
        <v>45195</v>
      </c>
      <c r="Q417" s="110" t="str">
        <f>IFERROR(IF(E417="O",(INDEX('기사 리스트'!B:B,MATCH("http://skinnonews.com"&amp;A417,'기사 리스트'!C:C,0))),""),"")</f>
        <v/>
      </c>
    </row>
    <row r="418" spans="1:17">
      <c r="A418" s="6" t="s">
        <v>1302</v>
      </c>
      <c r="B418" s="6">
        <v>3</v>
      </c>
      <c r="C418" s="6">
        <v>4</v>
      </c>
      <c r="D418" s="110" t="str">
        <f t="shared" si="19"/>
        <v>기사임</v>
      </c>
      <c r="E418" s="110" t="str">
        <f>IF(D418="기사임",IFERROR(IF((VLOOKUP(CONCATENATE("http://skinnonews.com",A418),'기사 리스트'!C:E,3,FALSE))&gt;='뉴스룸 요약'!$F$17,"O",""),""),"")</f>
        <v/>
      </c>
      <c r="F418" s="110" t="str">
        <f>IFERROR(IF(VLOOKUP(CONCATENATE("http://skinnonews.com"&amp;A418),'기사 리스트'!C:D,2,FALSE)="yes","yes",""),"")</f>
        <v/>
      </c>
      <c r="G418" s="110" t="str">
        <f>IFERROR(IF(E418="O",B418/(EOMONTH('뉴스룸 요약'!$F$17,0)-(VLOOKUP(CONCATENATE("http://skinnonews.com",A418),'기사 리스트'!C:E,3,FALSE))+1),""),"")</f>
        <v/>
      </c>
      <c r="H418" s="110" t="str">
        <f>IFERROR(IF(E418="O",C418/(EOMONTH('뉴스룸 요약'!$F$17,0)-(VLOOKUP(CONCATENATE("http://skinnonews.com",A418),'기사 리스트'!C:E,3,FALSE))+1),""),"")</f>
        <v/>
      </c>
      <c r="I418" s="110" t="str">
        <f t="shared" si="20"/>
        <v/>
      </c>
      <c r="J418" s="110" t="str">
        <f t="shared" si="21"/>
        <v/>
      </c>
      <c r="L418" s="111">
        <f>IFERROR(VLOOKUP("http://skinnonews.com"&amp;A418,'기사 리스트'!C:E,3,FALSE),"")</f>
        <v>45236</v>
      </c>
      <c r="Q418" s="110" t="str">
        <f>IFERROR(IF(E418="O",(INDEX('기사 리스트'!B:B,MATCH("http://skinnonews.com"&amp;A418,'기사 리스트'!C:C,0))),""),"")</f>
        <v/>
      </c>
    </row>
    <row r="419" spans="1:17">
      <c r="A419" s="6" t="s">
        <v>1626</v>
      </c>
      <c r="B419" s="6">
        <v>3</v>
      </c>
      <c r="C419" s="6">
        <v>3</v>
      </c>
      <c r="D419" s="110" t="str">
        <f t="shared" si="19"/>
        <v>기사임</v>
      </c>
      <c r="E419" s="110" t="str">
        <f>IF(D419="기사임",IFERROR(IF((VLOOKUP(CONCATENATE("http://skinnonews.com",A419),'기사 리스트'!C:E,3,FALSE))&gt;='뉴스룸 요약'!$F$17,"O",""),""),"")</f>
        <v/>
      </c>
      <c r="F419" s="110" t="str">
        <f>IFERROR(IF(VLOOKUP(CONCATENATE("http://skinnonews.com"&amp;A419),'기사 리스트'!C:D,2,FALSE)="yes","yes",""),"")</f>
        <v/>
      </c>
      <c r="G419" s="110" t="str">
        <f>IFERROR(IF(E419="O",B419/(EOMONTH('뉴스룸 요약'!$F$17,0)-(VLOOKUP(CONCATENATE("http://skinnonews.com",A419),'기사 리스트'!C:E,3,FALSE))+1),""),"")</f>
        <v/>
      </c>
      <c r="H419" s="110" t="str">
        <f>IFERROR(IF(E419="O",C419/(EOMONTH('뉴스룸 요약'!$F$17,0)-(VLOOKUP(CONCATENATE("http://skinnonews.com",A419),'기사 리스트'!C:E,3,FALSE))+1),""),"")</f>
        <v/>
      </c>
      <c r="I419" s="110" t="str">
        <f t="shared" si="20"/>
        <v/>
      </c>
      <c r="J419" s="110" t="str">
        <f t="shared" si="21"/>
        <v/>
      </c>
      <c r="L419" s="111">
        <f>IFERROR(VLOOKUP("http://skinnonews.com"&amp;A419,'기사 리스트'!C:E,3,FALSE),"")</f>
        <v>45266</v>
      </c>
      <c r="Q419" s="110" t="str">
        <f>IFERROR(IF(E419="O",(INDEX('기사 리스트'!B:B,MATCH("http://skinnonews.com"&amp;A419,'기사 리스트'!C:C,0))),""),"")</f>
        <v/>
      </c>
    </row>
    <row r="420" spans="1:17">
      <c r="A420" s="6" t="s">
        <v>1431</v>
      </c>
      <c r="B420" s="6">
        <v>3</v>
      </c>
      <c r="C420" s="6">
        <v>3</v>
      </c>
      <c r="D420" s="110" t="str">
        <f t="shared" si="19"/>
        <v>기사임</v>
      </c>
      <c r="E420" s="110" t="str">
        <f>IF(D420="기사임",IFERROR(IF((VLOOKUP(CONCATENATE("http://skinnonews.com",A420),'기사 리스트'!C:E,3,FALSE))&gt;='뉴스룸 요약'!$F$17,"O",""),""),"")</f>
        <v/>
      </c>
      <c r="F420" s="110" t="str">
        <f>IFERROR(IF(VLOOKUP(CONCATENATE("http://skinnonews.com"&amp;A420),'기사 리스트'!C:D,2,FALSE)="yes","yes",""),"")</f>
        <v/>
      </c>
      <c r="G420" s="110" t="str">
        <f>IFERROR(IF(E420="O",B420/(EOMONTH('뉴스룸 요약'!$F$17,0)-(VLOOKUP(CONCATENATE("http://skinnonews.com",A420),'기사 리스트'!C:E,3,FALSE))+1),""),"")</f>
        <v/>
      </c>
      <c r="H420" s="110" t="str">
        <f>IFERROR(IF(E420="O",C420/(EOMONTH('뉴스룸 요약'!$F$17,0)-(VLOOKUP(CONCATENATE("http://skinnonews.com",A420),'기사 리스트'!C:E,3,FALSE))+1),""),"")</f>
        <v/>
      </c>
      <c r="I420" s="110" t="str">
        <f t="shared" si="20"/>
        <v/>
      </c>
      <c r="J420" s="110" t="str">
        <f t="shared" si="21"/>
        <v/>
      </c>
      <c r="L420" s="111">
        <f>IFERROR(VLOOKUP("http://skinnonews.com"&amp;A420,'기사 리스트'!C:E,3,FALSE),"")</f>
        <v>45306</v>
      </c>
      <c r="Q420" s="110" t="str">
        <f>IFERROR(IF(E420="O",(INDEX('기사 리스트'!B:B,MATCH("http://skinnonews.com"&amp;A420,'기사 리스트'!C:C,0))),""),"")</f>
        <v/>
      </c>
    </row>
    <row r="421" spans="1:17">
      <c r="A421" s="6" t="s">
        <v>633</v>
      </c>
      <c r="B421" s="6">
        <v>3</v>
      </c>
      <c r="C421" s="6">
        <v>3</v>
      </c>
      <c r="D421" s="110" t="str">
        <f t="shared" si="19"/>
        <v>기사임</v>
      </c>
      <c r="E421" s="110" t="str">
        <f>IF(D421="기사임",IFERROR(IF((VLOOKUP(CONCATENATE("http://skinnonews.com",A421),'기사 리스트'!C:E,3,FALSE))&gt;='뉴스룸 요약'!$F$17,"O",""),""),"")</f>
        <v/>
      </c>
      <c r="F421" s="110" t="str">
        <f>IFERROR(IF(VLOOKUP(CONCATENATE("http://skinnonews.com"&amp;A421),'기사 리스트'!C:D,2,FALSE)="yes","yes",""),"")</f>
        <v/>
      </c>
      <c r="G421" s="110" t="str">
        <f>IFERROR(IF(E421="O",B421/(EOMONTH('뉴스룸 요약'!$F$17,0)-(VLOOKUP(CONCATENATE("http://skinnonews.com",A421),'기사 리스트'!C:E,3,FALSE))+1),""),"")</f>
        <v/>
      </c>
      <c r="H421" s="110" t="str">
        <f>IFERROR(IF(E421="O",C421/(EOMONTH('뉴스룸 요약'!$F$17,0)-(VLOOKUP(CONCATENATE("http://skinnonews.com",A421),'기사 리스트'!C:E,3,FALSE))+1),""),"")</f>
        <v/>
      </c>
      <c r="I421" s="110" t="str">
        <f t="shared" si="20"/>
        <v/>
      </c>
      <c r="J421" s="110" t="str">
        <f t="shared" si="21"/>
        <v/>
      </c>
      <c r="L421" s="111" t="str">
        <f>IFERROR(VLOOKUP("http://skinnonews.com"&amp;A421,'기사 리스트'!C:E,3,FALSE),"")</f>
        <v/>
      </c>
      <c r="Q421" s="110" t="str">
        <f>IFERROR(IF(E421="O",(INDEX('기사 리스트'!B:B,MATCH("http://skinnonews.com"&amp;A421,'기사 리스트'!C:C,0))),""),"")</f>
        <v/>
      </c>
    </row>
    <row r="422" spans="1:17">
      <c r="A422" s="6" t="s">
        <v>1554</v>
      </c>
      <c r="B422" s="6">
        <v>3</v>
      </c>
      <c r="C422" s="6">
        <v>2</v>
      </c>
      <c r="D422" s="110" t="str">
        <f t="shared" si="19"/>
        <v>기사임</v>
      </c>
      <c r="E422" s="110" t="str">
        <f>IF(D422="기사임",IFERROR(IF((VLOOKUP(CONCATENATE("http://skinnonews.com",A422),'기사 리스트'!C:E,3,FALSE))&gt;='뉴스룸 요약'!$F$17,"O",""),""),"")</f>
        <v/>
      </c>
      <c r="F422" s="110" t="str">
        <f>IFERROR(IF(VLOOKUP(CONCATENATE("http://skinnonews.com"&amp;A422),'기사 리스트'!C:D,2,FALSE)="yes","yes",""),"")</f>
        <v/>
      </c>
      <c r="G422" s="110" t="str">
        <f>IFERROR(IF(E422="O",B422/(EOMONTH('뉴스룸 요약'!$F$17,0)-(VLOOKUP(CONCATENATE("http://skinnonews.com",A422),'기사 리스트'!C:E,3,FALSE))+1),""),"")</f>
        <v/>
      </c>
      <c r="H422" s="110" t="str">
        <f>IFERROR(IF(E422="O",C422/(EOMONTH('뉴스룸 요약'!$F$17,0)-(VLOOKUP(CONCATENATE("http://skinnonews.com",A422),'기사 리스트'!C:E,3,FALSE))+1),""),"")</f>
        <v/>
      </c>
      <c r="I422" s="110" t="str">
        <f t="shared" si="20"/>
        <v/>
      </c>
      <c r="J422" s="110" t="str">
        <f t="shared" si="21"/>
        <v/>
      </c>
      <c r="L422" s="111">
        <f>IFERROR(VLOOKUP("http://skinnonews.com"&amp;A422,'기사 리스트'!C:E,3,FALSE),"")</f>
        <v>45362</v>
      </c>
      <c r="Q422" s="110" t="str">
        <f>IFERROR(IF(E422="O",(INDEX('기사 리스트'!B:B,MATCH("http://skinnonews.com"&amp;A422,'기사 리스트'!C:C,0))),""),"")</f>
        <v/>
      </c>
    </row>
    <row r="423" spans="1:17">
      <c r="A423" s="6" t="s">
        <v>1926</v>
      </c>
      <c r="B423" s="6">
        <v>3</v>
      </c>
      <c r="C423" s="6">
        <v>3</v>
      </c>
      <c r="D423" s="110" t="str">
        <f t="shared" si="19"/>
        <v>기사임</v>
      </c>
      <c r="E423" s="110" t="str">
        <f>IF(D423="기사임",IFERROR(IF((VLOOKUP(CONCATENATE("http://skinnonews.com",A423),'기사 리스트'!C:E,3,FALSE))&gt;='뉴스룸 요약'!$F$17,"O",""),""),"")</f>
        <v/>
      </c>
      <c r="F423" s="110" t="str">
        <f>IFERROR(IF(VLOOKUP(CONCATENATE("http://skinnonews.com"&amp;A423),'기사 리스트'!C:D,2,FALSE)="yes","yes",""),"")</f>
        <v/>
      </c>
      <c r="G423" s="110" t="str">
        <f>IFERROR(IF(E423="O",B423/(EOMONTH('뉴스룸 요약'!$F$17,0)-(VLOOKUP(CONCATENATE("http://skinnonews.com",A423),'기사 리스트'!C:E,3,FALSE))+1),""),"")</f>
        <v/>
      </c>
      <c r="H423" s="110" t="str">
        <f>IFERROR(IF(E423="O",C423/(EOMONTH('뉴스룸 요약'!$F$17,0)-(VLOOKUP(CONCATENATE("http://skinnonews.com",A423),'기사 리스트'!C:E,3,FALSE))+1),""),"")</f>
        <v/>
      </c>
      <c r="I423" s="110" t="str">
        <f t="shared" si="20"/>
        <v/>
      </c>
      <c r="J423" s="110" t="str">
        <f t="shared" si="21"/>
        <v/>
      </c>
      <c r="L423" s="111" t="str">
        <f>IFERROR(VLOOKUP("http://skinnonews.com"&amp;A423,'기사 리스트'!C:E,3,FALSE),"")</f>
        <v/>
      </c>
      <c r="Q423" s="110" t="str">
        <f>IFERROR(IF(E423="O",(INDEX('기사 리스트'!B:B,MATCH("http://skinnonews.com"&amp;A423,'기사 리스트'!C:C,0))),""),"")</f>
        <v/>
      </c>
    </row>
    <row r="424" spans="1:17">
      <c r="A424" s="6" t="s">
        <v>543</v>
      </c>
      <c r="B424" s="6">
        <v>3</v>
      </c>
      <c r="C424" s="6">
        <v>3</v>
      </c>
      <c r="D424" s="110" t="str">
        <f t="shared" si="19"/>
        <v>기사임</v>
      </c>
      <c r="E424" s="110" t="str">
        <f>IF(D424="기사임",IFERROR(IF((VLOOKUP(CONCATENATE("http://skinnonews.com",A424),'기사 리스트'!C:E,3,FALSE))&gt;='뉴스룸 요약'!$F$17,"O",""),""),"")</f>
        <v/>
      </c>
      <c r="F424" s="110" t="str">
        <f>IFERROR(IF(VLOOKUP(CONCATENATE("http://skinnonews.com"&amp;A424),'기사 리스트'!C:D,2,FALSE)="yes","yes",""),"")</f>
        <v/>
      </c>
      <c r="G424" s="110" t="str">
        <f>IFERROR(IF(E424="O",B424/(EOMONTH('뉴스룸 요약'!$F$17,0)-(VLOOKUP(CONCATENATE("http://skinnonews.com",A424),'기사 리스트'!C:E,3,FALSE))+1),""),"")</f>
        <v/>
      </c>
      <c r="H424" s="110" t="str">
        <f>IFERROR(IF(E424="O",C424/(EOMONTH('뉴스룸 요약'!$F$17,0)-(VLOOKUP(CONCATENATE("http://skinnonews.com",A424),'기사 리스트'!C:E,3,FALSE))+1),""),"")</f>
        <v/>
      </c>
      <c r="I424" s="110" t="str">
        <f t="shared" si="20"/>
        <v/>
      </c>
      <c r="J424" s="110" t="str">
        <f t="shared" si="21"/>
        <v/>
      </c>
      <c r="L424" s="111" t="str">
        <f>IFERROR(VLOOKUP("http://skinnonews.com"&amp;A424,'기사 리스트'!C:E,3,FALSE),"")</f>
        <v/>
      </c>
      <c r="Q424" s="110" t="str">
        <f>IFERROR(IF(E424="O",(INDEX('기사 리스트'!B:B,MATCH("http://skinnonews.com"&amp;A424,'기사 리스트'!C:C,0))),""),"")</f>
        <v/>
      </c>
    </row>
    <row r="425" spans="1:17">
      <c r="A425" s="6" t="s">
        <v>1257</v>
      </c>
      <c r="B425" s="6">
        <v>3</v>
      </c>
      <c r="C425" s="6">
        <v>3</v>
      </c>
      <c r="D425" s="110" t="str">
        <f t="shared" si="19"/>
        <v>기사임</v>
      </c>
      <c r="E425" s="110" t="str">
        <f>IF(D425="기사임",IFERROR(IF((VLOOKUP(CONCATENATE("http://skinnonews.com",A425),'기사 리스트'!C:E,3,FALSE))&gt;='뉴스룸 요약'!$F$17,"O",""),""),"")</f>
        <v/>
      </c>
      <c r="F425" s="110" t="str">
        <f>IFERROR(IF(VLOOKUP(CONCATENATE("http://skinnonews.com"&amp;A425),'기사 리스트'!C:D,2,FALSE)="yes","yes",""),"")</f>
        <v/>
      </c>
      <c r="G425" s="110" t="str">
        <f>IFERROR(IF(E425="O",B425/(EOMONTH('뉴스룸 요약'!$F$17,0)-(VLOOKUP(CONCATENATE("http://skinnonews.com",A425),'기사 리스트'!C:E,3,FALSE))+1),""),"")</f>
        <v/>
      </c>
      <c r="H425" s="110" t="str">
        <f>IFERROR(IF(E425="O",C425/(EOMONTH('뉴스룸 요약'!$F$17,0)-(VLOOKUP(CONCATENATE("http://skinnonews.com",A425),'기사 리스트'!C:E,3,FALSE))+1),""),"")</f>
        <v/>
      </c>
      <c r="I425" s="110" t="str">
        <f t="shared" si="20"/>
        <v/>
      </c>
      <c r="J425" s="110" t="str">
        <f t="shared" si="21"/>
        <v/>
      </c>
      <c r="L425" s="111" t="str">
        <f>IFERROR(VLOOKUP("http://skinnonews.com"&amp;A425,'기사 리스트'!C:E,3,FALSE),"")</f>
        <v/>
      </c>
      <c r="Q425" s="110" t="str">
        <f>IFERROR(IF(E425="O",(INDEX('기사 리스트'!B:B,MATCH("http://skinnonews.com"&amp;A425,'기사 리스트'!C:C,0))),""),"")</f>
        <v/>
      </c>
    </row>
    <row r="426" spans="1:17">
      <c r="A426" s="6" t="s">
        <v>589</v>
      </c>
      <c r="B426" s="6">
        <v>3</v>
      </c>
      <c r="C426" s="6">
        <v>4</v>
      </c>
      <c r="D426" s="110" t="str">
        <f t="shared" si="19"/>
        <v>기사임</v>
      </c>
      <c r="E426" s="110" t="str">
        <f>IF(D426="기사임",IFERROR(IF((VLOOKUP(CONCATENATE("http://skinnonews.com",A426),'기사 리스트'!C:E,3,FALSE))&gt;='뉴스룸 요약'!$F$17,"O",""),""),"")</f>
        <v/>
      </c>
      <c r="F426" s="110" t="str">
        <f>IFERROR(IF(VLOOKUP(CONCATENATE("http://skinnonews.com"&amp;A426),'기사 리스트'!C:D,2,FALSE)="yes","yes",""),"")</f>
        <v/>
      </c>
      <c r="G426" s="110" t="str">
        <f>IFERROR(IF(E426="O",B426/(EOMONTH('뉴스룸 요약'!$F$17,0)-(VLOOKUP(CONCATENATE("http://skinnonews.com",A426),'기사 리스트'!C:E,3,FALSE))+1),""),"")</f>
        <v/>
      </c>
      <c r="H426" s="110" t="str">
        <f>IFERROR(IF(E426="O",C426/(EOMONTH('뉴스룸 요약'!$F$17,0)-(VLOOKUP(CONCATENATE("http://skinnonews.com",A426),'기사 리스트'!C:E,3,FALSE))+1),""),"")</f>
        <v/>
      </c>
      <c r="I426" s="110" t="str">
        <f t="shared" si="20"/>
        <v/>
      </c>
      <c r="J426" s="110" t="str">
        <f t="shared" si="21"/>
        <v/>
      </c>
      <c r="L426" s="111" t="str">
        <f>IFERROR(VLOOKUP("http://skinnonews.com"&amp;A426,'기사 리스트'!C:E,3,FALSE),"")</f>
        <v/>
      </c>
      <c r="Q426" s="110" t="str">
        <f>IFERROR(IF(E426="O",(INDEX('기사 리스트'!B:B,MATCH("http://skinnonews.com"&amp;A426,'기사 리스트'!C:C,0))),""),"")</f>
        <v/>
      </c>
    </row>
    <row r="427" spans="1:17">
      <c r="A427" s="6" t="s">
        <v>2206</v>
      </c>
      <c r="B427" s="6">
        <v>3</v>
      </c>
      <c r="C427" s="6">
        <v>3</v>
      </c>
      <c r="D427" s="110" t="str">
        <f t="shared" si="19"/>
        <v>기사임</v>
      </c>
      <c r="E427" s="110" t="str">
        <f>IF(D427="기사임",IFERROR(IF((VLOOKUP(CONCATENATE("http://skinnonews.com",A427),'기사 리스트'!C:E,3,FALSE))&gt;='뉴스룸 요약'!$F$17,"O",""),""),"")</f>
        <v/>
      </c>
      <c r="F427" s="110" t="str">
        <f>IFERROR(IF(VLOOKUP(CONCATENATE("http://skinnonews.com"&amp;A427),'기사 리스트'!C:D,2,FALSE)="yes","yes",""),"")</f>
        <v/>
      </c>
      <c r="G427" s="110" t="str">
        <f>IFERROR(IF(E427="O",B427/(EOMONTH('뉴스룸 요약'!$F$17,0)-(VLOOKUP(CONCATENATE("http://skinnonews.com",A427),'기사 리스트'!C:E,3,FALSE))+1),""),"")</f>
        <v/>
      </c>
      <c r="H427" s="110" t="str">
        <f>IFERROR(IF(E427="O",C427/(EOMONTH('뉴스룸 요약'!$F$17,0)-(VLOOKUP(CONCATENATE("http://skinnonews.com",A427),'기사 리스트'!C:E,3,FALSE))+1),""),"")</f>
        <v/>
      </c>
      <c r="I427" s="110" t="str">
        <f t="shared" si="20"/>
        <v/>
      </c>
      <c r="J427" s="110" t="str">
        <f t="shared" si="21"/>
        <v/>
      </c>
      <c r="L427" s="111" t="str">
        <f>IFERROR(VLOOKUP("http://skinnonews.com"&amp;A427,'기사 리스트'!C:E,3,FALSE),"")</f>
        <v/>
      </c>
      <c r="Q427" s="110" t="str">
        <f>IFERROR(IF(E427="O",(INDEX('기사 리스트'!B:B,MATCH("http://skinnonews.com"&amp;A427,'기사 리스트'!C:C,0))),""),"")</f>
        <v/>
      </c>
    </row>
    <row r="428" spans="1:17">
      <c r="A428" s="6" t="s">
        <v>1514</v>
      </c>
      <c r="B428" s="6">
        <v>3</v>
      </c>
      <c r="C428" s="6">
        <v>3</v>
      </c>
      <c r="D428" s="110" t="str">
        <f t="shared" si="19"/>
        <v>기사임</v>
      </c>
      <c r="E428" s="110" t="str">
        <f>IF(D428="기사임",IFERROR(IF((VLOOKUP(CONCATENATE("http://skinnonews.com",A428),'기사 리스트'!C:E,3,FALSE))&gt;='뉴스룸 요약'!$F$17,"O",""),""),"")</f>
        <v/>
      </c>
      <c r="F428" s="110" t="str">
        <f>IFERROR(IF(VLOOKUP(CONCATENATE("http://skinnonews.com"&amp;A428),'기사 리스트'!C:D,2,FALSE)="yes","yes",""),"")</f>
        <v/>
      </c>
      <c r="G428" s="110" t="str">
        <f>IFERROR(IF(E428="O",B428/(EOMONTH('뉴스룸 요약'!$F$17,0)-(VLOOKUP(CONCATENATE("http://skinnonews.com",A428),'기사 리스트'!C:E,3,FALSE))+1),""),"")</f>
        <v/>
      </c>
      <c r="H428" s="110" t="str">
        <f>IFERROR(IF(E428="O",C428/(EOMONTH('뉴스룸 요약'!$F$17,0)-(VLOOKUP(CONCATENATE("http://skinnonews.com",A428),'기사 리스트'!C:E,3,FALSE))+1),""),"")</f>
        <v/>
      </c>
      <c r="I428" s="110" t="str">
        <f t="shared" si="20"/>
        <v/>
      </c>
      <c r="J428" s="110" t="str">
        <f t="shared" si="21"/>
        <v/>
      </c>
      <c r="L428" s="111" t="str">
        <f>IFERROR(VLOOKUP("http://skinnonews.com"&amp;A428,'기사 리스트'!C:E,3,FALSE),"")</f>
        <v/>
      </c>
      <c r="Q428" s="110" t="str">
        <f>IFERROR(IF(E428="O",(INDEX('기사 리스트'!B:B,MATCH("http://skinnonews.com"&amp;A428,'기사 리스트'!C:C,0))),""),"")</f>
        <v/>
      </c>
    </row>
    <row r="429" spans="1:17">
      <c r="A429" s="6" t="s">
        <v>1119</v>
      </c>
      <c r="B429" s="6">
        <v>3</v>
      </c>
      <c r="C429" s="6">
        <v>5</v>
      </c>
      <c r="D429" s="110" t="str">
        <f t="shared" si="19"/>
        <v>기사임</v>
      </c>
      <c r="E429" s="110" t="str">
        <f>IF(D429="기사임",IFERROR(IF((VLOOKUP(CONCATENATE("http://skinnonews.com",A429),'기사 리스트'!C:E,3,FALSE))&gt;='뉴스룸 요약'!$F$17,"O",""),""),"")</f>
        <v/>
      </c>
      <c r="F429" s="110" t="str">
        <f>IFERROR(IF(VLOOKUP(CONCATENATE("http://skinnonews.com"&amp;A429),'기사 리스트'!C:D,2,FALSE)="yes","yes",""),"")</f>
        <v/>
      </c>
      <c r="G429" s="110" t="str">
        <f>IFERROR(IF(E429="O",B429/(EOMONTH('뉴스룸 요약'!$F$17,0)-(VLOOKUP(CONCATENATE("http://skinnonews.com",A429),'기사 리스트'!C:E,3,FALSE))+1),""),"")</f>
        <v/>
      </c>
      <c r="H429" s="110" t="str">
        <f>IFERROR(IF(E429="O",C429/(EOMONTH('뉴스룸 요약'!$F$17,0)-(VLOOKUP(CONCATENATE("http://skinnonews.com",A429),'기사 리스트'!C:E,3,FALSE))+1),""),"")</f>
        <v/>
      </c>
      <c r="I429" s="110" t="str">
        <f t="shared" si="20"/>
        <v/>
      </c>
      <c r="J429" s="110" t="str">
        <f t="shared" si="21"/>
        <v/>
      </c>
      <c r="L429" s="111" t="str">
        <f>IFERROR(VLOOKUP("http://skinnonews.com"&amp;A429,'기사 리스트'!C:E,3,FALSE),"")</f>
        <v/>
      </c>
      <c r="Q429" s="110" t="str">
        <f>IFERROR(IF(E429="O",(INDEX('기사 리스트'!B:B,MATCH("http://skinnonews.com"&amp;A429,'기사 리스트'!C:C,0))),""),"")</f>
        <v/>
      </c>
    </row>
    <row r="430" spans="1:17">
      <c r="A430" s="6" t="s">
        <v>592</v>
      </c>
      <c r="B430" s="6">
        <v>3</v>
      </c>
      <c r="C430" s="6">
        <v>3</v>
      </c>
      <c r="D430" s="110" t="str">
        <f t="shared" si="19"/>
        <v>기사임</v>
      </c>
      <c r="E430" s="110" t="str">
        <f>IF(D430="기사임",IFERROR(IF((VLOOKUP(CONCATENATE("http://skinnonews.com",A430),'기사 리스트'!C:E,3,FALSE))&gt;='뉴스룸 요약'!$F$17,"O",""),""),"")</f>
        <v/>
      </c>
      <c r="F430" s="110" t="str">
        <f>IFERROR(IF(VLOOKUP(CONCATENATE("http://skinnonews.com"&amp;A430),'기사 리스트'!C:D,2,FALSE)="yes","yes",""),"")</f>
        <v/>
      </c>
      <c r="G430" s="110" t="str">
        <f>IFERROR(IF(E430="O",B430/(EOMONTH('뉴스룸 요약'!$F$17,0)-(VLOOKUP(CONCATENATE("http://skinnonews.com",A430),'기사 리스트'!C:E,3,FALSE))+1),""),"")</f>
        <v/>
      </c>
      <c r="H430" s="110" t="str">
        <f>IFERROR(IF(E430="O",C430/(EOMONTH('뉴스룸 요약'!$F$17,0)-(VLOOKUP(CONCATENATE("http://skinnonews.com",A430),'기사 리스트'!C:E,3,FALSE))+1),""),"")</f>
        <v/>
      </c>
      <c r="I430" s="110" t="str">
        <f t="shared" si="20"/>
        <v/>
      </c>
      <c r="J430" s="110" t="str">
        <f t="shared" si="21"/>
        <v/>
      </c>
      <c r="L430" s="111" t="str">
        <f>IFERROR(VLOOKUP("http://skinnonews.com"&amp;A430,'기사 리스트'!C:E,3,FALSE),"")</f>
        <v/>
      </c>
      <c r="Q430" s="110" t="str">
        <f>IFERROR(IF(E430="O",(INDEX('기사 리스트'!B:B,MATCH("http://skinnonews.com"&amp;A430,'기사 리스트'!C:C,0))),""),"")</f>
        <v/>
      </c>
    </row>
    <row r="431" spans="1:17">
      <c r="A431" s="6" t="s">
        <v>2208</v>
      </c>
      <c r="B431" s="6">
        <v>3</v>
      </c>
      <c r="C431" s="6">
        <v>3</v>
      </c>
      <c r="D431" s="110" t="str">
        <f t="shared" si="19"/>
        <v>기사임</v>
      </c>
      <c r="E431" s="110" t="str">
        <f>IF(D431="기사임",IFERROR(IF((VLOOKUP(CONCATENATE("http://skinnonews.com",A431),'기사 리스트'!C:E,3,FALSE))&gt;='뉴스룸 요약'!$F$17,"O",""),""),"")</f>
        <v/>
      </c>
      <c r="F431" s="110" t="str">
        <f>IFERROR(IF(VLOOKUP(CONCATENATE("http://skinnonews.com"&amp;A431),'기사 리스트'!C:D,2,FALSE)="yes","yes",""),"")</f>
        <v/>
      </c>
      <c r="G431" s="110" t="str">
        <f>IFERROR(IF(E431="O",B431/(EOMONTH('뉴스룸 요약'!$F$17,0)-(VLOOKUP(CONCATENATE("http://skinnonews.com",A431),'기사 리스트'!C:E,3,FALSE))+1),""),"")</f>
        <v/>
      </c>
      <c r="H431" s="110" t="str">
        <f>IFERROR(IF(E431="O",C431/(EOMONTH('뉴스룸 요약'!$F$17,0)-(VLOOKUP(CONCATENATE("http://skinnonews.com",A431),'기사 리스트'!C:E,3,FALSE))+1),""),"")</f>
        <v/>
      </c>
      <c r="I431" s="110" t="str">
        <f t="shared" si="20"/>
        <v/>
      </c>
      <c r="J431" s="110" t="str">
        <f t="shared" si="21"/>
        <v/>
      </c>
      <c r="L431" s="111" t="str">
        <f>IFERROR(VLOOKUP("http://skinnonews.com"&amp;A431,'기사 리스트'!C:E,3,FALSE),"")</f>
        <v/>
      </c>
      <c r="Q431" s="110" t="str">
        <f>IFERROR(IF(E431="O",(INDEX('기사 리스트'!B:B,MATCH("http://skinnonews.com"&amp;A431,'기사 리스트'!C:C,0))),""),"")</f>
        <v/>
      </c>
    </row>
    <row r="432" spans="1:17">
      <c r="A432" s="6" t="s">
        <v>2055</v>
      </c>
      <c r="B432" s="6">
        <v>3</v>
      </c>
      <c r="C432" s="6">
        <v>3</v>
      </c>
      <c r="D432" s="110" t="str">
        <f t="shared" si="19"/>
        <v>기사임</v>
      </c>
      <c r="E432" s="110" t="str">
        <f>IF(D432="기사임",IFERROR(IF((VLOOKUP(CONCATENATE("http://skinnonews.com",A432),'기사 리스트'!C:E,3,FALSE))&gt;='뉴스룸 요약'!$F$17,"O",""),""),"")</f>
        <v/>
      </c>
      <c r="F432" s="110" t="str">
        <f>IFERROR(IF(VLOOKUP(CONCATENATE("http://skinnonews.com"&amp;A432),'기사 리스트'!C:D,2,FALSE)="yes","yes",""),"")</f>
        <v/>
      </c>
      <c r="G432" s="110" t="str">
        <f>IFERROR(IF(E432="O",B432/(EOMONTH('뉴스룸 요약'!$F$17,0)-(VLOOKUP(CONCATENATE("http://skinnonews.com",A432),'기사 리스트'!C:E,3,FALSE))+1),""),"")</f>
        <v/>
      </c>
      <c r="H432" s="110" t="str">
        <f>IFERROR(IF(E432="O",C432/(EOMONTH('뉴스룸 요약'!$F$17,0)-(VLOOKUP(CONCATENATE("http://skinnonews.com",A432),'기사 리스트'!C:E,3,FALSE))+1),""),"")</f>
        <v/>
      </c>
      <c r="I432" s="110" t="str">
        <f t="shared" si="20"/>
        <v/>
      </c>
      <c r="J432" s="110" t="str">
        <f t="shared" si="21"/>
        <v/>
      </c>
      <c r="L432" s="111" t="str">
        <f>IFERROR(VLOOKUP("http://skinnonews.com"&amp;A432,'기사 리스트'!C:E,3,FALSE),"")</f>
        <v/>
      </c>
      <c r="Q432" s="110" t="str">
        <f>IFERROR(IF(E432="O",(INDEX('기사 리스트'!B:B,MATCH("http://skinnonews.com"&amp;A432,'기사 리스트'!C:C,0))),""),"")</f>
        <v/>
      </c>
    </row>
    <row r="433" spans="1:17">
      <c r="A433" s="6" t="s">
        <v>571</v>
      </c>
      <c r="B433" s="6">
        <v>3</v>
      </c>
      <c r="C433" s="6">
        <v>3</v>
      </c>
      <c r="D433" s="110" t="str">
        <f t="shared" si="19"/>
        <v>기사임</v>
      </c>
      <c r="E433" s="110" t="str">
        <f>IF(D433="기사임",IFERROR(IF((VLOOKUP(CONCATENATE("http://skinnonews.com",A433),'기사 리스트'!C:E,3,FALSE))&gt;='뉴스룸 요약'!$F$17,"O",""),""),"")</f>
        <v/>
      </c>
      <c r="F433" s="110" t="str">
        <f>IFERROR(IF(VLOOKUP(CONCATENATE("http://skinnonews.com"&amp;A433),'기사 리스트'!C:D,2,FALSE)="yes","yes",""),"")</f>
        <v/>
      </c>
      <c r="G433" s="110" t="str">
        <f>IFERROR(IF(E433="O",B433/(EOMONTH('뉴스룸 요약'!$F$17,0)-(VLOOKUP(CONCATENATE("http://skinnonews.com",A433),'기사 리스트'!C:E,3,FALSE))+1),""),"")</f>
        <v/>
      </c>
      <c r="H433" s="110" t="str">
        <f>IFERROR(IF(E433="O",C433/(EOMONTH('뉴스룸 요약'!$F$17,0)-(VLOOKUP(CONCATENATE("http://skinnonews.com",A433),'기사 리스트'!C:E,3,FALSE))+1),""),"")</f>
        <v/>
      </c>
      <c r="I433" s="110" t="str">
        <f t="shared" si="20"/>
        <v/>
      </c>
      <c r="J433" s="110" t="str">
        <f t="shared" si="21"/>
        <v/>
      </c>
      <c r="L433" s="111" t="str">
        <f>IFERROR(VLOOKUP("http://skinnonews.com"&amp;A433,'기사 리스트'!C:E,3,FALSE),"")</f>
        <v/>
      </c>
      <c r="Q433" s="110" t="str">
        <f>IFERROR(IF(E433="O",(INDEX('기사 리스트'!B:B,MATCH("http://skinnonews.com"&amp;A433,'기사 리스트'!C:C,0))),""),"")</f>
        <v/>
      </c>
    </row>
    <row r="434" spans="1:17">
      <c r="A434" s="6" t="s">
        <v>2302</v>
      </c>
      <c r="B434" s="6">
        <v>3</v>
      </c>
      <c r="C434" s="6">
        <v>4</v>
      </c>
      <c r="D434" s="110" t="str">
        <f t="shared" si="19"/>
        <v>기사임</v>
      </c>
      <c r="E434" s="110" t="str">
        <f>IF(D434="기사임",IFERROR(IF((VLOOKUP(CONCATENATE("http://skinnonews.com",A434),'기사 리스트'!C:E,3,FALSE))&gt;='뉴스룸 요약'!$F$17,"O",""),""),"")</f>
        <v/>
      </c>
      <c r="F434" s="110" t="str">
        <f>IFERROR(IF(VLOOKUP(CONCATENATE("http://skinnonews.com"&amp;A434),'기사 리스트'!C:D,2,FALSE)="yes","yes",""),"")</f>
        <v/>
      </c>
      <c r="G434" s="110" t="str">
        <f>IFERROR(IF(E434="O",B434/(EOMONTH('뉴스룸 요약'!$F$17,0)-(VLOOKUP(CONCATENATE("http://skinnonews.com",A434),'기사 리스트'!C:E,3,FALSE))+1),""),"")</f>
        <v/>
      </c>
      <c r="H434" s="110" t="str">
        <f>IFERROR(IF(E434="O",C434/(EOMONTH('뉴스룸 요약'!$F$17,0)-(VLOOKUP(CONCATENATE("http://skinnonews.com",A434),'기사 리스트'!C:E,3,FALSE))+1),""),"")</f>
        <v/>
      </c>
      <c r="I434" s="110" t="str">
        <f t="shared" si="20"/>
        <v/>
      </c>
      <c r="J434" s="110" t="str">
        <f t="shared" si="21"/>
        <v/>
      </c>
      <c r="L434" s="111" t="str">
        <f>IFERROR(VLOOKUP("http://skinnonews.com"&amp;A434,'기사 리스트'!C:E,3,FALSE),"")</f>
        <v/>
      </c>
      <c r="Q434" s="110" t="str">
        <f>IFERROR(IF(E434="O",(INDEX('기사 리스트'!B:B,MATCH("http://skinnonews.com"&amp;A434,'기사 리스트'!C:C,0))),""),"")</f>
        <v/>
      </c>
    </row>
    <row r="435" spans="1:17">
      <c r="A435" s="6" t="s">
        <v>1505</v>
      </c>
      <c r="B435" s="6">
        <v>3</v>
      </c>
      <c r="C435" s="6">
        <v>3</v>
      </c>
      <c r="D435" s="110" t="str">
        <f t="shared" si="19"/>
        <v>기사임</v>
      </c>
      <c r="E435" s="110" t="str">
        <f>IF(D435="기사임",IFERROR(IF((VLOOKUP(CONCATENATE("http://skinnonews.com",A435),'기사 리스트'!C:E,3,FALSE))&gt;='뉴스룸 요약'!$F$17,"O",""),""),"")</f>
        <v/>
      </c>
      <c r="F435" s="110" t="str">
        <f>IFERROR(IF(VLOOKUP(CONCATENATE("http://skinnonews.com"&amp;A435),'기사 리스트'!C:D,2,FALSE)="yes","yes",""),"")</f>
        <v/>
      </c>
      <c r="G435" s="110" t="str">
        <f>IFERROR(IF(E435="O",B435/(EOMONTH('뉴스룸 요약'!$F$17,0)-(VLOOKUP(CONCATENATE("http://skinnonews.com",A435),'기사 리스트'!C:E,3,FALSE))+1),""),"")</f>
        <v/>
      </c>
      <c r="H435" s="110" t="str">
        <f>IFERROR(IF(E435="O",C435/(EOMONTH('뉴스룸 요약'!$F$17,0)-(VLOOKUP(CONCATENATE("http://skinnonews.com",A435),'기사 리스트'!C:E,3,FALSE))+1),""),"")</f>
        <v/>
      </c>
      <c r="I435" s="110" t="str">
        <f t="shared" si="20"/>
        <v/>
      </c>
      <c r="J435" s="110" t="str">
        <f t="shared" si="21"/>
        <v/>
      </c>
      <c r="L435" s="111" t="str">
        <f>IFERROR(VLOOKUP("http://skinnonews.com"&amp;A435,'기사 리스트'!C:E,3,FALSE),"")</f>
        <v/>
      </c>
      <c r="Q435" s="110" t="str">
        <f>IFERROR(IF(E435="O",(INDEX('기사 리스트'!B:B,MATCH("http://skinnonews.com"&amp;A435,'기사 리스트'!C:C,0))),""),"")</f>
        <v/>
      </c>
    </row>
    <row r="436" spans="1:17">
      <c r="A436" s="6" t="s">
        <v>2303</v>
      </c>
      <c r="B436" s="6">
        <v>3</v>
      </c>
      <c r="C436" s="6">
        <v>3</v>
      </c>
      <c r="D436" s="110" t="str">
        <f t="shared" si="19"/>
        <v>기사임</v>
      </c>
      <c r="E436" s="110" t="str">
        <f>IF(D436="기사임",IFERROR(IF((VLOOKUP(CONCATENATE("http://skinnonews.com",A436),'기사 리스트'!C:E,3,FALSE))&gt;='뉴스룸 요약'!$F$17,"O",""),""),"")</f>
        <v/>
      </c>
      <c r="F436" s="110" t="str">
        <f>IFERROR(IF(VLOOKUP(CONCATENATE("http://skinnonews.com"&amp;A436),'기사 리스트'!C:D,2,FALSE)="yes","yes",""),"")</f>
        <v/>
      </c>
      <c r="G436" s="110" t="str">
        <f>IFERROR(IF(E436="O",B436/(EOMONTH('뉴스룸 요약'!$F$17,0)-(VLOOKUP(CONCATENATE("http://skinnonews.com",A436),'기사 리스트'!C:E,3,FALSE))+1),""),"")</f>
        <v/>
      </c>
      <c r="H436" s="110" t="str">
        <f>IFERROR(IF(E436="O",C436/(EOMONTH('뉴스룸 요약'!$F$17,0)-(VLOOKUP(CONCATENATE("http://skinnonews.com",A436),'기사 리스트'!C:E,3,FALSE))+1),""),"")</f>
        <v/>
      </c>
      <c r="I436" s="110" t="str">
        <f t="shared" si="20"/>
        <v/>
      </c>
      <c r="J436" s="110" t="str">
        <f t="shared" si="21"/>
        <v/>
      </c>
      <c r="L436" s="111" t="str">
        <f>IFERROR(VLOOKUP("http://skinnonews.com"&amp;A436,'기사 리스트'!C:E,3,FALSE),"")</f>
        <v/>
      </c>
      <c r="Q436" s="110" t="str">
        <f>IFERROR(IF(E436="O",(INDEX('기사 리스트'!B:B,MATCH("http://skinnonews.com"&amp;A436,'기사 리스트'!C:C,0))),""),"")</f>
        <v/>
      </c>
    </row>
    <row r="437" spans="1:17">
      <c r="A437" s="6" t="s">
        <v>1502</v>
      </c>
      <c r="B437" s="6">
        <v>3</v>
      </c>
      <c r="C437" s="6">
        <v>3</v>
      </c>
      <c r="D437" s="110" t="str">
        <f t="shared" si="19"/>
        <v>기사임</v>
      </c>
      <c r="E437" s="110" t="str">
        <f>IF(D437="기사임",IFERROR(IF((VLOOKUP(CONCATENATE("http://skinnonews.com",A437),'기사 리스트'!C:E,3,FALSE))&gt;='뉴스룸 요약'!$F$17,"O",""),""),"")</f>
        <v/>
      </c>
      <c r="F437" s="110" t="str">
        <f>IFERROR(IF(VLOOKUP(CONCATENATE("http://skinnonews.com"&amp;A437),'기사 리스트'!C:D,2,FALSE)="yes","yes",""),"")</f>
        <v/>
      </c>
      <c r="G437" s="110" t="str">
        <f>IFERROR(IF(E437="O",B437/(EOMONTH('뉴스룸 요약'!$F$17,0)-(VLOOKUP(CONCATENATE("http://skinnonews.com",A437),'기사 리스트'!C:E,3,FALSE))+1),""),"")</f>
        <v/>
      </c>
      <c r="H437" s="110" t="str">
        <f>IFERROR(IF(E437="O",C437/(EOMONTH('뉴스룸 요약'!$F$17,0)-(VLOOKUP(CONCATENATE("http://skinnonews.com",A437),'기사 리스트'!C:E,3,FALSE))+1),""),"")</f>
        <v/>
      </c>
      <c r="I437" s="110" t="str">
        <f t="shared" si="20"/>
        <v/>
      </c>
      <c r="J437" s="110" t="str">
        <f t="shared" si="21"/>
        <v/>
      </c>
      <c r="L437" s="111" t="str">
        <f>IFERROR(VLOOKUP("http://skinnonews.com"&amp;A437,'기사 리스트'!C:E,3,FALSE),"")</f>
        <v/>
      </c>
      <c r="Q437" s="110" t="str">
        <f>IFERROR(IF(E437="O",(INDEX('기사 리스트'!B:B,MATCH("http://skinnonews.com"&amp;A437,'기사 리스트'!C:C,0))),""),"")</f>
        <v/>
      </c>
    </row>
    <row r="438" spans="1:17">
      <c r="A438" s="6" t="s">
        <v>2304</v>
      </c>
      <c r="B438" s="6">
        <v>3</v>
      </c>
      <c r="C438" s="6">
        <v>3</v>
      </c>
      <c r="D438" s="110" t="str">
        <f t="shared" si="19"/>
        <v>기사임</v>
      </c>
      <c r="E438" s="110" t="str">
        <f>IF(D438="기사임",IFERROR(IF((VLOOKUP(CONCATENATE("http://skinnonews.com",A438),'기사 리스트'!C:E,3,FALSE))&gt;='뉴스룸 요약'!$F$17,"O",""),""),"")</f>
        <v/>
      </c>
      <c r="F438" s="110" t="str">
        <f>IFERROR(IF(VLOOKUP(CONCATENATE("http://skinnonews.com"&amp;A438),'기사 리스트'!C:D,2,FALSE)="yes","yes",""),"")</f>
        <v/>
      </c>
      <c r="G438" s="110" t="str">
        <f>IFERROR(IF(E438="O",B438/(EOMONTH('뉴스룸 요약'!$F$17,0)-(VLOOKUP(CONCATENATE("http://skinnonews.com",A438),'기사 리스트'!C:E,3,FALSE))+1),""),"")</f>
        <v/>
      </c>
      <c r="H438" s="110" t="str">
        <f>IFERROR(IF(E438="O",C438/(EOMONTH('뉴스룸 요약'!$F$17,0)-(VLOOKUP(CONCATENATE("http://skinnonews.com",A438),'기사 리스트'!C:E,3,FALSE))+1),""),"")</f>
        <v/>
      </c>
      <c r="I438" s="110" t="str">
        <f t="shared" si="20"/>
        <v/>
      </c>
      <c r="J438" s="110" t="str">
        <f t="shared" si="21"/>
        <v/>
      </c>
      <c r="L438" s="111" t="str">
        <f>IFERROR(VLOOKUP("http://skinnonews.com"&amp;A438,'기사 리스트'!C:E,3,FALSE),"")</f>
        <v/>
      </c>
      <c r="Q438" s="110" t="str">
        <f>IFERROR(IF(E438="O",(INDEX('기사 리스트'!B:B,MATCH("http://skinnonews.com"&amp;A438,'기사 리스트'!C:C,0))),""),"")</f>
        <v/>
      </c>
    </row>
    <row r="439" spans="1:17">
      <c r="A439" s="6" t="s">
        <v>2049</v>
      </c>
      <c r="B439" s="6">
        <v>3</v>
      </c>
      <c r="C439" s="6">
        <v>4</v>
      </c>
      <c r="D439" s="110" t="str">
        <f t="shared" si="19"/>
        <v>기사임</v>
      </c>
      <c r="E439" s="110" t="str">
        <f>IF(D439="기사임",IFERROR(IF((VLOOKUP(CONCATENATE("http://skinnonews.com",A439),'기사 리스트'!C:E,3,FALSE))&gt;='뉴스룸 요약'!$F$17,"O",""),""),"")</f>
        <v/>
      </c>
      <c r="F439" s="110" t="str">
        <f>IFERROR(IF(VLOOKUP(CONCATENATE("http://skinnonews.com"&amp;A439),'기사 리스트'!C:D,2,FALSE)="yes","yes",""),"")</f>
        <v/>
      </c>
      <c r="G439" s="110" t="str">
        <f>IFERROR(IF(E439="O",B439/(EOMONTH('뉴스룸 요약'!$F$17,0)-(VLOOKUP(CONCATENATE("http://skinnonews.com",A439),'기사 리스트'!C:E,3,FALSE))+1),""),"")</f>
        <v/>
      </c>
      <c r="H439" s="110" t="str">
        <f>IFERROR(IF(E439="O",C439/(EOMONTH('뉴스룸 요약'!$F$17,0)-(VLOOKUP(CONCATENATE("http://skinnonews.com",A439),'기사 리스트'!C:E,3,FALSE))+1),""),"")</f>
        <v/>
      </c>
      <c r="I439" s="110" t="str">
        <f t="shared" si="20"/>
        <v/>
      </c>
      <c r="J439" s="110" t="str">
        <f t="shared" si="21"/>
        <v/>
      </c>
      <c r="L439" s="111" t="str">
        <f>IFERROR(VLOOKUP("http://skinnonews.com"&amp;A439,'기사 리스트'!C:E,3,FALSE),"")</f>
        <v/>
      </c>
      <c r="Q439" s="110" t="str">
        <f>IFERROR(IF(E439="O",(INDEX('기사 리스트'!B:B,MATCH("http://skinnonews.com"&amp;A439,'기사 리스트'!C:C,0))),""),"")</f>
        <v/>
      </c>
    </row>
    <row r="440" spans="1:17">
      <c r="A440" s="6" t="s">
        <v>566</v>
      </c>
      <c r="B440" s="6">
        <v>3</v>
      </c>
      <c r="C440" s="6">
        <v>4</v>
      </c>
      <c r="D440" s="110" t="str">
        <f t="shared" si="19"/>
        <v>기사임</v>
      </c>
      <c r="E440" s="110" t="str">
        <f>IF(D440="기사임",IFERROR(IF((VLOOKUP(CONCATENATE("http://skinnonews.com",A440),'기사 리스트'!C:E,3,FALSE))&gt;='뉴스룸 요약'!$F$17,"O",""),""),"")</f>
        <v/>
      </c>
      <c r="F440" s="110" t="str">
        <f>IFERROR(IF(VLOOKUP(CONCATENATE("http://skinnonews.com"&amp;A440),'기사 리스트'!C:D,2,FALSE)="yes","yes",""),"")</f>
        <v/>
      </c>
      <c r="G440" s="110" t="str">
        <f>IFERROR(IF(E440="O",B440/(EOMONTH('뉴스룸 요약'!$F$17,0)-(VLOOKUP(CONCATENATE("http://skinnonews.com",A440),'기사 리스트'!C:E,3,FALSE))+1),""),"")</f>
        <v/>
      </c>
      <c r="H440" s="110" t="str">
        <f>IFERROR(IF(E440="O",C440/(EOMONTH('뉴스룸 요약'!$F$17,0)-(VLOOKUP(CONCATENATE("http://skinnonews.com",A440),'기사 리스트'!C:E,3,FALSE))+1),""),"")</f>
        <v/>
      </c>
      <c r="I440" s="110" t="str">
        <f t="shared" si="20"/>
        <v/>
      </c>
      <c r="J440" s="110" t="str">
        <f t="shared" si="21"/>
        <v/>
      </c>
      <c r="L440" s="111" t="str">
        <f>IFERROR(VLOOKUP("http://skinnonews.com"&amp;A440,'기사 리스트'!C:E,3,FALSE),"")</f>
        <v/>
      </c>
      <c r="Q440" s="110" t="str">
        <f>IFERROR(IF(E440="O",(INDEX('기사 리스트'!B:B,MATCH("http://skinnonews.com"&amp;A440,'기사 리스트'!C:C,0))),""),"")</f>
        <v/>
      </c>
    </row>
    <row r="441" spans="1:17">
      <c r="A441" s="6" t="s">
        <v>1449</v>
      </c>
      <c r="B441" s="6">
        <v>3</v>
      </c>
      <c r="C441" s="6">
        <v>3</v>
      </c>
      <c r="D441" s="110" t="str">
        <f t="shared" si="19"/>
        <v>기사임</v>
      </c>
      <c r="E441" s="110" t="str">
        <f>IF(D441="기사임",IFERROR(IF((VLOOKUP(CONCATENATE("http://skinnonews.com",A441),'기사 리스트'!C:E,3,FALSE))&gt;='뉴스룸 요약'!$F$17,"O",""),""),"")</f>
        <v/>
      </c>
      <c r="F441" s="110" t="str">
        <f>IFERROR(IF(VLOOKUP(CONCATENATE("http://skinnonews.com"&amp;A441),'기사 리스트'!C:D,2,FALSE)="yes","yes",""),"")</f>
        <v/>
      </c>
      <c r="G441" s="110" t="str">
        <f>IFERROR(IF(E441="O",B441/(EOMONTH('뉴스룸 요약'!$F$17,0)-(VLOOKUP(CONCATENATE("http://skinnonews.com",A441),'기사 리스트'!C:E,3,FALSE))+1),""),"")</f>
        <v/>
      </c>
      <c r="H441" s="110" t="str">
        <f>IFERROR(IF(E441="O",C441/(EOMONTH('뉴스룸 요약'!$F$17,0)-(VLOOKUP(CONCATENATE("http://skinnonews.com",A441),'기사 리스트'!C:E,3,FALSE))+1),""),"")</f>
        <v/>
      </c>
      <c r="I441" s="110" t="str">
        <f t="shared" si="20"/>
        <v/>
      </c>
      <c r="J441" s="110" t="str">
        <f t="shared" si="21"/>
        <v/>
      </c>
      <c r="L441" s="111" t="str">
        <f>IFERROR(VLOOKUP("http://skinnonews.com"&amp;A441,'기사 리스트'!C:E,3,FALSE),"")</f>
        <v/>
      </c>
      <c r="Q441" s="110" t="str">
        <f>IFERROR(IF(E441="O",(INDEX('기사 리스트'!B:B,MATCH("http://skinnonews.com"&amp;A441,'기사 리스트'!C:C,0))),""),"")</f>
        <v/>
      </c>
    </row>
    <row r="442" spans="1:17">
      <c r="A442" s="6" t="s">
        <v>1516</v>
      </c>
      <c r="B442" s="6">
        <v>3</v>
      </c>
      <c r="C442" s="6">
        <v>3</v>
      </c>
      <c r="D442" s="110" t="str">
        <f t="shared" si="19"/>
        <v>기사임</v>
      </c>
      <c r="E442" s="110" t="str">
        <f>IF(D442="기사임",IFERROR(IF((VLOOKUP(CONCATENATE("http://skinnonews.com",A442),'기사 리스트'!C:E,3,FALSE))&gt;='뉴스룸 요약'!$F$17,"O",""),""),"")</f>
        <v/>
      </c>
      <c r="F442" s="110" t="str">
        <f>IFERROR(IF(VLOOKUP(CONCATENATE("http://skinnonews.com"&amp;A442),'기사 리스트'!C:D,2,FALSE)="yes","yes",""),"")</f>
        <v/>
      </c>
      <c r="G442" s="110" t="str">
        <f>IFERROR(IF(E442="O",B442/(EOMONTH('뉴스룸 요약'!$F$17,0)-(VLOOKUP(CONCATENATE("http://skinnonews.com",A442),'기사 리스트'!C:E,3,FALSE))+1),""),"")</f>
        <v/>
      </c>
      <c r="H442" s="110" t="str">
        <f>IFERROR(IF(E442="O",C442/(EOMONTH('뉴스룸 요약'!$F$17,0)-(VLOOKUP(CONCATENATE("http://skinnonews.com",A442),'기사 리스트'!C:E,3,FALSE))+1),""),"")</f>
        <v/>
      </c>
      <c r="I442" s="110" t="str">
        <f t="shared" si="20"/>
        <v/>
      </c>
      <c r="J442" s="110" t="str">
        <f t="shared" si="21"/>
        <v/>
      </c>
      <c r="L442" s="111" t="str">
        <f>IFERROR(VLOOKUP("http://skinnonews.com"&amp;A442,'기사 리스트'!C:E,3,FALSE),"")</f>
        <v/>
      </c>
      <c r="Q442" s="110" t="str">
        <f>IFERROR(IF(E442="O",(INDEX('기사 리스트'!B:B,MATCH("http://skinnonews.com"&amp;A442,'기사 리스트'!C:C,0))),""),"")</f>
        <v/>
      </c>
    </row>
    <row r="443" spans="1:17">
      <c r="A443" s="6" t="s">
        <v>648</v>
      </c>
      <c r="B443" s="6">
        <v>3</v>
      </c>
      <c r="C443" s="6">
        <v>4</v>
      </c>
      <c r="D443" s="110" t="str">
        <f t="shared" si="19"/>
        <v>기사임</v>
      </c>
      <c r="E443" s="110" t="str">
        <f>IF(D443="기사임",IFERROR(IF((VLOOKUP(CONCATENATE("http://skinnonews.com",A443),'기사 리스트'!C:E,3,FALSE))&gt;='뉴스룸 요약'!$F$17,"O",""),""),"")</f>
        <v/>
      </c>
      <c r="F443" s="110" t="str">
        <f>IFERROR(IF(VLOOKUP(CONCATENATE("http://skinnonews.com"&amp;A443),'기사 리스트'!C:D,2,FALSE)="yes","yes",""),"")</f>
        <v/>
      </c>
      <c r="G443" s="110" t="str">
        <f>IFERROR(IF(E443="O",B443/(EOMONTH('뉴스룸 요약'!$F$17,0)-(VLOOKUP(CONCATENATE("http://skinnonews.com",A443),'기사 리스트'!C:E,3,FALSE))+1),""),"")</f>
        <v/>
      </c>
      <c r="H443" s="110" t="str">
        <f>IFERROR(IF(E443="O",C443/(EOMONTH('뉴스룸 요약'!$F$17,0)-(VLOOKUP(CONCATENATE("http://skinnonews.com",A443),'기사 리스트'!C:E,3,FALSE))+1),""),"")</f>
        <v/>
      </c>
      <c r="I443" s="110" t="str">
        <f t="shared" si="20"/>
        <v/>
      </c>
      <c r="J443" s="110" t="str">
        <f t="shared" si="21"/>
        <v/>
      </c>
      <c r="L443" s="111" t="str">
        <f>IFERROR(VLOOKUP("http://skinnonews.com"&amp;A443,'기사 리스트'!C:E,3,FALSE),"")</f>
        <v/>
      </c>
      <c r="Q443" s="110" t="str">
        <f>IFERROR(IF(E443="O",(INDEX('기사 리스트'!B:B,MATCH("http://skinnonews.com"&amp;A443,'기사 리스트'!C:C,0))),""),"")</f>
        <v/>
      </c>
    </row>
    <row r="444" spans="1:17">
      <c r="A444" s="6" t="s">
        <v>2197</v>
      </c>
      <c r="B444" s="6">
        <v>3</v>
      </c>
      <c r="C444" s="6">
        <v>3</v>
      </c>
      <c r="D444" s="110" t="str">
        <f t="shared" si="19"/>
        <v>기사임</v>
      </c>
      <c r="E444" s="110" t="str">
        <f>IF(D444="기사임",IFERROR(IF((VLOOKUP(CONCATENATE("http://skinnonews.com",A444),'기사 리스트'!C:E,3,FALSE))&gt;='뉴스룸 요약'!$F$17,"O",""),""),"")</f>
        <v/>
      </c>
      <c r="F444" s="110" t="str">
        <f>IFERROR(IF(VLOOKUP(CONCATENATE("http://skinnonews.com"&amp;A444),'기사 리스트'!C:D,2,FALSE)="yes","yes",""),"")</f>
        <v/>
      </c>
      <c r="G444" s="110" t="str">
        <f>IFERROR(IF(E444="O",B444/(EOMONTH('뉴스룸 요약'!$F$17,0)-(VLOOKUP(CONCATENATE("http://skinnonews.com",A444),'기사 리스트'!C:E,3,FALSE))+1),""),"")</f>
        <v/>
      </c>
      <c r="H444" s="110" t="str">
        <f>IFERROR(IF(E444="O",C444/(EOMONTH('뉴스룸 요약'!$F$17,0)-(VLOOKUP(CONCATENATE("http://skinnonews.com",A444),'기사 리스트'!C:E,3,FALSE))+1),""),"")</f>
        <v/>
      </c>
      <c r="I444" s="110" t="str">
        <f t="shared" si="20"/>
        <v/>
      </c>
      <c r="J444" s="110" t="str">
        <f t="shared" si="21"/>
        <v/>
      </c>
      <c r="L444" s="111" t="str">
        <f>IFERROR(VLOOKUP("http://skinnonews.com"&amp;A444,'기사 리스트'!C:E,3,FALSE),"")</f>
        <v/>
      </c>
      <c r="Q444" s="110" t="str">
        <f>IFERROR(IF(E444="O",(INDEX('기사 리스트'!B:B,MATCH("http://skinnonews.com"&amp;A444,'기사 리스트'!C:C,0))),""),"")</f>
        <v/>
      </c>
    </row>
    <row r="445" spans="1:17">
      <c r="A445" s="6" t="s">
        <v>2305</v>
      </c>
      <c r="B445" s="6">
        <v>3</v>
      </c>
      <c r="C445" s="6">
        <v>3</v>
      </c>
      <c r="D445" s="110" t="str">
        <f t="shared" si="19"/>
        <v>기사임</v>
      </c>
      <c r="E445" s="110" t="str">
        <f>IF(D445="기사임",IFERROR(IF((VLOOKUP(CONCATENATE("http://skinnonews.com",A445),'기사 리스트'!C:E,3,FALSE))&gt;='뉴스룸 요약'!$F$17,"O",""),""),"")</f>
        <v/>
      </c>
      <c r="F445" s="110" t="str">
        <f>IFERROR(IF(VLOOKUP(CONCATENATE("http://skinnonews.com"&amp;A445),'기사 리스트'!C:D,2,FALSE)="yes","yes",""),"")</f>
        <v/>
      </c>
      <c r="G445" s="110" t="str">
        <f>IFERROR(IF(E445="O",B445/(EOMONTH('뉴스룸 요약'!$F$17,0)-(VLOOKUP(CONCATENATE("http://skinnonews.com",A445),'기사 리스트'!C:E,3,FALSE))+1),""),"")</f>
        <v/>
      </c>
      <c r="H445" s="110" t="str">
        <f>IFERROR(IF(E445="O",C445/(EOMONTH('뉴스룸 요약'!$F$17,0)-(VLOOKUP(CONCATENATE("http://skinnonews.com",A445),'기사 리스트'!C:E,3,FALSE))+1),""),"")</f>
        <v/>
      </c>
      <c r="I445" s="110" t="str">
        <f t="shared" si="20"/>
        <v/>
      </c>
      <c r="J445" s="110" t="str">
        <f t="shared" si="21"/>
        <v/>
      </c>
      <c r="L445" s="111" t="str">
        <f>IFERROR(VLOOKUP("http://skinnonews.com"&amp;A445,'기사 리스트'!C:E,3,FALSE),"")</f>
        <v/>
      </c>
      <c r="Q445" s="110" t="str">
        <f>IFERROR(IF(E445="O",(INDEX('기사 리스트'!B:B,MATCH("http://skinnonews.com"&amp;A445,'기사 리스트'!C:C,0))),""),"")</f>
        <v/>
      </c>
    </row>
    <row r="446" spans="1:17">
      <c r="A446" s="6" t="s">
        <v>2213</v>
      </c>
      <c r="B446" s="6">
        <v>3</v>
      </c>
      <c r="C446" s="6">
        <v>4</v>
      </c>
      <c r="D446" s="110" t="str">
        <f t="shared" si="19"/>
        <v>기사임</v>
      </c>
      <c r="E446" s="110" t="str">
        <f>IF(D446="기사임",IFERROR(IF((VLOOKUP(CONCATENATE("http://skinnonews.com",A446),'기사 리스트'!C:E,3,FALSE))&gt;='뉴스룸 요약'!$F$17,"O",""),""),"")</f>
        <v/>
      </c>
      <c r="F446" s="110" t="str">
        <f>IFERROR(IF(VLOOKUP(CONCATENATE("http://skinnonews.com"&amp;A446),'기사 리스트'!C:D,2,FALSE)="yes","yes",""),"")</f>
        <v/>
      </c>
      <c r="G446" s="110" t="str">
        <f>IFERROR(IF(E446="O",B446/(EOMONTH('뉴스룸 요약'!$F$17,0)-(VLOOKUP(CONCATENATE("http://skinnonews.com",A446),'기사 리스트'!C:E,3,FALSE))+1),""),"")</f>
        <v/>
      </c>
      <c r="H446" s="110" t="str">
        <f>IFERROR(IF(E446="O",C446/(EOMONTH('뉴스룸 요약'!$F$17,0)-(VLOOKUP(CONCATENATE("http://skinnonews.com",A446),'기사 리스트'!C:E,3,FALSE))+1),""),"")</f>
        <v/>
      </c>
      <c r="I446" s="110" t="str">
        <f t="shared" si="20"/>
        <v/>
      </c>
      <c r="J446" s="110" t="str">
        <f t="shared" si="21"/>
        <v/>
      </c>
      <c r="L446" s="111" t="str">
        <f>IFERROR(VLOOKUP("http://skinnonews.com"&amp;A446,'기사 리스트'!C:E,3,FALSE),"")</f>
        <v/>
      </c>
      <c r="Q446" s="110" t="str">
        <f>IFERROR(IF(E446="O",(INDEX('기사 리스트'!B:B,MATCH("http://skinnonews.com"&amp;A446,'기사 리스트'!C:C,0))),""),"")</f>
        <v/>
      </c>
    </row>
    <row r="447" spans="1:17">
      <c r="A447" s="6" t="s">
        <v>1503</v>
      </c>
      <c r="B447" s="6">
        <v>3</v>
      </c>
      <c r="C447" s="6">
        <v>2</v>
      </c>
      <c r="D447" s="110" t="str">
        <f t="shared" si="19"/>
        <v>기사임</v>
      </c>
      <c r="E447" s="110" t="str">
        <f>IF(D447="기사임",IFERROR(IF((VLOOKUP(CONCATENATE("http://skinnonews.com",A447),'기사 리스트'!C:E,3,FALSE))&gt;='뉴스룸 요약'!$F$17,"O",""),""),"")</f>
        <v/>
      </c>
      <c r="F447" s="110" t="str">
        <f>IFERROR(IF(VLOOKUP(CONCATENATE("http://skinnonews.com"&amp;A447),'기사 리스트'!C:D,2,FALSE)="yes","yes",""),"")</f>
        <v/>
      </c>
      <c r="G447" s="110" t="str">
        <f>IFERROR(IF(E447="O",B447/(EOMONTH('뉴스룸 요약'!$F$17,0)-(VLOOKUP(CONCATENATE("http://skinnonews.com",A447),'기사 리스트'!C:E,3,FALSE))+1),""),"")</f>
        <v/>
      </c>
      <c r="H447" s="110" t="str">
        <f>IFERROR(IF(E447="O",C447/(EOMONTH('뉴스룸 요약'!$F$17,0)-(VLOOKUP(CONCATENATE("http://skinnonews.com",A447),'기사 리스트'!C:E,3,FALSE))+1),""),"")</f>
        <v/>
      </c>
      <c r="I447" s="110" t="str">
        <f t="shared" si="20"/>
        <v/>
      </c>
      <c r="J447" s="110" t="str">
        <f t="shared" si="21"/>
        <v/>
      </c>
      <c r="L447" s="111">
        <f>IFERROR(VLOOKUP("http://skinnonews.com"&amp;A447,'기사 리스트'!C:E,3,FALSE),"")</f>
        <v>44599</v>
      </c>
      <c r="Q447" s="110" t="str">
        <f>IFERROR(IF(E447="O",(INDEX('기사 리스트'!B:B,MATCH("http://skinnonews.com"&amp;A447,'기사 리스트'!C:C,0))),""),"")</f>
        <v/>
      </c>
    </row>
    <row r="448" spans="1:17">
      <c r="A448" s="6" t="s">
        <v>611</v>
      </c>
      <c r="B448" s="6">
        <v>3</v>
      </c>
      <c r="C448" s="6">
        <v>3</v>
      </c>
      <c r="D448" s="110" t="str">
        <f t="shared" si="19"/>
        <v>기사임</v>
      </c>
      <c r="E448" s="110" t="str">
        <f>IF(D448="기사임",IFERROR(IF((VLOOKUP(CONCATENATE("http://skinnonews.com",A448),'기사 리스트'!C:E,3,FALSE))&gt;='뉴스룸 요약'!$F$17,"O",""),""),"")</f>
        <v/>
      </c>
      <c r="F448" s="110" t="str">
        <f>IFERROR(IF(VLOOKUP(CONCATENATE("http://skinnonews.com"&amp;A448),'기사 리스트'!C:D,2,FALSE)="yes","yes",""),"")</f>
        <v/>
      </c>
      <c r="G448" s="110" t="str">
        <f>IFERROR(IF(E448="O",B448/(EOMONTH('뉴스룸 요약'!$F$17,0)-(VLOOKUP(CONCATENATE("http://skinnonews.com",A448),'기사 리스트'!C:E,3,FALSE))+1),""),"")</f>
        <v/>
      </c>
      <c r="H448" s="110" t="str">
        <f>IFERROR(IF(E448="O",C448/(EOMONTH('뉴스룸 요약'!$F$17,0)-(VLOOKUP(CONCATENATE("http://skinnonews.com",A448),'기사 리스트'!C:E,3,FALSE))+1),""),"")</f>
        <v/>
      </c>
      <c r="I448" s="110" t="str">
        <f t="shared" si="20"/>
        <v/>
      </c>
      <c r="J448" s="110" t="str">
        <f t="shared" si="21"/>
        <v/>
      </c>
      <c r="L448" s="111" t="str">
        <f>IFERROR(VLOOKUP("http://skinnonews.com"&amp;A448,'기사 리스트'!C:E,3,FALSE),"")</f>
        <v/>
      </c>
      <c r="Q448" s="110" t="str">
        <f>IFERROR(IF(E448="O",(INDEX('기사 리스트'!B:B,MATCH("http://skinnonews.com"&amp;A448,'기사 리스트'!C:C,0))),""),"")</f>
        <v/>
      </c>
    </row>
    <row r="449" spans="1:17">
      <c r="A449" s="6" t="s">
        <v>1508</v>
      </c>
      <c r="B449" s="6">
        <v>3</v>
      </c>
      <c r="C449" s="6">
        <v>3</v>
      </c>
      <c r="D449" s="110" t="str">
        <f t="shared" si="19"/>
        <v>기사임</v>
      </c>
      <c r="E449" s="110" t="str">
        <f>IF(D449="기사임",IFERROR(IF((VLOOKUP(CONCATENATE("http://skinnonews.com",A449),'기사 리스트'!C:E,3,FALSE))&gt;='뉴스룸 요약'!$F$17,"O",""),""),"")</f>
        <v/>
      </c>
      <c r="F449" s="110" t="str">
        <f>IFERROR(IF(VLOOKUP(CONCATENATE("http://skinnonews.com"&amp;A449),'기사 리스트'!C:D,2,FALSE)="yes","yes",""),"")</f>
        <v/>
      </c>
      <c r="G449" s="110" t="str">
        <f>IFERROR(IF(E449="O",B449/(EOMONTH('뉴스룸 요약'!$F$17,0)-(VLOOKUP(CONCATENATE("http://skinnonews.com",A449),'기사 리스트'!C:E,3,FALSE))+1),""),"")</f>
        <v/>
      </c>
      <c r="H449" s="110" t="str">
        <f>IFERROR(IF(E449="O",C449/(EOMONTH('뉴스룸 요약'!$F$17,0)-(VLOOKUP(CONCATENATE("http://skinnonews.com",A449),'기사 리스트'!C:E,3,FALSE))+1),""),"")</f>
        <v/>
      </c>
      <c r="I449" s="110" t="str">
        <f t="shared" si="20"/>
        <v/>
      </c>
      <c r="J449" s="110" t="str">
        <f t="shared" si="21"/>
        <v/>
      </c>
      <c r="L449" s="111" t="str">
        <f>IFERROR(VLOOKUP("http://skinnonews.com"&amp;A449,'기사 리스트'!C:E,3,FALSE),"")</f>
        <v/>
      </c>
      <c r="Q449" s="110" t="str">
        <f>IFERROR(IF(E449="O",(INDEX('기사 리스트'!B:B,MATCH("http://skinnonews.com"&amp;A449,'기사 리스트'!C:C,0))),""),"")</f>
        <v/>
      </c>
    </row>
    <row r="450" spans="1:17">
      <c r="A450" s="6" t="s">
        <v>2037</v>
      </c>
      <c r="B450" s="6">
        <v>3</v>
      </c>
      <c r="C450" s="6">
        <v>4</v>
      </c>
      <c r="D450" s="110" t="str">
        <f t="shared" ref="D450:D513" si="22">IF(AND(LEFT(A450,17)="/global/archives/",ISNUMBER(_xlfn.NUMBERVALUE(MID(A450,18,1))),ISERROR(FIND("ckattempt",A450)),ISERROR(FIND("preview",A450))),"기사임","")</f>
        <v>기사임</v>
      </c>
      <c r="E450" s="110" t="str">
        <f>IF(D450="기사임",IFERROR(IF((VLOOKUP(CONCATENATE("http://skinnonews.com",A450),'기사 리스트'!C:E,3,FALSE))&gt;='뉴스룸 요약'!$F$17,"O",""),""),"")</f>
        <v/>
      </c>
      <c r="F450" s="110" t="str">
        <f>IFERROR(IF(VLOOKUP(CONCATENATE("http://skinnonews.com"&amp;A450),'기사 리스트'!C:D,2,FALSE)="yes","yes",""),"")</f>
        <v/>
      </c>
      <c r="G450" s="110" t="str">
        <f>IFERROR(IF(E450="O",B450/(EOMONTH('뉴스룸 요약'!$F$17,0)-(VLOOKUP(CONCATENATE("http://skinnonews.com",A450),'기사 리스트'!C:E,3,FALSE))+1),""),"")</f>
        <v/>
      </c>
      <c r="H450" s="110" t="str">
        <f>IFERROR(IF(E450="O",C450/(EOMONTH('뉴스룸 요약'!$F$17,0)-(VLOOKUP(CONCATENATE("http://skinnonews.com",A450),'기사 리스트'!C:E,3,FALSE))+1),""),"")</f>
        <v/>
      </c>
      <c r="I450" s="110" t="str">
        <f t="shared" si="20"/>
        <v/>
      </c>
      <c r="J450" s="110" t="str">
        <f t="shared" si="21"/>
        <v/>
      </c>
      <c r="L450" s="111" t="str">
        <f>IFERROR(VLOOKUP("http://skinnonews.com"&amp;A450,'기사 리스트'!C:E,3,FALSE),"")</f>
        <v/>
      </c>
      <c r="Q450" s="110" t="str">
        <f>IFERROR(IF(E450="O",(INDEX('기사 리스트'!B:B,MATCH("http://skinnonews.com"&amp;A450,'기사 리스트'!C:C,0))),""),"")</f>
        <v/>
      </c>
    </row>
    <row r="451" spans="1:17">
      <c r="A451" s="6" t="s">
        <v>2306</v>
      </c>
      <c r="B451" s="6">
        <v>3</v>
      </c>
      <c r="C451" s="6">
        <v>2</v>
      </c>
      <c r="D451" s="110" t="str">
        <f t="shared" si="22"/>
        <v/>
      </c>
      <c r="E451" s="110" t="str">
        <f>IF(D451="기사임",IFERROR(IF((VLOOKUP(CONCATENATE("http://skinnonews.com",A451),'기사 리스트'!C:E,3,FALSE))&gt;='뉴스룸 요약'!$F$17,"O",""),""),"")</f>
        <v/>
      </c>
      <c r="F451" s="110" t="str">
        <f>IFERROR(IF(VLOOKUP(CONCATENATE("http://skinnonews.com"&amp;A451),'기사 리스트'!C:D,2,FALSE)="yes","yes",""),"")</f>
        <v/>
      </c>
      <c r="G451" s="110" t="str">
        <f>IFERROR(IF(E451="O",B451/(EOMONTH('뉴스룸 요약'!$F$17,0)-(VLOOKUP(CONCATENATE("http://skinnonews.com",A451),'기사 리스트'!C:E,3,FALSE))+1),""),"")</f>
        <v/>
      </c>
      <c r="H451" s="110" t="str">
        <f>IFERROR(IF(E451="O",C451/(EOMONTH('뉴스룸 요약'!$F$17,0)-(VLOOKUP(CONCATENATE("http://skinnonews.com",A451),'기사 리스트'!C:E,3,FALSE))+1),""),"")</f>
        <v/>
      </c>
      <c r="I451" s="110" t="str">
        <f t="shared" si="20"/>
        <v/>
      </c>
      <c r="J451" s="110" t="str">
        <f t="shared" si="21"/>
        <v/>
      </c>
      <c r="L451" s="111" t="str">
        <f>IFERROR(VLOOKUP("http://skinnonews.com"&amp;A451,'기사 리스트'!C:E,3,FALSE),"")</f>
        <v/>
      </c>
      <c r="Q451" s="110" t="str">
        <f>IFERROR(IF(E451="O",(INDEX('기사 리스트'!B:B,MATCH("http://skinnonews.com"&amp;A451,'기사 리스트'!C:C,0))),""),"")</f>
        <v/>
      </c>
    </row>
    <row r="452" spans="1:17">
      <c r="A452" s="6" t="s">
        <v>666</v>
      </c>
      <c r="B452" s="6">
        <v>3</v>
      </c>
      <c r="C452" s="6">
        <v>3</v>
      </c>
      <c r="D452" s="110" t="str">
        <f t="shared" si="22"/>
        <v/>
      </c>
      <c r="E452" s="110" t="str">
        <f>IF(D452="기사임",IFERROR(IF((VLOOKUP(CONCATENATE("http://skinnonews.com",A452),'기사 리스트'!C:E,3,FALSE))&gt;='뉴스룸 요약'!$F$17,"O",""),""),"")</f>
        <v/>
      </c>
      <c r="F452" s="110" t="str">
        <f>IFERROR(IF(VLOOKUP(CONCATENATE("http://skinnonews.com"&amp;A452),'기사 리스트'!C:D,2,FALSE)="yes","yes",""),"")</f>
        <v/>
      </c>
      <c r="G452" s="110" t="str">
        <f>IFERROR(IF(E452="O",B452/(EOMONTH('뉴스룸 요약'!$F$17,0)-(VLOOKUP(CONCATENATE("http://skinnonews.com",A452),'기사 리스트'!C:E,3,FALSE))+1),""),"")</f>
        <v/>
      </c>
      <c r="H452" s="110" t="str">
        <f>IFERROR(IF(E452="O",C452/(EOMONTH('뉴스룸 요약'!$F$17,0)-(VLOOKUP(CONCATENATE("http://skinnonews.com",A452),'기사 리스트'!C:E,3,FALSE))+1),""),"")</f>
        <v/>
      </c>
      <c r="I452" s="110" t="str">
        <f t="shared" si="20"/>
        <v/>
      </c>
      <c r="J452" s="110" t="str">
        <f t="shared" si="21"/>
        <v/>
      </c>
      <c r="L452" s="111" t="str">
        <f>IFERROR(VLOOKUP("http://skinnonews.com"&amp;A452,'기사 리스트'!C:E,3,FALSE),"")</f>
        <v/>
      </c>
      <c r="Q452" s="110" t="str">
        <f>IFERROR(IF(E452="O",(INDEX('기사 리스트'!B:B,MATCH("http://skinnonews.com"&amp;A452,'기사 리스트'!C:C,0))),""),"")</f>
        <v/>
      </c>
    </row>
    <row r="453" spans="1:17">
      <c r="A453" s="6" t="s">
        <v>1557</v>
      </c>
      <c r="B453" s="6">
        <v>3</v>
      </c>
      <c r="C453" s="6">
        <v>3</v>
      </c>
      <c r="D453" s="110" t="str">
        <f t="shared" si="22"/>
        <v/>
      </c>
      <c r="E453" s="110" t="str">
        <f>IF(D453="기사임",IFERROR(IF((VLOOKUP(CONCATENATE("http://skinnonews.com",A453),'기사 리스트'!C:E,3,FALSE))&gt;='뉴스룸 요약'!$F$17,"O",""),""),"")</f>
        <v/>
      </c>
      <c r="F453" s="110" t="str">
        <f>IFERROR(IF(VLOOKUP(CONCATENATE("http://skinnonews.com"&amp;A453),'기사 리스트'!C:D,2,FALSE)="yes","yes",""),"")</f>
        <v/>
      </c>
      <c r="G453" s="110" t="str">
        <f>IFERROR(IF(E453="O",B453/(EOMONTH('뉴스룸 요약'!$F$17,0)-(VLOOKUP(CONCATENATE("http://skinnonews.com",A453),'기사 리스트'!C:E,3,FALSE))+1),""),"")</f>
        <v/>
      </c>
      <c r="H453" s="110" t="str">
        <f>IFERROR(IF(E453="O",C453/(EOMONTH('뉴스룸 요약'!$F$17,0)-(VLOOKUP(CONCATENATE("http://skinnonews.com",A453),'기사 리스트'!C:E,3,FALSE))+1),""),"")</f>
        <v/>
      </c>
      <c r="I453" s="110" t="str">
        <f t="shared" si="20"/>
        <v/>
      </c>
      <c r="J453" s="110" t="str">
        <f t="shared" si="21"/>
        <v/>
      </c>
      <c r="L453" s="111" t="str">
        <f>IFERROR(VLOOKUP("http://skinnonews.com"&amp;A453,'기사 리스트'!C:E,3,FALSE),"")</f>
        <v/>
      </c>
      <c r="Q453" s="110" t="str">
        <f>IFERROR(IF(E453="O",(INDEX('기사 리스트'!B:B,MATCH("http://skinnonews.com"&amp;A453,'기사 리스트'!C:C,0))),""),"")</f>
        <v/>
      </c>
    </row>
    <row r="454" spans="1:17">
      <c r="A454" s="6" t="s">
        <v>1568</v>
      </c>
      <c r="B454" s="6">
        <v>3</v>
      </c>
      <c r="C454" s="6">
        <v>3</v>
      </c>
      <c r="D454" s="110" t="str">
        <f t="shared" si="22"/>
        <v/>
      </c>
      <c r="E454" s="110" t="str">
        <f>IF(D454="기사임",IFERROR(IF((VLOOKUP(CONCATENATE("http://skinnonews.com",A454),'기사 리스트'!C:E,3,FALSE))&gt;='뉴스룸 요약'!$F$17,"O",""),""),"")</f>
        <v/>
      </c>
      <c r="F454" s="110" t="str">
        <f>IFERROR(IF(VLOOKUP(CONCATENATE("http://skinnonews.com"&amp;A454),'기사 리스트'!C:D,2,FALSE)="yes","yes",""),"")</f>
        <v/>
      </c>
      <c r="G454" s="110" t="str">
        <f>IFERROR(IF(E454="O",B454/(EOMONTH('뉴스룸 요약'!$F$17,0)-(VLOOKUP(CONCATENATE("http://skinnonews.com",A454),'기사 리스트'!C:E,3,FALSE))+1),""),"")</f>
        <v/>
      </c>
      <c r="H454" s="110" t="str">
        <f>IFERROR(IF(E454="O",C454/(EOMONTH('뉴스룸 요약'!$F$17,0)-(VLOOKUP(CONCATENATE("http://skinnonews.com",A454),'기사 리스트'!C:E,3,FALSE))+1),""),"")</f>
        <v/>
      </c>
      <c r="I454" s="110" t="str">
        <f t="shared" ref="I454:I517" si="23">IFERROR(_xlfn.RANK.EQ(G454,G:G,0),"")</f>
        <v/>
      </c>
      <c r="J454" s="110" t="str">
        <f t="shared" ref="J454:J517" si="24">IFERROR(_xlfn.RANK.EQ(H454,H:H,0),"")</f>
        <v/>
      </c>
      <c r="L454" s="111" t="str">
        <f>IFERROR(VLOOKUP("http://skinnonews.com"&amp;A454,'기사 리스트'!C:E,3,FALSE),"")</f>
        <v/>
      </c>
      <c r="Q454" s="110" t="str">
        <f>IFERROR(IF(E454="O",(INDEX('기사 리스트'!B:B,MATCH("http://skinnonews.com"&amp;A454,'기사 리스트'!C:C,0))),""),"")</f>
        <v/>
      </c>
    </row>
    <row r="455" spans="1:17">
      <c r="A455" s="6" t="s">
        <v>2041</v>
      </c>
      <c r="B455" s="6">
        <v>3</v>
      </c>
      <c r="C455" s="6">
        <v>2</v>
      </c>
      <c r="D455" s="110" t="str">
        <f t="shared" si="22"/>
        <v/>
      </c>
      <c r="E455" s="110" t="str">
        <f>IF(D455="기사임",IFERROR(IF((VLOOKUP(CONCATENATE("http://skinnonews.com",A455),'기사 리스트'!C:E,3,FALSE))&gt;='뉴스룸 요약'!$F$17,"O",""),""),"")</f>
        <v/>
      </c>
      <c r="F455" s="110" t="str">
        <f>IFERROR(IF(VLOOKUP(CONCATENATE("http://skinnonews.com"&amp;A455),'기사 리스트'!C:D,2,FALSE)="yes","yes",""),"")</f>
        <v/>
      </c>
      <c r="G455" s="110" t="str">
        <f>IFERROR(IF(E455="O",B455/(EOMONTH('뉴스룸 요약'!$F$17,0)-(VLOOKUP(CONCATENATE("http://skinnonews.com",A455),'기사 리스트'!C:E,3,FALSE))+1),""),"")</f>
        <v/>
      </c>
      <c r="H455" s="110" t="str">
        <f>IFERROR(IF(E455="O",C455/(EOMONTH('뉴스룸 요약'!$F$17,0)-(VLOOKUP(CONCATENATE("http://skinnonews.com",A455),'기사 리스트'!C:E,3,FALSE))+1),""),"")</f>
        <v/>
      </c>
      <c r="I455" s="110" t="str">
        <f t="shared" si="23"/>
        <v/>
      </c>
      <c r="J455" s="110" t="str">
        <f t="shared" si="24"/>
        <v/>
      </c>
      <c r="L455" s="111" t="str">
        <f>IFERROR(VLOOKUP("http://skinnonews.com"&amp;A455,'기사 리스트'!C:E,3,FALSE),"")</f>
        <v/>
      </c>
      <c r="Q455" s="110" t="str">
        <f>IFERROR(IF(E455="O",(INDEX('기사 리스트'!B:B,MATCH("http://skinnonews.com"&amp;A455,'기사 리스트'!C:C,0))),""),"")</f>
        <v/>
      </c>
    </row>
    <row r="456" spans="1:17">
      <c r="A456" s="6" t="s">
        <v>1977</v>
      </c>
      <c r="B456" s="6">
        <v>3</v>
      </c>
      <c r="C456" s="6">
        <v>3</v>
      </c>
      <c r="D456" s="110" t="str">
        <f t="shared" si="22"/>
        <v/>
      </c>
      <c r="E456" s="110" t="str">
        <f>IF(D456="기사임",IFERROR(IF((VLOOKUP(CONCATENATE("http://skinnonews.com",A456),'기사 리스트'!C:E,3,FALSE))&gt;='뉴스룸 요약'!$F$17,"O",""),""),"")</f>
        <v/>
      </c>
      <c r="F456" s="110" t="str">
        <f>IFERROR(IF(VLOOKUP(CONCATENATE("http://skinnonews.com"&amp;A456),'기사 리스트'!C:D,2,FALSE)="yes","yes",""),"")</f>
        <v/>
      </c>
      <c r="G456" s="110" t="str">
        <f>IFERROR(IF(E456="O",B456/(EOMONTH('뉴스룸 요약'!$F$17,0)-(VLOOKUP(CONCATENATE("http://skinnonews.com",A456),'기사 리스트'!C:E,3,FALSE))+1),""),"")</f>
        <v/>
      </c>
      <c r="H456" s="110" t="str">
        <f>IFERROR(IF(E456="O",C456/(EOMONTH('뉴스룸 요약'!$F$17,0)-(VLOOKUP(CONCATENATE("http://skinnonews.com",A456),'기사 리스트'!C:E,3,FALSE))+1),""),"")</f>
        <v/>
      </c>
      <c r="I456" s="110" t="str">
        <f t="shared" si="23"/>
        <v/>
      </c>
      <c r="J456" s="110" t="str">
        <f t="shared" si="24"/>
        <v/>
      </c>
      <c r="L456" s="111" t="str">
        <f>IFERROR(VLOOKUP("http://skinnonews.com"&amp;A456,'기사 리스트'!C:E,3,FALSE),"")</f>
        <v/>
      </c>
      <c r="Q456" s="110" t="str">
        <f>IFERROR(IF(E456="O",(INDEX('기사 리스트'!B:B,MATCH("http://skinnonews.com"&amp;A456,'기사 리스트'!C:C,0))),""),"")</f>
        <v/>
      </c>
    </row>
    <row r="457" spans="1:17">
      <c r="A457" s="6" t="s">
        <v>2307</v>
      </c>
      <c r="B457" s="6">
        <v>3</v>
      </c>
      <c r="C457" s="6">
        <v>3</v>
      </c>
      <c r="D457" s="110" t="str">
        <f t="shared" si="22"/>
        <v/>
      </c>
      <c r="E457" s="110" t="str">
        <f>IF(D457="기사임",IFERROR(IF((VLOOKUP(CONCATENATE("http://skinnonews.com",A457),'기사 리스트'!C:E,3,FALSE))&gt;='뉴스룸 요약'!$F$17,"O",""),""),"")</f>
        <v/>
      </c>
      <c r="F457" s="110" t="str">
        <f>IFERROR(IF(VLOOKUP(CONCATENATE("http://skinnonews.com"&amp;A457),'기사 리스트'!C:D,2,FALSE)="yes","yes",""),"")</f>
        <v/>
      </c>
      <c r="G457" s="110" t="str">
        <f>IFERROR(IF(E457="O",B457/(EOMONTH('뉴스룸 요약'!$F$17,0)-(VLOOKUP(CONCATENATE("http://skinnonews.com",A457),'기사 리스트'!C:E,3,FALSE))+1),""),"")</f>
        <v/>
      </c>
      <c r="H457" s="110" t="str">
        <f>IFERROR(IF(E457="O",C457/(EOMONTH('뉴스룸 요약'!$F$17,0)-(VLOOKUP(CONCATENATE("http://skinnonews.com",A457),'기사 리스트'!C:E,3,FALSE))+1),""),"")</f>
        <v/>
      </c>
      <c r="I457" s="110" t="str">
        <f t="shared" si="23"/>
        <v/>
      </c>
      <c r="J457" s="110" t="str">
        <f t="shared" si="24"/>
        <v/>
      </c>
      <c r="L457" s="111" t="str">
        <f>IFERROR(VLOOKUP("http://skinnonews.com"&amp;A457,'기사 리스트'!C:E,3,FALSE),"")</f>
        <v/>
      </c>
      <c r="Q457" s="110" t="str">
        <f>IFERROR(IF(E457="O",(INDEX('기사 리스트'!B:B,MATCH("http://skinnonews.com"&amp;A457,'기사 리스트'!C:C,0))),""),"")</f>
        <v/>
      </c>
    </row>
    <row r="458" spans="1:17">
      <c r="A458" s="6" t="s">
        <v>642</v>
      </c>
      <c r="B458" s="6">
        <v>3</v>
      </c>
      <c r="C458" s="6">
        <v>3</v>
      </c>
      <c r="D458" s="110" t="str">
        <f t="shared" si="22"/>
        <v/>
      </c>
      <c r="E458" s="110" t="str">
        <f>IF(D458="기사임",IFERROR(IF((VLOOKUP(CONCATENATE("http://skinnonews.com",A458),'기사 리스트'!C:E,3,FALSE))&gt;='뉴스룸 요약'!$F$17,"O",""),""),"")</f>
        <v/>
      </c>
      <c r="F458" s="110" t="str">
        <f>IFERROR(IF(VLOOKUP(CONCATENATE("http://skinnonews.com"&amp;A458),'기사 리스트'!C:D,2,FALSE)="yes","yes",""),"")</f>
        <v/>
      </c>
      <c r="G458" s="110" t="str">
        <f>IFERROR(IF(E458="O",B458/(EOMONTH('뉴스룸 요약'!$F$17,0)-(VLOOKUP(CONCATENATE("http://skinnonews.com",A458),'기사 리스트'!C:E,3,FALSE))+1),""),"")</f>
        <v/>
      </c>
      <c r="H458" s="110" t="str">
        <f>IFERROR(IF(E458="O",C458/(EOMONTH('뉴스룸 요약'!$F$17,0)-(VLOOKUP(CONCATENATE("http://skinnonews.com",A458),'기사 리스트'!C:E,3,FALSE))+1),""),"")</f>
        <v/>
      </c>
      <c r="I458" s="110" t="str">
        <f t="shared" si="23"/>
        <v/>
      </c>
      <c r="J458" s="110" t="str">
        <f t="shared" si="24"/>
        <v/>
      </c>
      <c r="L458" s="111" t="str">
        <f>IFERROR(VLOOKUP("http://skinnonews.com"&amp;A458,'기사 리스트'!C:E,3,FALSE),"")</f>
        <v/>
      </c>
      <c r="Q458" s="110" t="str">
        <f>IFERROR(IF(E458="O",(INDEX('기사 리스트'!B:B,MATCH("http://skinnonews.com"&amp;A458,'기사 리스트'!C:C,0))),""),"")</f>
        <v/>
      </c>
    </row>
    <row r="459" spans="1:17">
      <c r="A459" s="6" t="s">
        <v>2308</v>
      </c>
      <c r="B459" s="6">
        <v>3</v>
      </c>
      <c r="C459" s="6">
        <v>3</v>
      </c>
      <c r="D459" s="110" t="str">
        <f t="shared" si="22"/>
        <v/>
      </c>
      <c r="E459" s="110" t="str">
        <f>IF(D459="기사임",IFERROR(IF((VLOOKUP(CONCATENATE("http://skinnonews.com",A459),'기사 리스트'!C:E,3,FALSE))&gt;='뉴스룸 요약'!$F$17,"O",""),""),"")</f>
        <v/>
      </c>
      <c r="F459" s="110" t="str">
        <f>IFERROR(IF(VLOOKUP(CONCATENATE("http://skinnonews.com"&amp;A459),'기사 리스트'!C:D,2,FALSE)="yes","yes",""),"")</f>
        <v/>
      </c>
      <c r="G459" s="110" t="str">
        <f>IFERROR(IF(E459="O",B459/(EOMONTH('뉴스룸 요약'!$F$17,0)-(VLOOKUP(CONCATENATE("http://skinnonews.com",A459),'기사 리스트'!C:E,3,FALSE))+1),""),"")</f>
        <v/>
      </c>
      <c r="H459" s="110" t="str">
        <f>IFERROR(IF(E459="O",C459/(EOMONTH('뉴스룸 요약'!$F$17,0)-(VLOOKUP(CONCATENATE("http://skinnonews.com",A459),'기사 리스트'!C:E,3,FALSE))+1),""),"")</f>
        <v/>
      </c>
      <c r="I459" s="110" t="str">
        <f t="shared" si="23"/>
        <v/>
      </c>
      <c r="J459" s="110" t="str">
        <f t="shared" si="24"/>
        <v/>
      </c>
      <c r="L459" s="111" t="str">
        <f>IFERROR(VLOOKUP("http://skinnonews.com"&amp;A459,'기사 리스트'!C:E,3,FALSE),"")</f>
        <v/>
      </c>
      <c r="Q459" s="110" t="str">
        <f>IFERROR(IF(E459="O",(INDEX('기사 리스트'!B:B,MATCH("http://skinnonews.com"&amp;A459,'기사 리스트'!C:C,0))),""),"")</f>
        <v/>
      </c>
    </row>
    <row r="460" spans="1:17">
      <c r="A460" s="6" t="s">
        <v>540</v>
      </c>
      <c r="B460" s="6">
        <v>3</v>
      </c>
      <c r="C460" s="6">
        <v>3</v>
      </c>
      <c r="D460" s="110" t="str">
        <f t="shared" si="22"/>
        <v/>
      </c>
      <c r="E460" s="110" t="str">
        <f>IF(D460="기사임",IFERROR(IF((VLOOKUP(CONCATENATE("http://skinnonews.com",A460),'기사 리스트'!C:E,3,FALSE))&gt;='뉴스룸 요약'!$F$17,"O",""),""),"")</f>
        <v/>
      </c>
      <c r="F460" s="110" t="str">
        <f>IFERROR(IF(VLOOKUP(CONCATENATE("http://skinnonews.com"&amp;A460),'기사 리스트'!C:D,2,FALSE)="yes","yes",""),"")</f>
        <v/>
      </c>
      <c r="G460" s="110" t="str">
        <f>IFERROR(IF(E460="O",B460/(EOMONTH('뉴스룸 요약'!$F$17,0)-(VLOOKUP(CONCATENATE("http://skinnonews.com",A460),'기사 리스트'!C:E,3,FALSE))+1),""),"")</f>
        <v/>
      </c>
      <c r="H460" s="110" t="str">
        <f>IFERROR(IF(E460="O",C460/(EOMONTH('뉴스룸 요약'!$F$17,0)-(VLOOKUP(CONCATENATE("http://skinnonews.com",A460),'기사 리스트'!C:E,3,FALSE))+1),""),"")</f>
        <v/>
      </c>
      <c r="I460" s="110" t="str">
        <f t="shared" si="23"/>
        <v/>
      </c>
      <c r="J460" s="110" t="str">
        <f t="shared" si="24"/>
        <v/>
      </c>
      <c r="L460" s="111" t="str">
        <f>IFERROR(VLOOKUP("http://skinnonews.com"&amp;A460,'기사 리스트'!C:E,3,FALSE),"")</f>
        <v/>
      </c>
      <c r="Q460" s="110" t="str">
        <f>IFERROR(IF(E460="O",(INDEX('기사 리스트'!B:B,MATCH("http://skinnonews.com"&amp;A460,'기사 리스트'!C:C,0))),""),"")</f>
        <v/>
      </c>
    </row>
    <row r="461" spans="1:17">
      <c r="A461" s="6" t="s">
        <v>2241</v>
      </c>
      <c r="B461" s="6">
        <v>3</v>
      </c>
      <c r="C461" s="6">
        <v>3</v>
      </c>
      <c r="D461" s="110" t="str">
        <f t="shared" si="22"/>
        <v/>
      </c>
      <c r="E461" s="110" t="str">
        <f>IF(D461="기사임",IFERROR(IF((VLOOKUP(CONCATENATE("http://skinnonews.com",A461),'기사 리스트'!C:E,3,FALSE))&gt;='뉴스룸 요약'!$F$17,"O",""),""),"")</f>
        <v/>
      </c>
      <c r="F461" s="110" t="str">
        <f>IFERROR(IF(VLOOKUP(CONCATENATE("http://skinnonews.com"&amp;A461),'기사 리스트'!C:D,2,FALSE)="yes","yes",""),"")</f>
        <v/>
      </c>
      <c r="G461" s="110" t="str">
        <f>IFERROR(IF(E461="O",B461/(EOMONTH('뉴스룸 요약'!$F$17,0)-(VLOOKUP(CONCATENATE("http://skinnonews.com",A461),'기사 리스트'!C:E,3,FALSE))+1),""),"")</f>
        <v/>
      </c>
      <c r="H461" s="110" t="str">
        <f>IFERROR(IF(E461="O",C461/(EOMONTH('뉴스룸 요약'!$F$17,0)-(VLOOKUP(CONCATENATE("http://skinnonews.com",A461),'기사 리스트'!C:E,3,FALSE))+1),""),"")</f>
        <v/>
      </c>
      <c r="I461" s="110" t="str">
        <f t="shared" si="23"/>
        <v/>
      </c>
      <c r="J461" s="110" t="str">
        <f t="shared" si="24"/>
        <v/>
      </c>
      <c r="L461" s="111" t="str">
        <f>IFERROR(VLOOKUP("http://skinnonews.com"&amp;A461,'기사 리스트'!C:E,3,FALSE),"")</f>
        <v/>
      </c>
      <c r="Q461" s="110" t="str">
        <f>IFERROR(IF(E461="O",(INDEX('기사 리스트'!B:B,MATCH("http://skinnonews.com"&amp;A461,'기사 리스트'!C:C,0))),""),"")</f>
        <v/>
      </c>
    </row>
    <row r="462" spans="1:17">
      <c r="A462" s="6" t="s">
        <v>2309</v>
      </c>
      <c r="B462" s="6">
        <v>3</v>
      </c>
      <c r="C462" s="6">
        <v>2</v>
      </c>
      <c r="D462" s="110" t="str">
        <f t="shared" si="22"/>
        <v/>
      </c>
      <c r="E462" s="110" t="str">
        <f>IF(D462="기사임",IFERROR(IF((VLOOKUP(CONCATENATE("http://skinnonews.com",A462),'기사 리스트'!C:E,3,FALSE))&gt;='뉴스룸 요약'!$F$17,"O",""),""),"")</f>
        <v/>
      </c>
      <c r="F462" s="110" t="str">
        <f>IFERROR(IF(VLOOKUP(CONCATENATE("http://skinnonews.com"&amp;A462),'기사 리스트'!C:D,2,FALSE)="yes","yes",""),"")</f>
        <v/>
      </c>
      <c r="G462" s="110" t="str">
        <f>IFERROR(IF(E462="O",B462/(EOMONTH('뉴스룸 요약'!$F$17,0)-(VLOOKUP(CONCATENATE("http://skinnonews.com",A462),'기사 리스트'!C:E,3,FALSE))+1),""),"")</f>
        <v/>
      </c>
      <c r="H462" s="110" t="str">
        <f>IFERROR(IF(E462="O",C462/(EOMONTH('뉴스룸 요약'!$F$17,0)-(VLOOKUP(CONCATENATE("http://skinnonews.com",A462),'기사 리스트'!C:E,3,FALSE))+1),""),"")</f>
        <v/>
      </c>
      <c r="I462" s="110" t="str">
        <f t="shared" si="23"/>
        <v/>
      </c>
      <c r="J462" s="110" t="str">
        <f t="shared" si="24"/>
        <v/>
      </c>
      <c r="L462" s="111" t="str">
        <f>IFERROR(VLOOKUP("http://skinnonews.com"&amp;A462,'기사 리스트'!C:E,3,FALSE),"")</f>
        <v/>
      </c>
      <c r="Q462" s="110" t="str">
        <f>IFERROR(IF(E462="O",(INDEX('기사 리스트'!B:B,MATCH("http://skinnonews.com"&amp;A462,'기사 리스트'!C:C,0))),""),"")</f>
        <v/>
      </c>
    </row>
    <row r="463" spans="1:17">
      <c r="A463" s="6" t="s">
        <v>2310</v>
      </c>
      <c r="B463" s="6">
        <v>3</v>
      </c>
      <c r="C463" s="6">
        <v>4</v>
      </c>
      <c r="D463" s="110" t="str">
        <f t="shared" si="22"/>
        <v/>
      </c>
      <c r="E463" s="110" t="str">
        <f>IF(D463="기사임",IFERROR(IF((VLOOKUP(CONCATENATE("http://skinnonews.com",A463),'기사 리스트'!C:E,3,FALSE))&gt;='뉴스룸 요약'!$F$17,"O",""),""),"")</f>
        <v/>
      </c>
      <c r="F463" s="110" t="str">
        <f>IFERROR(IF(VLOOKUP(CONCATENATE("http://skinnonews.com"&amp;A463),'기사 리스트'!C:D,2,FALSE)="yes","yes",""),"")</f>
        <v/>
      </c>
      <c r="G463" s="110" t="str">
        <f>IFERROR(IF(E463="O",B463/(EOMONTH('뉴스룸 요약'!$F$17,0)-(VLOOKUP(CONCATENATE("http://skinnonews.com",A463),'기사 리스트'!C:E,3,FALSE))+1),""),"")</f>
        <v/>
      </c>
      <c r="H463" s="110" t="str">
        <f>IFERROR(IF(E463="O",C463/(EOMONTH('뉴스룸 요약'!$F$17,0)-(VLOOKUP(CONCATENATE("http://skinnonews.com",A463),'기사 리스트'!C:E,3,FALSE))+1),""),"")</f>
        <v/>
      </c>
      <c r="I463" s="110" t="str">
        <f t="shared" si="23"/>
        <v/>
      </c>
      <c r="J463" s="110" t="str">
        <f t="shared" si="24"/>
        <v/>
      </c>
      <c r="L463" s="111" t="str">
        <f>IFERROR(VLOOKUP("http://skinnonews.com"&amp;A463,'기사 리스트'!C:E,3,FALSE),"")</f>
        <v/>
      </c>
      <c r="Q463" s="110" t="str">
        <f>IFERROR(IF(E463="O",(INDEX('기사 리스트'!B:B,MATCH("http://skinnonews.com"&amp;A463,'기사 리스트'!C:C,0))),""),"")</f>
        <v/>
      </c>
    </row>
    <row r="464" spans="1:17">
      <c r="A464" s="6" t="s">
        <v>2038</v>
      </c>
      <c r="B464" s="6">
        <v>3</v>
      </c>
      <c r="C464" s="6">
        <v>2</v>
      </c>
      <c r="D464" s="110" t="str">
        <f t="shared" si="22"/>
        <v/>
      </c>
      <c r="E464" s="110" t="str">
        <f>IF(D464="기사임",IFERROR(IF((VLOOKUP(CONCATENATE("http://skinnonews.com",A464),'기사 리스트'!C:E,3,FALSE))&gt;='뉴스룸 요약'!$F$17,"O",""),""),"")</f>
        <v/>
      </c>
      <c r="F464" s="110" t="str">
        <f>IFERROR(IF(VLOOKUP(CONCATENATE("http://skinnonews.com"&amp;A464),'기사 리스트'!C:D,2,FALSE)="yes","yes",""),"")</f>
        <v/>
      </c>
      <c r="G464" s="110" t="str">
        <f>IFERROR(IF(E464="O",B464/(EOMONTH('뉴스룸 요약'!$F$17,0)-(VLOOKUP(CONCATENATE("http://skinnonews.com",A464),'기사 리스트'!C:E,3,FALSE))+1),""),"")</f>
        <v/>
      </c>
      <c r="H464" s="110" t="str">
        <f>IFERROR(IF(E464="O",C464/(EOMONTH('뉴스룸 요약'!$F$17,0)-(VLOOKUP(CONCATENATE("http://skinnonews.com",A464),'기사 리스트'!C:E,3,FALSE))+1),""),"")</f>
        <v/>
      </c>
      <c r="I464" s="110" t="str">
        <f t="shared" si="23"/>
        <v/>
      </c>
      <c r="J464" s="110" t="str">
        <f t="shared" si="24"/>
        <v/>
      </c>
      <c r="L464" s="111" t="str">
        <f>IFERROR(VLOOKUP("http://skinnonews.com"&amp;A464,'기사 리스트'!C:E,3,FALSE),"")</f>
        <v/>
      </c>
      <c r="Q464" s="110" t="str">
        <f>IFERROR(IF(E464="O",(INDEX('기사 리스트'!B:B,MATCH("http://skinnonews.com"&amp;A464,'기사 리스트'!C:C,0))),""),"")</f>
        <v/>
      </c>
    </row>
    <row r="465" spans="1:17">
      <c r="A465" s="6" t="s">
        <v>2218</v>
      </c>
      <c r="B465" s="6">
        <v>3</v>
      </c>
      <c r="C465" s="6">
        <v>2</v>
      </c>
      <c r="D465" s="110" t="str">
        <f t="shared" si="22"/>
        <v/>
      </c>
      <c r="E465" s="110" t="str">
        <f>IF(D465="기사임",IFERROR(IF((VLOOKUP(CONCATENATE("http://skinnonews.com",A465),'기사 리스트'!C:E,3,FALSE))&gt;='뉴스룸 요약'!$F$17,"O",""),""),"")</f>
        <v/>
      </c>
      <c r="F465" s="110" t="str">
        <f>IFERROR(IF(VLOOKUP(CONCATENATE("http://skinnonews.com"&amp;A465),'기사 리스트'!C:D,2,FALSE)="yes","yes",""),"")</f>
        <v/>
      </c>
      <c r="G465" s="110" t="str">
        <f>IFERROR(IF(E465="O",B465/(EOMONTH('뉴스룸 요약'!$F$17,0)-(VLOOKUP(CONCATENATE("http://skinnonews.com",A465),'기사 리스트'!C:E,3,FALSE))+1),""),"")</f>
        <v/>
      </c>
      <c r="H465" s="110" t="str">
        <f>IFERROR(IF(E465="O",C465/(EOMONTH('뉴스룸 요약'!$F$17,0)-(VLOOKUP(CONCATENATE("http://skinnonews.com",A465),'기사 리스트'!C:E,3,FALSE))+1),""),"")</f>
        <v/>
      </c>
      <c r="I465" s="110" t="str">
        <f t="shared" si="23"/>
        <v/>
      </c>
      <c r="J465" s="110" t="str">
        <f t="shared" si="24"/>
        <v/>
      </c>
      <c r="L465" s="111" t="str">
        <f>IFERROR(VLOOKUP("http://skinnonews.com"&amp;A465,'기사 리스트'!C:E,3,FALSE),"")</f>
        <v/>
      </c>
      <c r="Q465" s="110" t="str">
        <f>IFERROR(IF(E465="O",(INDEX('기사 리스트'!B:B,MATCH("http://skinnonews.com"&amp;A465,'기사 리스트'!C:C,0))),""),"")</f>
        <v/>
      </c>
    </row>
    <row r="466" spans="1:17">
      <c r="A466" s="6" t="s">
        <v>2311</v>
      </c>
      <c r="B466" s="6">
        <v>3</v>
      </c>
      <c r="C466" s="6">
        <v>3</v>
      </c>
      <c r="D466" s="110" t="str">
        <f t="shared" si="22"/>
        <v/>
      </c>
      <c r="E466" s="110" t="str">
        <f>IF(D466="기사임",IFERROR(IF((VLOOKUP(CONCATENATE("http://skinnonews.com",A466),'기사 리스트'!C:E,3,FALSE))&gt;='뉴스룸 요약'!$F$17,"O",""),""),"")</f>
        <v/>
      </c>
      <c r="F466" s="110" t="str">
        <f>IFERROR(IF(VLOOKUP(CONCATENATE("http://skinnonews.com"&amp;A466),'기사 리스트'!C:D,2,FALSE)="yes","yes",""),"")</f>
        <v/>
      </c>
      <c r="G466" s="110" t="str">
        <f>IFERROR(IF(E466="O",B466/(EOMONTH('뉴스룸 요약'!$F$17,0)-(VLOOKUP(CONCATENATE("http://skinnonews.com",A466),'기사 리스트'!C:E,3,FALSE))+1),""),"")</f>
        <v/>
      </c>
      <c r="H466" s="110" t="str">
        <f>IFERROR(IF(E466="O",C466/(EOMONTH('뉴스룸 요약'!$F$17,0)-(VLOOKUP(CONCATENATE("http://skinnonews.com",A466),'기사 리스트'!C:E,3,FALSE))+1),""),"")</f>
        <v/>
      </c>
      <c r="I466" s="110" t="str">
        <f t="shared" si="23"/>
        <v/>
      </c>
      <c r="J466" s="110" t="str">
        <f t="shared" si="24"/>
        <v/>
      </c>
      <c r="L466" s="111" t="str">
        <f>IFERROR(VLOOKUP("http://skinnonews.com"&amp;A466,'기사 리스트'!C:E,3,FALSE),"")</f>
        <v/>
      </c>
      <c r="Q466" s="110" t="str">
        <f>IFERROR(IF(E466="O",(INDEX('기사 리스트'!B:B,MATCH("http://skinnonews.com"&amp;A466,'기사 리스트'!C:C,0))),""),"")</f>
        <v/>
      </c>
    </row>
    <row r="467" spans="1:17">
      <c r="A467" s="6" t="s">
        <v>1375</v>
      </c>
      <c r="B467" s="6">
        <v>3</v>
      </c>
      <c r="C467" s="6">
        <v>1</v>
      </c>
      <c r="D467" s="110" t="str">
        <f t="shared" si="22"/>
        <v/>
      </c>
      <c r="E467" s="110" t="str">
        <f>IF(D467="기사임",IFERROR(IF((VLOOKUP(CONCATENATE("http://skinnonews.com",A467),'기사 리스트'!C:E,3,FALSE))&gt;='뉴스룸 요약'!$F$17,"O",""),""),"")</f>
        <v/>
      </c>
      <c r="F467" s="110" t="str">
        <f>IFERROR(IF(VLOOKUP(CONCATENATE("http://skinnonews.com"&amp;A467),'기사 리스트'!C:D,2,FALSE)="yes","yes",""),"")</f>
        <v/>
      </c>
      <c r="G467" s="110" t="str">
        <f>IFERROR(IF(E467="O",B467/(EOMONTH('뉴스룸 요약'!$F$17,0)-(VLOOKUP(CONCATENATE("http://skinnonews.com",A467),'기사 리스트'!C:E,3,FALSE))+1),""),"")</f>
        <v/>
      </c>
      <c r="H467" s="110" t="str">
        <f>IFERROR(IF(E467="O",C467/(EOMONTH('뉴스룸 요약'!$F$17,0)-(VLOOKUP(CONCATENATE("http://skinnonews.com",A467),'기사 리스트'!C:E,3,FALSE))+1),""),"")</f>
        <v/>
      </c>
      <c r="I467" s="110" t="str">
        <f t="shared" si="23"/>
        <v/>
      </c>
      <c r="J467" s="110" t="str">
        <f t="shared" si="24"/>
        <v/>
      </c>
      <c r="L467" s="111" t="str">
        <f>IFERROR(VLOOKUP("http://skinnonews.com"&amp;A467,'기사 리스트'!C:E,3,FALSE),"")</f>
        <v/>
      </c>
      <c r="Q467" s="110" t="str">
        <f>IFERROR(IF(E467="O",(INDEX('기사 리스트'!B:B,MATCH("http://skinnonews.com"&amp;A467,'기사 리스트'!C:C,0))),""),"")</f>
        <v/>
      </c>
    </row>
    <row r="468" spans="1:17">
      <c r="A468" s="6" t="s">
        <v>2219</v>
      </c>
      <c r="B468" s="6">
        <v>3</v>
      </c>
      <c r="C468" s="6">
        <v>1</v>
      </c>
      <c r="D468" s="110" t="str">
        <f t="shared" si="22"/>
        <v/>
      </c>
      <c r="E468" s="110" t="str">
        <f>IF(D468="기사임",IFERROR(IF((VLOOKUP(CONCATENATE("http://skinnonews.com",A468),'기사 리스트'!C:E,3,FALSE))&gt;='뉴스룸 요약'!$F$17,"O",""),""),"")</f>
        <v/>
      </c>
      <c r="F468" s="110" t="str">
        <f>IFERROR(IF(VLOOKUP(CONCATENATE("http://skinnonews.com"&amp;A468),'기사 리스트'!C:D,2,FALSE)="yes","yes",""),"")</f>
        <v/>
      </c>
      <c r="G468" s="110" t="str">
        <f>IFERROR(IF(E468="O",B468/(EOMONTH('뉴스룸 요약'!$F$17,0)-(VLOOKUP(CONCATENATE("http://skinnonews.com",A468),'기사 리스트'!C:E,3,FALSE))+1),""),"")</f>
        <v/>
      </c>
      <c r="H468" s="110" t="str">
        <f>IFERROR(IF(E468="O",C468/(EOMONTH('뉴스룸 요약'!$F$17,0)-(VLOOKUP(CONCATENATE("http://skinnonews.com",A468),'기사 리스트'!C:E,3,FALSE))+1),""),"")</f>
        <v/>
      </c>
      <c r="I468" s="110" t="str">
        <f t="shared" si="23"/>
        <v/>
      </c>
      <c r="J468" s="110" t="str">
        <f t="shared" si="24"/>
        <v/>
      </c>
      <c r="L468" s="111" t="str">
        <f>IFERROR(VLOOKUP("http://skinnonews.com"&amp;A468,'기사 리스트'!C:E,3,FALSE),"")</f>
        <v/>
      </c>
      <c r="Q468" s="110" t="str">
        <f>IFERROR(IF(E468="O",(INDEX('기사 리스트'!B:B,MATCH("http://skinnonews.com"&amp;A468,'기사 리스트'!C:C,0))),""),"")</f>
        <v/>
      </c>
    </row>
    <row r="469" spans="1:17">
      <c r="A469" s="6" t="s">
        <v>2312</v>
      </c>
      <c r="B469" s="6">
        <v>3</v>
      </c>
      <c r="C469" s="6">
        <v>2</v>
      </c>
      <c r="D469" s="110" t="str">
        <f t="shared" si="22"/>
        <v/>
      </c>
      <c r="E469" s="110" t="str">
        <f>IF(D469="기사임",IFERROR(IF((VLOOKUP(CONCATENATE("http://skinnonews.com",A469),'기사 리스트'!C:E,3,FALSE))&gt;='뉴스룸 요약'!$F$17,"O",""),""),"")</f>
        <v/>
      </c>
      <c r="F469" s="110" t="str">
        <f>IFERROR(IF(VLOOKUP(CONCATENATE("http://skinnonews.com"&amp;A469),'기사 리스트'!C:D,2,FALSE)="yes","yes",""),"")</f>
        <v/>
      </c>
      <c r="G469" s="110" t="str">
        <f>IFERROR(IF(E469="O",B469/(EOMONTH('뉴스룸 요약'!$F$17,0)-(VLOOKUP(CONCATENATE("http://skinnonews.com",A469),'기사 리스트'!C:E,3,FALSE))+1),""),"")</f>
        <v/>
      </c>
      <c r="H469" s="110" t="str">
        <f>IFERROR(IF(E469="O",C469/(EOMONTH('뉴스룸 요약'!$F$17,0)-(VLOOKUP(CONCATENATE("http://skinnonews.com",A469),'기사 리스트'!C:E,3,FALSE))+1),""),"")</f>
        <v/>
      </c>
      <c r="I469" s="110" t="str">
        <f t="shared" si="23"/>
        <v/>
      </c>
      <c r="J469" s="110" t="str">
        <f t="shared" si="24"/>
        <v/>
      </c>
      <c r="L469" s="111" t="str">
        <f>IFERROR(VLOOKUP("http://skinnonews.com"&amp;A469,'기사 리스트'!C:E,3,FALSE),"")</f>
        <v/>
      </c>
      <c r="Q469" s="110" t="str">
        <f>IFERROR(IF(E469="O",(INDEX('기사 리스트'!B:B,MATCH("http://skinnonews.com"&amp;A469,'기사 리스트'!C:C,0))),""),"")</f>
        <v/>
      </c>
    </row>
    <row r="470" spans="1:17">
      <c r="A470" s="6" t="s">
        <v>1558</v>
      </c>
      <c r="B470" s="6">
        <v>3</v>
      </c>
      <c r="C470" s="6">
        <v>3</v>
      </c>
      <c r="D470" s="110" t="str">
        <f t="shared" si="22"/>
        <v/>
      </c>
      <c r="E470" s="110" t="str">
        <f>IF(D470="기사임",IFERROR(IF((VLOOKUP(CONCATENATE("http://skinnonews.com",A470),'기사 리스트'!C:E,3,FALSE))&gt;='뉴스룸 요약'!$F$17,"O",""),""),"")</f>
        <v/>
      </c>
      <c r="F470" s="110" t="str">
        <f>IFERROR(IF(VLOOKUP(CONCATENATE("http://skinnonews.com"&amp;A470),'기사 리스트'!C:D,2,FALSE)="yes","yes",""),"")</f>
        <v/>
      </c>
      <c r="G470" s="110" t="str">
        <f>IFERROR(IF(E470="O",B470/(EOMONTH('뉴스룸 요약'!$F$17,0)-(VLOOKUP(CONCATENATE("http://skinnonews.com",A470),'기사 리스트'!C:E,3,FALSE))+1),""),"")</f>
        <v/>
      </c>
      <c r="H470" s="110" t="str">
        <f>IFERROR(IF(E470="O",C470/(EOMONTH('뉴스룸 요약'!$F$17,0)-(VLOOKUP(CONCATENATE("http://skinnonews.com",A470),'기사 리스트'!C:E,3,FALSE))+1),""),"")</f>
        <v/>
      </c>
      <c r="I470" s="110" t="str">
        <f t="shared" si="23"/>
        <v/>
      </c>
      <c r="J470" s="110" t="str">
        <f t="shared" si="24"/>
        <v/>
      </c>
      <c r="L470" s="111" t="str">
        <f>IFERROR(VLOOKUP("http://skinnonews.com"&amp;A470,'기사 리스트'!C:E,3,FALSE),"")</f>
        <v/>
      </c>
      <c r="Q470" s="110" t="str">
        <f>IFERROR(IF(E470="O",(INDEX('기사 리스트'!B:B,MATCH("http://skinnonews.com"&amp;A470,'기사 리스트'!C:C,0))),""),"")</f>
        <v/>
      </c>
    </row>
    <row r="471" spans="1:17">
      <c r="A471" s="6" t="s">
        <v>2220</v>
      </c>
      <c r="B471" s="6">
        <v>3</v>
      </c>
      <c r="C471" s="6">
        <v>2</v>
      </c>
      <c r="D471" s="110" t="str">
        <f t="shared" si="22"/>
        <v/>
      </c>
      <c r="E471" s="110" t="str">
        <f>IF(D471="기사임",IFERROR(IF((VLOOKUP(CONCATENATE("http://skinnonews.com",A471),'기사 리스트'!C:E,3,FALSE))&gt;='뉴스룸 요약'!$F$17,"O",""),""),"")</f>
        <v/>
      </c>
      <c r="F471" s="110" t="str">
        <f>IFERROR(IF(VLOOKUP(CONCATENATE("http://skinnonews.com"&amp;A471),'기사 리스트'!C:D,2,FALSE)="yes","yes",""),"")</f>
        <v/>
      </c>
      <c r="G471" s="110" t="str">
        <f>IFERROR(IF(E471="O",B471/(EOMONTH('뉴스룸 요약'!$F$17,0)-(VLOOKUP(CONCATENATE("http://skinnonews.com",A471),'기사 리스트'!C:E,3,FALSE))+1),""),"")</f>
        <v/>
      </c>
      <c r="H471" s="110" t="str">
        <f>IFERROR(IF(E471="O",C471/(EOMONTH('뉴스룸 요약'!$F$17,0)-(VLOOKUP(CONCATENATE("http://skinnonews.com",A471),'기사 리스트'!C:E,3,FALSE))+1),""),"")</f>
        <v/>
      </c>
      <c r="I471" s="110" t="str">
        <f t="shared" si="23"/>
        <v/>
      </c>
      <c r="J471" s="110" t="str">
        <f t="shared" si="24"/>
        <v/>
      </c>
      <c r="L471" s="111" t="str">
        <f>IFERROR(VLOOKUP("http://skinnonews.com"&amp;A471,'기사 리스트'!C:E,3,FALSE),"")</f>
        <v/>
      </c>
      <c r="Q471" s="110" t="str">
        <f>IFERROR(IF(E471="O",(INDEX('기사 리스트'!B:B,MATCH("http://skinnonews.com"&amp;A471,'기사 리스트'!C:C,0))),""),"")</f>
        <v/>
      </c>
    </row>
    <row r="472" spans="1:17">
      <c r="A472" s="6" t="s">
        <v>2039</v>
      </c>
      <c r="B472" s="6">
        <v>3</v>
      </c>
      <c r="C472" s="6">
        <v>2</v>
      </c>
      <c r="D472" s="110" t="str">
        <f t="shared" si="22"/>
        <v/>
      </c>
      <c r="E472" s="110" t="str">
        <f>IF(D472="기사임",IFERROR(IF((VLOOKUP(CONCATENATE("http://skinnonews.com",A472),'기사 리스트'!C:E,3,FALSE))&gt;='뉴스룸 요약'!$F$17,"O",""),""),"")</f>
        <v/>
      </c>
      <c r="F472" s="110" t="str">
        <f>IFERROR(IF(VLOOKUP(CONCATENATE("http://skinnonews.com"&amp;A472),'기사 리스트'!C:D,2,FALSE)="yes","yes",""),"")</f>
        <v/>
      </c>
      <c r="G472" s="110" t="str">
        <f>IFERROR(IF(E472="O",B472/(EOMONTH('뉴스룸 요약'!$F$17,0)-(VLOOKUP(CONCATENATE("http://skinnonews.com",A472),'기사 리스트'!C:E,3,FALSE))+1),""),"")</f>
        <v/>
      </c>
      <c r="H472" s="110" t="str">
        <f>IFERROR(IF(E472="O",C472/(EOMONTH('뉴스룸 요약'!$F$17,0)-(VLOOKUP(CONCATENATE("http://skinnonews.com",A472),'기사 리스트'!C:E,3,FALSE))+1),""),"")</f>
        <v/>
      </c>
      <c r="I472" s="110" t="str">
        <f t="shared" si="23"/>
        <v/>
      </c>
      <c r="J472" s="110" t="str">
        <f t="shared" si="24"/>
        <v/>
      </c>
      <c r="L472" s="111" t="str">
        <f>IFERROR(VLOOKUP("http://skinnonews.com"&amp;A472,'기사 리스트'!C:E,3,FALSE),"")</f>
        <v/>
      </c>
      <c r="Q472" s="110" t="str">
        <f>IFERROR(IF(E472="O",(INDEX('기사 리스트'!B:B,MATCH("http://skinnonews.com"&amp;A472,'기사 리스트'!C:C,0))),""),"")</f>
        <v/>
      </c>
    </row>
    <row r="473" spans="1:17">
      <c r="A473" s="6" t="s">
        <v>662</v>
      </c>
      <c r="B473" s="6">
        <v>3</v>
      </c>
      <c r="C473" s="6">
        <v>3</v>
      </c>
      <c r="D473" s="110" t="str">
        <f t="shared" si="22"/>
        <v/>
      </c>
      <c r="E473" s="110" t="str">
        <f>IF(D473="기사임",IFERROR(IF((VLOOKUP(CONCATENATE("http://skinnonews.com",A473),'기사 리스트'!C:E,3,FALSE))&gt;='뉴스룸 요약'!$F$17,"O",""),""),"")</f>
        <v/>
      </c>
      <c r="F473" s="110" t="str">
        <f>IFERROR(IF(VLOOKUP(CONCATENATE("http://skinnonews.com"&amp;A473),'기사 리스트'!C:D,2,FALSE)="yes","yes",""),"")</f>
        <v/>
      </c>
      <c r="G473" s="110" t="str">
        <f>IFERROR(IF(E473="O",B473/(EOMONTH('뉴스룸 요약'!$F$17,0)-(VLOOKUP(CONCATENATE("http://skinnonews.com",A473),'기사 리스트'!C:E,3,FALSE))+1),""),"")</f>
        <v/>
      </c>
      <c r="H473" s="110" t="str">
        <f>IFERROR(IF(E473="O",C473/(EOMONTH('뉴스룸 요약'!$F$17,0)-(VLOOKUP(CONCATENATE("http://skinnonews.com",A473),'기사 리스트'!C:E,3,FALSE))+1),""),"")</f>
        <v/>
      </c>
      <c r="I473" s="110" t="str">
        <f t="shared" si="23"/>
        <v/>
      </c>
      <c r="J473" s="110" t="str">
        <f t="shared" si="24"/>
        <v/>
      </c>
      <c r="L473" s="111" t="str">
        <f>IFERROR(VLOOKUP("http://skinnonews.com"&amp;A473,'기사 리스트'!C:E,3,FALSE),"")</f>
        <v/>
      </c>
      <c r="Q473" s="110" t="str">
        <f>IFERROR(IF(E473="O",(INDEX('기사 리스트'!B:B,MATCH("http://skinnonews.com"&amp;A473,'기사 리스트'!C:C,0))),""),"")</f>
        <v/>
      </c>
    </row>
    <row r="474" spans="1:17">
      <c r="A474" s="6" t="s">
        <v>2252</v>
      </c>
      <c r="B474" s="6">
        <v>3</v>
      </c>
      <c r="C474" s="6">
        <v>3</v>
      </c>
      <c r="D474" s="110" t="str">
        <f t="shared" si="22"/>
        <v/>
      </c>
      <c r="E474" s="110" t="str">
        <f>IF(D474="기사임",IFERROR(IF((VLOOKUP(CONCATENATE("http://skinnonews.com",A474),'기사 리스트'!C:E,3,FALSE))&gt;='뉴스룸 요약'!$F$17,"O",""),""),"")</f>
        <v/>
      </c>
      <c r="F474" s="110" t="str">
        <f>IFERROR(IF(VLOOKUP(CONCATENATE("http://skinnonews.com"&amp;A474),'기사 리스트'!C:D,2,FALSE)="yes","yes",""),"")</f>
        <v/>
      </c>
      <c r="G474" s="110" t="str">
        <f>IFERROR(IF(E474="O",B474/(EOMONTH('뉴스룸 요약'!$F$17,0)-(VLOOKUP(CONCATENATE("http://skinnonews.com",A474),'기사 리스트'!C:E,3,FALSE))+1),""),"")</f>
        <v/>
      </c>
      <c r="H474" s="110" t="str">
        <f>IFERROR(IF(E474="O",C474/(EOMONTH('뉴스룸 요약'!$F$17,0)-(VLOOKUP(CONCATENATE("http://skinnonews.com",A474),'기사 리스트'!C:E,3,FALSE))+1),""),"")</f>
        <v/>
      </c>
      <c r="I474" s="110" t="str">
        <f t="shared" si="23"/>
        <v/>
      </c>
      <c r="J474" s="110" t="str">
        <f t="shared" si="24"/>
        <v/>
      </c>
      <c r="L474" s="111" t="str">
        <f>IFERROR(VLOOKUP("http://skinnonews.com"&amp;A474,'기사 리스트'!C:E,3,FALSE),"")</f>
        <v/>
      </c>
      <c r="Q474" s="110" t="str">
        <f>IFERROR(IF(E474="O",(INDEX('기사 리스트'!B:B,MATCH("http://skinnonews.com"&amp;A474,'기사 리스트'!C:C,0))),""),"")</f>
        <v/>
      </c>
    </row>
    <row r="475" spans="1:17">
      <c r="A475" s="6" t="s">
        <v>2313</v>
      </c>
      <c r="B475" s="6">
        <v>3</v>
      </c>
      <c r="C475" s="6">
        <v>2</v>
      </c>
      <c r="D475" s="110" t="str">
        <f t="shared" si="22"/>
        <v/>
      </c>
      <c r="E475" s="110" t="str">
        <f>IF(D475="기사임",IFERROR(IF((VLOOKUP(CONCATENATE("http://skinnonews.com",A475),'기사 리스트'!C:E,3,FALSE))&gt;='뉴스룸 요약'!$F$17,"O",""),""),"")</f>
        <v/>
      </c>
      <c r="F475" s="110" t="str">
        <f>IFERROR(IF(VLOOKUP(CONCATENATE("http://skinnonews.com"&amp;A475),'기사 리스트'!C:D,2,FALSE)="yes","yes",""),"")</f>
        <v/>
      </c>
      <c r="G475" s="110" t="str">
        <f>IFERROR(IF(E475="O",B475/(EOMONTH('뉴스룸 요약'!$F$17,0)-(VLOOKUP(CONCATENATE("http://skinnonews.com",A475),'기사 리스트'!C:E,3,FALSE))+1),""),"")</f>
        <v/>
      </c>
      <c r="H475" s="110" t="str">
        <f>IFERROR(IF(E475="O",C475/(EOMONTH('뉴스룸 요약'!$F$17,0)-(VLOOKUP(CONCATENATE("http://skinnonews.com",A475),'기사 리스트'!C:E,3,FALSE))+1),""),"")</f>
        <v/>
      </c>
      <c r="I475" s="110" t="str">
        <f t="shared" si="23"/>
        <v/>
      </c>
      <c r="J475" s="110" t="str">
        <f t="shared" si="24"/>
        <v/>
      </c>
      <c r="L475" s="111" t="str">
        <f>IFERROR(VLOOKUP("http://skinnonews.com"&amp;A475,'기사 리스트'!C:E,3,FALSE),"")</f>
        <v/>
      </c>
      <c r="Q475" s="110" t="str">
        <f>IFERROR(IF(E475="O",(INDEX('기사 리스트'!B:B,MATCH("http://skinnonews.com"&amp;A475,'기사 리스트'!C:C,0))),""),"")</f>
        <v/>
      </c>
    </row>
    <row r="476" spans="1:17">
      <c r="A476" s="6" t="s">
        <v>2040</v>
      </c>
      <c r="B476" s="6">
        <v>3</v>
      </c>
      <c r="C476" s="6">
        <v>2</v>
      </c>
      <c r="D476" s="110" t="str">
        <f t="shared" si="22"/>
        <v/>
      </c>
      <c r="E476" s="110" t="str">
        <f>IF(D476="기사임",IFERROR(IF((VLOOKUP(CONCATENATE("http://skinnonews.com",A476),'기사 리스트'!C:E,3,FALSE))&gt;='뉴스룸 요약'!$F$17,"O",""),""),"")</f>
        <v/>
      </c>
      <c r="F476" s="110" t="str">
        <f>IFERROR(IF(VLOOKUP(CONCATENATE("http://skinnonews.com"&amp;A476),'기사 리스트'!C:D,2,FALSE)="yes","yes",""),"")</f>
        <v/>
      </c>
      <c r="G476" s="110" t="str">
        <f>IFERROR(IF(E476="O",B476/(EOMONTH('뉴스룸 요약'!$F$17,0)-(VLOOKUP(CONCATENATE("http://skinnonews.com",A476),'기사 리스트'!C:E,3,FALSE))+1),""),"")</f>
        <v/>
      </c>
      <c r="H476" s="110" t="str">
        <f>IFERROR(IF(E476="O",C476/(EOMONTH('뉴스룸 요약'!$F$17,0)-(VLOOKUP(CONCATENATE("http://skinnonews.com",A476),'기사 리스트'!C:E,3,FALSE))+1),""),"")</f>
        <v/>
      </c>
      <c r="I476" s="110" t="str">
        <f t="shared" si="23"/>
        <v/>
      </c>
      <c r="J476" s="110" t="str">
        <f t="shared" si="24"/>
        <v/>
      </c>
      <c r="L476" s="111" t="str">
        <f>IFERROR(VLOOKUP("http://skinnonews.com"&amp;A476,'기사 리스트'!C:E,3,FALSE),"")</f>
        <v/>
      </c>
      <c r="Q476" s="110" t="str">
        <f>IFERROR(IF(E476="O",(INDEX('기사 리스트'!B:B,MATCH("http://skinnonews.com"&amp;A476,'기사 리스트'!C:C,0))),""),"")</f>
        <v/>
      </c>
    </row>
    <row r="477" spans="1:17">
      <c r="A477" s="6" t="s">
        <v>2314</v>
      </c>
      <c r="B477" s="6">
        <v>3</v>
      </c>
      <c r="C477" s="6">
        <v>1</v>
      </c>
      <c r="D477" s="110" t="str">
        <f t="shared" si="22"/>
        <v/>
      </c>
      <c r="E477" s="110" t="str">
        <f>IF(D477="기사임",IFERROR(IF((VLOOKUP(CONCATENATE("http://skinnonews.com",A477),'기사 리스트'!C:E,3,FALSE))&gt;='뉴스룸 요약'!$F$17,"O",""),""),"")</f>
        <v/>
      </c>
      <c r="F477" s="110" t="str">
        <f>IFERROR(IF(VLOOKUP(CONCATENATE("http://skinnonews.com"&amp;A477),'기사 리스트'!C:D,2,FALSE)="yes","yes",""),"")</f>
        <v/>
      </c>
      <c r="G477" s="110" t="str">
        <f>IFERROR(IF(E477="O",B477/(EOMONTH('뉴스룸 요약'!$F$17,0)-(VLOOKUP(CONCATENATE("http://skinnonews.com",A477),'기사 리스트'!C:E,3,FALSE))+1),""),"")</f>
        <v/>
      </c>
      <c r="H477" s="110" t="str">
        <f>IFERROR(IF(E477="O",C477/(EOMONTH('뉴스룸 요약'!$F$17,0)-(VLOOKUP(CONCATENATE("http://skinnonews.com",A477),'기사 리스트'!C:E,3,FALSE))+1),""),"")</f>
        <v/>
      </c>
      <c r="I477" s="110" t="str">
        <f t="shared" si="23"/>
        <v/>
      </c>
      <c r="J477" s="110" t="str">
        <f t="shared" si="24"/>
        <v/>
      </c>
      <c r="L477" s="111" t="str">
        <f>IFERROR(VLOOKUP("http://skinnonews.com"&amp;A477,'기사 리스트'!C:E,3,FALSE),"")</f>
        <v/>
      </c>
      <c r="Q477" s="110" t="str">
        <f>IFERROR(IF(E477="O",(INDEX('기사 리스트'!B:B,MATCH("http://skinnonews.com"&amp;A477,'기사 리스트'!C:C,0))),""),"")</f>
        <v/>
      </c>
    </row>
    <row r="478" spans="1:17">
      <c r="A478" s="6" t="s">
        <v>2315</v>
      </c>
      <c r="B478" s="6">
        <v>3</v>
      </c>
      <c r="C478" s="6">
        <v>1</v>
      </c>
      <c r="D478" s="110" t="str">
        <f t="shared" si="22"/>
        <v/>
      </c>
      <c r="E478" s="110" t="str">
        <f>IF(D478="기사임",IFERROR(IF((VLOOKUP(CONCATENATE("http://skinnonews.com",A478),'기사 리스트'!C:E,3,FALSE))&gt;='뉴스룸 요약'!$F$17,"O",""),""),"")</f>
        <v/>
      </c>
      <c r="F478" s="110" t="str">
        <f>IFERROR(IF(VLOOKUP(CONCATENATE("http://skinnonews.com"&amp;A478),'기사 리스트'!C:D,2,FALSE)="yes","yes",""),"")</f>
        <v/>
      </c>
      <c r="G478" s="110" t="str">
        <f>IFERROR(IF(E478="O",B478/(EOMONTH('뉴스룸 요약'!$F$17,0)-(VLOOKUP(CONCATENATE("http://skinnonews.com",A478),'기사 리스트'!C:E,3,FALSE))+1),""),"")</f>
        <v/>
      </c>
      <c r="H478" s="110" t="str">
        <f>IFERROR(IF(E478="O",C478/(EOMONTH('뉴스룸 요약'!$F$17,0)-(VLOOKUP(CONCATENATE("http://skinnonews.com",A478),'기사 리스트'!C:E,3,FALSE))+1),""),"")</f>
        <v/>
      </c>
      <c r="I478" s="110" t="str">
        <f t="shared" si="23"/>
        <v/>
      </c>
      <c r="J478" s="110" t="str">
        <f t="shared" si="24"/>
        <v/>
      </c>
      <c r="L478" s="111" t="str">
        <f>IFERROR(VLOOKUP("http://skinnonews.com"&amp;A478,'기사 리스트'!C:E,3,FALSE),"")</f>
        <v/>
      </c>
      <c r="Q478" s="110" t="str">
        <f>IFERROR(IF(E478="O",(INDEX('기사 리스트'!B:B,MATCH("http://skinnonews.com"&amp;A478,'기사 리스트'!C:C,0))),""),"")</f>
        <v/>
      </c>
    </row>
    <row r="479" spans="1:17">
      <c r="A479" s="6" t="s">
        <v>2316</v>
      </c>
      <c r="B479" s="6">
        <v>3</v>
      </c>
      <c r="C479" s="6">
        <v>4</v>
      </c>
      <c r="D479" s="110" t="str">
        <f t="shared" si="22"/>
        <v/>
      </c>
      <c r="E479" s="110" t="str">
        <f>IF(D479="기사임",IFERROR(IF((VLOOKUP(CONCATENATE("http://skinnonews.com",A479),'기사 리스트'!C:E,3,FALSE))&gt;='뉴스룸 요약'!$F$17,"O",""),""),"")</f>
        <v/>
      </c>
      <c r="F479" s="110" t="str">
        <f>IFERROR(IF(VLOOKUP(CONCATENATE("http://skinnonews.com"&amp;A479),'기사 리스트'!C:D,2,FALSE)="yes","yes",""),"")</f>
        <v/>
      </c>
      <c r="G479" s="110" t="str">
        <f>IFERROR(IF(E479="O",B479/(EOMONTH('뉴스룸 요약'!$F$17,0)-(VLOOKUP(CONCATENATE("http://skinnonews.com",A479),'기사 리스트'!C:E,3,FALSE))+1),""),"")</f>
        <v/>
      </c>
      <c r="H479" s="110" t="str">
        <f>IFERROR(IF(E479="O",C479/(EOMONTH('뉴스룸 요약'!$F$17,0)-(VLOOKUP(CONCATENATE("http://skinnonews.com",A479),'기사 리스트'!C:E,3,FALSE))+1),""),"")</f>
        <v/>
      </c>
      <c r="I479" s="110" t="str">
        <f t="shared" si="23"/>
        <v/>
      </c>
      <c r="J479" s="110" t="str">
        <f t="shared" si="24"/>
        <v/>
      </c>
      <c r="L479" s="111" t="str">
        <f>IFERROR(VLOOKUP("http://skinnonews.com"&amp;A479,'기사 리스트'!C:E,3,FALSE),"")</f>
        <v/>
      </c>
      <c r="Q479" s="110" t="str">
        <f>IFERROR(IF(E479="O",(INDEX('기사 리스트'!B:B,MATCH("http://skinnonews.com"&amp;A479,'기사 리스트'!C:C,0))),""),"")</f>
        <v/>
      </c>
    </row>
    <row r="480" spans="1:17">
      <c r="A480" s="6" t="s">
        <v>1261</v>
      </c>
      <c r="B480" s="6">
        <v>3</v>
      </c>
      <c r="C480" s="6">
        <v>2</v>
      </c>
      <c r="D480" s="110" t="str">
        <f t="shared" si="22"/>
        <v/>
      </c>
      <c r="E480" s="110" t="str">
        <f>IF(D480="기사임",IFERROR(IF((VLOOKUP(CONCATENATE("http://skinnonews.com",A480),'기사 리스트'!C:E,3,FALSE))&gt;='뉴스룸 요약'!$F$17,"O",""),""),"")</f>
        <v/>
      </c>
      <c r="F480" s="110" t="str">
        <f>IFERROR(IF(VLOOKUP(CONCATENATE("http://skinnonews.com"&amp;A480),'기사 리스트'!C:D,2,FALSE)="yes","yes",""),"")</f>
        <v/>
      </c>
      <c r="G480" s="110" t="str">
        <f>IFERROR(IF(E480="O",B480/(EOMONTH('뉴스룸 요약'!$F$17,0)-(VLOOKUP(CONCATENATE("http://skinnonews.com",A480),'기사 리스트'!C:E,3,FALSE))+1),""),"")</f>
        <v/>
      </c>
      <c r="H480" s="110" t="str">
        <f>IFERROR(IF(E480="O",C480/(EOMONTH('뉴스룸 요약'!$F$17,0)-(VLOOKUP(CONCATENATE("http://skinnonews.com",A480),'기사 리스트'!C:E,3,FALSE))+1),""),"")</f>
        <v/>
      </c>
      <c r="I480" s="110" t="str">
        <f t="shared" si="23"/>
        <v/>
      </c>
      <c r="J480" s="110" t="str">
        <f t="shared" si="24"/>
        <v/>
      </c>
      <c r="L480" s="111" t="str">
        <f>IFERROR(VLOOKUP("http://skinnonews.com"&amp;A480,'기사 리스트'!C:E,3,FALSE),"")</f>
        <v/>
      </c>
      <c r="Q480" s="110" t="str">
        <f>IFERROR(IF(E480="O",(INDEX('기사 리스트'!B:B,MATCH("http://skinnonews.com"&amp;A480,'기사 리스트'!C:C,0))),""),"")</f>
        <v/>
      </c>
    </row>
    <row r="481" spans="1:17">
      <c r="A481" s="6" t="s">
        <v>2317</v>
      </c>
      <c r="B481" s="6">
        <v>3</v>
      </c>
      <c r="C481" s="6">
        <v>3</v>
      </c>
      <c r="D481" s="110" t="str">
        <f t="shared" si="22"/>
        <v/>
      </c>
      <c r="E481" s="110" t="str">
        <f>IF(D481="기사임",IFERROR(IF((VLOOKUP(CONCATENATE("http://skinnonews.com",A481),'기사 리스트'!C:E,3,FALSE))&gt;='뉴스룸 요약'!$F$17,"O",""),""),"")</f>
        <v/>
      </c>
      <c r="F481" s="110" t="str">
        <f>IFERROR(IF(VLOOKUP(CONCATENATE("http://skinnonews.com"&amp;A481),'기사 리스트'!C:D,2,FALSE)="yes","yes",""),"")</f>
        <v/>
      </c>
      <c r="G481" s="110" t="str">
        <f>IFERROR(IF(E481="O",B481/(EOMONTH('뉴스룸 요약'!$F$17,0)-(VLOOKUP(CONCATENATE("http://skinnonews.com",A481),'기사 리스트'!C:E,3,FALSE))+1),""),"")</f>
        <v/>
      </c>
      <c r="H481" s="110" t="str">
        <f>IFERROR(IF(E481="O",C481/(EOMONTH('뉴스룸 요약'!$F$17,0)-(VLOOKUP(CONCATENATE("http://skinnonews.com",A481),'기사 리스트'!C:E,3,FALSE))+1),""),"")</f>
        <v/>
      </c>
      <c r="I481" s="110" t="str">
        <f t="shared" si="23"/>
        <v/>
      </c>
      <c r="J481" s="110" t="str">
        <f t="shared" si="24"/>
        <v/>
      </c>
      <c r="L481" s="111" t="str">
        <f>IFERROR(VLOOKUP("http://skinnonews.com"&amp;A481,'기사 리스트'!C:E,3,FALSE),"")</f>
        <v/>
      </c>
      <c r="Q481" s="110" t="str">
        <f>IFERROR(IF(E481="O",(INDEX('기사 리스트'!B:B,MATCH("http://skinnonews.com"&amp;A481,'기사 리스트'!C:C,0))),""),"")</f>
        <v/>
      </c>
    </row>
    <row r="482" spans="1:17">
      <c r="A482" s="6" t="s">
        <v>2063</v>
      </c>
      <c r="B482" s="6">
        <v>2</v>
      </c>
      <c r="C482" s="6">
        <v>1</v>
      </c>
      <c r="D482" s="110" t="str">
        <f t="shared" si="22"/>
        <v>기사임</v>
      </c>
      <c r="E482" s="110" t="str">
        <f>IF(D482="기사임",IFERROR(IF((VLOOKUP(CONCATENATE("http://skinnonews.com",A482),'기사 리스트'!C:E,3,FALSE))&gt;='뉴스룸 요약'!$F$17,"O",""),""),"")</f>
        <v/>
      </c>
      <c r="F482" s="110" t="str">
        <f>IFERROR(IF(VLOOKUP(CONCATENATE("http://skinnonews.com"&amp;A482),'기사 리스트'!C:D,2,FALSE)="yes","yes",""),"")</f>
        <v/>
      </c>
      <c r="G482" s="110" t="str">
        <f>IFERROR(IF(E482="O",B482/(EOMONTH('뉴스룸 요약'!$F$17,0)-(VLOOKUP(CONCATENATE("http://skinnonews.com",A482),'기사 리스트'!C:E,3,FALSE))+1),""),"")</f>
        <v/>
      </c>
      <c r="H482" s="110" t="str">
        <f>IFERROR(IF(E482="O",C482/(EOMONTH('뉴스룸 요약'!$F$17,0)-(VLOOKUP(CONCATENATE("http://skinnonews.com",A482),'기사 리스트'!C:E,3,FALSE))+1),""),"")</f>
        <v/>
      </c>
      <c r="I482" s="110" t="str">
        <f t="shared" si="23"/>
        <v/>
      </c>
      <c r="J482" s="110" t="str">
        <f t="shared" si="24"/>
        <v/>
      </c>
      <c r="L482" s="111" t="str">
        <f>IFERROR(VLOOKUP("http://skinnonews.com"&amp;A482,'기사 리스트'!C:E,3,FALSE),"")</f>
        <v/>
      </c>
      <c r="Q482" s="110" t="str">
        <f>IFERROR(IF(E482="O",(INDEX('기사 리스트'!B:B,MATCH("http://skinnonews.com"&amp;A482,'기사 리스트'!C:C,0))),""),"")</f>
        <v/>
      </c>
    </row>
    <row r="483" spans="1:17">
      <c r="A483" s="6" t="s">
        <v>1969</v>
      </c>
      <c r="B483" s="6">
        <v>2</v>
      </c>
      <c r="C483" s="6">
        <v>2</v>
      </c>
      <c r="D483" s="110" t="str">
        <f t="shared" si="22"/>
        <v>기사임</v>
      </c>
      <c r="E483" s="110" t="str">
        <f>IF(D483="기사임",IFERROR(IF((VLOOKUP(CONCATENATE("http://skinnonews.com",A483),'기사 리스트'!C:E,3,FALSE))&gt;='뉴스룸 요약'!$F$17,"O",""),""),"")</f>
        <v/>
      </c>
      <c r="F483" s="110" t="str">
        <f>IFERROR(IF(VLOOKUP(CONCATENATE("http://skinnonews.com"&amp;A483),'기사 리스트'!C:D,2,FALSE)="yes","yes",""),"")</f>
        <v/>
      </c>
      <c r="G483" s="110" t="str">
        <f>IFERROR(IF(E483="O",B483/(EOMONTH('뉴스룸 요약'!$F$17,0)-(VLOOKUP(CONCATENATE("http://skinnonews.com",A483),'기사 리스트'!C:E,3,FALSE))+1),""),"")</f>
        <v/>
      </c>
      <c r="H483" s="110" t="str">
        <f>IFERROR(IF(E483="O",C483/(EOMONTH('뉴스룸 요약'!$F$17,0)-(VLOOKUP(CONCATENATE("http://skinnonews.com",A483),'기사 리스트'!C:E,3,FALSE))+1),""),"")</f>
        <v/>
      </c>
      <c r="I483" s="110" t="str">
        <f t="shared" si="23"/>
        <v/>
      </c>
      <c r="J483" s="110" t="str">
        <f t="shared" si="24"/>
        <v/>
      </c>
      <c r="L483" s="111" t="str">
        <f>IFERROR(VLOOKUP("http://skinnonews.com"&amp;A483,'기사 리스트'!C:E,3,FALSE),"")</f>
        <v/>
      </c>
      <c r="Q483" s="110" t="str">
        <f>IFERROR(IF(E483="O",(INDEX('기사 리스트'!B:B,MATCH("http://skinnonews.com"&amp;A483,'기사 리스트'!C:C,0))),""),"")</f>
        <v/>
      </c>
    </row>
    <row r="484" spans="1:17">
      <c r="A484" s="6" t="s">
        <v>1965</v>
      </c>
      <c r="B484" s="6">
        <v>2</v>
      </c>
      <c r="C484" s="6">
        <v>2</v>
      </c>
      <c r="D484" s="110" t="str">
        <f t="shared" si="22"/>
        <v>기사임</v>
      </c>
      <c r="E484" s="110" t="str">
        <f>IF(D484="기사임",IFERROR(IF((VLOOKUP(CONCATENATE("http://skinnonews.com",A484),'기사 리스트'!C:E,3,FALSE))&gt;='뉴스룸 요약'!$F$17,"O",""),""),"")</f>
        <v/>
      </c>
      <c r="F484" s="110" t="str">
        <f>IFERROR(IF(VLOOKUP(CONCATENATE("http://skinnonews.com"&amp;A484),'기사 리스트'!C:D,2,FALSE)="yes","yes",""),"")</f>
        <v/>
      </c>
      <c r="G484" s="110" t="str">
        <f>IFERROR(IF(E484="O",B484/(EOMONTH('뉴스룸 요약'!$F$17,0)-(VLOOKUP(CONCATENATE("http://skinnonews.com",A484),'기사 리스트'!C:E,3,FALSE))+1),""),"")</f>
        <v/>
      </c>
      <c r="H484" s="110" t="str">
        <f>IFERROR(IF(E484="O",C484/(EOMONTH('뉴스룸 요약'!$F$17,0)-(VLOOKUP(CONCATENATE("http://skinnonews.com",A484),'기사 리스트'!C:E,3,FALSE))+1),""),"")</f>
        <v/>
      </c>
      <c r="I484" s="110" t="str">
        <f t="shared" si="23"/>
        <v/>
      </c>
      <c r="J484" s="110" t="str">
        <f t="shared" si="24"/>
        <v/>
      </c>
      <c r="L484" s="111">
        <f>IFERROR(VLOOKUP("http://skinnonews.com"&amp;A484,'기사 리스트'!C:E,3,FALSE),"")</f>
        <v>44767</v>
      </c>
      <c r="Q484" s="110" t="str">
        <f>IFERROR(IF(E484="O",(INDEX('기사 리스트'!B:B,MATCH("http://skinnonews.com"&amp;A484,'기사 리스트'!C:C,0))),""),"")</f>
        <v/>
      </c>
    </row>
    <row r="485" spans="1:17">
      <c r="A485" s="6" t="s">
        <v>2045</v>
      </c>
      <c r="B485" s="6">
        <v>2</v>
      </c>
      <c r="C485" s="6">
        <v>2</v>
      </c>
      <c r="D485" s="110" t="str">
        <f t="shared" si="22"/>
        <v>기사임</v>
      </c>
      <c r="E485" s="110" t="str">
        <f>IF(D485="기사임",IFERROR(IF((VLOOKUP(CONCATENATE("http://skinnonews.com",A485),'기사 리스트'!C:E,3,FALSE))&gt;='뉴스룸 요약'!$F$17,"O",""),""),"")</f>
        <v/>
      </c>
      <c r="F485" s="110" t="str">
        <f>IFERROR(IF(VLOOKUP(CONCATENATE("http://skinnonews.com"&amp;A485),'기사 리스트'!C:D,2,FALSE)="yes","yes",""),"")</f>
        <v/>
      </c>
      <c r="G485" s="110" t="str">
        <f>IFERROR(IF(E485="O",B485/(EOMONTH('뉴스룸 요약'!$F$17,0)-(VLOOKUP(CONCATENATE("http://skinnonews.com",A485),'기사 리스트'!C:E,3,FALSE))+1),""),"")</f>
        <v/>
      </c>
      <c r="H485" s="110" t="str">
        <f>IFERROR(IF(E485="O",C485/(EOMONTH('뉴스룸 요약'!$F$17,0)-(VLOOKUP(CONCATENATE("http://skinnonews.com",A485),'기사 리스트'!C:E,3,FALSE))+1),""),"")</f>
        <v/>
      </c>
      <c r="I485" s="110" t="str">
        <f t="shared" si="23"/>
        <v/>
      </c>
      <c r="J485" s="110" t="str">
        <f t="shared" si="24"/>
        <v/>
      </c>
      <c r="L485" s="111">
        <f>IFERROR(VLOOKUP("http://skinnonews.com"&amp;A485,'기사 리스트'!C:E,3,FALSE),"")</f>
        <v>44798</v>
      </c>
      <c r="Q485" s="110" t="str">
        <f>IFERROR(IF(E485="O",(INDEX('기사 리스트'!B:B,MATCH("http://skinnonews.com"&amp;A485,'기사 리스트'!C:C,0))),""),"")</f>
        <v/>
      </c>
    </row>
    <row r="486" spans="1:17">
      <c r="A486" s="6" t="s">
        <v>2318</v>
      </c>
      <c r="B486" s="6">
        <v>2</v>
      </c>
      <c r="C486" s="6">
        <v>2</v>
      </c>
      <c r="D486" s="110" t="str">
        <f t="shared" si="22"/>
        <v>기사임</v>
      </c>
      <c r="E486" s="110" t="str">
        <f>IF(D486="기사임",IFERROR(IF((VLOOKUP(CONCATENATE("http://skinnonews.com",A486),'기사 리스트'!C:E,3,FALSE))&gt;='뉴스룸 요약'!$F$17,"O",""),""),"")</f>
        <v/>
      </c>
      <c r="F486" s="110" t="str">
        <f>IFERROR(IF(VLOOKUP(CONCATENATE("http://skinnonews.com"&amp;A486),'기사 리스트'!C:D,2,FALSE)="yes","yes",""),"")</f>
        <v/>
      </c>
      <c r="G486" s="110" t="str">
        <f>IFERROR(IF(E486="O",B486/(EOMONTH('뉴스룸 요약'!$F$17,0)-(VLOOKUP(CONCATENATE("http://skinnonews.com",A486),'기사 리스트'!C:E,3,FALSE))+1),""),"")</f>
        <v/>
      </c>
      <c r="H486" s="110" t="str">
        <f>IFERROR(IF(E486="O",C486/(EOMONTH('뉴스룸 요약'!$F$17,0)-(VLOOKUP(CONCATENATE("http://skinnonews.com",A486),'기사 리스트'!C:E,3,FALSE))+1),""),"")</f>
        <v/>
      </c>
      <c r="I486" s="110" t="str">
        <f t="shared" si="23"/>
        <v/>
      </c>
      <c r="J486" s="110" t="str">
        <f t="shared" si="24"/>
        <v/>
      </c>
      <c r="L486" s="111">
        <f>IFERROR(VLOOKUP("http://skinnonews.com"&amp;A486,'기사 리스트'!C:E,3,FALSE),"")</f>
        <v>44830</v>
      </c>
      <c r="Q486" s="110" t="str">
        <f>IFERROR(IF(E486="O",(INDEX('기사 리스트'!B:B,MATCH("http://skinnonews.com"&amp;A486,'기사 리스트'!C:C,0))),""),"")</f>
        <v/>
      </c>
    </row>
    <row r="487" spans="1:17">
      <c r="A487" s="6" t="s">
        <v>620</v>
      </c>
      <c r="B487" s="6">
        <v>2</v>
      </c>
      <c r="C487" s="6">
        <v>2</v>
      </c>
      <c r="D487" s="110" t="str">
        <f t="shared" si="22"/>
        <v>기사임</v>
      </c>
      <c r="E487" s="110" t="str">
        <f>IF(D487="기사임",IFERROR(IF((VLOOKUP(CONCATENATE("http://skinnonews.com",A487),'기사 리스트'!C:E,3,FALSE))&gt;='뉴스룸 요약'!$F$17,"O",""),""),"")</f>
        <v/>
      </c>
      <c r="F487" s="110" t="str">
        <f>IFERROR(IF(VLOOKUP(CONCATENATE("http://skinnonews.com"&amp;A487),'기사 리스트'!C:D,2,FALSE)="yes","yes",""),"")</f>
        <v/>
      </c>
      <c r="G487" s="110" t="str">
        <f>IFERROR(IF(E487="O",B487/(EOMONTH('뉴스룸 요약'!$F$17,0)-(VLOOKUP(CONCATENATE("http://skinnonews.com",A487),'기사 리스트'!C:E,3,FALSE))+1),""),"")</f>
        <v/>
      </c>
      <c r="H487" s="110" t="str">
        <f>IFERROR(IF(E487="O",C487/(EOMONTH('뉴스룸 요약'!$F$17,0)-(VLOOKUP(CONCATENATE("http://skinnonews.com",A487),'기사 리스트'!C:E,3,FALSE))+1),""),"")</f>
        <v/>
      </c>
      <c r="I487" s="110" t="str">
        <f t="shared" si="23"/>
        <v/>
      </c>
      <c r="J487" s="110" t="str">
        <f t="shared" si="24"/>
        <v/>
      </c>
      <c r="L487" s="111">
        <f>IFERROR(VLOOKUP("http://skinnonews.com"&amp;A487,'기사 리스트'!C:E,3,FALSE),"")</f>
        <v>44855</v>
      </c>
      <c r="Q487" s="110" t="str">
        <f>IFERROR(IF(E487="O",(INDEX('기사 리스트'!B:B,MATCH("http://skinnonews.com"&amp;A487,'기사 리스트'!C:C,0))),""),"")</f>
        <v/>
      </c>
    </row>
    <row r="488" spans="1:17">
      <c r="A488" s="6" t="s">
        <v>1511</v>
      </c>
      <c r="B488" s="6">
        <v>2</v>
      </c>
      <c r="C488" s="6">
        <v>2</v>
      </c>
      <c r="D488" s="110" t="str">
        <f t="shared" si="22"/>
        <v>기사임</v>
      </c>
      <c r="E488" s="110" t="str">
        <f>IF(D488="기사임",IFERROR(IF((VLOOKUP(CONCATENATE("http://skinnonews.com",A488),'기사 리스트'!C:E,3,FALSE))&gt;='뉴스룸 요약'!$F$17,"O",""),""),"")</f>
        <v/>
      </c>
      <c r="F488" s="110" t="str">
        <f>IFERROR(IF(VLOOKUP(CONCATENATE("http://skinnonews.com"&amp;A488),'기사 리스트'!C:D,2,FALSE)="yes","yes",""),"")</f>
        <v/>
      </c>
      <c r="G488" s="110" t="str">
        <f>IFERROR(IF(E488="O",B488/(EOMONTH('뉴스룸 요약'!$F$17,0)-(VLOOKUP(CONCATENATE("http://skinnonews.com",A488),'기사 리스트'!C:E,3,FALSE))+1),""),"")</f>
        <v/>
      </c>
      <c r="H488" s="110" t="str">
        <f>IFERROR(IF(E488="O",C488/(EOMONTH('뉴스룸 요약'!$F$17,0)-(VLOOKUP(CONCATENATE("http://skinnonews.com",A488),'기사 리스트'!C:E,3,FALSE))+1),""),"")</f>
        <v/>
      </c>
      <c r="I488" s="110" t="str">
        <f t="shared" si="23"/>
        <v/>
      </c>
      <c r="J488" s="110" t="str">
        <f t="shared" si="24"/>
        <v/>
      </c>
      <c r="L488" s="111" t="str">
        <f>IFERROR(VLOOKUP("http://skinnonews.com"&amp;A488,'기사 리스트'!C:E,3,FALSE),"")</f>
        <v/>
      </c>
      <c r="Q488" s="110" t="str">
        <f>IFERROR(IF(E488="O",(INDEX('기사 리스트'!B:B,MATCH("http://skinnonews.com"&amp;A488,'기사 리스트'!C:C,0))),""),"")</f>
        <v/>
      </c>
    </row>
    <row r="489" spans="1:17">
      <c r="A489" s="6" t="s">
        <v>588</v>
      </c>
      <c r="B489" s="6">
        <v>2</v>
      </c>
      <c r="C489" s="6">
        <v>2</v>
      </c>
      <c r="D489" s="110" t="str">
        <f t="shared" si="22"/>
        <v>기사임</v>
      </c>
      <c r="E489" s="110" t="str">
        <f>IF(D489="기사임",IFERROR(IF((VLOOKUP(CONCATENATE("http://skinnonews.com",A489),'기사 리스트'!C:E,3,FALSE))&gt;='뉴스룸 요약'!$F$17,"O",""),""),"")</f>
        <v/>
      </c>
      <c r="F489" s="110" t="str">
        <f>IFERROR(IF(VLOOKUP(CONCATENATE("http://skinnonews.com"&amp;A489),'기사 리스트'!C:D,2,FALSE)="yes","yes",""),"")</f>
        <v/>
      </c>
      <c r="G489" s="110" t="str">
        <f>IFERROR(IF(E489="O",B489/(EOMONTH('뉴스룸 요약'!$F$17,0)-(VLOOKUP(CONCATENATE("http://skinnonews.com",A489),'기사 리스트'!C:E,3,FALSE))+1),""),"")</f>
        <v/>
      </c>
      <c r="H489" s="110" t="str">
        <f>IFERROR(IF(E489="O",C489/(EOMONTH('뉴스룸 요약'!$F$17,0)-(VLOOKUP(CONCATENATE("http://skinnonews.com",A489),'기사 리스트'!C:E,3,FALSE))+1),""),"")</f>
        <v/>
      </c>
      <c r="I489" s="110" t="str">
        <f t="shared" si="23"/>
        <v/>
      </c>
      <c r="J489" s="110" t="str">
        <f t="shared" si="24"/>
        <v/>
      </c>
      <c r="L489" s="111" t="str">
        <f>IFERROR(VLOOKUP("http://skinnonews.com"&amp;A489,'기사 리스트'!C:E,3,FALSE),"")</f>
        <v/>
      </c>
      <c r="Q489" s="110" t="str">
        <f>IFERROR(IF(E489="O",(INDEX('기사 리스트'!B:B,MATCH("http://skinnonews.com"&amp;A489,'기사 리스트'!C:C,0))),""),"")</f>
        <v/>
      </c>
    </row>
    <row r="490" spans="1:17">
      <c r="A490" s="6" t="s">
        <v>2319</v>
      </c>
      <c r="B490" s="6">
        <v>2</v>
      </c>
      <c r="C490" s="6">
        <v>2</v>
      </c>
      <c r="D490" s="110" t="str">
        <f t="shared" si="22"/>
        <v>기사임</v>
      </c>
      <c r="E490" s="110" t="str">
        <f>IF(D490="기사임",IFERROR(IF((VLOOKUP(CONCATENATE("http://skinnonews.com",A490),'기사 리스트'!C:E,3,FALSE))&gt;='뉴스룸 요약'!$F$17,"O",""),""),"")</f>
        <v/>
      </c>
      <c r="F490" s="110" t="str">
        <f>IFERROR(IF(VLOOKUP(CONCATENATE("http://skinnonews.com"&amp;A490),'기사 리스트'!C:D,2,FALSE)="yes","yes",""),"")</f>
        <v/>
      </c>
      <c r="G490" s="110" t="str">
        <f>IFERROR(IF(E490="O",B490/(EOMONTH('뉴스룸 요약'!$F$17,0)-(VLOOKUP(CONCATENATE("http://skinnonews.com",A490),'기사 리스트'!C:E,3,FALSE))+1),""),"")</f>
        <v/>
      </c>
      <c r="H490" s="110" t="str">
        <f>IFERROR(IF(E490="O",C490/(EOMONTH('뉴스룸 요약'!$F$17,0)-(VLOOKUP(CONCATENATE("http://skinnonews.com",A490),'기사 리스트'!C:E,3,FALSE))+1),""),"")</f>
        <v/>
      </c>
      <c r="I490" s="110" t="str">
        <f t="shared" si="23"/>
        <v/>
      </c>
      <c r="J490" s="110" t="str">
        <f t="shared" si="24"/>
        <v/>
      </c>
      <c r="L490" s="111">
        <f>IFERROR(VLOOKUP("http://skinnonews.com"&amp;A490,'기사 리스트'!C:E,3,FALSE),"")</f>
        <v>44931</v>
      </c>
      <c r="Q490" s="110" t="str">
        <f>IFERROR(IF(E490="O",(INDEX('기사 리스트'!B:B,MATCH("http://skinnonews.com"&amp;A490,'기사 리스트'!C:C,0))),""),"")</f>
        <v/>
      </c>
    </row>
    <row r="491" spans="1:17">
      <c r="A491" s="6" t="s">
        <v>2320</v>
      </c>
      <c r="B491" s="6">
        <v>2</v>
      </c>
      <c r="C491" s="6">
        <v>3</v>
      </c>
      <c r="D491" s="110" t="str">
        <f t="shared" si="22"/>
        <v>기사임</v>
      </c>
      <c r="E491" s="110" t="str">
        <f>IF(D491="기사임",IFERROR(IF((VLOOKUP(CONCATENATE("http://skinnonews.com",A491),'기사 리스트'!C:E,3,FALSE))&gt;='뉴스룸 요약'!$F$17,"O",""),""),"")</f>
        <v/>
      </c>
      <c r="F491" s="110" t="str">
        <f>IFERROR(IF(VLOOKUP(CONCATENATE("http://skinnonews.com"&amp;A491),'기사 리스트'!C:D,2,FALSE)="yes","yes",""),"")</f>
        <v/>
      </c>
      <c r="G491" s="110" t="str">
        <f>IFERROR(IF(E491="O",B491/(EOMONTH('뉴스룸 요약'!$F$17,0)-(VLOOKUP(CONCATENATE("http://skinnonews.com",A491),'기사 리스트'!C:E,3,FALSE))+1),""),"")</f>
        <v/>
      </c>
      <c r="H491" s="110" t="str">
        <f>IFERROR(IF(E491="O",C491/(EOMONTH('뉴스룸 요약'!$F$17,0)-(VLOOKUP(CONCATENATE("http://skinnonews.com",A491),'기사 리스트'!C:E,3,FALSE))+1),""),"")</f>
        <v/>
      </c>
      <c r="I491" s="110" t="str">
        <f t="shared" si="23"/>
        <v/>
      </c>
      <c r="J491" s="110" t="str">
        <f t="shared" si="24"/>
        <v/>
      </c>
      <c r="L491" s="111" t="str">
        <f>IFERROR(VLOOKUP("http://skinnonews.com"&amp;A491,'기사 리스트'!C:E,3,FALSE),"")</f>
        <v/>
      </c>
      <c r="Q491" s="110" t="str">
        <f>IFERROR(IF(E491="O",(INDEX('기사 리스트'!B:B,MATCH("http://skinnonews.com"&amp;A491,'기사 리스트'!C:C,0))),""),"")</f>
        <v/>
      </c>
    </row>
    <row r="492" spans="1:17">
      <c r="A492" s="6" t="s">
        <v>546</v>
      </c>
      <c r="B492" s="6">
        <v>2</v>
      </c>
      <c r="C492" s="6">
        <v>2</v>
      </c>
      <c r="D492" s="110" t="str">
        <f t="shared" si="22"/>
        <v>기사임</v>
      </c>
      <c r="E492" s="110" t="str">
        <f>IF(D492="기사임",IFERROR(IF((VLOOKUP(CONCATENATE("http://skinnonews.com",A492),'기사 리스트'!C:E,3,FALSE))&gt;='뉴스룸 요약'!$F$17,"O",""),""),"")</f>
        <v/>
      </c>
      <c r="F492" s="110" t="str">
        <f>IFERROR(IF(VLOOKUP(CONCATENATE("http://skinnonews.com"&amp;A492),'기사 리스트'!C:D,2,FALSE)="yes","yes",""),"")</f>
        <v/>
      </c>
      <c r="G492" s="110" t="str">
        <f>IFERROR(IF(E492="O",B492/(EOMONTH('뉴스룸 요약'!$F$17,0)-(VLOOKUP(CONCATENATE("http://skinnonews.com",A492),'기사 리스트'!C:E,3,FALSE))+1),""),"")</f>
        <v/>
      </c>
      <c r="H492" s="110" t="str">
        <f>IFERROR(IF(E492="O",C492/(EOMONTH('뉴스룸 요약'!$F$17,0)-(VLOOKUP(CONCATENATE("http://skinnonews.com",A492),'기사 리스트'!C:E,3,FALSE))+1),""),"")</f>
        <v/>
      </c>
      <c r="I492" s="110" t="str">
        <f t="shared" si="23"/>
        <v/>
      </c>
      <c r="J492" s="110" t="str">
        <f t="shared" si="24"/>
        <v/>
      </c>
      <c r="L492" s="111">
        <f>IFERROR(VLOOKUP("http://skinnonews.com"&amp;A492,'기사 리스트'!C:E,3,FALSE),"")</f>
        <v>44939</v>
      </c>
      <c r="Q492" s="110" t="str">
        <f>IFERROR(IF(E492="O",(INDEX('기사 리스트'!B:B,MATCH("http://skinnonews.com"&amp;A492,'기사 리스트'!C:C,0))),""),"")</f>
        <v/>
      </c>
    </row>
    <row r="493" spans="1:17">
      <c r="A493" s="6" t="s">
        <v>490</v>
      </c>
      <c r="B493" s="6">
        <v>2</v>
      </c>
      <c r="C493" s="6">
        <v>2</v>
      </c>
      <c r="D493" s="110" t="str">
        <f t="shared" si="22"/>
        <v>기사임</v>
      </c>
      <c r="E493" s="110" t="str">
        <f>IF(D493="기사임",IFERROR(IF((VLOOKUP(CONCATENATE("http://skinnonews.com",A493),'기사 리스트'!C:E,3,FALSE))&gt;='뉴스룸 요약'!$F$17,"O",""),""),"")</f>
        <v/>
      </c>
      <c r="F493" s="110" t="str">
        <f>IFERROR(IF(VLOOKUP(CONCATENATE("http://skinnonews.com"&amp;A493),'기사 리스트'!C:D,2,FALSE)="yes","yes",""),"")</f>
        <v/>
      </c>
      <c r="G493" s="110" t="str">
        <f>IFERROR(IF(E493="O",B493/(EOMONTH('뉴스룸 요약'!$F$17,0)-(VLOOKUP(CONCATENATE("http://skinnonews.com",A493),'기사 리스트'!C:E,3,FALSE))+1),""),"")</f>
        <v/>
      </c>
      <c r="H493" s="110" t="str">
        <f>IFERROR(IF(E493="O",C493/(EOMONTH('뉴스룸 요약'!$F$17,0)-(VLOOKUP(CONCATENATE("http://skinnonews.com",A493),'기사 리스트'!C:E,3,FALSE))+1),""),"")</f>
        <v/>
      </c>
      <c r="I493" s="110" t="str">
        <f t="shared" si="23"/>
        <v/>
      </c>
      <c r="J493" s="110" t="str">
        <f t="shared" si="24"/>
        <v/>
      </c>
      <c r="L493" s="111">
        <f>IFERROR(VLOOKUP("http://skinnonews.com"&amp;A493,'기사 리스트'!C:E,3,FALSE),"")</f>
        <v>44967</v>
      </c>
      <c r="Q493" s="110" t="str">
        <f>IFERROR(IF(E493="O",(INDEX('기사 리스트'!B:B,MATCH("http://skinnonews.com"&amp;A493,'기사 리스트'!C:C,0))),""),"")</f>
        <v/>
      </c>
    </row>
    <row r="494" spans="1:17">
      <c r="A494" s="6" t="s">
        <v>2194</v>
      </c>
      <c r="B494" s="6">
        <v>2</v>
      </c>
      <c r="C494" s="6">
        <v>2</v>
      </c>
      <c r="D494" s="110" t="str">
        <f t="shared" si="22"/>
        <v>기사임</v>
      </c>
      <c r="E494" s="110" t="str">
        <f>IF(D494="기사임",IFERROR(IF((VLOOKUP(CONCATENATE("http://skinnonews.com",A494),'기사 리스트'!C:E,3,FALSE))&gt;='뉴스룸 요약'!$F$17,"O",""),""),"")</f>
        <v/>
      </c>
      <c r="F494" s="110" t="str">
        <f>IFERROR(IF(VLOOKUP(CONCATENATE("http://skinnonews.com"&amp;A494),'기사 리스트'!C:D,2,FALSE)="yes","yes",""),"")</f>
        <v/>
      </c>
      <c r="G494" s="110" t="str">
        <f>IFERROR(IF(E494="O",B494/(EOMONTH('뉴스룸 요약'!$F$17,0)-(VLOOKUP(CONCATENATE("http://skinnonews.com",A494),'기사 리스트'!C:E,3,FALSE))+1),""),"")</f>
        <v/>
      </c>
      <c r="H494" s="110" t="str">
        <f>IFERROR(IF(E494="O",C494/(EOMONTH('뉴스룸 요약'!$F$17,0)-(VLOOKUP(CONCATENATE("http://skinnonews.com",A494),'기사 리스트'!C:E,3,FALSE))+1),""),"")</f>
        <v/>
      </c>
      <c r="I494" s="110" t="str">
        <f t="shared" si="23"/>
        <v/>
      </c>
      <c r="J494" s="110" t="str">
        <f t="shared" si="24"/>
        <v/>
      </c>
      <c r="L494" s="111">
        <f>IFERROR(VLOOKUP("http://skinnonews.com"&amp;A494,'기사 리스트'!C:E,3,FALSE),"")</f>
        <v>44972</v>
      </c>
      <c r="Q494" s="110" t="str">
        <f>IFERROR(IF(E494="O",(INDEX('기사 리스트'!B:B,MATCH("http://skinnonews.com"&amp;A494,'기사 리스트'!C:C,0))),""),"")</f>
        <v/>
      </c>
    </row>
    <row r="495" spans="1:17">
      <c r="A495" s="6" t="s">
        <v>479</v>
      </c>
      <c r="B495" s="6">
        <v>2</v>
      </c>
      <c r="C495" s="6">
        <v>2</v>
      </c>
      <c r="D495" s="110" t="str">
        <f t="shared" si="22"/>
        <v>기사임</v>
      </c>
      <c r="E495" s="110" t="str">
        <f>IF(D495="기사임",IFERROR(IF((VLOOKUP(CONCATENATE("http://skinnonews.com",A495),'기사 리스트'!C:E,3,FALSE))&gt;='뉴스룸 요약'!$F$17,"O",""),""),"")</f>
        <v/>
      </c>
      <c r="F495" s="110" t="str">
        <f>IFERROR(IF(VLOOKUP(CONCATENATE("http://skinnonews.com"&amp;A495),'기사 리스트'!C:D,2,FALSE)="yes","yes",""),"")</f>
        <v/>
      </c>
      <c r="G495" s="110" t="str">
        <f>IFERROR(IF(E495="O",B495/(EOMONTH('뉴스룸 요약'!$F$17,0)-(VLOOKUP(CONCATENATE("http://skinnonews.com",A495),'기사 리스트'!C:E,3,FALSE))+1),""),"")</f>
        <v/>
      </c>
      <c r="H495" s="110" t="str">
        <f>IFERROR(IF(E495="O",C495/(EOMONTH('뉴스룸 요약'!$F$17,0)-(VLOOKUP(CONCATENATE("http://skinnonews.com",A495),'기사 리스트'!C:E,3,FALSE))+1),""),"")</f>
        <v/>
      </c>
      <c r="I495" s="110" t="str">
        <f t="shared" si="23"/>
        <v/>
      </c>
      <c r="J495" s="110" t="str">
        <f t="shared" si="24"/>
        <v/>
      </c>
      <c r="L495" s="111">
        <f>IFERROR(VLOOKUP("http://skinnonews.com"&amp;A495,'기사 리스트'!C:E,3,FALSE),"")</f>
        <v>44974</v>
      </c>
      <c r="Q495" s="110" t="str">
        <f>IFERROR(IF(E495="O",(INDEX('기사 리스트'!B:B,MATCH("http://skinnonews.com"&amp;A495,'기사 리스트'!C:C,0))),""),"")</f>
        <v/>
      </c>
    </row>
    <row r="496" spans="1:17">
      <c r="A496" s="6" t="s">
        <v>744</v>
      </c>
      <c r="B496" s="6">
        <v>2</v>
      </c>
      <c r="C496" s="6">
        <v>2</v>
      </c>
      <c r="D496" s="110" t="str">
        <f t="shared" si="22"/>
        <v>기사임</v>
      </c>
      <c r="E496" s="110" t="str">
        <f>IF(D496="기사임",IFERROR(IF((VLOOKUP(CONCATENATE("http://skinnonews.com",A496),'기사 리스트'!C:E,3,FALSE))&gt;='뉴스룸 요약'!$F$17,"O",""),""),"")</f>
        <v/>
      </c>
      <c r="F496" s="110" t="str">
        <f>IFERROR(IF(VLOOKUP(CONCATENATE("http://skinnonews.com"&amp;A496),'기사 리스트'!C:D,2,FALSE)="yes","yes",""),"")</f>
        <v>yes</v>
      </c>
      <c r="G496" s="110" t="str">
        <f>IFERROR(IF(E496="O",B496/(EOMONTH('뉴스룸 요약'!$F$17,0)-(VLOOKUP(CONCATENATE("http://skinnonews.com",A496),'기사 리스트'!C:E,3,FALSE))+1),""),"")</f>
        <v/>
      </c>
      <c r="H496" s="110" t="str">
        <f>IFERROR(IF(E496="O",C496/(EOMONTH('뉴스룸 요약'!$F$17,0)-(VLOOKUP(CONCATENATE("http://skinnonews.com",A496),'기사 리스트'!C:E,3,FALSE))+1),""),"")</f>
        <v/>
      </c>
      <c r="I496" s="110" t="str">
        <f t="shared" si="23"/>
        <v/>
      </c>
      <c r="J496" s="110" t="str">
        <f t="shared" si="24"/>
        <v/>
      </c>
      <c r="L496" s="111">
        <f>IFERROR(VLOOKUP("http://skinnonews.com"&amp;A496,'기사 리스트'!C:E,3,FALSE),"")</f>
        <v>44991</v>
      </c>
      <c r="Q496" s="110" t="str">
        <f>IFERROR(IF(E496="O",(INDEX('기사 리스트'!B:B,MATCH("http://skinnonews.com"&amp;A496,'기사 리스트'!C:C,0))),""),"")</f>
        <v/>
      </c>
    </row>
    <row r="497" spans="1:17">
      <c r="A497" s="6" t="s">
        <v>1562</v>
      </c>
      <c r="B497" s="6">
        <v>2</v>
      </c>
      <c r="C497" s="6">
        <v>2</v>
      </c>
      <c r="D497" s="110" t="str">
        <f t="shared" si="22"/>
        <v>기사임</v>
      </c>
      <c r="E497" s="110" t="str">
        <f>IF(D497="기사임",IFERROR(IF((VLOOKUP(CONCATENATE("http://skinnonews.com",A497),'기사 리스트'!C:E,3,FALSE))&gt;='뉴스룸 요약'!$F$17,"O",""),""),"")</f>
        <v/>
      </c>
      <c r="F497" s="110" t="str">
        <f>IFERROR(IF(VLOOKUP(CONCATENATE("http://skinnonews.com"&amp;A497),'기사 리스트'!C:D,2,FALSE)="yes","yes",""),"")</f>
        <v/>
      </c>
      <c r="G497" s="110" t="str">
        <f>IFERROR(IF(E497="O",B497/(EOMONTH('뉴스룸 요약'!$F$17,0)-(VLOOKUP(CONCATENATE("http://skinnonews.com",A497),'기사 리스트'!C:E,3,FALSE))+1),""),"")</f>
        <v/>
      </c>
      <c r="H497" s="110" t="str">
        <f>IFERROR(IF(E497="O",C497/(EOMONTH('뉴스룸 요약'!$F$17,0)-(VLOOKUP(CONCATENATE("http://skinnonews.com",A497),'기사 리스트'!C:E,3,FALSE))+1),""),"")</f>
        <v/>
      </c>
      <c r="I497" s="110" t="str">
        <f t="shared" si="23"/>
        <v/>
      </c>
      <c r="J497" s="110" t="str">
        <f t="shared" si="24"/>
        <v/>
      </c>
      <c r="L497" s="111">
        <f>IFERROR(VLOOKUP("http://skinnonews.com"&amp;A497,'기사 리스트'!C:E,3,FALSE),"")</f>
        <v>45002</v>
      </c>
      <c r="Q497" s="110" t="str">
        <f>IFERROR(IF(E497="O",(INDEX('기사 리스트'!B:B,MATCH("http://skinnonews.com"&amp;A497,'기사 리스트'!C:C,0))),""),"")</f>
        <v/>
      </c>
    </row>
    <row r="498" spans="1:17">
      <c r="A498" s="6" t="s">
        <v>741</v>
      </c>
      <c r="B498" s="6">
        <v>2</v>
      </c>
      <c r="C498" s="6">
        <v>2</v>
      </c>
      <c r="D498" s="110" t="str">
        <f t="shared" si="22"/>
        <v>기사임</v>
      </c>
      <c r="E498" s="110" t="str">
        <f>IF(D498="기사임",IFERROR(IF((VLOOKUP(CONCATENATE("http://skinnonews.com",A498),'기사 리스트'!C:E,3,FALSE))&gt;='뉴스룸 요약'!$F$17,"O",""),""),"")</f>
        <v/>
      </c>
      <c r="F498" s="110" t="str">
        <f>IFERROR(IF(VLOOKUP(CONCATENATE("http://skinnonews.com"&amp;A498),'기사 리스트'!C:D,2,FALSE)="yes","yes",""),"")</f>
        <v/>
      </c>
      <c r="G498" s="110" t="str">
        <f>IFERROR(IF(E498="O",B498/(EOMONTH('뉴스룸 요약'!$F$17,0)-(VLOOKUP(CONCATENATE("http://skinnonews.com",A498),'기사 리스트'!C:E,3,FALSE))+1),""),"")</f>
        <v/>
      </c>
      <c r="H498" s="110" t="str">
        <f>IFERROR(IF(E498="O",C498/(EOMONTH('뉴스룸 요약'!$F$17,0)-(VLOOKUP(CONCATENATE("http://skinnonews.com",A498),'기사 리스트'!C:E,3,FALSE))+1),""),"")</f>
        <v/>
      </c>
      <c r="I498" s="110" t="str">
        <f t="shared" si="23"/>
        <v/>
      </c>
      <c r="J498" s="110" t="str">
        <f t="shared" si="24"/>
        <v/>
      </c>
      <c r="L498" s="111">
        <f>IFERROR(VLOOKUP("http://skinnonews.com"&amp;A498,'기사 리스트'!C:E,3,FALSE),"")</f>
        <v>45008</v>
      </c>
      <c r="Q498" s="110" t="str">
        <f>IFERROR(IF(E498="O",(INDEX('기사 리스트'!B:B,MATCH("http://skinnonews.com"&amp;A498,'기사 리스트'!C:C,0))),""),"")</f>
        <v/>
      </c>
    </row>
    <row r="499" spans="1:17">
      <c r="A499" s="6" t="s">
        <v>850</v>
      </c>
      <c r="B499" s="6">
        <v>2</v>
      </c>
      <c r="C499" s="6">
        <v>2</v>
      </c>
      <c r="D499" s="110" t="str">
        <f t="shared" si="22"/>
        <v>기사임</v>
      </c>
      <c r="E499" s="110" t="str">
        <f>IF(D499="기사임",IFERROR(IF((VLOOKUP(CONCATENATE("http://skinnonews.com",A499),'기사 리스트'!C:E,3,FALSE))&gt;='뉴스룸 요약'!$F$17,"O",""),""),"")</f>
        <v/>
      </c>
      <c r="F499" s="110" t="str">
        <f>IFERROR(IF(VLOOKUP(CONCATENATE("http://skinnonews.com"&amp;A499),'기사 리스트'!C:D,2,FALSE)="yes","yes",""),"")</f>
        <v/>
      </c>
      <c r="G499" s="110" t="str">
        <f>IFERROR(IF(E499="O",B499/(EOMONTH('뉴스룸 요약'!$F$17,0)-(VLOOKUP(CONCATENATE("http://skinnonews.com",A499),'기사 리스트'!C:E,3,FALSE))+1),""),"")</f>
        <v/>
      </c>
      <c r="H499" s="110" t="str">
        <f>IFERROR(IF(E499="O",C499/(EOMONTH('뉴스룸 요약'!$F$17,0)-(VLOOKUP(CONCATENATE("http://skinnonews.com",A499),'기사 리스트'!C:E,3,FALSE))+1),""),"")</f>
        <v/>
      </c>
      <c r="I499" s="110" t="str">
        <f t="shared" si="23"/>
        <v/>
      </c>
      <c r="J499" s="110" t="str">
        <f t="shared" si="24"/>
        <v/>
      </c>
      <c r="L499" s="111">
        <f>IFERROR(VLOOKUP("http://skinnonews.com"&amp;A499,'기사 리스트'!C:E,3,FALSE),"")</f>
        <v>45019</v>
      </c>
      <c r="Q499" s="110" t="str">
        <f>IFERROR(IF(E499="O",(INDEX('기사 리스트'!B:B,MATCH("http://skinnonews.com"&amp;A499,'기사 리스트'!C:C,0))),""),"")</f>
        <v/>
      </c>
    </row>
    <row r="500" spans="1:17">
      <c r="A500" s="6" t="s">
        <v>848</v>
      </c>
      <c r="B500" s="6">
        <v>2</v>
      </c>
      <c r="C500" s="6">
        <v>3</v>
      </c>
      <c r="D500" s="110" t="str">
        <f t="shared" si="22"/>
        <v>기사임</v>
      </c>
      <c r="E500" s="110" t="str">
        <f>IF(D500="기사임",IFERROR(IF((VLOOKUP(CONCATENATE("http://skinnonews.com",A500),'기사 리스트'!C:E,3,FALSE))&gt;='뉴스룸 요약'!$F$17,"O",""),""),"")</f>
        <v/>
      </c>
      <c r="F500" s="110" t="str">
        <f>IFERROR(IF(VLOOKUP(CONCATENATE("http://skinnonews.com"&amp;A500),'기사 리스트'!C:D,2,FALSE)="yes","yes",""),"")</f>
        <v/>
      </c>
      <c r="G500" s="110" t="str">
        <f>IFERROR(IF(E500="O",B500/(EOMONTH('뉴스룸 요약'!$F$17,0)-(VLOOKUP(CONCATENATE("http://skinnonews.com",A500),'기사 리스트'!C:E,3,FALSE))+1),""),"")</f>
        <v/>
      </c>
      <c r="H500" s="110" t="str">
        <f>IFERROR(IF(E500="O",C500/(EOMONTH('뉴스룸 요약'!$F$17,0)-(VLOOKUP(CONCATENATE("http://skinnonews.com",A500),'기사 리스트'!C:E,3,FALSE))+1),""),"")</f>
        <v/>
      </c>
      <c r="I500" s="110" t="str">
        <f t="shared" si="23"/>
        <v/>
      </c>
      <c r="J500" s="110" t="str">
        <f t="shared" si="24"/>
        <v/>
      </c>
      <c r="L500" s="111">
        <f>IFERROR(VLOOKUP("http://skinnonews.com"&amp;A500,'기사 리스트'!C:E,3,FALSE),"")</f>
        <v>45023</v>
      </c>
      <c r="Q500" s="110" t="str">
        <f>IFERROR(IF(E500="O",(INDEX('기사 리스트'!B:B,MATCH("http://skinnonews.com"&amp;A500,'기사 리스트'!C:C,0))),""),"")</f>
        <v/>
      </c>
    </row>
    <row r="501" spans="1:17">
      <c r="A501" s="6" t="s">
        <v>844</v>
      </c>
      <c r="B501" s="6">
        <v>2</v>
      </c>
      <c r="C501" s="6">
        <v>2</v>
      </c>
      <c r="D501" s="110" t="str">
        <f t="shared" si="22"/>
        <v>기사임</v>
      </c>
      <c r="E501" s="110" t="str">
        <f>IF(D501="기사임",IFERROR(IF((VLOOKUP(CONCATENATE("http://skinnonews.com",A501),'기사 리스트'!C:E,3,FALSE))&gt;='뉴스룸 요약'!$F$17,"O",""),""),"")</f>
        <v/>
      </c>
      <c r="F501" s="110" t="str">
        <f>IFERROR(IF(VLOOKUP(CONCATENATE("http://skinnonews.com"&amp;A501),'기사 리스트'!C:D,2,FALSE)="yes","yes",""),"")</f>
        <v>yes</v>
      </c>
      <c r="G501" s="110" t="str">
        <f>IFERROR(IF(E501="O",B501/(EOMONTH('뉴스룸 요약'!$F$17,0)-(VLOOKUP(CONCATENATE("http://skinnonews.com",A501),'기사 리스트'!C:E,3,FALSE))+1),""),"")</f>
        <v/>
      </c>
      <c r="H501" s="110" t="str">
        <f>IFERROR(IF(E501="O",C501/(EOMONTH('뉴스룸 요약'!$F$17,0)-(VLOOKUP(CONCATENATE("http://skinnonews.com",A501),'기사 리스트'!C:E,3,FALSE))+1),""),"")</f>
        <v/>
      </c>
      <c r="I501" s="110" t="str">
        <f t="shared" si="23"/>
        <v/>
      </c>
      <c r="J501" s="110" t="str">
        <f t="shared" si="24"/>
        <v/>
      </c>
      <c r="L501" s="111">
        <f>IFERROR(VLOOKUP("http://skinnonews.com"&amp;A501,'기사 리스트'!C:E,3,FALSE),"")</f>
        <v>45040</v>
      </c>
      <c r="Q501" s="110" t="str">
        <f>IFERROR(IF(E501="O",(INDEX('기사 리스트'!B:B,MATCH("http://skinnonews.com"&amp;A501,'기사 리스트'!C:C,0))),""),"")</f>
        <v/>
      </c>
    </row>
    <row r="502" spans="1:17">
      <c r="A502" s="6" t="s">
        <v>2321</v>
      </c>
      <c r="B502" s="6">
        <v>2</v>
      </c>
      <c r="C502" s="6">
        <v>2</v>
      </c>
      <c r="D502" s="110" t="str">
        <f t="shared" si="22"/>
        <v>기사임</v>
      </c>
      <c r="E502" s="110" t="str">
        <f>IF(D502="기사임",IFERROR(IF((VLOOKUP(CONCATENATE("http://skinnonews.com",A502),'기사 리스트'!C:E,3,FALSE))&gt;='뉴스룸 요약'!$F$17,"O",""),""),"")</f>
        <v/>
      </c>
      <c r="F502" s="110" t="str">
        <f>IFERROR(IF(VLOOKUP(CONCATENATE("http://skinnonews.com"&amp;A502),'기사 리스트'!C:D,2,FALSE)="yes","yes",""),"")</f>
        <v/>
      </c>
      <c r="G502" s="110" t="str">
        <f>IFERROR(IF(E502="O",B502/(EOMONTH('뉴스룸 요약'!$F$17,0)-(VLOOKUP(CONCATENATE("http://skinnonews.com",A502),'기사 리스트'!C:E,3,FALSE))+1),""),"")</f>
        <v/>
      </c>
      <c r="H502" s="110" t="str">
        <f>IFERROR(IF(E502="O",C502/(EOMONTH('뉴스룸 요약'!$F$17,0)-(VLOOKUP(CONCATENATE("http://skinnonews.com",A502),'기사 리스트'!C:E,3,FALSE))+1),""),"")</f>
        <v/>
      </c>
      <c r="I502" s="110" t="str">
        <f t="shared" si="23"/>
        <v/>
      </c>
      <c r="J502" s="110" t="str">
        <f t="shared" si="24"/>
        <v/>
      </c>
      <c r="L502" s="111">
        <f>IFERROR(VLOOKUP("http://skinnonews.com"&amp;A502,'기사 리스트'!C:E,3,FALSE),"")</f>
        <v>45049</v>
      </c>
      <c r="Q502" s="110" t="str">
        <f>IFERROR(IF(E502="O",(INDEX('기사 리스트'!B:B,MATCH("http://skinnonews.com"&amp;A502,'기사 리스트'!C:C,0))),""),"")</f>
        <v/>
      </c>
    </row>
    <row r="503" spans="1:17">
      <c r="A503" s="6" t="s">
        <v>1115</v>
      </c>
      <c r="B503" s="6">
        <v>2</v>
      </c>
      <c r="C503" s="6">
        <v>2</v>
      </c>
      <c r="D503" s="110" t="str">
        <f t="shared" si="22"/>
        <v>기사임</v>
      </c>
      <c r="E503" s="110" t="str">
        <f>IF(D503="기사임",IFERROR(IF((VLOOKUP(CONCATENATE("http://skinnonews.com",A503),'기사 리스트'!C:E,3,FALSE))&gt;='뉴스룸 요약'!$F$17,"O",""),""),"")</f>
        <v/>
      </c>
      <c r="F503" s="110" t="str">
        <f>IFERROR(IF(VLOOKUP(CONCATENATE("http://skinnonews.com"&amp;A503),'기사 리스트'!C:D,2,FALSE)="yes","yes",""),"")</f>
        <v/>
      </c>
      <c r="G503" s="110" t="str">
        <f>IFERROR(IF(E503="O",B503/(EOMONTH('뉴스룸 요약'!$F$17,0)-(VLOOKUP(CONCATENATE("http://skinnonews.com",A503),'기사 리스트'!C:E,3,FALSE))+1),""),"")</f>
        <v/>
      </c>
      <c r="H503" s="110" t="str">
        <f>IFERROR(IF(E503="O",C503/(EOMONTH('뉴스룸 요약'!$F$17,0)-(VLOOKUP(CONCATENATE("http://skinnonews.com",A503),'기사 리스트'!C:E,3,FALSE))+1),""),"")</f>
        <v/>
      </c>
      <c r="I503" s="110" t="str">
        <f t="shared" si="23"/>
        <v/>
      </c>
      <c r="J503" s="110" t="str">
        <f t="shared" si="24"/>
        <v/>
      </c>
      <c r="L503" s="111">
        <f>IFERROR(VLOOKUP("http://skinnonews.com"&amp;A503,'기사 리스트'!C:E,3,FALSE),"")</f>
        <v>45125</v>
      </c>
      <c r="Q503" s="110" t="str">
        <f>IFERROR(IF(E503="O",(INDEX('기사 리스트'!B:B,MATCH("http://skinnonews.com"&amp;A503,'기사 리스트'!C:C,0))),""),"")</f>
        <v/>
      </c>
    </row>
    <row r="504" spans="1:17">
      <c r="A504" s="6" t="s">
        <v>2322</v>
      </c>
      <c r="B504" s="6">
        <v>2</v>
      </c>
      <c r="C504" s="6">
        <v>2</v>
      </c>
      <c r="D504" s="110" t="str">
        <f t="shared" si="22"/>
        <v>기사임</v>
      </c>
      <c r="E504" s="110" t="str">
        <f>IF(D504="기사임",IFERROR(IF((VLOOKUP(CONCATENATE("http://skinnonews.com",A504),'기사 리스트'!C:E,3,FALSE))&gt;='뉴스룸 요약'!$F$17,"O",""),""),"")</f>
        <v/>
      </c>
      <c r="F504" s="110" t="str">
        <f>IFERROR(IF(VLOOKUP(CONCATENATE("http://skinnonews.com"&amp;A504),'기사 리스트'!C:D,2,FALSE)="yes","yes",""),"")</f>
        <v/>
      </c>
      <c r="G504" s="110" t="str">
        <f>IFERROR(IF(E504="O",B504/(EOMONTH('뉴스룸 요약'!$F$17,0)-(VLOOKUP(CONCATENATE("http://skinnonews.com",A504),'기사 리스트'!C:E,3,FALSE))+1),""),"")</f>
        <v/>
      </c>
      <c r="H504" s="110" t="str">
        <f>IFERROR(IF(E504="O",C504/(EOMONTH('뉴스룸 요약'!$F$17,0)-(VLOOKUP(CONCATENATE("http://skinnonews.com",A504),'기사 리스트'!C:E,3,FALSE))+1),""),"")</f>
        <v/>
      </c>
      <c r="I504" s="110" t="str">
        <f t="shared" si="23"/>
        <v/>
      </c>
      <c r="J504" s="110" t="str">
        <f t="shared" si="24"/>
        <v/>
      </c>
      <c r="L504" s="111" t="str">
        <f>IFERROR(VLOOKUP("http://skinnonews.com"&amp;A504,'기사 리스트'!C:E,3,FALSE),"")</f>
        <v/>
      </c>
      <c r="Q504" s="110" t="str">
        <f>IFERROR(IF(E504="O",(INDEX('기사 리스트'!B:B,MATCH("http://skinnonews.com"&amp;A504,'기사 리스트'!C:C,0))),""),"")</f>
        <v/>
      </c>
    </row>
    <row r="505" spans="1:17">
      <c r="A505" s="6" t="s">
        <v>1200</v>
      </c>
      <c r="B505" s="6">
        <v>2</v>
      </c>
      <c r="C505" s="6">
        <v>2</v>
      </c>
      <c r="D505" s="110" t="str">
        <f t="shared" si="22"/>
        <v>기사임</v>
      </c>
      <c r="E505" s="110" t="str">
        <f>IF(D505="기사임",IFERROR(IF((VLOOKUP(CONCATENATE("http://skinnonews.com",A505),'기사 리스트'!C:E,3,FALSE))&gt;='뉴스룸 요약'!$F$17,"O",""),""),"")</f>
        <v/>
      </c>
      <c r="F505" s="110" t="str">
        <f>IFERROR(IF(VLOOKUP(CONCATENATE("http://skinnonews.com"&amp;A505),'기사 리스트'!C:D,2,FALSE)="yes","yes",""),"")</f>
        <v/>
      </c>
      <c r="G505" s="110" t="str">
        <f>IFERROR(IF(E505="O",B505/(EOMONTH('뉴스룸 요약'!$F$17,0)-(VLOOKUP(CONCATENATE("http://skinnonews.com",A505),'기사 리스트'!C:E,3,FALSE))+1),""),"")</f>
        <v/>
      </c>
      <c r="H505" s="110" t="str">
        <f>IFERROR(IF(E505="O",C505/(EOMONTH('뉴스룸 요약'!$F$17,0)-(VLOOKUP(CONCATENATE("http://skinnonews.com",A505),'기사 리스트'!C:E,3,FALSE))+1),""),"")</f>
        <v/>
      </c>
      <c r="I505" s="110" t="str">
        <f t="shared" si="23"/>
        <v/>
      </c>
      <c r="J505" s="110" t="str">
        <f t="shared" si="24"/>
        <v/>
      </c>
      <c r="L505" s="111">
        <f>IFERROR(VLOOKUP("http://skinnonews.com"&amp;A505,'기사 리스트'!C:E,3,FALSE),"")</f>
        <v>45176</v>
      </c>
      <c r="Q505" s="110" t="str">
        <f>IFERROR(IF(E505="O",(INDEX('기사 리스트'!B:B,MATCH("http://skinnonews.com"&amp;A505,'기사 리스트'!C:C,0))),""),"")</f>
        <v/>
      </c>
    </row>
    <row r="506" spans="1:17">
      <c r="A506" s="6" t="s">
        <v>1254</v>
      </c>
      <c r="B506" s="6">
        <v>2</v>
      </c>
      <c r="C506" s="6">
        <v>2</v>
      </c>
      <c r="D506" s="110" t="str">
        <f t="shared" si="22"/>
        <v>기사임</v>
      </c>
      <c r="E506" s="110" t="str">
        <f>IF(D506="기사임",IFERROR(IF((VLOOKUP(CONCATENATE("http://skinnonews.com",A506),'기사 리스트'!C:E,3,FALSE))&gt;='뉴스룸 요약'!$F$17,"O",""),""),"")</f>
        <v/>
      </c>
      <c r="F506" s="110" t="str">
        <f>IFERROR(IF(VLOOKUP(CONCATENATE("http://skinnonews.com"&amp;A506),'기사 리스트'!C:D,2,FALSE)="yes","yes",""),"")</f>
        <v/>
      </c>
      <c r="G506" s="110" t="str">
        <f>IFERROR(IF(E506="O",B506/(EOMONTH('뉴스룸 요약'!$F$17,0)-(VLOOKUP(CONCATENATE("http://skinnonews.com",A506),'기사 리스트'!C:E,3,FALSE))+1),""),"")</f>
        <v/>
      </c>
      <c r="H506" s="110" t="str">
        <f>IFERROR(IF(E506="O",C506/(EOMONTH('뉴스룸 요약'!$F$17,0)-(VLOOKUP(CONCATENATE("http://skinnonews.com",A506),'기사 리스트'!C:E,3,FALSE))+1),""),"")</f>
        <v/>
      </c>
      <c r="I506" s="110" t="str">
        <f t="shared" si="23"/>
        <v/>
      </c>
      <c r="J506" s="110" t="str">
        <f t="shared" si="24"/>
        <v/>
      </c>
      <c r="L506" s="111">
        <f>IFERROR(VLOOKUP("http://skinnonews.com"&amp;A506,'기사 리스트'!C:E,3,FALSE),"")</f>
        <v>45225</v>
      </c>
      <c r="Q506" s="110" t="str">
        <f>IFERROR(IF(E506="O",(INDEX('기사 리스트'!B:B,MATCH("http://skinnonews.com"&amp;A506,'기사 리스트'!C:C,0))),""),"")</f>
        <v/>
      </c>
    </row>
    <row r="507" spans="1:17">
      <c r="A507" s="6" t="s">
        <v>1304</v>
      </c>
      <c r="B507" s="6">
        <v>2</v>
      </c>
      <c r="C507" s="6">
        <v>2</v>
      </c>
      <c r="D507" s="110" t="str">
        <f t="shared" si="22"/>
        <v>기사임</v>
      </c>
      <c r="E507" s="110" t="str">
        <f>IF(D507="기사임",IFERROR(IF((VLOOKUP(CONCATENATE("http://skinnonews.com",A507),'기사 리스트'!C:E,3,FALSE))&gt;='뉴스룸 요약'!$F$17,"O",""),""),"")</f>
        <v/>
      </c>
      <c r="F507" s="110" t="str">
        <f>IFERROR(IF(VLOOKUP(CONCATENATE("http://skinnonews.com"&amp;A507),'기사 리스트'!C:D,2,FALSE)="yes","yes",""),"")</f>
        <v/>
      </c>
      <c r="G507" s="110" t="str">
        <f>IFERROR(IF(E507="O",B507/(EOMONTH('뉴스룸 요약'!$F$17,0)-(VLOOKUP(CONCATENATE("http://skinnonews.com",A507),'기사 리스트'!C:E,3,FALSE))+1),""),"")</f>
        <v/>
      </c>
      <c r="H507" s="110" t="str">
        <f>IFERROR(IF(E507="O",C507/(EOMONTH('뉴스룸 요약'!$F$17,0)-(VLOOKUP(CONCATENATE("http://skinnonews.com",A507),'기사 리스트'!C:E,3,FALSE))+1),""),"")</f>
        <v/>
      </c>
      <c r="I507" s="110" t="str">
        <f t="shared" si="23"/>
        <v/>
      </c>
      <c r="J507" s="110" t="str">
        <f t="shared" si="24"/>
        <v/>
      </c>
      <c r="L507" s="111">
        <f>IFERROR(VLOOKUP("http://skinnonews.com"&amp;A507,'기사 리스트'!C:E,3,FALSE),"")</f>
        <v>45231</v>
      </c>
      <c r="Q507" s="110" t="str">
        <f>IFERROR(IF(E507="O",(INDEX('기사 리스트'!B:B,MATCH("http://skinnonews.com"&amp;A507,'기사 리스트'!C:C,0))),""),"")</f>
        <v/>
      </c>
    </row>
    <row r="508" spans="1:17">
      <c r="A508" s="6" t="s">
        <v>1370</v>
      </c>
      <c r="B508" s="6">
        <v>2</v>
      </c>
      <c r="C508" s="6">
        <v>2</v>
      </c>
      <c r="D508" s="110" t="str">
        <f t="shared" si="22"/>
        <v>기사임</v>
      </c>
      <c r="E508" s="110" t="str">
        <f>IF(D508="기사임",IFERROR(IF((VLOOKUP(CONCATENATE("http://skinnonews.com",A508),'기사 리스트'!C:E,3,FALSE))&gt;='뉴스룸 요약'!$F$17,"O",""),""),"")</f>
        <v/>
      </c>
      <c r="F508" s="110" t="str">
        <f>IFERROR(IF(VLOOKUP(CONCATENATE("http://skinnonews.com"&amp;A508),'기사 리스트'!C:D,2,FALSE)="yes","yes",""),"")</f>
        <v/>
      </c>
      <c r="G508" s="110" t="str">
        <f>IFERROR(IF(E508="O",B508/(EOMONTH('뉴스룸 요약'!$F$17,0)-(VLOOKUP(CONCATENATE("http://skinnonews.com",A508),'기사 리스트'!C:E,3,FALSE))+1),""),"")</f>
        <v/>
      </c>
      <c r="H508" s="110" t="str">
        <f>IFERROR(IF(E508="O",C508/(EOMONTH('뉴스룸 요약'!$F$17,0)-(VLOOKUP(CONCATENATE("http://skinnonews.com",A508),'기사 리스트'!C:E,3,FALSE))+1),""),"")</f>
        <v/>
      </c>
      <c r="I508" s="110" t="str">
        <f t="shared" si="23"/>
        <v/>
      </c>
      <c r="J508" s="110" t="str">
        <f t="shared" si="24"/>
        <v/>
      </c>
      <c r="L508" s="111">
        <f>IFERROR(VLOOKUP("http://skinnonews.com"&amp;A508,'기사 리스트'!C:E,3,FALSE),"")</f>
        <v>45278</v>
      </c>
      <c r="Q508" s="110" t="str">
        <f>IFERROR(IF(E508="O",(INDEX('기사 리스트'!B:B,MATCH("http://skinnonews.com"&amp;A508,'기사 리스트'!C:C,0))),""),"")</f>
        <v/>
      </c>
    </row>
    <row r="509" spans="1:17">
      <c r="A509" s="6" t="s">
        <v>2323</v>
      </c>
      <c r="B509" s="6">
        <v>2</v>
      </c>
      <c r="C509" s="6">
        <v>2</v>
      </c>
      <c r="D509" s="110" t="str">
        <f t="shared" si="22"/>
        <v>기사임</v>
      </c>
      <c r="E509" s="110" t="str">
        <f>IF(D509="기사임",IFERROR(IF((VLOOKUP(CONCATENATE("http://skinnonews.com",A509),'기사 리스트'!C:E,3,FALSE))&gt;='뉴스룸 요약'!$F$17,"O",""),""),"")</f>
        <v/>
      </c>
      <c r="F509" s="110" t="str">
        <f>IFERROR(IF(VLOOKUP(CONCATENATE("http://skinnonews.com"&amp;A509),'기사 리스트'!C:D,2,FALSE)="yes","yes",""),"")</f>
        <v/>
      </c>
      <c r="G509" s="110" t="str">
        <f>IFERROR(IF(E509="O",B509/(EOMONTH('뉴스룸 요약'!$F$17,0)-(VLOOKUP(CONCATENATE("http://skinnonews.com",A509),'기사 리스트'!C:E,3,FALSE))+1),""),"")</f>
        <v/>
      </c>
      <c r="H509" s="110" t="str">
        <f>IFERROR(IF(E509="O",C509/(EOMONTH('뉴스룸 요약'!$F$17,0)-(VLOOKUP(CONCATENATE("http://skinnonews.com",A509),'기사 리스트'!C:E,3,FALSE))+1),""),"")</f>
        <v/>
      </c>
      <c r="I509" s="110" t="str">
        <f t="shared" si="23"/>
        <v/>
      </c>
      <c r="J509" s="110" t="str">
        <f t="shared" si="24"/>
        <v/>
      </c>
      <c r="L509" s="111" t="str">
        <f>IFERROR(VLOOKUP("http://skinnonews.com"&amp;A509,'기사 리스트'!C:E,3,FALSE),"")</f>
        <v/>
      </c>
      <c r="Q509" s="110" t="str">
        <f>IFERROR(IF(E509="O",(INDEX('기사 리스트'!B:B,MATCH("http://skinnonews.com"&amp;A509,'기사 리스트'!C:C,0))),""),"")</f>
        <v/>
      </c>
    </row>
    <row r="510" spans="1:17">
      <c r="A510" s="6" t="s">
        <v>2324</v>
      </c>
      <c r="B510" s="6">
        <v>2</v>
      </c>
      <c r="C510" s="6">
        <v>2</v>
      </c>
      <c r="D510" s="110" t="str">
        <f t="shared" si="22"/>
        <v>기사임</v>
      </c>
      <c r="E510" s="110" t="str">
        <f>IF(D510="기사임",IFERROR(IF((VLOOKUP(CONCATENATE("http://skinnonews.com",A510),'기사 리스트'!C:E,3,FALSE))&gt;='뉴스룸 요약'!$F$17,"O",""),""),"")</f>
        <v/>
      </c>
      <c r="F510" s="110" t="str">
        <f>IFERROR(IF(VLOOKUP(CONCATENATE("http://skinnonews.com"&amp;A510),'기사 리스트'!C:D,2,FALSE)="yes","yes",""),"")</f>
        <v/>
      </c>
      <c r="G510" s="110" t="str">
        <f>IFERROR(IF(E510="O",B510/(EOMONTH('뉴스룸 요약'!$F$17,0)-(VLOOKUP(CONCATENATE("http://skinnonews.com",A510),'기사 리스트'!C:E,3,FALSE))+1),""),"")</f>
        <v/>
      </c>
      <c r="H510" s="110" t="str">
        <f>IFERROR(IF(E510="O",C510/(EOMONTH('뉴스룸 요약'!$F$17,0)-(VLOOKUP(CONCATENATE("http://skinnonews.com",A510),'기사 리스트'!C:E,3,FALSE))+1),""),"")</f>
        <v/>
      </c>
      <c r="I510" s="110" t="str">
        <f t="shared" si="23"/>
        <v/>
      </c>
      <c r="J510" s="110" t="str">
        <f t="shared" si="24"/>
        <v/>
      </c>
      <c r="L510" s="111" t="str">
        <f>IFERROR(VLOOKUP("http://skinnonews.com"&amp;A510,'기사 리스트'!C:E,3,FALSE),"")</f>
        <v/>
      </c>
      <c r="Q510" s="110" t="str">
        <f>IFERROR(IF(E510="O",(INDEX('기사 리스트'!B:B,MATCH("http://skinnonews.com"&amp;A510,'기사 리스트'!C:C,0))),""),"")</f>
        <v/>
      </c>
    </row>
    <row r="511" spans="1:17">
      <c r="A511" s="6" t="s">
        <v>1985</v>
      </c>
      <c r="B511" s="6">
        <v>2</v>
      </c>
      <c r="C511" s="6">
        <v>2</v>
      </c>
      <c r="D511" s="110" t="str">
        <f t="shared" si="22"/>
        <v>기사임</v>
      </c>
      <c r="E511" s="110" t="str">
        <f>IF(D511="기사임",IFERROR(IF((VLOOKUP(CONCATENATE("http://skinnonews.com",A511),'기사 리스트'!C:E,3,FALSE))&gt;='뉴스룸 요약'!$F$17,"O",""),""),"")</f>
        <v/>
      </c>
      <c r="F511" s="110" t="str">
        <f>IFERROR(IF(VLOOKUP(CONCATENATE("http://skinnonews.com"&amp;A511),'기사 리스트'!C:D,2,FALSE)="yes","yes",""),"")</f>
        <v/>
      </c>
      <c r="G511" s="110" t="str">
        <f>IFERROR(IF(E511="O",B511/(EOMONTH('뉴스룸 요약'!$F$17,0)-(VLOOKUP(CONCATENATE("http://skinnonews.com",A511),'기사 리스트'!C:E,3,FALSE))+1),""),"")</f>
        <v/>
      </c>
      <c r="H511" s="110" t="str">
        <f>IFERROR(IF(E511="O",C511/(EOMONTH('뉴스룸 요약'!$F$17,0)-(VLOOKUP(CONCATENATE("http://skinnonews.com",A511),'기사 리스트'!C:E,3,FALSE))+1),""),"")</f>
        <v/>
      </c>
      <c r="I511" s="110" t="str">
        <f t="shared" si="23"/>
        <v/>
      </c>
      <c r="J511" s="110" t="str">
        <f t="shared" si="24"/>
        <v/>
      </c>
      <c r="L511" s="111" t="str">
        <f>IFERROR(VLOOKUP("http://skinnonews.com"&amp;A511,'기사 리스트'!C:E,3,FALSE),"")</f>
        <v/>
      </c>
      <c r="Q511" s="110" t="str">
        <f>IFERROR(IF(E511="O",(INDEX('기사 리스트'!B:B,MATCH("http://skinnonews.com"&amp;A511,'기사 리스트'!C:C,0))),""),"")</f>
        <v/>
      </c>
    </row>
    <row r="512" spans="1:17">
      <c r="A512" s="6" t="s">
        <v>2066</v>
      </c>
      <c r="B512" s="6">
        <v>2</v>
      </c>
      <c r="C512" s="6">
        <v>3</v>
      </c>
      <c r="D512" s="110" t="str">
        <f t="shared" si="22"/>
        <v>기사임</v>
      </c>
      <c r="E512" s="110" t="str">
        <f>IF(D512="기사임",IFERROR(IF((VLOOKUP(CONCATENATE("http://skinnonews.com",A512),'기사 리스트'!C:E,3,FALSE))&gt;='뉴스룸 요약'!$F$17,"O",""),""),"")</f>
        <v/>
      </c>
      <c r="F512" s="110" t="str">
        <f>IFERROR(IF(VLOOKUP(CONCATENATE("http://skinnonews.com"&amp;A512),'기사 리스트'!C:D,2,FALSE)="yes","yes",""),"")</f>
        <v/>
      </c>
      <c r="G512" s="110" t="str">
        <f>IFERROR(IF(E512="O",B512/(EOMONTH('뉴스룸 요약'!$F$17,0)-(VLOOKUP(CONCATENATE("http://skinnonews.com",A512),'기사 리스트'!C:E,3,FALSE))+1),""),"")</f>
        <v/>
      </c>
      <c r="H512" s="110" t="str">
        <f>IFERROR(IF(E512="O",C512/(EOMONTH('뉴스룸 요약'!$F$17,0)-(VLOOKUP(CONCATENATE("http://skinnonews.com",A512),'기사 리스트'!C:E,3,FALSE))+1),""),"")</f>
        <v/>
      </c>
      <c r="I512" s="110" t="str">
        <f t="shared" si="23"/>
        <v/>
      </c>
      <c r="J512" s="110" t="str">
        <f t="shared" si="24"/>
        <v/>
      </c>
      <c r="L512" s="111" t="str">
        <f>IFERROR(VLOOKUP("http://skinnonews.com"&amp;A512,'기사 리스트'!C:E,3,FALSE),"")</f>
        <v/>
      </c>
      <c r="Q512" s="110" t="str">
        <f>IFERROR(IF(E512="O",(INDEX('기사 리스트'!B:B,MATCH("http://skinnonews.com"&amp;A512,'기사 리스트'!C:C,0))),""),"")</f>
        <v/>
      </c>
    </row>
    <row r="513" spans="1:17">
      <c r="A513" s="6" t="s">
        <v>536</v>
      </c>
      <c r="B513" s="6">
        <v>2</v>
      </c>
      <c r="C513" s="6">
        <v>2</v>
      </c>
      <c r="D513" s="110" t="str">
        <f t="shared" si="22"/>
        <v>기사임</v>
      </c>
      <c r="E513" s="110" t="str">
        <f>IF(D513="기사임",IFERROR(IF((VLOOKUP(CONCATENATE("http://skinnonews.com",A513),'기사 리스트'!C:E,3,FALSE))&gt;='뉴스룸 요약'!$F$17,"O",""),""),"")</f>
        <v/>
      </c>
      <c r="F513" s="110" t="str">
        <f>IFERROR(IF(VLOOKUP(CONCATENATE("http://skinnonews.com"&amp;A513),'기사 리스트'!C:D,2,FALSE)="yes","yes",""),"")</f>
        <v/>
      </c>
      <c r="G513" s="110" t="str">
        <f>IFERROR(IF(E513="O",B513/(EOMONTH('뉴스룸 요약'!$F$17,0)-(VLOOKUP(CONCATENATE("http://skinnonews.com",A513),'기사 리스트'!C:E,3,FALSE))+1),""),"")</f>
        <v/>
      </c>
      <c r="H513" s="110" t="str">
        <f>IFERROR(IF(E513="O",C513/(EOMONTH('뉴스룸 요약'!$F$17,0)-(VLOOKUP(CONCATENATE("http://skinnonews.com",A513),'기사 리스트'!C:E,3,FALSE))+1),""),"")</f>
        <v/>
      </c>
      <c r="I513" s="110" t="str">
        <f t="shared" si="23"/>
        <v/>
      </c>
      <c r="J513" s="110" t="str">
        <f t="shared" si="24"/>
        <v/>
      </c>
      <c r="L513" s="111" t="str">
        <f>IFERROR(VLOOKUP("http://skinnonews.com"&amp;A513,'기사 리스트'!C:E,3,FALSE),"")</f>
        <v/>
      </c>
      <c r="Q513" s="110" t="str">
        <f>IFERROR(IF(E513="O",(INDEX('기사 리스트'!B:B,MATCH("http://skinnonews.com"&amp;A513,'기사 리스트'!C:C,0))),""),"")</f>
        <v/>
      </c>
    </row>
    <row r="514" spans="1:17">
      <c r="A514" s="6" t="s">
        <v>2325</v>
      </c>
      <c r="B514" s="6">
        <v>2</v>
      </c>
      <c r="C514" s="6">
        <v>2</v>
      </c>
      <c r="D514" s="110" t="str">
        <f t="shared" ref="D514:D577" si="25">IF(AND(LEFT(A514,17)="/global/archives/",ISNUMBER(_xlfn.NUMBERVALUE(MID(A514,18,1))),ISERROR(FIND("ckattempt",A514)),ISERROR(FIND("preview",A514))),"기사임","")</f>
        <v>기사임</v>
      </c>
      <c r="E514" s="110" t="str">
        <f>IF(D514="기사임",IFERROR(IF((VLOOKUP(CONCATENATE("http://skinnonews.com",A514),'기사 리스트'!C:E,3,FALSE))&gt;='뉴스룸 요약'!$F$17,"O",""),""),"")</f>
        <v/>
      </c>
      <c r="F514" s="110" t="str">
        <f>IFERROR(IF(VLOOKUP(CONCATENATE("http://skinnonews.com"&amp;A514),'기사 리스트'!C:D,2,FALSE)="yes","yes",""),"")</f>
        <v/>
      </c>
      <c r="G514" s="110" t="str">
        <f>IFERROR(IF(E514="O",B514/(EOMONTH('뉴스룸 요약'!$F$17,0)-(VLOOKUP(CONCATENATE("http://skinnonews.com",A514),'기사 리스트'!C:E,3,FALSE))+1),""),"")</f>
        <v/>
      </c>
      <c r="H514" s="110" t="str">
        <f>IFERROR(IF(E514="O",C514/(EOMONTH('뉴스룸 요약'!$F$17,0)-(VLOOKUP(CONCATENATE("http://skinnonews.com",A514),'기사 리스트'!C:E,3,FALSE))+1),""),"")</f>
        <v/>
      </c>
      <c r="I514" s="110" t="str">
        <f t="shared" si="23"/>
        <v/>
      </c>
      <c r="J514" s="110" t="str">
        <f t="shared" si="24"/>
        <v/>
      </c>
      <c r="L514" s="111" t="str">
        <f>IFERROR(VLOOKUP("http://skinnonews.com"&amp;A514,'기사 리스트'!C:E,3,FALSE),"")</f>
        <v/>
      </c>
      <c r="Q514" s="110" t="str">
        <f>IFERROR(IF(E514="O",(INDEX('기사 리스트'!B:B,MATCH("http://skinnonews.com"&amp;A514,'기사 리스트'!C:C,0))),""),"")</f>
        <v/>
      </c>
    </row>
    <row r="515" spans="1:17">
      <c r="A515" s="6" t="s">
        <v>2229</v>
      </c>
      <c r="B515" s="6">
        <v>2</v>
      </c>
      <c r="C515" s="6">
        <v>2</v>
      </c>
      <c r="D515" s="110" t="str">
        <f t="shared" si="25"/>
        <v>기사임</v>
      </c>
      <c r="E515" s="110" t="str">
        <f>IF(D515="기사임",IFERROR(IF((VLOOKUP(CONCATENATE("http://skinnonews.com",A515),'기사 리스트'!C:E,3,FALSE))&gt;='뉴스룸 요약'!$F$17,"O",""),""),"")</f>
        <v/>
      </c>
      <c r="F515" s="110" t="str">
        <f>IFERROR(IF(VLOOKUP(CONCATENATE("http://skinnonews.com"&amp;A515),'기사 리스트'!C:D,2,FALSE)="yes","yes",""),"")</f>
        <v/>
      </c>
      <c r="G515" s="110" t="str">
        <f>IFERROR(IF(E515="O",B515/(EOMONTH('뉴스룸 요약'!$F$17,0)-(VLOOKUP(CONCATENATE("http://skinnonews.com",A515),'기사 리스트'!C:E,3,FALSE))+1),""),"")</f>
        <v/>
      </c>
      <c r="H515" s="110" t="str">
        <f>IFERROR(IF(E515="O",C515/(EOMONTH('뉴스룸 요약'!$F$17,0)-(VLOOKUP(CONCATENATE("http://skinnonews.com",A515),'기사 리스트'!C:E,3,FALSE))+1),""),"")</f>
        <v/>
      </c>
      <c r="I515" s="110" t="str">
        <f t="shared" si="23"/>
        <v/>
      </c>
      <c r="J515" s="110" t="str">
        <f t="shared" si="24"/>
        <v/>
      </c>
      <c r="L515" s="111" t="str">
        <f>IFERROR(VLOOKUP("http://skinnonews.com"&amp;A515,'기사 리스트'!C:E,3,FALSE),"")</f>
        <v/>
      </c>
      <c r="Q515" s="110" t="str">
        <f>IFERROR(IF(E515="O",(INDEX('기사 리스트'!B:B,MATCH("http://skinnonews.com"&amp;A515,'기사 리스트'!C:C,0))),""),"")</f>
        <v/>
      </c>
    </row>
    <row r="516" spans="1:17">
      <c r="A516" s="6" t="s">
        <v>2326</v>
      </c>
      <c r="B516" s="6">
        <v>2</v>
      </c>
      <c r="C516" s="6">
        <v>2</v>
      </c>
      <c r="D516" s="110" t="str">
        <f t="shared" si="25"/>
        <v>기사임</v>
      </c>
      <c r="E516" s="110" t="str">
        <f>IF(D516="기사임",IFERROR(IF((VLOOKUP(CONCATENATE("http://skinnonews.com",A516),'기사 리스트'!C:E,3,FALSE))&gt;='뉴스룸 요약'!$F$17,"O",""),""),"")</f>
        <v/>
      </c>
      <c r="F516" s="110" t="str">
        <f>IFERROR(IF(VLOOKUP(CONCATENATE("http://skinnonews.com"&amp;A516),'기사 리스트'!C:D,2,FALSE)="yes","yes",""),"")</f>
        <v/>
      </c>
      <c r="G516" s="110" t="str">
        <f>IFERROR(IF(E516="O",B516/(EOMONTH('뉴스룸 요약'!$F$17,0)-(VLOOKUP(CONCATENATE("http://skinnonews.com",A516),'기사 리스트'!C:E,3,FALSE))+1),""),"")</f>
        <v/>
      </c>
      <c r="H516" s="110" t="str">
        <f>IFERROR(IF(E516="O",C516/(EOMONTH('뉴스룸 요약'!$F$17,0)-(VLOOKUP(CONCATENATE("http://skinnonews.com",A516),'기사 리스트'!C:E,3,FALSE))+1),""),"")</f>
        <v/>
      </c>
      <c r="I516" s="110" t="str">
        <f t="shared" si="23"/>
        <v/>
      </c>
      <c r="J516" s="110" t="str">
        <f t="shared" si="24"/>
        <v/>
      </c>
      <c r="L516" s="111" t="str">
        <f>IFERROR(VLOOKUP("http://skinnonews.com"&amp;A516,'기사 리스트'!C:E,3,FALSE),"")</f>
        <v/>
      </c>
      <c r="Q516" s="110" t="str">
        <f>IFERROR(IF(E516="O",(INDEX('기사 리스트'!B:B,MATCH("http://skinnonews.com"&amp;A516,'기사 리스트'!C:C,0))),""),"")</f>
        <v/>
      </c>
    </row>
    <row r="517" spans="1:17">
      <c r="A517" s="6" t="s">
        <v>1622</v>
      </c>
      <c r="B517" s="6">
        <v>2</v>
      </c>
      <c r="C517" s="6">
        <v>2</v>
      </c>
      <c r="D517" s="110" t="str">
        <f t="shared" si="25"/>
        <v>기사임</v>
      </c>
      <c r="E517" s="110" t="str">
        <f>IF(D517="기사임",IFERROR(IF((VLOOKUP(CONCATENATE("http://skinnonews.com",A517),'기사 리스트'!C:E,3,FALSE))&gt;='뉴스룸 요약'!$F$17,"O",""),""),"")</f>
        <v/>
      </c>
      <c r="F517" s="110" t="str">
        <f>IFERROR(IF(VLOOKUP(CONCATENATE("http://skinnonews.com"&amp;A517),'기사 리스트'!C:D,2,FALSE)="yes","yes",""),"")</f>
        <v/>
      </c>
      <c r="G517" s="110" t="str">
        <f>IFERROR(IF(E517="O",B517/(EOMONTH('뉴스룸 요약'!$F$17,0)-(VLOOKUP(CONCATENATE("http://skinnonews.com",A517),'기사 리스트'!C:E,3,FALSE))+1),""),"")</f>
        <v/>
      </c>
      <c r="H517" s="110" t="str">
        <f>IFERROR(IF(E517="O",C517/(EOMONTH('뉴스룸 요약'!$F$17,0)-(VLOOKUP(CONCATENATE("http://skinnonews.com",A517),'기사 리스트'!C:E,3,FALSE))+1),""),"")</f>
        <v/>
      </c>
      <c r="I517" s="110" t="str">
        <f t="shared" si="23"/>
        <v/>
      </c>
      <c r="J517" s="110" t="str">
        <f t="shared" si="24"/>
        <v/>
      </c>
      <c r="L517" s="111" t="str">
        <f>IFERROR(VLOOKUP("http://skinnonews.com"&amp;A517,'기사 리스트'!C:E,3,FALSE),"")</f>
        <v/>
      </c>
      <c r="Q517" s="110" t="str">
        <f>IFERROR(IF(E517="O",(INDEX('기사 리스트'!B:B,MATCH("http://skinnonews.com"&amp;A517,'기사 리스트'!C:C,0))),""),"")</f>
        <v/>
      </c>
    </row>
    <row r="518" spans="1:17">
      <c r="A518" s="6" t="s">
        <v>1513</v>
      </c>
      <c r="B518" s="6">
        <v>2</v>
      </c>
      <c r="C518" s="6">
        <v>2</v>
      </c>
      <c r="D518" s="110" t="str">
        <f t="shared" si="25"/>
        <v>기사임</v>
      </c>
      <c r="E518" s="110" t="str">
        <f>IF(D518="기사임",IFERROR(IF((VLOOKUP(CONCATENATE("http://skinnonews.com",A518),'기사 리스트'!C:E,3,FALSE))&gt;='뉴스룸 요약'!$F$17,"O",""),""),"")</f>
        <v/>
      </c>
      <c r="F518" s="110" t="str">
        <f>IFERROR(IF(VLOOKUP(CONCATENATE("http://skinnonews.com"&amp;A518),'기사 리스트'!C:D,2,FALSE)="yes","yes",""),"")</f>
        <v/>
      </c>
      <c r="G518" s="110" t="str">
        <f>IFERROR(IF(E518="O",B518/(EOMONTH('뉴스룸 요약'!$F$17,0)-(VLOOKUP(CONCATENATE("http://skinnonews.com",A518),'기사 리스트'!C:E,3,FALSE))+1),""),"")</f>
        <v/>
      </c>
      <c r="H518" s="110" t="str">
        <f>IFERROR(IF(E518="O",C518/(EOMONTH('뉴스룸 요약'!$F$17,0)-(VLOOKUP(CONCATENATE("http://skinnonews.com",A518),'기사 리스트'!C:E,3,FALSE))+1),""),"")</f>
        <v/>
      </c>
      <c r="I518" s="110" t="str">
        <f t="shared" ref="I518:I581" si="26">IFERROR(_xlfn.RANK.EQ(G518,G:G,0),"")</f>
        <v/>
      </c>
      <c r="J518" s="110" t="str">
        <f t="shared" ref="J518:J581" si="27">IFERROR(_xlfn.RANK.EQ(H518,H:H,0),"")</f>
        <v/>
      </c>
      <c r="L518" s="111" t="str">
        <f>IFERROR(VLOOKUP("http://skinnonews.com"&amp;A518,'기사 리스트'!C:E,3,FALSE),"")</f>
        <v/>
      </c>
      <c r="Q518" s="110" t="str">
        <f>IFERROR(IF(E518="O",(INDEX('기사 리스트'!B:B,MATCH("http://skinnonews.com"&amp;A518,'기사 리스트'!C:C,0))),""),"")</f>
        <v/>
      </c>
    </row>
    <row r="519" spans="1:17">
      <c r="A519" s="6" t="s">
        <v>663</v>
      </c>
      <c r="B519" s="6">
        <v>2</v>
      </c>
      <c r="C519" s="6">
        <v>1</v>
      </c>
      <c r="D519" s="110" t="str">
        <f t="shared" si="25"/>
        <v>기사임</v>
      </c>
      <c r="E519" s="110" t="str">
        <f>IF(D519="기사임",IFERROR(IF((VLOOKUP(CONCATENATE("http://skinnonews.com",A519),'기사 리스트'!C:E,3,FALSE))&gt;='뉴스룸 요약'!$F$17,"O",""),""),"")</f>
        <v/>
      </c>
      <c r="F519" s="110" t="str">
        <f>IFERROR(IF(VLOOKUP(CONCATENATE("http://skinnonews.com"&amp;A519),'기사 리스트'!C:D,2,FALSE)="yes","yes",""),"")</f>
        <v/>
      </c>
      <c r="G519" s="110" t="str">
        <f>IFERROR(IF(E519="O",B519/(EOMONTH('뉴스룸 요약'!$F$17,0)-(VLOOKUP(CONCATENATE("http://skinnonews.com",A519),'기사 리스트'!C:E,3,FALSE))+1),""),"")</f>
        <v/>
      </c>
      <c r="H519" s="110" t="str">
        <f>IFERROR(IF(E519="O",C519/(EOMONTH('뉴스룸 요약'!$F$17,0)-(VLOOKUP(CONCATENATE("http://skinnonews.com",A519),'기사 리스트'!C:E,3,FALSE))+1),""),"")</f>
        <v/>
      </c>
      <c r="I519" s="110" t="str">
        <f t="shared" si="26"/>
        <v/>
      </c>
      <c r="J519" s="110" t="str">
        <f t="shared" si="27"/>
        <v/>
      </c>
      <c r="L519" s="111" t="str">
        <f>IFERROR(VLOOKUP("http://skinnonews.com"&amp;A519,'기사 리스트'!C:E,3,FALSE),"")</f>
        <v/>
      </c>
      <c r="Q519" s="110" t="str">
        <f>IFERROR(IF(E519="O",(INDEX('기사 리스트'!B:B,MATCH("http://skinnonews.com"&amp;A519,'기사 리스트'!C:C,0))),""),"")</f>
        <v/>
      </c>
    </row>
    <row r="520" spans="1:17">
      <c r="A520" s="6" t="s">
        <v>1310</v>
      </c>
      <c r="B520" s="6">
        <v>2</v>
      </c>
      <c r="C520" s="6">
        <v>3</v>
      </c>
      <c r="D520" s="110" t="str">
        <f t="shared" si="25"/>
        <v>기사임</v>
      </c>
      <c r="E520" s="110" t="str">
        <f>IF(D520="기사임",IFERROR(IF((VLOOKUP(CONCATENATE("http://skinnonews.com",A520),'기사 리스트'!C:E,3,FALSE))&gt;='뉴스룸 요약'!$F$17,"O",""),""),"")</f>
        <v/>
      </c>
      <c r="F520" s="110" t="str">
        <f>IFERROR(IF(VLOOKUP(CONCATENATE("http://skinnonews.com"&amp;A520),'기사 리스트'!C:D,2,FALSE)="yes","yes",""),"")</f>
        <v/>
      </c>
      <c r="G520" s="110" t="str">
        <f>IFERROR(IF(E520="O",B520/(EOMONTH('뉴스룸 요약'!$F$17,0)-(VLOOKUP(CONCATENATE("http://skinnonews.com",A520),'기사 리스트'!C:E,3,FALSE))+1),""),"")</f>
        <v/>
      </c>
      <c r="H520" s="110" t="str">
        <f>IFERROR(IF(E520="O",C520/(EOMONTH('뉴스룸 요약'!$F$17,0)-(VLOOKUP(CONCATENATE("http://skinnonews.com",A520),'기사 리스트'!C:E,3,FALSE))+1),""),"")</f>
        <v/>
      </c>
      <c r="I520" s="110" t="str">
        <f t="shared" si="26"/>
        <v/>
      </c>
      <c r="J520" s="110" t="str">
        <f t="shared" si="27"/>
        <v/>
      </c>
      <c r="L520" s="111" t="str">
        <f>IFERROR(VLOOKUP("http://skinnonews.com"&amp;A520,'기사 리스트'!C:E,3,FALSE),"")</f>
        <v/>
      </c>
      <c r="Q520" s="110" t="str">
        <f>IFERROR(IF(E520="O",(INDEX('기사 리스트'!B:B,MATCH("http://skinnonews.com"&amp;A520,'기사 리스트'!C:C,0))),""),"")</f>
        <v/>
      </c>
    </row>
    <row r="521" spans="1:17">
      <c r="A521" s="6" t="s">
        <v>2190</v>
      </c>
      <c r="B521" s="6">
        <v>2</v>
      </c>
      <c r="C521" s="6">
        <v>2</v>
      </c>
      <c r="D521" s="110" t="str">
        <f t="shared" si="25"/>
        <v>기사임</v>
      </c>
      <c r="E521" s="110" t="str">
        <f>IF(D521="기사임",IFERROR(IF((VLOOKUP(CONCATENATE("http://skinnonews.com",A521),'기사 리스트'!C:E,3,FALSE))&gt;='뉴스룸 요약'!$F$17,"O",""),""),"")</f>
        <v/>
      </c>
      <c r="F521" s="110" t="str">
        <f>IFERROR(IF(VLOOKUP(CONCATENATE("http://skinnonews.com"&amp;A521),'기사 리스트'!C:D,2,FALSE)="yes","yes",""),"")</f>
        <v/>
      </c>
      <c r="G521" s="110" t="str">
        <f>IFERROR(IF(E521="O",B521/(EOMONTH('뉴스룸 요약'!$F$17,0)-(VLOOKUP(CONCATENATE("http://skinnonews.com",A521),'기사 리스트'!C:E,3,FALSE))+1),""),"")</f>
        <v/>
      </c>
      <c r="H521" s="110" t="str">
        <f>IFERROR(IF(E521="O",C521/(EOMONTH('뉴스룸 요약'!$F$17,0)-(VLOOKUP(CONCATENATE("http://skinnonews.com",A521),'기사 리스트'!C:E,3,FALSE))+1),""),"")</f>
        <v/>
      </c>
      <c r="I521" s="110" t="str">
        <f t="shared" si="26"/>
        <v/>
      </c>
      <c r="J521" s="110" t="str">
        <f t="shared" si="27"/>
        <v/>
      </c>
      <c r="L521" s="111">
        <f>IFERROR(VLOOKUP("http://skinnonews.com"&amp;A521,'기사 리스트'!C:E,3,FALSE),"")</f>
        <v>44322</v>
      </c>
      <c r="Q521" s="110" t="str">
        <f>IFERROR(IF(E521="O",(INDEX('기사 리스트'!B:B,MATCH("http://skinnonews.com"&amp;A521,'기사 리스트'!C:C,0))),""),"")</f>
        <v/>
      </c>
    </row>
    <row r="522" spans="1:17">
      <c r="A522" s="6" t="s">
        <v>1374</v>
      </c>
      <c r="B522" s="6">
        <v>2</v>
      </c>
      <c r="C522" s="6">
        <v>2</v>
      </c>
      <c r="D522" s="110" t="str">
        <f t="shared" si="25"/>
        <v>기사임</v>
      </c>
      <c r="E522" s="110" t="str">
        <f>IF(D522="기사임",IFERROR(IF((VLOOKUP(CONCATENATE("http://skinnonews.com",A522),'기사 리스트'!C:E,3,FALSE))&gt;='뉴스룸 요약'!$F$17,"O",""),""),"")</f>
        <v/>
      </c>
      <c r="F522" s="110" t="str">
        <f>IFERROR(IF(VLOOKUP(CONCATENATE("http://skinnonews.com"&amp;A522),'기사 리스트'!C:D,2,FALSE)="yes","yes",""),"")</f>
        <v/>
      </c>
      <c r="G522" s="110" t="str">
        <f>IFERROR(IF(E522="O",B522/(EOMONTH('뉴스룸 요약'!$F$17,0)-(VLOOKUP(CONCATENATE("http://skinnonews.com",A522),'기사 리스트'!C:E,3,FALSE))+1),""),"")</f>
        <v/>
      </c>
      <c r="H522" s="110" t="str">
        <f>IFERROR(IF(E522="O",C522/(EOMONTH('뉴스룸 요약'!$F$17,0)-(VLOOKUP(CONCATENATE("http://skinnonews.com",A522),'기사 리스트'!C:E,3,FALSE))+1),""),"")</f>
        <v/>
      </c>
      <c r="I522" s="110" t="str">
        <f t="shared" si="26"/>
        <v/>
      </c>
      <c r="J522" s="110" t="str">
        <f t="shared" si="27"/>
        <v/>
      </c>
      <c r="L522" s="111" t="str">
        <f>IFERROR(VLOOKUP("http://skinnonews.com"&amp;A522,'기사 리스트'!C:E,3,FALSE),"")</f>
        <v/>
      </c>
      <c r="Q522" s="110" t="str">
        <f>IFERROR(IF(E522="O",(INDEX('기사 리스트'!B:B,MATCH("http://skinnonews.com"&amp;A522,'기사 리스트'!C:C,0))),""),"")</f>
        <v/>
      </c>
    </row>
    <row r="523" spans="1:17">
      <c r="A523" s="6" t="s">
        <v>1934</v>
      </c>
      <c r="B523" s="6">
        <v>2</v>
      </c>
      <c r="C523" s="6">
        <v>2</v>
      </c>
      <c r="D523" s="110" t="str">
        <f t="shared" si="25"/>
        <v>기사임</v>
      </c>
      <c r="E523" s="110" t="str">
        <f>IF(D523="기사임",IFERROR(IF((VLOOKUP(CONCATENATE("http://skinnonews.com",A523),'기사 리스트'!C:E,3,FALSE))&gt;='뉴스룸 요약'!$F$17,"O",""),""),"")</f>
        <v/>
      </c>
      <c r="F523" s="110" t="str">
        <f>IFERROR(IF(VLOOKUP(CONCATENATE("http://skinnonews.com"&amp;A523),'기사 리스트'!C:D,2,FALSE)="yes","yes",""),"")</f>
        <v/>
      </c>
      <c r="G523" s="110" t="str">
        <f>IFERROR(IF(E523="O",B523/(EOMONTH('뉴스룸 요약'!$F$17,0)-(VLOOKUP(CONCATENATE("http://skinnonews.com",A523),'기사 리스트'!C:E,3,FALSE))+1),""),"")</f>
        <v/>
      </c>
      <c r="H523" s="110" t="str">
        <f>IFERROR(IF(E523="O",C523/(EOMONTH('뉴스룸 요약'!$F$17,0)-(VLOOKUP(CONCATENATE("http://skinnonews.com",A523),'기사 리스트'!C:E,3,FALSE))+1),""),"")</f>
        <v/>
      </c>
      <c r="I523" s="110" t="str">
        <f t="shared" si="26"/>
        <v/>
      </c>
      <c r="J523" s="110" t="str">
        <f t="shared" si="27"/>
        <v/>
      </c>
      <c r="L523" s="111" t="str">
        <f>IFERROR(VLOOKUP("http://skinnonews.com"&amp;A523,'기사 리스트'!C:E,3,FALSE),"")</f>
        <v/>
      </c>
      <c r="Q523" s="110" t="str">
        <f>IFERROR(IF(E523="O",(INDEX('기사 리스트'!B:B,MATCH("http://skinnonews.com"&amp;A523,'기사 리스트'!C:C,0))),""),"")</f>
        <v/>
      </c>
    </row>
    <row r="524" spans="1:17">
      <c r="A524" s="6" t="s">
        <v>2327</v>
      </c>
      <c r="B524" s="6">
        <v>2</v>
      </c>
      <c r="C524" s="6">
        <v>3</v>
      </c>
      <c r="D524" s="110" t="str">
        <f t="shared" si="25"/>
        <v>기사임</v>
      </c>
      <c r="E524" s="110" t="str">
        <f>IF(D524="기사임",IFERROR(IF((VLOOKUP(CONCATENATE("http://skinnonews.com",A524),'기사 리스트'!C:E,3,FALSE))&gt;='뉴스룸 요약'!$F$17,"O",""),""),"")</f>
        <v/>
      </c>
      <c r="F524" s="110" t="str">
        <f>IFERROR(IF(VLOOKUP(CONCATENATE("http://skinnonews.com"&amp;A524),'기사 리스트'!C:D,2,FALSE)="yes","yes",""),"")</f>
        <v/>
      </c>
      <c r="G524" s="110" t="str">
        <f>IFERROR(IF(E524="O",B524/(EOMONTH('뉴스룸 요약'!$F$17,0)-(VLOOKUP(CONCATENATE("http://skinnonews.com",A524),'기사 리스트'!C:E,3,FALSE))+1),""),"")</f>
        <v/>
      </c>
      <c r="H524" s="110" t="str">
        <f>IFERROR(IF(E524="O",C524/(EOMONTH('뉴스룸 요약'!$F$17,0)-(VLOOKUP(CONCATENATE("http://skinnonews.com",A524),'기사 리스트'!C:E,3,FALSE))+1),""),"")</f>
        <v/>
      </c>
      <c r="I524" s="110" t="str">
        <f t="shared" si="26"/>
        <v/>
      </c>
      <c r="J524" s="110" t="str">
        <f t="shared" si="27"/>
        <v/>
      </c>
      <c r="L524" s="111" t="str">
        <f>IFERROR(VLOOKUP("http://skinnonews.com"&amp;A524,'기사 리스트'!C:E,3,FALSE),"")</f>
        <v/>
      </c>
      <c r="Q524" s="110" t="str">
        <f>IFERROR(IF(E524="O",(INDEX('기사 리스트'!B:B,MATCH("http://skinnonews.com"&amp;A524,'기사 리스트'!C:C,0))),""),"")</f>
        <v/>
      </c>
    </row>
    <row r="525" spans="1:17">
      <c r="A525" s="6" t="s">
        <v>1935</v>
      </c>
      <c r="B525" s="6">
        <v>2</v>
      </c>
      <c r="C525" s="6">
        <v>2</v>
      </c>
      <c r="D525" s="110" t="str">
        <f t="shared" si="25"/>
        <v>기사임</v>
      </c>
      <c r="E525" s="110" t="str">
        <f>IF(D525="기사임",IFERROR(IF((VLOOKUP(CONCATENATE("http://skinnonews.com",A525),'기사 리스트'!C:E,3,FALSE))&gt;='뉴스룸 요약'!$F$17,"O",""),""),"")</f>
        <v/>
      </c>
      <c r="F525" s="110" t="str">
        <f>IFERROR(IF(VLOOKUP(CONCATENATE("http://skinnonews.com"&amp;A525),'기사 리스트'!C:D,2,FALSE)="yes","yes",""),"")</f>
        <v/>
      </c>
      <c r="G525" s="110" t="str">
        <f>IFERROR(IF(E525="O",B525/(EOMONTH('뉴스룸 요약'!$F$17,0)-(VLOOKUP(CONCATENATE("http://skinnonews.com",A525),'기사 리스트'!C:E,3,FALSE))+1),""),"")</f>
        <v/>
      </c>
      <c r="H525" s="110" t="str">
        <f>IFERROR(IF(E525="O",C525/(EOMONTH('뉴스룸 요약'!$F$17,0)-(VLOOKUP(CONCATENATE("http://skinnonews.com",A525),'기사 리스트'!C:E,3,FALSE))+1),""),"")</f>
        <v/>
      </c>
      <c r="I525" s="110" t="str">
        <f t="shared" si="26"/>
        <v/>
      </c>
      <c r="J525" s="110" t="str">
        <f t="shared" si="27"/>
        <v/>
      </c>
      <c r="L525" s="111" t="str">
        <f>IFERROR(VLOOKUP("http://skinnonews.com"&amp;A525,'기사 리스트'!C:E,3,FALSE),"")</f>
        <v/>
      </c>
      <c r="Q525" s="110" t="str">
        <f>IFERROR(IF(E525="O",(INDEX('기사 리스트'!B:B,MATCH("http://skinnonews.com"&amp;A525,'기사 리스트'!C:C,0))),""),"")</f>
        <v/>
      </c>
    </row>
    <row r="526" spans="1:17">
      <c r="A526" s="6" t="s">
        <v>2210</v>
      </c>
      <c r="B526" s="6">
        <v>2</v>
      </c>
      <c r="C526" s="6">
        <v>2</v>
      </c>
      <c r="D526" s="110" t="str">
        <f t="shared" si="25"/>
        <v>기사임</v>
      </c>
      <c r="E526" s="110" t="str">
        <f>IF(D526="기사임",IFERROR(IF((VLOOKUP(CONCATENATE("http://skinnonews.com",A526),'기사 리스트'!C:E,3,FALSE))&gt;='뉴스룸 요약'!$F$17,"O",""),""),"")</f>
        <v/>
      </c>
      <c r="F526" s="110" t="str">
        <f>IFERROR(IF(VLOOKUP(CONCATENATE("http://skinnonews.com"&amp;A526),'기사 리스트'!C:D,2,FALSE)="yes","yes",""),"")</f>
        <v/>
      </c>
      <c r="G526" s="110" t="str">
        <f>IFERROR(IF(E526="O",B526/(EOMONTH('뉴스룸 요약'!$F$17,0)-(VLOOKUP(CONCATENATE("http://skinnonews.com",A526),'기사 리스트'!C:E,3,FALSE))+1),""),"")</f>
        <v/>
      </c>
      <c r="H526" s="110" t="str">
        <f>IFERROR(IF(E526="O",C526/(EOMONTH('뉴스룸 요약'!$F$17,0)-(VLOOKUP(CONCATENATE("http://skinnonews.com",A526),'기사 리스트'!C:E,3,FALSE))+1),""),"")</f>
        <v/>
      </c>
      <c r="I526" s="110" t="str">
        <f t="shared" si="26"/>
        <v/>
      </c>
      <c r="J526" s="110" t="str">
        <f t="shared" si="27"/>
        <v/>
      </c>
      <c r="L526" s="111" t="str">
        <f>IFERROR(VLOOKUP("http://skinnonews.com"&amp;A526,'기사 리스트'!C:E,3,FALSE),"")</f>
        <v/>
      </c>
      <c r="Q526" s="110" t="str">
        <f>IFERROR(IF(E526="O",(INDEX('기사 리스트'!B:B,MATCH("http://skinnonews.com"&amp;A526,'기사 리스트'!C:C,0))),""),"")</f>
        <v/>
      </c>
    </row>
    <row r="527" spans="1:17">
      <c r="A527" s="6" t="s">
        <v>1976</v>
      </c>
      <c r="B527" s="6">
        <v>2</v>
      </c>
      <c r="C527" s="6">
        <v>2</v>
      </c>
      <c r="D527" s="110" t="str">
        <f t="shared" si="25"/>
        <v>기사임</v>
      </c>
      <c r="E527" s="110" t="str">
        <f>IF(D527="기사임",IFERROR(IF((VLOOKUP(CONCATENATE("http://skinnonews.com",A527),'기사 리스트'!C:E,3,FALSE))&gt;='뉴스룸 요약'!$F$17,"O",""),""),"")</f>
        <v/>
      </c>
      <c r="F527" s="110" t="str">
        <f>IFERROR(IF(VLOOKUP(CONCATENATE("http://skinnonews.com"&amp;A527),'기사 리스트'!C:D,2,FALSE)="yes","yes",""),"")</f>
        <v/>
      </c>
      <c r="G527" s="110" t="str">
        <f>IFERROR(IF(E527="O",B527/(EOMONTH('뉴스룸 요약'!$F$17,0)-(VLOOKUP(CONCATENATE("http://skinnonews.com",A527),'기사 리스트'!C:E,3,FALSE))+1),""),"")</f>
        <v/>
      </c>
      <c r="H527" s="110" t="str">
        <f>IFERROR(IF(E527="O",C527/(EOMONTH('뉴스룸 요약'!$F$17,0)-(VLOOKUP(CONCATENATE("http://skinnonews.com",A527),'기사 리스트'!C:E,3,FALSE))+1),""),"")</f>
        <v/>
      </c>
      <c r="I527" s="110" t="str">
        <f t="shared" si="26"/>
        <v/>
      </c>
      <c r="J527" s="110" t="str">
        <f t="shared" si="27"/>
        <v/>
      </c>
      <c r="L527" s="111" t="str">
        <f>IFERROR(VLOOKUP("http://skinnonews.com"&amp;A527,'기사 리스트'!C:E,3,FALSE),"")</f>
        <v/>
      </c>
      <c r="Q527" s="110" t="str">
        <f>IFERROR(IF(E527="O",(INDEX('기사 리스트'!B:B,MATCH("http://skinnonews.com"&amp;A527,'기사 리스트'!C:C,0))),""),"")</f>
        <v/>
      </c>
    </row>
    <row r="528" spans="1:17">
      <c r="A528" s="6" t="s">
        <v>1312</v>
      </c>
      <c r="B528" s="6">
        <v>2</v>
      </c>
      <c r="C528" s="6">
        <v>2</v>
      </c>
      <c r="D528" s="110" t="str">
        <f t="shared" si="25"/>
        <v>기사임</v>
      </c>
      <c r="E528" s="110" t="str">
        <f>IF(D528="기사임",IFERROR(IF((VLOOKUP(CONCATENATE("http://skinnonews.com",A528),'기사 리스트'!C:E,3,FALSE))&gt;='뉴스룸 요약'!$F$17,"O",""),""),"")</f>
        <v/>
      </c>
      <c r="F528" s="110" t="str">
        <f>IFERROR(IF(VLOOKUP(CONCATENATE("http://skinnonews.com"&amp;A528),'기사 리스트'!C:D,2,FALSE)="yes","yes",""),"")</f>
        <v/>
      </c>
      <c r="G528" s="110" t="str">
        <f>IFERROR(IF(E528="O",B528/(EOMONTH('뉴스룸 요약'!$F$17,0)-(VLOOKUP(CONCATENATE("http://skinnonews.com",A528),'기사 리스트'!C:E,3,FALSE))+1),""),"")</f>
        <v/>
      </c>
      <c r="H528" s="110" t="str">
        <f>IFERROR(IF(E528="O",C528/(EOMONTH('뉴스룸 요약'!$F$17,0)-(VLOOKUP(CONCATENATE("http://skinnonews.com",A528),'기사 리스트'!C:E,3,FALSE))+1),""),"")</f>
        <v/>
      </c>
      <c r="I528" s="110" t="str">
        <f t="shared" si="26"/>
        <v/>
      </c>
      <c r="J528" s="110" t="str">
        <f t="shared" si="27"/>
        <v/>
      </c>
      <c r="L528" s="111" t="str">
        <f>IFERROR(VLOOKUP("http://skinnonews.com"&amp;A528,'기사 리스트'!C:E,3,FALSE),"")</f>
        <v/>
      </c>
      <c r="Q528" s="110" t="str">
        <f>IFERROR(IF(E528="O",(INDEX('기사 리스트'!B:B,MATCH("http://skinnonews.com"&amp;A528,'기사 리스트'!C:C,0))),""),"")</f>
        <v/>
      </c>
    </row>
    <row r="529" spans="1:17">
      <c r="A529" s="6" t="s">
        <v>2068</v>
      </c>
      <c r="B529" s="6">
        <v>2</v>
      </c>
      <c r="C529" s="6">
        <v>2</v>
      </c>
      <c r="D529" s="110" t="str">
        <f t="shared" si="25"/>
        <v>기사임</v>
      </c>
      <c r="E529" s="110" t="str">
        <f>IF(D529="기사임",IFERROR(IF((VLOOKUP(CONCATENATE("http://skinnonews.com",A529),'기사 리스트'!C:E,3,FALSE))&gt;='뉴스룸 요약'!$F$17,"O",""),""),"")</f>
        <v/>
      </c>
      <c r="F529" s="110" t="str">
        <f>IFERROR(IF(VLOOKUP(CONCATENATE("http://skinnonews.com"&amp;A529),'기사 리스트'!C:D,2,FALSE)="yes","yes",""),"")</f>
        <v/>
      </c>
      <c r="G529" s="110" t="str">
        <f>IFERROR(IF(E529="O",B529/(EOMONTH('뉴스룸 요약'!$F$17,0)-(VLOOKUP(CONCATENATE("http://skinnonews.com",A529),'기사 리스트'!C:E,3,FALSE))+1),""),"")</f>
        <v/>
      </c>
      <c r="H529" s="110" t="str">
        <f>IFERROR(IF(E529="O",C529/(EOMONTH('뉴스룸 요약'!$F$17,0)-(VLOOKUP(CONCATENATE("http://skinnonews.com",A529),'기사 리스트'!C:E,3,FALSE))+1),""),"")</f>
        <v/>
      </c>
      <c r="I529" s="110" t="str">
        <f t="shared" si="26"/>
        <v/>
      </c>
      <c r="J529" s="110" t="str">
        <f t="shared" si="27"/>
        <v/>
      </c>
      <c r="L529" s="111" t="str">
        <f>IFERROR(VLOOKUP("http://skinnonews.com"&amp;A529,'기사 리스트'!C:E,3,FALSE),"")</f>
        <v/>
      </c>
      <c r="Q529" s="110" t="str">
        <f>IFERROR(IF(E529="O",(INDEX('기사 리스트'!B:B,MATCH("http://skinnonews.com"&amp;A529,'기사 리스트'!C:C,0))),""),"")</f>
        <v/>
      </c>
    </row>
    <row r="530" spans="1:17">
      <c r="A530" s="6" t="s">
        <v>1923</v>
      </c>
      <c r="B530" s="6">
        <v>2</v>
      </c>
      <c r="C530" s="6">
        <v>2</v>
      </c>
      <c r="D530" s="110" t="str">
        <f t="shared" si="25"/>
        <v>기사임</v>
      </c>
      <c r="E530" s="110" t="str">
        <f>IF(D530="기사임",IFERROR(IF((VLOOKUP(CONCATENATE("http://skinnonews.com",A530),'기사 리스트'!C:E,3,FALSE))&gt;='뉴스룸 요약'!$F$17,"O",""),""),"")</f>
        <v/>
      </c>
      <c r="F530" s="110" t="str">
        <f>IFERROR(IF(VLOOKUP(CONCATENATE("http://skinnonews.com"&amp;A530),'기사 리스트'!C:D,2,FALSE)="yes","yes",""),"")</f>
        <v/>
      </c>
      <c r="G530" s="110" t="str">
        <f>IFERROR(IF(E530="O",B530/(EOMONTH('뉴스룸 요약'!$F$17,0)-(VLOOKUP(CONCATENATE("http://skinnonews.com",A530),'기사 리스트'!C:E,3,FALSE))+1),""),"")</f>
        <v/>
      </c>
      <c r="H530" s="110" t="str">
        <f>IFERROR(IF(E530="O",C530/(EOMONTH('뉴스룸 요약'!$F$17,0)-(VLOOKUP(CONCATENATE("http://skinnonews.com",A530),'기사 리스트'!C:E,3,FALSE))+1),""),"")</f>
        <v/>
      </c>
      <c r="I530" s="110" t="str">
        <f t="shared" si="26"/>
        <v/>
      </c>
      <c r="J530" s="110" t="str">
        <f t="shared" si="27"/>
        <v/>
      </c>
      <c r="L530" s="111" t="str">
        <f>IFERROR(VLOOKUP("http://skinnonews.com"&amp;A530,'기사 리스트'!C:E,3,FALSE),"")</f>
        <v/>
      </c>
      <c r="Q530" s="110" t="str">
        <f>IFERROR(IF(E530="O",(INDEX('기사 리스트'!B:B,MATCH("http://skinnonews.com"&amp;A530,'기사 리스트'!C:C,0))),""),"")</f>
        <v/>
      </c>
    </row>
    <row r="531" spans="1:17">
      <c r="A531" s="6" t="s">
        <v>574</v>
      </c>
      <c r="B531" s="6">
        <v>2</v>
      </c>
      <c r="C531" s="6">
        <v>2</v>
      </c>
      <c r="D531" s="110" t="str">
        <f t="shared" si="25"/>
        <v>기사임</v>
      </c>
      <c r="E531" s="110" t="str">
        <f>IF(D531="기사임",IFERROR(IF((VLOOKUP(CONCATENATE("http://skinnonews.com",A531),'기사 리스트'!C:E,3,FALSE))&gt;='뉴스룸 요약'!$F$17,"O",""),""),"")</f>
        <v/>
      </c>
      <c r="F531" s="110" t="str">
        <f>IFERROR(IF(VLOOKUP(CONCATENATE("http://skinnonews.com"&amp;A531),'기사 리스트'!C:D,2,FALSE)="yes","yes",""),"")</f>
        <v/>
      </c>
      <c r="G531" s="110" t="str">
        <f>IFERROR(IF(E531="O",B531/(EOMONTH('뉴스룸 요약'!$F$17,0)-(VLOOKUP(CONCATENATE("http://skinnonews.com",A531),'기사 리스트'!C:E,3,FALSE))+1),""),"")</f>
        <v/>
      </c>
      <c r="H531" s="110" t="str">
        <f>IFERROR(IF(E531="O",C531/(EOMONTH('뉴스룸 요약'!$F$17,0)-(VLOOKUP(CONCATENATE("http://skinnonews.com",A531),'기사 리스트'!C:E,3,FALSE))+1),""),"")</f>
        <v/>
      </c>
      <c r="I531" s="110" t="str">
        <f t="shared" si="26"/>
        <v/>
      </c>
      <c r="J531" s="110" t="str">
        <f t="shared" si="27"/>
        <v/>
      </c>
      <c r="L531" s="111" t="str">
        <f>IFERROR(VLOOKUP("http://skinnonews.com"&amp;A531,'기사 리스트'!C:E,3,FALSE),"")</f>
        <v/>
      </c>
      <c r="Q531" s="110" t="str">
        <f>IFERROR(IF(E531="O",(INDEX('기사 리스트'!B:B,MATCH("http://skinnonews.com"&amp;A531,'기사 리스트'!C:C,0))),""),"")</f>
        <v/>
      </c>
    </row>
    <row r="532" spans="1:17">
      <c r="A532" s="6" t="s">
        <v>665</v>
      </c>
      <c r="B532" s="6">
        <v>2</v>
      </c>
      <c r="C532" s="6">
        <v>2</v>
      </c>
      <c r="D532" s="110" t="str">
        <f t="shared" si="25"/>
        <v>기사임</v>
      </c>
      <c r="E532" s="110" t="str">
        <f>IF(D532="기사임",IFERROR(IF((VLOOKUP(CONCATENATE("http://skinnonews.com",A532),'기사 리스트'!C:E,3,FALSE))&gt;='뉴스룸 요약'!$F$17,"O",""),""),"")</f>
        <v/>
      </c>
      <c r="F532" s="110" t="str">
        <f>IFERROR(IF(VLOOKUP(CONCATENATE("http://skinnonews.com"&amp;A532),'기사 리스트'!C:D,2,FALSE)="yes","yes",""),"")</f>
        <v/>
      </c>
      <c r="G532" s="110" t="str">
        <f>IFERROR(IF(E532="O",B532/(EOMONTH('뉴스룸 요약'!$F$17,0)-(VLOOKUP(CONCATENATE("http://skinnonews.com",A532),'기사 리스트'!C:E,3,FALSE))+1),""),"")</f>
        <v/>
      </c>
      <c r="H532" s="110" t="str">
        <f>IFERROR(IF(E532="O",C532/(EOMONTH('뉴스룸 요약'!$F$17,0)-(VLOOKUP(CONCATENATE("http://skinnonews.com",A532),'기사 리스트'!C:E,3,FALSE))+1),""),"")</f>
        <v/>
      </c>
      <c r="I532" s="110" t="str">
        <f t="shared" si="26"/>
        <v/>
      </c>
      <c r="J532" s="110" t="str">
        <f t="shared" si="27"/>
        <v/>
      </c>
      <c r="L532" s="111" t="str">
        <f>IFERROR(VLOOKUP("http://skinnonews.com"&amp;A532,'기사 리스트'!C:E,3,FALSE),"")</f>
        <v/>
      </c>
      <c r="Q532" s="110" t="str">
        <f>IFERROR(IF(E532="O",(INDEX('기사 리스트'!B:B,MATCH("http://skinnonews.com"&amp;A532,'기사 리스트'!C:C,0))),""),"")</f>
        <v/>
      </c>
    </row>
    <row r="533" spans="1:17">
      <c r="A533" s="6" t="s">
        <v>2328</v>
      </c>
      <c r="B533" s="6">
        <v>2</v>
      </c>
      <c r="C533" s="6">
        <v>3</v>
      </c>
      <c r="D533" s="110" t="str">
        <f t="shared" si="25"/>
        <v>기사임</v>
      </c>
      <c r="E533" s="110" t="str">
        <f>IF(D533="기사임",IFERROR(IF((VLOOKUP(CONCATENATE("http://skinnonews.com",A533),'기사 리스트'!C:E,3,FALSE))&gt;='뉴스룸 요약'!$F$17,"O",""),""),"")</f>
        <v/>
      </c>
      <c r="F533" s="110" t="str">
        <f>IFERROR(IF(VLOOKUP(CONCATENATE("http://skinnonews.com"&amp;A533),'기사 리스트'!C:D,2,FALSE)="yes","yes",""),"")</f>
        <v/>
      </c>
      <c r="G533" s="110" t="str">
        <f>IFERROR(IF(E533="O",B533/(EOMONTH('뉴스룸 요약'!$F$17,0)-(VLOOKUP(CONCATENATE("http://skinnonews.com",A533),'기사 리스트'!C:E,3,FALSE))+1),""),"")</f>
        <v/>
      </c>
      <c r="H533" s="110" t="str">
        <f>IFERROR(IF(E533="O",C533/(EOMONTH('뉴스룸 요약'!$F$17,0)-(VLOOKUP(CONCATENATE("http://skinnonews.com",A533),'기사 리스트'!C:E,3,FALSE))+1),""),"")</f>
        <v/>
      </c>
      <c r="I533" s="110" t="str">
        <f t="shared" si="26"/>
        <v/>
      </c>
      <c r="J533" s="110" t="str">
        <f t="shared" si="27"/>
        <v/>
      </c>
      <c r="L533" s="111">
        <f>IFERROR(VLOOKUP("http://skinnonews.com"&amp;A533,'기사 리스트'!C:E,3,FALSE),"")</f>
        <v>44484</v>
      </c>
      <c r="Q533" s="110" t="str">
        <f>IFERROR(IF(E533="O",(INDEX('기사 리스트'!B:B,MATCH("http://skinnonews.com"&amp;A533,'기사 리스트'!C:C,0))),""),"")</f>
        <v/>
      </c>
    </row>
    <row r="534" spans="1:17">
      <c r="A534" s="6" t="s">
        <v>626</v>
      </c>
      <c r="B534" s="6">
        <v>2</v>
      </c>
      <c r="C534" s="6">
        <v>2</v>
      </c>
      <c r="D534" s="110" t="str">
        <f t="shared" si="25"/>
        <v>기사임</v>
      </c>
      <c r="E534" s="110" t="str">
        <f>IF(D534="기사임",IFERROR(IF((VLOOKUP(CONCATENATE("http://skinnonews.com",A534),'기사 리스트'!C:E,3,FALSE))&gt;='뉴스룸 요약'!$F$17,"O",""),""),"")</f>
        <v/>
      </c>
      <c r="F534" s="110" t="str">
        <f>IFERROR(IF(VLOOKUP(CONCATENATE("http://skinnonews.com"&amp;A534),'기사 리스트'!C:D,2,FALSE)="yes","yes",""),"")</f>
        <v/>
      </c>
      <c r="G534" s="110" t="str">
        <f>IFERROR(IF(E534="O",B534/(EOMONTH('뉴스룸 요약'!$F$17,0)-(VLOOKUP(CONCATENATE("http://skinnonews.com",A534),'기사 리스트'!C:E,3,FALSE))+1),""),"")</f>
        <v/>
      </c>
      <c r="H534" s="110" t="str">
        <f>IFERROR(IF(E534="O",C534/(EOMONTH('뉴스룸 요약'!$F$17,0)-(VLOOKUP(CONCATENATE("http://skinnonews.com",A534),'기사 리스트'!C:E,3,FALSE))+1),""),"")</f>
        <v/>
      </c>
      <c r="I534" s="110" t="str">
        <f t="shared" si="26"/>
        <v/>
      </c>
      <c r="J534" s="110" t="str">
        <f t="shared" si="27"/>
        <v/>
      </c>
      <c r="L534" s="111" t="str">
        <f>IFERROR(VLOOKUP("http://skinnonews.com"&amp;A534,'기사 리스트'!C:E,3,FALSE),"")</f>
        <v/>
      </c>
      <c r="Q534" s="110" t="str">
        <f>IFERROR(IF(E534="O",(INDEX('기사 리스트'!B:B,MATCH("http://skinnonews.com"&amp;A534,'기사 리스트'!C:C,0))),""),"")</f>
        <v/>
      </c>
    </row>
    <row r="535" spans="1:17">
      <c r="A535" s="6" t="s">
        <v>654</v>
      </c>
      <c r="B535" s="6">
        <v>2</v>
      </c>
      <c r="C535" s="6">
        <v>2</v>
      </c>
      <c r="D535" s="110" t="str">
        <f t="shared" si="25"/>
        <v>기사임</v>
      </c>
      <c r="E535" s="110" t="str">
        <f>IF(D535="기사임",IFERROR(IF((VLOOKUP(CONCATENATE("http://skinnonews.com",A535),'기사 리스트'!C:E,3,FALSE))&gt;='뉴스룸 요약'!$F$17,"O",""),""),"")</f>
        <v/>
      </c>
      <c r="F535" s="110" t="str">
        <f>IFERROR(IF(VLOOKUP(CONCATENATE("http://skinnonews.com"&amp;A535),'기사 리스트'!C:D,2,FALSE)="yes","yes",""),"")</f>
        <v/>
      </c>
      <c r="G535" s="110" t="str">
        <f>IFERROR(IF(E535="O",B535/(EOMONTH('뉴스룸 요약'!$F$17,0)-(VLOOKUP(CONCATENATE("http://skinnonews.com",A535),'기사 리스트'!C:E,3,FALSE))+1),""),"")</f>
        <v/>
      </c>
      <c r="H535" s="110" t="str">
        <f>IFERROR(IF(E535="O",C535/(EOMONTH('뉴스룸 요약'!$F$17,0)-(VLOOKUP(CONCATENATE("http://skinnonews.com",A535),'기사 리스트'!C:E,3,FALSE))+1),""),"")</f>
        <v/>
      </c>
      <c r="I535" s="110" t="str">
        <f t="shared" si="26"/>
        <v/>
      </c>
      <c r="J535" s="110" t="str">
        <f t="shared" si="27"/>
        <v/>
      </c>
      <c r="L535" s="111" t="str">
        <f>IFERROR(VLOOKUP("http://skinnonews.com"&amp;A535,'기사 리스트'!C:E,3,FALSE),"")</f>
        <v/>
      </c>
      <c r="Q535" s="110" t="str">
        <f>IFERROR(IF(E535="O",(INDEX('기사 리스트'!B:B,MATCH("http://skinnonews.com"&amp;A535,'기사 리스트'!C:C,0))),""),"")</f>
        <v/>
      </c>
    </row>
    <row r="536" spans="1:17">
      <c r="A536" s="6" t="s">
        <v>1448</v>
      </c>
      <c r="B536" s="6">
        <v>2</v>
      </c>
      <c r="C536" s="6">
        <v>2</v>
      </c>
      <c r="D536" s="110" t="str">
        <f t="shared" si="25"/>
        <v>기사임</v>
      </c>
      <c r="E536" s="110" t="str">
        <f>IF(D536="기사임",IFERROR(IF((VLOOKUP(CONCATENATE("http://skinnonews.com",A536),'기사 리스트'!C:E,3,FALSE))&gt;='뉴스룸 요약'!$F$17,"O",""),""),"")</f>
        <v/>
      </c>
      <c r="F536" s="110" t="str">
        <f>IFERROR(IF(VLOOKUP(CONCATENATE("http://skinnonews.com"&amp;A536),'기사 리스트'!C:D,2,FALSE)="yes","yes",""),"")</f>
        <v/>
      </c>
      <c r="G536" s="110" t="str">
        <f>IFERROR(IF(E536="O",B536/(EOMONTH('뉴스룸 요약'!$F$17,0)-(VLOOKUP(CONCATENATE("http://skinnonews.com",A536),'기사 리스트'!C:E,3,FALSE))+1),""),"")</f>
        <v/>
      </c>
      <c r="H536" s="110" t="str">
        <f>IFERROR(IF(E536="O",C536/(EOMONTH('뉴스룸 요약'!$F$17,0)-(VLOOKUP(CONCATENATE("http://skinnonews.com",A536),'기사 리스트'!C:E,3,FALSE))+1),""),"")</f>
        <v/>
      </c>
      <c r="I536" s="110" t="str">
        <f t="shared" si="26"/>
        <v/>
      </c>
      <c r="J536" s="110" t="str">
        <f t="shared" si="27"/>
        <v/>
      </c>
      <c r="L536" s="111" t="str">
        <f>IFERROR(VLOOKUP("http://skinnonews.com"&amp;A536,'기사 리스트'!C:E,3,FALSE),"")</f>
        <v/>
      </c>
      <c r="Q536" s="110" t="str">
        <f>IFERROR(IF(E536="O",(INDEX('기사 리스트'!B:B,MATCH("http://skinnonews.com"&amp;A536,'기사 리스트'!C:C,0))),""),"")</f>
        <v/>
      </c>
    </row>
    <row r="537" spans="1:17">
      <c r="A537" s="6" t="s">
        <v>2329</v>
      </c>
      <c r="B537" s="6">
        <v>2</v>
      </c>
      <c r="C537" s="6">
        <v>3</v>
      </c>
      <c r="D537" s="110" t="str">
        <f t="shared" si="25"/>
        <v>기사임</v>
      </c>
      <c r="E537" s="110" t="str">
        <f>IF(D537="기사임",IFERROR(IF((VLOOKUP(CONCATENATE("http://skinnonews.com",A537),'기사 리스트'!C:E,3,FALSE))&gt;='뉴스룸 요약'!$F$17,"O",""),""),"")</f>
        <v/>
      </c>
      <c r="F537" s="110" t="str">
        <f>IFERROR(IF(VLOOKUP(CONCATENATE("http://skinnonews.com"&amp;A537),'기사 리스트'!C:D,2,FALSE)="yes","yes",""),"")</f>
        <v/>
      </c>
      <c r="G537" s="110" t="str">
        <f>IFERROR(IF(E537="O",B537/(EOMONTH('뉴스룸 요약'!$F$17,0)-(VLOOKUP(CONCATENATE("http://skinnonews.com",A537),'기사 리스트'!C:E,3,FALSE))+1),""),"")</f>
        <v/>
      </c>
      <c r="H537" s="110" t="str">
        <f>IFERROR(IF(E537="O",C537/(EOMONTH('뉴스룸 요약'!$F$17,0)-(VLOOKUP(CONCATENATE("http://skinnonews.com",A537),'기사 리스트'!C:E,3,FALSE))+1),""),"")</f>
        <v/>
      </c>
      <c r="I537" s="110" t="str">
        <f t="shared" si="26"/>
        <v/>
      </c>
      <c r="J537" s="110" t="str">
        <f t="shared" si="27"/>
        <v/>
      </c>
      <c r="L537" s="111" t="str">
        <f>IFERROR(VLOOKUP("http://skinnonews.com"&amp;A537,'기사 리스트'!C:E,3,FALSE),"")</f>
        <v/>
      </c>
      <c r="Q537" s="110" t="str">
        <f>IFERROR(IF(E537="O",(INDEX('기사 리스트'!B:B,MATCH("http://skinnonews.com"&amp;A537,'기사 리스트'!C:C,0))),""),"")</f>
        <v/>
      </c>
    </row>
    <row r="538" spans="1:17">
      <c r="A538" s="6" t="s">
        <v>638</v>
      </c>
      <c r="B538" s="6">
        <v>2</v>
      </c>
      <c r="C538" s="6">
        <v>2</v>
      </c>
      <c r="D538" s="110" t="str">
        <f t="shared" si="25"/>
        <v>기사임</v>
      </c>
      <c r="E538" s="110" t="str">
        <f>IF(D538="기사임",IFERROR(IF((VLOOKUP(CONCATENATE("http://skinnonews.com",A538),'기사 리스트'!C:E,3,FALSE))&gt;='뉴스룸 요약'!$F$17,"O",""),""),"")</f>
        <v/>
      </c>
      <c r="F538" s="110" t="str">
        <f>IFERROR(IF(VLOOKUP(CONCATENATE("http://skinnonews.com"&amp;A538),'기사 리스트'!C:D,2,FALSE)="yes","yes",""),"")</f>
        <v/>
      </c>
      <c r="G538" s="110" t="str">
        <f>IFERROR(IF(E538="O",B538/(EOMONTH('뉴스룸 요약'!$F$17,0)-(VLOOKUP(CONCATENATE("http://skinnonews.com",A538),'기사 리스트'!C:E,3,FALSE))+1),""),"")</f>
        <v/>
      </c>
      <c r="H538" s="110" t="str">
        <f>IFERROR(IF(E538="O",C538/(EOMONTH('뉴스룸 요약'!$F$17,0)-(VLOOKUP(CONCATENATE("http://skinnonews.com",A538),'기사 리스트'!C:E,3,FALSE))+1),""),"")</f>
        <v/>
      </c>
      <c r="I538" s="110" t="str">
        <f t="shared" si="26"/>
        <v/>
      </c>
      <c r="J538" s="110" t="str">
        <f t="shared" si="27"/>
        <v/>
      </c>
      <c r="L538" s="111" t="str">
        <f>IFERROR(VLOOKUP("http://skinnonews.com"&amp;A538,'기사 리스트'!C:E,3,FALSE),"")</f>
        <v/>
      </c>
      <c r="Q538" s="110" t="str">
        <f>IFERROR(IF(E538="O",(INDEX('기사 리스트'!B:B,MATCH("http://skinnonews.com"&amp;A538,'기사 리스트'!C:C,0))),""),"")</f>
        <v/>
      </c>
    </row>
    <row r="539" spans="1:17">
      <c r="A539" s="6" t="s">
        <v>647</v>
      </c>
      <c r="B539" s="6">
        <v>2</v>
      </c>
      <c r="C539" s="6">
        <v>2</v>
      </c>
      <c r="D539" s="110" t="str">
        <f t="shared" si="25"/>
        <v>기사임</v>
      </c>
      <c r="E539" s="110" t="str">
        <f>IF(D539="기사임",IFERROR(IF((VLOOKUP(CONCATENATE("http://skinnonews.com",A539),'기사 리스트'!C:E,3,FALSE))&gt;='뉴스룸 요약'!$F$17,"O",""),""),"")</f>
        <v/>
      </c>
      <c r="F539" s="110" t="str">
        <f>IFERROR(IF(VLOOKUP(CONCATENATE("http://skinnonews.com"&amp;A539),'기사 리스트'!C:D,2,FALSE)="yes","yes",""),"")</f>
        <v/>
      </c>
      <c r="G539" s="110" t="str">
        <f>IFERROR(IF(E539="O",B539/(EOMONTH('뉴스룸 요약'!$F$17,0)-(VLOOKUP(CONCATENATE("http://skinnonews.com",A539),'기사 리스트'!C:E,3,FALSE))+1),""),"")</f>
        <v/>
      </c>
      <c r="H539" s="110" t="str">
        <f>IFERROR(IF(E539="O",C539/(EOMONTH('뉴스룸 요약'!$F$17,0)-(VLOOKUP(CONCATENATE("http://skinnonews.com",A539),'기사 리스트'!C:E,3,FALSE))+1),""),"")</f>
        <v/>
      </c>
      <c r="I539" s="110" t="str">
        <f t="shared" si="26"/>
        <v/>
      </c>
      <c r="J539" s="110" t="str">
        <f t="shared" si="27"/>
        <v/>
      </c>
      <c r="L539" s="111" t="str">
        <f>IFERROR(VLOOKUP("http://skinnonews.com"&amp;A539,'기사 리스트'!C:E,3,FALSE),"")</f>
        <v/>
      </c>
      <c r="Q539" s="110" t="str">
        <f>IFERROR(IF(E539="O",(INDEX('기사 리스트'!B:B,MATCH("http://skinnonews.com"&amp;A539,'기사 리스트'!C:C,0))),""),"")</f>
        <v/>
      </c>
    </row>
    <row r="540" spans="1:17">
      <c r="A540" s="6" t="s">
        <v>2233</v>
      </c>
      <c r="B540" s="6">
        <v>2</v>
      </c>
      <c r="C540" s="6">
        <v>2</v>
      </c>
      <c r="D540" s="110" t="str">
        <f t="shared" si="25"/>
        <v>기사임</v>
      </c>
      <c r="E540" s="110" t="str">
        <f>IF(D540="기사임",IFERROR(IF((VLOOKUP(CONCATENATE("http://skinnonews.com",A540),'기사 리스트'!C:E,3,FALSE))&gt;='뉴스룸 요약'!$F$17,"O",""),""),"")</f>
        <v/>
      </c>
      <c r="F540" s="110" t="str">
        <f>IFERROR(IF(VLOOKUP(CONCATENATE("http://skinnonews.com"&amp;A540),'기사 리스트'!C:D,2,FALSE)="yes","yes",""),"")</f>
        <v/>
      </c>
      <c r="G540" s="110" t="str">
        <f>IFERROR(IF(E540="O",B540/(EOMONTH('뉴스룸 요약'!$F$17,0)-(VLOOKUP(CONCATENATE("http://skinnonews.com",A540),'기사 리스트'!C:E,3,FALSE))+1),""),"")</f>
        <v/>
      </c>
      <c r="H540" s="110" t="str">
        <f>IFERROR(IF(E540="O",C540/(EOMONTH('뉴스룸 요약'!$F$17,0)-(VLOOKUP(CONCATENATE("http://skinnonews.com",A540),'기사 리스트'!C:E,3,FALSE))+1),""),"")</f>
        <v/>
      </c>
      <c r="I540" s="110" t="str">
        <f t="shared" si="26"/>
        <v/>
      </c>
      <c r="J540" s="110" t="str">
        <f t="shared" si="27"/>
        <v/>
      </c>
      <c r="L540" s="111">
        <f>IFERROR(VLOOKUP("http://skinnonews.com"&amp;A540,'기사 리스트'!C:E,3,FALSE),"")</f>
        <v>44564</v>
      </c>
      <c r="Q540" s="110" t="str">
        <f>IFERROR(IF(E540="O",(INDEX('기사 리스트'!B:B,MATCH("http://skinnonews.com"&amp;A540,'기사 리스트'!C:C,0))),""),"")</f>
        <v/>
      </c>
    </row>
    <row r="541" spans="1:17">
      <c r="A541" s="6" t="s">
        <v>1937</v>
      </c>
      <c r="B541" s="6">
        <v>2</v>
      </c>
      <c r="C541" s="6">
        <v>3</v>
      </c>
      <c r="D541" s="110" t="str">
        <f t="shared" si="25"/>
        <v>기사임</v>
      </c>
      <c r="E541" s="110" t="str">
        <f>IF(D541="기사임",IFERROR(IF((VLOOKUP(CONCATENATE("http://skinnonews.com",A541),'기사 리스트'!C:E,3,FALSE))&gt;='뉴스룸 요약'!$F$17,"O",""),""),"")</f>
        <v/>
      </c>
      <c r="F541" s="110" t="str">
        <f>IFERROR(IF(VLOOKUP(CONCATENATE("http://skinnonews.com"&amp;A541),'기사 리스트'!C:D,2,FALSE)="yes","yes",""),"")</f>
        <v/>
      </c>
      <c r="G541" s="110" t="str">
        <f>IFERROR(IF(E541="O",B541/(EOMONTH('뉴스룸 요약'!$F$17,0)-(VLOOKUP(CONCATENATE("http://skinnonews.com",A541),'기사 리스트'!C:E,3,FALSE))+1),""),"")</f>
        <v/>
      </c>
      <c r="H541" s="110" t="str">
        <f>IFERROR(IF(E541="O",C541/(EOMONTH('뉴스룸 요약'!$F$17,0)-(VLOOKUP(CONCATENATE("http://skinnonews.com",A541),'기사 리스트'!C:E,3,FALSE))+1),""),"")</f>
        <v/>
      </c>
      <c r="I541" s="110" t="str">
        <f t="shared" si="26"/>
        <v/>
      </c>
      <c r="J541" s="110" t="str">
        <f t="shared" si="27"/>
        <v/>
      </c>
      <c r="L541" s="111" t="str">
        <f>IFERROR(VLOOKUP("http://skinnonews.com"&amp;A541,'기사 리스트'!C:E,3,FALSE),"")</f>
        <v/>
      </c>
      <c r="Q541" s="110" t="str">
        <f>IFERROR(IF(E541="O",(INDEX('기사 리스트'!B:B,MATCH("http://skinnonews.com"&amp;A541,'기사 리스트'!C:C,0))),""),"")</f>
        <v/>
      </c>
    </row>
    <row r="542" spans="1:17">
      <c r="A542" s="6" t="s">
        <v>1507</v>
      </c>
      <c r="B542" s="6">
        <v>2</v>
      </c>
      <c r="C542" s="6">
        <v>3</v>
      </c>
      <c r="D542" s="110" t="str">
        <f t="shared" si="25"/>
        <v>기사임</v>
      </c>
      <c r="E542" s="110" t="str">
        <f>IF(D542="기사임",IFERROR(IF((VLOOKUP(CONCATENATE("http://skinnonews.com",A542),'기사 리스트'!C:E,3,FALSE))&gt;='뉴스룸 요약'!$F$17,"O",""),""),"")</f>
        <v/>
      </c>
      <c r="F542" s="110" t="str">
        <f>IFERROR(IF(VLOOKUP(CONCATENATE("http://skinnonews.com"&amp;A542),'기사 리스트'!C:D,2,FALSE)="yes","yes",""),"")</f>
        <v/>
      </c>
      <c r="G542" s="110" t="str">
        <f>IFERROR(IF(E542="O",B542/(EOMONTH('뉴스룸 요약'!$F$17,0)-(VLOOKUP(CONCATENATE("http://skinnonews.com",A542),'기사 리스트'!C:E,3,FALSE))+1),""),"")</f>
        <v/>
      </c>
      <c r="H542" s="110" t="str">
        <f>IFERROR(IF(E542="O",C542/(EOMONTH('뉴스룸 요약'!$F$17,0)-(VLOOKUP(CONCATENATE("http://skinnonews.com",A542),'기사 리스트'!C:E,3,FALSE))+1),""),"")</f>
        <v/>
      </c>
      <c r="I542" s="110" t="str">
        <f t="shared" si="26"/>
        <v/>
      </c>
      <c r="J542" s="110" t="str">
        <f t="shared" si="27"/>
        <v/>
      </c>
      <c r="L542" s="111" t="str">
        <f>IFERROR(VLOOKUP("http://skinnonews.com"&amp;A542,'기사 리스트'!C:E,3,FALSE),"")</f>
        <v/>
      </c>
      <c r="Q542" s="110" t="str">
        <f>IFERROR(IF(E542="O",(INDEX('기사 리스트'!B:B,MATCH("http://skinnonews.com"&amp;A542,'기사 리스트'!C:C,0))),""),"")</f>
        <v/>
      </c>
    </row>
    <row r="543" spans="1:17">
      <c r="A543" s="6" t="s">
        <v>2182</v>
      </c>
      <c r="B543" s="6">
        <v>2</v>
      </c>
      <c r="C543" s="6">
        <v>3</v>
      </c>
      <c r="D543" s="110" t="str">
        <f t="shared" si="25"/>
        <v>기사임</v>
      </c>
      <c r="E543" s="110" t="str">
        <f>IF(D543="기사임",IFERROR(IF((VLOOKUP(CONCATENATE("http://skinnonews.com",A543),'기사 리스트'!C:E,3,FALSE))&gt;='뉴스룸 요약'!$F$17,"O",""),""),"")</f>
        <v/>
      </c>
      <c r="F543" s="110" t="str">
        <f>IFERROR(IF(VLOOKUP(CONCATENATE("http://skinnonews.com"&amp;A543),'기사 리스트'!C:D,2,FALSE)="yes","yes",""),"")</f>
        <v/>
      </c>
      <c r="G543" s="110" t="str">
        <f>IFERROR(IF(E543="O",B543/(EOMONTH('뉴스룸 요약'!$F$17,0)-(VLOOKUP(CONCATENATE("http://skinnonews.com",A543),'기사 리스트'!C:E,3,FALSE))+1),""),"")</f>
        <v/>
      </c>
      <c r="H543" s="110" t="str">
        <f>IFERROR(IF(E543="O",C543/(EOMONTH('뉴스룸 요약'!$F$17,0)-(VLOOKUP(CONCATENATE("http://skinnonews.com",A543),'기사 리스트'!C:E,3,FALSE))+1),""),"")</f>
        <v/>
      </c>
      <c r="I543" s="110" t="str">
        <f t="shared" si="26"/>
        <v/>
      </c>
      <c r="J543" s="110" t="str">
        <f t="shared" si="27"/>
        <v/>
      </c>
      <c r="L543" s="111" t="str">
        <f>IFERROR(VLOOKUP("http://skinnonews.com"&amp;A543,'기사 리스트'!C:E,3,FALSE),"")</f>
        <v/>
      </c>
      <c r="Q543" s="110" t="str">
        <f>IFERROR(IF(E543="O",(INDEX('기사 리스트'!B:B,MATCH("http://skinnonews.com"&amp;A543,'기사 리스트'!C:C,0))),""),"")</f>
        <v/>
      </c>
    </row>
    <row r="544" spans="1:17">
      <c r="A544" s="6" t="s">
        <v>2058</v>
      </c>
      <c r="B544" s="6">
        <v>2</v>
      </c>
      <c r="C544" s="6">
        <v>2</v>
      </c>
      <c r="D544" s="110" t="str">
        <f t="shared" si="25"/>
        <v>기사임</v>
      </c>
      <c r="E544" s="110" t="str">
        <f>IF(D544="기사임",IFERROR(IF((VLOOKUP(CONCATENATE("http://skinnonews.com",A544),'기사 리스트'!C:E,3,FALSE))&gt;='뉴스룸 요약'!$F$17,"O",""),""),"")</f>
        <v/>
      </c>
      <c r="F544" s="110" t="str">
        <f>IFERROR(IF(VLOOKUP(CONCATENATE("http://skinnonews.com"&amp;A544),'기사 리스트'!C:D,2,FALSE)="yes","yes",""),"")</f>
        <v/>
      </c>
      <c r="G544" s="110" t="str">
        <f>IFERROR(IF(E544="O",B544/(EOMONTH('뉴스룸 요약'!$F$17,0)-(VLOOKUP(CONCATENATE("http://skinnonews.com",A544),'기사 리스트'!C:E,3,FALSE))+1),""),"")</f>
        <v/>
      </c>
      <c r="H544" s="110" t="str">
        <f>IFERROR(IF(E544="O",C544/(EOMONTH('뉴스룸 요약'!$F$17,0)-(VLOOKUP(CONCATENATE("http://skinnonews.com",A544),'기사 리스트'!C:E,3,FALSE))+1),""),"")</f>
        <v/>
      </c>
      <c r="I544" s="110" t="str">
        <f t="shared" si="26"/>
        <v/>
      </c>
      <c r="J544" s="110" t="str">
        <f t="shared" si="27"/>
        <v/>
      </c>
      <c r="L544" s="111" t="str">
        <f>IFERROR(VLOOKUP("http://skinnonews.com"&amp;A544,'기사 리스트'!C:E,3,FALSE),"")</f>
        <v/>
      </c>
      <c r="Q544" s="110" t="str">
        <f>IFERROR(IF(E544="O",(INDEX('기사 리스트'!B:B,MATCH("http://skinnonews.com"&amp;A544,'기사 리스트'!C:C,0))),""),"")</f>
        <v/>
      </c>
    </row>
    <row r="545" spans="1:17">
      <c r="A545" s="6" t="s">
        <v>2330</v>
      </c>
      <c r="B545" s="6">
        <v>2</v>
      </c>
      <c r="C545" s="6">
        <v>2</v>
      </c>
      <c r="D545" s="110" t="str">
        <f t="shared" si="25"/>
        <v>기사임</v>
      </c>
      <c r="E545" s="110" t="str">
        <f>IF(D545="기사임",IFERROR(IF((VLOOKUP(CONCATENATE("http://skinnonews.com",A545),'기사 리스트'!C:E,3,FALSE))&gt;='뉴스룸 요약'!$F$17,"O",""),""),"")</f>
        <v/>
      </c>
      <c r="F545" s="110" t="str">
        <f>IFERROR(IF(VLOOKUP(CONCATENATE("http://skinnonews.com"&amp;A545),'기사 리스트'!C:D,2,FALSE)="yes","yes",""),"")</f>
        <v/>
      </c>
      <c r="G545" s="110" t="str">
        <f>IFERROR(IF(E545="O",B545/(EOMONTH('뉴스룸 요약'!$F$17,0)-(VLOOKUP(CONCATENATE("http://skinnonews.com",A545),'기사 리스트'!C:E,3,FALSE))+1),""),"")</f>
        <v/>
      </c>
      <c r="H545" s="110" t="str">
        <f>IFERROR(IF(E545="O",C545/(EOMONTH('뉴스룸 요약'!$F$17,0)-(VLOOKUP(CONCATENATE("http://skinnonews.com",A545),'기사 리스트'!C:E,3,FALSE))+1),""),"")</f>
        <v/>
      </c>
      <c r="I545" s="110" t="str">
        <f t="shared" si="26"/>
        <v/>
      </c>
      <c r="J545" s="110" t="str">
        <f t="shared" si="27"/>
        <v/>
      </c>
      <c r="L545" s="111" t="str">
        <f>IFERROR(VLOOKUP("http://skinnonews.com"&amp;A545,'기사 리스트'!C:E,3,FALSE),"")</f>
        <v/>
      </c>
      <c r="Q545" s="110" t="str">
        <f>IFERROR(IF(E545="O",(INDEX('기사 리스트'!B:B,MATCH("http://skinnonews.com"&amp;A545,'기사 리스트'!C:C,0))),""),"")</f>
        <v/>
      </c>
    </row>
    <row r="546" spans="1:17">
      <c r="A546" s="6" t="s">
        <v>2069</v>
      </c>
      <c r="B546" s="6">
        <v>2</v>
      </c>
      <c r="C546" s="6">
        <v>4</v>
      </c>
      <c r="D546" s="110" t="str">
        <f t="shared" si="25"/>
        <v>기사임</v>
      </c>
      <c r="E546" s="110" t="str">
        <f>IF(D546="기사임",IFERROR(IF((VLOOKUP(CONCATENATE("http://skinnonews.com",A546),'기사 리스트'!C:E,3,FALSE))&gt;='뉴스룸 요약'!$F$17,"O",""),""),"")</f>
        <v/>
      </c>
      <c r="F546" s="110" t="str">
        <f>IFERROR(IF(VLOOKUP(CONCATENATE("http://skinnonews.com"&amp;A546),'기사 리스트'!C:D,2,FALSE)="yes","yes",""),"")</f>
        <v/>
      </c>
      <c r="G546" s="110" t="str">
        <f>IFERROR(IF(E546="O",B546/(EOMONTH('뉴스룸 요약'!$F$17,0)-(VLOOKUP(CONCATENATE("http://skinnonews.com",A546),'기사 리스트'!C:E,3,FALSE))+1),""),"")</f>
        <v/>
      </c>
      <c r="H546" s="110" t="str">
        <f>IFERROR(IF(E546="O",C546/(EOMONTH('뉴스룸 요약'!$F$17,0)-(VLOOKUP(CONCATENATE("http://skinnonews.com",A546),'기사 리스트'!C:E,3,FALSE))+1),""),"")</f>
        <v/>
      </c>
      <c r="I546" s="110" t="str">
        <f t="shared" si="26"/>
        <v/>
      </c>
      <c r="J546" s="110" t="str">
        <f t="shared" si="27"/>
        <v/>
      </c>
      <c r="L546" s="111" t="str">
        <f>IFERROR(VLOOKUP("http://skinnonews.com"&amp;A546,'기사 리스트'!C:E,3,FALSE),"")</f>
        <v/>
      </c>
      <c r="Q546" s="110" t="str">
        <f>IFERROR(IF(E546="O",(INDEX('기사 리스트'!B:B,MATCH("http://skinnonews.com"&amp;A546,'기사 리스트'!C:C,0))),""),"")</f>
        <v/>
      </c>
    </row>
    <row r="547" spans="1:17">
      <c r="A547" s="6" t="s">
        <v>2183</v>
      </c>
      <c r="B547" s="6">
        <v>2</v>
      </c>
      <c r="C547" s="6">
        <v>2</v>
      </c>
      <c r="D547" s="110" t="str">
        <f t="shared" si="25"/>
        <v>기사임</v>
      </c>
      <c r="E547" s="110" t="str">
        <f>IF(D547="기사임",IFERROR(IF((VLOOKUP(CONCATENATE("http://skinnonews.com",A547),'기사 리스트'!C:E,3,FALSE))&gt;='뉴스룸 요약'!$F$17,"O",""),""),"")</f>
        <v/>
      </c>
      <c r="F547" s="110" t="str">
        <f>IFERROR(IF(VLOOKUP(CONCATENATE("http://skinnonews.com"&amp;A547),'기사 리스트'!C:D,2,FALSE)="yes","yes",""),"")</f>
        <v/>
      </c>
      <c r="G547" s="110" t="str">
        <f>IFERROR(IF(E547="O",B547/(EOMONTH('뉴스룸 요약'!$F$17,0)-(VLOOKUP(CONCATENATE("http://skinnonews.com",A547),'기사 리스트'!C:E,3,FALSE))+1),""),"")</f>
        <v/>
      </c>
      <c r="H547" s="110" t="str">
        <f>IFERROR(IF(E547="O",C547/(EOMONTH('뉴스룸 요약'!$F$17,0)-(VLOOKUP(CONCATENATE("http://skinnonews.com",A547),'기사 리스트'!C:E,3,FALSE))+1),""),"")</f>
        <v/>
      </c>
      <c r="I547" s="110" t="str">
        <f t="shared" si="26"/>
        <v/>
      </c>
      <c r="J547" s="110" t="str">
        <f t="shared" si="27"/>
        <v/>
      </c>
      <c r="L547" s="111" t="str">
        <f>IFERROR(VLOOKUP("http://skinnonews.com"&amp;A547,'기사 리스트'!C:E,3,FALSE),"")</f>
        <v/>
      </c>
      <c r="Q547" s="110" t="str">
        <f>IFERROR(IF(E547="O",(INDEX('기사 리스트'!B:B,MATCH("http://skinnonews.com"&amp;A547,'기사 리스트'!C:C,0))),""),"")</f>
        <v/>
      </c>
    </row>
    <row r="548" spans="1:17">
      <c r="A548" s="6" t="s">
        <v>1615</v>
      </c>
      <c r="B548" s="6">
        <v>2</v>
      </c>
      <c r="C548" s="6">
        <v>1</v>
      </c>
      <c r="D548" s="110" t="str">
        <f t="shared" si="25"/>
        <v/>
      </c>
      <c r="E548" s="110" t="str">
        <f>IF(D548="기사임",IFERROR(IF((VLOOKUP(CONCATENATE("http://skinnonews.com",A548),'기사 리스트'!C:E,3,FALSE))&gt;='뉴스룸 요약'!$F$17,"O",""),""),"")</f>
        <v/>
      </c>
      <c r="F548" s="110" t="str">
        <f>IFERROR(IF(VLOOKUP(CONCATENATE("http://skinnonews.com"&amp;A548),'기사 리스트'!C:D,2,FALSE)="yes","yes",""),"")</f>
        <v/>
      </c>
      <c r="G548" s="110" t="str">
        <f>IFERROR(IF(E548="O",B548/(EOMONTH('뉴스룸 요약'!$F$17,0)-(VLOOKUP(CONCATENATE("http://skinnonews.com",A548),'기사 리스트'!C:E,3,FALSE))+1),""),"")</f>
        <v/>
      </c>
      <c r="H548" s="110" t="str">
        <f>IFERROR(IF(E548="O",C548/(EOMONTH('뉴스룸 요약'!$F$17,0)-(VLOOKUP(CONCATENATE("http://skinnonews.com",A548),'기사 리스트'!C:E,3,FALSE))+1),""),"")</f>
        <v/>
      </c>
      <c r="I548" s="110" t="str">
        <f t="shared" si="26"/>
        <v/>
      </c>
      <c r="J548" s="110" t="str">
        <f t="shared" si="27"/>
        <v/>
      </c>
      <c r="L548" s="111" t="str">
        <f>IFERROR(VLOOKUP("http://skinnonews.com"&amp;A548,'기사 리스트'!C:E,3,FALSE),"")</f>
        <v/>
      </c>
      <c r="Q548" s="110" t="str">
        <f>IFERROR(IF(E548="O",(INDEX('기사 리스트'!B:B,MATCH("http://skinnonews.com"&amp;A548,'기사 리스트'!C:C,0))),""),"")</f>
        <v/>
      </c>
    </row>
    <row r="549" spans="1:17">
      <c r="A549" s="6" t="s">
        <v>2331</v>
      </c>
      <c r="B549" s="6">
        <v>2</v>
      </c>
      <c r="C549" s="6">
        <v>2</v>
      </c>
      <c r="D549" s="110" t="str">
        <f t="shared" si="25"/>
        <v/>
      </c>
      <c r="E549" s="110" t="str">
        <f>IF(D549="기사임",IFERROR(IF((VLOOKUP(CONCATENATE("http://skinnonews.com",A549),'기사 리스트'!C:E,3,FALSE))&gt;='뉴스룸 요약'!$F$17,"O",""),""),"")</f>
        <v/>
      </c>
      <c r="F549" s="110" t="str">
        <f>IFERROR(IF(VLOOKUP(CONCATENATE("http://skinnonews.com"&amp;A549),'기사 리스트'!C:D,2,FALSE)="yes","yes",""),"")</f>
        <v/>
      </c>
      <c r="G549" s="110" t="str">
        <f>IFERROR(IF(E549="O",B549/(EOMONTH('뉴스룸 요약'!$F$17,0)-(VLOOKUP(CONCATENATE("http://skinnonews.com",A549),'기사 리스트'!C:E,3,FALSE))+1),""),"")</f>
        <v/>
      </c>
      <c r="H549" s="110" t="str">
        <f>IFERROR(IF(E549="O",C549/(EOMONTH('뉴스룸 요약'!$F$17,0)-(VLOOKUP(CONCATENATE("http://skinnonews.com",A549),'기사 리스트'!C:E,3,FALSE))+1),""),"")</f>
        <v/>
      </c>
      <c r="I549" s="110" t="str">
        <f t="shared" si="26"/>
        <v/>
      </c>
      <c r="J549" s="110" t="str">
        <f t="shared" si="27"/>
        <v/>
      </c>
      <c r="L549" s="111" t="str">
        <f>IFERROR(VLOOKUP("http://skinnonews.com"&amp;A549,'기사 리스트'!C:E,3,FALSE),"")</f>
        <v/>
      </c>
      <c r="Q549" s="110" t="str">
        <f>IFERROR(IF(E549="O",(INDEX('기사 리스트'!B:B,MATCH("http://skinnonews.com"&amp;A549,'기사 리스트'!C:C,0))),""),"")</f>
        <v/>
      </c>
    </row>
    <row r="550" spans="1:17">
      <c r="A550" s="6" t="s">
        <v>1315</v>
      </c>
      <c r="B550" s="6">
        <v>2</v>
      </c>
      <c r="C550" s="6">
        <v>2</v>
      </c>
      <c r="D550" s="110" t="str">
        <f t="shared" si="25"/>
        <v/>
      </c>
      <c r="E550" s="110" t="str">
        <f>IF(D550="기사임",IFERROR(IF((VLOOKUP(CONCATENATE("http://skinnonews.com",A550),'기사 리스트'!C:E,3,FALSE))&gt;='뉴스룸 요약'!$F$17,"O",""),""),"")</f>
        <v/>
      </c>
      <c r="F550" s="110" t="str">
        <f>IFERROR(IF(VLOOKUP(CONCATENATE("http://skinnonews.com"&amp;A550),'기사 리스트'!C:D,2,FALSE)="yes","yes",""),"")</f>
        <v/>
      </c>
      <c r="G550" s="110" t="str">
        <f>IFERROR(IF(E550="O",B550/(EOMONTH('뉴스룸 요약'!$F$17,0)-(VLOOKUP(CONCATENATE("http://skinnonews.com",A550),'기사 리스트'!C:E,3,FALSE))+1),""),"")</f>
        <v/>
      </c>
      <c r="H550" s="110" t="str">
        <f>IFERROR(IF(E550="O",C550/(EOMONTH('뉴스룸 요약'!$F$17,0)-(VLOOKUP(CONCATENATE("http://skinnonews.com",A550),'기사 리스트'!C:E,3,FALSE))+1),""),"")</f>
        <v/>
      </c>
      <c r="I550" s="110" t="str">
        <f t="shared" si="26"/>
        <v/>
      </c>
      <c r="J550" s="110" t="str">
        <f t="shared" si="27"/>
        <v/>
      </c>
      <c r="L550" s="111" t="str">
        <f>IFERROR(VLOOKUP("http://skinnonews.com"&amp;A550,'기사 리스트'!C:E,3,FALSE),"")</f>
        <v/>
      </c>
      <c r="Q550" s="110" t="str">
        <f>IFERROR(IF(E550="O",(INDEX('기사 리스트'!B:B,MATCH("http://skinnonews.com"&amp;A550,'기사 리스트'!C:C,0))),""),"")</f>
        <v/>
      </c>
    </row>
    <row r="551" spans="1:17">
      <c r="A551" s="6" t="s">
        <v>2072</v>
      </c>
      <c r="B551" s="6">
        <v>2</v>
      </c>
      <c r="C551" s="6">
        <v>1</v>
      </c>
      <c r="D551" s="110" t="str">
        <f t="shared" si="25"/>
        <v/>
      </c>
      <c r="E551" s="110" t="str">
        <f>IF(D551="기사임",IFERROR(IF((VLOOKUP(CONCATENATE("http://skinnonews.com",A551),'기사 리스트'!C:E,3,FALSE))&gt;='뉴스룸 요약'!$F$17,"O",""),""),"")</f>
        <v/>
      </c>
      <c r="F551" s="110" t="str">
        <f>IFERROR(IF(VLOOKUP(CONCATENATE("http://skinnonews.com"&amp;A551),'기사 리스트'!C:D,2,FALSE)="yes","yes",""),"")</f>
        <v/>
      </c>
      <c r="G551" s="110" t="str">
        <f>IFERROR(IF(E551="O",B551/(EOMONTH('뉴스룸 요약'!$F$17,0)-(VLOOKUP(CONCATENATE("http://skinnonews.com",A551),'기사 리스트'!C:E,3,FALSE))+1),""),"")</f>
        <v/>
      </c>
      <c r="H551" s="110" t="str">
        <f>IFERROR(IF(E551="O",C551/(EOMONTH('뉴스룸 요약'!$F$17,0)-(VLOOKUP(CONCATENATE("http://skinnonews.com",A551),'기사 리스트'!C:E,3,FALSE))+1),""),"")</f>
        <v/>
      </c>
      <c r="I551" s="110" t="str">
        <f t="shared" si="26"/>
        <v/>
      </c>
      <c r="J551" s="110" t="str">
        <f t="shared" si="27"/>
        <v/>
      </c>
      <c r="L551" s="111" t="str">
        <f>IFERROR(VLOOKUP("http://skinnonews.com"&amp;A551,'기사 리스트'!C:E,3,FALSE),"")</f>
        <v/>
      </c>
      <c r="Q551" s="110" t="str">
        <f>IFERROR(IF(E551="O",(INDEX('기사 리스트'!B:B,MATCH("http://skinnonews.com"&amp;A551,'기사 리스트'!C:C,0))),""),"")</f>
        <v/>
      </c>
    </row>
    <row r="552" spans="1:17">
      <c r="A552" s="6" t="s">
        <v>2332</v>
      </c>
      <c r="B552" s="6">
        <v>2</v>
      </c>
      <c r="C552" s="6">
        <v>1</v>
      </c>
      <c r="D552" s="110" t="str">
        <f t="shared" si="25"/>
        <v/>
      </c>
      <c r="E552" s="110" t="str">
        <f>IF(D552="기사임",IFERROR(IF((VLOOKUP(CONCATENATE("http://skinnonews.com",A552),'기사 리스트'!C:E,3,FALSE))&gt;='뉴스룸 요약'!$F$17,"O",""),""),"")</f>
        <v/>
      </c>
      <c r="F552" s="110" t="str">
        <f>IFERROR(IF(VLOOKUP(CONCATENATE("http://skinnonews.com"&amp;A552),'기사 리스트'!C:D,2,FALSE)="yes","yes",""),"")</f>
        <v/>
      </c>
      <c r="G552" s="110" t="str">
        <f>IFERROR(IF(E552="O",B552/(EOMONTH('뉴스룸 요약'!$F$17,0)-(VLOOKUP(CONCATENATE("http://skinnonews.com",A552),'기사 리스트'!C:E,3,FALSE))+1),""),"")</f>
        <v/>
      </c>
      <c r="H552" s="110" t="str">
        <f>IFERROR(IF(E552="O",C552/(EOMONTH('뉴스룸 요약'!$F$17,0)-(VLOOKUP(CONCATENATE("http://skinnonews.com",A552),'기사 리스트'!C:E,3,FALSE))+1),""),"")</f>
        <v/>
      </c>
      <c r="I552" s="110" t="str">
        <f t="shared" si="26"/>
        <v/>
      </c>
      <c r="J552" s="110" t="str">
        <f t="shared" si="27"/>
        <v/>
      </c>
      <c r="L552" s="111" t="str">
        <f>IFERROR(VLOOKUP("http://skinnonews.com"&amp;A552,'기사 리스트'!C:E,3,FALSE),"")</f>
        <v/>
      </c>
      <c r="Q552" s="110" t="str">
        <f>IFERROR(IF(E552="O",(INDEX('기사 리스트'!B:B,MATCH("http://skinnonews.com"&amp;A552,'기사 리스트'!C:C,0))),""),"")</f>
        <v/>
      </c>
    </row>
    <row r="553" spans="1:17">
      <c r="A553" s="6" t="s">
        <v>2333</v>
      </c>
      <c r="B553" s="6">
        <v>2</v>
      </c>
      <c r="C553" s="6">
        <v>1</v>
      </c>
      <c r="D553" s="110" t="str">
        <f t="shared" si="25"/>
        <v/>
      </c>
      <c r="E553" s="110" t="str">
        <f>IF(D553="기사임",IFERROR(IF((VLOOKUP(CONCATENATE("http://skinnonews.com",A553),'기사 리스트'!C:E,3,FALSE))&gt;='뉴스룸 요약'!$F$17,"O",""),""),"")</f>
        <v/>
      </c>
      <c r="F553" s="110" t="str">
        <f>IFERROR(IF(VLOOKUP(CONCATENATE("http://skinnonews.com"&amp;A553),'기사 리스트'!C:D,2,FALSE)="yes","yes",""),"")</f>
        <v/>
      </c>
      <c r="G553" s="110" t="str">
        <f>IFERROR(IF(E553="O",B553/(EOMONTH('뉴스룸 요약'!$F$17,0)-(VLOOKUP(CONCATENATE("http://skinnonews.com",A553),'기사 리스트'!C:E,3,FALSE))+1),""),"")</f>
        <v/>
      </c>
      <c r="H553" s="110" t="str">
        <f>IFERROR(IF(E553="O",C553/(EOMONTH('뉴스룸 요약'!$F$17,0)-(VLOOKUP(CONCATENATE("http://skinnonews.com",A553),'기사 리스트'!C:E,3,FALSE))+1),""),"")</f>
        <v/>
      </c>
      <c r="I553" s="110" t="str">
        <f t="shared" si="26"/>
        <v/>
      </c>
      <c r="J553" s="110" t="str">
        <f t="shared" si="27"/>
        <v/>
      </c>
      <c r="L553" s="111" t="str">
        <f>IFERROR(VLOOKUP("http://skinnonews.com"&amp;A553,'기사 리스트'!C:E,3,FALSE),"")</f>
        <v/>
      </c>
      <c r="Q553" s="110" t="str">
        <f>IFERROR(IF(E553="O",(INDEX('기사 리스트'!B:B,MATCH("http://skinnonews.com"&amp;A553,'기사 리스트'!C:C,0))),""),"")</f>
        <v/>
      </c>
    </row>
    <row r="554" spans="1:17">
      <c r="A554" s="6" t="s">
        <v>2059</v>
      </c>
      <c r="B554" s="6">
        <v>2</v>
      </c>
      <c r="C554" s="6">
        <v>1</v>
      </c>
      <c r="D554" s="110" t="str">
        <f t="shared" si="25"/>
        <v/>
      </c>
      <c r="E554" s="110" t="str">
        <f>IF(D554="기사임",IFERROR(IF((VLOOKUP(CONCATENATE("http://skinnonews.com",A554),'기사 리스트'!C:E,3,FALSE))&gt;='뉴스룸 요약'!$F$17,"O",""),""),"")</f>
        <v/>
      </c>
      <c r="F554" s="110" t="str">
        <f>IFERROR(IF(VLOOKUP(CONCATENATE("http://skinnonews.com"&amp;A554),'기사 리스트'!C:D,2,FALSE)="yes","yes",""),"")</f>
        <v/>
      </c>
      <c r="G554" s="110" t="str">
        <f>IFERROR(IF(E554="O",B554/(EOMONTH('뉴스룸 요약'!$F$17,0)-(VLOOKUP(CONCATENATE("http://skinnonews.com",A554),'기사 리스트'!C:E,3,FALSE))+1),""),"")</f>
        <v/>
      </c>
      <c r="H554" s="110" t="str">
        <f>IFERROR(IF(E554="O",C554/(EOMONTH('뉴스룸 요약'!$F$17,0)-(VLOOKUP(CONCATENATE("http://skinnonews.com",A554),'기사 리스트'!C:E,3,FALSE))+1),""),"")</f>
        <v/>
      </c>
      <c r="I554" s="110" t="str">
        <f t="shared" si="26"/>
        <v/>
      </c>
      <c r="J554" s="110" t="str">
        <f t="shared" si="27"/>
        <v/>
      </c>
      <c r="L554" s="111" t="str">
        <f>IFERROR(VLOOKUP("http://skinnonews.com"&amp;A554,'기사 리스트'!C:E,3,FALSE),"")</f>
        <v/>
      </c>
      <c r="Q554" s="110" t="str">
        <f>IFERROR(IF(E554="O",(INDEX('기사 리스트'!B:B,MATCH("http://skinnonews.com"&amp;A554,'기사 리스트'!C:C,0))),""),"")</f>
        <v/>
      </c>
    </row>
    <row r="555" spans="1:17">
      <c r="A555" s="6" t="s">
        <v>2034</v>
      </c>
      <c r="B555" s="6">
        <v>2</v>
      </c>
      <c r="C555" s="6">
        <v>1</v>
      </c>
      <c r="D555" s="110" t="str">
        <f t="shared" si="25"/>
        <v/>
      </c>
      <c r="E555" s="110" t="str">
        <f>IF(D555="기사임",IFERROR(IF((VLOOKUP(CONCATENATE("http://skinnonews.com",A555),'기사 리스트'!C:E,3,FALSE))&gt;='뉴스룸 요약'!$F$17,"O",""),""),"")</f>
        <v/>
      </c>
      <c r="F555" s="110" t="str">
        <f>IFERROR(IF(VLOOKUP(CONCATENATE("http://skinnonews.com"&amp;A555),'기사 리스트'!C:D,2,FALSE)="yes","yes",""),"")</f>
        <v/>
      </c>
      <c r="G555" s="110" t="str">
        <f>IFERROR(IF(E555="O",B555/(EOMONTH('뉴스룸 요약'!$F$17,0)-(VLOOKUP(CONCATENATE("http://skinnonews.com",A555),'기사 리스트'!C:E,3,FALSE))+1),""),"")</f>
        <v/>
      </c>
      <c r="H555" s="110" t="str">
        <f>IFERROR(IF(E555="O",C555/(EOMONTH('뉴스룸 요약'!$F$17,0)-(VLOOKUP(CONCATENATE("http://skinnonews.com",A555),'기사 리스트'!C:E,3,FALSE))+1),""),"")</f>
        <v/>
      </c>
      <c r="I555" s="110" t="str">
        <f t="shared" si="26"/>
        <v/>
      </c>
      <c r="J555" s="110" t="str">
        <f t="shared" si="27"/>
        <v/>
      </c>
      <c r="L555" s="111" t="str">
        <f>IFERROR(VLOOKUP("http://skinnonews.com"&amp;A555,'기사 리스트'!C:E,3,FALSE),"")</f>
        <v/>
      </c>
      <c r="Q555" s="110" t="str">
        <f>IFERROR(IF(E555="O",(INDEX('기사 리스트'!B:B,MATCH("http://skinnonews.com"&amp;A555,'기사 리스트'!C:C,0))),""),"")</f>
        <v/>
      </c>
    </row>
    <row r="556" spans="1:17">
      <c r="A556" s="6" t="s">
        <v>2238</v>
      </c>
      <c r="B556" s="6">
        <v>2</v>
      </c>
      <c r="C556" s="6">
        <v>2</v>
      </c>
      <c r="D556" s="110" t="str">
        <f t="shared" si="25"/>
        <v/>
      </c>
      <c r="E556" s="110" t="str">
        <f>IF(D556="기사임",IFERROR(IF((VLOOKUP(CONCATENATE("http://skinnonews.com",A556),'기사 리스트'!C:E,3,FALSE))&gt;='뉴스룸 요약'!$F$17,"O",""),""),"")</f>
        <v/>
      </c>
      <c r="F556" s="110" t="str">
        <f>IFERROR(IF(VLOOKUP(CONCATENATE("http://skinnonews.com"&amp;A556),'기사 리스트'!C:D,2,FALSE)="yes","yes",""),"")</f>
        <v/>
      </c>
      <c r="G556" s="110" t="str">
        <f>IFERROR(IF(E556="O",B556/(EOMONTH('뉴스룸 요약'!$F$17,0)-(VLOOKUP(CONCATENATE("http://skinnonews.com",A556),'기사 리스트'!C:E,3,FALSE))+1),""),"")</f>
        <v/>
      </c>
      <c r="H556" s="110" t="str">
        <f>IFERROR(IF(E556="O",C556/(EOMONTH('뉴스룸 요약'!$F$17,0)-(VLOOKUP(CONCATENATE("http://skinnonews.com",A556),'기사 리스트'!C:E,3,FALSE))+1),""),"")</f>
        <v/>
      </c>
      <c r="I556" s="110" t="str">
        <f t="shared" si="26"/>
        <v/>
      </c>
      <c r="J556" s="110" t="str">
        <f t="shared" si="27"/>
        <v/>
      </c>
      <c r="L556" s="111" t="str">
        <f>IFERROR(VLOOKUP("http://skinnonews.com"&amp;A556,'기사 리스트'!C:E,3,FALSE),"")</f>
        <v/>
      </c>
      <c r="Q556" s="110" t="str">
        <f>IFERROR(IF(E556="O",(INDEX('기사 리스트'!B:B,MATCH("http://skinnonews.com"&amp;A556,'기사 리스트'!C:C,0))),""),"")</f>
        <v/>
      </c>
    </row>
    <row r="557" spans="1:17">
      <c r="A557" s="6" t="s">
        <v>2334</v>
      </c>
      <c r="B557" s="6">
        <v>2</v>
      </c>
      <c r="C557" s="6">
        <v>1</v>
      </c>
      <c r="D557" s="110" t="str">
        <f t="shared" si="25"/>
        <v/>
      </c>
      <c r="E557" s="110" t="str">
        <f>IF(D557="기사임",IFERROR(IF((VLOOKUP(CONCATENATE("http://skinnonews.com",A557),'기사 리스트'!C:E,3,FALSE))&gt;='뉴스룸 요약'!$F$17,"O",""),""),"")</f>
        <v/>
      </c>
      <c r="F557" s="110" t="str">
        <f>IFERROR(IF(VLOOKUP(CONCATENATE("http://skinnonews.com"&amp;A557),'기사 리스트'!C:D,2,FALSE)="yes","yes",""),"")</f>
        <v/>
      </c>
      <c r="G557" s="110" t="str">
        <f>IFERROR(IF(E557="O",B557/(EOMONTH('뉴스룸 요약'!$F$17,0)-(VLOOKUP(CONCATENATE("http://skinnonews.com",A557),'기사 리스트'!C:E,3,FALSE))+1),""),"")</f>
        <v/>
      </c>
      <c r="H557" s="110" t="str">
        <f>IFERROR(IF(E557="O",C557/(EOMONTH('뉴스룸 요약'!$F$17,0)-(VLOOKUP(CONCATENATE("http://skinnonews.com",A557),'기사 리스트'!C:E,3,FALSE))+1),""),"")</f>
        <v/>
      </c>
      <c r="I557" s="110" t="str">
        <f t="shared" si="26"/>
        <v/>
      </c>
      <c r="J557" s="110" t="str">
        <f t="shared" si="27"/>
        <v/>
      </c>
      <c r="L557" s="111" t="str">
        <f>IFERROR(VLOOKUP("http://skinnonews.com"&amp;A557,'기사 리스트'!C:E,3,FALSE),"")</f>
        <v/>
      </c>
      <c r="Q557" s="110" t="str">
        <f>IFERROR(IF(E557="O",(INDEX('기사 리스트'!B:B,MATCH("http://skinnonews.com"&amp;A557,'기사 리스트'!C:C,0))),""),"")</f>
        <v/>
      </c>
    </row>
    <row r="558" spans="1:17">
      <c r="A558" s="6" t="s">
        <v>2335</v>
      </c>
      <c r="B558" s="6">
        <v>2</v>
      </c>
      <c r="C558" s="6">
        <v>2</v>
      </c>
      <c r="D558" s="110" t="str">
        <f t="shared" si="25"/>
        <v/>
      </c>
      <c r="E558" s="110" t="str">
        <f>IF(D558="기사임",IFERROR(IF((VLOOKUP(CONCATENATE("http://skinnonews.com",A558),'기사 리스트'!C:E,3,FALSE))&gt;='뉴스룸 요약'!$F$17,"O",""),""),"")</f>
        <v/>
      </c>
      <c r="F558" s="110" t="str">
        <f>IFERROR(IF(VLOOKUP(CONCATENATE("http://skinnonews.com"&amp;A558),'기사 리스트'!C:D,2,FALSE)="yes","yes",""),"")</f>
        <v/>
      </c>
      <c r="G558" s="110" t="str">
        <f>IFERROR(IF(E558="O",B558/(EOMONTH('뉴스룸 요약'!$F$17,0)-(VLOOKUP(CONCATENATE("http://skinnonews.com",A558),'기사 리스트'!C:E,3,FALSE))+1),""),"")</f>
        <v/>
      </c>
      <c r="H558" s="110" t="str">
        <f>IFERROR(IF(E558="O",C558/(EOMONTH('뉴스룸 요약'!$F$17,0)-(VLOOKUP(CONCATENATE("http://skinnonews.com",A558),'기사 리스트'!C:E,3,FALSE))+1),""),"")</f>
        <v/>
      </c>
      <c r="I558" s="110" t="str">
        <f t="shared" si="26"/>
        <v/>
      </c>
      <c r="J558" s="110" t="str">
        <f t="shared" si="27"/>
        <v/>
      </c>
      <c r="L558" s="111" t="str">
        <f>IFERROR(VLOOKUP("http://skinnonews.com"&amp;A558,'기사 리스트'!C:E,3,FALSE),"")</f>
        <v/>
      </c>
      <c r="Q558" s="110" t="str">
        <f>IFERROR(IF(E558="O",(INDEX('기사 리스트'!B:B,MATCH("http://skinnonews.com"&amp;A558,'기사 리스트'!C:C,0))),""),"")</f>
        <v/>
      </c>
    </row>
    <row r="559" spans="1:17">
      <c r="A559" s="6" t="s">
        <v>2215</v>
      </c>
      <c r="B559" s="6">
        <v>2</v>
      </c>
      <c r="C559" s="6">
        <v>2</v>
      </c>
      <c r="D559" s="110" t="str">
        <f t="shared" si="25"/>
        <v/>
      </c>
      <c r="E559" s="110" t="str">
        <f>IF(D559="기사임",IFERROR(IF((VLOOKUP(CONCATENATE("http://skinnonews.com",A559),'기사 리스트'!C:E,3,FALSE))&gt;='뉴스룸 요약'!$F$17,"O",""),""),"")</f>
        <v/>
      </c>
      <c r="F559" s="110" t="str">
        <f>IFERROR(IF(VLOOKUP(CONCATENATE("http://skinnonews.com"&amp;A559),'기사 리스트'!C:D,2,FALSE)="yes","yes",""),"")</f>
        <v/>
      </c>
      <c r="G559" s="110" t="str">
        <f>IFERROR(IF(E559="O",B559/(EOMONTH('뉴스룸 요약'!$F$17,0)-(VLOOKUP(CONCATENATE("http://skinnonews.com",A559),'기사 리스트'!C:E,3,FALSE))+1),""),"")</f>
        <v/>
      </c>
      <c r="H559" s="110" t="str">
        <f>IFERROR(IF(E559="O",C559/(EOMONTH('뉴스룸 요약'!$F$17,0)-(VLOOKUP(CONCATENATE("http://skinnonews.com",A559),'기사 리스트'!C:E,3,FALSE))+1),""),"")</f>
        <v/>
      </c>
      <c r="I559" s="110" t="str">
        <f t="shared" si="26"/>
        <v/>
      </c>
      <c r="J559" s="110" t="str">
        <f t="shared" si="27"/>
        <v/>
      </c>
      <c r="L559" s="111" t="str">
        <f>IFERROR(VLOOKUP("http://skinnonews.com"&amp;A559,'기사 리스트'!C:E,3,FALSE),"")</f>
        <v/>
      </c>
      <c r="Q559" s="110" t="str">
        <f>IFERROR(IF(E559="O",(INDEX('기사 리스트'!B:B,MATCH("http://skinnonews.com"&amp;A559,'기사 리스트'!C:C,0))),""),"")</f>
        <v/>
      </c>
    </row>
    <row r="560" spans="1:17">
      <c r="A560" s="6" t="s">
        <v>649</v>
      </c>
      <c r="B560" s="6">
        <v>2</v>
      </c>
      <c r="C560" s="6">
        <v>2</v>
      </c>
      <c r="D560" s="110" t="str">
        <f t="shared" si="25"/>
        <v/>
      </c>
      <c r="E560" s="110" t="str">
        <f>IF(D560="기사임",IFERROR(IF((VLOOKUP(CONCATENATE("http://skinnonews.com",A560),'기사 리스트'!C:E,3,FALSE))&gt;='뉴스룸 요약'!$F$17,"O",""),""),"")</f>
        <v/>
      </c>
      <c r="F560" s="110" t="str">
        <f>IFERROR(IF(VLOOKUP(CONCATENATE("http://skinnonews.com"&amp;A560),'기사 리스트'!C:D,2,FALSE)="yes","yes",""),"")</f>
        <v/>
      </c>
      <c r="G560" s="110" t="str">
        <f>IFERROR(IF(E560="O",B560/(EOMONTH('뉴스룸 요약'!$F$17,0)-(VLOOKUP(CONCATENATE("http://skinnonews.com",A560),'기사 리스트'!C:E,3,FALSE))+1),""),"")</f>
        <v/>
      </c>
      <c r="H560" s="110" t="str">
        <f>IFERROR(IF(E560="O",C560/(EOMONTH('뉴스룸 요약'!$F$17,0)-(VLOOKUP(CONCATENATE("http://skinnonews.com",A560),'기사 리스트'!C:E,3,FALSE))+1),""),"")</f>
        <v/>
      </c>
      <c r="I560" s="110" t="str">
        <f t="shared" si="26"/>
        <v/>
      </c>
      <c r="J560" s="110" t="str">
        <f t="shared" si="27"/>
        <v/>
      </c>
      <c r="L560" s="111" t="str">
        <f>IFERROR(VLOOKUP("http://skinnonews.com"&amp;A560,'기사 리스트'!C:E,3,FALSE),"")</f>
        <v/>
      </c>
      <c r="Q560" s="110" t="str">
        <f>IFERROR(IF(E560="O",(INDEX('기사 리스트'!B:B,MATCH("http://skinnonews.com"&amp;A560,'기사 리스트'!C:C,0))),""),"")</f>
        <v/>
      </c>
    </row>
    <row r="561" spans="1:17">
      <c r="A561" s="6" t="s">
        <v>1624</v>
      </c>
      <c r="B561" s="6">
        <v>2</v>
      </c>
      <c r="C561" s="6">
        <v>1</v>
      </c>
      <c r="D561" s="110" t="str">
        <f t="shared" si="25"/>
        <v/>
      </c>
      <c r="E561" s="110" t="str">
        <f>IF(D561="기사임",IFERROR(IF((VLOOKUP(CONCATENATE("http://skinnonews.com",A561),'기사 리스트'!C:E,3,FALSE))&gt;='뉴스룸 요약'!$F$17,"O",""),""),"")</f>
        <v/>
      </c>
      <c r="F561" s="110" t="str">
        <f>IFERROR(IF(VLOOKUP(CONCATENATE("http://skinnonews.com"&amp;A561),'기사 리스트'!C:D,2,FALSE)="yes","yes",""),"")</f>
        <v/>
      </c>
      <c r="G561" s="110" t="str">
        <f>IFERROR(IF(E561="O",B561/(EOMONTH('뉴스룸 요약'!$F$17,0)-(VLOOKUP(CONCATENATE("http://skinnonews.com",A561),'기사 리스트'!C:E,3,FALSE))+1),""),"")</f>
        <v/>
      </c>
      <c r="H561" s="110" t="str">
        <f>IFERROR(IF(E561="O",C561/(EOMONTH('뉴스룸 요약'!$F$17,0)-(VLOOKUP(CONCATENATE("http://skinnonews.com",A561),'기사 리스트'!C:E,3,FALSE))+1),""),"")</f>
        <v/>
      </c>
      <c r="I561" s="110" t="str">
        <f t="shared" si="26"/>
        <v/>
      </c>
      <c r="J561" s="110" t="str">
        <f t="shared" si="27"/>
        <v/>
      </c>
      <c r="L561" s="111" t="str">
        <f>IFERROR(VLOOKUP("http://skinnonews.com"&amp;A561,'기사 리스트'!C:E,3,FALSE),"")</f>
        <v/>
      </c>
      <c r="Q561" s="110" t="str">
        <f>IFERROR(IF(E561="O",(INDEX('기사 리스트'!B:B,MATCH("http://skinnonews.com"&amp;A561,'기사 리스트'!C:C,0))),""),"")</f>
        <v/>
      </c>
    </row>
    <row r="562" spans="1:17">
      <c r="A562" s="6" t="s">
        <v>1561</v>
      </c>
      <c r="B562" s="6">
        <v>2</v>
      </c>
      <c r="C562" s="6">
        <v>2</v>
      </c>
      <c r="D562" s="110" t="str">
        <f t="shared" si="25"/>
        <v/>
      </c>
      <c r="E562" s="110" t="str">
        <f>IF(D562="기사임",IFERROR(IF((VLOOKUP(CONCATENATE("http://skinnonews.com",A562),'기사 리스트'!C:E,3,FALSE))&gt;='뉴스룸 요약'!$F$17,"O",""),""),"")</f>
        <v/>
      </c>
      <c r="F562" s="110" t="str">
        <f>IFERROR(IF(VLOOKUP(CONCATENATE("http://skinnonews.com"&amp;A562),'기사 리스트'!C:D,2,FALSE)="yes","yes",""),"")</f>
        <v/>
      </c>
      <c r="G562" s="110" t="str">
        <f>IFERROR(IF(E562="O",B562/(EOMONTH('뉴스룸 요약'!$F$17,0)-(VLOOKUP(CONCATENATE("http://skinnonews.com",A562),'기사 리스트'!C:E,3,FALSE))+1),""),"")</f>
        <v/>
      </c>
      <c r="H562" s="110" t="str">
        <f>IFERROR(IF(E562="O",C562/(EOMONTH('뉴스룸 요약'!$F$17,0)-(VLOOKUP(CONCATENATE("http://skinnonews.com",A562),'기사 리스트'!C:E,3,FALSE))+1),""),"")</f>
        <v/>
      </c>
      <c r="I562" s="110" t="str">
        <f t="shared" si="26"/>
        <v/>
      </c>
      <c r="J562" s="110" t="str">
        <f t="shared" si="27"/>
        <v/>
      </c>
      <c r="L562" s="111" t="str">
        <f>IFERROR(VLOOKUP("http://skinnonews.com"&amp;A562,'기사 리스트'!C:E,3,FALSE),"")</f>
        <v/>
      </c>
      <c r="Q562" s="110" t="str">
        <f>IFERROR(IF(E562="O",(INDEX('기사 리스트'!B:B,MATCH("http://skinnonews.com"&amp;A562,'기사 리스트'!C:C,0))),""),"")</f>
        <v/>
      </c>
    </row>
    <row r="563" spans="1:17">
      <c r="A563" s="6" t="s">
        <v>521</v>
      </c>
      <c r="B563" s="6">
        <v>2</v>
      </c>
      <c r="C563" s="6">
        <v>2</v>
      </c>
      <c r="D563" s="110" t="str">
        <f t="shared" si="25"/>
        <v/>
      </c>
      <c r="E563" s="110" t="str">
        <f>IF(D563="기사임",IFERROR(IF((VLOOKUP(CONCATENATE("http://skinnonews.com",A563),'기사 리스트'!C:E,3,FALSE))&gt;='뉴스룸 요약'!$F$17,"O",""),""),"")</f>
        <v/>
      </c>
      <c r="F563" s="110" t="str">
        <f>IFERROR(IF(VLOOKUP(CONCATENATE("http://skinnonews.com"&amp;A563),'기사 리스트'!C:D,2,FALSE)="yes","yes",""),"")</f>
        <v/>
      </c>
      <c r="G563" s="110" t="str">
        <f>IFERROR(IF(E563="O",B563/(EOMONTH('뉴스룸 요약'!$F$17,0)-(VLOOKUP(CONCATENATE("http://skinnonews.com",A563),'기사 리스트'!C:E,3,FALSE))+1),""),"")</f>
        <v/>
      </c>
      <c r="H563" s="110" t="str">
        <f>IFERROR(IF(E563="O",C563/(EOMONTH('뉴스룸 요약'!$F$17,0)-(VLOOKUP(CONCATENATE("http://skinnonews.com",A563),'기사 리스트'!C:E,3,FALSE))+1),""),"")</f>
        <v/>
      </c>
      <c r="I563" s="110" t="str">
        <f t="shared" si="26"/>
        <v/>
      </c>
      <c r="J563" s="110" t="str">
        <f t="shared" si="27"/>
        <v/>
      </c>
      <c r="L563" s="111" t="str">
        <f>IFERROR(VLOOKUP("http://skinnonews.com"&amp;A563,'기사 리스트'!C:E,3,FALSE),"")</f>
        <v/>
      </c>
      <c r="Q563" s="110" t="str">
        <f>IFERROR(IF(E563="O",(INDEX('기사 리스트'!B:B,MATCH("http://skinnonews.com"&amp;A563,'기사 리스트'!C:C,0))),""),"")</f>
        <v/>
      </c>
    </row>
    <row r="564" spans="1:17">
      <c r="A564" s="6" t="s">
        <v>2336</v>
      </c>
      <c r="B564" s="6">
        <v>2</v>
      </c>
      <c r="C564" s="6">
        <v>2</v>
      </c>
      <c r="D564" s="110" t="str">
        <f t="shared" si="25"/>
        <v/>
      </c>
      <c r="E564" s="110" t="str">
        <f>IF(D564="기사임",IFERROR(IF((VLOOKUP(CONCATENATE("http://skinnonews.com",A564),'기사 리스트'!C:E,3,FALSE))&gt;='뉴스룸 요약'!$F$17,"O",""),""),"")</f>
        <v/>
      </c>
      <c r="F564" s="110" t="str">
        <f>IFERROR(IF(VLOOKUP(CONCATENATE("http://skinnonews.com"&amp;A564),'기사 리스트'!C:D,2,FALSE)="yes","yes",""),"")</f>
        <v/>
      </c>
      <c r="G564" s="110" t="str">
        <f>IFERROR(IF(E564="O",B564/(EOMONTH('뉴스룸 요약'!$F$17,0)-(VLOOKUP(CONCATENATE("http://skinnonews.com",A564),'기사 리스트'!C:E,3,FALSE))+1),""),"")</f>
        <v/>
      </c>
      <c r="H564" s="110" t="str">
        <f>IFERROR(IF(E564="O",C564/(EOMONTH('뉴스룸 요약'!$F$17,0)-(VLOOKUP(CONCATENATE("http://skinnonews.com",A564),'기사 리스트'!C:E,3,FALSE))+1),""),"")</f>
        <v/>
      </c>
      <c r="I564" s="110" t="str">
        <f t="shared" si="26"/>
        <v/>
      </c>
      <c r="J564" s="110" t="str">
        <f t="shared" si="27"/>
        <v/>
      </c>
      <c r="L564" s="111" t="str">
        <f>IFERROR(VLOOKUP("http://skinnonews.com"&amp;A564,'기사 리스트'!C:E,3,FALSE),"")</f>
        <v/>
      </c>
      <c r="Q564" s="110" t="str">
        <f>IFERROR(IF(E564="O",(INDEX('기사 리스트'!B:B,MATCH("http://skinnonews.com"&amp;A564,'기사 리스트'!C:C,0))),""),"")</f>
        <v/>
      </c>
    </row>
    <row r="565" spans="1:17">
      <c r="A565" s="6" t="s">
        <v>2337</v>
      </c>
      <c r="B565" s="6">
        <v>2</v>
      </c>
      <c r="C565" s="6">
        <v>2</v>
      </c>
      <c r="D565" s="110" t="str">
        <f t="shared" si="25"/>
        <v/>
      </c>
      <c r="E565" s="110" t="str">
        <f>IF(D565="기사임",IFERROR(IF((VLOOKUP(CONCATENATE("http://skinnonews.com",A565),'기사 리스트'!C:E,3,FALSE))&gt;='뉴스룸 요약'!$F$17,"O",""),""),"")</f>
        <v/>
      </c>
      <c r="F565" s="110" t="str">
        <f>IFERROR(IF(VLOOKUP(CONCATENATE("http://skinnonews.com"&amp;A565),'기사 리스트'!C:D,2,FALSE)="yes","yes",""),"")</f>
        <v/>
      </c>
      <c r="G565" s="110" t="str">
        <f>IFERROR(IF(E565="O",B565/(EOMONTH('뉴스룸 요약'!$F$17,0)-(VLOOKUP(CONCATENATE("http://skinnonews.com",A565),'기사 리스트'!C:E,3,FALSE))+1),""),"")</f>
        <v/>
      </c>
      <c r="H565" s="110" t="str">
        <f>IFERROR(IF(E565="O",C565/(EOMONTH('뉴스룸 요약'!$F$17,0)-(VLOOKUP(CONCATENATE("http://skinnonews.com",A565),'기사 리스트'!C:E,3,FALSE))+1),""),"")</f>
        <v/>
      </c>
      <c r="I565" s="110" t="str">
        <f t="shared" si="26"/>
        <v/>
      </c>
      <c r="J565" s="110" t="str">
        <f t="shared" si="27"/>
        <v/>
      </c>
      <c r="L565" s="111" t="str">
        <f>IFERROR(VLOOKUP("http://skinnonews.com"&amp;A565,'기사 리스트'!C:E,3,FALSE),"")</f>
        <v/>
      </c>
      <c r="Q565" s="110" t="str">
        <f>IFERROR(IF(E565="O",(INDEX('기사 리스트'!B:B,MATCH("http://skinnonews.com"&amp;A565,'기사 리스트'!C:C,0))),""),"")</f>
        <v/>
      </c>
    </row>
    <row r="566" spans="1:17">
      <c r="A566" s="6" t="s">
        <v>2338</v>
      </c>
      <c r="B566" s="6">
        <v>2</v>
      </c>
      <c r="C566" s="6">
        <v>2</v>
      </c>
      <c r="D566" s="110" t="str">
        <f t="shared" si="25"/>
        <v/>
      </c>
      <c r="E566" s="110" t="str">
        <f>IF(D566="기사임",IFERROR(IF((VLOOKUP(CONCATENATE("http://skinnonews.com",A566),'기사 리스트'!C:E,3,FALSE))&gt;='뉴스룸 요약'!$F$17,"O",""),""),"")</f>
        <v/>
      </c>
      <c r="F566" s="110" t="str">
        <f>IFERROR(IF(VLOOKUP(CONCATENATE("http://skinnonews.com"&amp;A566),'기사 리스트'!C:D,2,FALSE)="yes","yes",""),"")</f>
        <v/>
      </c>
      <c r="G566" s="110" t="str">
        <f>IFERROR(IF(E566="O",B566/(EOMONTH('뉴스룸 요약'!$F$17,0)-(VLOOKUP(CONCATENATE("http://skinnonews.com",A566),'기사 리스트'!C:E,3,FALSE))+1),""),"")</f>
        <v/>
      </c>
      <c r="H566" s="110" t="str">
        <f>IFERROR(IF(E566="O",C566/(EOMONTH('뉴스룸 요약'!$F$17,0)-(VLOOKUP(CONCATENATE("http://skinnonews.com",A566),'기사 리스트'!C:E,3,FALSE))+1),""),"")</f>
        <v/>
      </c>
      <c r="I566" s="110" t="str">
        <f t="shared" si="26"/>
        <v/>
      </c>
      <c r="J566" s="110" t="str">
        <f t="shared" si="27"/>
        <v/>
      </c>
      <c r="L566" s="111" t="str">
        <f>IFERROR(VLOOKUP("http://skinnonews.com"&amp;A566,'기사 리스트'!C:E,3,FALSE),"")</f>
        <v/>
      </c>
      <c r="Q566" s="110" t="str">
        <f>IFERROR(IF(E566="O",(INDEX('기사 리스트'!B:B,MATCH("http://skinnonews.com"&amp;A566,'기사 리스트'!C:C,0))),""),"")</f>
        <v/>
      </c>
    </row>
    <row r="567" spans="1:17">
      <c r="A567" s="6" t="s">
        <v>2216</v>
      </c>
      <c r="B567" s="6">
        <v>2</v>
      </c>
      <c r="C567" s="6">
        <v>1</v>
      </c>
      <c r="D567" s="110" t="str">
        <f t="shared" si="25"/>
        <v/>
      </c>
      <c r="E567" s="110" t="str">
        <f>IF(D567="기사임",IFERROR(IF((VLOOKUP(CONCATENATE("http://skinnonews.com",A567),'기사 리스트'!C:E,3,FALSE))&gt;='뉴스룸 요약'!$F$17,"O",""),""),"")</f>
        <v/>
      </c>
      <c r="F567" s="110" t="str">
        <f>IFERROR(IF(VLOOKUP(CONCATENATE("http://skinnonews.com"&amp;A567),'기사 리스트'!C:D,2,FALSE)="yes","yes",""),"")</f>
        <v/>
      </c>
      <c r="G567" s="110" t="str">
        <f>IFERROR(IF(E567="O",B567/(EOMONTH('뉴스룸 요약'!$F$17,0)-(VLOOKUP(CONCATENATE("http://skinnonews.com",A567),'기사 리스트'!C:E,3,FALSE))+1),""),"")</f>
        <v/>
      </c>
      <c r="H567" s="110" t="str">
        <f>IFERROR(IF(E567="O",C567/(EOMONTH('뉴스룸 요약'!$F$17,0)-(VLOOKUP(CONCATENATE("http://skinnonews.com",A567),'기사 리스트'!C:E,3,FALSE))+1),""),"")</f>
        <v/>
      </c>
      <c r="I567" s="110" t="str">
        <f t="shared" si="26"/>
        <v/>
      </c>
      <c r="J567" s="110" t="str">
        <f t="shared" si="27"/>
        <v/>
      </c>
      <c r="L567" s="111" t="str">
        <f>IFERROR(VLOOKUP("http://skinnonews.com"&amp;A567,'기사 리스트'!C:E,3,FALSE),"")</f>
        <v/>
      </c>
      <c r="Q567" s="110" t="str">
        <f>IFERROR(IF(E567="O",(INDEX('기사 리스트'!B:B,MATCH("http://skinnonews.com"&amp;A567,'기사 리스트'!C:C,0))),""),"")</f>
        <v/>
      </c>
    </row>
    <row r="568" spans="1:17">
      <c r="A568" s="6" t="s">
        <v>2339</v>
      </c>
      <c r="B568" s="6">
        <v>2</v>
      </c>
      <c r="C568" s="6">
        <v>2</v>
      </c>
      <c r="D568" s="110" t="str">
        <f t="shared" si="25"/>
        <v/>
      </c>
      <c r="E568" s="110" t="str">
        <f>IF(D568="기사임",IFERROR(IF((VLOOKUP(CONCATENATE("http://skinnonews.com",A568),'기사 리스트'!C:E,3,FALSE))&gt;='뉴스룸 요약'!$F$17,"O",""),""),"")</f>
        <v/>
      </c>
      <c r="F568" s="110" t="str">
        <f>IFERROR(IF(VLOOKUP(CONCATENATE("http://skinnonews.com"&amp;A568),'기사 리스트'!C:D,2,FALSE)="yes","yes",""),"")</f>
        <v/>
      </c>
      <c r="G568" s="110" t="str">
        <f>IFERROR(IF(E568="O",B568/(EOMONTH('뉴스룸 요약'!$F$17,0)-(VLOOKUP(CONCATENATE("http://skinnonews.com",A568),'기사 리스트'!C:E,3,FALSE))+1),""),"")</f>
        <v/>
      </c>
      <c r="H568" s="110" t="str">
        <f>IFERROR(IF(E568="O",C568/(EOMONTH('뉴스룸 요약'!$F$17,0)-(VLOOKUP(CONCATENATE("http://skinnonews.com",A568),'기사 리스트'!C:E,3,FALSE))+1),""),"")</f>
        <v/>
      </c>
      <c r="I568" s="110" t="str">
        <f t="shared" si="26"/>
        <v/>
      </c>
      <c r="J568" s="110" t="str">
        <f t="shared" si="27"/>
        <v/>
      </c>
      <c r="L568" s="111" t="str">
        <f>IFERROR(VLOOKUP("http://skinnonews.com"&amp;A568,'기사 리스트'!C:E,3,FALSE),"")</f>
        <v/>
      </c>
      <c r="Q568" s="110" t="str">
        <f>IFERROR(IF(E568="O",(INDEX('기사 리스트'!B:B,MATCH("http://skinnonews.com"&amp;A568,'기사 리스트'!C:C,0))),""),"")</f>
        <v/>
      </c>
    </row>
    <row r="569" spans="1:17">
      <c r="A569" s="6" t="s">
        <v>616</v>
      </c>
      <c r="B569" s="6">
        <v>2</v>
      </c>
      <c r="C569" s="6">
        <v>2</v>
      </c>
      <c r="D569" s="110" t="str">
        <f t="shared" si="25"/>
        <v/>
      </c>
      <c r="E569" s="110" t="str">
        <f>IF(D569="기사임",IFERROR(IF((VLOOKUP(CONCATENATE("http://skinnonews.com",A569),'기사 리스트'!C:E,3,FALSE))&gt;='뉴스룸 요약'!$F$17,"O",""),""),"")</f>
        <v/>
      </c>
      <c r="F569" s="110" t="str">
        <f>IFERROR(IF(VLOOKUP(CONCATENATE("http://skinnonews.com"&amp;A569),'기사 리스트'!C:D,2,FALSE)="yes","yes",""),"")</f>
        <v/>
      </c>
      <c r="G569" s="110" t="str">
        <f>IFERROR(IF(E569="O",B569/(EOMONTH('뉴스룸 요약'!$F$17,0)-(VLOOKUP(CONCATENATE("http://skinnonews.com",A569),'기사 리스트'!C:E,3,FALSE))+1),""),"")</f>
        <v/>
      </c>
      <c r="H569" s="110" t="str">
        <f>IFERROR(IF(E569="O",C569/(EOMONTH('뉴스룸 요약'!$F$17,0)-(VLOOKUP(CONCATENATE("http://skinnonews.com",A569),'기사 리스트'!C:E,3,FALSE))+1),""),"")</f>
        <v/>
      </c>
      <c r="I569" s="110" t="str">
        <f t="shared" si="26"/>
        <v/>
      </c>
      <c r="J569" s="110" t="str">
        <f t="shared" si="27"/>
        <v/>
      </c>
      <c r="L569" s="111" t="str">
        <f>IFERROR(VLOOKUP("http://skinnonews.com"&amp;A569,'기사 리스트'!C:E,3,FALSE),"")</f>
        <v/>
      </c>
      <c r="Q569" s="110" t="str">
        <f>IFERROR(IF(E569="O",(INDEX('기사 리스트'!B:B,MATCH("http://skinnonews.com"&amp;A569,'기사 리스트'!C:C,0))),""),"")</f>
        <v/>
      </c>
    </row>
    <row r="570" spans="1:17">
      <c r="A570" s="6" t="s">
        <v>2340</v>
      </c>
      <c r="B570" s="6">
        <v>2</v>
      </c>
      <c r="C570" s="6">
        <v>1</v>
      </c>
      <c r="D570" s="110" t="str">
        <f t="shared" si="25"/>
        <v/>
      </c>
      <c r="E570" s="110" t="str">
        <f>IF(D570="기사임",IFERROR(IF((VLOOKUP(CONCATENATE("http://skinnonews.com",A570),'기사 리스트'!C:E,3,FALSE))&gt;='뉴스룸 요약'!$F$17,"O",""),""),"")</f>
        <v/>
      </c>
      <c r="F570" s="110" t="str">
        <f>IFERROR(IF(VLOOKUP(CONCATENATE("http://skinnonews.com"&amp;A570),'기사 리스트'!C:D,2,FALSE)="yes","yes",""),"")</f>
        <v/>
      </c>
      <c r="G570" s="110" t="str">
        <f>IFERROR(IF(E570="O",B570/(EOMONTH('뉴스룸 요약'!$F$17,0)-(VLOOKUP(CONCATENATE("http://skinnonews.com",A570),'기사 리스트'!C:E,3,FALSE))+1),""),"")</f>
        <v/>
      </c>
      <c r="H570" s="110" t="str">
        <f>IFERROR(IF(E570="O",C570/(EOMONTH('뉴스룸 요약'!$F$17,0)-(VLOOKUP(CONCATENATE("http://skinnonews.com",A570),'기사 리스트'!C:E,3,FALSE))+1),""),"")</f>
        <v/>
      </c>
      <c r="I570" s="110" t="str">
        <f t="shared" si="26"/>
        <v/>
      </c>
      <c r="J570" s="110" t="str">
        <f t="shared" si="27"/>
        <v/>
      </c>
      <c r="L570" s="111" t="str">
        <f>IFERROR(VLOOKUP("http://skinnonews.com"&amp;A570,'기사 리스트'!C:E,3,FALSE),"")</f>
        <v/>
      </c>
      <c r="Q570" s="110" t="str">
        <f>IFERROR(IF(E570="O",(INDEX('기사 리스트'!B:B,MATCH("http://skinnonews.com"&amp;A570,'기사 리스트'!C:C,0))),""),"")</f>
        <v/>
      </c>
    </row>
    <row r="571" spans="1:17">
      <c r="A571" s="6" t="s">
        <v>854</v>
      </c>
      <c r="B571" s="6">
        <v>2</v>
      </c>
      <c r="C571" s="6">
        <v>2</v>
      </c>
      <c r="D571" s="110" t="str">
        <f t="shared" si="25"/>
        <v/>
      </c>
      <c r="E571" s="110" t="str">
        <f>IF(D571="기사임",IFERROR(IF((VLOOKUP(CONCATENATE("http://skinnonews.com",A571),'기사 리스트'!C:E,3,FALSE))&gt;='뉴스룸 요약'!$F$17,"O",""),""),"")</f>
        <v/>
      </c>
      <c r="F571" s="110" t="str">
        <f>IFERROR(IF(VLOOKUP(CONCATENATE("http://skinnonews.com"&amp;A571),'기사 리스트'!C:D,2,FALSE)="yes","yes",""),"")</f>
        <v/>
      </c>
      <c r="G571" s="110" t="str">
        <f>IFERROR(IF(E571="O",B571/(EOMONTH('뉴스룸 요약'!$F$17,0)-(VLOOKUP(CONCATENATE("http://skinnonews.com",A571),'기사 리스트'!C:E,3,FALSE))+1),""),"")</f>
        <v/>
      </c>
      <c r="H571" s="110" t="str">
        <f>IFERROR(IF(E571="O",C571/(EOMONTH('뉴스룸 요약'!$F$17,0)-(VLOOKUP(CONCATENATE("http://skinnonews.com",A571),'기사 리스트'!C:E,3,FALSE))+1),""),"")</f>
        <v/>
      </c>
      <c r="I571" s="110" t="str">
        <f t="shared" si="26"/>
        <v/>
      </c>
      <c r="J571" s="110" t="str">
        <f t="shared" si="27"/>
        <v/>
      </c>
      <c r="L571" s="111" t="str">
        <f>IFERROR(VLOOKUP("http://skinnonews.com"&amp;A571,'기사 리스트'!C:E,3,FALSE),"")</f>
        <v/>
      </c>
      <c r="Q571" s="110" t="str">
        <f>IFERROR(IF(E571="O",(INDEX('기사 리스트'!B:B,MATCH("http://skinnonews.com"&amp;A571,'기사 리스트'!C:C,0))),""),"")</f>
        <v/>
      </c>
    </row>
    <row r="572" spans="1:17">
      <c r="A572" s="6" t="s">
        <v>1452</v>
      </c>
      <c r="B572" s="6">
        <v>2</v>
      </c>
      <c r="C572" s="6">
        <v>1</v>
      </c>
      <c r="D572" s="110" t="str">
        <f t="shared" si="25"/>
        <v/>
      </c>
      <c r="E572" s="110" t="str">
        <f>IF(D572="기사임",IFERROR(IF((VLOOKUP(CONCATENATE("http://skinnonews.com",A572),'기사 리스트'!C:E,3,FALSE))&gt;='뉴스룸 요약'!$F$17,"O",""),""),"")</f>
        <v/>
      </c>
      <c r="F572" s="110" t="str">
        <f>IFERROR(IF(VLOOKUP(CONCATENATE("http://skinnonews.com"&amp;A572),'기사 리스트'!C:D,2,FALSE)="yes","yes",""),"")</f>
        <v/>
      </c>
      <c r="G572" s="110" t="str">
        <f>IFERROR(IF(E572="O",B572/(EOMONTH('뉴스룸 요약'!$F$17,0)-(VLOOKUP(CONCATENATE("http://skinnonews.com",A572),'기사 리스트'!C:E,3,FALSE))+1),""),"")</f>
        <v/>
      </c>
      <c r="H572" s="110" t="str">
        <f>IFERROR(IF(E572="O",C572/(EOMONTH('뉴스룸 요약'!$F$17,0)-(VLOOKUP(CONCATENATE("http://skinnonews.com",A572),'기사 리스트'!C:E,3,FALSE))+1),""),"")</f>
        <v/>
      </c>
      <c r="I572" s="110" t="str">
        <f t="shared" si="26"/>
        <v/>
      </c>
      <c r="J572" s="110" t="str">
        <f t="shared" si="27"/>
        <v/>
      </c>
      <c r="L572" s="111" t="str">
        <f>IFERROR(VLOOKUP("http://skinnonews.com"&amp;A572,'기사 리스트'!C:E,3,FALSE),"")</f>
        <v/>
      </c>
      <c r="Q572" s="110" t="str">
        <f>IFERROR(IF(E572="O",(INDEX('기사 리스트'!B:B,MATCH("http://skinnonews.com"&amp;A572,'기사 리스트'!C:C,0))),""),"")</f>
        <v/>
      </c>
    </row>
    <row r="573" spans="1:17">
      <c r="A573" s="6" t="s">
        <v>2062</v>
      </c>
      <c r="B573" s="6">
        <v>2</v>
      </c>
      <c r="C573" s="6">
        <v>2</v>
      </c>
      <c r="D573" s="110" t="str">
        <f t="shared" si="25"/>
        <v/>
      </c>
      <c r="E573" s="110" t="str">
        <f>IF(D573="기사임",IFERROR(IF((VLOOKUP(CONCATENATE("http://skinnonews.com",A573),'기사 리스트'!C:E,3,FALSE))&gt;='뉴스룸 요약'!$F$17,"O",""),""),"")</f>
        <v/>
      </c>
      <c r="F573" s="110" t="str">
        <f>IFERROR(IF(VLOOKUP(CONCATENATE("http://skinnonews.com"&amp;A573),'기사 리스트'!C:D,2,FALSE)="yes","yes",""),"")</f>
        <v/>
      </c>
      <c r="G573" s="110" t="str">
        <f>IFERROR(IF(E573="O",B573/(EOMONTH('뉴스룸 요약'!$F$17,0)-(VLOOKUP(CONCATENATE("http://skinnonews.com",A573),'기사 리스트'!C:E,3,FALSE))+1),""),"")</f>
        <v/>
      </c>
      <c r="H573" s="110" t="str">
        <f>IFERROR(IF(E573="O",C573/(EOMONTH('뉴스룸 요약'!$F$17,0)-(VLOOKUP(CONCATENATE("http://skinnonews.com",A573),'기사 리스트'!C:E,3,FALSE))+1),""),"")</f>
        <v/>
      </c>
      <c r="I573" s="110" t="str">
        <f t="shared" si="26"/>
        <v/>
      </c>
      <c r="J573" s="110" t="str">
        <f t="shared" si="27"/>
        <v/>
      </c>
      <c r="L573" s="111" t="str">
        <f>IFERROR(VLOOKUP("http://skinnonews.com"&amp;A573,'기사 리스트'!C:E,3,FALSE),"")</f>
        <v/>
      </c>
      <c r="Q573" s="110" t="str">
        <f>IFERROR(IF(E573="O",(INDEX('기사 리스트'!B:B,MATCH("http://skinnonews.com"&amp;A573,'기사 리스트'!C:C,0))),""),"")</f>
        <v/>
      </c>
    </row>
    <row r="574" spans="1:17">
      <c r="A574" s="6" t="s">
        <v>2341</v>
      </c>
      <c r="B574" s="6">
        <v>2</v>
      </c>
      <c r="C574" s="6">
        <v>2</v>
      </c>
      <c r="D574" s="110" t="str">
        <f t="shared" si="25"/>
        <v/>
      </c>
      <c r="E574" s="110" t="str">
        <f>IF(D574="기사임",IFERROR(IF((VLOOKUP(CONCATENATE("http://skinnonews.com",A574),'기사 리스트'!C:E,3,FALSE))&gt;='뉴스룸 요약'!$F$17,"O",""),""),"")</f>
        <v/>
      </c>
      <c r="F574" s="110" t="str">
        <f>IFERROR(IF(VLOOKUP(CONCATENATE("http://skinnonews.com"&amp;A574),'기사 리스트'!C:D,2,FALSE)="yes","yes",""),"")</f>
        <v/>
      </c>
      <c r="G574" s="110" t="str">
        <f>IFERROR(IF(E574="O",B574/(EOMONTH('뉴스룸 요약'!$F$17,0)-(VLOOKUP(CONCATENATE("http://skinnonews.com",A574),'기사 리스트'!C:E,3,FALSE))+1),""),"")</f>
        <v/>
      </c>
      <c r="H574" s="110" t="str">
        <f>IFERROR(IF(E574="O",C574/(EOMONTH('뉴스룸 요약'!$F$17,0)-(VLOOKUP(CONCATENATE("http://skinnonews.com",A574),'기사 리스트'!C:E,3,FALSE))+1),""),"")</f>
        <v/>
      </c>
      <c r="I574" s="110" t="str">
        <f t="shared" si="26"/>
        <v/>
      </c>
      <c r="J574" s="110" t="str">
        <f t="shared" si="27"/>
        <v/>
      </c>
      <c r="L574" s="111" t="str">
        <f>IFERROR(VLOOKUP("http://skinnonews.com"&amp;A574,'기사 리스트'!C:E,3,FALSE),"")</f>
        <v/>
      </c>
      <c r="Q574" s="110" t="str">
        <f>IFERROR(IF(E574="O",(INDEX('기사 리스트'!B:B,MATCH("http://skinnonews.com"&amp;A574,'기사 리스트'!C:C,0))),""),"")</f>
        <v/>
      </c>
    </row>
    <row r="575" spans="1:17">
      <c r="A575" s="6" t="s">
        <v>2342</v>
      </c>
      <c r="B575" s="6">
        <v>2</v>
      </c>
      <c r="C575" s="6">
        <v>2</v>
      </c>
      <c r="D575" s="110" t="str">
        <f t="shared" si="25"/>
        <v/>
      </c>
      <c r="E575" s="110" t="str">
        <f>IF(D575="기사임",IFERROR(IF((VLOOKUP(CONCATENATE("http://skinnonews.com",A575),'기사 리스트'!C:E,3,FALSE))&gt;='뉴스룸 요약'!$F$17,"O",""),""),"")</f>
        <v/>
      </c>
      <c r="F575" s="110" t="str">
        <f>IFERROR(IF(VLOOKUP(CONCATENATE("http://skinnonews.com"&amp;A575),'기사 리스트'!C:D,2,FALSE)="yes","yes",""),"")</f>
        <v/>
      </c>
      <c r="G575" s="110" t="str">
        <f>IFERROR(IF(E575="O",B575/(EOMONTH('뉴스룸 요약'!$F$17,0)-(VLOOKUP(CONCATENATE("http://skinnonews.com",A575),'기사 리스트'!C:E,3,FALSE))+1),""),"")</f>
        <v/>
      </c>
      <c r="H575" s="110" t="str">
        <f>IFERROR(IF(E575="O",C575/(EOMONTH('뉴스룸 요약'!$F$17,0)-(VLOOKUP(CONCATENATE("http://skinnonews.com",A575),'기사 리스트'!C:E,3,FALSE))+1),""),"")</f>
        <v/>
      </c>
      <c r="I575" s="110" t="str">
        <f t="shared" si="26"/>
        <v/>
      </c>
      <c r="J575" s="110" t="str">
        <f t="shared" si="27"/>
        <v/>
      </c>
      <c r="L575" s="111" t="str">
        <f>IFERROR(VLOOKUP("http://skinnonews.com"&amp;A575,'기사 리스트'!C:E,3,FALSE),"")</f>
        <v/>
      </c>
      <c r="Q575" s="110" t="str">
        <f>IFERROR(IF(E575="O",(INDEX('기사 리스트'!B:B,MATCH("http://skinnonews.com"&amp;A575,'기사 리스트'!C:C,0))),""),"")</f>
        <v/>
      </c>
    </row>
    <row r="576" spans="1:17">
      <c r="A576" s="6" t="s">
        <v>667</v>
      </c>
      <c r="B576" s="6">
        <v>2</v>
      </c>
      <c r="C576" s="6">
        <v>2</v>
      </c>
      <c r="D576" s="110" t="str">
        <f t="shared" si="25"/>
        <v/>
      </c>
      <c r="E576" s="110" t="str">
        <f>IF(D576="기사임",IFERROR(IF((VLOOKUP(CONCATENATE("http://skinnonews.com",A576),'기사 리스트'!C:E,3,FALSE))&gt;='뉴스룸 요약'!$F$17,"O",""),""),"")</f>
        <v/>
      </c>
      <c r="F576" s="110" t="str">
        <f>IFERROR(IF(VLOOKUP(CONCATENATE("http://skinnonews.com"&amp;A576),'기사 리스트'!C:D,2,FALSE)="yes","yes",""),"")</f>
        <v/>
      </c>
      <c r="G576" s="110" t="str">
        <f>IFERROR(IF(E576="O",B576/(EOMONTH('뉴스룸 요약'!$F$17,0)-(VLOOKUP(CONCATENATE("http://skinnonews.com",A576),'기사 리스트'!C:E,3,FALSE))+1),""),"")</f>
        <v/>
      </c>
      <c r="H576" s="110" t="str">
        <f>IFERROR(IF(E576="O",C576/(EOMONTH('뉴스룸 요약'!$F$17,0)-(VLOOKUP(CONCATENATE("http://skinnonews.com",A576),'기사 리스트'!C:E,3,FALSE))+1),""),"")</f>
        <v/>
      </c>
      <c r="I576" s="110" t="str">
        <f t="shared" si="26"/>
        <v/>
      </c>
      <c r="J576" s="110" t="str">
        <f t="shared" si="27"/>
        <v/>
      </c>
      <c r="L576" s="111" t="str">
        <f>IFERROR(VLOOKUP("http://skinnonews.com"&amp;A576,'기사 리스트'!C:E,3,FALSE),"")</f>
        <v/>
      </c>
      <c r="Q576" s="110" t="str">
        <f>IFERROR(IF(E576="O",(INDEX('기사 리스트'!B:B,MATCH("http://skinnonews.com"&amp;A576,'기사 리스트'!C:C,0))),""),"")</f>
        <v/>
      </c>
    </row>
    <row r="577" spans="1:17">
      <c r="A577" s="6" t="s">
        <v>2247</v>
      </c>
      <c r="B577" s="6">
        <v>2</v>
      </c>
      <c r="C577" s="6">
        <v>1</v>
      </c>
      <c r="D577" s="110" t="str">
        <f t="shared" si="25"/>
        <v/>
      </c>
      <c r="E577" s="110" t="str">
        <f>IF(D577="기사임",IFERROR(IF((VLOOKUP(CONCATENATE("http://skinnonews.com",A577),'기사 리스트'!C:E,3,FALSE))&gt;='뉴스룸 요약'!$F$17,"O",""),""),"")</f>
        <v/>
      </c>
      <c r="F577" s="110" t="str">
        <f>IFERROR(IF(VLOOKUP(CONCATENATE("http://skinnonews.com"&amp;A577),'기사 리스트'!C:D,2,FALSE)="yes","yes",""),"")</f>
        <v/>
      </c>
      <c r="G577" s="110" t="str">
        <f>IFERROR(IF(E577="O",B577/(EOMONTH('뉴스룸 요약'!$F$17,0)-(VLOOKUP(CONCATENATE("http://skinnonews.com",A577),'기사 리스트'!C:E,3,FALSE))+1),""),"")</f>
        <v/>
      </c>
      <c r="H577" s="110" t="str">
        <f>IFERROR(IF(E577="O",C577/(EOMONTH('뉴스룸 요약'!$F$17,0)-(VLOOKUP(CONCATENATE("http://skinnonews.com",A577),'기사 리스트'!C:E,3,FALSE))+1),""),"")</f>
        <v/>
      </c>
      <c r="I577" s="110" t="str">
        <f t="shared" si="26"/>
        <v/>
      </c>
      <c r="J577" s="110" t="str">
        <f t="shared" si="27"/>
        <v/>
      </c>
      <c r="L577" s="111" t="str">
        <f>IFERROR(VLOOKUP("http://skinnonews.com"&amp;A577,'기사 리스트'!C:E,3,FALSE),"")</f>
        <v/>
      </c>
      <c r="Q577" s="110" t="str">
        <f>IFERROR(IF(E577="O",(INDEX('기사 리스트'!B:B,MATCH("http://skinnonews.com"&amp;A577,'기사 리스트'!C:C,0))),""),"")</f>
        <v/>
      </c>
    </row>
    <row r="578" spans="1:17">
      <c r="A578" s="6" t="s">
        <v>1924</v>
      </c>
      <c r="B578" s="6">
        <v>2</v>
      </c>
      <c r="C578" s="6">
        <v>1</v>
      </c>
      <c r="D578" s="110" t="str">
        <f t="shared" ref="D578:D641" si="28">IF(AND(LEFT(A578,17)="/global/archives/",ISNUMBER(_xlfn.NUMBERVALUE(MID(A578,18,1))),ISERROR(FIND("ckattempt",A578)),ISERROR(FIND("preview",A578))),"기사임","")</f>
        <v/>
      </c>
      <c r="E578" s="110" t="str">
        <f>IF(D578="기사임",IFERROR(IF((VLOOKUP(CONCATENATE("http://skinnonews.com",A578),'기사 리스트'!C:E,3,FALSE))&gt;='뉴스룸 요약'!$F$17,"O",""),""),"")</f>
        <v/>
      </c>
      <c r="F578" s="110" t="str">
        <f>IFERROR(IF(VLOOKUP(CONCATENATE("http://skinnonews.com"&amp;A578),'기사 리스트'!C:D,2,FALSE)="yes","yes",""),"")</f>
        <v/>
      </c>
      <c r="G578" s="110" t="str">
        <f>IFERROR(IF(E578="O",B578/(EOMONTH('뉴스룸 요약'!$F$17,0)-(VLOOKUP(CONCATENATE("http://skinnonews.com",A578),'기사 리스트'!C:E,3,FALSE))+1),""),"")</f>
        <v/>
      </c>
      <c r="H578" s="110" t="str">
        <f>IFERROR(IF(E578="O",C578/(EOMONTH('뉴스룸 요약'!$F$17,0)-(VLOOKUP(CONCATENATE("http://skinnonews.com",A578),'기사 리스트'!C:E,3,FALSE))+1),""),"")</f>
        <v/>
      </c>
      <c r="I578" s="110" t="str">
        <f t="shared" si="26"/>
        <v/>
      </c>
      <c r="J578" s="110" t="str">
        <f t="shared" si="27"/>
        <v/>
      </c>
      <c r="L578" s="111" t="str">
        <f>IFERROR(VLOOKUP("http://skinnonews.com"&amp;A578,'기사 리스트'!C:E,3,FALSE),"")</f>
        <v/>
      </c>
      <c r="Q578" s="110" t="str">
        <f>IFERROR(IF(E578="O",(INDEX('기사 리스트'!B:B,MATCH("http://skinnonews.com"&amp;A578,'기사 리스트'!C:C,0))),""),"")</f>
        <v/>
      </c>
    </row>
    <row r="579" spans="1:17">
      <c r="A579" s="6" t="s">
        <v>2248</v>
      </c>
      <c r="B579" s="6">
        <v>2</v>
      </c>
      <c r="C579" s="6">
        <v>1</v>
      </c>
      <c r="D579" s="110" t="str">
        <f t="shared" si="28"/>
        <v/>
      </c>
      <c r="E579" s="110" t="str">
        <f>IF(D579="기사임",IFERROR(IF((VLOOKUP(CONCATENATE("http://skinnonews.com",A579),'기사 리스트'!C:E,3,FALSE))&gt;='뉴스룸 요약'!$F$17,"O",""),""),"")</f>
        <v/>
      </c>
      <c r="F579" s="110" t="str">
        <f>IFERROR(IF(VLOOKUP(CONCATENATE("http://skinnonews.com"&amp;A579),'기사 리스트'!C:D,2,FALSE)="yes","yes",""),"")</f>
        <v/>
      </c>
      <c r="G579" s="110" t="str">
        <f>IFERROR(IF(E579="O",B579/(EOMONTH('뉴스룸 요약'!$F$17,0)-(VLOOKUP(CONCATENATE("http://skinnonews.com",A579),'기사 리스트'!C:E,3,FALSE))+1),""),"")</f>
        <v/>
      </c>
      <c r="H579" s="110" t="str">
        <f>IFERROR(IF(E579="O",C579/(EOMONTH('뉴스룸 요약'!$F$17,0)-(VLOOKUP(CONCATENATE("http://skinnonews.com",A579),'기사 리스트'!C:E,3,FALSE))+1),""),"")</f>
        <v/>
      </c>
      <c r="I579" s="110" t="str">
        <f t="shared" si="26"/>
        <v/>
      </c>
      <c r="J579" s="110" t="str">
        <f t="shared" si="27"/>
        <v/>
      </c>
      <c r="L579" s="111" t="str">
        <f>IFERROR(VLOOKUP("http://skinnonews.com"&amp;A579,'기사 리스트'!C:E,3,FALSE),"")</f>
        <v/>
      </c>
      <c r="Q579" s="110" t="str">
        <f>IFERROR(IF(E579="O",(INDEX('기사 리스트'!B:B,MATCH("http://skinnonews.com"&amp;A579,'기사 리스트'!C:C,0))),""),"")</f>
        <v/>
      </c>
    </row>
    <row r="580" spans="1:17">
      <c r="A580" s="6" t="s">
        <v>1501</v>
      </c>
      <c r="B580" s="6">
        <v>2</v>
      </c>
      <c r="C580" s="6">
        <v>3</v>
      </c>
      <c r="D580" s="110" t="str">
        <f t="shared" si="28"/>
        <v/>
      </c>
      <c r="E580" s="110" t="str">
        <f>IF(D580="기사임",IFERROR(IF((VLOOKUP(CONCATENATE("http://skinnonews.com",A580),'기사 리스트'!C:E,3,FALSE))&gt;='뉴스룸 요약'!$F$17,"O",""),""),"")</f>
        <v/>
      </c>
      <c r="F580" s="110" t="str">
        <f>IFERROR(IF(VLOOKUP(CONCATENATE("http://skinnonews.com"&amp;A580),'기사 리스트'!C:D,2,FALSE)="yes","yes",""),"")</f>
        <v/>
      </c>
      <c r="G580" s="110" t="str">
        <f>IFERROR(IF(E580="O",B580/(EOMONTH('뉴스룸 요약'!$F$17,0)-(VLOOKUP(CONCATENATE("http://skinnonews.com",A580),'기사 리스트'!C:E,3,FALSE))+1),""),"")</f>
        <v/>
      </c>
      <c r="H580" s="110" t="str">
        <f>IFERROR(IF(E580="O",C580/(EOMONTH('뉴스룸 요약'!$F$17,0)-(VLOOKUP(CONCATENATE("http://skinnonews.com",A580),'기사 리스트'!C:E,3,FALSE))+1),""),"")</f>
        <v/>
      </c>
      <c r="I580" s="110" t="str">
        <f t="shared" si="26"/>
        <v/>
      </c>
      <c r="J580" s="110" t="str">
        <f t="shared" si="27"/>
        <v/>
      </c>
      <c r="L580" s="111" t="str">
        <f>IFERROR(VLOOKUP("http://skinnonews.com"&amp;A580,'기사 리스트'!C:E,3,FALSE),"")</f>
        <v/>
      </c>
      <c r="Q580" s="110" t="str">
        <f>IFERROR(IF(E580="O",(INDEX('기사 리스트'!B:B,MATCH("http://skinnonews.com"&amp;A580,'기사 리스트'!C:C,0))),""),"")</f>
        <v/>
      </c>
    </row>
    <row r="581" spans="1:17">
      <c r="A581" s="6" t="s">
        <v>2343</v>
      </c>
      <c r="B581" s="6">
        <v>2</v>
      </c>
      <c r="C581" s="6">
        <v>1</v>
      </c>
      <c r="D581" s="110" t="str">
        <f t="shared" si="28"/>
        <v/>
      </c>
      <c r="E581" s="110" t="str">
        <f>IF(D581="기사임",IFERROR(IF((VLOOKUP(CONCATENATE("http://skinnonews.com",A581),'기사 리스트'!C:E,3,FALSE))&gt;='뉴스룸 요약'!$F$17,"O",""),""),"")</f>
        <v/>
      </c>
      <c r="F581" s="110" t="str">
        <f>IFERROR(IF(VLOOKUP(CONCATENATE("http://skinnonews.com"&amp;A581),'기사 리스트'!C:D,2,FALSE)="yes","yes",""),"")</f>
        <v/>
      </c>
      <c r="G581" s="110" t="str">
        <f>IFERROR(IF(E581="O",B581/(EOMONTH('뉴스룸 요약'!$F$17,0)-(VLOOKUP(CONCATENATE("http://skinnonews.com",A581),'기사 리스트'!C:E,3,FALSE))+1),""),"")</f>
        <v/>
      </c>
      <c r="H581" s="110" t="str">
        <f>IFERROR(IF(E581="O",C581/(EOMONTH('뉴스룸 요약'!$F$17,0)-(VLOOKUP(CONCATENATE("http://skinnonews.com",A581),'기사 리스트'!C:E,3,FALSE))+1),""),"")</f>
        <v/>
      </c>
      <c r="I581" s="110" t="str">
        <f t="shared" si="26"/>
        <v/>
      </c>
      <c r="J581" s="110" t="str">
        <f t="shared" si="27"/>
        <v/>
      </c>
      <c r="L581" s="111" t="str">
        <f>IFERROR(VLOOKUP("http://skinnonews.com"&amp;A581,'기사 리스트'!C:E,3,FALSE),"")</f>
        <v/>
      </c>
      <c r="Q581" s="110" t="str">
        <f>IFERROR(IF(E581="O",(INDEX('기사 리스트'!B:B,MATCH("http://skinnonews.com"&amp;A581,'기사 리스트'!C:C,0))),""),"")</f>
        <v/>
      </c>
    </row>
    <row r="582" spans="1:17">
      <c r="A582" s="6" t="s">
        <v>2344</v>
      </c>
      <c r="B582" s="6">
        <v>2</v>
      </c>
      <c r="C582" s="6">
        <v>1</v>
      </c>
      <c r="D582" s="110" t="str">
        <f t="shared" si="28"/>
        <v/>
      </c>
      <c r="E582" s="110" t="str">
        <f>IF(D582="기사임",IFERROR(IF((VLOOKUP(CONCATENATE("http://skinnonews.com",A582),'기사 리스트'!C:E,3,FALSE))&gt;='뉴스룸 요약'!$F$17,"O",""),""),"")</f>
        <v/>
      </c>
      <c r="F582" s="110" t="str">
        <f>IFERROR(IF(VLOOKUP(CONCATENATE("http://skinnonews.com"&amp;A582),'기사 리스트'!C:D,2,FALSE)="yes","yes",""),"")</f>
        <v/>
      </c>
      <c r="G582" s="110" t="str">
        <f>IFERROR(IF(E582="O",B582/(EOMONTH('뉴스룸 요약'!$F$17,0)-(VLOOKUP(CONCATENATE("http://skinnonews.com",A582),'기사 리스트'!C:E,3,FALSE))+1),""),"")</f>
        <v/>
      </c>
      <c r="H582" s="110" t="str">
        <f>IFERROR(IF(E582="O",C582/(EOMONTH('뉴스룸 요약'!$F$17,0)-(VLOOKUP(CONCATENATE("http://skinnonews.com",A582),'기사 리스트'!C:E,3,FALSE))+1),""),"")</f>
        <v/>
      </c>
      <c r="I582" s="110" t="str">
        <f t="shared" ref="I582:I645" si="29">IFERROR(_xlfn.RANK.EQ(G582,G:G,0),"")</f>
        <v/>
      </c>
      <c r="J582" s="110" t="str">
        <f t="shared" ref="J582:J645" si="30">IFERROR(_xlfn.RANK.EQ(H582,H:H,0),"")</f>
        <v/>
      </c>
      <c r="L582" s="111" t="str">
        <f>IFERROR(VLOOKUP("http://skinnonews.com"&amp;A582,'기사 리스트'!C:E,3,FALSE),"")</f>
        <v/>
      </c>
      <c r="Q582" s="110" t="str">
        <f>IFERROR(IF(E582="O",(INDEX('기사 리스트'!B:B,MATCH("http://skinnonews.com"&amp;A582,'기사 리스트'!C:C,0))),""),"")</f>
        <v/>
      </c>
    </row>
    <row r="583" spans="1:17">
      <c r="A583" s="6" t="s">
        <v>2345</v>
      </c>
      <c r="B583" s="6">
        <v>2</v>
      </c>
      <c r="C583" s="6">
        <v>1</v>
      </c>
      <c r="D583" s="110" t="str">
        <f t="shared" si="28"/>
        <v/>
      </c>
      <c r="E583" s="110" t="str">
        <f>IF(D583="기사임",IFERROR(IF((VLOOKUP(CONCATENATE("http://skinnonews.com",A583),'기사 리스트'!C:E,3,FALSE))&gt;='뉴스룸 요약'!$F$17,"O",""),""),"")</f>
        <v/>
      </c>
      <c r="F583" s="110" t="str">
        <f>IFERROR(IF(VLOOKUP(CONCATENATE("http://skinnonews.com"&amp;A583),'기사 리스트'!C:D,2,FALSE)="yes","yes",""),"")</f>
        <v/>
      </c>
      <c r="G583" s="110" t="str">
        <f>IFERROR(IF(E583="O",B583/(EOMONTH('뉴스룸 요약'!$F$17,0)-(VLOOKUP(CONCATENATE("http://skinnonews.com",A583),'기사 리스트'!C:E,3,FALSE))+1),""),"")</f>
        <v/>
      </c>
      <c r="H583" s="110" t="str">
        <f>IFERROR(IF(E583="O",C583/(EOMONTH('뉴스룸 요약'!$F$17,0)-(VLOOKUP(CONCATENATE("http://skinnonews.com",A583),'기사 리스트'!C:E,3,FALSE))+1),""),"")</f>
        <v/>
      </c>
      <c r="I583" s="110" t="str">
        <f t="shared" si="29"/>
        <v/>
      </c>
      <c r="J583" s="110" t="str">
        <f t="shared" si="30"/>
        <v/>
      </c>
      <c r="L583" s="111" t="str">
        <f>IFERROR(VLOOKUP("http://skinnonews.com"&amp;A583,'기사 리스트'!C:E,3,FALSE),"")</f>
        <v/>
      </c>
      <c r="Q583" s="110" t="str">
        <f>IFERROR(IF(E583="O",(INDEX('기사 리스트'!B:B,MATCH("http://skinnonews.com"&amp;A583,'기사 리스트'!C:C,0))),""),"")</f>
        <v/>
      </c>
    </row>
    <row r="584" spans="1:17">
      <c r="A584" s="6" t="s">
        <v>1963</v>
      </c>
      <c r="B584" s="6">
        <v>2</v>
      </c>
      <c r="C584" s="6">
        <v>2</v>
      </c>
      <c r="D584" s="110" t="str">
        <f t="shared" si="28"/>
        <v/>
      </c>
      <c r="E584" s="110" t="str">
        <f>IF(D584="기사임",IFERROR(IF((VLOOKUP(CONCATENATE("http://skinnonews.com",A584),'기사 리스트'!C:E,3,FALSE))&gt;='뉴스룸 요약'!$F$17,"O",""),""),"")</f>
        <v/>
      </c>
      <c r="F584" s="110" t="str">
        <f>IFERROR(IF(VLOOKUP(CONCATENATE("http://skinnonews.com"&amp;A584),'기사 리스트'!C:D,2,FALSE)="yes","yes",""),"")</f>
        <v/>
      </c>
      <c r="G584" s="110" t="str">
        <f>IFERROR(IF(E584="O",B584/(EOMONTH('뉴스룸 요약'!$F$17,0)-(VLOOKUP(CONCATENATE("http://skinnonews.com",A584),'기사 리스트'!C:E,3,FALSE))+1),""),"")</f>
        <v/>
      </c>
      <c r="H584" s="110" t="str">
        <f>IFERROR(IF(E584="O",C584/(EOMONTH('뉴스룸 요약'!$F$17,0)-(VLOOKUP(CONCATENATE("http://skinnonews.com",A584),'기사 리스트'!C:E,3,FALSE))+1),""),"")</f>
        <v/>
      </c>
      <c r="I584" s="110" t="str">
        <f t="shared" si="29"/>
        <v/>
      </c>
      <c r="J584" s="110" t="str">
        <f t="shared" si="30"/>
        <v/>
      </c>
      <c r="L584" s="111" t="str">
        <f>IFERROR(VLOOKUP("http://skinnonews.com"&amp;A584,'기사 리스트'!C:E,3,FALSE),"")</f>
        <v/>
      </c>
      <c r="Q584" s="110" t="str">
        <f>IFERROR(IF(E584="O",(INDEX('기사 리스트'!B:B,MATCH("http://skinnonews.com"&amp;A584,'기사 리스트'!C:C,0))),""),"")</f>
        <v/>
      </c>
    </row>
    <row r="585" spans="1:17">
      <c r="A585" s="6" t="s">
        <v>2346</v>
      </c>
      <c r="B585" s="6">
        <v>2</v>
      </c>
      <c r="C585" s="6">
        <v>2</v>
      </c>
      <c r="D585" s="110" t="str">
        <f t="shared" si="28"/>
        <v/>
      </c>
      <c r="E585" s="110" t="str">
        <f>IF(D585="기사임",IFERROR(IF((VLOOKUP(CONCATENATE("http://skinnonews.com",A585),'기사 리스트'!C:E,3,FALSE))&gt;='뉴스룸 요약'!$F$17,"O",""),""),"")</f>
        <v/>
      </c>
      <c r="F585" s="110" t="str">
        <f>IFERROR(IF(VLOOKUP(CONCATENATE("http://skinnonews.com"&amp;A585),'기사 리스트'!C:D,2,FALSE)="yes","yes",""),"")</f>
        <v/>
      </c>
      <c r="G585" s="110" t="str">
        <f>IFERROR(IF(E585="O",B585/(EOMONTH('뉴스룸 요약'!$F$17,0)-(VLOOKUP(CONCATENATE("http://skinnonews.com",A585),'기사 리스트'!C:E,3,FALSE))+1),""),"")</f>
        <v/>
      </c>
      <c r="H585" s="110" t="str">
        <f>IFERROR(IF(E585="O",C585/(EOMONTH('뉴스룸 요약'!$F$17,0)-(VLOOKUP(CONCATENATE("http://skinnonews.com",A585),'기사 리스트'!C:E,3,FALSE))+1),""),"")</f>
        <v/>
      </c>
      <c r="I585" s="110" t="str">
        <f t="shared" si="29"/>
        <v/>
      </c>
      <c r="J585" s="110" t="str">
        <f t="shared" si="30"/>
        <v/>
      </c>
      <c r="L585" s="111" t="str">
        <f>IFERROR(VLOOKUP("http://skinnonews.com"&amp;A585,'기사 리스트'!C:E,3,FALSE),"")</f>
        <v/>
      </c>
      <c r="Q585" s="110" t="str">
        <f>IFERROR(IF(E585="O",(INDEX('기사 리스트'!B:B,MATCH("http://skinnonews.com"&amp;A585,'기사 리스트'!C:C,0))),""),"")</f>
        <v/>
      </c>
    </row>
    <row r="586" spans="1:17">
      <c r="A586" s="6" t="s">
        <v>2074</v>
      </c>
      <c r="B586" s="6">
        <v>2</v>
      </c>
      <c r="C586" s="6">
        <v>2</v>
      </c>
      <c r="D586" s="110" t="str">
        <f t="shared" si="28"/>
        <v/>
      </c>
      <c r="E586" s="110" t="str">
        <f>IF(D586="기사임",IFERROR(IF((VLOOKUP(CONCATENATE("http://skinnonews.com",A586),'기사 리스트'!C:E,3,FALSE))&gt;='뉴스룸 요약'!$F$17,"O",""),""),"")</f>
        <v/>
      </c>
      <c r="F586" s="110" t="str">
        <f>IFERROR(IF(VLOOKUP(CONCATENATE("http://skinnonews.com"&amp;A586),'기사 리스트'!C:D,2,FALSE)="yes","yes",""),"")</f>
        <v/>
      </c>
      <c r="G586" s="110" t="str">
        <f>IFERROR(IF(E586="O",B586/(EOMONTH('뉴스룸 요약'!$F$17,0)-(VLOOKUP(CONCATENATE("http://skinnonews.com",A586),'기사 리스트'!C:E,3,FALSE))+1),""),"")</f>
        <v/>
      </c>
      <c r="H586" s="110" t="str">
        <f>IFERROR(IF(E586="O",C586/(EOMONTH('뉴스룸 요약'!$F$17,0)-(VLOOKUP(CONCATENATE("http://skinnonews.com",A586),'기사 리스트'!C:E,3,FALSE))+1),""),"")</f>
        <v/>
      </c>
      <c r="I586" s="110" t="str">
        <f t="shared" si="29"/>
        <v/>
      </c>
      <c r="J586" s="110" t="str">
        <f t="shared" si="30"/>
        <v/>
      </c>
      <c r="L586" s="111" t="str">
        <f>IFERROR(VLOOKUP("http://skinnonews.com"&amp;A586,'기사 리스트'!C:E,3,FALSE),"")</f>
        <v/>
      </c>
      <c r="Q586" s="110" t="str">
        <f>IFERROR(IF(E586="O",(INDEX('기사 리스트'!B:B,MATCH("http://skinnonews.com"&amp;A586,'기사 리스트'!C:C,0))),""),"")</f>
        <v/>
      </c>
    </row>
    <row r="587" spans="1:17">
      <c r="A587" s="6" t="s">
        <v>2251</v>
      </c>
      <c r="B587" s="6">
        <v>2</v>
      </c>
      <c r="C587" s="6">
        <v>2</v>
      </c>
      <c r="D587" s="110" t="str">
        <f t="shared" si="28"/>
        <v/>
      </c>
      <c r="E587" s="110" t="str">
        <f>IF(D587="기사임",IFERROR(IF((VLOOKUP(CONCATENATE("http://skinnonews.com",A587),'기사 리스트'!C:E,3,FALSE))&gt;='뉴스룸 요약'!$F$17,"O",""),""),"")</f>
        <v/>
      </c>
      <c r="F587" s="110" t="str">
        <f>IFERROR(IF(VLOOKUP(CONCATENATE("http://skinnonews.com"&amp;A587),'기사 리스트'!C:D,2,FALSE)="yes","yes",""),"")</f>
        <v/>
      </c>
      <c r="G587" s="110" t="str">
        <f>IFERROR(IF(E587="O",B587/(EOMONTH('뉴스룸 요약'!$F$17,0)-(VLOOKUP(CONCATENATE("http://skinnonews.com",A587),'기사 리스트'!C:E,3,FALSE))+1),""),"")</f>
        <v/>
      </c>
      <c r="H587" s="110" t="str">
        <f>IFERROR(IF(E587="O",C587/(EOMONTH('뉴스룸 요약'!$F$17,0)-(VLOOKUP(CONCATENATE("http://skinnonews.com",A587),'기사 리스트'!C:E,3,FALSE))+1),""),"")</f>
        <v/>
      </c>
      <c r="I587" s="110" t="str">
        <f t="shared" si="29"/>
        <v/>
      </c>
      <c r="J587" s="110" t="str">
        <f t="shared" si="30"/>
        <v/>
      </c>
      <c r="L587" s="111" t="str">
        <f>IFERROR(VLOOKUP("http://skinnonews.com"&amp;A587,'기사 리스트'!C:E,3,FALSE),"")</f>
        <v/>
      </c>
      <c r="Q587" s="110" t="str">
        <f>IFERROR(IF(E587="O",(INDEX('기사 리스트'!B:B,MATCH("http://skinnonews.com"&amp;A587,'기사 리스트'!C:C,0))),""),"")</f>
        <v/>
      </c>
    </row>
    <row r="588" spans="1:17">
      <c r="A588" s="6" t="s">
        <v>1991</v>
      </c>
      <c r="B588" s="6">
        <v>2</v>
      </c>
      <c r="C588" s="6">
        <v>2</v>
      </c>
      <c r="D588" s="110" t="str">
        <f t="shared" si="28"/>
        <v/>
      </c>
      <c r="E588" s="110" t="str">
        <f>IF(D588="기사임",IFERROR(IF((VLOOKUP(CONCATENATE("http://skinnonews.com",A588),'기사 리스트'!C:E,3,FALSE))&gt;='뉴스룸 요약'!$F$17,"O",""),""),"")</f>
        <v/>
      </c>
      <c r="F588" s="110" t="str">
        <f>IFERROR(IF(VLOOKUP(CONCATENATE("http://skinnonews.com"&amp;A588),'기사 리스트'!C:D,2,FALSE)="yes","yes",""),"")</f>
        <v/>
      </c>
      <c r="G588" s="110" t="str">
        <f>IFERROR(IF(E588="O",B588/(EOMONTH('뉴스룸 요약'!$F$17,0)-(VLOOKUP(CONCATENATE("http://skinnonews.com",A588),'기사 리스트'!C:E,3,FALSE))+1),""),"")</f>
        <v/>
      </c>
      <c r="H588" s="110" t="str">
        <f>IFERROR(IF(E588="O",C588/(EOMONTH('뉴스룸 요약'!$F$17,0)-(VLOOKUP(CONCATENATE("http://skinnonews.com",A588),'기사 리스트'!C:E,3,FALSE))+1),""),"")</f>
        <v/>
      </c>
      <c r="I588" s="110" t="str">
        <f t="shared" si="29"/>
        <v/>
      </c>
      <c r="J588" s="110" t="str">
        <f t="shared" si="30"/>
        <v/>
      </c>
      <c r="L588" s="111" t="str">
        <f>IFERROR(VLOOKUP("http://skinnonews.com"&amp;A588,'기사 리스트'!C:E,3,FALSE),"")</f>
        <v/>
      </c>
      <c r="Q588" s="110" t="str">
        <f>IFERROR(IF(E588="O",(INDEX('기사 리스트'!B:B,MATCH("http://skinnonews.com"&amp;A588,'기사 리스트'!C:C,0))),""),"")</f>
        <v/>
      </c>
    </row>
    <row r="589" spans="1:17">
      <c r="A589" s="6" t="s">
        <v>2347</v>
      </c>
      <c r="B589" s="6">
        <v>2</v>
      </c>
      <c r="C589" s="6">
        <v>2</v>
      </c>
      <c r="D589" s="110" t="str">
        <f t="shared" si="28"/>
        <v/>
      </c>
      <c r="E589" s="110" t="str">
        <f>IF(D589="기사임",IFERROR(IF((VLOOKUP(CONCATENATE("http://skinnonews.com",A589),'기사 리스트'!C:E,3,FALSE))&gt;='뉴스룸 요약'!$F$17,"O",""),""),"")</f>
        <v/>
      </c>
      <c r="F589" s="110" t="str">
        <f>IFERROR(IF(VLOOKUP(CONCATENATE("http://skinnonews.com"&amp;A589),'기사 리스트'!C:D,2,FALSE)="yes","yes",""),"")</f>
        <v/>
      </c>
      <c r="G589" s="110" t="str">
        <f>IFERROR(IF(E589="O",B589/(EOMONTH('뉴스룸 요약'!$F$17,0)-(VLOOKUP(CONCATENATE("http://skinnonews.com",A589),'기사 리스트'!C:E,3,FALSE))+1),""),"")</f>
        <v/>
      </c>
      <c r="H589" s="110" t="str">
        <f>IFERROR(IF(E589="O",C589/(EOMONTH('뉴스룸 요약'!$F$17,0)-(VLOOKUP(CONCATENATE("http://skinnonews.com",A589),'기사 리스트'!C:E,3,FALSE))+1),""),"")</f>
        <v/>
      </c>
      <c r="I589" s="110" t="str">
        <f t="shared" si="29"/>
        <v/>
      </c>
      <c r="J589" s="110" t="str">
        <f t="shared" si="30"/>
        <v/>
      </c>
      <c r="L589" s="111" t="str">
        <f>IFERROR(VLOOKUP("http://skinnonews.com"&amp;A589,'기사 리스트'!C:E,3,FALSE),"")</f>
        <v/>
      </c>
      <c r="Q589" s="110" t="str">
        <f>IFERROR(IF(E589="O",(INDEX('기사 리스트'!B:B,MATCH("http://skinnonews.com"&amp;A589,'기사 리스트'!C:C,0))),""),"")</f>
        <v/>
      </c>
    </row>
    <row r="590" spans="1:17">
      <c r="A590" s="6" t="s">
        <v>2348</v>
      </c>
      <c r="B590" s="6">
        <v>2</v>
      </c>
      <c r="C590" s="6">
        <v>1</v>
      </c>
      <c r="D590" s="110" t="str">
        <f t="shared" si="28"/>
        <v/>
      </c>
      <c r="E590" s="110" t="str">
        <f>IF(D590="기사임",IFERROR(IF((VLOOKUP(CONCATENATE("http://skinnonews.com",A590),'기사 리스트'!C:E,3,FALSE))&gt;='뉴스룸 요약'!$F$17,"O",""),""),"")</f>
        <v/>
      </c>
      <c r="F590" s="110" t="str">
        <f>IFERROR(IF(VLOOKUP(CONCATENATE("http://skinnonews.com"&amp;A590),'기사 리스트'!C:D,2,FALSE)="yes","yes",""),"")</f>
        <v/>
      </c>
      <c r="G590" s="110" t="str">
        <f>IFERROR(IF(E590="O",B590/(EOMONTH('뉴스룸 요약'!$F$17,0)-(VLOOKUP(CONCATENATE("http://skinnonews.com",A590),'기사 리스트'!C:E,3,FALSE))+1),""),"")</f>
        <v/>
      </c>
      <c r="H590" s="110" t="str">
        <f>IFERROR(IF(E590="O",C590/(EOMONTH('뉴스룸 요약'!$F$17,0)-(VLOOKUP(CONCATENATE("http://skinnonews.com",A590),'기사 리스트'!C:E,3,FALSE))+1),""),"")</f>
        <v/>
      </c>
      <c r="I590" s="110" t="str">
        <f t="shared" si="29"/>
        <v/>
      </c>
      <c r="J590" s="110" t="str">
        <f t="shared" si="30"/>
        <v/>
      </c>
      <c r="L590" s="111" t="str">
        <f>IFERROR(VLOOKUP("http://skinnonews.com"&amp;A590,'기사 리스트'!C:E,3,FALSE),"")</f>
        <v/>
      </c>
      <c r="Q590" s="110" t="str">
        <f>IFERROR(IF(E590="O",(INDEX('기사 리스트'!B:B,MATCH("http://skinnonews.com"&amp;A590,'기사 리스트'!C:C,0))),""),"")</f>
        <v/>
      </c>
    </row>
    <row r="591" spans="1:17">
      <c r="A591" s="6" t="s">
        <v>964</v>
      </c>
      <c r="B591" s="6">
        <v>2</v>
      </c>
      <c r="C591" s="6">
        <v>2</v>
      </c>
      <c r="D591" s="110" t="str">
        <f t="shared" si="28"/>
        <v/>
      </c>
      <c r="E591" s="110" t="str">
        <f>IF(D591="기사임",IFERROR(IF((VLOOKUP(CONCATENATE("http://skinnonews.com",A591),'기사 리스트'!C:E,3,FALSE))&gt;='뉴스룸 요약'!$F$17,"O",""),""),"")</f>
        <v/>
      </c>
      <c r="F591" s="110" t="str">
        <f>IFERROR(IF(VLOOKUP(CONCATENATE("http://skinnonews.com"&amp;A591),'기사 리스트'!C:D,2,FALSE)="yes","yes",""),"")</f>
        <v/>
      </c>
      <c r="G591" s="110" t="str">
        <f>IFERROR(IF(E591="O",B591/(EOMONTH('뉴스룸 요약'!$F$17,0)-(VLOOKUP(CONCATENATE("http://skinnonews.com",A591),'기사 리스트'!C:E,3,FALSE))+1),""),"")</f>
        <v/>
      </c>
      <c r="H591" s="110" t="str">
        <f>IFERROR(IF(E591="O",C591/(EOMONTH('뉴스룸 요약'!$F$17,0)-(VLOOKUP(CONCATENATE("http://skinnonews.com",A591),'기사 리스트'!C:E,3,FALSE))+1),""),"")</f>
        <v/>
      </c>
      <c r="I591" s="110" t="str">
        <f t="shared" si="29"/>
        <v/>
      </c>
      <c r="J591" s="110" t="str">
        <f t="shared" si="30"/>
        <v/>
      </c>
      <c r="L591" s="111" t="str">
        <f>IFERROR(VLOOKUP("http://skinnonews.com"&amp;A591,'기사 리스트'!C:E,3,FALSE),"")</f>
        <v/>
      </c>
      <c r="Q591" s="110" t="str">
        <f>IFERROR(IF(E591="O",(INDEX('기사 리스트'!B:B,MATCH("http://skinnonews.com"&amp;A591,'기사 리스트'!C:C,0))),""),"")</f>
        <v/>
      </c>
    </row>
    <row r="592" spans="1:17">
      <c r="A592" s="6" t="s">
        <v>2052</v>
      </c>
      <c r="B592" s="6">
        <v>2</v>
      </c>
      <c r="C592" s="6">
        <v>2</v>
      </c>
      <c r="D592" s="110" t="str">
        <f t="shared" si="28"/>
        <v/>
      </c>
      <c r="E592" s="110" t="str">
        <f>IF(D592="기사임",IFERROR(IF((VLOOKUP(CONCATENATE("http://skinnonews.com",A592),'기사 리스트'!C:E,3,FALSE))&gt;='뉴스룸 요약'!$F$17,"O",""),""),"")</f>
        <v/>
      </c>
      <c r="F592" s="110" t="str">
        <f>IFERROR(IF(VLOOKUP(CONCATENATE("http://skinnonews.com"&amp;A592),'기사 리스트'!C:D,2,FALSE)="yes","yes",""),"")</f>
        <v/>
      </c>
      <c r="G592" s="110" t="str">
        <f>IFERROR(IF(E592="O",B592/(EOMONTH('뉴스룸 요약'!$F$17,0)-(VLOOKUP(CONCATENATE("http://skinnonews.com",A592),'기사 리스트'!C:E,3,FALSE))+1),""),"")</f>
        <v/>
      </c>
      <c r="H592" s="110" t="str">
        <f>IFERROR(IF(E592="O",C592/(EOMONTH('뉴스룸 요약'!$F$17,0)-(VLOOKUP(CONCATENATE("http://skinnonews.com",A592),'기사 리스트'!C:E,3,FALSE))+1),""),"")</f>
        <v/>
      </c>
      <c r="I592" s="110" t="str">
        <f t="shared" si="29"/>
        <v/>
      </c>
      <c r="J592" s="110" t="str">
        <f t="shared" si="30"/>
        <v/>
      </c>
      <c r="L592" s="111" t="str">
        <f>IFERROR(VLOOKUP("http://skinnonews.com"&amp;A592,'기사 리스트'!C:E,3,FALSE),"")</f>
        <v/>
      </c>
      <c r="Q592" s="110" t="str">
        <f>IFERROR(IF(E592="O",(INDEX('기사 리스트'!B:B,MATCH("http://skinnonews.com"&amp;A592,'기사 리스트'!C:C,0))),""),"")</f>
        <v/>
      </c>
    </row>
    <row r="593" spans="1:17">
      <c r="A593" s="6" t="s">
        <v>2349</v>
      </c>
      <c r="B593" s="6">
        <v>2</v>
      </c>
      <c r="C593" s="6">
        <v>2</v>
      </c>
      <c r="D593" s="110" t="str">
        <f t="shared" si="28"/>
        <v/>
      </c>
      <c r="E593" s="110" t="str">
        <f>IF(D593="기사임",IFERROR(IF((VLOOKUP(CONCATENATE("http://skinnonews.com",A593),'기사 리스트'!C:E,3,FALSE))&gt;='뉴스룸 요약'!$F$17,"O",""),""),"")</f>
        <v/>
      </c>
      <c r="F593" s="110" t="str">
        <f>IFERROR(IF(VLOOKUP(CONCATENATE("http://skinnonews.com"&amp;A593),'기사 리스트'!C:D,2,FALSE)="yes","yes",""),"")</f>
        <v/>
      </c>
      <c r="G593" s="110" t="str">
        <f>IFERROR(IF(E593="O",B593/(EOMONTH('뉴스룸 요약'!$F$17,0)-(VLOOKUP(CONCATENATE("http://skinnonews.com",A593),'기사 리스트'!C:E,3,FALSE))+1),""),"")</f>
        <v/>
      </c>
      <c r="H593" s="110" t="str">
        <f>IFERROR(IF(E593="O",C593/(EOMONTH('뉴스룸 요약'!$F$17,0)-(VLOOKUP(CONCATENATE("http://skinnonews.com",A593),'기사 리스트'!C:E,3,FALSE))+1),""),"")</f>
        <v/>
      </c>
      <c r="I593" s="110" t="str">
        <f t="shared" si="29"/>
        <v/>
      </c>
      <c r="J593" s="110" t="str">
        <f t="shared" si="30"/>
        <v/>
      </c>
      <c r="L593" s="111" t="str">
        <f>IFERROR(VLOOKUP("http://skinnonews.com"&amp;A593,'기사 리스트'!C:E,3,FALSE),"")</f>
        <v/>
      </c>
      <c r="Q593" s="110" t="str">
        <f>IFERROR(IF(E593="O",(INDEX('기사 리스트'!B:B,MATCH("http://skinnonews.com"&amp;A593,'기사 리스트'!C:C,0))),""),"")</f>
        <v/>
      </c>
    </row>
    <row r="594" spans="1:17">
      <c r="A594" s="6" t="s">
        <v>1205</v>
      </c>
      <c r="B594" s="6">
        <v>2</v>
      </c>
      <c r="C594" s="6">
        <v>2</v>
      </c>
      <c r="D594" s="110" t="str">
        <f t="shared" si="28"/>
        <v/>
      </c>
      <c r="E594" s="110" t="str">
        <f>IF(D594="기사임",IFERROR(IF((VLOOKUP(CONCATENATE("http://skinnonews.com",A594),'기사 리스트'!C:E,3,FALSE))&gt;='뉴스룸 요약'!$F$17,"O",""),""),"")</f>
        <v/>
      </c>
      <c r="F594" s="110" t="str">
        <f>IFERROR(IF(VLOOKUP(CONCATENATE("http://skinnonews.com"&amp;A594),'기사 리스트'!C:D,2,FALSE)="yes","yes",""),"")</f>
        <v/>
      </c>
      <c r="G594" s="110" t="str">
        <f>IFERROR(IF(E594="O",B594/(EOMONTH('뉴스룸 요약'!$F$17,0)-(VLOOKUP(CONCATENATE("http://skinnonews.com",A594),'기사 리스트'!C:E,3,FALSE))+1),""),"")</f>
        <v/>
      </c>
      <c r="H594" s="110" t="str">
        <f>IFERROR(IF(E594="O",C594/(EOMONTH('뉴스룸 요약'!$F$17,0)-(VLOOKUP(CONCATENATE("http://skinnonews.com",A594),'기사 리스트'!C:E,3,FALSE))+1),""),"")</f>
        <v/>
      </c>
      <c r="I594" s="110" t="str">
        <f t="shared" si="29"/>
        <v/>
      </c>
      <c r="J594" s="110" t="str">
        <f t="shared" si="30"/>
        <v/>
      </c>
      <c r="L594" s="111" t="str">
        <f>IFERROR(VLOOKUP("http://skinnonews.com"&amp;A594,'기사 리스트'!C:E,3,FALSE),"")</f>
        <v/>
      </c>
      <c r="Q594" s="110" t="str">
        <f>IFERROR(IF(E594="O",(INDEX('기사 리스트'!B:B,MATCH("http://skinnonews.com"&amp;A594,'기사 리스트'!C:C,0))),""),"")</f>
        <v/>
      </c>
    </row>
    <row r="595" spans="1:17">
      <c r="A595" s="6" t="s">
        <v>2350</v>
      </c>
      <c r="B595" s="6">
        <v>2</v>
      </c>
      <c r="C595" s="6">
        <v>1</v>
      </c>
      <c r="D595" s="110" t="str">
        <f t="shared" si="28"/>
        <v/>
      </c>
      <c r="E595" s="110" t="str">
        <f>IF(D595="기사임",IFERROR(IF((VLOOKUP(CONCATENATE("http://skinnonews.com",A595),'기사 리스트'!C:E,3,FALSE))&gt;='뉴스룸 요약'!$F$17,"O",""),""),"")</f>
        <v/>
      </c>
      <c r="F595" s="110" t="str">
        <f>IFERROR(IF(VLOOKUP(CONCATENATE("http://skinnonews.com"&amp;A595),'기사 리스트'!C:D,2,FALSE)="yes","yes",""),"")</f>
        <v/>
      </c>
      <c r="G595" s="110" t="str">
        <f>IFERROR(IF(E595="O",B595/(EOMONTH('뉴스룸 요약'!$F$17,0)-(VLOOKUP(CONCATENATE("http://skinnonews.com",A595),'기사 리스트'!C:E,3,FALSE))+1),""),"")</f>
        <v/>
      </c>
      <c r="H595" s="110" t="str">
        <f>IFERROR(IF(E595="O",C595/(EOMONTH('뉴스룸 요약'!$F$17,0)-(VLOOKUP(CONCATENATE("http://skinnonews.com",A595),'기사 리스트'!C:E,3,FALSE))+1),""),"")</f>
        <v/>
      </c>
      <c r="I595" s="110" t="str">
        <f t="shared" si="29"/>
        <v/>
      </c>
      <c r="J595" s="110" t="str">
        <f t="shared" si="30"/>
        <v/>
      </c>
      <c r="L595" s="111" t="str">
        <f>IFERROR(VLOOKUP("http://skinnonews.com"&amp;A595,'기사 리스트'!C:E,3,FALSE),"")</f>
        <v/>
      </c>
      <c r="Q595" s="110" t="str">
        <f>IFERROR(IF(E595="O",(INDEX('기사 리스트'!B:B,MATCH("http://skinnonews.com"&amp;A595,'기사 리스트'!C:C,0))),""),"")</f>
        <v/>
      </c>
    </row>
    <row r="596" spans="1:17">
      <c r="A596" s="6" t="s">
        <v>1565</v>
      </c>
      <c r="B596" s="6">
        <v>2</v>
      </c>
      <c r="C596" s="6">
        <v>2</v>
      </c>
      <c r="D596" s="110" t="str">
        <f t="shared" si="28"/>
        <v/>
      </c>
      <c r="E596" s="110" t="str">
        <f>IF(D596="기사임",IFERROR(IF((VLOOKUP(CONCATENATE("http://skinnonews.com",A596),'기사 리스트'!C:E,3,FALSE))&gt;='뉴스룸 요약'!$F$17,"O",""),""),"")</f>
        <v/>
      </c>
      <c r="F596" s="110" t="str">
        <f>IFERROR(IF(VLOOKUP(CONCATENATE("http://skinnonews.com"&amp;A596),'기사 리스트'!C:D,2,FALSE)="yes","yes",""),"")</f>
        <v/>
      </c>
      <c r="G596" s="110" t="str">
        <f>IFERROR(IF(E596="O",B596/(EOMONTH('뉴스룸 요약'!$F$17,0)-(VLOOKUP(CONCATENATE("http://skinnonews.com",A596),'기사 리스트'!C:E,3,FALSE))+1),""),"")</f>
        <v/>
      </c>
      <c r="H596" s="110" t="str">
        <f>IFERROR(IF(E596="O",C596/(EOMONTH('뉴스룸 요약'!$F$17,0)-(VLOOKUP(CONCATENATE("http://skinnonews.com",A596),'기사 리스트'!C:E,3,FALSE))+1),""),"")</f>
        <v/>
      </c>
      <c r="I596" s="110" t="str">
        <f t="shared" si="29"/>
        <v/>
      </c>
      <c r="J596" s="110" t="str">
        <f t="shared" si="30"/>
        <v/>
      </c>
      <c r="L596" s="111" t="str">
        <f>IFERROR(VLOOKUP("http://skinnonews.com"&amp;A596,'기사 리스트'!C:E,3,FALSE),"")</f>
        <v/>
      </c>
      <c r="Q596" s="110" t="str">
        <f>IFERROR(IF(E596="O",(INDEX('기사 리스트'!B:B,MATCH("http://skinnonews.com"&amp;A596,'기사 리스트'!C:C,0))),""),"")</f>
        <v/>
      </c>
    </row>
    <row r="597" spans="1:17">
      <c r="A597" s="6" t="s">
        <v>2351</v>
      </c>
      <c r="B597" s="6">
        <v>2</v>
      </c>
      <c r="C597" s="6">
        <v>2</v>
      </c>
      <c r="D597" s="110" t="str">
        <f t="shared" si="28"/>
        <v/>
      </c>
      <c r="E597" s="110" t="str">
        <f>IF(D597="기사임",IFERROR(IF((VLOOKUP(CONCATENATE("http://skinnonews.com",A597),'기사 리스트'!C:E,3,FALSE))&gt;='뉴스룸 요약'!$F$17,"O",""),""),"")</f>
        <v/>
      </c>
      <c r="F597" s="110" t="str">
        <f>IFERROR(IF(VLOOKUP(CONCATENATE("http://skinnonews.com"&amp;A597),'기사 리스트'!C:D,2,FALSE)="yes","yes",""),"")</f>
        <v/>
      </c>
      <c r="G597" s="110" t="str">
        <f>IFERROR(IF(E597="O",B597/(EOMONTH('뉴스룸 요약'!$F$17,0)-(VLOOKUP(CONCATENATE("http://skinnonews.com",A597),'기사 리스트'!C:E,3,FALSE))+1),""),"")</f>
        <v/>
      </c>
      <c r="H597" s="110" t="str">
        <f>IFERROR(IF(E597="O",C597/(EOMONTH('뉴스룸 요약'!$F$17,0)-(VLOOKUP(CONCATENATE("http://skinnonews.com",A597),'기사 리스트'!C:E,3,FALSE))+1),""),"")</f>
        <v/>
      </c>
      <c r="I597" s="110" t="str">
        <f t="shared" si="29"/>
        <v/>
      </c>
      <c r="J597" s="110" t="str">
        <f t="shared" si="30"/>
        <v/>
      </c>
      <c r="L597" s="111" t="str">
        <f>IFERROR(VLOOKUP("http://skinnonews.com"&amp;A597,'기사 리스트'!C:E,3,FALSE),"")</f>
        <v/>
      </c>
      <c r="Q597" s="110" t="str">
        <f>IFERROR(IF(E597="O",(INDEX('기사 리스트'!B:B,MATCH("http://skinnonews.com"&amp;A597,'기사 리스트'!C:C,0))),""),"")</f>
        <v/>
      </c>
    </row>
    <row r="598" spans="1:17">
      <c r="A598" s="6" t="s">
        <v>2043</v>
      </c>
      <c r="B598" s="6">
        <v>2</v>
      </c>
      <c r="C598" s="6">
        <v>1</v>
      </c>
      <c r="D598" s="110" t="str">
        <f t="shared" si="28"/>
        <v/>
      </c>
      <c r="E598" s="110" t="str">
        <f>IF(D598="기사임",IFERROR(IF((VLOOKUP(CONCATENATE("http://skinnonews.com",A598),'기사 리스트'!C:E,3,FALSE))&gt;='뉴스룸 요약'!$F$17,"O",""),""),"")</f>
        <v/>
      </c>
      <c r="F598" s="110" t="str">
        <f>IFERROR(IF(VLOOKUP(CONCATENATE("http://skinnonews.com"&amp;A598),'기사 리스트'!C:D,2,FALSE)="yes","yes",""),"")</f>
        <v/>
      </c>
      <c r="G598" s="110" t="str">
        <f>IFERROR(IF(E598="O",B598/(EOMONTH('뉴스룸 요약'!$F$17,0)-(VLOOKUP(CONCATENATE("http://skinnonews.com",A598),'기사 리스트'!C:E,3,FALSE))+1),""),"")</f>
        <v/>
      </c>
      <c r="H598" s="110" t="str">
        <f>IFERROR(IF(E598="O",C598/(EOMONTH('뉴스룸 요약'!$F$17,0)-(VLOOKUP(CONCATENATE("http://skinnonews.com",A598),'기사 리스트'!C:E,3,FALSE))+1),""),"")</f>
        <v/>
      </c>
      <c r="I598" s="110" t="str">
        <f t="shared" si="29"/>
        <v/>
      </c>
      <c r="J598" s="110" t="str">
        <f t="shared" si="30"/>
        <v/>
      </c>
      <c r="L598" s="111" t="str">
        <f>IFERROR(VLOOKUP("http://skinnonews.com"&amp;A598,'기사 리스트'!C:E,3,FALSE),"")</f>
        <v/>
      </c>
      <c r="Q598" s="110" t="str">
        <f>IFERROR(IF(E598="O",(INDEX('기사 리스트'!B:B,MATCH("http://skinnonews.com"&amp;A598,'기사 리스트'!C:C,0))),""),"")</f>
        <v/>
      </c>
    </row>
    <row r="599" spans="1:17">
      <c r="A599" s="6" t="s">
        <v>2352</v>
      </c>
      <c r="B599" s="6">
        <v>2</v>
      </c>
      <c r="C599" s="6">
        <v>2</v>
      </c>
      <c r="D599" s="110" t="str">
        <f t="shared" si="28"/>
        <v/>
      </c>
      <c r="E599" s="110" t="str">
        <f>IF(D599="기사임",IFERROR(IF((VLOOKUP(CONCATENATE("http://skinnonews.com",A599),'기사 리스트'!C:E,3,FALSE))&gt;='뉴스룸 요약'!$F$17,"O",""),""),"")</f>
        <v/>
      </c>
      <c r="F599" s="110" t="str">
        <f>IFERROR(IF(VLOOKUP(CONCATENATE("http://skinnonews.com"&amp;A599),'기사 리스트'!C:D,2,FALSE)="yes","yes",""),"")</f>
        <v/>
      </c>
      <c r="G599" s="110" t="str">
        <f>IFERROR(IF(E599="O",B599/(EOMONTH('뉴스룸 요약'!$F$17,0)-(VLOOKUP(CONCATENATE("http://skinnonews.com",A599),'기사 리스트'!C:E,3,FALSE))+1),""),"")</f>
        <v/>
      </c>
      <c r="H599" s="110" t="str">
        <f>IFERROR(IF(E599="O",C599/(EOMONTH('뉴스룸 요약'!$F$17,0)-(VLOOKUP(CONCATENATE("http://skinnonews.com",A599),'기사 리스트'!C:E,3,FALSE))+1),""),"")</f>
        <v/>
      </c>
      <c r="I599" s="110" t="str">
        <f t="shared" si="29"/>
        <v/>
      </c>
      <c r="J599" s="110" t="str">
        <f t="shared" si="30"/>
        <v/>
      </c>
      <c r="L599" s="111" t="str">
        <f>IFERROR(VLOOKUP("http://skinnonews.com"&amp;A599,'기사 리스트'!C:E,3,FALSE),"")</f>
        <v/>
      </c>
      <c r="Q599" s="110" t="str">
        <f>IFERROR(IF(E599="O",(INDEX('기사 리스트'!B:B,MATCH("http://skinnonews.com"&amp;A599,'기사 리스트'!C:C,0))),""),"")</f>
        <v/>
      </c>
    </row>
    <row r="600" spans="1:17">
      <c r="A600" s="6" t="s">
        <v>1619</v>
      </c>
      <c r="B600" s="6">
        <v>2</v>
      </c>
      <c r="C600" s="6">
        <v>2</v>
      </c>
      <c r="D600" s="110" t="str">
        <f t="shared" si="28"/>
        <v/>
      </c>
      <c r="E600" s="110" t="str">
        <f>IF(D600="기사임",IFERROR(IF((VLOOKUP(CONCATENATE("http://skinnonews.com",A600),'기사 리스트'!C:E,3,FALSE))&gt;='뉴스룸 요약'!$F$17,"O",""),""),"")</f>
        <v/>
      </c>
      <c r="F600" s="110" t="str">
        <f>IFERROR(IF(VLOOKUP(CONCATENATE("http://skinnonews.com"&amp;A600),'기사 리스트'!C:D,2,FALSE)="yes","yes",""),"")</f>
        <v/>
      </c>
      <c r="G600" s="110" t="str">
        <f>IFERROR(IF(E600="O",B600/(EOMONTH('뉴스룸 요약'!$F$17,0)-(VLOOKUP(CONCATENATE("http://skinnonews.com",A600),'기사 리스트'!C:E,3,FALSE))+1),""),"")</f>
        <v/>
      </c>
      <c r="H600" s="110" t="str">
        <f>IFERROR(IF(E600="O",C600/(EOMONTH('뉴스룸 요약'!$F$17,0)-(VLOOKUP(CONCATENATE("http://skinnonews.com",A600),'기사 리스트'!C:E,3,FALSE))+1),""),"")</f>
        <v/>
      </c>
      <c r="I600" s="110" t="str">
        <f t="shared" si="29"/>
        <v/>
      </c>
      <c r="J600" s="110" t="str">
        <f t="shared" si="30"/>
        <v/>
      </c>
      <c r="L600" s="111" t="str">
        <f>IFERROR(VLOOKUP("http://skinnonews.com"&amp;A600,'기사 리스트'!C:E,3,FALSE),"")</f>
        <v/>
      </c>
      <c r="Q600" s="110" t="str">
        <f>IFERROR(IF(E600="O",(INDEX('기사 리스트'!B:B,MATCH("http://skinnonews.com"&amp;A600,'기사 리스트'!C:C,0))),""),"")</f>
        <v/>
      </c>
    </row>
    <row r="601" spans="1:17">
      <c r="A601" s="6" t="s">
        <v>2353</v>
      </c>
      <c r="B601" s="6">
        <v>1</v>
      </c>
      <c r="C601" s="6">
        <v>1</v>
      </c>
      <c r="D601" s="110" t="str">
        <f t="shared" si="28"/>
        <v/>
      </c>
      <c r="E601" s="110" t="str">
        <f>IF(D601="기사임",IFERROR(IF((VLOOKUP(CONCATENATE("http://skinnonews.com",A601),'기사 리스트'!C:E,3,FALSE))&gt;='뉴스룸 요약'!$F$17,"O",""),""),"")</f>
        <v/>
      </c>
      <c r="F601" s="110" t="str">
        <f>IFERROR(IF(VLOOKUP(CONCATENATE("http://skinnonews.com"&amp;A601),'기사 리스트'!C:D,2,FALSE)="yes","yes",""),"")</f>
        <v/>
      </c>
      <c r="G601" s="110" t="str">
        <f>IFERROR(IF(E601="O",B601/(EOMONTH('뉴스룸 요약'!$F$17,0)-(VLOOKUP(CONCATENATE("http://skinnonews.com",A601),'기사 리스트'!C:E,3,FALSE))+1),""),"")</f>
        <v/>
      </c>
      <c r="H601" s="110" t="str">
        <f>IFERROR(IF(E601="O",C601/(EOMONTH('뉴스룸 요약'!$F$17,0)-(VLOOKUP(CONCATENATE("http://skinnonews.com",A601),'기사 리스트'!C:E,3,FALSE))+1),""),"")</f>
        <v/>
      </c>
      <c r="I601" s="110" t="str">
        <f t="shared" si="29"/>
        <v/>
      </c>
      <c r="J601" s="110" t="str">
        <f t="shared" si="30"/>
        <v/>
      </c>
      <c r="L601" s="111" t="str">
        <f>IFERROR(VLOOKUP("http://skinnonews.com"&amp;A601,'기사 리스트'!C:E,3,FALSE),"")</f>
        <v/>
      </c>
      <c r="Q601" s="110" t="str">
        <f>IFERROR(IF(E601="O",(INDEX('기사 리스트'!B:B,MATCH("http://skinnonews.com"&amp;A601,'기사 리스트'!C:C,0))),""),"")</f>
        <v/>
      </c>
    </row>
    <row r="602" spans="1:17">
      <c r="A602" s="6" t="s">
        <v>1973</v>
      </c>
      <c r="B602" s="6">
        <v>1</v>
      </c>
      <c r="C602" s="6">
        <v>1</v>
      </c>
      <c r="D602" s="110" t="str">
        <f t="shared" si="28"/>
        <v/>
      </c>
      <c r="E602" s="110" t="str">
        <f>IF(D602="기사임",IFERROR(IF((VLOOKUP(CONCATENATE("http://skinnonews.com",A602),'기사 리스트'!C:E,3,FALSE))&gt;='뉴스룸 요약'!$F$17,"O",""),""),"")</f>
        <v/>
      </c>
      <c r="F602" s="110" t="str">
        <f>IFERROR(IF(VLOOKUP(CONCATENATE("http://skinnonews.com"&amp;A602),'기사 리스트'!C:D,2,FALSE)="yes","yes",""),"")</f>
        <v/>
      </c>
      <c r="G602" s="110" t="str">
        <f>IFERROR(IF(E602="O",B602/(EOMONTH('뉴스룸 요약'!$F$17,0)-(VLOOKUP(CONCATENATE("http://skinnonews.com",A602),'기사 리스트'!C:E,3,FALSE))+1),""),"")</f>
        <v/>
      </c>
      <c r="H602" s="110" t="str">
        <f>IFERROR(IF(E602="O",C602/(EOMONTH('뉴스룸 요약'!$F$17,0)-(VLOOKUP(CONCATENATE("http://skinnonews.com",A602),'기사 리스트'!C:E,3,FALSE))+1),""),"")</f>
        <v/>
      </c>
      <c r="I602" s="110" t="str">
        <f t="shared" si="29"/>
        <v/>
      </c>
      <c r="J602" s="110" t="str">
        <f t="shared" si="30"/>
        <v/>
      </c>
      <c r="L602" s="111" t="str">
        <f>IFERROR(VLOOKUP("http://skinnonews.com"&amp;A602,'기사 리스트'!C:E,3,FALSE),"")</f>
        <v/>
      </c>
      <c r="Q602" s="110" t="str">
        <f>IFERROR(IF(E602="O",(INDEX('기사 리스트'!B:B,MATCH("http://skinnonews.com"&amp;A602,'기사 리스트'!C:C,0))),""),"")</f>
        <v/>
      </c>
    </row>
    <row r="603" spans="1:17">
      <c r="A603" s="6" t="s">
        <v>1981</v>
      </c>
      <c r="B603" s="6">
        <v>1</v>
      </c>
      <c r="C603" s="6">
        <v>1</v>
      </c>
      <c r="D603" s="110" t="str">
        <f t="shared" si="28"/>
        <v>기사임</v>
      </c>
      <c r="E603" s="110" t="str">
        <f>IF(D603="기사임",IFERROR(IF((VLOOKUP(CONCATENATE("http://skinnonews.com",A603),'기사 리스트'!C:E,3,FALSE))&gt;='뉴스룸 요약'!$F$17,"O",""),""),"")</f>
        <v/>
      </c>
      <c r="F603" s="110" t="str">
        <f>IFERROR(IF(VLOOKUP(CONCATENATE("http://skinnonews.com"&amp;A603),'기사 리스트'!C:D,2,FALSE)="yes","yes",""),"")</f>
        <v/>
      </c>
      <c r="G603" s="110" t="str">
        <f>IFERROR(IF(E603="O",B603/(EOMONTH('뉴스룸 요약'!$F$17,0)-(VLOOKUP(CONCATENATE("http://skinnonews.com",A603),'기사 리스트'!C:E,3,FALSE))+1),""),"")</f>
        <v/>
      </c>
      <c r="H603" s="110" t="str">
        <f>IFERROR(IF(E603="O",C603/(EOMONTH('뉴스룸 요약'!$F$17,0)-(VLOOKUP(CONCATENATE("http://skinnonews.com",A603),'기사 리스트'!C:E,3,FALSE))+1),""),"")</f>
        <v/>
      </c>
      <c r="I603" s="110" t="str">
        <f t="shared" si="29"/>
        <v/>
      </c>
      <c r="J603" s="110" t="str">
        <f t="shared" si="30"/>
        <v/>
      </c>
      <c r="L603" s="111" t="str">
        <f>IFERROR(VLOOKUP("http://skinnonews.com"&amp;A603,'기사 리스트'!C:E,3,FALSE),"")</f>
        <v/>
      </c>
      <c r="Q603" s="110" t="str">
        <f>IFERROR(IF(E603="O",(INDEX('기사 리스트'!B:B,MATCH("http://skinnonews.com"&amp;A603,'기사 리스트'!C:C,0))),""),"")</f>
        <v/>
      </c>
    </row>
    <row r="604" spans="1:17">
      <c r="A604" s="6" t="s">
        <v>2223</v>
      </c>
      <c r="B604" s="6">
        <v>1</v>
      </c>
      <c r="C604" s="6">
        <v>1</v>
      </c>
      <c r="D604" s="110" t="str">
        <f t="shared" si="28"/>
        <v>기사임</v>
      </c>
      <c r="E604" s="110" t="str">
        <f>IF(D604="기사임",IFERROR(IF((VLOOKUP(CONCATENATE("http://skinnonews.com",A604),'기사 리스트'!C:E,3,FALSE))&gt;='뉴스룸 요약'!$F$17,"O",""),""),"")</f>
        <v/>
      </c>
      <c r="F604" s="110" t="str">
        <f>IFERROR(IF(VLOOKUP(CONCATENATE("http://skinnonews.com"&amp;A604),'기사 리스트'!C:D,2,FALSE)="yes","yes",""),"")</f>
        <v/>
      </c>
      <c r="G604" s="110" t="str">
        <f>IFERROR(IF(E604="O",B604/(EOMONTH('뉴스룸 요약'!$F$17,0)-(VLOOKUP(CONCATENATE("http://skinnonews.com",A604),'기사 리스트'!C:E,3,FALSE))+1),""),"")</f>
        <v/>
      </c>
      <c r="H604" s="110" t="str">
        <f>IFERROR(IF(E604="O",C604/(EOMONTH('뉴스룸 요약'!$F$17,0)-(VLOOKUP(CONCATENATE("http://skinnonews.com",A604),'기사 리스트'!C:E,3,FALSE))+1),""),"")</f>
        <v/>
      </c>
      <c r="I604" s="110" t="str">
        <f t="shared" si="29"/>
        <v/>
      </c>
      <c r="J604" s="110" t="str">
        <f t="shared" si="30"/>
        <v/>
      </c>
      <c r="L604" s="111" t="str">
        <f>IFERROR(VLOOKUP("http://skinnonews.com"&amp;A604,'기사 리스트'!C:E,3,FALSE),"")</f>
        <v/>
      </c>
      <c r="Q604" s="110" t="str">
        <f>IFERROR(IF(E604="O",(INDEX('기사 리스트'!B:B,MATCH("http://skinnonews.com"&amp;A604,'기사 리스트'!C:C,0))),""),"")</f>
        <v/>
      </c>
    </row>
    <row r="605" spans="1:17">
      <c r="A605" s="6" t="s">
        <v>2354</v>
      </c>
      <c r="B605" s="6">
        <v>1</v>
      </c>
      <c r="C605" s="6">
        <v>1</v>
      </c>
      <c r="D605" s="110" t="str">
        <f t="shared" si="28"/>
        <v>기사임</v>
      </c>
      <c r="E605" s="110" t="str">
        <f>IF(D605="기사임",IFERROR(IF((VLOOKUP(CONCATENATE("http://skinnonews.com",A605),'기사 리스트'!C:E,3,FALSE))&gt;='뉴스룸 요약'!$F$17,"O",""),""),"")</f>
        <v/>
      </c>
      <c r="F605" s="110" t="str">
        <f>IFERROR(IF(VLOOKUP(CONCATENATE("http://skinnonews.com"&amp;A605),'기사 리스트'!C:D,2,FALSE)="yes","yes",""),"")</f>
        <v/>
      </c>
      <c r="G605" s="110" t="str">
        <f>IFERROR(IF(E605="O",B605/(EOMONTH('뉴스룸 요약'!$F$17,0)-(VLOOKUP(CONCATENATE("http://skinnonews.com",A605),'기사 리스트'!C:E,3,FALSE))+1),""),"")</f>
        <v/>
      </c>
      <c r="H605" s="110" t="str">
        <f>IFERROR(IF(E605="O",C605/(EOMONTH('뉴스룸 요약'!$F$17,0)-(VLOOKUP(CONCATENATE("http://skinnonews.com",A605),'기사 리스트'!C:E,3,FALSE))+1),""),"")</f>
        <v/>
      </c>
      <c r="I605" s="110" t="str">
        <f t="shared" si="29"/>
        <v/>
      </c>
      <c r="J605" s="110" t="str">
        <f t="shared" si="30"/>
        <v/>
      </c>
      <c r="L605" s="111" t="str">
        <f>IFERROR(VLOOKUP("http://skinnonews.com"&amp;A605,'기사 리스트'!C:E,3,FALSE),"")</f>
        <v/>
      </c>
      <c r="Q605" s="110" t="str">
        <f>IFERROR(IF(E605="O",(INDEX('기사 리스트'!B:B,MATCH("http://skinnonews.com"&amp;A605,'기사 리스트'!C:C,0))),""),"")</f>
        <v/>
      </c>
    </row>
    <row r="606" spans="1:17">
      <c r="A606" s="6" t="s">
        <v>2355</v>
      </c>
      <c r="B606" s="6">
        <v>1</v>
      </c>
      <c r="C606" s="6">
        <v>1</v>
      </c>
      <c r="D606" s="110" t="str">
        <f t="shared" si="28"/>
        <v>기사임</v>
      </c>
      <c r="E606" s="110" t="str">
        <f>IF(D606="기사임",IFERROR(IF((VLOOKUP(CONCATENATE("http://skinnonews.com",A606),'기사 리스트'!C:E,3,FALSE))&gt;='뉴스룸 요약'!$F$17,"O",""),""),"")</f>
        <v/>
      </c>
      <c r="F606" s="110" t="str">
        <f>IFERROR(IF(VLOOKUP(CONCATENATE("http://skinnonews.com"&amp;A606),'기사 리스트'!C:D,2,FALSE)="yes","yes",""),"")</f>
        <v/>
      </c>
      <c r="G606" s="110" t="str">
        <f>IFERROR(IF(E606="O",B606/(EOMONTH('뉴스룸 요약'!$F$17,0)-(VLOOKUP(CONCATENATE("http://skinnonews.com",A606),'기사 리스트'!C:E,3,FALSE))+1),""),"")</f>
        <v/>
      </c>
      <c r="H606" s="110" t="str">
        <f>IFERROR(IF(E606="O",C606/(EOMONTH('뉴스룸 요약'!$F$17,0)-(VLOOKUP(CONCATENATE("http://skinnonews.com",A606),'기사 리스트'!C:E,3,FALSE))+1),""),"")</f>
        <v/>
      </c>
      <c r="I606" s="110" t="str">
        <f t="shared" si="29"/>
        <v/>
      </c>
      <c r="J606" s="110" t="str">
        <f t="shared" si="30"/>
        <v/>
      </c>
      <c r="L606" s="111" t="str">
        <f>IFERROR(VLOOKUP("http://skinnonews.com"&amp;A606,'기사 리스트'!C:E,3,FALSE),"")</f>
        <v/>
      </c>
      <c r="Q606" s="110" t="str">
        <f>IFERROR(IF(E606="O",(INDEX('기사 리스트'!B:B,MATCH("http://skinnonews.com"&amp;A606,'기사 리스트'!C:C,0))),""),"")</f>
        <v/>
      </c>
    </row>
    <row r="607" spans="1:17">
      <c r="A607" s="6" t="s">
        <v>1927</v>
      </c>
      <c r="B607" s="6">
        <v>1</v>
      </c>
      <c r="C607" s="6">
        <v>1</v>
      </c>
      <c r="D607" s="110" t="str">
        <f t="shared" si="28"/>
        <v>기사임</v>
      </c>
      <c r="E607" s="110" t="str">
        <f>IF(D607="기사임",IFERROR(IF((VLOOKUP(CONCATENATE("http://skinnonews.com",A607),'기사 리스트'!C:E,3,FALSE))&gt;='뉴스룸 요약'!$F$17,"O",""),""),"")</f>
        <v/>
      </c>
      <c r="F607" s="110" t="str">
        <f>IFERROR(IF(VLOOKUP(CONCATENATE("http://skinnonews.com"&amp;A607),'기사 리스트'!C:D,2,FALSE)="yes","yes",""),"")</f>
        <v/>
      </c>
      <c r="G607" s="110" t="str">
        <f>IFERROR(IF(E607="O",B607/(EOMONTH('뉴스룸 요약'!$F$17,0)-(VLOOKUP(CONCATENATE("http://skinnonews.com",A607),'기사 리스트'!C:E,3,FALSE))+1),""),"")</f>
        <v/>
      </c>
      <c r="H607" s="110" t="str">
        <f>IFERROR(IF(E607="O",C607/(EOMONTH('뉴스룸 요약'!$F$17,0)-(VLOOKUP(CONCATENATE("http://skinnonews.com",A607),'기사 리스트'!C:E,3,FALSE))+1),""),"")</f>
        <v/>
      </c>
      <c r="I607" s="110" t="str">
        <f t="shared" si="29"/>
        <v/>
      </c>
      <c r="J607" s="110" t="str">
        <f t="shared" si="30"/>
        <v/>
      </c>
      <c r="L607" s="111">
        <f>IFERROR(VLOOKUP("http://skinnonews.com"&amp;A607,'기사 리스트'!C:E,3,FALSE),"")</f>
        <v>44722</v>
      </c>
      <c r="Q607" s="110" t="str">
        <f>IFERROR(IF(E607="O",(INDEX('기사 리스트'!B:B,MATCH("http://skinnonews.com"&amp;A607,'기사 리스트'!C:C,0))),""),"")</f>
        <v/>
      </c>
    </row>
    <row r="608" spans="1:17">
      <c r="A608" s="6" t="s">
        <v>1442</v>
      </c>
      <c r="B608" s="6">
        <v>1</v>
      </c>
      <c r="C608" s="6">
        <v>1</v>
      </c>
      <c r="D608" s="110" t="str">
        <f t="shared" si="28"/>
        <v>기사임</v>
      </c>
      <c r="E608" s="110" t="str">
        <f>IF(D608="기사임",IFERROR(IF((VLOOKUP(CONCATENATE("http://skinnonews.com",A608),'기사 리스트'!C:E,3,FALSE))&gt;='뉴스룸 요약'!$F$17,"O",""),""),"")</f>
        <v/>
      </c>
      <c r="F608" s="110" t="str">
        <f>IFERROR(IF(VLOOKUP(CONCATENATE("http://skinnonews.com"&amp;A608),'기사 리스트'!C:D,2,FALSE)="yes","yes",""),"")</f>
        <v/>
      </c>
      <c r="G608" s="110" t="str">
        <f>IFERROR(IF(E608="O",B608/(EOMONTH('뉴스룸 요약'!$F$17,0)-(VLOOKUP(CONCATENATE("http://skinnonews.com",A608),'기사 리스트'!C:E,3,FALSE))+1),""),"")</f>
        <v/>
      </c>
      <c r="H608" s="110" t="str">
        <f>IFERROR(IF(E608="O",C608/(EOMONTH('뉴스룸 요약'!$F$17,0)-(VLOOKUP(CONCATENATE("http://skinnonews.com",A608),'기사 리스트'!C:E,3,FALSE))+1),""),"")</f>
        <v/>
      </c>
      <c r="I608" s="110" t="str">
        <f t="shared" si="29"/>
        <v/>
      </c>
      <c r="J608" s="110" t="str">
        <f t="shared" si="30"/>
        <v/>
      </c>
      <c r="L608" s="111" t="str">
        <f>IFERROR(VLOOKUP("http://skinnonews.com"&amp;A608,'기사 리스트'!C:E,3,FALSE),"")</f>
        <v/>
      </c>
      <c r="Q608" s="110" t="str">
        <f>IFERROR(IF(E608="O",(INDEX('기사 리스트'!B:B,MATCH("http://skinnonews.com"&amp;A608,'기사 리스트'!C:C,0))),""),"")</f>
        <v/>
      </c>
    </row>
    <row r="609" spans="1:17">
      <c r="A609" s="6" t="s">
        <v>1620</v>
      </c>
      <c r="B609" s="6">
        <v>1</v>
      </c>
      <c r="C609" s="6">
        <v>1</v>
      </c>
      <c r="D609" s="110" t="str">
        <f t="shared" si="28"/>
        <v>기사임</v>
      </c>
      <c r="E609" s="110" t="str">
        <f>IF(D609="기사임",IFERROR(IF((VLOOKUP(CONCATENATE("http://skinnonews.com",A609),'기사 리스트'!C:E,3,FALSE))&gt;='뉴스룸 요약'!$F$17,"O",""),""),"")</f>
        <v/>
      </c>
      <c r="F609" s="110" t="str">
        <f>IFERROR(IF(VLOOKUP(CONCATENATE("http://skinnonews.com"&amp;A609),'기사 리스트'!C:D,2,FALSE)="yes","yes",""),"")</f>
        <v/>
      </c>
      <c r="G609" s="110" t="str">
        <f>IFERROR(IF(E609="O",B609/(EOMONTH('뉴스룸 요약'!$F$17,0)-(VLOOKUP(CONCATENATE("http://skinnonews.com",A609),'기사 리스트'!C:E,3,FALSE))+1),""),"")</f>
        <v/>
      </c>
      <c r="H609" s="110" t="str">
        <f>IFERROR(IF(E609="O",C609/(EOMONTH('뉴스룸 요약'!$F$17,0)-(VLOOKUP(CONCATENATE("http://skinnonews.com",A609),'기사 리스트'!C:E,3,FALSE))+1),""),"")</f>
        <v/>
      </c>
      <c r="I609" s="110" t="str">
        <f t="shared" si="29"/>
        <v/>
      </c>
      <c r="J609" s="110" t="str">
        <f t="shared" si="30"/>
        <v/>
      </c>
      <c r="L609" s="111" t="str">
        <f>IFERROR(VLOOKUP("http://skinnonews.com"&amp;A609,'기사 리스트'!C:E,3,FALSE),"")</f>
        <v/>
      </c>
      <c r="Q609" s="110" t="str">
        <f>IFERROR(IF(E609="O",(INDEX('기사 리스트'!B:B,MATCH("http://skinnonews.com"&amp;A609,'기사 리스트'!C:C,0))),""),"")</f>
        <v/>
      </c>
    </row>
    <row r="610" spans="1:17">
      <c r="A610" s="6" t="s">
        <v>2202</v>
      </c>
      <c r="B610" s="6">
        <v>1</v>
      </c>
      <c r="C610" s="6">
        <v>1</v>
      </c>
      <c r="D610" s="110" t="str">
        <f t="shared" si="28"/>
        <v>기사임</v>
      </c>
      <c r="E610" s="110" t="str">
        <f>IF(D610="기사임",IFERROR(IF((VLOOKUP(CONCATENATE("http://skinnonews.com",A610),'기사 리스트'!C:E,3,FALSE))&gt;='뉴스룸 요약'!$F$17,"O",""),""),"")</f>
        <v/>
      </c>
      <c r="F610" s="110" t="str">
        <f>IFERROR(IF(VLOOKUP(CONCATENATE("http://skinnonews.com"&amp;A610),'기사 리스트'!C:D,2,FALSE)="yes","yes",""),"")</f>
        <v/>
      </c>
      <c r="G610" s="110" t="str">
        <f>IFERROR(IF(E610="O",B610/(EOMONTH('뉴스룸 요약'!$F$17,0)-(VLOOKUP(CONCATENATE("http://skinnonews.com",A610),'기사 리스트'!C:E,3,FALSE))+1),""),"")</f>
        <v/>
      </c>
      <c r="H610" s="110" t="str">
        <f>IFERROR(IF(E610="O",C610/(EOMONTH('뉴스룸 요약'!$F$17,0)-(VLOOKUP(CONCATENATE("http://skinnonews.com",A610),'기사 리스트'!C:E,3,FALSE))+1),""),"")</f>
        <v/>
      </c>
      <c r="I610" s="110" t="str">
        <f t="shared" si="29"/>
        <v/>
      </c>
      <c r="J610" s="110" t="str">
        <f t="shared" si="30"/>
        <v/>
      </c>
      <c r="L610" s="111">
        <f>IFERROR(VLOOKUP("http://skinnonews.com"&amp;A610,'기사 리스트'!C:E,3,FALSE),"")</f>
        <v>44729</v>
      </c>
      <c r="Q610" s="110" t="str">
        <f>IFERROR(IF(E610="O",(INDEX('기사 리스트'!B:B,MATCH("http://skinnonews.com"&amp;A610,'기사 리스트'!C:C,0))),""),"")</f>
        <v/>
      </c>
    </row>
    <row r="611" spans="1:17">
      <c r="A611" s="6" t="s">
        <v>749</v>
      </c>
      <c r="B611" s="6">
        <v>1</v>
      </c>
      <c r="C611" s="6">
        <v>1</v>
      </c>
      <c r="D611" s="110" t="str">
        <f t="shared" si="28"/>
        <v>기사임</v>
      </c>
      <c r="E611" s="110" t="str">
        <f>IF(D611="기사임",IFERROR(IF((VLOOKUP(CONCATENATE("http://skinnonews.com",A611),'기사 리스트'!C:E,3,FALSE))&gt;='뉴스룸 요약'!$F$17,"O",""),""),"")</f>
        <v/>
      </c>
      <c r="F611" s="110" t="str">
        <f>IFERROR(IF(VLOOKUP(CONCATENATE("http://skinnonews.com"&amp;A611),'기사 리스트'!C:D,2,FALSE)="yes","yes",""),"")</f>
        <v/>
      </c>
      <c r="G611" s="110" t="str">
        <f>IFERROR(IF(E611="O",B611/(EOMONTH('뉴스룸 요약'!$F$17,0)-(VLOOKUP(CONCATENATE("http://skinnonews.com",A611),'기사 리스트'!C:E,3,FALSE))+1),""),"")</f>
        <v/>
      </c>
      <c r="H611" s="110" t="str">
        <f>IFERROR(IF(E611="O",C611/(EOMONTH('뉴스룸 요약'!$F$17,0)-(VLOOKUP(CONCATENATE("http://skinnonews.com",A611),'기사 리스트'!C:E,3,FALSE))+1),""),"")</f>
        <v/>
      </c>
      <c r="I611" s="110" t="str">
        <f t="shared" si="29"/>
        <v/>
      </c>
      <c r="J611" s="110" t="str">
        <f t="shared" si="30"/>
        <v/>
      </c>
      <c r="L611" s="111">
        <f>IFERROR(VLOOKUP("http://skinnonews.com"&amp;A611,'기사 리스트'!C:E,3,FALSE),"")</f>
        <v>44732</v>
      </c>
      <c r="Q611" s="110" t="str">
        <f>IFERROR(IF(E611="O",(INDEX('기사 리스트'!B:B,MATCH("http://skinnonews.com"&amp;A611,'기사 리스트'!C:C,0))),""),"")</f>
        <v/>
      </c>
    </row>
    <row r="612" spans="1:17">
      <c r="A612" s="6" t="s">
        <v>2356</v>
      </c>
      <c r="B612" s="6">
        <v>1</v>
      </c>
      <c r="C612" s="6">
        <v>1</v>
      </c>
      <c r="D612" s="110" t="str">
        <f t="shared" si="28"/>
        <v>기사임</v>
      </c>
      <c r="E612" s="110" t="str">
        <f>IF(D612="기사임",IFERROR(IF((VLOOKUP(CONCATENATE("http://skinnonews.com",A612),'기사 리스트'!C:E,3,FALSE))&gt;='뉴스룸 요약'!$F$17,"O",""),""),"")</f>
        <v/>
      </c>
      <c r="F612" s="110" t="str">
        <f>IFERROR(IF(VLOOKUP(CONCATENATE("http://skinnonews.com"&amp;A612),'기사 리스트'!C:D,2,FALSE)="yes","yes",""),"")</f>
        <v/>
      </c>
      <c r="G612" s="110" t="str">
        <f>IFERROR(IF(E612="O",B612/(EOMONTH('뉴스룸 요약'!$F$17,0)-(VLOOKUP(CONCATENATE("http://skinnonews.com",A612),'기사 리스트'!C:E,3,FALSE))+1),""),"")</f>
        <v/>
      </c>
      <c r="H612" s="110" t="str">
        <f>IFERROR(IF(E612="O",C612/(EOMONTH('뉴스룸 요약'!$F$17,0)-(VLOOKUP(CONCATENATE("http://skinnonews.com",A612),'기사 리스트'!C:E,3,FALSE))+1),""),"")</f>
        <v/>
      </c>
      <c r="I612" s="110" t="str">
        <f t="shared" si="29"/>
        <v/>
      </c>
      <c r="J612" s="110" t="str">
        <f t="shared" si="30"/>
        <v/>
      </c>
      <c r="L612" s="111">
        <f>IFERROR(VLOOKUP("http://skinnonews.com"&amp;A612,'기사 리스트'!C:E,3,FALSE),"")</f>
        <v>44741</v>
      </c>
      <c r="Q612" s="110" t="str">
        <f>IFERROR(IF(E612="O",(INDEX('기사 리스트'!B:B,MATCH("http://skinnonews.com"&amp;A612,'기사 리스트'!C:C,0))),""),"")</f>
        <v/>
      </c>
    </row>
    <row r="613" spans="1:17">
      <c r="A613" s="6" t="s">
        <v>2224</v>
      </c>
      <c r="B613" s="6">
        <v>1</v>
      </c>
      <c r="C613" s="6">
        <v>1</v>
      </c>
      <c r="D613" s="110" t="str">
        <f t="shared" si="28"/>
        <v>기사임</v>
      </c>
      <c r="E613" s="110" t="str">
        <f>IF(D613="기사임",IFERROR(IF((VLOOKUP(CONCATENATE("http://skinnonews.com",A613),'기사 리스트'!C:E,3,FALSE))&gt;='뉴스룸 요약'!$F$17,"O",""),""),"")</f>
        <v/>
      </c>
      <c r="F613" s="110" t="str">
        <f>IFERROR(IF(VLOOKUP(CONCATENATE("http://skinnonews.com"&amp;A613),'기사 리스트'!C:D,2,FALSE)="yes","yes",""),"")</f>
        <v/>
      </c>
      <c r="G613" s="110" t="str">
        <f>IFERROR(IF(E613="O",B613/(EOMONTH('뉴스룸 요약'!$F$17,0)-(VLOOKUP(CONCATENATE("http://skinnonews.com",A613),'기사 리스트'!C:E,3,FALSE))+1),""),"")</f>
        <v/>
      </c>
      <c r="H613" s="110" t="str">
        <f>IFERROR(IF(E613="O",C613/(EOMONTH('뉴스룸 요약'!$F$17,0)-(VLOOKUP(CONCATENATE("http://skinnonews.com",A613),'기사 리스트'!C:E,3,FALSE))+1),""),"")</f>
        <v/>
      </c>
      <c r="I613" s="110" t="str">
        <f t="shared" si="29"/>
        <v/>
      </c>
      <c r="J613" s="110" t="str">
        <f t="shared" si="30"/>
        <v/>
      </c>
      <c r="L613" s="111">
        <f>IFERROR(VLOOKUP("http://skinnonews.com"&amp;A613,'기사 리스트'!C:E,3,FALSE),"")</f>
        <v>44741</v>
      </c>
      <c r="Q613" s="110" t="str">
        <f>IFERROR(IF(E613="O",(INDEX('기사 리스트'!B:B,MATCH("http://skinnonews.com"&amp;A613,'기사 리스트'!C:C,0))),""),"")</f>
        <v/>
      </c>
    </row>
    <row r="614" spans="1:17">
      <c r="A614" s="6" t="s">
        <v>2357</v>
      </c>
      <c r="B614" s="6">
        <v>1</v>
      </c>
      <c r="C614" s="6">
        <v>1</v>
      </c>
      <c r="D614" s="110" t="str">
        <f t="shared" si="28"/>
        <v>기사임</v>
      </c>
      <c r="E614" s="110" t="str">
        <f>IF(D614="기사임",IFERROR(IF((VLOOKUP(CONCATENATE("http://skinnonews.com",A614),'기사 리스트'!C:E,3,FALSE))&gt;='뉴스룸 요약'!$F$17,"O",""),""),"")</f>
        <v/>
      </c>
      <c r="F614" s="110" t="str">
        <f>IFERROR(IF(VLOOKUP(CONCATENATE("http://skinnonews.com"&amp;A614),'기사 리스트'!C:D,2,FALSE)="yes","yes",""),"")</f>
        <v/>
      </c>
      <c r="G614" s="110" t="str">
        <f>IFERROR(IF(E614="O",B614/(EOMONTH('뉴스룸 요약'!$F$17,0)-(VLOOKUP(CONCATENATE("http://skinnonews.com",A614),'기사 리스트'!C:E,3,FALSE))+1),""),"")</f>
        <v/>
      </c>
      <c r="H614" s="110" t="str">
        <f>IFERROR(IF(E614="O",C614/(EOMONTH('뉴스룸 요약'!$F$17,0)-(VLOOKUP(CONCATENATE("http://skinnonews.com",A614),'기사 리스트'!C:E,3,FALSE))+1),""),"")</f>
        <v/>
      </c>
      <c r="I614" s="110" t="str">
        <f t="shared" si="29"/>
        <v/>
      </c>
      <c r="J614" s="110" t="str">
        <f t="shared" si="30"/>
        <v/>
      </c>
      <c r="L614" s="111">
        <f>IFERROR(VLOOKUP("http://skinnonews.com"&amp;A614,'기사 리스트'!C:E,3,FALSE),"")</f>
        <v>44792</v>
      </c>
      <c r="Q614" s="110" t="str">
        <f>IFERROR(IF(E614="O",(INDEX('기사 리스트'!B:B,MATCH("http://skinnonews.com"&amp;A614,'기사 리스트'!C:C,0))),""),"")</f>
        <v/>
      </c>
    </row>
    <row r="615" spans="1:17">
      <c r="A615" s="6" t="s">
        <v>2188</v>
      </c>
      <c r="B615" s="6">
        <v>1</v>
      </c>
      <c r="C615" s="6">
        <v>1</v>
      </c>
      <c r="D615" s="110" t="str">
        <f t="shared" si="28"/>
        <v>기사임</v>
      </c>
      <c r="E615" s="110" t="str">
        <f>IF(D615="기사임",IFERROR(IF((VLOOKUP(CONCATENATE("http://skinnonews.com",A615),'기사 리스트'!C:E,3,FALSE))&gt;='뉴스룸 요약'!$F$17,"O",""),""),"")</f>
        <v/>
      </c>
      <c r="F615" s="110" t="str">
        <f>IFERROR(IF(VLOOKUP(CONCATENATE("http://skinnonews.com"&amp;A615),'기사 리스트'!C:D,2,FALSE)="yes","yes",""),"")</f>
        <v/>
      </c>
      <c r="G615" s="110" t="str">
        <f>IFERROR(IF(E615="O",B615/(EOMONTH('뉴스룸 요약'!$F$17,0)-(VLOOKUP(CONCATENATE("http://skinnonews.com",A615),'기사 리스트'!C:E,3,FALSE))+1),""),"")</f>
        <v/>
      </c>
      <c r="H615" s="110" t="str">
        <f>IFERROR(IF(E615="O",C615/(EOMONTH('뉴스룸 요약'!$F$17,0)-(VLOOKUP(CONCATENATE("http://skinnonews.com",A615),'기사 리스트'!C:E,3,FALSE))+1),""),"")</f>
        <v/>
      </c>
      <c r="I615" s="110" t="str">
        <f t="shared" si="29"/>
        <v/>
      </c>
      <c r="J615" s="110" t="str">
        <f t="shared" si="30"/>
        <v/>
      </c>
      <c r="L615" s="111">
        <f>IFERROR(VLOOKUP("http://skinnonews.com"&amp;A615,'기사 리스트'!C:E,3,FALSE),"")</f>
        <v>44820</v>
      </c>
      <c r="Q615" s="110" t="str">
        <f>IFERROR(IF(E615="O",(INDEX('기사 리스트'!B:B,MATCH("http://skinnonews.com"&amp;A615,'기사 리스트'!C:C,0))),""),"")</f>
        <v/>
      </c>
    </row>
    <row r="616" spans="1:17">
      <c r="A616" s="6" t="s">
        <v>2358</v>
      </c>
      <c r="B616" s="6">
        <v>1</v>
      </c>
      <c r="C616" s="6">
        <v>1</v>
      </c>
      <c r="D616" s="110" t="str">
        <f t="shared" si="28"/>
        <v>기사임</v>
      </c>
      <c r="E616" s="110" t="str">
        <f>IF(D616="기사임",IFERROR(IF((VLOOKUP(CONCATENATE("http://skinnonews.com",A616),'기사 리스트'!C:E,3,FALSE))&gt;='뉴스룸 요약'!$F$17,"O",""),""),"")</f>
        <v/>
      </c>
      <c r="F616" s="110" t="str">
        <f>IFERROR(IF(VLOOKUP(CONCATENATE("http://skinnonews.com"&amp;A616),'기사 리스트'!C:D,2,FALSE)="yes","yes",""),"")</f>
        <v/>
      </c>
      <c r="G616" s="110" t="str">
        <f>IFERROR(IF(E616="O",B616/(EOMONTH('뉴스룸 요약'!$F$17,0)-(VLOOKUP(CONCATENATE("http://skinnonews.com",A616),'기사 리스트'!C:E,3,FALSE))+1),""),"")</f>
        <v/>
      </c>
      <c r="H616" s="110" t="str">
        <f>IFERROR(IF(E616="O",C616/(EOMONTH('뉴스룸 요약'!$F$17,0)-(VLOOKUP(CONCATENATE("http://skinnonews.com",A616),'기사 리스트'!C:E,3,FALSE))+1),""),"")</f>
        <v/>
      </c>
      <c r="I616" s="110" t="str">
        <f t="shared" si="29"/>
        <v/>
      </c>
      <c r="J616" s="110" t="str">
        <f t="shared" si="30"/>
        <v/>
      </c>
      <c r="L616" s="111">
        <f>IFERROR(VLOOKUP("http://skinnonews.com"&amp;A616,'기사 리스트'!C:E,3,FALSE),"")</f>
        <v>44827</v>
      </c>
      <c r="Q616" s="110" t="str">
        <f>IFERROR(IF(E616="O",(INDEX('기사 리스트'!B:B,MATCH("http://skinnonews.com"&amp;A616,'기사 리스트'!C:C,0))),""),"")</f>
        <v/>
      </c>
    </row>
    <row r="617" spans="1:17">
      <c r="A617" s="6" t="s">
        <v>528</v>
      </c>
      <c r="B617" s="6">
        <v>1</v>
      </c>
      <c r="C617" s="6">
        <v>1</v>
      </c>
      <c r="D617" s="110" t="str">
        <f t="shared" si="28"/>
        <v>기사임</v>
      </c>
      <c r="E617" s="110" t="str">
        <f>IF(D617="기사임",IFERROR(IF((VLOOKUP(CONCATENATE("http://skinnonews.com",A617),'기사 리스트'!C:E,3,FALSE))&gt;='뉴스룸 요약'!$F$17,"O",""),""),"")</f>
        <v/>
      </c>
      <c r="F617" s="110" t="str">
        <f>IFERROR(IF(VLOOKUP(CONCATENATE("http://skinnonews.com"&amp;A617),'기사 리스트'!C:D,2,FALSE)="yes","yes",""),"")</f>
        <v/>
      </c>
      <c r="G617" s="110" t="str">
        <f>IFERROR(IF(E617="O",B617/(EOMONTH('뉴스룸 요약'!$F$17,0)-(VLOOKUP(CONCATENATE("http://skinnonews.com",A617),'기사 리스트'!C:E,3,FALSE))+1),""),"")</f>
        <v/>
      </c>
      <c r="H617" s="110" t="str">
        <f>IFERROR(IF(E617="O",C617/(EOMONTH('뉴스룸 요약'!$F$17,0)-(VLOOKUP(CONCATENATE("http://skinnonews.com",A617),'기사 리스트'!C:E,3,FALSE))+1),""),"")</f>
        <v/>
      </c>
      <c r="I617" s="110" t="str">
        <f t="shared" si="29"/>
        <v/>
      </c>
      <c r="J617" s="110" t="str">
        <f t="shared" si="30"/>
        <v/>
      </c>
      <c r="L617" s="111">
        <f>IFERROR(VLOOKUP("http://skinnonews.com"&amp;A617,'기사 리스트'!C:E,3,FALSE),"")</f>
        <v>44834</v>
      </c>
      <c r="Q617" s="110" t="str">
        <f>IFERROR(IF(E617="O",(INDEX('기사 리스트'!B:B,MATCH("http://skinnonews.com"&amp;A617,'기사 리스트'!C:C,0))),""),"")</f>
        <v/>
      </c>
    </row>
    <row r="618" spans="1:17">
      <c r="A618" s="6" t="s">
        <v>2046</v>
      </c>
      <c r="B618" s="6">
        <v>1</v>
      </c>
      <c r="C618" s="6">
        <v>1</v>
      </c>
      <c r="D618" s="110" t="str">
        <f t="shared" si="28"/>
        <v>기사임</v>
      </c>
      <c r="E618" s="110" t="str">
        <f>IF(D618="기사임",IFERROR(IF((VLOOKUP(CONCATENATE("http://skinnonews.com",A618),'기사 리스트'!C:E,3,FALSE))&gt;='뉴스룸 요약'!$F$17,"O",""),""),"")</f>
        <v/>
      </c>
      <c r="F618" s="110" t="str">
        <f>IFERROR(IF(VLOOKUP(CONCATENATE("http://skinnonews.com"&amp;A618),'기사 리스트'!C:D,2,FALSE)="yes","yes",""),"")</f>
        <v/>
      </c>
      <c r="G618" s="110" t="str">
        <f>IFERROR(IF(E618="O",B618/(EOMONTH('뉴스룸 요약'!$F$17,0)-(VLOOKUP(CONCATENATE("http://skinnonews.com",A618),'기사 리스트'!C:E,3,FALSE))+1),""),"")</f>
        <v/>
      </c>
      <c r="H618" s="110" t="str">
        <f>IFERROR(IF(E618="O",C618/(EOMONTH('뉴스룸 요약'!$F$17,0)-(VLOOKUP(CONCATENATE("http://skinnonews.com",A618),'기사 리스트'!C:E,3,FALSE))+1),""),"")</f>
        <v/>
      </c>
      <c r="I618" s="110" t="str">
        <f t="shared" si="29"/>
        <v/>
      </c>
      <c r="J618" s="110" t="str">
        <f t="shared" si="30"/>
        <v/>
      </c>
      <c r="L618" s="111">
        <f>IFERROR(VLOOKUP("http://skinnonews.com"&amp;A618,'기사 리스트'!C:E,3,FALSE),"")</f>
        <v>44834</v>
      </c>
      <c r="Q618" s="110" t="str">
        <f>IFERROR(IF(E618="O",(INDEX('기사 리스트'!B:B,MATCH("http://skinnonews.com"&amp;A618,'기사 리스트'!C:C,0))),""),"")</f>
        <v/>
      </c>
    </row>
    <row r="619" spans="1:17">
      <c r="A619" s="6" t="s">
        <v>2359</v>
      </c>
      <c r="B619" s="6">
        <v>1</v>
      </c>
      <c r="C619" s="6">
        <v>1</v>
      </c>
      <c r="D619" s="110" t="str">
        <f t="shared" si="28"/>
        <v>기사임</v>
      </c>
      <c r="E619" s="110" t="str">
        <f>IF(D619="기사임",IFERROR(IF((VLOOKUP(CONCATENATE("http://skinnonews.com",A619),'기사 리스트'!C:E,3,FALSE))&gt;='뉴스룸 요약'!$F$17,"O",""),""),"")</f>
        <v/>
      </c>
      <c r="F619" s="110" t="str">
        <f>IFERROR(IF(VLOOKUP(CONCATENATE("http://skinnonews.com"&amp;A619),'기사 리스트'!C:D,2,FALSE)="yes","yes",""),"")</f>
        <v/>
      </c>
      <c r="G619" s="110" t="str">
        <f>IFERROR(IF(E619="O",B619/(EOMONTH('뉴스룸 요약'!$F$17,0)-(VLOOKUP(CONCATENATE("http://skinnonews.com",A619),'기사 리스트'!C:E,3,FALSE))+1),""),"")</f>
        <v/>
      </c>
      <c r="H619" s="110" t="str">
        <f>IFERROR(IF(E619="O",C619/(EOMONTH('뉴스룸 요약'!$F$17,0)-(VLOOKUP(CONCATENATE("http://skinnonews.com",A619),'기사 리스트'!C:E,3,FALSE))+1),""),"")</f>
        <v/>
      </c>
      <c r="I619" s="110" t="str">
        <f t="shared" si="29"/>
        <v/>
      </c>
      <c r="J619" s="110" t="str">
        <f t="shared" si="30"/>
        <v/>
      </c>
      <c r="L619" s="111">
        <f>IFERROR(VLOOKUP("http://skinnonews.com"&amp;A619,'기사 리스트'!C:E,3,FALSE),"")</f>
        <v>44840</v>
      </c>
      <c r="Q619" s="110" t="str">
        <f>IFERROR(IF(E619="O",(INDEX('기사 리스트'!B:B,MATCH("http://skinnonews.com"&amp;A619,'기사 리스트'!C:C,0))),""),"")</f>
        <v/>
      </c>
    </row>
    <row r="620" spans="1:17">
      <c r="A620" s="6" t="s">
        <v>1982</v>
      </c>
      <c r="B620" s="6">
        <v>1</v>
      </c>
      <c r="C620" s="6">
        <v>1</v>
      </c>
      <c r="D620" s="110" t="str">
        <f t="shared" si="28"/>
        <v>기사임</v>
      </c>
      <c r="E620" s="110" t="str">
        <f>IF(D620="기사임",IFERROR(IF((VLOOKUP(CONCATENATE("http://skinnonews.com",A620),'기사 리스트'!C:E,3,FALSE))&gt;='뉴스룸 요약'!$F$17,"O",""),""),"")</f>
        <v/>
      </c>
      <c r="F620" s="110" t="str">
        <f>IFERROR(IF(VLOOKUP(CONCATENATE("http://skinnonews.com"&amp;A620),'기사 리스트'!C:D,2,FALSE)="yes","yes",""),"")</f>
        <v/>
      </c>
      <c r="G620" s="110" t="str">
        <f>IFERROR(IF(E620="O",B620/(EOMONTH('뉴스룸 요약'!$F$17,0)-(VLOOKUP(CONCATENATE("http://skinnonews.com",A620),'기사 리스트'!C:E,3,FALSE))+1),""),"")</f>
        <v/>
      </c>
      <c r="H620" s="110" t="str">
        <f>IFERROR(IF(E620="O",C620/(EOMONTH('뉴스룸 요약'!$F$17,0)-(VLOOKUP(CONCATENATE("http://skinnonews.com",A620),'기사 리스트'!C:E,3,FALSE))+1),""),"")</f>
        <v/>
      </c>
      <c r="I620" s="110" t="str">
        <f t="shared" si="29"/>
        <v/>
      </c>
      <c r="J620" s="110" t="str">
        <f t="shared" si="30"/>
        <v/>
      </c>
      <c r="L620" s="111">
        <f>IFERROR(VLOOKUP("http://skinnonews.com"&amp;A620,'기사 리스트'!C:E,3,FALSE),"")</f>
        <v>44852</v>
      </c>
      <c r="Q620" s="110" t="str">
        <f>IFERROR(IF(E620="O",(INDEX('기사 리스트'!B:B,MATCH("http://skinnonews.com"&amp;A620,'기사 리스트'!C:C,0))),""),"")</f>
        <v/>
      </c>
    </row>
    <row r="621" spans="1:17">
      <c r="A621" s="6" t="s">
        <v>2360</v>
      </c>
      <c r="B621" s="6">
        <v>1</v>
      </c>
      <c r="C621" s="6">
        <v>1</v>
      </c>
      <c r="D621" s="110" t="str">
        <f t="shared" si="28"/>
        <v>기사임</v>
      </c>
      <c r="E621" s="110" t="str">
        <f>IF(D621="기사임",IFERROR(IF((VLOOKUP(CONCATENATE("http://skinnonews.com",A621),'기사 리스트'!C:E,3,FALSE))&gt;='뉴스룸 요약'!$F$17,"O",""),""),"")</f>
        <v/>
      </c>
      <c r="F621" s="110" t="str">
        <f>IFERROR(IF(VLOOKUP(CONCATENATE("http://skinnonews.com"&amp;A621),'기사 리스트'!C:D,2,FALSE)="yes","yes",""),"")</f>
        <v/>
      </c>
      <c r="G621" s="110" t="str">
        <f>IFERROR(IF(E621="O",B621/(EOMONTH('뉴스룸 요약'!$F$17,0)-(VLOOKUP(CONCATENATE("http://skinnonews.com",A621),'기사 리스트'!C:E,3,FALSE))+1),""),"")</f>
        <v/>
      </c>
      <c r="H621" s="110" t="str">
        <f>IFERROR(IF(E621="O",C621/(EOMONTH('뉴스룸 요약'!$F$17,0)-(VLOOKUP(CONCATENATE("http://skinnonews.com",A621),'기사 리스트'!C:E,3,FALSE))+1),""),"")</f>
        <v/>
      </c>
      <c r="I621" s="110" t="str">
        <f t="shared" si="29"/>
        <v/>
      </c>
      <c r="J621" s="110" t="str">
        <f t="shared" si="30"/>
        <v/>
      </c>
      <c r="L621" s="111">
        <f>IFERROR(VLOOKUP("http://skinnonews.com"&amp;A621,'기사 리스트'!C:E,3,FALSE),"")</f>
        <v>44854</v>
      </c>
      <c r="Q621" s="110" t="str">
        <f>IFERROR(IF(E621="O",(INDEX('기사 리스트'!B:B,MATCH("http://skinnonews.com"&amp;A621,'기사 리스트'!C:C,0))),""),"")</f>
        <v/>
      </c>
    </row>
    <row r="622" spans="1:17">
      <c r="A622" s="6" t="s">
        <v>2064</v>
      </c>
      <c r="B622" s="6">
        <v>1</v>
      </c>
      <c r="C622" s="6">
        <v>1</v>
      </c>
      <c r="D622" s="110" t="str">
        <f t="shared" si="28"/>
        <v>기사임</v>
      </c>
      <c r="E622" s="110" t="str">
        <f>IF(D622="기사임",IFERROR(IF((VLOOKUP(CONCATENATE("http://skinnonews.com",A622),'기사 리스트'!C:E,3,FALSE))&gt;='뉴스룸 요약'!$F$17,"O",""),""),"")</f>
        <v/>
      </c>
      <c r="F622" s="110" t="str">
        <f>IFERROR(IF(VLOOKUP(CONCATENATE("http://skinnonews.com"&amp;A622),'기사 리스트'!C:D,2,FALSE)="yes","yes",""),"")</f>
        <v/>
      </c>
      <c r="G622" s="110" t="str">
        <f>IFERROR(IF(E622="O",B622/(EOMONTH('뉴스룸 요약'!$F$17,0)-(VLOOKUP(CONCATENATE("http://skinnonews.com",A622),'기사 리스트'!C:E,3,FALSE))+1),""),"")</f>
        <v/>
      </c>
      <c r="H622" s="110" t="str">
        <f>IFERROR(IF(E622="O",C622/(EOMONTH('뉴스룸 요약'!$F$17,0)-(VLOOKUP(CONCATENATE("http://skinnonews.com",A622),'기사 리스트'!C:E,3,FALSE))+1),""),"")</f>
        <v/>
      </c>
      <c r="I622" s="110" t="str">
        <f t="shared" si="29"/>
        <v/>
      </c>
      <c r="J622" s="110" t="str">
        <f t="shared" si="30"/>
        <v/>
      </c>
      <c r="L622" s="111">
        <f>IFERROR(VLOOKUP("http://skinnonews.com"&amp;A622,'기사 리스트'!C:E,3,FALSE),"")</f>
        <v>44873</v>
      </c>
      <c r="Q622" s="110" t="str">
        <f>IFERROR(IF(E622="O",(INDEX('기사 리스트'!B:B,MATCH("http://skinnonews.com"&amp;A622,'기사 리스트'!C:C,0))),""),"")</f>
        <v/>
      </c>
    </row>
    <row r="623" spans="1:17">
      <c r="A623" s="6" t="s">
        <v>2361</v>
      </c>
      <c r="B623" s="6">
        <v>1</v>
      </c>
      <c r="C623" s="6">
        <v>1</v>
      </c>
      <c r="D623" s="110" t="str">
        <f t="shared" si="28"/>
        <v>기사임</v>
      </c>
      <c r="E623" s="110" t="str">
        <f>IF(D623="기사임",IFERROR(IF((VLOOKUP(CONCATENATE("http://skinnonews.com",A623),'기사 리스트'!C:E,3,FALSE))&gt;='뉴스룸 요약'!$F$17,"O",""),""),"")</f>
        <v/>
      </c>
      <c r="F623" s="110" t="str">
        <f>IFERROR(IF(VLOOKUP(CONCATENATE("http://skinnonews.com"&amp;A623),'기사 리스트'!C:D,2,FALSE)="yes","yes",""),"")</f>
        <v/>
      </c>
      <c r="G623" s="110" t="str">
        <f>IFERROR(IF(E623="O",B623/(EOMONTH('뉴스룸 요약'!$F$17,0)-(VLOOKUP(CONCATENATE("http://skinnonews.com",A623),'기사 리스트'!C:E,3,FALSE))+1),""),"")</f>
        <v/>
      </c>
      <c r="H623" s="110" t="str">
        <f>IFERROR(IF(E623="O",C623/(EOMONTH('뉴스룸 요약'!$F$17,0)-(VLOOKUP(CONCATENATE("http://skinnonews.com",A623),'기사 리스트'!C:E,3,FALSE))+1),""),"")</f>
        <v/>
      </c>
      <c r="I623" s="110" t="str">
        <f t="shared" si="29"/>
        <v/>
      </c>
      <c r="J623" s="110" t="str">
        <f t="shared" si="30"/>
        <v/>
      </c>
      <c r="L623" s="111" t="str">
        <f>IFERROR(VLOOKUP("http://skinnonews.com"&amp;A623,'기사 리스트'!C:E,3,FALSE),"")</f>
        <v/>
      </c>
      <c r="Q623" s="110" t="str">
        <f>IFERROR(IF(E623="O",(INDEX('기사 리스트'!B:B,MATCH("http://skinnonews.com"&amp;A623,'기사 리스트'!C:C,0))),""),"")</f>
        <v/>
      </c>
    </row>
    <row r="624" spans="1:17">
      <c r="A624" s="6" t="s">
        <v>2362</v>
      </c>
      <c r="B624" s="6">
        <v>1</v>
      </c>
      <c r="C624" s="6">
        <v>1</v>
      </c>
      <c r="D624" s="110" t="str">
        <f t="shared" si="28"/>
        <v>기사임</v>
      </c>
      <c r="E624" s="110" t="str">
        <f>IF(D624="기사임",IFERROR(IF((VLOOKUP(CONCATENATE("http://skinnonews.com",A624),'기사 리스트'!C:E,3,FALSE))&gt;='뉴스룸 요약'!$F$17,"O",""),""),"")</f>
        <v/>
      </c>
      <c r="F624" s="110" t="str">
        <f>IFERROR(IF(VLOOKUP(CONCATENATE("http://skinnonews.com"&amp;A624),'기사 리스트'!C:D,2,FALSE)="yes","yes",""),"")</f>
        <v/>
      </c>
      <c r="G624" s="110" t="str">
        <f>IFERROR(IF(E624="O",B624/(EOMONTH('뉴스룸 요약'!$F$17,0)-(VLOOKUP(CONCATENATE("http://skinnonews.com",A624),'기사 리스트'!C:E,3,FALSE))+1),""),"")</f>
        <v/>
      </c>
      <c r="H624" s="110" t="str">
        <f>IFERROR(IF(E624="O",C624/(EOMONTH('뉴스룸 요약'!$F$17,0)-(VLOOKUP(CONCATENATE("http://skinnonews.com",A624),'기사 리스트'!C:E,3,FALSE))+1),""),"")</f>
        <v/>
      </c>
      <c r="I624" s="110" t="str">
        <f t="shared" si="29"/>
        <v/>
      </c>
      <c r="J624" s="110" t="str">
        <f t="shared" si="30"/>
        <v/>
      </c>
      <c r="L624" s="111">
        <f>IFERROR(VLOOKUP("http://skinnonews.com"&amp;A624,'기사 리스트'!C:E,3,FALSE),"")</f>
        <v>44915</v>
      </c>
      <c r="Q624" s="110" t="str">
        <f>IFERROR(IF(E624="O",(INDEX('기사 리스트'!B:B,MATCH("http://skinnonews.com"&amp;A624,'기사 리스트'!C:C,0))),""),"")</f>
        <v/>
      </c>
    </row>
    <row r="625" spans="1:17">
      <c r="A625" s="6" t="s">
        <v>2363</v>
      </c>
      <c r="B625" s="6">
        <v>1</v>
      </c>
      <c r="C625" s="6">
        <v>1</v>
      </c>
      <c r="D625" s="110" t="str">
        <f t="shared" si="28"/>
        <v>기사임</v>
      </c>
      <c r="E625" s="110" t="str">
        <f>IF(D625="기사임",IFERROR(IF((VLOOKUP(CONCATENATE("http://skinnonews.com",A625),'기사 리스트'!C:E,3,FALSE))&gt;='뉴스룸 요약'!$F$17,"O",""),""),"")</f>
        <v/>
      </c>
      <c r="F625" s="110" t="str">
        <f>IFERROR(IF(VLOOKUP(CONCATENATE("http://skinnonews.com"&amp;A625),'기사 리스트'!C:D,2,FALSE)="yes","yes",""),"")</f>
        <v/>
      </c>
      <c r="G625" s="110" t="str">
        <f>IFERROR(IF(E625="O",B625/(EOMONTH('뉴스룸 요약'!$F$17,0)-(VLOOKUP(CONCATENATE("http://skinnonews.com",A625),'기사 리스트'!C:E,3,FALSE))+1),""),"")</f>
        <v/>
      </c>
      <c r="H625" s="110" t="str">
        <f>IFERROR(IF(E625="O",C625/(EOMONTH('뉴스룸 요약'!$F$17,0)-(VLOOKUP(CONCATENATE("http://skinnonews.com",A625),'기사 리스트'!C:E,3,FALSE))+1),""),"")</f>
        <v/>
      </c>
      <c r="I625" s="110" t="str">
        <f t="shared" si="29"/>
        <v/>
      </c>
      <c r="J625" s="110" t="str">
        <f t="shared" si="30"/>
        <v/>
      </c>
      <c r="L625" s="111">
        <f>IFERROR(VLOOKUP("http://skinnonews.com"&amp;A625,'기사 리스트'!C:E,3,FALSE),"")</f>
        <v>44917</v>
      </c>
      <c r="Q625" s="110" t="str">
        <f>IFERROR(IF(E625="O",(INDEX('기사 리스트'!B:B,MATCH("http://skinnonews.com"&amp;A625,'기사 리스트'!C:C,0))),""),"")</f>
        <v/>
      </c>
    </row>
    <row r="626" spans="1:17">
      <c r="A626" s="6" t="s">
        <v>2364</v>
      </c>
      <c r="B626" s="6">
        <v>1</v>
      </c>
      <c r="C626" s="6">
        <v>1</v>
      </c>
      <c r="D626" s="110" t="str">
        <f t="shared" si="28"/>
        <v>기사임</v>
      </c>
      <c r="E626" s="110" t="str">
        <f>IF(D626="기사임",IFERROR(IF((VLOOKUP(CONCATENATE("http://skinnonews.com",A626),'기사 리스트'!C:E,3,FALSE))&gt;='뉴스룸 요약'!$F$17,"O",""),""),"")</f>
        <v/>
      </c>
      <c r="F626" s="110" t="str">
        <f>IFERROR(IF(VLOOKUP(CONCATENATE("http://skinnonews.com"&amp;A626),'기사 리스트'!C:D,2,FALSE)="yes","yes",""),"")</f>
        <v/>
      </c>
      <c r="G626" s="110" t="str">
        <f>IFERROR(IF(E626="O",B626/(EOMONTH('뉴스룸 요약'!$F$17,0)-(VLOOKUP(CONCATENATE("http://skinnonews.com",A626),'기사 리스트'!C:E,3,FALSE))+1),""),"")</f>
        <v/>
      </c>
      <c r="H626" s="110" t="str">
        <f>IFERROR(IF(E626="O",C626/(EOMONTH('뉴스룸 요약'!$F$17,0)-(VLOOKUP(CONCATENATE("http://skinnonews.com",A626),'기사 리스트'!C:E,3,FALSE))+1),""),"")</f>
        <v/>
      </c>
      <c r="I626" s="110" t="str">
        <f t="shared" si="29"/>
        <v/>
      </c>
      <c r="J626" s="110" t="str">
        <f t="shared" si="30"/>
        <v/>
      </c>
      <c r="L626" s="111" t="str">
        <f>IFERROR(VLOOKUP("http://skinnonews.com"&amp;A626,'기사 리스트'!C:E,3,FALSE),"")</f>
        <v/>
      </c>
      <c r="Q626" s="110" t="str">
        <f>IFERROR(IF(E626="O",(INDEX('기사 리스트'!B:B,MATCH("http://skinnonews.com"&amp;A626,'기사 리스트'!C:C,0))),""),"")</f>
        <v/>
      </c>
    </row>
    <row r="627" spans="1:17">
      <c r="A627" s="6" t="s">
        <v>1500</v>
      </c>
      <c r="B627" s="6">
        <v>1</v>
      </c>
      <c r="C627" s="6">
        <v>1</v>
      </c>
      <c r="D627" s="110" t="str">
        <f t="shared" si="28"/>
        <v>기사임</v>
      </c>
      <c r="E627" s="110" t="str">
        <f>IF(D627="기사임",IFERROR(IF((VLOOKUP(CONCATENATE("http://skinnonews.com",A627),'기사 리스트'!C:E,3,FALSE))&gt;='뉴스룸 요약'!$F$17,"O",""),""),"")</f>
        <v/>
      </c>
      <c r="F627" s="110" t="str">
        <f>IFERROR(IF(VLOOKUP(CONCATENATE("http://skinnonews.com"&amp;A627),'기사 리스트'!C:D,2,FALSE)="yes","yes",""),"")</f>
        <v/>
      </c>
      <c r="G627" s="110" t="str">
        <f>IFERROR(IF(E627="O",B627/(EOMONTH('뉴스룸 요약'!$F$17,0)-(VLOOKUP(CONCATENATE("http://skinnonews.com",A627),'기사 리스트'!C:E,3,FALSE))+1),""),"")</f>
        <v/>
      </c>
      <c r="H627" s="110" t="str">
        <f>IFERROR(IF(E627="O",C627/(EOMONTH('뉴스룸 요약'!$F$17,0)-(VLOOKUP(CONCATENATE("http://skinnonews.com",A627),'기사 리스트'!C:E,3,FALSE))+1),""),"")</f>
        <v/>
      </c>
      <c r="I627" s="110" t="str">
        <f t="shared" si="29"/>
        <v/>
      </c>
      <c r="J627" s="110" t="str">
        <f t="shared" si="30"/>
        <v/>
      </c>
      <c r="L627" s="111" t="str">
        <f>IFERROR(VLOOKUP("http://skinnonews.com"&amp;A627,'기사 리스트'!C:E,3,FALSE),"")</f>
        <v/>
      </c>
      <c r="Q627" s="110" t="str">
        <f>IFERROR(IF(E627="O",(INDEX('기사 리스트'!B:B,MATCH("http://skinnonews.com"&amp;A627,'기사 리스트'!C:C,0))),""),"")</f>
        <v/>
      </c>
    </row>
    <row r="628" spans="1:17">
      <c r="A628" s="6" t="s">
        <v>2365</v>
      </c>
      <c r="B628" s="6">
        <v>1</v>
      </c>
      <c r="C628" s="6">
        <v>1</v>
      </c>
      <c r="D628" s="110" t="str">
        <f t="shared" si="28"/>
        <v>기사임</v>
      </c>
      <c r="E628" s="110" t="str">
        <f>IF(D628="기사임",IFERROR(IF((VLOOKUP(CONCATENATE("http://skinnonews.com",A628),'기사 리스트'!C:E,3,FALSE))&gt;='뉴스룸 요약'!$F$17,"O",""),""),"")</f>
        <v/>
      </c>
      <c r="F628" s="110" t="str">
        <f>IFERROR(IF(VLOOKUP(CONCATENATE("http://skinnonews.com"&amp;A628),'기사 리스트'!C:D,2,FALSE)="yes","yes",""),"")</f>
        <v/>
      </c>
      <c r="G628" s="110" t="str">
        <f>IFERROR(IF(E628="O",B628/(EOMONTH('뉴스룸 요약'!$F$17,0)-(VLOOKUP(CONCATENATE("http://skinnonews.com",A628),'기사 리스트'!C:E,3,FALSE))+1),""),"")</f>
        <v/>
      </c>
      <c r="H628" s="110" t="str">
        <f>IFERROR(IF(E628="O",C628/(EOMONTH('뉴스룸 요약'!$F$17,0)-(VLOOKUP(CONCATENATE("http://skinnonews.com",A628),'기사 리스트'!C:E,3,FALSE))+1),""),"")</f>
        <v/>
      </c>
      <c r="I628" s="110" t="str">
        <f t="shared" si="29"/>
        <v/>
      </c>
      <c r="J628" s="110" t="str">
        <f t="shared" si="30"/>
        <v/>
      </c>
      <c r="L628" s="111" t="str">
        <f>IFERROR(VLOOKUP("http://skinnonews.com"&amp;A628,'기사 리스트'!C:E,3,FALSE),"")</f>
        <v/>
      </c>
      <c r="Q628" s="110" t="str">
        <f>IFERROR(IF(E628="O",(INDEX('기사 리스트'!B:B,MATCH("http://skinnonews.com"&amp;A628,'기사 리스트'!C:C,0))),""),"")</f>
        <v/>
      </c>
    </row>
    <row r="629" spans="1:17">
      <c r="A629" s="6" t="s">
        <v>2366</v>
      </c>
      <c r="B629" s="6">
        <v>1</v>
      </c>
      <c r="C629" s="6">
        <v>1</v>
      </c>
      <c r="D629" s="110" t="str">
        <f t="shared" si="28"/>
        <v>기사임</v>
      </c>
      <c r="E629" s="110" t="str">
        <f>IF(D629="기사임",IFERROR(IF((VLOOKUP(CONCATENATE("http://skinnonews.com",A629),'기사 리스트'!C:E,3,FALSE))&gt;='뉴스룸 요약'!$F$17,"O",""),""),"")</f>
        <v/>
      </c>
      <c r="F629" s="110" t="str">
        <f>IFERROR(IF(VLOOKUP(CONCATENATE("http://skinnonews.com"&amp;A629),'기사 리스트'!C:D,2,FALSE)="yes","yes",""),"")</f>
        <v/>
      </c>
      <c r="G629" s="110" t="str">
        <f>IFERROR(IF(E629="O",B629/(EOMONTH('뉴스룸 요약'!$F$17,0)-(VLOOKUP(CONCATENATE("http://skinnonews.com",A629),'기사 리스트'!C:E,3,FALSE))+1),""),"")</f>
        <v/>
      </c>
      <c r="H629" s="110" t="str">
        <f>IFERROR(IF(E629="O",C629/(EOMONTH('뉴스룸 요약'!$F$17,0)-(VLOOKUP(CONCATENATE("http://skinnonews.com",A629),'기사 리스트'!C:E,3,FALSE))+1),""),"")</f>
        <v/>
      </c>
      <c r="I629" s="110" t="str">
        <f t="shared" si="29"/>
        <v/>
      </c>
      <c r="J629" s="110" t="str">
        <f t="shared" si="30"/>
        <v/>
      </c>
      <c r="L629" s="111" t="str">
        <f>IFERROR(VLOOKUP("http://skinnonews.com"&amp;A629,'기사 리스트'!C:E,3,FALSE),"")</f>
        <v/>
      </c>
      <c r="Q629" s="110" t="str">
        <f>IFERROR(IF(E629="O",(INDEX('기사 리스트'!B:B,MATCH("http://skinnonews.com"&amp;A629,'기사 리스트'!C:C,0))),""),"")</f>
        <v/>
      </c>
    </row>
    <row r="630" spans="1:17">
      <c r="A630" s="6" t="s">
        <v>2367</v>
      </c>
      <c r="B630" s="6">
        <v>1</v>
      </c>
      <c r="C630" s="6">
        <v>1</v>
      </c>
      <c r="D630" s="110" t="str">
        <f t="shared" si="28"/>
        <v>기사임</v>
      </c>
      <c r="E630" s="110" t="str">
        <f>IF(D630="기사임",IFERROR(IF((VLOOKUP(CONCATENATE("http://skinnonews.com",A630),'기사 리스트'!C:E,3,FALSE))&gt;='뉴스룸 요약'!$F$17,"O",""),""),"")</f>
        <v/>
      </c>
      <c r="F630" s="110" t="str">
        <f>IFERROR(IF(VLOOKUP(CONCATENATE("http://skinnonews.com"&amp;A630),'기사 리스트'!C:D,2,FALSE)="yes","yes",""),"")</f>
        <v/>
      </c>
      <c r="G630" s="110" t="str">
        <f>IFERROR(IF(E630="O",B630/(EOMONTH('뉴스룸 요약'!$F$17,0)-(VLOOKUP(CONCATENATE("http://skinnonews.com",A630),'기사 리스트'!C:E,3,FALSE))+1),""),"")</f>
        <v/>
      </c>
      <c r="H630" s="110" t="str">
        <f>IFERROR(IF(E630="O",C630/(EOMONTH('뉴스룸 요약'!$F$17,0)-(VLOOKUP(CONCATENATE("http://skinnonews.com",A630),'기사 리스트'!C:E,3,FALSE))+1),""),"")</f>
        <v/>
      </c>
      <c r="I630" s="110" t="str">
        <f t="shared" si="29"/>
        <v/>
      </c>
      <c r="J630" s="110" t="str">
        <f t="shared" si="30"/>
        <v/>
      </c>
      <c r="L630" s="111">
        <f>IFERROR(VLOOKUP("http://skinnonews.com"&amp;A630,'기사 리스트'!C:E,3,FALSE),"")</f>
        <v>44944</v>
      </c>
      <c r="Q630" s="110" t="str">
        <f>IFERROR(IF(E630="O",(INDEX('기사 리스트'!B:B,MATCH("http://skinnonews.com"&amp;A630,'기사 리스트'!C:C,0))),""),"")</f>
        <v/>
      </c>
    </row>
    <row r="631" spans="1:17">
      <c r="A631" s="6" t="s">
        <v>2368</v>
      </c>
      <c r="B631" s="6">
        <v>1</v>
      </c>
      <c r="C631" s="6">
        <v>1</v>
      </c>
      <c r="D631" s="110" t="str">
        <f t="shared" si="28"/>
        <v>기사임</v>
      </c>
      <c r="E631" s="110" t="str">
        <f>IF(D631="기사임",IFERROR(IF((VLOOKUP(CONCATENATE("http://skinnonews.com",A631),'기사 리스트'!C:E,3,FALSE))&gt;='뉴스룸 요약'!$F$17,"O",""),""),"")</f>
        <v/>
      </c>
      <c r="F631" s="110" t="str">
        <f>IFERROR(IF(VLOOKUP(CONCATENATE("http://skinnonews.com"&amp;A631),'기사 리스트'!C:D,2,FALSE)="yes","yes",""),"")</f>
        <v/>
      </c>
      <c r="G631" s="110" t="str">
        <f>IFERROR(IF(E631="O",B631/(EOMONTH('뉴스룸 요약'!$F$17,0)-(VLOOKUP(CONCATENATE("http://skinnonews.com",A631),'기사 리스트'!C:E,3,FALSE))+1),""),"")</f>
        <v/>
      </c>
      <c r="H631" s="110" t="str">
        <f>IFERROR(IF(E631="O",C631/(EOMONTH('뉴스룸 요약'!$F$17,0)-(VLOOKUP(CONCATENATE("http://skinnonews.com",A631),'기사 리스트'!C:E,3,FALSE))+1),""),"")</f>
        <v/>
      </c>
      <c r="I631" s="110" t="str">
        <f t="shared" si="29"/>
        <v/>
      </c>
      <c r="J631" s="110" t="str">
        <f t="shared" si="30"/>
        <v/>
      </c>
      <c r="L631" s="111">
        <f>IFERROR(VLOOKUP("http://skinnonews.com"&amp;A631,'기사 리스트'!C:E,3,FALSE),"")</f>
        <v>44946</v>
      </c>
      <c r="Q631" s="110" t="str">
        <f>IFERROR(IF(E631="O",(INDEX('기사 리스트'!B:B,MATCH("http://skinnonews.com"&amp;A631,'기사 리스트'!C:C,0))),""),"")</f>
        <v/>
      </c>
    </row>
    <row r="632" spans="1:17">
      <c r="A632" s="6" t="s">
        <v>2226</v>
      </c>
      <c r="B632" s="6">
        <v>1</v>
      </c>
      <c r="C632" s="6">
        <v>1</v>
      </c>
      <c r="D632" s="110" t="str">
        <f t="shared" si="28"/>
        <v>기사임</v>
      </c>
      <c r="E632" s="110" t="str">
        <f>IF(D632="기사임",IFERROR(IF((VLOOKUP(CONCATENATE("http://skinnonews.com",A632),'기사 리스트'!C:E,3,FALSE))&gt;='뉴스룸 요약'!$F$17,"O",""),""),"")</f>
        <v/>
      </c>
      <c r="F632" s="110" t="str">
        <f>IFERROR(IF(VLOOKUP(CONCATENATE("http://skinnonews.com"&amp;A632),'기사 리스트'!C:D,2,FALSE)="yes","yes",""),"")</f>
        <v/>
      </c>
      <c r="G632" s="110" t="str">
        <f>IFERROR(IF(E632="O",B632/(EOMONTH('뉴스룸 요약'!$F$17,0)-(VLOOKUP(CONCATENATE("http://skinnonews.com",A632),'기사 리스트'!C:E,3,FALSE))+1),""),"")</f>
        <v/>
      </c>
      <c r="H632" s="110" t="str">
        <f>IFERROR(IF(E632="O",C632/(EOMONTH('뉴스룸 요약'!$F$17,0)-(VLOOKUP(CONCATENATE("http://skinnonews.com",A632),'기사 리스트'!C:E,3,FALSE))+1),""),"")</f>
        <v/>
      </c>
      <c r="I632" s="110" t="str">
        <f t="shared" si="29"/>
        <v/>
      </c>
      <c r="J632" s="110" t="str">
        <f t="shared" si="30"/>
        <v/>
      </c>
      <c r="L632" s="111">
        <f>IFERROR(VLOOKUP("http://skinnonews.com"&amp;A632,'기사 리스트'!C:E,3,FALSE),"")</f>
        <v>44952</v>
      </c>
      <c r="Q632" s="110" t="str">
        <f>IFERROR(IF(E632="O",(INDEX('기사 리스트'!B:B,MATCH("http://skinnonews.com"&amp;A632,'기사 리스트'!C:C,0))),""),"")</f>
        <v/>
      </c>
    </row>
    <row r="633" spans="1:17">
      <c r="A633" s="6" t="s">
        <v>2189</v>
      </c>
      <c r="B633" s="6">
        <v>1</v>
      </c>
      <c r="C633" s="6">
        <v>1</v>
      </c>
      <c r="D633" s="110" t="str">
        <f t="shared" si="28"/>
        <v>기사임</v>
      </c>
      <c r="E633" s="110" t="str">
        <f>IF(D633="기사임",IFERROR(IF((VLOOKUP(CONCATENATE("http://skinnonews.com",A633),'기사 리스트'!C:E,3,FALSE))&gt;='뉴스룸 요약'!$F$17,"O",""),""),"")</f>
        <v/>
      </c>
      <c r="F633" s="110" t="str">
        <f>IFERROR(IF(VLOOKUP(CONCATENATE("http://skinnonews.com"&amp;A633),'기사 리스트'!C:D,2,FALSE)="yes","yes",""),"")</f>
        <v/>
      </c>
      <c r="G633" s="110" t="str">
        <f>IFERROR(IF(E633="O",B633/(EOMONTH('뉴스룸 요약'!$F$17,0)-(VLOOKUP(CONCATENATE("http://skinnonews.com",A633),'기사 리스트'!C:E,3,FALSE))+1),""),"")</f>
        <v/>
      </c>
      <c r="H633" s="110" t="str">
        <f>IFERROR(IF(E633="O",C633/(EOMONTH('뉴스룸 요약'!$F$17,0)-(VLOOKUP(CONCATENATE("http://skinnonews.com",A633),'기사 리스트'!C:E,3,FALSE))+1),""),"")</f>
        <v/>
      </c>
      <c r="I633" s="110" t="str">
        <f t="shared" si="29"/>
        <v/>
      </c>
      <c r="J633" s="110" t="str">
        <f t="shared" si="30"/>
        <v/>
      </c>
      <c r="L633" s="111">
        <f>IFERROR(VLOOKUP("http://skinnonews.com"&amp;A633,'기사 리스트'!C:E,3,FALSE),"")</f>
        <v>44953</v>
      </c>
      <c r="Q633" s="110" t="str">
        <f>IFERROR(IF(E633="O",(INDEX('기사 리스트'!B:B,MATCH("http://skinnonews.com"&amp;A633,'기사 리스트'!C:C,0))),""),"")</f>
        <v/>
      </c>
    </row>
    <row r="634" spans="1:17">
      <c r="A634" s="6" t="s">
        <v>486</v>
      </c>
      <c r="B634" s="6">
        <v>1</v>
      </c>
      <c r="C634" s="6">
        <v>1</v>
      </c>
      <c r="D634" s="110" t="str">
        <f t="shared" si="28"/>
        <v>기사임</v>
      </c>
      <c r="E634" s="110" t="str">
        <f>IF(D634="기사임",IFERROR(IF((VLOOKUP(CONCATENATE("http://skinnonews.com",A634),'기사 리스트'!C:E,3,FALSE))&gt;='뉴스룸 요약'!$F$17,"O",""),""),"")</f>
        <v/>
      </c>
      <c r="F634" s="110" t="str">
        <f>IFERROR(IF(VLOOKUP(CONCATENATE("http://skinnonews.com"&amp;A634),'기사 리스트'!C:D,2,FALSE)="yes","yes",""),"")</f>
        <v/>
      </c>
      <c r="G634" s="110" t="str">
        <f>IFERROR(IF(E634="O",B634/(EOMONTH('뉴스룸 요약'!$F$17,0)-(VLOOKUP(CONCATENATE("http://skinnonews.com",A634),'기사 리스트'!C:E,3,FALSE))+1),""),"")</f>
        <v/>
      </c>
      <c r="H634" s="110" t="str">
        <f>IFERROR(IF(E634="O",C634/(EOMONTH('뉴스룸 요약'!$F$17,0)-(VLOOKUP(CONCATENATE("http://skinnonews.com",A634),'기사 리스트'!C:E,3,FALSE))+1),""),"")</f>
        <v/>
      </c>
      <c r="I634" s="110" t="str">
        <f t="shared" si="29"/>
        <v/>
      </c>
      <c r="J634" s="110" t="str">
        <f t="shared" si="30"/>
        <v/>
      </c>
      <c r="L634" s="111">
        <f>IFERROR(VLOOKUP("http://skinnonews.com"&amp;A634,'기사 리스트'!C:E,3,FALSE),"")</f>
        <v>44957</v>
      </c>
      <c r="Q634" s="110" t="str">
        <f>IFERROR(IF(E634="O",(INDEX('기사 리스트'!B:B,MATCH("http://skinnonews.com"&amp;A634,'기사 리스트'!C:C,0))),""),"")</f>
        <v/>
      </c>
    </row>
    <row r="635" spans="1:17">
      <c r="A635" s="6" t="s">
        <v>2369</v>
      </c>
      <c r="B635" s="6">
        <v>1</v>
      </c>
      <c r="C635" s="6">
        <v>1</v>
      </c>
      <c r="D635" s="110" t="str">
        <f t="shared" si="28"/>
        <v>기사임</v>
      </c>
      <c r="E635" s="110" t="str">
        <f>IF(D635="기사임",IFERROR(IF((VLOOKUP(CONCATENATE("http://skinnonews.com",A635),'기사 리스트'!C:E,3,FALSE))&gt;='뉴스룸 요약'!$F$17,"O",""),""),"")</f>
        <v/>
      </c>
      <c r="F635" s="110" t="str">
        <f>IFERROR(IF(VLOOKUP(CONCATENATE("http://skinnonews.com"&amp;A635),'기사 리스트'!C:D,2,FALSE)="yes","yes",""),"")</f>
        <v/>
      </c>
      <c r="G635" s="110" t="str">
        <f>IFERROR(IF(E635="O",B635/(EOMONTH('뉴스룸 요약'!$F$17,0)-(VLOOKUP(CONCATENATE("http://skinnonews.com",A635),'기사 리스트'!C:E,3,FALSE))+1),""),"")</f>
        <v/>
      </c>
      <c r="H635" s="110" t="str">
        <f>IFERROR(IF(E635="O",C635/(EOMONTH('뉴스룸 요약'!$F$17,0)-(VLOOKUP(CONCATENATE("http://skinnonews.com",A635),'기사 리스트'!C:E,3,FALSE))+1),""),"")</f>
        <v/>
      </c>
      <c r="I635" s="110" t="str">
        <f t="shared" si="29"/>
        <v/>
      </c>
      <c r="J635" s="110" t="str">
        <f t="shared" si="30"/>
        <v/>
      </c>
      <c r="L635" s="111">
        <f>IFERROR(VLOOKUP("http://skinnonews.com"&amp;A635,'기사 리스트'!C:E,3,FALSE),"")</f>
        <v>44965</v>
      </c>
      <c r="Q635" s="110" t="str">
        <f>IFERROR(IF(E635="O",(INDEX('기사 리스트'!B:B,MATCH("http://skinnonews.com"&amp;A635,'기사 리스트'!C:C,0))),""),"")</f>
        <v/>
      </c>
    </row>
    <row r="636" spans="1:17">
      <c r="A636" s="6" t="s">
        <v>509</v>
      </c>
      <c r="B636" s="6">
        <v>1</v>
      </c>
      <c r="C636" s="6">
        <v>1</v>
      </c>
      <c r="D636" s="110" t="str">
        <f t="shared" si="28"/>
        <v>기사임</v>
      </c>
      <c r="E636" s="110" t="str">
        <f>IF(D636="기사임",IFERROR(IF((VLOOKUP(CONCATENATE("http://skinnonews.com",A636),'기사 리스트'!C:E,3,FALSE))&gt;='뉴스룸 요약'!$F$17,"O",""),""),"")</f>
        <v/>
      </c>
      <c r="F636" s="110" t="str">
        <f>IFERROR(IF(VLOOKUP(CONCATENATE("http://skinnonews.com"&amp;A636),'기사 리스트'!C:D,2,FALSE)="yes","yes",""),"")</f>
        <v/>
      </c>
      <c r="G636" s="110" t="str">
        <f>IFERROR(IF(E636="O",B636/(EOMONTH('뉴스룸 요약'!$F$17,0)-(VLOOKUP(CONCATENATE("http://skinnonews.com",A636),'기사 리스트'!C:E,3,FALSE))+1),""),"")</f>
        <v/>
      </c>
      <c r="H636" s="110" t="str">
        <f>IFERROR(IF(E636="O",C636/(EOMONTH('뉴스룸 요약'!$F$17,0)-(VLOOKUP(CONCATENATE("http://skinnonews.com",A636),'기사 리스트'!C:E,3,FALSE))+1),""),"")</f>
        <v/>
      </c>
      <c r="I636" s="110" t="str">
        <f t="shared" si="29"/>
        <v/>
      </c>
      <c r="J636" s="110" t="str">
        <f t="shared" si="30"/>
        <v/>
      </c>
      <c r="L636" s="111">
        <f>IFERROR(VLOOKUP("http://skinnonews.com"&amp;A636,'기사 리스트'!C:E,3,FALSE),"")</f>
        <v>44977</v>
      </c>
      <c r="Q636" s="110" t="str">
        <f>IFERROR(IF(E636="O",(INDEX('기사 리스트'!B:B,MATCH("http://skinnonews.com"&amp;A636,'기사 리스트'!C:C,0))),""),"")</f>
        <v/>
      </c>
    </row>
    <row r="637" spans="1:17">
      <c r="A637" s="6" t="s">
        <v>2370</v>
      </c>
      <c r="B637" s="6">
        <v>1</v>
      </c>
      <c r="C637" s="6">
        <v>1</v>
      </c>
      <c r="D637" s="110" t="str">
        <f t="shared" si="28"/>
        <v>기사임</v>
      </c>
      <c r="E637" s="110" t="str">
        <f>IF(D637="기사임",IFERROR(IF((VLOOKUP(CONCATENATE("http://skinnonews.com",A637),'기사 리스트'!C:E,3,FALSE))&gt;='뉴스룸 요약'!$F$17,"O",""),""),"")</f>
        <v/>
      </c>
      <c r="F637" s="110" t="str">
        <f>IFERROR(IF(VLOOKUP(CONCATENATE("http://skinnonews.com"&amp;A637),'기사 리스트'!C:D,2,FALSE)="yes","yes",""),"")</f>
        <v/>
      </c>
      <c r="G637" s="110" t="str">
        <f>IFERROR(IF(E637="O",B637/(EOMONTH('뉴스룸 요약'!$F$17,0)-(VLOOKUP(CONCATENATE("http://skinnonews.com",A637),'기사 리스트'!C:E,3,FALSE))+1),""),"")</f>
        <v/>
      </c>
      <c r="H637" s="110" t="str">
        <f>IFERROR(IF(E637="O",C637/(EOMONTH('뉴스룸 요약'!$F$17,0)-(VLOOKUP(CONCATENATE("http://skinnonews.com",A637),'기사 리스트'!C:E,3,FALSE))+1),""),"")</f>
        <v/>
      </c>
      <c r="I637" s="110" t="str">
        <f t="shared" si="29"/>
        <v/>
      </c>
      <c r="J637" s="110" t="str">
        <f t="shared" si="30"/>
        <v/>
      </c>
      <c r="L637" s="111">
        <f>IFERROR(VLOOKUP("http://skinnonews.com"&amp;A637,'기사 리스트'!C:E,3,FALSE),"")</f>
        <v>44992</v>
      </c>
      <c r="Q637" s="110" t="str">
        <f>IFERROR(IF(E637="O",(INDEX('기사 리스트'!B:B,MATCH("http://skinnonews.com"&amp;A637,'기사 리스트'!C:C,0))),""),"")</f>
        <v/>
      </c>
    </row>
    <row r="638" spans="1:17">
      <c r="A638" s="6" t="s">
        <v>2203</v>
      </c>
      <c r="B638" s="6">
        <v>1</v>
      </c>
      <c r="C638" s="6">
        <v>1</v>
      </c>
      <c r="D638" s="110" t="str">
        <f t="shared" si="28"/>
        <v>기사임</v>
      </c>
      <c r="E638" s="110" t="str">
        <f>IF(D638="기사임",IFERROR(IF((VLOOKUP(CONCATENATE("http://skinnonews.com",A638),'기사 리스트'!C:E,3,FALSE))&gt;='뉴스룸 요약'!$F$17,"O",""),""),"")</f>
        <v/>
      </c>
      <c r="F638" s="110" t="str">
        <f>IFERROR(IF(VLOOKUP(CONCATENATE("http://skinnonews.com"&amp;A638),'기사 리스트'!C:D,2,FALSE)="yes","yes",""),"")</f>
        <v/>
      </c>
      <c r="G638" s="110" t="str">
        <f>IFERROR(IF(E638="O",B638/(EOMONTH('뉴스룸 요약'!$F$17,0)-(VLOOKUP(CONCATENATE("http://skinnonews.com",A638),'기사 리스트'!C:E,3,FALSE))+1),""),"")</f>
        <v/>
      </c>
      <c r="H638" s="110" t="str">
        <f>IFERROR(IF(E638="O",C638/(EOMONTH('뉴스룸 요약'!$F$17,0)-(VLOOKUP(CONCATENATE("http://skinnonews.com",A638),'기사 리스트'!C:E,3,FALSE))+1),""),"")</f>
        <v/>
      </c>
      <c r="I638" s="110" t="str">
        <f t="shared" si="29"/>
        <v/>
      </c>
      <c r="J638" s="110" t="str">
        <f t="shared" si="30"/>
        <v/>
      </c>
      <c r="L638" s="111">
        <f>IFERROR(VLOOKUP("http://skinnonews.com"&amp;A638,'기사 리스트'!C:E,3,FALSE),"")</f>
        <v>44995</v>
      </c>
      <c r="Q638" s="110" t="str">
        <f>IFERROR(IF(E638="O",(INDEX('기사 리스트'!B:B,MATCH("http://skinnonews.com"&amp;A638,'기사 리스트'!C:C,0))),""),"")</f>
        <v/>
      </c>
    </row>
    <row r="639" spans="1:17">
      <c r="A639" s="6" t="s">
        <v>2371</v>
      </c>
      <c r="B639" s="6">
        <v>1</v>
      </c>
      <c r="C639" s="6">
        <v>1</v>
      </c>
      <c r="D639" s="110" t="str">
        <f t="shared" si="28"/>
        <v>기사임</v>
      </c>
      <c r="E639" s="110" t="str">
        <f>IF(D639="기사임",IFERROR(IF((VLOOKUP(CONCATENATE("http://skinnonews.com",A639),'기사 리스트'!C:E,3,FALSE))&gt;='뉴스룸 요약'!$F$17,"O",""),""),"")</f>
        <v/>
      </c>
      <c r="F639" s="110" t="str">
        <f>IFERROR(IF(VLOOKUP(CONCATENATE("http://skinnonews.com"&amp;A639),'기사 리스트'!C:D,2,FALSE)="yes","yes",""),"")</f>
        <v/>
      </c>
      <c r="G639" s="110" t="str">
        <f>IFERROR(IF(E639="O",B639/(EOMONTH('뉴스룸 요약'!$F$17,0)-(VLOOKUP(CONCATENATE("http://skinnonews.com",A639),'기사 리스트'!C:E,3,FALSE))+1),""),"")</f>
        <v/>
      </c>
      <c r="H639" s="110" t="str">
        <f>IFERROR(IF(E639="O",C639/(EOMONTH('뉴스룸 요약'!$F$17,0)-(VLOOKUP(CONCATENATE("http://skinnonews.com",A639),'기사 리스트'!C:E,3,FALSE))+1),""),"")</f>
        <v/>
      </c>
      <c r="I639" s="110" t="str">
        <f t="shared" si="29"/>
        <v/>
      </c>
      <c r="J639" s="110" t="str">
        <f t="shared" si="30"/>
        <v/>
      </c>
      <c r="L639" s="111">
        <f>IFERROR(VLOOKUP("http://skinnonews.com"&amp;A639,'기사 리스트'!C:E,3,FALSE),"")</f>
        <v>45002</v>
      </c>
      <c r="Q639" s="110" t="str">
        <f>IFERROR(IF(E639="O",(INDEX('기사 리스트'!B:B,MATCH("http://skinnonews.com"&amp;A639,'기사 리스트'!C:C,0))),""),"")</f>
        <v/>
      </c>
    </row>
    <row r="640" spans="1:17">
      <c r="A640" s="6" t="s">
        <v>740</v>
      </c>
      <c r="B640" s="6">
        <v>1</v>
      </c>
      <c r="C640" s="6">
        <v>1</v>
      </c>
      <c r="D640" s="110" t="str">
        <f t="shared" si="28"/>
        <v>기사임</v>
      </c>
      <c r="E640" s="110" t="str">
        <f>IF(D640="기사임",IFERROR(IF((VLOOKUP(CONCATENATE("http://skinnonews.com",A640),'기사 리스트'!C:E,3,FALSE))&gt;='뉴스룸 요약'!$F$17,"O",""),""),"")</f>
        <v/>
      </c>
      <c r="F640" s="110" t="str">
        <f>IFERROR(IF(VLOOKUP(CONCATENATE("http://skinnonews.com"&amp;A640),'기사 리스트'!C:D,2,FALSE)="yes","yes",""),"")</f>
        <v/>
      </c>
      <c r="G640" s="110" t="str">
        <f>IFERROR(IF(E640="O",B640/(EOMONTH('뉴스룸 요약'!$F$17,0)-(VLOOKUP(CONCATENATE("http://skinnonews.com",A640),'기사 리스트'!C:E,3,FALSE))+1),""),"")</f>
        <v/>
      </c>
      <c r="H640" s="110" t="str">
        <f>IFERROR(IF(E640="O",C640/(EOMONTH('뉴스룸 요약'!$F$17,0)-(VLOOKUP(CONCATENATE("http://skinnonews.com",A640),'기사 리스트'!C:E,3,FALSE))+1),""),"")</f>
        <v/>
      </c>
      <c r="I640" s="110" t="str">
        <f t="shared" si="29"/>
        <v/>
      </c>
      <c r="J640" s="110" t="str">
        <f t="shared" si="30"/>
        <v/>
      </c>
      <c r="L640" s="111">
        <f>IFERROR(VLOOKUP("http://skinnonews.com"&amp;A640,'기사 리스트'!C:E,3,FALSE),"")</f>
        <v>45009</v>
      </c>
      <c r="Q640" s="110" t="str">
        <f>IFERROR(IF(E640="O",(INDEX('기사 리스트'!B:B,MATCH("http://skinnonews.com"&amp;A640,'기사 리스트'!C:C,0))),""),"")</f>
        <v/>
      </c>
    </row>
    <row r="641" spans="1:17">
      <c r="A641" s="6" t="s">
        <v>745</v>
      </c>
      <c r="B641" s="6">
        <v>1</v>
      </c>
      <c r="C641" s="6">
        <v>1</v>
      </c>
      <c r="D641" s="110" t="str">
        <f t="shared" si="28"/>
        <v>기사임</v>
      </c>
      <c r="E641" s="110" t="str">
        <f>IF(D641="기사임",IFERROR(IF((VLOOKUP(CONCATENATE("http://skinnonews.com",A641),'기사 리스트'!C:E,3,FALSE))&gt;='뉴스룸 요약'!$F$17,"O",""),""),"")</f>
        <v/>
      </c>
      <c r="F641" s="110" t="str">
        <f>IFERROR(IF(VLOOKUP(CONCATENATE("http://skinnonews.com"&amp;A641),'기사 리스트'!C:D,2,FALSE)="yes","yes",""),"")</f>
        <v/>
      </c>
      <c r="G641" s="110" t="str">
        <f>IFERROR(IF(E641="O",B641/(EOMONTH('뉴스룸 요약'!$F$17,0)-(VLOOKUP(CONCATENATE("http://skinnonews.com",A641),'기사 리스트'!C:E,3,FALSE))+1),""),"")</f>
        <v/>
      </c>
      <c r="H641" s="110" t="str">
        <f>IFERROR(IF(E641="O",C641/(EOMONTH('뉴스룸 요약'!$F$17,0)-(VLOOKUP(CONCATENATE("http://skinnonews.com",A641),'기사 리스트'!C:E,3,FALSE))+1),""),"")</f>
        <v/>
      </c>
      <c r="I641" s="110" t="str">
        <f t="shared" si="29"/>
        <v/>
      </c>
      <c r="J641" s="110" t="str">
        <f t="shared" si="30"/>
        <v/>
      </c>
      <c r="L641" s="111">
        <f>IFERROR(VLOOKUP("http://skinnonews.com"&amp;A641,'기사 리스트'!C:E,3,FALSE),"")</f>
        <v>45015</v>
      </c>
      <c r="Q641" s="110" t="str">
        <f>IFERROR(IF(E641="O",(INDEX('기사 리스트'!B:B,MATCH("http://skinnonews.com"&amp;A641,'기사 리스트'!C:C,0))),""),"")</f>
        <v/>
      </c>
    </row>
    <row r="642" spans="1:17">
      <c r="A642" s="6" t="s">
        <v>958</v>
      </c>
      <c r="B642" s="6">
        <v>1</v>
      </c>
      <c r="C642" s="6">
        <v>1</v>
      </c>
      <c r="D642" s="110" t="str">
        <f t="shared" ref="D642:D705" si="31">IF(AND(LEFT(A642,17)="/global/archives/",ISNUMBER(_xlfn.NUMBERVALUE(MID(A642,18,1))),ISERROR(FIND("ckattempt",A642)),ISERROR(FIND("preview",A642))),"기사임","")</f>
        <v>기사임</v>
      </c>
      <c r="E642" s="110" t="str">
        <f>IF(D642="기사임",IFERROR(IF((VLOOKUP(CONCATENATE("http://skinnonews.com",A642),'기사 리스트'!C:E,3,FALSE))&gt;='뉴스룸 요약'!$F$17,"O",""),""),"")</f>
        <v/>
      </c>
      <c r="F642" s="110" t="str">
        <f>IFERROR(IF(VLOOKUP(CONCATENATE("http://skinnonews.com"&amp;A642),'기사 리스트'!C:D,2,FALSE)="yes","yes",""),"")</f>
        <v/>
      </c>
      <c r="G642" s="110" t="str">
        <f>IFERROR(IF(E642="O",B642/(EOMONTH('뉴스룸 요약'!$F$17,0)-(VLOOKUP(CONCATENATE("http://skinnonews.com",A642),'기사 리스트'!C:E,3,FALSE))+1),""),"")</f>
        <v/>
      </c>
      <c r="H642" s="110" t="str">
        <f>IFERROR(IF(E642="O",C642/(EOMONTH('뉴스룸 요약'!$F$17,0)-(VLOOKUP(CONCATENATE("http://skinnonews.com",A642),'기사 리스트'!C:E,3,FALSE))+1),""),"")</f>
        <v/>
      </c>
      <c r="I642" s="110" t="str">
        <f t="shared" si="29"/>
        <v/>
      </c>
      <c r="J642" s="110" t="str">
        <f t="shared" si="30"/>
        <v/>
      </c>
      <c r="L642" s="111">
        <f>IFERROR(VLOOKUP("http://skinnonews.com"&amp;A642,'기사 리스트'!C:E,3,FALSE),"")</f>
        <v>45057</v>
      </c>
      <c r="Q642" s="110" t="str">
        <f>IFERROR(IF(E642="O",(INDEX('기사 리스트'!B:B,MATCH("http://skinnonews.com"&amp;A642,'기사 리스트'!C:C,0))),""),"")</f>
        <v/>
      </c>
    </row>
    <row r="643" spans="1:17">
      <c r="A643" s="6" t="s">
        <v>2227</v>
      </c>
      <c r="B643" s="6">
        <v>1</v>
      </c>
      <c r="C643" s="6">
        <v>1</v>
      </c>
      <c r="D643" s="110" t="str">
        <f t="shared" si="31"/>
        <v>기사임</v>
      </c>
      <c r="E643" s="110" t="str">
        <f>IF(D643="기사임",IFERROR(IF((VLOOKUP(CONCATENATE("http://skinnonews.com",A643),'기사 리스트'!C:E,3,FALSE))&gt;='뉴스룸 요약'!$F$17,"O",""),""),"")</f>
        <v/>
      </c>
      <c r="F643" s="110" t="str">
        <f>IFERROR(IF(VLOOKUP(CONCATENATE("http://skinnonews.com"&amp;A643),'기사 리스트'!C:D,2,FALSE)="yes","yes",""),"")</f>
        <v/>
      </c>
      <c r="G643" s="110" t="str">
        <f>IFERROR(IF(E643="O",B643/(EOMONTH('뉴스룸 요약'!$F$17,0)-(VLOOKUP(CONCATENATE("http://skinnonews.com",A643),'기사 리스트'!C:E,3,FALSE))+1),""),"")</f>
        <v/>
      </c>
      <c r="H643" s="110" t="str">
        <f>IFERROR(IF(E643="O",C643/(EOMONTH('뉴스룸 요약'!$F$17,0)-(VLOOKUP(CONCATENATE("http://skinnonews.com",A643),'기사 리스트'!C:E,3,FALSE))+1),""),"")</f>
        <v/>
      </c>
      <c r="I643" s="110" t="str">
        <f t="shared" si="29"/>
        <v/>
      </c>
      <c r="J643" s="110" t="str">
        <f t="shared" si="30"/>
        <v/>
      </c>
      <c r="L643" s="111">
        <f>IFERROR(VLOOKUP("http://skinnonews.com"&amp;A643,'기사 리스트'!C:E,3,FALSE),"")</f>
        <v>45061</v>
      </c>
      <c r="Q643" s="110" t="str">
        <f>IFERROR(IF(E643="O",(INDEX('기사 리스트'!B:B,MATCH("http://skinnonews.com"&amp;A643,'기사 리스트'!C:C,0))),""),"")</f>
        <v/>
      </c>
    </row>
    <row r="644" spans="1:17">
      <c r="A644" s="6" t="s">
        <v>2372</v>
      </c>
      <c r="B644" s="6">
        <v>1</v>
      </c>
      <c r="C644" s="6">
        <v>1</v>
      </c>
      <c r="D644" s="110" t="str">
        <f t="shared" si="31"/>
        <v>기사임</v>
      </c>
      <c r="E644" s="110" t="str">
        <f>IF(D644="기사임",IFERROR(IF((VLOOKUP(CONCATENATE("http://skinnonews.com",A644),'기사 리스트'!C:E,3,FALSE))&gt;='뉴스룸 요약'!$F$17,"O",""),""),"")</f>
        <v/>
      </c>
      <c r="F644" s="110" t="str">
        <f>IFERROR(IF(VLOOKUP(CONCATENATE("http://skinnonews.com"&amp;A644),'기사 리스트'!C:D,2,FALSE)="yes","yes",""),"")</f>
        <v/>
      </c>
      <c r="G644" s="110" t="str">
        <f>IFERROR(IF(E644="O",B644/(EOMONTH('뉴스룸 요약'!$F$17,0)-(VLOOKUP(CONCATENATE("http://skinnonews.com",A644),'기사 리스트'!C:E,3,FALSE))+1),""),"")</f>
        <v/>
      </c>
      <c r="H644" s="110" t="str">
        <f>IFERROR(IF(E644="O",C644/(EOMONTH('뉴스룸 요약'!$F$17,0)-(VLOOKUP(CONCATENATE("http://skinnonews.com",A644),'기사 리스트'!C:E,3,FALSE))+1),""),"")</f>
        <v/>
      </c>
      <c r="I644" s="110" t="str">
        <f t="shared" si="29"/>
        <v/>
      </c>
      <c r="J644" s="110" t="str">
        <f t="shared" si="30"/>
        <v/>
      </c>
      <c r="L644" s="111">
        <f>IFERROR(VLOOKUP("http://skinnonews.com"&amp;A644,'기사 리스트'!C:E,3,FALSE),"")</f>
        <v>45069</v>
      </c>
      <c r="Q644" s="110" t="str">
        <f>IFERROR(IF(E644="O",(INDEX('기사 리스트'!B:B,MATCH("http://skinnonews.com"&amp;A644,'기사 리스트'!C:C,0))),""),"")</f>
        <v/>
      </c>
    </row>
    <row r="645" spans="1:17">
      <c r="A645" s="6" t="s">
        <v>952</v>
      </c>
      <c r="B645" s="6">
        <v>1</v>
      </c>
      <c r="C645" s="6">
        <v>1</v>
      </c>
      <c r="D645" s="110" t="str">
        <f t="shared" si="31"/>
        <v>기사임</v>
      </c>
      <c r="E645" s="110" t="str">
        <f>IF(D645="기사임",IFERROR(IF((VLOOKUP(CONCATENATE("http://skinnonews.com",A645),'기사 리스트'!C:E,3,FALSE))&gt;='뉴스룸 요약'!$F$17,"O",""),""),"")</f>
        <v/>
      </c>
      <c r="F645" s="110" t="str">
        <f>IFERROR(IF(VLOOKUP(CONCATENATE("http://skinnonews.com"&amp;A645),'기사 리스트'!C:D,2,FALSE)="yes","yes",""),"")</f>
        <v>yes</v>
      </c>
      <c r="G645" s="110" t="str">
        <f>IFERROR(IF(E645="O",B645/(EOMONTH('뉴스룸 요약'!$F$17,0)-(VLOOKUP(CONCATENATE("http://skinnonews.com",A645),'기사 리스트'!C:E,3,FALSE))+1),""),"")</f>
        <v/>
      </c>
      <c r="H645" s="110" t="str">
        <f>IFERROR(IF(E645="O",C645/(EOMONTH('뉴스룸 요약'!$F$17,0)-(VLOOKUP(CONCATENATE("http://skinnonews.com",A645),'기사 리스트'!C:E,3,FALSE))+1),""),"")</f>
        <v/>
      </c>
      <c r="I645" s="110" t="str">
        <f t="shared" si="29"/>
        <v/>
      </c>
      <c r="J645" s="110" t="str">
        <f t="shared" si="30"/>
        <v/>
      </c>
      <c r="L645" s="111">
        <f>IFERROR(VLOOKUP("http://skinnonews.com"&amp;A645,'기사 리스트'!C:E,3,FALSE),"")</f>
        <v>45071</v>
      </c>
      <c r="Q645" s="110" t="str">
        <f>IFERROR(IF(E645="O",(INDEX('기사 리스트'!B:B,MATCH("http://skinnonews.com"&amp;A645,'기사 리스트'!C:C,0))),""),"")</f>
        <v/>
      </c>
    </row>
    <row r="646" spans="1:17">
      <c r="A646" s="6" t="s">
        <v>1929</v>
      </c>
      <c r="B646" s="6">
        <v>1</v>
      </c>
      <c r="C646" s="6">
        <v>1</v>
      </c>
      <c r="D646" s="110" t="str">
        <f t="shared" si="31"/>
        <v>기사임</v>
      </c>
      <c r="E646" s="110" t="str">
        <f>IF(D646="기사임",IFERROR(IF((VLOOKUP(CONCATENATE("http://skinnonews.com",A646),'기사 리스트'!C:E,3,FALSE))&gt;='뉴스룸 요약'!$F$17,"O",""),""),"")</f>
        <v/>
      </c>
      <c r="F646" s="110" t="str">
        <f>IFERROR(IF(VLOOKUP(CONCATENATE("http://skinnonews.com"&amp;A646),'기사 리스트'!C:D,2,FALSE)="yes","yes",""),"")</f>
        <v/>
      </c>
      <c r="G646" s="110" t="str">
        <f>IFERROR(IF(E646="O",B646/(EOMONTH('뉴스룸 요약'!$F$17,0)-(VLOOKUP(CONCATENATE("http://skinnonews.com",A646),'기사 리스트'!C:E,3,FALSE))+1),""),"")</f>
        <v/>
      </c>
      <c r="H646" s="110" t="str">
        <f>IFERROR(IF(E646="O",C646/(EOMONTH('뉴스룸 요약'!$F$17,0)-(VLOOKUP(CONCATENATE("http://skinnonews.com",A646),'기사 리스트'!C:E,3,FALSE))+1),""),"")</f>
        <v/>
      </c>
      <c r="I646" s="110" t="str">
        <f t="shared" ref="I646:I709" si="32">IFERROR(_xlfn.RANK.EQ(G646,G:G,0),"")</f>
        <v/>
      </c>
      <c r="J646" s="110" t="str">
        <f t="shared" ref="J646:J709" si="33">IFERROR(_xlfn.RANK.EQ(H646,H:H,0),"")</f>
        <v/>
      </c>
      <c r="L646" s="111">
        <f>IFERROR(VLOOKUP("http://skinnonews.com"&amp;A646,'기사 리스트'!C:E,3,FALSE),"")</f>
        <v>45072</v>
      </c>
      <c r="Q646" s="110" t="str">
        <f>IFERROR(IF(E646="O",(INDEX('기사 리스트'!B:B,MATCH("http://skinnonews.com"&amp;A646,'기사 리스트'!C:C,0))),""),"")</f>
        <v/>
      </c>
    </row>
    <row r="647" spans="1:17">
      <c r="A647" s="6" t="s">
        <v>959</v>
      </c>
      <c r="B647" s="6">
        <v>1</v>
      </c>
      <c r="C647" s="6">
        <v>1</v>
      </c>
      <c r="D647" s="110" t="str">
        <f t="shared" si="31"/>
        <v>기사임</v>
      </c>
      <c r="E647" s="110" t="str">
        <f>IF(D647="기사임",IFERROR(IF((VLOOKUP(CONCATENATE("http://skinnonews.com",A647),'기사 리스트'!C:E,3,FALSE))&gt;='뉴스룸 요약'!$F$17,"O",""),""),"")</f>
        <v/>
      </c>
      <c r="F647" s="110" t="str">
        <f>IFERROR(IF(VLOOKUP(CONCATENATE("http://skinnonews.com"&amp;A647),'기사 리스트'!C:D,2,FALSE)="yes","yes",""),"")</f>
        <v/>
      </c>
      <c r="G647" s="110" t="str">
        <f>IFERROR(IF(E647="O",B647/(EOMONTH('뉴스룸 요약'!$F$17,0)-(VLOOKUP(CONCATENATE("http://skinnonews.com",A647),'기사 리스트'!C:E,3,FALSE))+1),""),"")</f>
        <v/>
      </c>
      <c r="H647" s="110" t="str">
        <f>IFERROR(IF(E647="O",C647/(EOMONTH('뉴스룸 요약'!$F$17,0)-(VLOOKUP(CONCATENATE("http://skinnonews.com",A647),'기사 리스트'!C:E,3,FALSE))+1),""),"")</f>
        <v/>
      </c>
      <c r="I647" s="110" t="str">
        <f t="shared" si="32"/>
        <v/>
      </c>
      <c r="J647" s="110" t="str">
        <f t="shared" si="33"/>
        <v/>
      </c>
      <c r="L647" s="111">
        <f>IFERROR(VLOOKUP("http://skinnonews.com"&amp;A647,'기사 리스트'!C:E,3,FALSE),"")</f>
        <v>45076</v>
      </c>
      <c r="Q647" s="110" t="str">
        <f>IFERROR(IF(E647="O",(INDEX('기사 리스트'!B:B,MATCH("http://skinnonews.com"&amp;A647,'기사 리스트'!C:C,0))),""),"")</f>
        <v/>
      </c>
    </row>
    <row r="648" spans="1:17">
      <c r="A648" s="6" t="s">
        <v>1072</v>
      </c>
      <c r="B648" s="6">
        <v>1</v>
      </c>
      <c r="C648" s="6">
        <v>1</v>
      </c>
      <c r="D648" s="110" t="str">
        <f t="shared" si="31"/>
        <v>기사임</v>
      </c>
      <c r="E648" s="110" t="str">
        <f>IF(D648="기사임",IFERROR(IF((VLOOKUP(CONCATENATE("http://skinnonews.com",A648),'기사 리스트'!C:E,3,FALSE))&gt;='뉴스룸 요약'!$F$17,"O",""),""),"")</f>
        <v/>
      </c>
      <c r="F648" s="110" t="str">
        <f>IFERROR(IF(VLOOKUP(CONCATENATE("http://skinnonews.com"&amp;A648),'기사 리스트'!C:D,2,FALSE)="yes","yes",""),"")</f>
        <v/>
      </c>
      <c r="G648" s="110" t="str">
        <f>IFERROR(IF(E648="O",B648/(EOMONTH('뉴스룸 요약'!$F$17,0)-(VLOOKUP(CONCATENATE("http://skinnonews.com",A648),'기사 리스트'!C:E,3,FALSE))+1),""),"")</f>
        <v/>
      </c>
      <c r="H648" s="110" t="str">
        <f>IFERROR(IF(E648="O",C648/(EOMONTH('뉴스룸 요약'!$F$17,0)-(VLOOKUP(CONCATENATE("http://skinnonews.com",A648),'기사 리스트'!C:E,3,FALSE))+1),""),"")</f>
        <v/>
      </c>
      <c r="I648" s="110" t="str">
        <f t="shared" si="32"/>
        <v/>
      </c>
      <c r="J648" s="110" t="str">
        <f t="shared" si="33"/>
        <v/>
      </c>
      <c r="L648" s="111">
        <f>IFERROR(VLOOKUP("http://skinnonews.com"&amp;A648,'기사 리스트'!C:E,3,FALSE),"")</f>
        <v>45096</v>
      </c>
      <c r="Q648" s="110" t="str">
        <f>IFERROR(IF(E648="O",(INDEX('기사 리스트'!B:B,MATCH("http://skinnonews.com"&amp;A648,'기사 리스트'!C:C,0))),""),"")</f>
        <v/>
      </c>
    </row>
    <row r="649" spans="1:17">
      <c r="A649" s="6" t="s">
        <v>2204</v>
      </c>
      <c r="B649" s="6">
        <v>1</v>
      </c>
      <c r="C649" s="6">
        <v>1</v>
      </c>
      <c r="D649" s="110" t="str">
        <f t="shared" si="31"/>
        <v>기사임</v>
      </c>
      <c r="E649" s="110" t="str">
        <f>IF(D649="기사임",IFERROR(IF((VLOOKUP(CONCATENATE("http://skinnonews.com",A649),'기사 리스트'!C:E,3,FALSE))&gt;='뉴스룸 요약'!$F$17,"O",""),""),"")</f>
        <v/>
      </c>
      <c r="F649" s="110" t="str">
        <f>IFERROR(IF(VLOOKUP(CONCATENATE("http://skinnonews.com"&amp;A649),'기사 리스트'!C:D,2,FALSE)="yes","yes",""),"")</f>
        <v/>
      </c>
      <c r="G649" s="110" t="str">
        <f>IFERROR(IF(E649="O",B649/(EOMONTH('뉴스룸 요약'!$F$17,0)-(VLOOKUP(CONCATENATE("http://skinnonews.com",A649),'기사 리스트'!C:E,3,FALSE))+1),""),"")</f>
        <v/>
      </c>
      <c r="H649" s="110" t="str">
        <f>IFERROR(IF(E649="O",C649/(EOMONTH('뉴스룸 요약'!$F$17,0)-(VLOOKUP(CONCATENATE("http://skinnonews.com",A649),'기사 리스트'!C:E,3,FALSE))+1),""),"")</f>
        <v/>
      </c>
      <c r="I649" s="110" t="str">
        <f t="shared" si="32"/>
        <v/>
      </c>
      <c r="J649" s="110" t="str">
        <f t="shared" si="33"/>
        <v/>
      </c>
      <c r="L649" s="111" t="str">
        <f>IFERROR(VLOOKUP("http://skinnonews.com"&amp;A649,'기사 리스트'!C:E,3,FALSE),"")</f>
        <v/>
      </c>
      <c r="Q649" s="110" t="str">
        <f>IFERROR(IF(E649="O",(INDEX('기사 리스트'!B:B,MATCH("http://skinnonews.com"&amp;A649,'기사 리스트'!C:C,0))),""),"")</f>
        <v/>
      </c>
    </row>
    <row r="650" spans="1:17">
      <c r="A650" s="6" t="s">
        <v>2373</v>
      </c>
      <c r="B650" s="6">
        <v>1</v>
      </c>
      <c r="C650" s="6">
        <v>1</v>
      </c>
      <c r="D650" s="110" t="str">
        <f t="shared" si="31"/>
        <v>기사임</v>
      </c>
      <c r="E650" s="110" t="str">
        <f>IF(D650="기사임",IFERROR(IF((VLOOKUP(CONCATENATE("http://skinnonews.com",A650),'기사 리스트'!C:E,3,FALSE))&gt;='뉴스룸 요약'!$F$17,"O",""),""),"")</f>
        <v/>
      </c>
      <c r="F650" s="110" t="str">
        <f>IFERROR(IF(VLOOKUP(CONCATENATE("http://skinnonews.com"&amp;A650),'기사 리스트'!C:D,2,FALSE)="yes","yes",""),"")</f>
        <v/>
      </c>
      <c r="G650" s="110" t="str">
        <f>IFERROR(IF(E650="O",B650/(EOMONTH('뉴스룸 요약'!$F$17,0)-(VLOOKUP(CONCATENATE("http://skinnonews.com",A650),'기사 리스트'!C:E,3,FALSE))+1),""),"")</f>
        <v/>
      </c>
      <c r="H650" s="110" t="str">
        <f>IFERROR(IF(E650="O",C650/(EOMONTH('뉴스룸 요약'!$F$17,0)-(VLOOKUP(CONCATENATE("http://skinnonews.com",A650),'기사 리스트'!C:E,3,FALSE))+1),""),"")</f>
        <v/>
      </c>
      <c r="I650" s="110" t="str">
        <f t="shared" si="32"/>
        <v/>
      </c>
      <c r="J650" s="110" t="str">
        <f t="shared" si="33"/>
        <v/>
      </c>
      <c r="L650" s="111">
        <f>IFERROR(VLOOKUP("http://skinnonews.com"&amp;A650,'기사 리스트'!C:E,3,FALSE),"")</f>
        <v>45112</v>
      </c>
      <c r="Q650" s="110" t="str">
        <f>IFERROR(IF(E650="O",(INDEX('기사 리스트'!B:B,MATCH("http://skinnonews.com"&amp;A650,'기사 리스트'!C:C,0))),""),"")</f>
        <v/>
      </c>
    </row>
    <row r="651" spans="1:17">
      <c r="A651" s="6" t="s">
        <v>2065</v>
      </c>
      <c r="B651" s="6">
        <v>1</v>
      </c>
      <c r="C651" s="6">
        <v>1</v>
      </c>
      <c r="D651" s="110" t="str">
        <f t="shared" si="31"/>
        <v>기사임</v>
      </c>
      <c r="E651" s="110" t="str">
        <f>IF(D651="기사임",IFERROR(IF((VLOOKUP(CONCATENATE("http://skinnonews.com",A651),'기사 리스트'!C:E,3,FALSE))&gt;='뉴스룸 요약'!$F$17,"O",""),""),"")</f>
        <v/>
      </c>
      <c r="F651" s="110" t="str">
        <f>IFERROR(IF(VLOOKUP(CONCATENATE("http://skinnonews.com"&amp;A651),'기사 리스트'!C:D,2,FALSE)="yes","yes",""),"")</f>
        <v/>
      </c>
      <c r="G651" s="110" t="str">
        <f>IFERROR(IF(E651="O",B651/(EOMONTH('뉴스룸 요약'!$F$17,0)-(VLOOKUP(CONCATENATE("http://skinnonews.com",A651),'기사 리스트'!C:E,3,FALSE))+1),""),"")</f>
        <v/>
      </c>
      <c r="H651" s="110" t="str">
        <f>IFERROR(IF(E651="O",C651/(EOMONTH('뉴스룸 요약'!$F$17,0)-(VLOOKUP(CONCATENATE("http://skinnonews.com",A651),'기사 리스트'!C:E,3,FALSE))+1),""),"")</f>
        <v/>
      </c>
      <c r="I651" s="110" t="str">
        <f t="shared" si="32"/>
        <v/>
      </c>
      <c r="J651" s="110" t="str">
        <f t="shared" si="33"/>
        <v/>
      </c>
      <c r="L651" s="111">
        <f>IFERROR(VLOOKUP("http://skinnonews.com"&amp;A651,'기사 리스트'!C:E,3,FALSE),"")</f>
        <v>45113</v>
      </c>
      <c r="Q651" s="110" t="str">
        <f>IFERROR(IF(E651="O",(INDEX('기사 리스트'!B:B,MATCH("http://skinnonews.com"&amp;A651,'기사 리스트'!C:C,0))),""),"")</f>
        <v/>
      </c>
    </row>
    <row r="652" spans="1:17">
      <c r="A652" s="6" t="s">
        <v>1306</v>
      </c>
      <c r="B652" s="6">
        <v>1</v>
      </c>
      <c r="C652" s="6">
        <v>1</v>
      </c>
      <c r="D652" s="110" t="str">
        <f t="shared" si="31"/>
        <v>기사임</v>
      </c>
      <c r="E652" s="110" t="str">
        <f>IF(D652="기사임",IFERROR(IF((VLOOKUP(CONCATENATE("http://skinnonews.com",A652),'기사 리스트'!C:E,3,FALSE))&gt;='뉴스룸 요약'!$F$17,"O",""),""),"")</f>
        <v/>
      </c>
      <c r="F652" s="110" t="str">
        <f>IFERROR(IF(VLOOKUP(CONCATENATE("http://skinnonews.com"&amp;A652),'기사 리스트'!C:D,2,FALSE)="yes","yes",""),"")</f>
        <v/>
      </c>
      <c r="G652" s="110" t="str">
        <f>IFERROR(IF(E652="O",B652/(EOMONTH('뉴스룸 요약'!$F$17,0)-(VLOOKUP(CONCATENATE("http://skinnonews.com",A652),'기사 리스트'!C:E,3,FALSE))+1),""),"")</f>
        <v/>
      </c>
      <c r="H652" s="110" t="str">
        <f>IFERROR(IF(E652="O",C652/(EOMONTH('뉴스룸 요약'!$F$17,0)-(VLOOKUP(CONCATENATE("http://skinnonews.com",A652),'기사 리스트'!C:E,3,FALSE))+1),""),"")</f>
        <v/>
      </c>
      <c r="I652" s="110" t="str">
        <f t="shared" si="32"/>
        <v/>
      </c>
      <c r="J652" s="110" t="str">
        <f t="shared" si="33"/>
        <v/>
      </c>
      <c r="L652" s="111">
        <f>IFERROR(VLOOKUP("http://skinnonews.com"&amp;A652,'기사 리스트'!C:E,3,FALSE),"")</f>
        <v>45240</v>
      </c>
      <c r="Q652" s="110" t="str">
        <f>IFERROR(IF(E652="O",(INDEX('기사 리스트'!B:B,MATCH("http://skinnonews.com"&amp;A652,'기사 리스트'!C:C,0))),""),"")</f>
        <v/>
      </c>
    </row>
    <row r="653" spans="1:17">
      <c r="A653" s="6" t="s">
        <v>2032</v>
      </c>
      <c r="B653" s="6">
        <v>1</v>
      </c>
      <c r="C653" s="6">
        <v>1</v>
      </c>
      <c r="D653" s="110" t="str">
        <f t="shared" si="31"/>
        <v>기사임</v>
      </c>
      <c r="E653" s="110" t="str">
        <f>IF(D653="기사임",IFERROR(IF((VLOOKUP(CONCATENATE("http://skinnonews.com",A653),'기사 리스트'!C:E,3,FALSE))&gt;='뉴스룸 요약'!$F$17,"O",""),""),"")</f>
        <v/>
      </c>
      <c r="F653" s="110" t="str">
        <f>IFERROR(IF(VLOOKUP(CONCATENATE("http://skinnonews.com"&amp;A653),'기사 리스트'!C:D,2,FALSE)="yes","yes",""),"")</f>
        <v/>
      </c>
      <c r="G653" s="110" t="str">
        <f>IFERROR(IF(E653="O",B653/(EOMONTH('뉴스룸 요약'!$F$17,0)-(VLOOKUP(CONCATENATE("http://skinnonews.com",A653),'기사 리스트'!C:E,3,FALSE))+1),""),"")</f>
        <v/>
      </c>
      <c r="H653" s="110" t="str">
        <f>IFERROR(IF(E653="O",C653/(EOMONTH('뉴스룸 요약'!$F$17,0)-(VLOOKUP(CONCATENATE("http://skinnonews.com",A653),'기사 리스트'!C:E,3,FALSE))+1),""),"")</f>
        <v/>
      </c>
      <c r="I653" s="110" t="str">
        <f t="shared" si="32"/>
        <v/>
      </c>
      <c r="J653" s="110" t="str">
        <f t="shared" si="33"/>
        <v/>
      </c>
      <c r="L653" s="111">
        <f>IFERROR(VLOOKUP("http://skinnonews.com"&amp;A653,'기사 리스트'!C:E,3,FALSE),"")</f>
        <v>45252</v>
      </c>
      <c r="Q653" s="110" t="str">
        <f>IFERROR(IF(E653="O",(INDEX('기사 리스트'!B:B,MATCH("http://skinnonews.com"&amp;A653,'기사 리스트'!C:C,0))),""),"")</f>
        <v/>
      </c>
    </row>
    <row r="654" spans="1:17">
      <c r="A654" s="6" t="s">
        <v>1433</v>
      </c>
      <c r="B654" s="6">
        <v>1</v>
      </c>
      <c r="C654" s="6">
        <v>1</v>
      </c>
      <c r="D654" s="110" t="str">
        <f t="shared" si="31"/>
        <v>기사임</v>
      </c>
      <c r="E654" s="110" t="str">
        <f>IF(D654="기사임",IFERROR(IF((VLOOKUP(CONCATENATE("http://skinnonews.com",A654),'기사 리스트'!C:E,3,FALSE))&gt;='뉴스룸 요약'!$F$17,"O",""),""),"")</f>
        <v/>
      </c>
      <c r="F654" s="110" t="str">
        <f>IFERROR(IF(VLOOKUP(CONCATENATE("http://skinnonews.com"&amp;A654),'기사 리스트'!C:D,2,FALSE)="yes","yes",""),"")</f>
        <v/>
      </c>
      <c r="G654" s="110" t="str">
        <f>IFERROR(IF(E654="O",B654/(EOMONTH('뉴스룸 요약'!$F$17,0)-(VLOOKUP(CONCATENATE("http://skinnonews.com",A654),'기사 리스트'!C:E,3,FALSE))+1),""),"")</f>
        <v/>
      </c>
      <c r="H654" s="110" t="str">
        <f>IFERROR(IF(E654="O",C654/(EOMONTH('뉴스룸 요약'!$F$17,0)-(VLOOKUP(CONCATENATE("http://skinnonews.com",A654),'기사 리스트'!C:E,3,FALSE))+1),""),"")</f>
        <v/>
      </c>
      <c r="I654" s="110" t="str">
        <f t="shared" si="32"/>
        <v/>
      </c>
      <c r="J654" s="110" t="str">
        <f t="shared" si="33"/>
        <v/>
      </c>
      <c r="L654" s="111">
        <f>IFERROR(VLOOKUP("http://skinnonews.com"&amp;A654,'기사 리스트'!C:E,3,FALSE),"")</f>
        <v>45296</v>
      </c>
      <c r="Q654" s="110" t="str">
        <f>IFERROR(IF(E654="O",(INDEX('기사 리스트'!B:B,MATCH("http://skinnonews.com"&amp;A654,'기사 리스트'!C:C,0))),""),"")</f>
        <v/>
      </c>
    </row>
    <row r="655" spans="1:17">
      <c r="A655" s="6" t="s">
        <v>1984</v>
      </c>
      <c r="B655" s="6">
        <v>1</v>
      </c>
      <c r="C655" s="6">
        <v>1</v>
      </c>
      <c r="D655" s="110" t="str">
        <f t="shared" si="31"/>
        <v>기사임</v>
      </c>
      <c r="E655" s="110" t="str">
        <f>IF(D655="기사임",IFERROR(IF((VLOOKUP(CONCATENATE("http://skinnonews.com",A655),'기사 리스트'!C:E,3,FALSE))&gt;='뉴스룸 요약'!$F$17,"O",""),""),"")</f>
        <v/>
      </c>
      <c r="F655" s="110" t="str">
        <f>IFERROR(IF(VLOOKUP(CONCATENATE("http://skinnonews.com"&amp;A655),'기사 리스트'!C:D,2,FALSE)="yes","yes",""),"")</f>
        <v/>
      </c>
      <c r="G655" s="110" t="str">
        <f>IFERROR(IF(E655="O",B655/(EOMONTH('뉴스룸 요약'!$F$17,0)-(VLOOKUP(CONCATENATE("http://skinnonews.com",A655),'기사 리스트'!C:E,3,FALSE))+1),""),"")</f>
        <v/>
      </c>
      <c r="H655" s="110" t="str">
        <f>IFERROR(IF(E655="O",C655/(EOMONTH('뉴스룸 요약'!$F$17,0)-(VLOOKUP(CONCATENATE("http://skinnonews.com",A655),'기사 리스트'!C:E,3,FALSE))+1),""),"")</f>
        <v/>
      </c>
      <c r="I655" s="110" t="str">
        <f t="shared" si="32"/>
        <v/>
      </c>
      <c r="J655" s="110" t="str">
        <f t="shared" si="33"/>
        <v/>
      </c>
      <c r="L655" s="111" t="str">
        <f>IFERROR(VLOOKUP("http://skinnonews.com"&amp;A655,'기사 리스트'!C:E,3,FALSE),"")</f>
        <v/>
      </c>
      <c r="Q655" s="110" t="str">
        <f>IFERROR(IF(E655="O",(INDEX('기사 리스트'!B:B,MATCH("http://skinnonews.com"&amp;A655,'기사 리스트'!C:C,0))),""),"")</f>
        <v/>
      </c>
    </row>
    <row r="656" spans="1:17">
      <c r="A656" s="6" t="s">
        <v>1434</v>
      </c>
      <c r="B656" s="6">
        <v>1</v>
      </c>
      <c r="C656" s="6">
        <v>1</v>
      </c>
      <c r="D656" s="110" t="str">
        <f t="shared" si="31"/>
        <v>기사임</v>
      </c>
      <c r="E656" s="110" t="str">
        <f>IF(D656="기사임",IFERROR(IF((VLOOKUP(CONCATENATE("http://skinnonews.com",A656),'기사 리스트'!C:E,3,FALSE))&gt;='뉴스룸 요약'!$F$17,"O",""),""),"")</f>
        <v/>
      </c>
      <c r="F656" s="110" t="str">
        <f>IFERROR(IF(VLOOKUP(CONCATENATE("http://skinnonews.com"&amp;A656),'기사 리스트'!C:D,2,FALSE)="yes","yes",""),"")</f>
        <v/>
      </c>
      <c r="G656" s="110" t="str">
        <f>IFERROR(IF(E656="O",B656/(EOMONTH('뉴스룸 요약'!$F$17,0)-(VLOOKUP(CONCATENATE("http://skinnonews.com",A656),'기사 리스트'!C:E,3,FALSE))+1),""),"")</f>
        <v/>
      </c>
      <c r="H656" s="110" t="str">
        <f>IFERROR(IF(E656="O",C656/(EOMONTH('뉴스룸 요약'!$F$17,0)-(VLOOKUP(CONCATENATE("http://skinnonews.com",A656),'기사 리스트'!C:E,3,FALSE))+1),""),"")</f>
        <v/>
      </c>
      <c r="I656" s="110" t="str">
        <f t="shared" si="32"/>
        <v/>
      </c>
      <c r="J656" s="110" t="str">
        <f t="shared" si="33"/>
        <v/>
      </c>
      <c r="L656" s="111">
        <f>IFERROR(VLOOKUP("http://skinnonews.com"&amp;A656,'기사 리스트'!C:E,3,FALSE),"")</f>
        <v>45313</v>
      </c>
      <c r="Q656" s="110" t="str">
        <f>IFERROR(IF(E656="O",(INDEX('기사 리스트'!B:B,MATCH("http://skinnonews.com"&amp;A656,'기사 리스트'!C:C,0))),""),"")</f>
        <v/>
      </c>
    </row>
    <row r="657" spans="1:17">
      <c r="A657" s="6" t="s">
        <v>1608</v>
      </c>
      <c r="B657" s="6">
        <v>1</v>
      </c>
      <c r="C657" s="6">
        <v>1</v>
      </c>
      <c r="D657" s="110" t="str">
        <f t="shared" si="31"/>
        <v>기사임</v>
      </c>
      <c r="E657" s="110" t="str">
        <f>IF(D657="기사임",IFERROR(IF((VLOOKUP(CONCATENATE("http://skinnonews.com",A657),'기사 리스트'!C:E,3,FALSE))&gt;='뉴스룸 요약'!$F$17,"O",""),""),"")</f>
        <v/>
      </c>
      <c r="F657" s="110" t="str">
        <f>IFERROR(IF(VLOOKUP(CONCATENATE("http://skinnonews.com"&amp;A657),'기사 리스트'!C:D,2,FALSE)="yes","yes",""),"")</f>
        <v/>
      </c>
      <c r="G657" s="110" t="str">
        <f>IFERROR(IF(E657="O",B657/(EOMONTH('뉴스룸 요약'!$F$17,0)-(VLOOKUP(CONCATENATE("http://skinnonews.com",A657),'기사 리스트'!C:E,3,FALSE))+1),""),"")</f>
        <v/>
      </c>
      <c r="H657" s="110" t="str">
        <f>IFERROR(IF(E657="O",C657/(EOMONTH('뉴스룸 요약'!$F$17,0)-(VLOOKUP(CONCATENATE("http://skinnonews.com",A657),'기사 리스트'!C:E,3,FALSE))+1),""),"")</f>
        <v/>
      </c>
      <c r="I657" s="110" t="str">
        <f t="shared" si="32"/>
        <v/>
      </c>
      <c r="J657" s="110" t="str">
        <f t="shared" si="33"/>
        <v/>
      </c>
      <c r="L657" s="111">
        <f>IFERROR(VLOOKUP("http://skinnonews.com"&amp;A657,'기사 리스트'!C:E,3,FALSE),"")</f>
        <v>45383</v>
      </c>
      <c r="Q657" s="110" t="str">
        <f>IFERROR(IF(E657="O",(INDEX('기사 리스트'!B:B,MATCH("http://skinnonews.com"&amp;A657,'기사 리스트'!C:C,0))),""),"")</f>
        <v/>
      </c>
    </row>
    <row r="658" spans="1:17">
      <c r="A658" s="6" t="s">
        <v>1920</v>
      </c>
      <c r="B658" s="6">
        <v>1</v>
      </c>
      <c r="C658" s="6">
        <v>1</v>
      </c>
      <c r="D658" s="110" t="str">
        <f t="shared" si="31"/>
        <v>기사임</v>
      </c>
      <c r="E658" s="110" t="str">
        <f>IF(D658="기사임",IFERROR(IF((VLOOKUP(CONCATENATE("http://skinnonews.com",A658),'기사 리스트'!C:E,3,FALSE))&gt;='뉴스룸 요약'!$F$17,"O",""),""),"")</f>
        <v/>
      </c>
      <c r="F658" s="110" t="str">
        <f>IFERROR(IF(VLOOKUP(CONCATENATE("http://skinnonews.com"&amp;A658),'기사 리스트'!C:D,2,FALSE)="yes","yes",""),"")</f>
        <v/>
      </c>
      <c r="G658" s="110" t="str">
        <f>IFERROR(IF(E658="O",B658/(EOMONTH('뉴스룸 요약'!$F$17,0)-(VLOOKUP(CONCATENATE("http://skinnonews.com",A658),'기사 리스트'!C:E,3,FALSE))+1),""),"")</f>
        <v/>
      </c>
      <c r="H658" s="110" t="str">
        <f>IFERROR(IF(E658="O",C658/(EOMONTH('뉴스룸 요약'!$F$17,0)-(VLOOKUP(CONCATENATE("http://skinnonews.com",A658),'기사 리스트'!C:E,3,FALSE))+1),""),"")</f>
        <v/>
      </c>
      <c r="I658" s="110" t="str">
        <f t="shared" si="32"/>
        <v/>
      </c>
      <c r="J658" s="110" t="str">
        <f t="shared" si="33"/>
        <v/>
      </c>
      <c r="L658" s="111">
        <f>IFERROR(VLOOKUP("http://skinnonews.com"&amp;A658,'기사 리스트'!C:E,3,FALSE),"")</f>
        <v>45415</v>
      </c>
      <c r="Q658" s="110" t="str">
        <f>IFERROR(IF(E658="O",(INDEX('기사 리스트'!B:B,MATCH("http://skinnonews.com"&amp;A658,'기사 리스트'!C:C,0))),""),"")</f>
        <v/>
      </c>
    </row>
    <row r="659" spans="1:17">
      <c r="A659" s="6" t="s">
        <v>2374</v>
      </c>
      <c r="B659" s="6">
        <v>1</v>
      </c>
      <c r="C659" s="6">
        <v>1</v>
      </c>
      <c r="D659" s="110" t="str">
        <f t="shared" si="31"/>
        <v>기사임</v>
      </c>
      <c r="E659" s="110" t="str">
        <f>IF(D659="기사임",IFERROR(IF((VLOOKUP(CONCATENATE("http://skinnonews.com",A659),'기사 리스트'!C:E,3,FALSE))&gt;='뉴스룸 요약'!$F$17,"O",""),""),"")</f>
        <v/>
      </c>
      <c r="F659" s="110" t="str">
        <f>IFERROR(IF(VLOOKUP(CONCATENATE("http://skinnonews.com"&amp;A659),'기사 리스트'!C:D,2,FALSE)="yes","yes",""),"")</f>
        <v/>
      </c>
      <c r="G659" s="110" t="str">
        <f>IFERROR(IF(E659="O",B659/(EOMONTH('뉴스룸 요약'!$F$17,0)-(VLOOKUP(CONCATENATE("http://skinnonews.com",A659),'기사 리스트'!C:E,3,FALSE))+1),""),"")</f>
        <v/>
      </c>
      <c r="H659" s="110" t="str">
        <f>IFERROR(IF(E659="O",C659/(EOMONTH('뉴스룸 요약'!$F$17,0)-(VLOOKUP(CONCATENATE("http://skinnonews.com",A659),'기사 리스트'!C:E,3,FALSE))+1),""),"")</f>
        <v/>
      </c>
      <c r="I659" s="110" t="str">
        <f t="shared" si="32"/>
        <v/>
      </c>
      <c r="J659" s="110" t="str">
        <f t="shared" si="33"/>
        <v/>
      </c>
      <c r="L659" s="111" t="str">
        <f>IFERROR(VLOOKUP("http://skinnonews.com"&amp;A659,'기사 리스트'!C:E,3,FALSE),"")</f>
        <v/>
      </c>
      <c r="Q659" s="110" t="str">
        <f>IFERROR(IF(E659="O",(INDEX('기사 리스트'!B:B,MATCH("http://skinnonews.com"&amp;A659,'기사 리스트'!C:C,0))),""),"")</f>
        <v/>
      </c>
    </row>
    <row r="660" spans="1:17">
      <c r="A660" s="6" t="s">
        <v>2375</v>
      </c>
      <c r="B660" s="6">
        <v>1</v>
      </c>
      <c r="C660" s="6">
        <v>1</v>
      </c>
      <c r="D660" s="110" t="str">
        <f t="shared" si="31"/>
        <v>기사임</v>
      </c>
      <c r="E660" s="110" t="str">
        <f>IF(D660="기사임",IFERROR(IF((VLOOKUP(CONCATENATE("http://skinnonews.com",A660),'기사 리스트'!C:E,3,FALSE))&gt;='뉴스룸 요약'!$F$17,"O",""),""),"")</f>
        <v/>
      </c>
      <c r="F660" s="110" t="str">
        <f>IFERROR(IF(VLOOKUP(CONCATENATE("http://skinnonews.com"&amp;A660),'기사 리스트'!C:D,2,FALSE)="yes","yes",""),"")</f>
        <v/>
      </c>
      <c r="G660" s="110" t="str">
        <f>IFERROR(IF(E660="O",B660/(EOMONTH('뉴스룸 요약'!$F$17,0)-(VLOOKUP(CONCATENATE("http://skinnonews.com",A660),'기사 리스트'!C:E,3,FALSE))+1),""),"")</f>
        <v/>
      </c>
      <c r="H660" s="110" t="str">
        <f>IFERROR(IF(E660="O",C660/(EOMONTH('뉴스룸 요약'!$F$17,0)-(VLOOKUP(CONCATENATE("http://skinnonews.com",A660),'기사 리스트'!C:E,3,FALSE))+1),""),"")</f>
        <v/>
      </c>
      <c r="I660" s="110" t="str">
        <f t="shared" si="32"/>
        <v/>
      </c>
      <c r="J660" s="110" t="str">
        <f t="shared" si="33"/>
        <v/>
      </c>
      <c r="L660" s="111" t="str">
        <f>IFERROR(VLOOKUP("http://skinnonews.com"&amp;A660,'기사 리스트'!C:E,3,FALSE),"")</f>
        <v/>
      </c>
      <c r="Q660" s="110" t="str">
        <f>IFERROR(IF(E660="O",(INDEX('기사 리스트'!B:B,MATCH("http://skinnonews.com"&amp;A660,'기사 리스트'!C:C,0))),""),"")</f>
        <v/>
      </c>
    </row>
    <row r="661" spans="1:17">
      <c r="A661" s="6" t="s">
        <v>2376</v>
      </c>
      <c r="B661" s="6">
        <v>1</v>
      </c>
      <c r="C661" s="6">
        <v>1</v>
      </c>
      <c r="D661" s="110" t="str">
        <f t="shared" si="31"/>
        <v>기사임</v>
      </c>
      <c r="E661" s="110" t="str">
        <f>IF(D661="기사임",IFERROR(IF((VLOOKUP(CONCATENATE("http://skinnonews.com",A661),'기사 리스트'!C:E,3,FALSE))&gt;='뉴스룸 요약'!$F$17,"O",""),""),"")</f>
        <v/>
      </c>
      <c r="F661" s="110" t="str">
        <f>IFERROR(IF(VLOOKUP(CONCATENATE("http://skinnonews.com"&amp;A661),'기사 리스트'!C:D,2,FALSE)="yes","yes",""),"")</f>
        <v/>
      </c>
      <c r="G661" s="110" t="str">
        <f>IFERROR(IF(E661="O",B661/(EOMONTH('뉴스룸 요약'!$F$17,0)-(VLOOKUP(CONCATENATE("http://skinnonews.com",A661),'기사 리스트'!C:E,3,FALSE))+1),""),"")</f>
        <v/>
      </c>
      <c r="H661" s="110" t="str">
        <f>IFERROR(IF(E661="O",C661/(EOMONTH('뉴스룸 요약'!$F$17,0)-(VLOOKUP(CONCATENATE("http://skinnonews.com",A661),'기사 리스트'!C:E,3,FALSE))+1),""),"")</f>
        <v/>
      </c>
      <c r="I661" s="110" t="str">
        <f t="shared" si="32"/>
        <v/>
      </c>
      <c r="J661" s="110" t="str">
        <f t="shared" si="33"/>
        <v/>
      </c>
      <c r="L661" s="111" t="str">
        <f>IFERROR(VLOOKUP("http://skinnonews.com"&amp;A661,'기사 리스트'!C:E,3,FALSE),"")</f>
        <v/>
      </c>
      <c r="Q661" s="110" t="str">
        <f>IFERROR(IF(E661="O",(INDEX('기사 리스트'!B:B,MATCH("http://skinnonews.com"&amp;A661,'기사 리스트'!C:C,0))),""),"")</f>
        <v/>
      </c>
    </row>
    <row r="662" spans="1:17">
      <c r="A662" s="6" t="s">
        <v>2033</v>
      </c>
      <c r="B662" s="6">
        <v>1</v>
      </c>
      <c r="C662" s="6">
        <v>1</v>
      </c>
      <c r="D662" s="110" t="str">
        <f t="shared" si="31"/>
        <v>기사임</v>
      </c>
      <c r="E662" s="110" t="str">
        <f>IF(D662="기사임",IFERROR(IF((VLOOKUP(CONCATENATE("http://skinnonews.com",A662),'기사 리스트'!C:E,3,FALSE))&gt;='뉴스룸 요약'!$F$17,"O",""),""),"")</f>
        <v/>
      </c>
      <c r="F662" s="110" t="str">
        <f>IFERROR(IF(VLOOKUP(CONCATENATE("http://skinnonews.com"&amp;A662),'기사 리스트'!C:D,2,FALSE)="yes","yes",""),"")</f>
        <v/>
      </c>
      <c r="G662" s="110" t="str">
        <f>IFERROR(IF(E662="O",B662/(EOMONTH('뉴스룸 요약'!$F$17,0)-(VLOOKUP(CONCATENATE("http://skinnonews.com",A662),'기사 리스트'!C:E,3,FALSE))+1),""),"")</f>
        <v/>
      </c>
      <c r="H662" s="110" t="str">
        <f>IFERROR(IF(E662="O",C662/(EOMONTH('뉴스룸 요약'!$F$17,0)-(VLOOKUP(CONCATENATE("http://skinnonews.com",A662),'기사 리스트'!C:E,3,FALSE))+1),""),"")</f>
        <v/>
      </c>
      <c r="I662" s="110" t="str">
        <f t="shared" si="32"/>
        <v/>
      </c>
      <c r="J662" s="110" t="str">
        <f t="shared" si="33"/>
        <v/>
      </c>
      <c r="L662" s="111" t="str">
        <f>IFERROR(VLOOKUP("http://skinnonews.com"&amp;A662,'기사 리스트'!C:E,3,FALSE),"")</f>
        <v/>
      </c>
      <c r="Q662" s="110" t="str">
        <f>IFERROR(IF(E662="O",(INDEX('기사 리스트'!B:B,MATCH("http://skinnonews.com"&amp;A662,'기사 리스트'!C:C,0))),""),"")</f>
        <v/>
      </c>
    </row>
    <row r="663" spans="1:17">
      <c r="A663" s="6" t="s">
        <v>1986</v>
      </c>
      <c r="B663" s="6">
        <v>1</v>
      </c>
      <c r="C663" s="6">
        <v>1</v>
      </c>
      <c r="D663" s="110" t="str">
        <f t="shared" si="31"/>
        <v>기사임</v>
      </c>
      <c r="E663" s="110" t="str">
        <f>IF(D663="기사임",IFERROR(IF((VLOOKUP(CONCATENATE("http://skinnonews.com",A663),'기사 리스트'!C:E,3,FALSE))&gt;='뉴스룸 요약'!$F$17,"O",""),""),"")</f>
        <v/>
      </c>
      <c r="F663" s="110" t="str">
        <f>IFERROR(IF(VLOOKUP(CONCATENATE("http://skinnonews.com"&amp;A663),'기사 리스트'!C:D,2,FALSE)="yes","yes",""),"")</f>
        <v/>
      </c>
      <c r="G663" s="110" t="str">
        <f>IFERROR(IF(E663="O",B663/(EOMONTH('뉴스룸 요약'!$F$17,0)-(VLOOKUP(CONCATENATE("http://skinnonews.com",A663),'기사 리스트'!C:E,3,FALSE))+1),""),"")</f>
        <v/>
      </c>
      <c r="H663" s="110" t="str">
        <f>IFERROR(IF(E663="O",C663/(EOMONTH('뉴스룸 요약'!$F$17,0)-(VLOOKUP(CONCATENATE("http://skinnonews.com",A663),'기사 리스트'!C:E,3,FALSE))+1),""),"")</f>
        <v/>
      </c>
      <c r="I663" s="110" t="str">
        <f t="shared" si="32"/>
        <v/>
      </c>
      <c r="J663" s="110" t="str">
        <f t="shared" si="33"/>
        <v/>
      </c>
      <c r="L663" s="111" t="str">
        <f>IFERROR(VLOOKUP("http://skinnonews.com"&amp;A663,'기사 리스트'!C:E,3,FALSE),"")</f>
        <v/>
      </c>
      <c r="Q663" s="110" t="str">
        <f>IFERROR(IF(E663="O",(INDEX('기사 리스트'!B:B,MATCH("http://skinnonews.com"&amp;A663,'기사 리스트'!C:C,0))),""),"")</f>
        <v/>
      </c>
    </row>
    <row r="664" spans="1:17">
      <c r="A664" s="6" t="s">
        <v>2377</v>
      </c>
      <c r="B664" s="6">
        <v>1</v>
      </c>
      <c r="C664" s="6">
        <v>1</v>
      </c>
      <c r="D664" s="110" t="str">
        <f t="shared" si="31"/>
        <v>기사임</v>
      </c>
      <c r="E664" s="110" t="str">
        <f>IF(D664="기사임",IFERROR(IF((VLOOKUP(CONCATENATE("http://skinnonews.com",A664),'기사 리스트'!C:E,3,FALSE))&gt;='뉴스룸 요약'!$F$17,"O",""),""),"")</f>
        <v/>
      </c>
      <c r="F664" s="110" t="str">
        <f>IFERROR(IF(VLOOKUP(CONCATENATE("http://skinnonews.com"&amp;A664),'기사 리스트'!C:D,2,FALSE)="yes","yes",""),"")</f>
        <v/>
      </c>
      <c r="G664" s="110" t="str">
        <f>IFERROR(IF(E664="O",B664/(EOMONTH('뉴스룸 요약'!$F$17,0)-(VLOOKUP(CONCATENATE("http://skinnonews.com",A664),'기사 리스트'!C:E,3,FALSE))+1),""),"")</f>
        <v/>
      </c>
      <c r="H664" s="110" t="str">
        <f>IFERROR(IF(E664="O",C664/(EOMONTH('뉴스룸 요약'!$F$17,0)-(VLOOKUP(CONCATENATE("http://skinnonews.com",A664),'기사 리스트'!C:E,3,FALSE))+1),""),"")</f>
        <v/>
      </c>
      <c r="I664" s="110" t="str">
        <f t="shared" si="32"/>
        <v/>
      </c>
      <c r="J664" s="110" t="str">
        <f t="shared" si="33"/>
        <v/>
      </c>
      <c r="L664" s="111" t="str">
        <f>IFERROR(VLOOKUP("http://skinnonews.com"&amp;A664,'기사 리스트'!C:E,3,FALSE),"")</f>
        <v/>
      </c>
      <c r="Q664" s="110" t="str">
        <f>IFERROR(IF(E664="O",(INDEX('기사 리스트'!B:B,MATCH("http://skinnonews.com"&amp;A664,'기사 리스트'!C:C,0))),""),"")</f>
        <v/>
      </c>
    </row>
    <row r="665" spans="1:17">
      <c r="A665" s="6" t="s">
        <v>2378</v>
      </c>
      <c r="B665" s="6">
        <v>1</v>
      </c>
      <c r="C665" s="6">
        <v>1</v>
      </c>
      <c r="D665" s="110" t="str">
        <f t="shared" si="31"/>
        <v>기사임</v>
      </c>
      <c r="E665" s="110" t="str">
        <f>IF(D665="기사임",IFERROR(IF((VLOOKUP(CONCATENATE("http://skinnonews.com",A665),'기사 리스트'!C:E,3,FALSE))&gt;='뉴스룸 요약'!$F$17,"O",""),""),"")</f>
        <v/>
      </c>
      <c r="F665" s="110" t="str">
        <f>IFERROR(IF(VLOOKUP(CONCATENATE("http://skinnonews.com"&amp;A665),'기사 리스트'!C:D,2,FALSE)="yes","yes",""),"")</f>
        <v/>
      </c>
      <c r="G665" s="110" t="str">
        <f>IFERROR(IF(E665="O",B665/(EOMONTH('뉴스룸 요약'!$F$17,0)-(VLOOKUP(CONCATENATE("http://skinnonews.com",A665),'기사 리스트'!C:E,3,FALSE))+1),""),"")</f>
        <v/>
      </c>
      <c r="H665" s="110" t="str">
        <f>IFERROR(IF(E665="O",C665/(EOMONTH('뉴스룸 요약'!$F$17,0)-(VLOOKUP(CONCATENATE("http://skinnonews.com",A665),'기사 리스트'!C:E,3,FALSE))+1),""),"")</f>
        <v/>
      </c>
      <c r="I665" s="110" t="str">
        <f t="shared" si="32"/>
        <v/>
      </c>
      <c r="J665" s="110" t="str">
        <f t="shared" si="33"/>
        <v/>
      </c>
      <c r="L665" s="111" t="str">
        <f>IFERROR(VLOOKUP("http://skinnonews.com"&amp;A665,'기사 리스트'!C:E,3,FALSE),"")</f>
        <v/>
      </c>
      <c r="Q665" s="110" t="str">
        <f>IFERROR(IF(E665="O",(INDEX('기사 리스트'!B:B,MATCH("http://skinnonews.com"&amp;A665,'기사 리스트'!C:C,0))),""),"")</f>
        <v/>
      </c>
    </row>
    <row r="666" spans="1:17">
      <c r="A666" s="6" t="s">
        <v>1967</v>
      </c>
      <c r="B666" s="6">
        <v>1</v>
      </c>
      <c r="C666" s="6">
        <v>1</v>
      </c>
      <c r="D666" s="110" t="str">
        <f t="shared" si="31"/>
        <v>기사임</v>
      </c>
      <c r="E666" s="110" t="str">
        <f>IF(D666="기사임",IFERROR(IF((VLOOKUP(CONCATENATE("http://skinnonews.com",A666),'기사 리스트'!C:E,3,FALSE))&gt;='뉴스룸 요약'!$F$17,"O",""),""),"")</f>
        <v/>
      </c>
      <c r="F666" s="110" t="str">
        <f>IFERROR(IF(VLOOKUP(CONCATENATE("http://skinnonews.com"&amp;A666),'기사 리스트'!C:D,2,FALSE)="yes","yes",""),"")</f>
        <v/>
      </c>
      <c r="G666" s="110" t="str">
        <f>IFERROR(IF(E666="O",B666/(EOMONTH('뉴스룸 요약'!$F$17,0)-(VLOOKUP(CONCATENATE("http://skinnonews.com",A666),'기사 리스트'!C:E,3,FALSE))+1),""),"")</f>
        <v/>
      </c>
      <c r="H666" s="110" t="str">
        <f>IFERROR(IF(E666="O",C666/(EOMONTH('뉴스룸 요약'!$F$17,0)-(VLOOKUP(CONCATENATE("http://skinnonews.com",A666),'기사 리스트'!C:E,3,FALSE))+1),""),"")</f>
        <v/>
      </c>
      <c r="I666" s="110" t="str">
        <f t="shared" si="32"/>
        <v/>
      </c>
      <c r="J666" s="110" t="str">
        <f t="shared" si="33"/>
        <v/>
      </c>
      <c r="L666" s="111" t="str">
        <f>IFERROR(VLOOKUP("http://skinnonews.com"&amp;A666,'기사 리스트'!C:E,3,FALSE),"")</f>
        <v/>
      </c>
      <c r="Q666" s="110" t="str">
        <f>IFERROR(IF(E666="O",(INDEX('기사 리스트'!B:B,MATCH("http://skinnonews.com"&amp;A666,'기사 리스트'!C:C,0))),""),"")</f>
        <v/>
      </c>
    </row>
    <row r="667" spans="1:17">
      <c r="A667" s="6" t="s">
        <v>2228</v>
      </c>
      <c r="B667" s="6">
        <v>1</v>
      </c>
      <c r="C667" s="6">
        <v>1</v>
      </c>
      <c r="D667" s="110" t="str">
        <f t="shared" si="31"/>
        <v>기사임</v>
      </c>
      <c r="E667" s="110" t="str">
        <f>IF(D667="기사임",IFERROR(IF((VLOOKUP(CONCATENATE("http://skinnonews.com",A667),'기사 리스트'!C:E,3,FALSE))&gt;='뉴스룸 요약'!$F$17,"O",""),""),"")</f>
        <v/>
      </c>
      <c r="F667" s="110" t="str">
        <f>IFERROR(IF(VLOOKUP(CONCATENATE("http://skinnonews.com"&amp;A667),'기사 리스트'!C:D,2,FALSE)="yes","yes",""),"")</f>
        <v/>
      </c>
      <c r="G667" s="110" t="str">
        <f>IFERROR(IF(E667="O",B667/(EOMONTH('뉴스룸 요약'!$F$17,0)-(VLOOKUP(CONCATENATE("http://skinnonews.com",A667),'기사 리스트'!C:E,3,FALSE))+1),""),"")</f>
        <v/>
      </c>
      <c r="H667" s="110" t="str">
        <f>IFERROR(IF(E667="O",C667/(EOMONTH('뉴스룸 요약'!$F$17,0)-(VLOOKUP(CONCATENATE("http://skinnonews.com",A667),'기사 리스트'!C:E,3,FALSE))+1),""),"")</f>
        <v/>
      </c>
      <c r="I667" s="110" t="str">
        <f t="shared" si="32"/>
        <v/>
      </c>
      <c r="J667" s="110" t="str">
        <f t="shared" si="33"/>
        <v/>
      </c>
      <c r="L667" s="111" t="str">
        <f>IFERROR(VLOOKUP("http://skinnonews.com"&amp;A667,'기사 리스트'!C:E,3,FALSE),"")</f>
        <v/>
      </c>
      <c r="Q667" s="110" t="str">
        <f>IFERROR(IF(E667="O",(INDEX('기사 리스트'!B:B,MATCH("http://skinnonews.com"&amp;A667,'기사 리스트'!C:C,0))),""),"")</f>
        <v/>
      </c>
    </row>
    <row r="668" spans="1:17">
      <c r="A668" s="6" t="s">
        <v>1566</v>
      </c>
      <c r="B668" s="6">
        <v>1</v>
      </c>
      <c r="C668" s="6">
        <v>1</v>
      </c>
      <c r="D668" s="110" t="str">
        <f t="shared" si="31"/>
        <v>기사임</v>
      </c>
      <c r="E668" s="110" t="str">
        <f>IF(D668="기사임",IFERROR(IF((VLOOKUP(CONCATENATE("http://skinnonews.com",A668),'기사 리스트'!C:E,3,FALSE))&gt;='뉴스룸 요약'!$F$17,"O",""),""),"")</f>
        <v/>
      </c>
      <c r="F668" s="110" t="str">
        <f>IFERROR(IF(VLOOKUP(CONCATENATE("http://skinnonews.com"&amp;A668),'기사 리스트'!C:D,2,FALSE)="yes","yes",""),"")</f>
        <v/>
      </c>
      <c r="G668" s="110" t="str">
        <f>IFERROR(IF(E668="O",B668/(EOMONTH('뉴스룸 요약'!$F$17,0)-(VLOOKUP(CONCATENATE("http://skinnonews.com",A668),'기사 리스트'!C:E,3,FALSE))+1),""),"")</f>
        <v/>
      </c>
      <c r="H668" s="110" t="str">
        <f>IFERROR(IF(E668="O",C668/(EOMONTH('뉴스룸 요약'!$F$17,0)-(VLOOKUP(CONCATENATE("http://skinnonews.com",A668),'기사 리스트'!C:E,3,FALSE))+1),""),"")</f>
        <v/>
      </c>
      <c r="I668" s="110" t="str">
        <f t="shared" si="32"/>
        <v/>
      </c>
      <c r="J668" s="110" t="str">
        <f t="shared" si="33"/>
        <v/>
      </c>
      <c r="L668" s="111" t="str">
        <f>IFERROR(VLOOKUP("http://skinnonews.com"&amp;A668,'기사 리스트'!C:E,3,FALSE),"")</f>
        <v/>
      </c>
      <c r="Q668" s="110" t="str">
        <f>IFERROR(IF(E668="O",(INDEX('기사 리스트'!B:B,MATCH("http://skinnonews.com"&amp;A668,'기사 리스트'!C:C,0))),""),"")</f>
        <v/>
      </c>
    </row>
    <row r="669" spans="1:17">
      <c r="A669" s="6" t="s">
        <v>1987</v>
      </c>
      <c r="B669" s="6">
        <v>1</v>
      </c>
      <c r="C669" s="6">
        <v>2</v>
      </c>
      <c r="D669" s="110" t="str">
        <f t="shared" si="31"/>
        <v>기사임</v>
      </c>
      <c r="E669" s="110" t="str">
        <f>IF(D669="기사임",IFERROR(IF((VLOOKUP(CONCATENATE("http://skinnonews.com",A669),'기사 리스트'!C:E,3,FALSE))&gt;='뉴스룸 요약'!$F$17,"O",""),""),"")</f>
        <v/>
      </c>
      <c r="F669" s="110" t="str">
        <f>IFERROR(IF(VLOOKUP(CONCATENATE("http://skinnonews.com"&amp;A669),'기사 리스트'!C:D,2,FALSE)="yes","yes",""),"")</f>
        <v/>
      </c>
      <c r="G669" s="110" t="str">
        <f>IFERROR(IF(E669="O",B669/(EOMONTH('뉴스룸 요약'!$F$17,0)-(VLOOKUP(CONCATENATE("http://skinnonews.com",A669),'기사 리스트'!C:E,3,FALSE))+1),""),"")</f>
        <v/>
      </c>
      <c r="H669" s="110" t="str">
        <f>IFERROR(IF(E669="O",C669/(EOMONTH('뉴스룸 요약'!$F$17,0)-(VLOOKUP(CONCATENATE("http://skinnonews.com",A669),'기사 리스트'!C:E,3,FALSE))+1),""),"")</f>
        <v/>
      </c>
      <c r="I669" s="110" t="str">
        <f t="shared" si="32"/>
        <v/>
      </c>
      <c r="J669" s="110" t="str">
        <f t="shared" si="33"/>
        <v/>
      </c>
      <c r="L669" s="111" t="str">
        <f>IFERROR(VLOOKUP("http://skinnonews.com"&amp;A669,'기사 리스트'!C:E,3,FALSE),"")</f>
        <v/>
      </c>
      <c r="Q669" s="110" t="str">
        <f>IFERROR(IF(E669="O",(INDEX('기사 리스트'!B:B,MATCH("http://skinnonews.com"&amp;A669,'기사 리스트'!C:C,0))),""),"")</f>
        <v/>
      </c>
    </row>
    <row r="670" spans="1:17">
      <c r="A670" s="6" t="s">
        <v>2379</v>
      </c>
      <c r="B670" s="6">
        <v>1</v>
      </c>
      <c r="C670" s="6">
        <v>1</v>
      </c>
      <c r="D670" s="110" t="str">
        <f t="shared" si="31"/>
        <v>기사임</v>
      </c>
      <c r="E670" s="110" t="str">
        <f>IF(D670="기사임",IFERROR(IF((VLOOKUP(CONCATENATE("http://skinnonews.com",A670),'기사 리스트'!C:E,3,FALSE))&gt;='뉴스룸 요약'!$F$17,"O",""),""),"")</f>
        <v/>
      </c>
      <c r="F670" s="110" t="str">
        <f>IFERROR(IF(VLOOKUP(CONCATENATE("http://skinnonews.com"&amp;A670),'기사 리스트'!C:D,2,FALSE)="yes","yes",""),"")</f>
        <v/>
      </c>
      <c r="G670" s="110" t="str">
        <f>IFERROR(IF(E670="O",B670/(EOMONTH('뉴스룸 요약'!$F$17,0)-(VLOOKUP(CONCATENATE("http://skinnonews.com",A670),'기사 리스트'!C:E,3,FALSE))+1),""),"")</f>
        <v/>
      </c>
      <c r="H670" s="110" t="str">
        <f>IFERROR(IF(E670="O",C670/(EOMONTH('뉴스룸 요약'!$F$17,0)-(VLOOKUP(CONCATENATE("http://skinnonews.com",A670),'기사 리스트'!C:E,3,FALSE))+1),""),"")</f>
        <v/>
      </c>
      <c r="I670" s="110" t="str">
        <f t="shared" si="32"/>
        <v/>
      </c>
      <c r="J670" s="110" t="str">
        <f t="shared" si="33"/>
        <v/>
      </c>
      <c r="L670" s="111" t="str">
        <f>IFERROR(VLOOKUP("http://skinnonews.com"&amp;A670,'기사 리스트'!C:E,3,FALSE),"")</f>
        <v/>
      </c>
      <c r="Q670" s="110" t="str">
        <f>IFERROR(IF(E670="O",(INDEX('기사 리스트'!B:B,MATCH("http://skinnonews.com"&amp;A670,'기사 리스트'!C:C,0))),""),"")</f>
        <v/>
      </c>
    </row>
    <row r="671" spans="1:17">
      <c r="A671" s="6" t="s">
        <v>2207</v>
      </c>
      <c r="B671" s="6">
        <v>1</v>
      </c>
      <c r="C671" s="6">
        <v>1</v>
      </c>
      <c r="D671" s="110" t="str">
        <f t="shared" si="31"/>
        <v>기사임</v>
      </c>
      <c r="E671" s="110" t="str">
        <f>IF(D671="기사임",IFERROR(IF((VLOOKUP(CONCATENATE("http://skinnonews.com",A671),'기사 리스트'!C:E,3,FALSE))&gt;='뉴스룸 요약'!$F$17,"O",""),""),"")</f>
        <v/>
      </c>
      <c r="F671" s="110" t="str">
        <f>IFERROR(IF(VLOOKUP(CONCATENATE("http://skinnonews.com"&amp;A671),'기사 리스트'!C:D,2,FALSE)="yes","yes",""),"")</f>
        <v/>
      </c>
      <c r="G671" s="110" t="str">
        <f>IFERROR(IF(E671="O",B671/(EOMONTH('뉴스룸 요약'!$F$17,0)-(VLOOKUP(CONCATENATE("http://skinnonews.com",A671),'기사 리스트'!C:E,3,FALSE))+1),""),"")</f>
        <v/>
      </c>
      <c r="H671" s="110" t="str">
        <f>IFERROR(IF(E671="O",C671/(EOMONTH('뉴스룸 요약'!$F$17,0)-(VLOOKUP(CONCATENATE("http://skinnonews.com",A671),'기사 리스트'!C:E,3,FALSE))+1),""),"")</f>
        <v/>
      </c>
      <c r="I671" s="110" t="str">
        <f t="shared" si="32"/>
        <v/>
      </c>
      <c r="J671" s="110" t="str">
        <f t="shared" si="33"/>
        <v/>
      </c>
      <c r="L671" s="111" t="str">
        <f>IFERROR(VLOOKUP("http://skinnonews.com"&amp;A671,'기사 리스트'!C:E,3,FALSE),"")</f>
        <v/>
      </c>
      <c r="Q671" s="110" t="str">
        <f>IFERROR(IF(E671="O",(INDEX('기사 리스트'!B:B,MATCH("http://skinnonews.com"&amp;A671,'기사 리스트'!C:C,0))),""),"")</f>
        <v/>
      </c>
    </row>
    <row r="672" spans="1:17">
      <c r="A672" s="6" t="s">
        <v>1259</v>
      </c>
      <c r="B672" s="6">
        <v>1</v>
      </c>
      <c r="C672" s="6">
        <v>1</v>
      </c>
      <c r="D672" s="110" t="str">
        <f t="shared" si="31"/>
        <v>기사임</v>
      </c>
      <c r="E672" s="110" t="str">
        <f>IF(D672="기사임",IFERROR(IF((VLOOKUP(CONCATENATE("http://skinnonews.com",A672),'기사 리스트'!C:E,3,FALSE))&gt;='뉴스룸 요약'!$F$17,"O",""),""),"")</f>
        <v/>
      </c>
      <c r="F672" s="110" t="str">
        <f>IFERROR(IF(VLOOKUP(CONCATENATE("http://skinnonews.com"&amp;A672),'기사 리스트'!C:D,2,FALSE)="yes","yes",""),"")</f>
        <v/>
      </c>
      <c r="G672" s="110" t="str">
        <f>IFERROR(IF(E672="O",B672/(EOMONTH('뉴스룸 요약'!$F$17,0)-(VLOOKUP(CONCATENATE("http://skinnonews.com",A672),'기사 리스트'!C:E,3,FALSE))+1),""),"")</f>
        <v/>
      </c>
      <c r="H672" s="110" t="str">
        <f>IFERROR(IF(E672="O",C672/(EOMONTH('뉴스룸 요약'!$F$17,0)-(VLOOKUP(CONCATENATE("http://skinnonews.com",A672),'기사 리스트'!C:E,3,FALSE))+1),""),"")</f>
        <v/>
      </c>
      <c r="I672" s="110" t="str">
        <f t="shared" si="32"/>
        <v/>
      </c>
      <c r="J672" s="110" t="str">
        <f t="shared" si="33"/>
        <v/>
      </c>
      <c r="L672" s="111" t="str">
        <f>IFERROR(VLOOKUP("http://skinnonews.com"&amp;A672,'기사 리스트'!C:E,3,FALSE),"")</f>
        <v/>
      </c>
      <c r="Q672" s="110" t="str">
        <f>IFERROR(IF(E672="O",(INDEX('기사 리스트'!B:B,MATCH("http://skinnonews.com"&amp;A672,'기사 리스트'!C:C,0))),""),"")</f>
        <v/>
      </c>
    </row>
    <row r="673" spans="1:17">
      <c r="A673" s="6" t="s">
        <v>2054</v>
      </c>
      <c r="B673" s="6">
        <v>1</v>
      </c>
      <c r="C673" s="6">
        <v>1</v>
      </c>
      <c r="D673" s="110" t="str">
        <f t="shared" si="31"/>
        <v>기사임</v>
      </c>
      <c r="E673" s="110" t="str">
        <f>IF(D673="기사임",IFERROR(IF((VLOOKUP(CONCATENATE("http://skinnonews.com",A673),'기사 리스트'!C:E,3,FALSE))&gt;='뉴스룸 요약'!$F$17,"O",""),""),"")</f>
        <v/>
      </c>
      <c r="F673" s="110" t="str">
        <f>IFERROR(IF(VLOOKUP(CONCATENATE("http://skinnonews.com"&amp;A673),'기사 리스트'!C:D,2,FALSE)="yes","yes",""),"")</f>
        <v/>
      </c>
      <c r="G673" s="110" t="str">
        <f>IFERROR(IF(E673="O",B673/(EOMONTH('뉴스룸 요약'!$F$17,0)-(VLOOKUP(CONCATENATE("http://skinnonews.com",A673),'기사 리스트'!C:E,3,FALSE))+1),""),"")</f>
        <v/>
      </c>
      <c r="H673" s="110" t="str">
        <f>IFERROR(IF(E673="O",C673/(EOMONTH('뉴스룸 요약'!$F$17,0)-(VLOOKUP(CONCATENATE("http://skinnonews.com",A673),'기사 리스트'!C:E,3,FALSE))+1),""),"")</f>
        <v/>
      </c>
      <c r="I673" s="110" t="str">
        <f t="shared" si="32"/>
        <v/>
      </c>
      <c r="J673" s="110" t="str">
        <f t="shared" si="33"/>
        <v/>
      </c>
      <c r="L673" s="111" t="str">
        <f>IFERROR(VLOOKUP("http://skinnonews.com"&amp;A673,'기사 리스트'!C:E,3,FALSE),"")</f>
        <v/>
      </c>
      <c r="Q673" s="110" t="str">
        <f>IFERROR(IF(E673="O",(INDEX('기사 리스트'!B:B,MATCH("http://skinnonews.com"&amp;A673,'기사 리스트'!C:C,0))),""),"")</f>
        <v/>
      </c>
    </row>
    <row r="674" spans="1:17">
      <c r="A674" s="6" t="s">
        <v>1627</v>
      </c>
      <c r="B674" s="6">
        <v>1</v>
      </c>
      <c r="C674" s="6">
        <v>1</v>
      </c>
      <c r="D674" s="110" t="str">
        <f t="shared" si="31"/>
        <v>기사임</v>
      </c>
      <c r="E674" s="110" t="str">
        <f>IF(D674="기사임",IFERROR(IF((VLOOKUP(CONCATENATE("http://skinnonews.com",A674),'기사 리스트'!C:E,3,FALSE))&gt;='뉴스룸 요약'!$F$17,"O",""),""),"")</f>
        <v/>
      </c>
      <c r="F674" s="110" t="str">
        <f>IFERROR(IF(VLOOKUP(CONCATENATE("http://skinnonews.com"&amp;A674),'기사 리스트'!C:D,2,FALSE)="yes","yes",""),"")</f>
        <v/>
      </c>
      <c r="G674" s="110" t="str">
        <f>IFERROR(IF(E674="O",B674/(EOMONTH('뉴스룸 요약'!$F$17,0)-(VLOOKUP(CONCATENATE("http://skinnonews.com",A674),'기사 리스트'!C:E,3,FALSE))+1),""),"")</f>
        <v/>
      </c>
      <c r="H674" s="110" t="str">
        <f>IFERROR(IF(E674="O",C674/(EOMONTH('뉴스룸 요약'!$F$17,0)-(VLOOKUP(CONCATENATE("http://skinnonews.com",A674),'기사 리스트'!C:E,3,FALSE))+1),""),"")</f>
        <v/>
      </c>
      <c r="I674" s="110" t="str">
        <f t="shared" si="32"/>
        <v/>
      </c>
      <c r="J674" s="110" t="str">
        <f t="shared" si="33"/>
        <v/>
      </c>
      <c r="L674" s="111" t="str">
        <f>IFERROR(VLOOKUP("http://skinnonews.com"&amp;A674,'기사 리스트'!C:E,3,FALSE),"")</f>
        <v/>
      </c>
      <c r="Q674" s="110" t="str">
        <f>IFERROR(IF(E674="O",(INDEX('기사 리스트'!B:B,MATCH("http://skinnonews.com"&amp;A674,'기사 리스트'!C:C,0))),""),"")</f>
        <v/>
      </c>
    </row>
    <row r="675" spans="1:17">
      <c r="A675" s="6" t="s">
        <v>2185</v>
      </c>
      <c r="B675" s="6">
        <v>1</v>
      </c>
      <c r="C675" s="6">
        <v>1</v>
      </c>
      <c r="D675" s="110" t="str">
        <f t="shared" si="31"/>
        <v>기사임</v>
      </c>
      <c r="E675" s="110" t="str">
        <f>IF(D675="기사임",IFERROR(IF((VLOOKUP(CONCATENATE("http://skinnonews.com",A675),'기사 리스트'!C:E,3,FALSE))&gt;='뉴스룸 요약'!$F$17,"O",""),""),"")</f>
        <v/>
      </c>
      <c r="F675" s="110" t="str">
        <f>IFERROR(IF(VLOOKUP(CONCATENATE("http://skinnonews.com"&amp;A675),'기사 리스트'!C:D,2,FALSE)="yes","yes",""),"")</f>
        <v/>
      </c>
      <c r="G675" s="110" t="str">
        <f>IFERROR(IF(E675="O",B675/(EOMONTH('뉴스룸 요약'!$F$17,0)-(VLOOKUP(CONCATENATE("http://skinnonews.com",A675),'기사 리스트'!C:E,3,FALSE))+1),""),"")</f>
        <v/>
      </c>
      <c r="H675" s="110" t="str">
        <f>IFERROR(IF(E675="O",C675/(EOMONTH('뉴스룸 요약'!$F$17,0)-(VLOOKUP(CONCATENATE("http://skinnonews.com",A675),'기사 리스트'!C:E,3,FALSE))+1),""),"")</f>
        <v/>
      </c>
      <c r="I675" s="110" t="str">
        <f t="shared" si="32"/>
        <v/>
      </c>
      <c r="J675" s="110" t="str">
        <f t="shared" si="33"/>
        <v/>
      </c>
      <c r="L675" s="111" t="str">
        <f>IFERROR(VLOOKUP("http://skinnonews.com"&amp;A675,'기사 리스트'!C:E,3,FALSE),"")</f>
        <v/>
      </c>
      <c r="Q675" s="110" t="str">
        <f>IFERROR(IF(E675="O",(INDEX('기사 리스트'!B:B,MATCH("http://skinnonews.com"&amp;A675,'기사 리스트'!C:C,0))),""),"")</f>
        <v/>
      </c>
    </row>
    <row r="676" spans="1:17">
      <c r="A676" s="6" t="s">
        <v>1563</v>
      </c>
      <c r="B676" s="6">
        <v>1</v>
      </c>
      <c r="C676" s="6">
        <v>1</v>
      </c>
      <c r="D676" s="110" t="str">
        <f t="shared" si="31"/>
        <v>기사임</v>
      </c>
      <c r="E676" s="110" t="str">
        <f>IF(D676="기사임",IFERROR(IF((VLOOKUP(CONCATENATE("http://skinnonews.com",A676),'기사 리스트'!C:E,3,FALSE))&gt;='뉴스룸 요약'!$F$17,"O",""),""),"")</f>
        <v/>
      </c>
      <c r="F676" s="110" t="str">
        <f>IFERROR(IF(VLOOKUP(CONCATENATE("http://skinnonews.com"&amp;A676),'기사 리스트'!C:D,2,FALSE)="yes","yes",""),"")</f>
        <v/>
      </c>
      <c r="G676" s="110" t="str">
        <f>IFERROR(IF(E676="O",B676/(EOMONTH('뉴스룸 요약'!$F$17,0)-(VLOOKUP(CONCATENATE("http://skinnonews.com",A676),'기사 리스트'!C:E,3,FALSE))+1),""),"")</f>
        <v/>
      </c>
      <c r="H676" s="110" t="str">
        <f>IFERROR(IF(E676="O",C676/(EOMONTH('뉴스룸 요약'!$F$17,0)-(VLOOKUP(CONCATENATE("http://skinnonews.com",A676),'기사 리스트'!C:E,3,FALSE))+1),""),"")</f>
        <v/>
      </c>
      <c r="I676" s="110" t="str">
        <f t="shared" si="32"/>
        <v/>
      </c>
      <c r="J676" s="110" t="str">
        <f t="shared" si="33"/>
        <v/>
      </c>
      <c r="L676" s="111" t="str">
        <f>IFERROR(VLOOKUP("http://skinnonews.com"&amp;A676,'기사 리스트'!C:E,3,FALSE),"")</f>
        <v/>
      </c>
      <c r="Q676" s="110" t="str">
        <f>IFERROR(IF(E676="O",(INDEX('기사 리스트'!B:B,MATCH("http://skinnonews.com"&amp;A676,'기사 리스트'!C:C,0))),""),"")</f>
        <v/>
      </c>
    </row>
    <row r="677" spans="1:17">
      <c r="A677" s="6" t="s">
        <v>1447</v>
      </c>
      <c r="B677" s="6">
        <v>1</v>
      </c>
      <c r="C677" s="6">
        <v>1</v>
      </c>
      <c r="D677" s="110" t="str">
        <f t="shared" si="31"/>
        <v>기사임</v>
      </c>
      <c r="E677" s="110" t="str">
        <f>IF(D677="기사임",IFERROR(IF((VLOOKUP(CONCATENATE("http://skinnonews.com",A677),'기사 리스트'!C:E,3,FALSE))&gt;='뉴스룸 요약'!$F$17,"O",""),""),"")</f>
        <v/>
      </c>
      <c r="F677" s="110" t="str">
        <f>IFERROR(IF(VLOOKUP(CONCATENATE("http://skinnonews.com"&amp;A677),'기사 리스트'!C:D,2,FALSE)="yes","yes",""),"")</f>
        <v/>
      </c>
      <c r="G677" s="110" t="str">
        <f>IFERROR(IF(E677="O",B677/(EOMONTH('뉴스룸 요약'!$F$17,0)-(VLOOKUP(CONCATENATE("http://skinnonews.com",A677),'기사 리스트'!C:E,3,FALSE))+1),""),"")</f>
        <v/>
      </c>
      <c r="H677" s="110" t="str">
        <f>IFERROR(IF(E677="O",C677/(EOMONTH('뉴스룸 요약'!$F$17,0)-(VLOOKUP(CONCATENATE("http://skinnonews.com",A677),'기사 리스트'!C:E,3,FALSE))+1),""),"")</f>
        <v/>
      </c>
      <c r="I677" s="110" t="str">
        <f t="shared" si="32"/>
        <v/>
      </c>
      <c r="J677" s="110" t="str">
        <f t="shared" si="33"/>
        <v/>
      </c>
      <c r="L677" s="111" t="str">
        <f>IFERROR(VLOOKUP("http://skinnonews.com"&amp;A677,'기사 리스트'!C:E,3,FALSE),"")</f>
        <v/>
      </c>
      <c r="Q677" s="110" t="str">
        <f>IFERROR(IF(E677="O",(INDEX('기사 리스트'!B:B,MATCH("http://skinnonews.com"&amp;A677,'기사 리스트'!C:C,0))),""),"")</f>
        <v/>
      </c>
    </row>
    <row r="678" spans="1:17">
      <c r="A678" s="6" t="s">
        <v>1974</v>
      </c>
      <c r="B678" s="6">
        <v>1</v>
      </c>
      <c r="C678" s="6">
        <v>1</v>
      </c>
      <c r="D678" s="110" t="str">
        <f t="shared" si="31"/>
        <v>기사임</v>
      </c>
      <c r="E678" s="110" t="str">
        <f>IF(D678="기사임",IFERROR(IF((VLOOKUP(CONCATENATE("http://skinnonews.com",A678),'기사 리스트'!C:E,3,FALSE))&gt;='뉴스룸 요약'!$F$17,"O",""),""),"")</f>
        <v/>
      </c>
      <c r="F678" s="110" t="str">
        <f>IFERROR(IF(VLOOKUP(CONCATENATE("http://skinnonews.com"&amp;A678),'기사 리스트'!C:D,2,FALSE)="yes","yes",""),"")</f>
        <v/>
      </c>
      <c r="G678" s="110" t="str">
        <f>IFERROR(IF(E678="O",B678/(EOMONTH('뉴스룸 요약'!$F$17,0)-(VLOOKUP(CONCATENATE("http://skinnonews.com",A678),'기사 리스트'!C:E,3,FALSE))+1),""),"")</f>
        <v/>
      </c>
      <c r="H678" s="110" t="str">
        <f>IFERROR(IF(E678="O",C678/(EOMONTH('뉴스룸 요약'!$F$17,0)-(VLOOKUP(CONCATENATE("http://skinnonews.com",A678),'기사 리스트'!C:E,3,FALSE))+1),""),"")</f>
        <v/>
      </c>
      <c r="I678" s="110" t="str">
        <f t="shared" si="32"/>
        <v/>
      </c>
      <c r="J678" s="110" t="str">
        <f t="shared" si="33"/>
        <v/>
      </c>
      <c r="L678" s="111" t="str">
        <f>IFERROR(VLOOKUP("http://skinnonews.com"&amp;A678,'기사 리스트'!C:E,3,FALSE),"")</f>
        <v/>
      </c>
      <c r="Q678" s="110" t="str">
        <f>IFERROR(IF(E678="O",(INDEX('기사 리스트'!B:B,MATCH("http://skinnonews.com"&amp;A678,'기사 리스트'!C:C,0))),""),"")</f>
        <v/>
      </c>
    </row>
    <row r="679" spans="1:17">
      <c r="A679" s="6" t="s">
        <v>2380</v>
      </c>
      <c r="B679" s="6">
        <v>1</v>
      </c>
      <c r="C679" s="6">
        <v>1</v>
      </c>
      <c r="D679" s="110" t="str">
        <f t="shared" si="31"/>
        <v>기사임</v>
      </c>
      <c r="E679" s="110" t="str">
        <f>IF(D679="기사임",IFERROR(IF((VLOOKUP(CONCATENATE("http://skinnonews.com",A679),'기사 리스트'!C:E,3,FALSE))&gt;='뉴스룸 요약'!$F$17,"O",""),""),"")</f>
        <v/>
      </c>
      <c r="F679" s="110" t="str">
        <f>IFERROR(IF(VLOOKUP(CONCATENATE("http://skinnonews.com"&amp;A679),'기사 리스트'!C:D,2,FALSE)="yes","yes",""),"")</f>
        <v/>
      </c>
      <c r="G679" s="110" t="str">
        <f>IFERROR(IF(E679="O",B679/(EOMONTH('뉴스룸 요약'!$F$17,0)-(VLOOKUP(CONCATENATE("http://skinnonews.com",A679),'기사 리스트'!C:E,3,FALSE))+1),""),"")</f>
        <v/>
      </c>
      <c r="H679" s="110" t="str">
        <f>IFERROR(IF(E679="O",C679/(EOMONTH('뉴스룸 요약'!$F$17,0)-(VLOOKUP(CONCATENATE("http://skinnonews.com",A679),'기사 리스트'!C:E,3,FALSE))+1),""),"")</f>
        <v/>
      </c>
      <c r="I679" s="110" t="str">
        <f t="shared" si="32"/>
        <v/>
      </c>
      <c r="J679" s="110" t="str">
        <f t="shared" si="33"/>
        <v/>
      </c>
      <c r="L679" s="111" t="str">
        <f>IFERROR(VLOOKUP("http://skinnonews.com"&amp;A679,'기사 리스트'!C:E,3,FALSE),"")</f>
        <v/>
      </c>
      <c r="Q679" s="110" t="str">
        <f>IFERROR(IF(E679="O",(INDEX('기사 리스트'!B:B,MATCH("http://skinnonews.com"&amp;A679,'기사 리스트'!C:C,0))),""),"")</f>
        <v/>
      </c>
    </row>
    <row r="680" spans="1:17">
      <c r="A680" s="6" t="s">
        <v>1436</v>
      </c>
      <c r="B680" s="6">
        <v>1</v>
      </c>
      <c r="C680" s="6">
        <v>1</v>
      </c>
      <c r="D680" s="110" t="str">
        <f t="shared" si="31"/>
        <v>기사임</v>
      </c>
      <c r="E680" s="110" t="str">
        <f>IF(D680="기사임",IFERROR(IF((VLOOKUP(CONCATENATE("http://skinnonews.com",A680),'기사 리스트'!C:E,3,FALSE))&gt;='뉴스룸 요약'!$F$17,"O",""),""),"")</f>
        <v/>
      </c>
      <c r="F680" s="110" t="str">
        <f>IFERROR(IF(VLOOKUP(CONCATENATE("http://skinnonews.com"&amp;A680),'기사 리스트'!C:D,2,FALSE)="yes","yes",""),"")</f>
        <v/>
      </c>
      <c r="G680" s="110" t="str">
        <f>IFERROR(IF(E680="O",B680/(EOMONTH('뉴스룸 요약'!$F$17,0)-(VLOOKUP(CONCATENATE("http://skinnonews.com",A680),'기사 리스트'!C:E,3,FALSE))+1),""),"")</f>
        <v/>
      </c>
      <c r="H680" s="110" t="str">
        <f>IFERROR(IF(E680="O",C680/(EOMONTH('뉴스룸 요약'!$F$17,0)-(VLOOKUP(CONCATENATE("http://skinnonews.com",A680),'기사 리스트'!C:E,3,FALSE))+1),""),"")</f>
        <v/>
      </c>
      <c r="I680" s="110" t="str">
        <f t="shared" si="32"/>
        <v/>
      </c>
      <c r="J680" s="110" t="str">
        <f t="shared" si="33"/>
        <v/>
      </c>
      <c r="L680" s="111" t="str">
        <f>IFERROR(VLOOKUP("http://skinnonews.com"&amp;A680,'기사 리스트'!C:E,3,FALSE),"")</f>
        <v/>
      </c>
      <c r="Q680" s="110" t="str">
        <f>IFERROR(IF(E680="O",(INDEX('기사 리스트'!B:B,MATCH("http://skinnonews.com"&amp;A680,'기사 리스트'!C:C,0))),""),"")</f>
        <v/>
      </c>
    </row>
    <row r="681" spans="1:17">
      <c r="A681" s="6" t="s">
        <v>1497</v>
      </c>
      <c r="B681" s="6">
        <v>1</v>
      </c>
      <c r="C681" s="6">
        <v>2</v>
      </c>
      <c r="D681" s="110" t="str">
        <f t="shared" si="31"/>
        <v>기사임</v>
      </c>
      <c r="E681" s="110" t="str">
        <f>IF(D681="기사임",IFERROR(IF((VLOOKUP(CONCATENATE("http://skinnonews.com",A681),'기사 리스트'!C:E,3,FALSE))&gt;='뉴스룸 요약'!$F$17,"O",""),""),"")</f>
        <v/>
      </c>
      <c r="F681" s="110" t="str">
        <f>IFERROR(IF(VLOOKUP(CONCATENATE("http://skinnonews.com"&amp;A681),'기사 리스트'!C:D,2,FALSE)="yes","yes",""),"")</f>
        <v/>
      </c>
      <c r="G681" s="110" t="str">
        <f>IFERROR(IF(E681="O",B681/(EOMONTH('뉴스룸 요약'!$F$17,0)-(VLOOKUP(CONCATENATE("http://skinnonews.com",A681),'기사 리스트'!C:E,3,FALSE))+1),""),"")</f>
        <v/>
      </c>
      <c r="H681" s="110" t="str">
        <f>IFERROR(IF(E681="O",C681/(EOMONTH('뉴스룸 요약'!$F$17,0)-(VLOOKUP(CONCATENATE("http://skinnonews.com",A681),'기사 리스트'!C:E,3,FALSE))+1),""),"")</f>
        <v/>
      </c>
      <c r="I681" s="110" t="str">
        <f t="shared" si="32"/>
        <v/>
      </c>
      <c r="J681" s="110" t="str">
        <f t="shared" si="33"/>
        <v/>
      </c>
      <c r="L681" s="111" t="str">
        <f>IFERROR(VLOOKUP("http://skinnonews.com"&amp;A681,'기사 리스트'!C:E,3,FALSE),"")</f>
        <v/>
      </c>
      <c r="Q681" s="110" t="str">
        <f>IFERROR(IF(E681="O",(INDEX('기사 리스트'!B:B,MATCH("http://skinnonews.com"&amp;A681,'기사 리스트'!C:C,0))),""),"")</f>
        <v/>
      </c>
    </row>
    <row r="682" spans="1:17">
      <c r="A682" s="6" t="s">
        <v>2381</v>
      </c>
      <c r="B682" s="6">
        <v>1</v>
      </c>
      <c r="C682" s="6">
        <v>1</v>
      </c>
      <c r="D682" s="110" t="str">
        <f t="shared" si="31"/>
        <v>기사임</v>
      </c>
      <c r="E682" s="110" t="str">
        <f>IF(D682="기사임",IFERROR(IF((VLOOKUP(CONCATENATE("http://skinnonews.com",A682),'기사 리스트'!C:E,3,FALSE))&gt;='뉴스룸 요약'!$F$17,"O",""),""),"")</f>
        <v/>
      </c>
      <c r="F682" s="110" t="str">
        <f>IFERROR(IF(VLOOKUP(CONCATENATE("http://skinnonews.com"&amp;A682),'기사 리스트'!C:D,2,FALSE)="yes","yes",""),"")</f>
        <v/>
      </c>
      <c r="G682" s="110" t="str">
        <f>IFERROR(IF(E682="O",B682/(EOMONTH('뉴스룸 요약'!$F$17,0)-(VLOOKUP(CONCATENATE("http://skinnonews.com",A682),'기사 리스트'!C:E,3,FALSE))+1),""),"")</f>
        <v/>
      </c>
      <c r="H682" s="110" t="str">
        <f>IFERROR(IF(E682="O",C682/(EOMONTH('뉴스룸 요약'!$F$17,0)-(VLOOKUP(CONCATENATE("http://skinnonews.com",A682),'기사 리스트'!C:E,3,FALSE))+1),""),"")</f>
        <v/>
      </c>
      <c r="I682" s="110" t="str">
        <f t="shared" si="32"/>
        <v/>
      </c>
      <c r="J682" s="110" t="str">
        <f t="shared" si="33"/>
        <v/>
      </c>
      <c r="L682" s="111" t="str">
        <f>IFERROR(VLOOKUP("http://skinnonews.com"&amp;A682,'기사 리스트'!C:E,3,FALSE),"")</f>
        <v/>
      </c>
      <c r="Q682" s="110" t="str">
        <f>IFERROR(IF(E682="O",(INDEX('기사 리스트'!B:B,MATCH("http://skinnonews.com"&amp;A682,'기사 리스트'!C:C,0))),""),"")</f>
        <v/>
      </c>
    </row>
    <row r="683" spans="1:17">
      <c r="A683" s="6" t="s">
        <v>2382</v>
      </c>
      <c r="B683" s="6">
        <v>1</v>
      </c>
      <c r="C683" s="6">
        <v>1</v>
      </c>
      <c r="D683" s="110" t="str">
        <f t="shared" si="31"/>
        <v>기사임</v>
      </c>
      <c r="E683" s="110" t="str">
        <f>IF(D683="기사임",IFERROR(IF((VLOOKUP(CONCATENATE("http://skinnonews.com",A683),'기사 리스트'!C:E,3,FALSE))&gt;='뉴스룸 요약'!$F$17,"O",""),""),"")</f>
        <v/>
      </c>
      <c r="F683" s="110" t="str">
        <f>IFERROR(IF(VLOOKUP(CONCATENATE("http://skinnonews.com"&amp;A683),'기사 리스트'!C:D,2,FALSE)="yes","yes",""),"")</f>
        <v/>
      </c>
      <c r="G683" s="110" t="str">
        <f>IFERROR(IF(E683="O",B683/(EOMONTH('뉴스룸 요약'!$F$17,0)-(VLOOKUP(CONCATENATE("http://skinnonews.com",A683),'기사 리스트'!C:E,3,FALSE))+1),""),"")</f>
        <v/>
      </c>
      <c r="H683" s="110" t="str">
        <f>IFERROR(IF(E683="O",C683/(EOMONTH('뉴스룸 요약'!$F$17,0)-(VLOOKUP(CONCATENATE("http://skinnonews.com",A683),'기사 리스트'!C:E,3,FALSE))+1),""),"")</f>
        <v/>
      </c>
      <c r="I683" s="110" t="str">
        <f t="shared" si="32"/>
        <v/>
      </c>
      <c r="J683" s="110" t="str">
        <f t="shared" si="33"/>
        <v/>
      </c>
      <c r="L683" s="111" t="str">
        <f>IFERROR(VLOOKUP("http://skinnonews.com"&amp;A683,'기사 리스트'!C:E,3,FALSE),"")</f>
        <v/>
      </c>
      <c r="Q683" s="110" t="str">
        <f>IFERROR(IF(E683="O",(INDEX('기사 리스트'!B:B,MATCH("http://skinnonews.com"&amp;A683,'기사 리스트'!C:C,0))),""),"")</f>
        <v/>
      </c>
    </row>
    <row r="684" spans="1:17">
      <c r="A684" s="6" t="s">
        <v>1377</v>
      </c>
      <c r="B684" s="6">
        <v>1</v>
      </c>
      <c r="C684" s="6">
        <v>1</v>
      </c>
      <c r="D684" s="110" t="str">
        <f t="shared" si="31"/>
        <v>기사임</v>
      </c>
      <c r="E684" s="110" t="str">
        <f>IF(D684="기사임",IFERROR(IF((VLOOKUP(CONCATENATE("http://skinnonews.com",A684),'기사 리스트'!C:E,3,FALSE))&gt;='뉴스룸 요약'!$F$17,"O",""),""),"")</f>
        <v/>
      </c>
      <c r="F684" s="110" t="str">
        <f>IFERROR(IF(VLOOKUP(CONCATENATE("http://skinnonews.com"&amp;A684),'기사 리스트'!C:D,2,FALSE)="yes","yes",""),"")</f>
        <v/>
      </c>
      <c r="G684" s="110" t="str">
        <f>IFERROR(IF(E684="O",B684/(EOMONTH('뉴스룸 요약'!$F$17,0)-(VLOOKUP(CONCATENATE("http://skinnonews.com",A684),'기사 리스트'!C:E,3,FALSE))+1),""),"")</f>
        <v/>
      </c>
      <c r="H684" s="110" t="str">
        <f>IFERROR(IF(E684="O",C684/(EOMONTH('뉴스룸 요약'!$F$17,0)-(VLOOKUP(CONCATENATE("http://skinnonews.com",A684),'기사 리스트'!C:E,3,FALSE))+1),""),"")</f>
        <v/>
      </c>
      <c r="I684" s="110" t="str">
        <f t="shared" si="32"/>
        <v/>
      </c>
      <c r="J684" s="110" t="str">
        <f t="shared" si="33"/>
        <v/>
      </c>
      <c r="L684" s="111" t="str">
        <f>IFERROR(VLOOKUP("http://skinnonews.com"&amp;A684,'기사 리스트'!C:E,3,FALSE),"")</f>
        <v/>
      </c>
      <c r="Q684" s="110" t="str">
        <f>IFERROR(IF(E684="O",(INDEX('기사 리스트'!B:B,MATCH("http://skinnonews.com"&amp;A684,'기사 리스트'!C:C,0))),""),"")</f>
        <v/>
      </c>
    </row>
    <row r="685" spans="1:17">
      <c r="A685" s="6" t="s">
        <v>2383</v>
      </c>
      <c r="B685" s="6">
        <v>1</v>
      </c>
      <c r="C685" s="6">
        <v>1</v>
      </c>
      <c r="D685" s="110" t="str">
        <f t="shared" si="31"/>
        <v>기사임</v>
      </c>
      <c r="E685" s="110" t="str">
        <f>IF(D685="기사임",IFERROR(IF((VLOOKUP(CONCATENATE("http://skinnonews.com",A685),'기사 리스트'!C:E,3,FALSE))&gt;='뉴스룸 요약'!$F$17,"O",""),""),"")</f>
        <v/>
      </c>
      <c r="F685" s="110" t="str">
        <f>IFERROR(IF(VLOOKUP(CONCATENATE("http://skinnonews.com"&amp;A685),'기사 리스트'!C:D,2,FALSE)="yes","yes",""),"")</f>
        <v/>
      </c>
      <c r="G685" s="110" t="str">
        <f>IFERROR(IF(E685="O",B685/(EOMONTH('뉴스룸 요약'!$F$17,0)-(VLOOKUP(CONCATENATE("http://skinnonews.com",A685),'기사 리스트'!C:E,3,FALSE))+1),""),"")</f>
        <v/>
      </c>
      <c r="H685" s="110" t="str">
        <f>IFERROR(IF(E685="O",C685/(EOMONTH('뉴스룸 요약'!$F$17,0)-(VLOOKUP(CONCATENATE("http://skinnonews.com",A685),'기사 리스트'!C:E,3,FALSE))+1),""),"")</f>
        <v/>
      </c>
      <c r="I685" s="110" t="str">
        <f t="shared" si="32"/>
        <v/>
      </c>
      <c r="J685" s="110" t="str">
        <f t="shared" si="33"/>
        <v/>
      </c>
      <c r="L685" s="111" t="str">
        <f>IFERROR(VLOOKUP("http://skinnonews.com"&amp;A685,'기사 리스트'!C:E,3,FALSE),"")</f>
        <v/>
      </c>
      <c r="Q685" s="110" t="str">
        <f>IFERROR(IF(E685="O",(INDEX('기사 리스트'!B:B,MATCH("http://skinnonews.com"&amp;A685,'기사 리스트'!C:C,0))),""),"")</f>
        <v/>
      </c>
    </row>
    <row r="686" spans="1:17">
      <c r="A686" s="6" t="s">
        <v>1933</v>
      </c>
      <c r="B686" s="6">
        <v>1</v>
      </c>
      <c r="C686" s="6">
        <v>1</v>
      </c>
      <c r="D686" s="110" t="str">
        <f t="shared" si="31"/>
        <v>기사임</v>
      </c>
      <c r="E686" s="110" t="str">
        <f>IF(D686="기사임",IFERROR(IF((VLOOKUP(CONCATENATE("http://skinnonews.com",A686),'기사 리스트'!C:E,3,FALSE))&gt;='뉴스룸 요약'!$F$17,"O",""),""),"")</f>
        <v/>
      </c>
      <c r="F686" s="110" t="str">
        <f>IFERROR(IF(VLOOKUP(CONCATENATE("http://skinnonews.com"&amp;A686),'기사 리스트'!C:D,2,FALSE)="yes","yes",""),"")</f>
        <v/>
      </c>
      <c r="G686" s="110" t="str">
        <f>IFERROR(IF(E686="O",B686/(EOMONTH('뉴스룸 요약'!$F$17,0)-(VLOOKUP(CONCATENATE("http://skinnonews.com",A686),'기사 리스트'!C:E,3,FALSE))+1),""),"")</f>
        <v/>
      </c>
      <c r="H686" s="110" t="str">
        <f>IFERROR(IF(E686="O",C686/(EOMONTH('뉴스룸 요약'!$F$17,0)-(VLOOKUP(CONCATENATE("http://skinnonews.com",A686),'기사 리스트'!C:E,3,FALSE))+1),""),"")</f>
        <v/>
      </c>
      <c r="I686" s="110" t="str">
        <f t="shared" si="32"/>
        <v/>
      </c>
      <c r="J686" s="110" t="str">
        <f t="shared" si="33"/>
        <v/>
      </c>
      <c r="L686" s="111" t="str">
        <f>IFERROR(VLOOKUP("http://skinnonews.com"&amp;A686,'기사 리스트'!C:E,3,FALSE),"")</f>
        <v/>
      </c>
      <c r="Q686" s="110" t="str">
        <f>IFERROR(IF(E686="O",(INDEX('기사 리스트'!B:B,MATCH("http://skinnonews.com"&amp;A686,'기사 리스트'!C:C,0))),""),"")</f>
        <v/>
      </c>
    </row>
    <row r="687" spans="1:17">
      <c r="A687" s="6" t="s">
        <v>2384</v>
      </c>
      <c r="B687" s="6">
        <v>1</v>
      </c>
      <c r="C687" s="6">
        <v>1</v>
      </c>
      <c r="D687" s="110" t="str">
        <f t="shared" si="31"/>
        <v>기사임</v>
      </c>
      <c r="E687" s="110" t="str">
        <f>IF(D687="기사임",IFERROR(IF((VLOOKUP(CONCATENATE("http://skinnonews.com",A687),'기사 리스트'!C:E,3,FALSE))&gt;='뉴스룸 요약'!$F$17,"O",""),""),"")</f>
        <v/>
      </c>
      <c r="F687" s="110" t="str">
        <f>IFERROR(IF(VLOOKUP(CONCATENATE("http://skinnonews.com"&amp;A687),'기사 리스트'!C:D,2,FALSE)="yes","yes",""),"")</f>
        <v/>
      </c>
      <c r="G687" s="110" t="str">
        <f>IFERROR(IF(E687="O",B687/(EOMONTH('뉴스룸 요약'!$F$17,0)-(VLOOKUP(CONCATENATE("http://skinnonews.com",A687),'기사 리스트'!C:E,3,FALSE))+1),""),"")</f>
        <v/>
      </c>
      <c r="H687" s="110" t="str">
        <f>IFERROR(IF(E687="O",C687/(EOMONTH('뉴스룸 요약'!$F$17,0)-(VLOOKUP(CONCATENATE("http://skinnonews.com",A687),'기사 리스트'!C:E,3,FALSE))+1),""),"")</f>
        <v/>
      </c>
      <c r="I687" s="110" t="str">
        <f t="shared" si="32"/>
        <v/>
      </c>
      <c r="J687" s="110" t="str">
        <f t="shared" si="33"/>
        <v/>
      </c>
      <c r="L687" s="111" t="str">
        <f>IFERROR(VLOOKUP("http://skinnonews.com"&amp;A687,'기사 리스트'!C:E,3,FALSE),"")</f>
        <v/>
      </c>
      <c r="Q687" s="110" t="str">
        <f>IFERROR(IF(E687="O",(INDEX('기사 리스트'!B:B,MATCH("http://skinnonews.com"&amp;A687,'기사 리스트'!C:C,0))),""),"")</f>
        <v/>
      </c>
    </row>
    <row r="688" spans="1:17">
      <c r="A688" s="6" t="s">
        <v>2385</v>
      </c>
      <c r="B688" s="6">
        <v>1</v>
      </c>
      <c r="C688" s="6">
        <v>1</v>
      </c>
      <c r="D688" s="110" t="str">
        <f t="shared" si="31"/>
        <v>기사임</v>
      </c>
      <c r="E688" s="110" t="str">
        <f>IF(D688="기사임",IFERROR(IF((VLOOKUP(CONCATENATE("http://skinnonews.com",A688),'기사 리스트'!C:E,3,FALSE))&gt;='뉴스룸 요약'!$F$17,"O",""),""),"")</f>
        <v/>
      </c>
      <c r="F688" s="110" t="str">
        <f>IFERROR(IF(VLOOKUP(CONCATENATE("http://skinnonews.com"&amp;A688),'기사 리스트'!C:D,2,FALSE)="yes","yes",""),"")</f>
        <v/>
      </c>
      <c r="G688" s="110" t="str">
        <f>IFERROR(IF(E688="O",B688/(EOMONTH('뉴스룸 요약'!$F$17,0)-(VLOOKUP(CONCATENATE("http://skinnonews.com",A688),'기사 리스트'!C:E,3,FALSE))+1),""),"")</f>
        <v/>
      </c>
      <c r="H688" s="110" t="str">
        <f>IFERROR(IF(E688="O",C688/(EOMONTH('뉴스룸 요약'!$F$17,0)-(VLOOKUP(CONCATENATE("http://skinnonews.com",A688),'기사 리스트'!C:E,3,FALSE))+1),""),"")</f>
        <v/>
      </c>
      <c r="I688" s="110" t="str">
        <f t="shared" si="32"/>
        <v/>
      </c>
      <c r="J688" s="110" t="str">
        <f t="shared" si="33"/>
        <v/>
      </c>
      <c r="L688" s="111" t="str">
        <f>IFERROR(VLOOKUP("http://skinnonews.com"&amp;A688,'기사 리스트'!C:E,3,FALSE),"")</f>
        <v/>
      </c>
      <c r="Q688" s="110" t="str">
        <f>IFERROR(IF(E688="O",(INDEX('기사 리스트'!B:B,MATCH("http://skinnonews.com"&amp;A688,'기사 리스트'!C:C,0))),""),"")</f>
        <v/>
      </c>
    </row>
    <row r="689" spans="1:17">
      <c r="A689" s="6" t="s">
        <v>2230</v>
      </c>
      <c r="B689" s="6">
        <v>1</v>
      </c>
      <c r="C689" s="6">
        <v>1</v>
      </c>
      <c r="D689" s="110" t="str">
        <f t="shared" si="31"/>
        <v>기사임</v>
      </c>
      <c r="E689" s="110" t="str">
        <f>IF(D689="기사임",IFERROR(IF((VLOOKUP(CONCATENATE("http://skinnonews.com",A689),'기사 리스트'!C:E,3,FALSE))&gt;='뉴스룸 요약'!$F$17,"O",""),""),"")</f>
        <v/>
      </c>
      <c r="F689" s="110" t="str">
        <f>IFERROR(IF(VLOOKUP(CONCATENATE("http://skinnonews.com"&amp;A689),'기사 리스트'!C:D,2,FALSE)="yes","yes",""),"")</f>
        <v/>
      </c>
      <c r="G689" s="110" t="str">
        <f>IFERROR(IF(E689="O",B689/(EOMONTH('뉴스룸 요약'!$F$17,0)-(VLOOKUP(CONCATENATE("http://skinnonews.com",A689),'기사 리스트'!C:E,3,FALSE))+1),""),"")</f>
        <v/>
      </c>
      <c r="H689" s="110" t="str">
        <f>IFERROR(IF(E689="O",C689/(EOMONTH('뉴스룸 요약'!$F$17,0)-(VLOOKUP(CONCATENATE("http://skinnonews.com",A689),'기사 리스트'!C:E,3,FALSE))+1),""),"")</f>
        <v/>
      </c>
      <c r="I689" s="110" t="str">
        <f t="shared" si="32"/>
        <v/>
      </c>
      <c r="J689" s="110" t="str">
        <f t="shared" si="33"/>
        <v/>
      </c>
      <c r="L689" s="111" t="str">
        <f>IFERROR(VLOOKUP("http://skinnonews.com"&amp;A689,'기사 리스트'!C:E,3,FALSE),"")</f>
        <v/>
      </c>
      <c r="Q689" s="110" t="str">
        <f>IFERROR(IF(E689="O",(INDEX('기사 리스트'!B:B,MATCH("http://skinnonews.com"&amp;A689,'기사 리스트'!C:C,0))),""),"")</f>
        <v/>
      </c>
    </row>
    <row r="690" spans="1:17">
      <c r="A690" s="6" t="s">
        <v>645</v>
      </c>
      <c r="B690" s="6">
        <v>1</v>
      </c>
      <c r="C690" s="6">
        <v>1</v>
      </c>
      <c r="D690" s="110" t="str">
        <f t="shared" si="31"/>
        <v>기사임</v>
      </c>
      <c r="E690" s="110" t="str">
        <f>IF(D690="기사임",IFERROR(IF((VLOOKUP(CONCATENATE("http://skinnonews.com",A690),'기사 리스트'!C:E,3,FALSE))&gt;='뉴스룸 요약'!$F$17,"O",""),""),"")</f>
        <v/>
      </c>
      <c r="F690" s="110" t="str">
        <f>IFERROR(IF(VLOOKUP(CONCATENATE("http://skinnonews.com"&amp;A690),'기사 리스트'!C:D,2,FALSE)="yes","yes",""),"")</f>
        <v/>
      </c>
      <c r="G690" s="110" t="str">
        <f>IFERROR(IF(E690="O",B690/(EOMONTH('뉴스룸 요약'!$F$17,0)-(VLOOKUP(CONCATENATE("http://skinnonews.com",A690),'기사 리스트'!C:E,3,FALSE))+1),""),"")</f>
        <v/>
      </c>
      <c r="H690" s="110" t="str">
        <f>IFERROR(IF(E690="O",C690/(EOMONTH('뉴스룸 요약'!$F$17,0)-(VLOOKUP(CONCATENATE("http://skinnonews.com",A690),'기사 리스트'!C:E,3,FALSE))+1),""),"")</f>
        <v/>
      </c>
      <c r="I690" s="110" t="str">
        <f t="shared" si="32"/>
        <v/>
      </c>
      <c r="J690" s="110" t="str">
        <f t="shared" si="33"/>
        <v/>
      </c>
      <c r="L690" s="111" t="str">
        <f>IFERROR(VLOOKUP("http://skinnonews.com"&amp;A690,'기사 리스트'!C:E,3,FALSE),"")</f>
        <v/>
      </c>
      <c r="Q690" s="110" t="str">
        <f>IFERROR(IF(E690="O",(INDEX('기사 리스트'!B:B,MATCH("http://skinnonews.com"&amp;A690,'기사 리스트'!C:C,0))),""),"")</f>
        <v/>
      </c>
    </row>
    <row r="691" spans="1:17">
      <c r="A691" s="6" t="s">
        <v>2386</v>
      </c>
      <c r="B691" s="6">
        <v>1</v>
      </c>
      <c r="C691" s="6">
        <v>1</v>
      </c>
      <c r="D691" s="110" t="str">
        <f t="shared" si="31"/>
        <v>기사임</v>
      </c>
      <c r="E691" s="110" t="str">
        <f>IF(D691="기사임",IFERROR(IF((VLOOKUP(CONCATENATE("http://skinnonews.com",A691),'기사 리스트'!C:E,3,FALSE))&gt;='뉴스룸 요약'!$F$17,"O",""),""),"")</f>
        <v/>
      </c>
      <c r="F691" s="110" t="str">
        <f>IFERROR(IF(VLOOKUP(CONCATENATE("http://skinnonews.com"&amp;A691),'기사 리스트'!C:D,2,FALSE)="yes","yes",""),"")</f>
        <v/>
      </c>
      <c r="G691" s="110" t="str">
        <f>IFERROR(IF(E691="O",B691/(EOMONTH('뉴스룸 요약'!$F$17,0)-(VLOOKUP(CONCATENATE("http://skinnonews.com",A691),'기사 리스트'!C:E,3,FALSE))+1),""),"")</f>
        <v/>
      </c>
      <c r="H691" s="110" t="str">
        <f>IFERROR(IF(E691="O",C691/(EOMONTH('뉴스룸 요약'!$F$17,0)-(VLOOKUP(CONCATENATE("http://skinnonews.com",A691),'기사 리스트'!C:E,3,FALSE))+1),""),"")</f>
        <v/>
      </c>
      <c r="I691" s="110" t="str">
        <f t="shared" si="32"/>
        <v/>
      </c>
      <c r="J691" s="110" t="str">
        <f t="shared" si="33"/>
        <v/>
      </c>
      <c r="L691" s="111" t="str">
        <f>IFERROR(VLOOKUP("http://skinnonews.com"&amp;A691,'기사 리스트'!C:E,3,FALSE),"")</f>
        <v/>
      </c>
      <c r="Q691" s="110" t="str">
        <f>IFERROR(IF(E691="O",(INDEX('기사 리스트'!B:B,MATCH("http://skinnonews.com"&amp;A691,'기사 리스트'!C:C,0))),""),"")</f>
        <v/>
      </c>
    </row>
    <row r="692" spans="1:17">
      <c r="A692" s="6" t="s">
        <v>2387</v>
      </c>
      <c r="B692" s="6">
        <v>1</v>
      </c>
      <c r="C692" s="6">
        <v>1</v>
      </c>
      <c r="D692" s="110" t="str">
        <f t="shared" si="31"/>
        <v>기사임</v>
      </c>
      <c r="E692" s="110" t="str">
        <f>IF(D692="기사임",IFERROR(IF((VLOOKUP(CONCATENATE("http://skinnonews.com",A692),'기사 리스트'!C:E,3,FALSE))&gt;='뉴스룸 요약'!$F$17,"O",""),""),"")</f>
        <v/>
      </c>
      <c r="F692" s="110" t="str">
        <f>IFERROR(IF(VLOOKUP(CONCATENATE("http://skinnonews.com"&amp;A692),'기사 리스트'!C:D,2,FALSE)="yes","yes",""),"")</f>
        <v/>
      </c>
      <c r="G692" s="110" t="str">
        <f>IFERROR(IF(E692="O",B692/(EOMONTH('뉴스룸 요약'!$F$17,0)-(VLOOKUP(CONCATENATE("http://skinnonews.com",A692),'기사 리스트'!C:E,3,FALSE))+1),""),"")</f>
        <v/>
      </c>
      <c r="H692" s="110" t="str">
        <f>IFERROR(IF(E692="O",C692/(EOMONTH('뉴스룸 요약'!$F$17,0)-(VLOOKUP(CONCATENATE("http://skinnonews.com",A692),'기사 리스트'!C:E,3,FALSE))+1),""),"")</f>
        <v/>
      </c>
      <c r="I692" s="110" t="str">
        <f t="shared" si="32"/>
        <v/>
      </c>
      <c r="J692" s="110" t="str">
        <f t="shared" si="33"/>
        <v/>
      </c>
      <c r="L692" s="111" t="str">
        <f>IFERROR(VLOOKUP("http://skinnonews.com"&amp;A692,'기사 리스트'!C:E,3,FALSE),"")</f>
        <v/>
      </c>
      <c r="Q692" s="110" t="str">
        <f>IFERROR(IF(E692="O",(INDEX('기사 리스트'!B:B,MATCH("http://skinnonews.com"&amp;A692,'기사 리스트'!C:C,0))),""),"")</f>
        <v/>
      </c>
    </row>
    <row r="693" spans="1:17">
      <c r="A693" s="6" t="s">
        <v>1311</v>
      </c>
      <c r="B693" s="6">
        <v>1</v>
      </c>
      <c r="C693" s="6">
        <v>1</v>
      </c>
      <c r="D693" s="110" t="str">
        <f t="shared" si="31"/>
        <v>기사임</v>
      </c>
      <c r="E693" s="110" t="str">
        <f>IF(D693="기사임",IFERROR(IF((VLOOKUP(CONCATENATE("http://skinnonews.com",A693),'기사 리스트'!C:E,3,FALSE))&gt;='뉴스룸 요약'!$F$17,"O",""),""),"")</f>
        <v/>
      </c>
      <c r="F693" s="110" t="str">
        <f>IFERROR(IF(VLOOKUP(CONCATENATE("http://skinnonews.com"&amp;A693),'기사 리스트'!C:D,2,FALSE)="yes","yes",""),"")</f>
        <v/>
      </c>
      <c r="G693" s="110" t="str">
        <f>IFERROR(IF(E693="O",B693/(EOMONTH('뉴스룸 요약'!$F$17,0)-(VLOOKUP(CONCATENATE("http://skinnonews.com",A693),'기사 리스트'!C:E,3,FALSE))+1),""),"")</f>
        <v/>
      </c>
      <c r="H693" s="110" t="str">
        <f>IFERROR(IF(E693="O",C693/(EOMONTH('뉴스룸 요약'!$F$17,0)-(VLOOKUP(CONCATENATE("http://skinnonews.com",A693),'기사 리스트'!C:E,3,FALSE))+1),""),"")</f>
        <v/>
      </c>
      <c r="I693" s="110" t="str">
        <f t="shared" si="32"/>
        <v/>
      </c>
      <c r="J693" s="110" t="str">
        <f t="shared" si="33"/>
        <v/>
      </c>
      <c r="L693" s="111" t="str">
        <f>IFERROR(VLOOKUP("http://skinnonews.com"&amp;A693,'기사 리스트'!C:E,3,FALSE),"")</f>
        <v/>
      </c>
      <c r="Q693" s="110" t="str">
        <f>IFERROR(IF(E693="O",(INDEX('기사 리스트'!B:B,MATCH("http://skinnonews.com"&amp;A693,'기사 리스트'!C:C,0))),""),"")</f>
        <v/>
      </c>
    </row>
    <row r="694" spans="1:17">
      <c r="A694" s="6" t="s">
        <v>2388</v>
      </c>
      <c r="B694" s="6">
        <v>1</v>
      </c>
      <c r="C694" s="6">
        <v>1</v>
      </c>
      <c r="D694" s="110" t="str">
        <f t="shared" si="31"/>
        <v>기사임</v>
      </c>
      <c r="E694" s="110" t="str">
        <f>IF(D694="기사임",IFERROR(IF((VLOOKUP(CONCATENATE("http://skinnonews.com",A694),'기사 리스트'!C:E,3,FALSE))&gt;='뉴스룸 요약'!$F$17,"O",""),""),"")</f>
        <v/>
      </c>
      <c r="F694" s="110" t="str">
        <f>IFERROR(IF(VLOOKUP(CONCATENATE("http://skinnonews.com"&amp;A694),'기사 리스트'!C:D,2,FALSE)="yes","yes",""),"")</f>
        <v/>
      </c>
      <c r="G694" s="110" t="str">
        <f>IFERROR(IF(E694="O",B694/(EOMONTH('뉴스룸 요약'!$F$17,0)-(VLOOKUP(CONCATENATE("http://skinnonews.com",A694),'기사 리스트'!C:E,3,FALSE))+1),""),"")</f>
        <v/>
      </c>
      <c r="H694" s="110" t="str">
        <f>IFERROR(IF(E694="O",C694/(EOMONTH('뉴스룸 요약'!$F$17,0)-(VLOOKUP(CONCATENATE("http://skinnonews.com",A694),'기사 리스트'!C:E,3,FALSE))+1),""),"")</f>
        <v/>
      </c>
      <c r="I694" s="110" t="str">
        <f t="shared" si="32"/>
        <v/>
      </c>
      <c r="J694" s="110" t="str">
        <f t="shared" si="33"/>
        <v/>
      </c>
      <c r="L694" s="111" t="str">
        <f>IFERROR(VLOOKUP("http://skinnonews.com"&amp;A694,'기사 리스트'!C:E,3,FALSE),"")</f>
        <v/>
      </c>
      <c r="Q694" s="110" t="str">
        <f>IFERROR(IF(E694="O",(INDEX('기사 리스트'!B:B,MATCH("http://skinnonews.com"&amp;A694,'기사 리스트'!C:C,0))),""),"")</f>
        <v/>
      </c>
    </row>
    <row r="695" spans="1:17">
      <c r="A695" s="6" t="s">
        <v>2211</v>
      </c>
      <c r="B695" s="6">
        <v>1</v>
      </c>
      <c r="C695" s="6">
        <v>1</v>
      </c>
      <c r="D695" s="110" t="str">
        <f t="shared" si="31"/>
        <v>기사임</v>
      </c>
      <c r="E695" s="110" t="str">
        <f>IF(D695="기사임",IFERROR(IF((VLOOKUP(CONCATENATE("http://skinnonews.com",A695),'기사 리스트'!C:E,3,FALSE))&gt;='뉴스룸 요약'!$F$17,"O",""),""),"")</f>
        <v/>
      </c>
      <c r="F695" s="110" t="str">
        <f>IFERROR(IF(VLOOKUP(CONCATENATE("http://skinnonews.com"&amp;A695),'기사 리스트'!C:D,2,FALSE)="yes","yes",""),"")</f>
        <v/>
      </c>
      <c r="G695" s="110" t="str">
        <f>IFERROR(IF(E695="O",B695/(EOMONTH('뉴스룸 요약'!$F$17,0)-(VLOOKUP(CONCATENATE("http://skinnonews.com",A695),'기사 리스트'!C:E,3,FALSE))+1),""),"")</f>
        <v/>
      </c>
      <c r="H695" s="110" t="str">
        <f>IFERROR(IF(E695="O",C695/(EOMONTH('뉴스룸 요약'!$F$17,0)-(VLOOKUP(CONCATENATE("http://skinnonews.com",A695),'기사 리스트'!C:E,3,FALSE))+1),""),"")</f>
        <v/>
      </c>
      <c r="I695" s="110" t="str">
        <f t="shared" si="32"/>
        <v/>
      </c>
      <c r="J695" s="110" t="str">
        <f t="shared" si="33"/>
        <v/>
      </c>
      <c r="L695" s="111" t="str">
        <f>IFERROR(VLOOKUP("http://skinnonews.com"&amp;A695,'기사 리스트'!C:E,3,FALSE),"")</f>
        <v/>
      </c>
      <c r="Q695" s="110" t="str">
        <f>IFERROR(IF(E695="O",(INDEX('기사 리스트'!B:B,MATCH("http://skinnonews.com"&amp;A695,'기사 리스트'!C:C,0))),""),"")</f>
        <v/>
      </c>
    </row>
    <row r="696" spans="1:17">
      <c r="A696" s="6" t="s">
        <v>2191</v>
      </c>
      <c r="B696" s="6">
        <v>1</v>
      </c>
      <c r="C696" s="6">
        <v>1</v>
      </c>
      <c r="D696" s="110" t="str">
        <f t="shared" si="31"/>
        <v>기사임</v>
      </c>
      <c r="E696" s="110" t="str">
        <f>IF(D696="기사임",IFERROR(IF((VLOOKUP(CONCATENATE("http://skinnonews.com",A696),'기사 리스트'!C:E,3,FALSE))&gt;='뉴스룸 요약'!$F$17,"O",""),""),"")</f>
        <v/>
      </c>
      <c r="F696" s="110" t="str">
        <f>IFERROR(IF(VLOOKUP(CONCATENATE("http://skinnonews.com"&amp;A696),'기사 리스트'!C:D,2,FALSE)="yes","yes",""),"")</f>
        <v/>
      </c>
      <c r="G696" s="110" t="str">
        <f>IFERROR(IF(E696="O",B696/(EOMONTH('뉴스룸 요약'!$F$17,0)-(VLOOKUP(CONCATENATE("http://skinnonews.com",A696),'기사 리스트'!C:E,3,FALSE))+1),""),"")</f>
        <v/>
      </c>
      <c r="H696" s="110" t="str">
        <f>IFERROR(IF(E696="O",C696/(EOMONTH('뉴스룸 요약'!$F$17,0)-(VLOOKUP(CONCATENATE("http://skinnonews.com",A696),'기사 리스트'!C:E,3,FALSE))+1),""),"")</f>
        <v/>
      </c>
      <c r="I696" s="110" t="str">
        <f t="shared" si="32"/>
        <v/>
      </c>
      <c r="J696" s="110" t="str">
        <f t="shared" si="33"/>
        <v/>
      </c>
      <c r="L696" s="111" t="str">
        <f>IFERROR(VLOOKUP("http://skinnonews.com"&amp;A696,'기사 리스트'!C:E,3,FALSE),"")</f>
        <v/>
      </c>
      <c r="Q696" s="110" t="str">
        <f>IFERROR(IF(E696="O",(INDEX('기사 리스트'!B:B,MATCH("http://skinnonews.com"&amp;A696,'기사 리스트'!C:C,0))),""),"")</f>
        <v/>
      </c>
    </row>
    <row r="697" spans="1:17">
      <c r="A697" s="6" t="s">
        <v>962</v>
      </c>
      <c r="B697" s="6">
        <v>1</v>
      </c>
      <c r="C697" s="6">
        <v>1</v>
      </c>
      <c r="D697" s="110" t="str">
        <f t="shared" si="31"/>
        <v>기사임</v>
      </c>
      <c r="E697" s="110" t="str">
        <f>IF(D697="기사임",IFERROR(IF((VLOOKUP(CONCATENATE("http://skinnonews.com",A697),'기사 리스트'!C:E,3,FALSE))&gt;='뉴스룸 요약'!$F$17,"O",""),""),"")</f>
        <v/>
      </c>
      <c r="F697" s="110" t="str">
        <f>IFERROR(IF(VLOOKUP(CONCATENATE("http://skinnonews.com"&amp;A697),'기사 리스트'!C:D,2,FALSE)="yes","yes",""),"")</f>
        <v/>
      </c>
      <c r="G697" s="110" t="str">
        <f>IFERROR(IF(E697="O",B697/(EOMONTH('뉴스룸 요약'!$F$17,0)-(VLOOKUP(CONCATENATE("http://skinnonews.com",A697),'기사 리스트'!C:E,3,FALSE))+1),""),"")</f>
        <v/>
      </c>
      <c r="H697" s="110" t="str">
        <f>IFERROR(IF(E697="O",C697/(EOMONTH('뉴스룸 요약'!$F$17,0)-(VLOOKUP(CONCATENATE("http://skinnonews.com",A697),'기사 리스트'!C:E,3,FALSE))+1),""),"")</f>
        <v/>
      </c>
      <c r="I697" s="110" t="str">
        <f t="shared" si="32"/>
        <v/>
      </c>
      <c r="J697" s="110" t="str">
        <f t="shared" si="33"/>
        <v/>
      </c>
      <c r="L697" s="111" t="str">
        <f>IFERROR(VLOOKUP("http://skinnonews.com"&amp;A697,'기사 리스트'!C:E,3,FALSE),"")</f>
        <v/>
      </c>
      <c r="Q697" s="110" t="str">
        <f>IFERROR(IF(E697="O",(INDEX('기사 리스트'!B:B,MATCH("http://skinnonews.com"&amp;A697,'기사 리스트'!C:C,0))),""),"")</f>
        <v/>
      </c>
    </row>
    <row r="698" spans="1:17">
      <c r="A698" s="6" t="s">
        <v>2389</v>
      </c>
      <c r="B698" s="6">
        <v>1</v>
      </c>
      <c r="C698" s="6">
        <v>1</v>
      </c>
      <c r="D698" s="110" t="str">
        <f t="shared" si="31"/>
        <v>기사임</v>
      </c>
      <c r="E698" s="110" t="str">
        <f>IF(D698="기사임",IFERROR(IF((VLOOKUP(CONCATENATE("http://skinnonews.com",A698),'기사 리스트'!C:E,3,FALSE))&gt;='뉴스룸 요약'!$F$17,"O",""),""),"")</f>
        <v/>
      </c>
      <c r="F698" s="110" t="str">
        <f>IFERROR(IF(VLOOKUP(CONCATENATE("http://skinnonews.com"&amp;A698),'기사 리스트'!C:D,2,FALSE)="yes","yes",""),"")</f>
        <v/>
      </c>
      <c r="G698" s="110" t="str">
        <f>IFERROR(IF(E698="O",B698/(EOMONTH('뉴스룸 요약'!$F$17,0)-(VLOOKUP(CONCATENATE("http://skinnonews.com",A698),'기사 리스트'!C:E,3,FALSE))+1),""),"")</f>
        <v/>
      </c>
      <c r="H698" s="110" t="str">
        <f>IFERROR(IF(E698="O",C698/(EOMONTH('뉴스룸 요약'!$F$17,0)-(VLOOKUP(CONCATENATE("http://skinnonews.com",A698),'기사 리스트'!C:E,3,FALSE))+1),""),"")</f>
        <v/>
      </c>
      <c r="I698" s="110" t="str">
        <f t="shared" si="32"/>
        <v/>
      </c>
      <c r="J698" s="110" t="str">
        <f t="shared" si="33"/>
        <v/>
      </c>
      <c r="L698" s="111" t="str">
        <f>IFERROR(VLOOKUP("http://skinnonews.com"&amp;A698,'기사 리스트'!C:E,3,FALSE),"")</f>
        <v/>
      </c>
      <c r="Q698" s="110" t="str">
        <f>IFERROR(IF(E698="O",(INDEX('기사 리스트'!B:B,MATCH("http://skinnonews.com"&amp;A698,'기사 리스트'!C:C,0))),""),"")</f>
        <v/>
      </c>
    </row>
    <row r="699" spans="1:17">
      <c r="A699" s="6" t="s">
        <v>2390</v>
      </c>
      <c r="B699" s="6">
        <v>1</v>
      </c>
      <c r="C699" s="6">
        <v>1</v>
      </c>
      <c r="D699" s="110" t="str">
        <f t="shared" si="31"/>
        <v>기사임</v>
      </c>
      <c r="E699" s="110" t="str">
        <f>IF(D699="기사임",IFERROR(IF((VLOOKUP(CONCATENATE("http://skinnonews.com",A699),'기사 리스트'!C:E,3,FALSE))&gt;='뉴스룸 요약'!$F$17,"O",""),""),"")</f>
        <v/>
      </c>
      <c r="F699" s="110" t="str">
        <f>IFERROR(IF(VLOOKUP(CONCATENATE("http://skinnonews.com"&amp;A699),'기사 리스트'!C:D,2,FALSE)="yes","yes",""),"")</f>
        <v/>
      </c>
      <c r="G699" s="110" t="str">
        <f>IFERROR(IF(E699="O",B699/(EOMONTH('뉴스룸 요약'!$F$17,0)-(VLOOKUP(CONCATENATE("http://skinnonews.com",A699),'기사 리스트'!C:E,3,FALSE))+1),""),"")</f>
        <v/>
      </c>
      <c r="H699" s="110" t="str">
        <f>IFERROR(IF(E699="O",C699/(EOMONTH('뉴스룸 요약'!$F$17,0)-(VLOOKUP(CONCATENATE("http://skinnonews.com",A699),'기사 리스트'!C:E,3,FALSE))+1),""),"")</f>
        <v/>
      </c>
      <c r="I699" s="110" t="str">
        <f t="shared" si="32"/>
        <v/>
      </c>
      <c r="J699" s="110" t="str">
        <f t="shared" si="33"/>
        <v/>
      </c>
      <c r="L699" s="111" t="str">
        <f>IFERROR(VLOOKUP("http://skinnonews.com"&amp;A699,'기사 리스트'!C:E,3,FALSE),"")</f>
        <v/>
      </c>
      <c r="Q699" s="110" t="str">
        <f>IFERROR(IF(E699="O",(INDEX('기사 리스트'!B:B,MATCH("http://skinnonews.com"&amp;A699,'기사 리스트'!C:C,0))),""),"")</f>
        <v/>
      </c>
    </row>
    <row r="700" spans="1:17">
      <c r="A700" s="6" t="s">
        <v>2056</v>
      </c>
      <c r="B700" s="6">
        <v>1</v>
      </c>
      <c r="C700" s="6">
        <v>1</v>
      </c>
      <c r="D700" s="110" t="str">
        <f t="shared" si="31"/>
        <v>기사임</v>
      </c>
      <c r="E700" s="110" t="str">
        <f>IF(D700="기사임",IFERROR(IF((VLOOKUP(CONCATENATE("http://skinnonews.com",A700),'기사 리스트'!C:E,3,FALSE))&gt;='뉴스룸 요약'!$F$17,"O",""),""),"")</f>
        <v/>
      </c>
      <c r="F700" s="110" t="str">
        <f>IFERROR(IF(VLOOKUP(CONCATENATE("http://skinnonews.com"&amp;A700),'기사 리스트'!C:D,2,FALSE)="yes","yes",""),"")</f>
        <v/>
      </c>
      <c r="G700" s="110" t="str">
        <f>IFERROR(IF(E700="O",B700/(EOMONTH('뉴스룸 요약'!$F$17,0)-(VLOOKUP(CONCATENATE("http://skinnonews.com",A700),'기사 리스트'!C:E,3,FALSE))+1),""),"")</f>
        <v/>
      </c>
      <c r="H700" s="110" t="str">
        <f>IFERROR(IF(E700="O",C700/(EOMONTH('뉴스룸 요약'!$F$17,0)-(VLOOKUP(CONCATENATE("http://skinnonews.com",A700),'기사 리스트'!C:E,3,FALSE))+1),""),"")</f>
        <v/>
      </c>
      <c r="I700" s="110" t="str">
        <f t="shared" si="32"/>
        <v/>
      </c>
      <c r="J700" s="110" t="str">
        <f t="shared" si="33"/>
        <v/>
      </c>
      <c r="L700" s="111" t="str">
        <f>IFERROR(VLOOKUP("http://skinnonews.com"&amp;A700,'기사 리스트'!C:E,3,FALSE),"")</f>
        <v/>
      </c>
      <c r="Q700" s="110" t="str">
        <f>IFERROR(IF(E700="O",(INDEX('기사 리스트'!B:B,MATCH("http://skinnonews.com"&amp;A700,'기사 리스트'!C:C,0))),""),"")</f>
        <v/>
      </c>
    </row>
    <row r="701" spans="1:17">
      <c r="A701" s="6" t="s">
        <v>562</v>
      </c>
      <c r="B701" s="6">
        <v>1</v>
      </c>
      <c r="C701" s="6">
        <v>2</v>
      </c>
      <c r="D701" s="110" t="str">
        <f t="shared" si="31"/>
        <v>기사임</v>
      </c>
      <c r="E701" s="110" t="str">
        <f>IF(D701="기사임",IFERROR(IF((VLOOKUP(CONCATENATE("http://skinnonews.com",A701),'기사 리스트'!C:E,3,FALSE))&gt;='뉴스룸 요약'!$F$17,"O",""),""),"")</f>
        <v/>
      </c>
      <c r="F701" s="110" t="str">
        <f>IFERROR(IF(VLOOKUP(CONCATENATE("http://skinnonews.com"&amp;A701),'기사 리스트'!C:D,2,FALSE)="yes","yes",""),"")</f>
        <v/>
      </c>
      <c r="G701" s="110" t="str">
        <f>IFERROR(IF(E701="O",B701/(EOMONTH('뉴스룸 요약'!$F$17,0)-(VLOOKUP(CONCATENATE("http://skinnonews.com",A701),'기사 리스트'!C:E,3,FALSE))+1),""),"")</f>
        <v/>
      </c>
      <c r="H701" s="110" t="str">
        <f>IFERROR(IF(E701="O",C701/(EOMONTH('뉴스룸 요약'!$F$17,0)-(VLOOKUP(CONCATENATE("http://skinnonews.com",A701),'기사 리스트'!C:E,3,FALSE))+1),""),"")</f>
        <v/>
      </c>
      <c r="I701" s="110" t="str">
        <f t="shared" si="32"/>
        <v/>
      </c>
      <c r="J701" s="110" t="str">
        <f t="shared" si="33"/>
        <v/>
      </c>
      <c r="L701" s="111">
        <f>IFERROR(VLOOKUP("http://skinnonews.com"&amp;A701,'기사 리스트'!C:E,3,FALSE),"")</f>
        <v>44469</v>
      </c>
      <c r="Q701" s="110" t="str">
        <f>IFERROR(IF(E701="O",(INDEX('기사 리스트'!B:B,MATCH("http://skinnonews.com"&amp;A701,'기사 리스트'!C:C,0))),""),"")</f>
        <v/>
      </c>
    </row>
    <row r="702" spans="1:17">
      <c r="A702" s="6" t="s">
        <v>582</v>
      </c>
      <c r="B702" s="6">
        <v>1</v>
      </c>
      <c r="C702" s="6">
        <v>2</v>
      </c>
      <c r="D702" s="110" t="str">
        <f t="shared" si="31"/>
        <v>기사임</v>
      </c>
      <c r="E702" s="110" t="str">
        <f>IF(D702="기사임",IFERROR(IF((VLOOKUP(CONCATENATE("http://skinnonews.com",A702),'기사 리스트'!C:E,3,FALSE))&gt;='뉴스룸 요약'!$F$17,"O",""),""),"")</f>
        <v/>
      </c>
      <c r="F702" s="110" t="str">
        <f>IFERROR(IF(VLOOKUP(CONCATENATE("http://skinnonews.com"&amp;A702),'기사 리스트'!C:D,2,FALSE)="yes","yes",""),"")</f>
        <v/>
      </c>
      <c r="G702" s="110" t="str">
        <f>IFERROR(IF(E702="O",B702/(EOMONTH('뉴스룸 요약'!$F$17,0)-(VLOOKUP(CONCATENATE("http://skinnonews.com",A702),'기사 리스트'!C:E,3,FALSE))+1),""),"")</f>
        <v/>
      </c>
      <c r="H702" s="110" t="str">
        <f>IFERROR(IF(E702="O",C702/(EOMONTH('뉴스룸 요약'!$F$17,0)-(VLOOKUP(CONCATENATE("http://skinnonews.com",A702),'기사 리스트'!C:E,3,FALSE))+1),""),"")</f>
        <v/>
      </c>
      <c r="I702" s="110" t="str">
        <f t="shared" si="32"/>
        <v/>
      </c>
      <c r="J702" s="110" t="str">
        <f t="shared" si="33"/>
        <v/>
      </c>
      <c r="L702" s="111" t="str">
        <f>IFERROR(VLOOKUP("http://skinnonews.com"&amp;A702,'기사 리스트'!C:E,3,FALSE),"")</f>
        <v/>
      </c>
      <c r="Q702" s="110" t="str">
        <f>IFERROR(IF(E702="O",(INDEX('기사 리스트'!B:B,MATCH("http://skinnonews.com"&amp;A702,'기사 리스트'!C:C,0))),""),"")</f>
        <v/>
      </c>
    </row>
    <row r="703" spans="1:17">
      <c r="A703" s="6" t="s">
        <v>2391</v>
      </c>
      <c r="B703" s="6">
        <v>1</v>
      </c>
      <c r="C703" s="6">
        <v>1</v>
      </c>
      <c r="D703" s="110" t="str">
        <f t="shared" si="31"/>
        <v>기사임</v>
      </c>
      <c r="E703" s="110" t="str">
        <f>IF(D703="기사임",IFERROR(IF((VLOOKUP(CONCATENATE("http://skinnonews.com",A703),'기사 리스트'!C:E,3,FALSE))&gt;='뉴스룸 요약'!$F$17,"O",""),""),"")</f>
        <v/>
      </c>
      <c r="F703" s="110" t="str">
        <f>IFERROR(IF(VLOOKUP(CONCATENATE("http://skinnonews.com"&amp;A703),'기사 리스트'!C:D,2,FALSE)="yes","yes",""),"")</f>
        <v/>
      </c>
      <c r="G703" s="110" t="str">
        <f>IFERROR(IF(E703="O",B703/(EOMONTH('뉴스룸 요약'!$F$17,0)-(VLOOKUP(CONCATENATE("http://skinnonews.com",A703),'기사 리스트'!C:E,3,FALSE))+1),""),"")</f>
        <v/>
      </c>
      <c r="H703" s="110" t="str">
        <f>IFERROR(IF(E703="O",C703/(EOMONTH('뉴스룸 요약'!$F$17,0)-(VLOOKUP(CONCATENATE("http://skinnonews.com",A703),'기사 리스트'!C:E,3,FALSE))+1),""),"")</f>
        <v/>
      </c>
      <c r="I703" s="110" t="str">
        <f t="shared" si="32"/>
        <v/>
      </c>
      <c r="J703" s="110" t="str">
        <f t="shared" si="33"/>
        <v/>
      </c>
      <c r="L703" s="111" t="str">
        <f>IFERROR(VLOOKUP("http://skinnonews.com"&amp;A703,'기사 리스트'!C:E,3,FALSE),"")</f>
        <v/>
      </c>
      <c r="Q703" s="110" t="str">
        <f>IFERROR(IF(E703="O",(INDEX('기사 리스트'!B:B,MATCH("http://skinnonews.com"&amp;A703,'기사 리스트'!C:C,0))),""),"")</f>
        <v/>
      </c>
    </row>
    <row r="704" spans="1:17">
      <c r="A704" s="6" t="s">
        <v>1936</v>
      </c>
      <c r="B704" s="6">
        <v>1</v>
      </c>
      <c r="C704" s="6">
        <v>1</v>
      </c>
      <c r="D704" s="110" t="str">
        <f t="shared" si="31"/>
        <v>기사임</v>
      </c>
      <c r="E704" s="110" t="str">
        <f>IF(D704="기사임",IFERROR(IF((VLOOKUP(CONCATENATE("http://skinnonews.com",A704),'기사 리스트'!C:E,3,FALSE))&gt;='뉴스룸 요약'!$F$17,"O",""),""),"")</f>
        <v/>
      </c>
      <c r="F704" s="110" t="str">
        <f>IFERROR(IF(VLOOKUP(CONCATENATE("http://skinnonews.com"&amp;A704),'기사 리스트'!C:D,2,FALSE)="yes","yes",""),"")</f>
        <v/>
      </c>
      <c r="G704" s="110" t="str">
        <f>IFERROR(IF(E704="O",B704/(EOMONTH('뉴스룸 요약'!$F$17,0)-(VLOOKUP(CONCATENATE("http://skinnonews.com",A704),'기사 리스트'!C:E,3,FALSE))+1),""),"")</f>
        <v/>
      </c>
      <c r="H704" s="110" t="str">
        <f>IFERROR(IF(E704="O",C704/(EOMONTH('뉴스룸 요약'!$F$17,0)-(VLOOKUP(CONCATENATE("http://skinnonews.com",A704),'기사 리스트'!C:E,3,FALSE))+1),""),"")</f>
        <v/>
      </c>
      <c r="I704" s="110" t="str">
        <f t="shared" si="32"/>
        <v/>
      </c>
      <c r="J704" s="110" t="str">
        <f t="shared" si="33"/>
        <v/>
      </c>
      <c r="L704" s="111" t="str">
        <f>IFERROR(VLOOKUP("http://skinnonews.com"&amp;A704,'기사 리스트'!C:E,3,FALSE),"")</f>
        <v/>
      </c>
      <c r="Q704" s="110" t="str">
        <f>IFERROR(IF(E704="O",(INDEX('기사 리스트'!B:B,MATCH("http://skinnonews.com"&amp;A704,'기사 리스트'!C:C,0))),""),"")</f>
        <v/>
      </c>
    </row>
    <row r="705" spans="1:17">
      <c r="A705" s="6" t="s">
        <v>2231</v>
      </c>
      <c r="B705" s="6">
        <v>1</v>
      </c>
      <c r="C705" s="6">
        <v>1</v>
      </c>
      <c r="D705" s="110" t="str">
        <f t="shared" si="31"/>
        <v>기사임</v>
      </c>
      <c r="E705" s="110" t="str">
        <f>IF(D705="기사임",IFERROR(IF((VLOOKUP(CONCATENATE("http://skinnonews.com",A705),'기사 리스트'!C:E,3,FALSE))&gt;='뉴스룸 요약'!$F$17,"O",""),""),"")</f>
        <v/>
      </c>
      <c r="F705" s="110" t="str">
        <f>IFERROR(IF(VLOOKUP(CONCATENATE("http://skinnonews.com"&amp;A705),'기사 리스트'!C:D,2,FALSE)="yes","yes",""),"")</f>
        <v/>
      </c>
      <c r="G705" s="110" t="str">
        <f>IFERROR(IF(E705="O",B705/(EOMONTH('뉴스룸 요약'!$F$17,0)-(VLOOKUP(CONCATENATE("http://skinnonews.com",A705),'기사 리스트'!C:E,3,FALSE))+1),""),"")</f>
        <v/>
      </c>
      <c r="H705" s="110" t="str">
        <f>IFERROR(IF(E705="O",C705/(EOMONTH('뉴스룸 요약'!$F$17,0)-(VLOOKUP(CONCATENATE("http://skinnonews.com",A705),'기사 리스트'!C:E,3,FALSE))+1),""),"")</f>
        <v/>
      </c>
      <c r="I705" s="110" t="str">
        <f t="shared" si="32"/>
        <v/>
      </c>
      <c r="J705" s="110" t="str">
        <f t="shared" si="33"/>
        <v/>
      </c>
      <c r="L705" s="111" t="str">
        <f>IFERROR(VLOOKUP("http://skinnonews.com"&amp;A705,'기사 리스트'!C:E,3,FALSE),"")</f>
        <v/>
      </c>
      <c r="Q705" s="110" t="str">
        <f>IFERROR(IF(E705="O",(INDEX('기사 리스트'!B:B,MATCH("http://skinnonews.com"&amp;A705,'기사 리스트'!C:C,0))),""),"")</f>
        <v/>
      </c>
    </row>
    <row r="706" spans="1:17">
      <c r="A706" s="6" t="s">
        <v>2212</v>
      </c>
      <c r="B706" s="6">
        <v>1</v>
      </c>
      <c r="C706" s="6">
        <v>1</v>
      </c>
      <c r="D706" s="110" t="str">
        <f t="shared" ref="D706:D769" si="34">IF(AND(LEFT(A706,17)="/global/archives/",ISNUMBER(_xlfn.NUMBERVALUE(MID(A706,18,1))),ISERROR(FIND("ckattempt",A706)),ISERROR(FIND("preview",A706))),"기사임","")</f>
        <v>기사임</v>
      </c>
      <c r="E706" s="110" t="str">
        <f>IF(D706="기사임",IFERROR(IF((VLOOKUP(CONCATENATE("http://skinnonews.com",A706),'기사 리스트'!C:E,3,FALSE))&gt;='뉴스룸 요약'!$F$17,"O",""),""),"")</f>
        <v/>
      </c>
      <c r="F706" s="110" t="str">
        <f>IFERROR(IF(VLOOKUP(CONCATENATE("http://skinnonews.com"&amp;A706),'기사 리스트'!C:D,2,FALSE)="yes","yes",""),"")</f>
        <v/>
      </c>
      <c r="G706" s="110" t="str">
        <f>IFERROR(IF(E706="O",B706/(EOMONTH('뉴스룸 요약'!$F$17,0)-(VLOOKUP(CONCATENATE("http://skinnonews.com",A706),'기사 리스트'!C:E,3,FALSE))+1),""),"")</f>
        <v/>
      </c>
      <c r="H706" s="110" t="str">
        <f>IFERROR(IF(E706="O",C706/(EOMONTH('뉴스룸 요약'!$F$17,0)-(VLOOKUP(CONCATENATE("http://skinnonews.com",A706),'기사 리스트'!C:E,3,FALSE))+1),""),"")</f>
        <v/>
      </c>
      <c r="I706" s="110" t="str">
        <f t="shared" si="32"/>
        <v/>
      </c>
      <c r="J706" s="110" t="str">
        <f t="shared" si="33"/>
        <v/>
      </c>
      <c r="L706" s="111">
        <f>IFERROR(VLOOKUP("http://skinnonews.com"&amp;A706,'기사 리스트'!C:E,3,FALSE),"")</f>
        <v>44503</v>
      </c>
      <c r="Q706" s="110" t="str">
        <f>IFERROR(IF(E706="O",(INDEX('기사 리스트'!B:B,MATCH("http://skinnonews.com"&amp;A706,'기사 리스트'!C:C,0))),""),"")</f>
        <v/>
      </c>
    </row>
    <row r="707" spans="1:17">
      <c r="A707" s="6" t="s">
        <v>1314</v>
      </c>
      <c r="B707" s="6">
        <v>1</v>
      </c>
      <c r="C707" s="6">
        <v>1</v>
      </c>
      <c r="D707" s="110" t="str">
        <f t="shared" si="34"/>
        <v>기사임</v>
      </c>
      <c r="E707" s="110" t="str">
        <f>IF(D707="기사임",IFERROR(IF((VLOOKUP(CONCATENATE("http://skinnonews.com",A707),'기사 리스트'!C:E,3,FALSE))&gt;='뉴스룸 요약'!$F$17,"O",""),""),"")</f>
        <v/>
      </c>
      <c r="F707" s="110" t="str">
        <f>IFERROR(IF(VLOOKUP(CONCATENATE("http://skinnonews.com"&amp;A707),'기사 리스트'!C:D,2,FALSE)="yes","yes",""),"")</f>
        <v/>
      </c>
      <c r="G707" s="110" t="str">
        <f>IFERROR(IF(E707="O",B707/(EOMONTH('뉴스룸 요약'!$F$17,0)-(VLOOKUP(CONCATENATE("http://skinnonews.com",A707),'기사 리스트'!C:E,3,FALSE))+1),""),"")</f>
        <v/>
      </c>
      <c r="H707" s="110" t="str">
        <f>IFERROR(IF(E707="O",C707/(EOMONTH('뉴스룸 요약'!$F$17,0)-(VLOOKUP(CONCATENATE("http://skinnonews.com",A707),'기사 리스트'!C:E,3,FALSE))+1),""),"")</f>
        <v/>
      </c>
      <c r="I707" s="110" t="str">
        <f t="shared" si="32"/>
        <v/>
      </c>
      <c r="J707" s="110" t="str">
        <f t="shared" si="33"/>
        <v/>
      </c>
      <c r="L707" s="111">
        <f>IFERROR(VLOOKUP("http://skinnonews.com"&amp;A707,'기사 리스트'!C:E,3,FALSE),"")</f>
        <v>44516</v>
      </c>
      <c r="Q707" s="110" t="str">
        <f>IFERROR(IF(E707="O",(INDEX('기사 리스트'!B:B,MATCH("http://skinnonews.com"&amp;A707,'기사 리스트'!C:C,0))),""),"")</f>
        <v/>
      </c>
    </row>
    <row r="708" spans="1:17">
      <c r="A708" s="6" t="s">
        <v>2392</v>
      </c>
      <c r="B708" s="6">
        <v>1</v>
      </c>
      <c r="C708" s="6">
        <v>1</v>
      </c>
      <c r="D708" s="110" t="str">
        <f t="shared" si="34"/>
        <v>기사임</v>
      </c>
      <c r="E708" s="110" t="str">
        <f>IF(D708="기사임",IFERROR(IF((VLOOKUP(CONCATENATE("http://skinnonews.com",A708),'기사 리스트'!C:E,3,FALSE))&gt;='뉴스룸 요약'!$F$17,"O",""),""),"")</f>
        <v/>
      </c>
      <c r="F708" s="110" t="str">
        <f>IFERROR(IF(VLOOKUP(CONCATENATE("http://skinnonews.com"&amp;A708),'기사 리스트'!C:D,2,FALSE)="yes","yes",""),"")</f>
        <v/>
      </c>
      <c r="G708" s="110" t="str">
        <f>IFERROR(IF(E708="O",B708/(EOMONTH('뉴스룸 요약'!$F$17,0)-(VLOOKUP(CONCATENATE("http://skinnonews.com",A708),'기사 리스트'!C:E,3,FALSE))+1),""),"")</f>
        <v/>
      </c>
      <c r="H708" s="110" t="str">
        <f>IFERROR(IF(E708="O",C708/(EOMONTH('뉴스룸 요약'!$F$17,0)-(VLOOKUP(CONCATENATE("http://skinnonews.com",A708),'기사 리스트'!C:E,3,FALSE))+1),""),"")</f>
        <v/>
      </c>
      <c r="I708" s="110" t="str">
        <f t="shared" si="32"/>
        <v/>
      </c>
      <c r="J708" s="110" t="str">
        <f t="shared" si="33"/>
        <v/>
      </c>
      <c r="L708" s="111" t="str">
        <f>IFERROR(VLOOKUP("http://skinnonews.com"&amp;A708,'기사 리스트'!C:E,3,FALSE),"")</f>
        <v/>
      </c>
      <c r="Q708" s="110" t="str">
        <f>IFERROR(IF(E708="O",(INDEX('기사 리스트'!B:B,MATCH("http://skinnonews.com"&amp;A708,'기사 리스트'!C:C,0))),""),"")</f>
        <v/>
      </c>
    </row>
    <row r="709" spans="1:17">
      <c r="A709" s="6" t="s">
        <v>2057</v>
      </c>
      <c r="B709" s="6">
        <v>1</v>
      </c>
      <c r="C709" s="6">
        <v>1</v>
      </c>
      <c r="D709" s="110" t="str">
        <f t="shared" si="34"/>
        <v>기사임</v>
      </c>
      <c r="E709" s="110" t="str">
        <f>IF(D709="기사임",IFERROR(IF((VLOOKUP(CONCATENATE("http://skinnonews.com",A709),'기사 리스트'!C:E,3,FALSE))&gt;='뉴스룸 요약'!$F$17,"O",""),""),"")</f>
        <v/>
      </c>
      <c r="F709" s="110" t="str">
        <f>IFERROR(IF(VLOOKUP(CONCATENATE("http://skinnonews.com"&amp;A709),'기사 리스트'!C:D,2,FALSE)="yes","yes",""),"")</f>
        <v/>
      </c>
      <c r="G709" s="110" t="str">
        <f>IFERROR(IF(E709="O",B709/(EOMONTH('뉴스룸 요약'!$F$17,0)-(VLOOKUP(CONCATENATE("http://skinnonews.com",A709),'기사 리스트'!C:E,3,FALSE))+1),""),"")</f>
        <v/>
      </c>
      <c r="H709" s="110" t="str">
        <f>IFERROR(IF(E709="O",C709/(EOMONTH('뉴스룸 요약'!$F$17,0)-(VLOOKUP(CONCATENATE("http://skinnonews.com",A709),'기사 리스트'!C:E,3,FALSE))+1),""),"")</f>
        <v/>
      </c>
      <c r="I709" s="110" t="str">
        <f t="shared" si="32"/>
        <v/>
      </c>
      <c r="J709" s="110" t="str">
        <f t="shared" si="33"/>
        <v/>
      </c>
      <c r="L709" s="111" t="str">
        <f>IFERROR(VLOOKUP("http://skinnonews.com"&amp;A709,'기사 리스트'!C:E,3,FALSE),"")</f>
        <v/>
      </c>
      <c r="Q709" s="110" t="str">
        <f>IFERROR(IF(E709="O",(INDEX('기사 리스트'!B:B,MATCH("http://skinnonews.com"&amp;A709,'기사 리스트'!C:C,0))),""),"")</f>
        <v/>
      </c>
    </row>
    <row r="710" spans="1:17">
      <c r="A710" s="6" t="s">
        <v>1373</v>
      </c>
      <c r="B710" s="6">
        <v>1</v>
      </c>
      <c r="C710" s="6">
        <v>1</v>
      </c>
      <c r="D710" s="110" t="str">
        <f t="shared" si="34"/>
        <v>기사임</v>
      </c>
      <c r="E710" s="110" t="str">
        <f>IF(D710="기사임",IFERROR(IF((VLOOKUP(CONCATENATE("http://skinnonews.com",A710),'기사 리스트'!C:E,3,FALSE))&gt;='뉴스룸 요약'!$F$17,"O",""),""),"")</f>
        <v/>
      </c>
      <c r="F710" s="110" t="str">
        <f>IFERROR(IF(VLOOKUP(CONCATENATE("http://skinnonews.com"&amp;A710),'기사 리스트'!C:D,2,FALSE)="yes","yes",""),"")</f>
        <v/>
      </c>
      <c r="G710" s="110" t="str">
        <f>IFERROR(IF(E710="O",B710/(EOMONTH('뉴스룸 요약'!$F$17,0)-(VLOOKUP(CONCATENATE("http://skinnonews.com",A710),'기사 리스트'!C:E,3,FALSE))+1),""),"")</f>
        <v/>
      </c>
      <c r="H710" s="110" t="str">
        <f>IFERROR(IF(E710="O",C710/(EOMONTH('뉴스룸 요약'!$F$17,0)-(VLOOKUP(CONCATENATE("http://skinnonews.com",A710),'기사 리스트'!C:E,3,FALSE))+1),""),"")</f>
        <v/>
      </c>
      <c r="I710" s="110" t="str">
        <f t="shared" ref="I710:I773" si="35">IFERROR(_xlfn.RANK.EQ(G710,G:G,0),"")</f>
        <v/>
      </c>
      <c r="J710" s="110" t="str">
        <f t="shared" ref="J710:J773" si="36">IFERROR(_xlfn.RANK.EQ(H710,H:H,0),"")</f>
        <v/>
      </c>
      <c r="L710" s="111" t="str">
        <f>IFERROR(VLOOKUP("http://skinnonews.com"&amp;A710,'기사 리스트'!C:E,3,FALSE),"")</f>
        <v/>
      </c>
      <c r="Q710" s="110" t="str">
        <f>IFERROR(IF(E710="O",(INDEX('기사 리스트'!B:B,MATCH("http://skinnonews.com"&amp;A710,'기사 리스트'!C:C,0))),""),"")</f>
        <v/>
      </c>
    </row>
    <row r="711" spans="1:17">
      <c r="A711" s="6" t="s">
        <v>2393</v>
      </c>
      <c r="B711" s="6">
        <v>1</v>
      </c>
      <c r="C711" s="6">
        <v>1</v>
      </c>
      <c r="D711" s="110" t="str">
        <f t="shared" si="34"/>
        <v>기사임</v>
      </c>
      <c r="E711" s="110" t="str">
        <f>IF(D711="기사임",IFERROR(IF((VLOOKUP(CONCATENATE("http://skinnonews.com",A711),'기사 리스트'!C:E,3,FALSE))&gt;='뉴스룸 요약'!$F$17,"O",""),""),"")</f>
        <v/>
      </c>
      <c r="F711" s="110" t="str">
        <f>IFERROR(IF(VLOOKUP(CONCATENATE("http://skinnonews.com"&amp;A711),'기사 리스트'!C:D,2,FALSE)="yes","yes",""),"")</f>
        <v/>
      </c>
      <c r="G711" s="110" t="str">
        <f>IFERROR(IF(E711="O",B711/(EOMONTH('뉴스룸 요약'!$F$17,0)-(VLOOKUP(CONCATENATE("http://skinnonews.com",A711),'기사 리스트'!C:E,3,FALSE))+1),""),"")</f>
        <v/>
      </c>
      <c r="H711" s="110" t="str">
        <f>IFERROR(IF(E711="O",C711/(EOMONTH('뉴스룸 요약'!$F$17,0)-(VLOOKUP(CONCATENATE("http://skinnonews.com",A711),'기사 리스트'!C:E,3,FALSE))+1),""),"")</f>
        <v/>
      </c>
      <c r="I711" s="110" t="str">
        <f t="shared" si="35"/>
        <v/>
      </c>
      <c r="J711" s="110" t="str">
        <f t="shared" si="36"/>
        <v/>
      </c>
      <c r="L711" s="111" t="str">
        <f>IFERROR(VLOOKUP("http://skinnonews.com"&amp;A711,'기사 리스트'!C:E,3,FALSE),"")</f>
        <v/>
      </c>
      <c r="Q711" s="110" t="str">
        <f>IFERROR(IF(E711="O",(INDEX('기사 리스트'!B:B,MATCH("http://skinnonews.com"&amp;A711,'기사 리스트'!C:C,0))),""),"")</f>
        <v/>
      </c>
    </row>
    <row r="712" spans="1:17">
      <c r="A712" s="6" t="s">
        <v>2394</v>
      </c>
      <c r="B712" s="6">
        <v>1</v>
      </c>
      <c r="C712" s="6">
        <v>1</v>
      </c>
      <c r="D712" s="110" t="str">
        <f t="shared" si="34"/>
        <v>기사임</v>
      </c>
      <c r="E712" s="110" t="str">
        <f>IF(D712="기사임",IFERROR(IF((VLOOKUP(CONCATENATE("http://skinnonews.com",A712),'기사 리스트'!C:E,3,FALSE))&gt;='뉴스룸 요약'!$F$17,"O",""),""),"")</f>
        <v/>
      </c>
      <c r="F712" s="110" t="str">
        <f>IFERROR(IF(VLOOKUP(CONCATENATE("http://skinnonews.com"&amp;A712),'기사 리스트'!C:D,2,FALSE)="yes","yes",""),"")</f>
        <v/>
      </c>
      <c r="G712" s="110" t="str">
        <f>IFERROR(IF(E712="O",B712/(EOMONTH('뉴스룸 요약'!$F$17,0)-(VLOOKUP(CONCATENATE("http://skinnonews.com",A712),'기사 리스트'!C:E,3,FALSE))+1),""),"")</f>
        <v/>
      </c>
      <c r="H712" s="110" t="str">
        <f>IFERROR(IF(E712="O",C712/(EOMONTH('뉴스룸 요약'!$F$17,0)-(VLOOKUP(CONCATENATE("http://skinnonews.com",A712),'기사 리스트'!C:E,3,FALSE))+1),""),"")</f>
        <v/>
      </c>
      <c r="I712" s="110" t="str">
        <f t="shared" si="35"/>
        <v/>
      </c>
      <c r="J712" s="110" t="str">
        <f t="shared" si="36"/>
        <v/>
      </c>
      <c r="L712" s="111" t="str">
        <f>IFERROR(VLOOKUP("http://skinnonews.com"&amp;A712,'기사 리스트'!C:E,3,FALSE),"")</f>
        <v/>
      </c>
      <c r="Q712" s="110" t="str">
        <f>IFERROR(IF(E712="O",(INDEX('기사 리스트'!B:B,MATCH("http://skinnonews.com"&amp;A712,'기사 리스트'!C:C,0))),""),"")</f>
        <v/>
      </c>
    </row>
    <row r="713" spans="1:17">
      <c r="A713" s="6" t="s">
        <v>2395</v>
      </c>
      <c r="B713" s="6">
        <v>1</v>
      </c>
      <c r="C713" s="6">
        <v>1</v>
      </c>
      <c r="D713" s="110" t="str">
        <f t="shared" si="34"/>
        <v>기사임</v>
      </c>
      <c r="E713" s="110" t="str">
        <f>IF(D713="기사임",IFERROR(IF((VLOOKUP(CONCATENATE("http://skinnonews.com",A713),'기사 리스트'!C:E,3,FALSE))&gt;='뉴스룸 요약'!$F$17,"O",""),""),"")</f>
        <v/>
      </c>
      <c r="F713" s="110" t="str">
        <f>IFERROR(IF(VLOOKUP(CONCATENATE("http://skinnonews.com"&amp;A713),'기사 리스트'!C:D,2,FALSE)="yes","yes",""),"")</f>
        <v/>
      </c>
      <c r="G713" s="110" t="str">
        <f>IFERROR(IF(E713="O",B713/(EOMONTH('뉴스룸 요약'!$F$17,0)-(VLOOKUP(CONCATENATE("http://skinnonews.com",A713),'기사 리스트'!C:E,3,FALSE))+1),""),"")</f>
        <v/>
      </c>
      <c r="H713" s="110" t="str">
        <f>IFERROR(IF(E713="O",C713/(EOMONTH('뉴스룸 요약'!$F$17,0)-(VLOOKUP(CONCATENATE("http://skinnonews.com",A713),'기사 리스트'!C:E,3,FALSE))+1),""),"")</f>
        <v/>
      </c>
      <c r="I713" s="110" t="str">
        <f t="shared" si="35"/>
        <v/>
      </c>
      <c r="J713" s="110" t="str">
        <f t="shared" si="36"/>
        <v/>
      </c>
      <c r="L713" s="111" t="str">
        <f>IFERROR(VLOOKUP("http://skinnonews.com"&amp;A713,'기사 리스트'!C:E,3,FALSE),"")</f>
        <v/>
      </c>
      <c r="Q713" s="110" t="str">
        <f>IFERROR(IF(E713="O",(INDEX('기사 리스트'!B:B,MATCH("http://skinnonews.com"&amp;A713,'기사 리스트'!C:C,0))),""),"")</f>
        <v/>
      </c>
    </row>
    <row r="714" spans="1:17">
      <c r="A714" s="6" t="s">
        <v>508</v>
      </c>
      <c r="B714" s="6">
        <v>1</v>
      </c>
      <c r="C714" s="6">
        <v>1</v>
      </c>
      <c r="D714" s="110" t="str">
        <f t="shared" si="34"/>
        <v>기사임</v>
      </c>
      <c r="E714" s="110" t="str">
        <f>IF(D714="기사임",IFERROR(IF((VLOOKUP(CONCATENATE("http://skinnonews.com",A714),'기사 리스트'!C:E,3,FALSE))&gt;='뉴스룸 요약'!$F$17,"O",""),""),"")</f>
        <v/>
      </c>
      <c r="F714" s="110" t="str">
        <f>IFERROR(IF(VLOOKUP(CONCATENATE("http://skinnonews.com"&amp;A714),'기사 리스트'!C:D,2,FALSE)="yes","yes",""),"")</f>
        <v/>
      </c>
      <c r="G714" s="110" t="str">
        <f>IFERROR(IF(E714="O",B714/(EOMONTH('뉴스룸 요약'!$F$17,0)-(VLOOKUP(CONCATENATE("http://skinnonews.com",A714),'기사 리스트'!C:E,3,FALSE))+1),""),"")</f>
        <v/>
      </c>
      <c r="H714" s="110" t="str">
        <f>IFERROR(IF(E714="O",C714/(EOMONTH('뉴스룸 요약'!$F$17,0)-(VLOOKUP(CONCATENATE("http://skinnonews.com",A714),'기사 리스트'!C:E,3,FALSE))+1),""),"")</f>
        <v/>
      </c>
      <c r="I714" s="110" t="str">
        <f t="shared" si="35"/>
        <v/>
      </c>
      <c r="J714" s="110" t="str">
        <f t="shared" si="36"/>
        <v/>
      </c>
      <c r="L714" s="111">
        <f>IFERROR(VLOOKUP("http://skinnonews.com"&amp;A714,'기사 리스트'!C:E,3,FALSE),"")</f>
        <v>44588</v>
      </c>
      <c r="Q714" s="110" t="str">
        <f>IFERROR(IF(E714="O",(INDEX('기사 리스트'!B:B,MATCH("http://skinnonews.com"&amp;A714,'기사 리스트'!C:C,0))),""),"")</f>
        <v/>
      </c>
    </row>
    <row r="715" spans="1:17">
      <c r="A715" s="6" t="s">
        <v>2234</v>
      </c>
      <c r="B715" s="6">
        <v>1</v>
      </c>
      <c r="C715" s="6">
        <v>1</v>
      </c>
      <c r="D715" s="110" t="str">
        <f t="shared" si="34"/>
        <v>기사임</v>
      </c>
      <c r="E715" s="110" t="str">
        <f>IF(D715="기사임",IFERROR(IF((VLOOKUP(CONCATENATE("http://skinnonews.com",A715),'기사 리스트'!C:E,3,FALSE))&gt;='뉴스룸 요약'!$F$17,"O",""),""),"")</f>
        <v/>
      </c>
      <c r="F715" s="110" t="str">
        <f>IFERROR(IF(VLOOKUP(CONCATENATE("http://skinnonews.com"&amp;A715),'기사 리스트'!C:D,2,FALSE)="yes","yes",""),"")</f>
        <v/>
      </c>
      <c r="G715" s="110" t="str">
        <f>IFERROR(IF(E715="O",B715/(EOMONTH('뉴스룸 요약'!$F$17,0)-(VLOOKUP(CONCATENATE("http://skinnonews.com",A715),'기사 리스트'!C:E,3,FALSE))+1),""),"")</f>
        <v/>
      </c>
      <c r="H715" s="110" t="str">
        <f>IFERROR(IF(E715="O",C715/(EOMONTH('뉴스룸 요약'!$F$17,0)-(VLOOKUP(CONCATENATE("http://skinnonews.com",A715),'기사 리스트'!C:E,3,FALSE))+1),""),"")</f>
        <v/>
      </c>
      <c r="I715" s="110" t="str">
        <f t="shared" si="35"/>
        <v/>
      </c>
      <c r="J715" s="110" t="str">
        <f t="shared" si="36"/>
        <v/>
      </c>
      <c r="L715" s="111">
        <f>IFERROR(VLOOKUP("http://skinnonews.com"&amp;A715,'기사 리스트'!C:E,3,FALSE),"")</f>
        <v>44603</v>
      </c>
      <c r="Q715" s="110" t="str">
        <f>IFERROR(IF(E715="O",(INDEX('기사 리스트'!B:B,MATCH("http://skinnonews.com"&amp;A715,'기사 리스트'!C:C,0))),""),"")</f>
        <v/>
      </c>
    </row>
    <row r="716" spans="1:17">
      <c r="A716" s="6" t="s">
        <v>2396</v>
      </c>
      <c r="B716" s="6">
        <v>1</v>
      </c>
      <c r="C716" s="6">
        <v>1</v>
      </c>
      <c r="D716" s="110" t="str">
        <f t="shared" si="34"/>
        <v>기사임</v>
      </c>
      <c r="E716" s="110" t="str">
        <f>IF(D716="기사임",IFERROR(IF((VLOOKUP(CONCATENATE("http://skinnonews.com",A716),'기사 리스트'!C:E,3,FALSE))&gt;='뉴스룸 요약'!$F$17,"O",""),""),"")</f>
        <v/>
      </c>
      <c r="F716" s="110" t="str">
        <f>IFERROR(IF(VLOOKUP(CONCATENATE("http://skinnonews.com"&amp;A716),'기사 리스트'!C:D,2,FALSE)="yes","yes",""),"")</f>
        <v/>
      </c>
      <c r="G716" s="110" t="str">
        <f>IFERROR(IF(E716="O",B716/(EOMONTH('뉴스룸 요약'!$F$17,0)-(VLOOKUP(CONCATENATE("http://skinnonews.com",A716),'기사 리스트'!C:E,3,FALSE))+1),""),"")</f>
        <v/>
      </c>
      <c r="H716" s="110" t="str">
        <f>IFERROR(IF(E716="O",C716/(EOMONTH('뉴스룸 요약'!$F$17,0)-(VLOOKUP(CONCATENATE("http://skinnonews.com",A716),'기사 리스트'!C:E,3,FALSE))+1),""),"")</f>
        <v/>
      </c>
      <c r="I716" s="110" t="str">
        <f t="shared" si="35"/>
        <v/>
      </c>
      <c r="J716" s="110" t="str">
        <f t="shared" si="36"/>
        <v/>
      </c>
      <c r="L716" s="111" t="str">
        <f>IFERROR(VLOOKUP("http://skinnonews.com"&amp;A716,'기사 리스트'!C:E,3,FALSE),"")</f>
        <v/>
      </c>
      <c r="Q716" s="110" t="str">
        <f>IFERROR(IF(E716="O",(INDEX('기사 리스트'!B:B,MATCH("http://skinnonews.com"&amp;A716,'기사 리스트'!C:C,0))),""),"")</f>
        <v/>
      </c>
    </row>
    <row r="717" spans="1:17">
      <c r="A717" s="6" t="s">
        <v>2397</v>
      </c>
      <c r="B717" s="6">
        <v>1</v>
      </c>
      <c r="C717" s="6">
        <v>1</v>
      </c>
      <c r="D717" s="110" t="str">
        <f t="shared" si="34"/>
        <v>기사임</v>
      </c>
      <c r="E717" s="110" t="str">
        <f>IF(D717="기사임",IFERROR(IF((VLOOKUP(CONCATENATE("http://skinnonews.com",A717),'기사 리스트'!C:E,3,FALSE))&gt;='뉴스룸 요약'!$F$17,"O",""),""),"")</f>
        <v/>
      </c>
      <c r="F717" s="110" t="str">
        <f>IFERROR(IF(VLOOKUP(CONCATENATE("http://skinnonews.com"&amp;A717),'기사 리스트'!C:D,2,FALSE)="yes","yes",""),"")</f>
        <v/>
      </c>
      <c r="G717" s="110" t="str">
        <f>IFERROR(IF(E717="O",B717/(EOMONTH('뉴스룸 요약'!$F$17,0)-(VLOOKUP(CONCATENATE("http://skinnonews.com",A717),'기사 리스트'!C:E,3,FALSE))+1),""),"")</f>
        <v/>
      </c>
      <c r="H717" s="110" t="str">
        <f>IFERROR(IF(E717="O",C717/(EOMONTH('뉴스룸 요약'!$F$17,0)-(VLOOKUP(CONCATENATE("http://skinnonews.com",A717),'기사 리스트'!C:E,3,FALSE))+1),""),"")</f>
        <v/>
      </c>
      <c r="I717" s="110" t="str">
        <f t="shared" si="35"/>
        <v/>
      </c>
      <c r="J717" s="110" t="str">
        <f t="shared" si="36"/>
        <v/>
      </c>
      <c r="L717" s="111" t="str">
        <f>IFERROR(VLOOKUP("http://skinnonews.com"&amp;A717,'기사 리스트'!C:E,3,FALSE),"")</f>
        <v/>
      </c>
      <c r="Q717" s="110" t="str">
        <f>IFERROR(IF(E717="O",(INDEX('기사 리스트'!B:B,MATCH("http://skinnonews.com"&amp;A717,'기사 리스트'!C:C,0))),""),"")</f>
        <v/>
      </c>
    </row>
    <row r="718" spans="1:17">
      <c r="A718" s="6" t="s">
        <v>2398</v>
      </c>
      <c r="B718" s="6">
        <v>1</v>
      </c>
      <c r="C718" s="6">
        <v>1</v>
      </c>
      <c r="D718" s="110" t="str">
        <f t="shared" si="34"/>
        <v>기사임</v>
      </c>
      <c r="E718" s="110" t="str">
        <f>IF(D718="기사임",IFERROR(IF((VLOOKUP(CONCATENATE("http://skinnonews.com",A718),'기사 리스트'!C:E,3,FALSE))&gt;='뉴스룸 요약'!$F$17,"O",""),""),"")</f>
        <v/>
      </c>
      <c r="F718" s="110" t="str">
        <f>IFERROR(IF(VLOOKUP(CONCATENATE("http://skinnonews.com"&amp;A718),'기사 리스트'!C:D,2,FALSE)="yes","yes",""),"")</f>
        <v/>
      </c>
      <c r="G718" s="110" t="str">
        <f>IFERROR(IF(E718="O",B718/(EOMONTH('뉴스룸 요약'!$F$17,0)-(VLOOKUP(CONCATENATE("http://skinnonews.com",A718),'기사 리스트'!C:E,3,FALSE))+1),""),"")</f>
        <v/>
      </c>
      <c r="H718" s="110" t="str">
        <f>IFERROR(IF(E718="O",C718/(EOMONTH('뉴스룸 요약'!$F$17,0)-(VLOOKUP(CONCATENATE("http://skinnonews.com",A718),'기사 리스트'!C:E,3,FALSE))+1),""),"")</f>
        <v/>
      </c>
      <c r="I718" s="110" t="str">
        <f t="shared" si="35"/>
        <v/>
      </c>
      <c r="J718" s="110" t="str">
        <f t="shared" si="36"/>
        <v/>
      </c>
      <c r="L718" s="111" t="str">
        <f>IFERROR(VLOOKUP("http://skinnonews.com"&amp;A718,'기사 리스트'!C:E,3,FALSE),"")</f>
        <v/>
      </c>
      <c r="Q718" s="110" t="str">
        <f>IFERROR(IF(E718="O",(INDEX('기사 리스트'!B:B,MATCH("http://skinnonews.com"&amp;A718,'기사 리스트'!C:C,0))),""),"")</f>
        <v/>
      </c>
    </row>
    <row r="719" spans="1:17">
      <c r="A719" s="6" t="s">
        <v>2399</v>
      </c>
      <c r="B719" s="6">
        <v>1</v>
      </c>
      <c r="C719" s="6">
        <v>1</v>
      </c>
      <c r="D719" s="110" t="str">
        <f t="shared" si="34"/>
        <v>기사임</v>
      </c>
      <c r="E719" s="110" t="str">
        <f>IF(D719="기사임",IFERROR(IF((VLOOKUP(CONCATENATE("http://skinnonews.com",A719),'기사 리스트'!C:E,3,FALSE))&gt;='뉴스룸 요약'!$F$17,"O",""),""),"")</f>
        <v/>
      </c>
      <c r="F719" s="110" t="str">
        <f>IFERROR(IF(VLOOKUP(CONCATENATE("http://skinnonews.com"&amp;A719),'기사 리스트'!C:D,2,FALSE)="yes","yes",""),"")</f>
        <v/>
      </c>
      <c r="G719" s="110" t="str">
        <f>IFERROR(IF(E719="O",B719/(EOMONTH('뉴스룸 요약'!$F$17,0)-(VLOOKUP(CONCATENATE("http://skinnonews.com",A719),'기사 리스트'!C:E,3,FALSE))+1),""),"")</f>
        <v/>
      </c>
      <c r="H719" s="110" t="str">
        <f>IFERROR(IF(E719="O",C719/(EOMONTH('뉴스룸 요약'!$F$17,0)-(VLOOKUP(CONCATENATE("http://skinnonews.com",A719),'기사 리스트'!C:E,3,FALSE))+1),""),"")</f>
        <v/>
      </c>
      <c r="I719" s="110" t="str">
        <f t="shared" si="35"/>
        <v/>
      </c>
      <c r="J719" s="110" t="str">
        <f t="shared" si="36"/>
        <v/>
      </c>
      <c r="L719" s="111" t="str">
        <f>IFERROR(VLOOKUP("http://skinnonews.com"&amp;A719,'기사 리스트'!C:E,3,FALSE),"")</f>
        <v/>
      </c>
      <c r="Q719" s="110" t="str">
        <f>IFERROR(IF(E719="O",(INDEX('기사 리스트'!B:B,MATCH("http://skinnonews.com"&amp;A719,'기사 리스트'!C:C,0))),""),"")</f>
        <v/>
      </c>
    </row>
    <row r="720" spans="1:17">
      <c r="A720" s="6" t="s">
        <v>2400</v>
      </c>
      <c r="B720" s="6">
        <v>1</v>
      </c>
      <c r="C720" s="6">
        <v>1</v>
      </c>
      <c r="D720" s="110" t="str">
        <f t="shared" si="34"/>
        <v>기사임</v>
      </c>
      <c r="E720" s="110" t="str">
        <f>IF(D720="기사임",IFERROR(IF((VLOOKUP(CONCATENATE("http://skinnonews.com",A720),'기사 리스트'!C:E,3,FALSE))&gt;='뉴스룸 요약'!$F$17,"O",""),""),"")</f>
        <v/>
      </c>
      <c r="F720" s="110" t="str">
        <f>IFERROR(IF(VLOOKUP(CONCATENATE("http://skinnonews.com"&amp;A720),'기사 리스트'!C:D,2,FALSE)="yes","yes",""),"")</f>
        <v/>
      </c>
      <c r="G720" s="110" t="str">
        <f>IFERROR(IF(E720="O",B720/(EOMONTH('뉴스룸 요약'!$F$17,0)-(VLOOKUP(CONCATENATE("http://skinnonews.com",A720),'기사 리스트'!C:E,3,FALSE))+1),""),"")</f>
        <v/>
      </c>
      <c r="H720" s="110" t="str">
        <f>IFERROR(IF(E720="O",C720/(EOMONTH('뉴스룸 요약'!$F$17,0)-(VLOOKUP(CONCATENATE("http://skinnonews.com",A720),'기사 리스트'!C:E,3,FALSE))+1),""),"")</f>
        <v/>
      </c>
      <c r="I720" s="110" t="str">
        <f t="shared" si="35"/>
        <v/>
      </c>
      <c r="J720" s="110" t="str">
        <f t="shared" si="36"/>
        <v/>
      </c>
      <c r="L720" s="111">
        <f>IFERROR(VLOOKUP("http://skinnonews.com"&amp;A720,'기사 리스트'!C:E,3,FALSE),"")</f>
        <v>44656</v>
      </c>
      <c r="Q720" s="110" t="str">
        <f>IFERROR(IF(E720="O",(INDEX('기사 리스트'!B:B,MATCH("http://skinnonews.com"&amp;A720,'기사 리스트'!C:C,0))),""),"")</f>
        <v/>
      </c>
    </row>
    <row r="721" spans="1:17">
      <c r="A721" s="6" t="s">
        <v>2235</v>
      </c>
      <c r="B721" s="6">
        <v>1</v>
      </c>
      <c r="C721" s="6">
        <v>1</v>
      </c>
      <c r="D721" s="110" t="str">
        <f t="shared" si="34"/>
        <v>기사임</v>
      </c>
      <c r="E721" s="110" t="str">
        <f>IF(D721="기사임",IFERROR(IF((VLOOKUP(CONCATENATE("http://skinnonews.com",A721),'기사 리스트'!C:E,3,FALSE))&gt;='뉴스룸 요약'!$F$17,"O",""),""),"")</f>
        <v/>
      </c>
      <c r="F721" s="110" t="str">
        <f>IFERROR(IF(VLOOKUP(CONCATENATE("http://skinnonews.com"&amp;A721),'기사 리스트'!C:D,2,FALSE)="yes","yes",""),"")</f>
        <v/>
      </c>
      <c r="G721" s="110" t="str">
        <f>IFERROR(IF(E721="O",B721/(EOMONTH('뉴스룸 요약'!$F$17,0)-(VLOOKUP(CONCATENATE("http://skinnonews.com",A721),'기사 리스트'!C:E,3,FALSE))+1),""),"")</f>
        <v/>
      </c>
      <c r="H721" s="110" t="str">
        <f>IFERROR(IF(E721="O",C721/(EOMONTH('뉴스룸 요약'!$F$17,0)-(VLOOKUP(CONCATENATE("http://skinnonews.com",A721),'기사 리스트'!C:E,3,FALSE))+1),""),"")</f>
        <v/>
      </c>
      <c r="I721" s="110" t="str">
        <f t="shared" si="35"/>
        <v/>
      </c>
      <c r="J721" s="110" t="str">
        <f t="shared" si="36"/>
        <v/>
      </c>
      <c r="L721" s="111" t="str">
        <f>IFERROR(VLOOKUP("http://skinnonews.com"&amp;A721,'기사 리스트'!C:E,3,FALSE),"")</f>
        <v/>
      </c>
      <c r="Q721" s="110" t="str">
        <f>IFERROR(IF(E721="O",(INDEX('기사 리스트'!B:B,MATCH("http://skinnonews.com"&amp;A721,'기사 리스트'!C:C,0))),""),"")</f>
        <v/>
      </c>
    </row>
    <row r="722" spans="1:17">
      <c r="A722" s="6" t="s">
        <v>1628</v>
      </c>
      <c r="B722" s="6">
        <v>1</v>
      </c>
      <c r="C722" s="6">
        <v>1</v>
      </c>
      <c r="D722" s="110" t="str">
        <f t="shared" si="34"/>
        <v>기사임</v>
      </c>
      <c r="E722" s="110" t="str">
        <f>IF(D722="기사임",IFERROR(IF((VLOOKUP(CONCATENATE("http://skinnonews.com",A722),'기사 리스트'!C:E,3,FALSE))&gt;='뉴스룸 요약'!$F$17,"O",""),""),"")</f>
        <v/>
      </c>
      <c r="F722" s="110" t="str">
        <f>IFERROR(IF(VLOOKUP(CONCATENATE("http://skinnonews.com"&amp;A722),'기사 리스트'!C:D,2,FALSE)="yes","yes",""),"")</f>
        <v/>
      </c>
      <c r="G722" s="110" t="str">
        <f>IFERROR(IF(E722="O",B722/(EOMONTH('뉴스룸 요약'!$F$17,0)-(VLOOKUP(CONCATENATE("http://skinnonews.com",A722),'기사 리스트'!C:E,3,FALSE))+1),""),"")</f>
        <v/>
      </c>
      <c r="H722" s="110" t="str">
        <f>IFERROR(IF(E722="O",C722/(EOMONTH('뉴스룸 요약'!$F$17,0)-(VLOOKUP(CONCATENATE("http://skinnonews.com",A722),'기사 리스트'!C:E,3,FALSE))+1),""),"")</f>
        <v/>
      </c>
      <c r="I722" s="110" t="str">
        <f t="shared" si="35"/>
        <v/>
      </c>
      <c r="J722" s="110" t="str">
        <f t="shared" si="36"/>
        <v/>
      </c>
      <c r="L722" s="111" t="str">
        <f>IFERROR(VLOOKUP("http://skinnonews.com"&amp;A722,'기사 리스트'!C:E,3,FALSE),"")</f>
        <v/>
      </c>
      <c r="Q722" s="110" t="str">
        <f>IFERROR(IF(E722="O",(INDEX('기사 리스트'!B:B,MATCH("http://skinnonews.com"&amp;A722,'기사 리스트'!C:C,0))),""),"")</f>
        <v/>
      </c>
    </row>
    <row r="723" spans="1:17">
      <c r="A723" s="6" t="s">
        <v>2071</v>
      </c>
      <c r="B723" s="6">
        <v>1</v>
      </c>
      <c r="C723" s="6">
        <v>1</v>
      </c>
      <c r="D723" s="110" t="str">
        <f t="shared" si="34"/>
        <v>기사임</v>
      </c>
      <c r="E723" s="110" t="str">
        <f>IF(D723="기사임",IFERROR(IF((VLOOKUP(CONCATENATE("http://skinnonews.com",A723),'기사 리스트'!C:E,3,FALSE))&gt;='뉴스룸 요약'!$F$17,"O",""),""),"")</f>
        <v/>
      </c>
      <c r="F723" s="110" t="str">
        <f>IFERROR(IF(VLOOKUP(CONCATENATE("http://skinnonews.com"&amp;A723),'기사 리스트'!C:D,2,FALSE)="yes","yes",""),"")</f>
        <v/>
      </c>
      <c r="G723" s="110" t="str">
        <f>IFERROR(IF(E723="O",B723/(EOMONTH('뉴스룸 요약'!$F$17,0)-(VLOOKUP(CONCATENATE("http://skinnonews.com",A723),'기사 리스트'!C:E,3,FALSE))+1),""),"")</f>
        <v/>
      </c>
      <c r="H723" s="110" t="str">
        <f>IFERROR(IF(E723="O",C723/(EOMONTH('뉴스룸 요약'!$F$17,0)-(VLOOKUP(CONCATENATE("http://skinnonews.com",A723),'기사 리스트'!C:E,3,FALSE))+1),""),"")</f>
        <v/>
      </c>
      <c r="I723" s="110" t="str">
        <f t="shared" si="35"/>
        <v/>
      </c>
      <c r="J723" s="110" t="str">
        <f t="shared" si="36"/>
        <v/>
      </c>
      <c r="L723" s="111" t="str">
        <f>IFERROR(VLOOKUP("http://skinnonews.com"&amp;A723,'기사 리스트'!C:E,3,FALSE),"")</f>
        <v/>
      </c>
      <c r="Q723" s="110" t="str">
        <f>IFERROR(IF(E723="O",(INDEX('기사 리스트'!B:B,MATCH("http://skinnonews.com"&amp;A723,'기사 리스트'!C:C,0))),""),"")</f>
        <v/>
      </c>
    </row>
    <row r="724" spans="1:17">
      <c r="A724" s="6" t="s">
        <v>1451</v>
      </c>
      <c r="B724" s="6">
        <v>1</v>
      </c>
      <c r="C724" s="6">
        <v>1</v>
      </c>
      <c r="D724" s="110" t="str">
        <f t="shared" si="34"/>
        <v>기사임</v>
      </c>
      <c r="E724" s="110" t="str">
        <f>IF(D724="기사임",IFERROR(IF((VLOOKUP(CONCATENATE("http://skinnonews.com",A724),'기사 리스트'!C:E,3,FALSE))&gt;='뉴스룸 요약'!$F$17,"O",""),""),"")</f>
        <v/>
      </c>
      <c r="F724" s="110" t="str">
        <f>IFERROR(IF(VLOOKUP(CONCATENATE("http://skinnonews.com"&amp;A724),'기사 리스트'!C:D,2,FALSE)="yes","yes",""),"")</f>
        <v/>
      </c>
      <c r="G724" s="110" t="str">
        <f>IFERROR(IF(E724="O",B724/(EOMONTH('뉴스룸 요약'!$F$17,0)-(VLOOKUP(CONCATENATE("http://skinnonews.com",A724),'기사 리스트'!C:E,3,FALSE))+1),""),"")</f>
        <v/>
      </c>
      <c r="H724" s="110" t="str">
        <f>IFERROR(IF(E724="O",C724/(EOMONTH('뉴스룸 요약'!$F$17,0)-(VLOOKUP(CONCATENATE("http://skinnonews.com",A724),'기사 리스트'!C:E,3,FALSE))+1),""),"")</f>
        <v/>
      </c>
      <c r="I724" s="110" t="str">
        <f t="shared" si="35"/>
        <v/>
      </c>
      <c r="J724" s="110" t="str">
        <f t="shared" si="36"/>
        <v/>
      </c>
      <c r="L724" s="111">
        <f>IFERROR(VLOOKUP("http://skinnonews.com"&amp;A724,'기사 리스트'!C:E,3,FALSE),"")</f>
        <v>44680</v>
      </c>
      <c r="Q724" s="110" t="str">
        <f>IFERROR(IF(E724="O",(INDEX('기사 리스트'!B:B,MATCH("http://skinnonews.com"&amp;A724,'기사 리스트'!C:C,0))),""),"")</f>
        <v/>
      </c>
    </row>
    <row r="725" spans="1:17">
      <c r="A725" s="6" t="s">
        <v>2401</v>
      </c>
      <c r="B725" s="6">
        <v>1</v>
      </c>
      <c r="C725" s="6">
        <v>1</v>
      </c>
      <c r="D725" s="110" t="str">
        <f t="shared" si="34"/>
        <v>기사임</v>
      </c>
      <c r="E725" s="110" t="str">
        <f>IF(D725="기사임",IFERROR(IF((VLOOKUP(CONCATENATE("http://skinnonews.com",A725),'기사 리스트'!C:E,3,FALSE))&gt;='뉴스룸 요약'!$F$17,"O",""),""),"")</f>
        <v/>
      </c>
      <c r="F725" s="110" t="str">
        <f>IFERROR(IF(VLOOKUP(CONCATENATE("http://skinnonews.com"&amp;A725),'기사 리스트'!C:D,2,FALSE)="yes","yes",""),"")</f>
        <v/>
      </c>
      <c r="G725" s="110" t="str">
        <f>IFERROR(IF(E725="O",B725/(EOMONTH('뉴스룸 요약'!$F$17,0)-(VLOOKUP(CONCATENATE("http://skinnonews.com",A725),'기사 리스트'!C:E,3,FALSE))+1),""),"")</f>
        <v/>
      </c>
      <c r="H725" s="110" t="str">
        <f>IFERROR(IF(E725="O",C725/(EOMONTH('뉴스룸 요약'!$F$17,0)-(VLOOKUP(CONCATENATE("http://skinnonews.com",A725),'기사 리스트'!C:E,3,FALSE))+1),""),"")</f>
        <v/>
      </c>
      <c r="I725" s="110" t="str">
        <f t="shared" si="35"/>
        <v/>
      </c>
      <c r="J725" s="110" t="str">
        <f t="shared" si="36"/>
        <v/>
      </c>
      <c r="L725" s="111" t="str">
        <f>IFERROR(VLOOKUP("http://skinnonews.com"&amp;A725,'기사 리스트'!C:E,3,FALSE),"")</f>
        <v/>
      </c>
      <c r="Q725" s="110" t="str">
        <f>IFERROR(IF(E725="O",(INDEX('기사 리스트'!B:B,MATCH("http://skinnonews.com"&amp;A725,'기사 리스트'!C:C,0))),""),"")</f>
        <v/>
      </c>
    </row>
    <row r="726" spans="1:17">
      <c r="A726" s="6" t="s">
        <v>2402</v>
      </c>
      <c r="B726" s="6">
        <v>1</v>
      </c>
      <c r="C726" s="6">
        <v>1</v>
      </c>
      <c r="D726" s="110" t="str">
        <f t="shared" si="34"/>
        <v/>
      </c>
      <c r="E726" s="110" t="str">
        <f>IF(D726="기사임",IFERROR(IF((VLOOKUP(CONCATENATE("http://skinnonews.com",A726),'기사 리스트'!C:E,3,FALSE))&gt;='뉴스룸 요약'!$F$17,"O",""),""),"")</f>
        <v/>
      </c>
      <c r="F726" s="110" t="str">
        <f>IFERROR(IF(VLOOKUP(CONCATENATE("http://skinnonews.com"&amp;A726),'기사 리스트'!C:D,2,FALSE)="yes","yes",""),"")</f>
        <v/>
      </c>
      <c r="G726" s="110" t="str">
        <f>IFERROR(IF(E726="O",B726/(EOMONTH('뉴스룸 요약'!$F$17,0)-(VLOOKUP(CONCATENATE("http://skinnonews.com",A726),'기사 리스트'!C:E,3,FALSE))+1),""),"")</f>
        <v/>
      </c>
      <c r="H726" s="110" t="str">
        <f>IFERROR(IF(E726="O",C726/(EOMONTH('뉴스룸 요약'!$F$17,0)-(VLOOKUP(CONCATENATE("http://skinnonews.com",A726),'기사 리스트'!C:E,3,FALSE))+1),""),"")</f>
        <v/>
      </c>
      <c r="I726" s="110" t="str">
        <f t="shared" si="35"/>
        <v/>
      </c>
      <c r="J726" s="110" t="str">
        <f t="shared" si="36"/>
        <v/>
      </c>
      <c r="L726" s="111" t="str">
        <f>IFERROR(VLOOKUP("http://skinnonews.com"&amp;A726,'기사 리스트'!C:E,3,FALSE),"")</f>
        <v/>
      </c>
      <c r="Q726" s="110" t="str">
        <f>IFERROR(IF(E726="O",(INDEX('기사 리스트'!B:B,MATCH("http://skinnonews.com"&amp;A726,'기사 리스트'!C:C,0))),""),"")</f>
        <v/>
      </c>
    </row>
    <row r="727" spans="1:17">
      <c r="A727" s="6" t="s">
        <v>494</v>
      </c>
      <c r="B727" s="6">
        <v>1</v>
      </c>
      <c r="C727" s="6">
        <v>1</v>
      </c>
      <c r="D727" s="110" t="str">
        <f t="shared" si="34"/>
        <v/>
      </c>
      <c r="E727" s="110" t="str">
        <f>IF(D727="기사임",IFERROR(IF((VLOOKUP(CONCATENATE("http://skinnonews.com",A727),'기사 리스트'!C:E,3,FALSE))&gt;='뉴스룸 요약'!$F$17,"O",""),""),"")</f>
        <v/>
      </c>
      <c r="F727" s="110" t="str">
        <f>IFERROR(IF(VLOOKUP(CONCATENATE("http://skinnonews.com"&amp;A727),'기사 리스트'!C:D,2,FALSE)="yes","yes",""),"")</f>
        <v/>
      </c>
      <c r="G727" s="110" t="str">
        <f>IFERROR(IF(E727="O",B727/(EOMONTH('뉴스룸 요약'!$F$17,0)-(VLOOKUP(CONCATENATE("http://skinnonews.com",A727),'기사 리스트'!C:E,3,FALSE))+1),""),"")</f>
        <v/>
      </c>
      <c r="H727" s="110" t="str">
        <f>IFERROR(IF(E727="O",C727/(EOMONTH('뉴스룸 요약'!$F$17,0)-(VLOOKUP(CONCATENATE("http://skinnonews.com",A727),'기사 리스트'!C:E,3,FALSE))+1),""),"")</f>
        <v/>
      </c>
      <c r="I727" s="110" t="str">
        <f t="shared" si="35"/>
        <v/>
      </c>
      <c r="J727" s="110" t="str">
        <f t="shared" si="36"/>
        <v/>
      </c>
      <c r="L727" s="111" t="str">
        <f>IFERROR(VLOOKUP("http://skinnonews.com"&amp;A727,'기사 리스트'!C:E,3,FALSE),"")</f>
        <v/>
      </c>
      <c r="Q727" s="110" t="str">
        <f>IFERROR(IF(E727="O",(INDEX('기사 리스트'!B:B,MATCH("http://skinnonews.com"&amp;A727,'기사 리스트'!C:C,0))),""),"")</f>
        <v/>
      </c>
    </row>
    <row r="728" spans="1:17">
      <c r="A728" s="6" t="s">
        <v>2403</v>
      </c>
      <c r="B728" s="6">
        <v>1</v>
      </c>
      <c r="C728" s="6">
        <v>1</v>
      </c>
      <c r="D728" s="110" t="str">
        <f t="shared" si="34"/>
        <v/>
      </c>
      <c r="E728" s="110" t="str">
        <f>IF(D728="기사임",IFERROR(IF((VLOOKUP(CONCATENATE("http://skinnonews.com",A728),'기사 리스트'!C:E,3,FALSE))&gt;='뉴스룸 요약'!$F$17,"O",""),""),"")</f>
        <v/>
      </c>
      <c r="F728" s="110" t="str">
        <f>IFERROR(IF(VLOOKUP(CONCATENATE("http://skinnonews.com"&amp;A728),'기사 리스트'!C:D,2,FALSE)="yes","yes",""),"")</f>
        <v/>
      </c>
      <c r="G728" s="110" t="str">
        <f>IFERROR(IF(E728="O",B728/(EOMONTH('뉴스룸 요약'!$F$17,0)-(VLOOKUP(CONCATENATE("http://skinnonews.com",A728),'기사 리스트'!C:E,3,FALSE))+1),""),"")</f>
        <v/>
      </c>
      <c r="H728" s="110" t="str">
        <f>IFERROR(IF(E728="O",C728/(EOMONTH('뉴스룸 요약'!$F$17,0)-(VLOOKUP(CONCATENATE("http://skinnonews.com",A728),'기사 리스트'!C:E,3,FALSE))+1),""),"")</f>
        <v/>
      </c>
      <c r="I728" s="110" t="str">
        <f t="shared" si="35"/>
        <v/>
      </c>
      <c r="J728" s="110" t="str">
        <f t="shared" si="36"/>
        <v/>
      </c>
      <c r="L728" s="111" t="str">
        <f>IFERROR(VLOOKUP("http://skinnonews.com"&amp;A728,'기사 리스트'!C:E,3,FALSE),"")</f>
        <v/>
      </c>
      <c r="Q728" s="110" t="str">
        <f>IFERROR(IF(E728="O",(INDEX('기사 리스트'!B:B,MATCH("http://skinnonews.com"&amp;A728,'기사 리스트'!C:C,0))),""),"")</f>
        <v/>
      </c>
    </row>
    <row r="729" spans="1:17">
      <c r="A729" s="6" t="s">
        <v>1971</v>
      </c>
      <c r="B729" s="6">
        <v>1</v>
      </c>
      <c r="C729" s="6">
        <v>1</v>
      </c>
      <c r="D729" s="110" t="str">
        <f t="shared" si="34"/>
        <v/>
      </c>
      <c r="E729" s="110" t="str">
        <f>IF(D729="기사임",IFERROR(IF((VLOOKUP(CONCATENATE("http://skinnonews.com",A729),'기사 리스트'!C:E,3,FALSE))&gt;='뉴스룸 요약'!$F$17,"O",""),""),"")</f>
        <v/>
      </c>
      <c r="F729" s="110" t="str">
        <f>IFERROR(IF(VLOOKUP(CONCATENATE("http://skinnonews.com"&amp;A729),'기사 리스트'!C:D,2,FALSE)="yes","yes",""),"")</f>
        <v/>
      </c>
      <c r="G729" s="110" t="str">
        <f>IFERROR(IF(E729="O",B729/(EOMONTH('뉴스룸 요약'!$F$17,0)-(VLOOKUP(CONCATENATE("http://skinnonews.com",A729),'기사 리스트'!C:E,3,FALSE))+1),""),"")</f>
        <v/>
      </c>
      <c r="H729" s="110" t="str">
        <f>IFERROR(IF(E729="O",C729/(EOMONTH('뉴스룸 요약'!$F$17,0)-(VLOOKUP(CONCATENATE("http://skinnonews.com",A729),'기사 리스트'!C:E,3,FALSE))+1),""),"")</f>
        <v/>
      </c>
      <c r="I729" s="110" t="str">
        <f t="shared" si="35"/>
        <v/>
      </c>
      <c r="J729" s="110" t="str">
        <f t="shared" si="36"/>
        <v/>
      </c>
      <c r="L729" s="111" t="str">
        <f>IFERROR(VLOOKUP("http://skinnonews.com"&amp;A729,'기사 리스트'!C:E,3,FALSE),"")</f>
        <v/>
      </c>
      <c r="Q729" s="110" t="str">
        <f>IFERROR(IF(E729="O",(INDEX('기사 리스트'!B:B,MATCH("http://skinnonews.com"&amp;A729,'기사 리스트'!C:C,0))),""),"")</f>
        <v/>
      </c>
    </row>
    <row r="730" spans="1:17">
      <c r="A730" s="6" t="s">
        <v>576</v>
      </c>
      <c r="B730" s="6">
        <v>1</v>
      </c>
      <c r="C730" s="6">
        <v>1</v>
      </c>
      <c r="D730" s="110" t="str">
        <f t="shared" si="34"/>
        <v/>
      </c>
      <c r="E730" s="110" t="str">
        <f>IF(D730="기사임",IFERROR(IF((VLOOKUP(CONCATENATE("http://skinnonews.com",A730),'기사 리스트'!C:E,3,FALSE))&gt;='뉴스룸 요약'!$F$17,"O",""),""),"")</f>
        <v/>
      </c>
      <c r="F730" s="110" t="str">
        <f>IFERROR(IF(VLOOKUP(CONCATENATE("http://skinnonews.com"&amp;A730),'기사 리스트'!C:D,2,FALSE)="yes","yes",""),"")</f>
        <v/>
      </c>
      <c r="G730" s="110" t="str">
        <f>IFERROR(IF(E730="O",B730/(EOMONTH('뉴스룸 요약'!$F$17,0)-(VLOOKUP(CONCATENATE("http://skinnonews.com",A730),'기사 리스트'!C:E,3,FALSE))+1),""),"")</f>
        <v/>
      </c>
      <c r="H730" s="110" t="str">
        <f>IFERROR(IF(E730="O",C730/(EOMONTH('뉴스룸 요약'!$F$17,0)-(VLOOKUP(CONCATENATE("http://skinnonews.com",A730),'기사 리스트'!C:E,3,FALSE))+1),""),"")</f>
        <v/>
      </c>
      <c r="I730" s="110" t="str">
        <f t="shared" si="35"/>
        <v/>
      </c>
      <c r="J730" s="110" t="str">
        <f t="shared" si="36"/>
        <v/>
      </c>
      <c r="L730" s="111" t="str">
        <f>IFERROR(VLOOKUP("http://skinnonews.com"&amp;A730,'기사 리스트'!C:E,3,FALSE),"")</f>
        <v/>
      </c>
      <c r="Q730" s="110" t="str">
        <f>IFERROR(IF(E730="O",(INDEX('기사 리스트'!B:B,MATCH("http://skinnonews.com"&amp;A730,'기사 리스트'!C:C,0))),""),"")</f>
        <v/>
      </c>
    </row>
    <row r="731" spans="1:17">
      <c r="A731" s="6" t="s">
        <v>2404</v>
      </c>
      <c r="B731" s="6">
        <v>1</v>
      </c>
      <c r="C731" s="6">
        <v>1</v>
      </c>
      <c r="D731" s="110" t="str">
        <f t="shared" si="34"/>
        <v/>
      </c>
      <c r="E731" s="110" t="str">
        <f>IF(D731="기사임",IFERROR(IF((VLOOKUP(CONCATENATE("http://skinnonews.com",A731),'기사 리스트'!C:E,3,FALSE))&gt;='뉴스룸 요약'!$F$17,"O",""),""),"")</f>
        <v/>
      </c>
      <c r="F731" s="110" t="str">
        <f>IFERROR(IF(VLOOKUP(CONCATENATE("http://skinnonews.com"&amp;A731),'기사 리스트'!C:D,2,FALSE)="yes","yes",""),"")</f>
        <v/>
      </c>
      <c r="G731" s="110" t="str">
        <f>IFERROR(IF(E731="O",B731/(EOMONTH('뉴스룸 요약'!$F$17,0)-(VLOOKUP(CONCATENATE("http://skinnonews.com",A731),'기사 리스트'!C:E,3,FALSE))+1),""),"")</f>
        <v/>
      </c>
      <c r="H731" s="110" t="str">
        <f>IFERROR(IF(E731="O",C731/(EOMONTH('뉴스룸 요약'!$F$17,0)-(VLOOKUP(CONCATENATE("http://skinnonews.com",A731),'기사 리스트'!C:E,3,FALSE))+1),""),"")</f>
        <v/>
      </c>
      <c r="I731" s="110" t="str">
        <f t="shared" si="35"/>
        <v/>
      </c>
      <c r="J731" s="110" t="str">
        <f t="shared" si="36"/>
        <v/>
      </c>
      <c r="L731" s="111" t="str">
        <f>IFERROR(VLOOKUP("http://skinnonews.com"&amp;A731,'기사 리스트'!C:E,3,FALSE),"")</f>
        <v/>
      </c>
      <c r="Q731" s="110" t="str">
        <f>IFERROR(IF(E731="O",(INDEX('기사 리스트'!B:B,MATCH("http://skinnonews.com"&amp;A731,'기사 리스트'!C:C,0))),""),"")</f>
        <v/>
      </c>
    </row>
    <row r="732" spans="1:17">
      <c r="A732" s="6" t="s">
        <v>2236</v>
      </c>
      <c r="B732" s="6">
        <v>1</v>
      </c>
      <c r="C732" s="6">
        <v>1</v>
      </c>
      <c r="D732" s="110" t="str">
        <f t="shared" si="34"/>
        <v/>
      </c>
      <c r="E732" s="110" t="str">
        <f>IF(D732="기사임",IFERROR(IF((VLOOKUP(CONCATENATE("http://skinnonews.com",A732),'기사 리스트'!C:E,3,FALSE))&gt;='뉴스룸 요약'!$F$17,"O",""),""),"")</f>
        <v/>
      </c>
      <c r="F732" s="110" t="str">
        <f>IFERROR(IF(VLOOKUP(CONCATENATE("http://skinnonews.com"&amp;A732),'기사 리스트'!C:D,2,FALSE)="yes","yes",""),"")</f>
        <v/>
      </c>
      <c r="G732" s="110" t="str">
        <f>IFERROR(IF(E732="O",B732/(EOMONTH('뉴스룸 요약'!$F$17,0)-(VLOOKUP(CONCATENATE("http://skinnonews.com",A732),'기사 리스트'!C:E,3,FALSE))+1),""),"")</f>
        <v/>
      </c>
      <c r="H732" s="110" t="str">
        <f>IFERROR(IF(E732="O",C732/(EOMONTH('뉴스룸 요약'!$F$17,0)-(VLOOKUP(CONCATENATE("http://skinnonews.com",A732),'기사 리스트'!C:E,3,FALSE))+1),""),"")</f>
        <v/>
      </c>
      <c r="I732" s="110" t="str">
        <f t="shared" si="35"/>
        <v/>
      </c>
      <c r="J732" s="110" t="str">
        <f t="shared" si="36"/>
        <v/>
      </c>
      <c r="L732" s="111" t="str">
        <f>IFERROR(VLOOKUP("http://skinnonews.com"&amp;A732,'기사 리스트'!C:E,3,FALSE),"")</f>
        <v/>
      </c>
      <c r="Q732" s="110" t="str">
        <f>IFERROR(IF(E732="O",(INDEX('기사 리스트'!B:B,MATCH("http://skinnonews.com"&amp;A732,'기사 리스트'!C:C,0))),""),"")</f>
        <v/>
      </c>
    </row>
    <row r="733" spans="1:17">
      <c r="A733" s="6" t="s">
        <v>2405</v>
      </c>
      <c r="B733" s="6">
        <v>1</v>
      </c>
      <c r="C733" s="6">
        <v>1</v>
      </c>
      <c r="D733" s="110" t="str">
        <f t="shared" si="34"/>
        <v/>
      </c>
      <c r="E733" s="110" t="str">
        <f>IF(D733="기사임",IFERROR(IF((VLOOKUP(CONCATENATE("http://skinnonews.com",A733),'기사 리스트'!C:E,3,FALSE))&gt;='뉴스룸 요약'!$F$17,"O",""),""),"")</f>
        <v/>
      </c>
      <c r="F733" s="110" t="str">
        <f>IFERROR(IF(VLOOKUP(CONCATENATE("http://skinnonews.com"&amp;A733),'기사 리스트'!C:D,2,FALSE)="yes","yes",""),"")</f>
        <v/>
      </c>
      <c r="G733" s="110" t="str">
        <f>IFERROR(IF(E733="O",B733/(EOMONTH('뉴스룸 요약'!$F$17,0)-(VLOOKUP(CONCATENATE("http://skinnonews.com",A733),'기사 리스트'!C:E,3,FALSE))+1),""),"")</f>
        <v/>
      </c>
      <c r="H733" s="110" t="str">
        <f>IFERROR(IF(E733="O",C733/(EOMONTH('뉴스룸 요약'!$F$17,0)-(VLOOKUP(CONCATENATE("http://skinnonews.com",A733),'기사 리스트'!C:E,3,FALSE))+1),""),"")</f>
        <v/>
      </c>
      <c r="I733" s="110" t="str">
        <f t="shared" si="35"/>
        <v/>
      </c>
      <c r="J733" s="110" t="str">
        <f t="shared" si="36"/>
        <v/>
      </c>
      <c r="L733" s="111" t="str">
        <f>IFERROR(VLOOKUP("http://skinnonews.com"&amp;A733,'기사 리스트'!C:E,3,FALSE),"")</f>
        <v/>
      </c>
      <c r="Q733" s="110" t="str">
        <f>IFERROR(IF(E733="O",(INDEX('기사 리스트'!B:B,MATCH("http://skinnonews.com"&amp;A733,'기사 리스트'!C:C,0))),""),"")</f>
        <v/>
      </c>
    </row>
    <row r="734" spans="1:17">
      <c r="A734" s="6" t="s">
        <v>2406</v>
      </c>
      <c r="B734" s="6">
        <v>1</v>
      </c>
      <c r="C734" s="6">
        <v>1</v>
      </c>
      <c r="D734" s="110" t="str">
        <f t="shared" si="34"/>
        <v/>
      </c>
      <c r="E734" s="110" t="str">
        <f>IF(D734="기사임",IFERROR(IF((VLOOKUP(CONCATENATE("http://skinnonews.com",A734),'기사 리스트'!C:E,3,FALSE))&gt;='뉴스룸 요약'!$F$17,"O",""),""),"")</f>
        <v/>
      </c>
      <c r="F734" s="110" t="str">
        <f>IFERROR(IF(VLOOKUP(CONCATENATE("http://skinnonews.com"&amp;A734),'기사 리스트'!C:D,2,FALSE)="yes","yes",""),"")</f>
        <v/>
      </c>
      <c r="G734" s="110" t="str">
        <f>IFERROR(IF(E734="O",B734/(EOMONTH('뉴스룸 요약'!$F$17,0)-(VLOOKUP(CONCATENATE("http://skinnonews.com",A734),'기사 리스트'!C:E,3,FALSE))+1),""),"")</f>
        <v/>
      </c>
      <c r="H734" s="110" t="str">
        <f>IFERROR(IF(E734="O",C734/(EOMONTH('뉴스룸 요약'!$F$17,0)-(VLOOKUP(CONCATENATE("http://skinnonews.com",A734),'기사 리스트'!C:E,3,FALSE))+1),""),"")</f>
        <v/>
      </c>
      <c r="I734" s="110" t="str">
        <f t="shared" si="35"/>
        <v/>
      </c>
      <c r="J734" s="110" t="str">
        <f t="shared" si="36"/>
        <v/>
      </c>
      <c r="L734" s="111" t="str">
        <f>IFERROR(VLOOKUP("http://skinnonews.com"&amp;A734,'기사 리스트'!C:E,3,FALSE),"")</f>
        <v/>
      </c>
      <c r="Q734" s="110" t="str">
        <f>IFERROR(IF(E734="O",(INDEX('기사 리스트'!B:B,MATCH("http://skinnonews.com"&amp;A734,'기사 리스트'!C:C,0))),""),"")</f>
        <v/>
      </c>
    </row>
    <row r="735" spans="1:17">
      <c r="A735" s="6" t="s">
        <v>2407</v>
      </c>
      <c r="B735" s="6">
        <v>1</v>
      </c>
      <c r="C735" s="6">
        <v>1</v>
      </c>
      <c r="D735" s="110" t="str">
        <f t="shared" si="34"/>
        <v/>
      </c>
      <c r="E735" s="110" t="str">
        <f>IF(D735="기사임",IFERROR(IF((VLOOKUP(CONCATENATE("http://skinnonews.com",A735),'기사 리스트'!C:E,3,FALSE))&gt;='뉴스룸 요약'!$F$17,"O",""),""),"")</f>
        <v/>
      </c>
      <c r="F735" s="110" t="str">
        <f>IFERROR(IF(VLOOKUP(CONCATENATE("http://skinnonews.com"&amp;A735),'기사 리스트'!C:D,2,FALSE)="yes","yes",""),"")</f>
        <v/>
      </c>
      <c r="G735" s="110" t="str">
        <f>IFERROR(IF(E735="O",B735/(EOMONTH('뉴스룸 요약'!$F$17,0)-(VLOOKUP(CONCATENATE("http://skinnonews.com",A735),'기사 리스트'!C:E,3,FALSE))+1),""),"")</f>
        <v/>
      </c>
      <c r="H735" s="110" t="str">
        <f>IFERROR(IF(E735="O",C735/(EOMONTH('뉴스룸 요약'!$F$17,0)-(VLOOKUP(CONCATENATE("http://skinnonews.com",A735),'기사 리스트'!C:E,3,FALSE))+1),""),"")</f>
        <v/>
      </c>
      <c r="I735" s="110" t="str">
        <f t="shared" si="35"/>
        <v/>
      </c>
      <c r="J735" s="110" t="str">
        <f t="shared" si="36"/>
        <v/>
      </c>
      <c r="L735" s="111" t="str">
        <f>IFERROR(VLOOKUP("http://skinnonews.com"&amp;A735,'기사 리스트'!C:E,3,FALSE),"")</f>
        <v/>
      </c>
      <c r="Q735" s="110" t="str">
        <f>IFERROR(IF(E735="O",(INDEX('기사 리스트'!B:B,MATCH("http://skinnonews.com"&amp;A735,'기사 리스트'!C:C,0))),""),"")</f>
        <v/>
      </c>
    </row>
    <row r="736" spans="1:17">
      <c r="A736" s="6" t="s">
        <v>2237</v>
      </c>
      <c r="B736" s="6">
        <v>1</v>
      </c>
      <c r="C736" s="6">
        <v>1</v>
      </c>
      <c r="D736" s="110" t="str">
        <f t="shared" si="34"/>
        <v/>
      </c>
      <c r="E736" s="110" t="str">
        <f>IF(D736="기사임",IFERROR(IF((VLOOKUP(CONCATENATE("http://skinnonews.com",A736),'기사 리스트'!C:E,3,FALSE))&gt;='뉴스룸 요약'!$F$17,"O",""),""),"")</f>
        <v/>
      </c>
      <c r="F736" s="110" t="str">
        <f>IFERROR(IF(VLOOKUP(CONCATENATE("http://skinnonews.com"&amp;A736),'기사 리스트'!C:D,2,FALSE)="yes","yes",""),"")</f>
        <v/>
      </c>
      <c r="G736" s="110" t="str">
        <f>IFERROR(IF(E736="O",B736/(EOMONTH('뉴스룸 요약'!$F$17,0)-(VLOOKUP(CONCATENATE("http://skinnonews.com",A736),'기사 리스트'!C:E,3,FALSE))+1),""),"")</f>
        <v/>
      </c>
      <c r="H736" s="110" t="str">
        <f>IFERROR(IF(E736="O",C736/(EOMONTH('뉴스룸 요약'!$F$17,0)-(VLOOKUP(CONCATENATE("http://skinnonews.com",A736),'기사 리스트'!C:E,3,FALSE))+1),""),"")</f>
        <v/>
      </c>
      <c r="I736" s="110" t="str">
        <f t="shared" si="35"/>
        <v/>
      </c>
      <c r="J736" s="110" t="str">
        <f t="shared" si="36"/>
        <v/>
      </c>
      <c r="L736" s="111" t="str">
        <f>IFERROR(VLOOKUP("http://skinnonews.com"&amp;A736,'기사 리스트'!C:E,3,FALSE),"")</f>
        <v/>
      </c>
      <c r="Q736" s="110" t="str">
        <f>IFERROR(IF(E736="O",(INDEX('기사 리스트'!B:B,MATCH("http://skinnonews.com"&amp;A736,'기사 리스트'!C:C,0))),""),"")</f>
        <v/>
      </c>
    </row>
    <row r="737" spans="1:17">
      <c r="A737" s="6" t="s">
        <v>2408</v>
      </c>
      <c r="B737" s="6">
        <v>1</v>
      </c>
      <c r="C737" s="6">
        <v>1</v>
      </c>
      <c r="D737" s="110" t="str">
        <f t="shared" si="34"/>
        <v/>
      </c>
      <c r="E737" s="110" t="str">
        <f>IF(D737="기사임",IFERROR(IF((VLOOKUP(CONCATENATE("http://skinnonews.com",A737),'기사 리스트'!C:E,3,FALSE))&gt;='뉴스룸 요약'!$F$17,"O",""),""),"")</f>
        <v/>
      </c>
      <c r="F737" s="110" t="str">
        <f>IFERROR(IF(VLOOKUP(CONCATENATE("http://skinnonews.com"&amp;A737),'기사 리스트'!C:D,2,FALSE)="yes","yes",""),"")</f>
        <v/>
      </c>
      <c r="G737" s="110" t="str">
        <f>IFERROR(IF(E737="O",B737/(EOMONTH('뉴스룸 요약'!$F$17,0)-(VLOOKUP(CONCATENATE("http://skinnonews.com",A737),'기사 리스트'!C:E,3,FALSE))+1),""),"")</f>
        <v/>
      </c>
      <c r="H737" s="110" t="str">
        <f>IFERROR(IF(E737="O",C737/(EOMONTH('뉴스룸 요약'!$F$17,0)-(VLOOKUP(CONCATENATE("http://skinnonews.com",A737),'기사 리스트'!C:E,3,FALSE))+1),""),"")</f>
        <v/>
      </c>
      <c r="I737" s="110" t="str">
        <f t="shared" si="35"/>
        <v/>
      </c>
      <c r="J737" s="110" t="str">
        <f t="shared" si="36"/>
        <v/>
      </c>
      <c r="L737" s="111" t="str">
        <f>IFERROR(VLOOKUP("http://skinnonews.com"&amp;A737,'기사 리스트'!C:E,3,FALSE),"")</f>
        <v/>
      </c>
      <c r="Q737" s="110" t="str">
        <f>IFERROR(IF(E737="O",(INDEX('기사 리스트'!B:B,MATCH("http://skinnonews.com"&amp;A737,'기사 리스트'!C:C,0))),""),"")</f>
        <v/>
      </c>
    </row>
    <row r="738" spans="1:17">
      <c r="A738" s="6" t="s">
        <v>2409</v>
      </c>
      <c r="B738" s="6">
        <v>1</v>
      </c>
      <c r="C738" s="6">
        <v>1</v>
      </c>
      <c r="D738" s="110" t="str">
        <f t="shared" si="34"/>
        <v/>
      </c>
      <c r="E738" s="110" t="str">
        <f>IF(D738="기사임",IFERROR(IF((VLOOKUP(CONCATENATE("http://skinnonews.com",A738),'기사 리스트'!C:E,3,FALSE))&gt;='뉴스룸 요약'!$F$17,"O",""),""),"")</f>
        <v/>
      </c>
      <c r="F738" s="110" t="str">
        <f>IFERROR(IF(VLOOKUP(CONCATENATE("http://skinnonews.com"&amp;A738),'기사 리스트'!C:D,2,FALSE)="yes","yes",""),"")</f>
        <v/>
      </c>
      <c r="G738" s="110" t="str">
        <f>IFERROR(IF(E738="O",B738/(EOMONTH('뉴스룸 요약'!$F$17,0)-(VLOOKUP(CONCATENATE("http://skinnonews.com",A738),'기사 리스트'!C:E,3,FALSE))+1),""),"")</f>
        <v/>
      </c>
      <c r="H738" s="110" t="str">
        <f>IFERROR(IF(E738="O",C738/(EOMONTH('뉴스룸 요약'!$F$17,0)-(VLOOKUP(CONCATENATE("http://skinnonews.com",A738),'기사 리스트'!C:E,3,FALSE))+1),""),"")</f>
        <v/>
      </c>
      <c r="I738" s="110" t="str">
        <f t="shared" si="35"/>
        <v/>
      </c>
      <c r="J738" s="110" t="str">
        <f t="shared" si="36"/>
        <v/>
      </c>
      <c r="L738" s="111" t="str">
        <f>IFERROR(VLOOKUP("http://skinnonews.com"&amp;A738,'기사 리스트'!C:E,3,FALSE),"")</f>
        <v/>
      </c>
      <c r="Q738" s="110" t="str">
        <f>IFERROR(IF(E738="O",(INDEX('기사 리스트'!B:B,MATCH("http://skinnonews.com"&amp;A738,'기사 리스트'!C:C,0))),""),"")</f>
        <v/>
      </c>
    </row>
    <row r="739" spans="1:17">
      <c r="A739" s="6" t="s">
        <v>2410</v>
      </c>
      <c r="B739" s="6">
        <v>1</v>
      </c>
      <c r="C739" s="6">
        <v>1</v>
      </c>
      <c r="D739" s="110" t="str">
        <f t="shared" si="34"/>
        <v/>
      </c>
      <c r="E739" s="110" t="str">
        <f>IF(D739="기사임",IFERROR(IF((VLOOKUP(CONCATENATE("http://skinnonews.com",A739),'기사 리스트'!C:E,3,FALSE))&gt;='뉴스룸 요약'!$F$17,"O",""),""),"")</f>
        <v/>
      </c>
      <c r="F739" s="110" t="str">
        <f>IFERROR(IF(VLOOKUP(CONCATENATE("http://skinnonews.com"&amp;A739),'기사 리스트'!C:D,2,FALSE)="yes","yes",""),"")</f>
        <v/>
      </c>
      <c r="G739" s="110" t="str">
        <f>IFERROR(IF(E739="O",B739/(EOMONTH('뉴스룸 요약'!$F$17,0)-(VLOOKUP(CONCATENATE("http://skinnonews.com",A739),'기사 리스트'!C:E,3,FALSE))+1),""),"")</f>
        <v/>
      </c>
      <c r="H739" s="110" t="str">
        <f>IFERROR(IF(E739="O",C739/(EOMONTH('뉴스룸 요약'!$F$17,0)-(VLOOKUP(CONCATENATE("http://skinnonews.com",A739),'기사 리스트'!C:E,3,FALSE))+1),""),"")</f>
        <v/>
      </c>
      <c r="I739" s="110" t="str">
        <f t="shared" si="35"/>
        <v/>
      </c>
      <c r="J739" s="110" t="str">
        <f t="shared" si="36"/>
        <v/>
      </c>
      <c r="L739" s="111" t="str">
        <f>IFERROR(VLOOKUP("http://skinnonews.com"&amp;A739,'기사 리스트'!C:E,3,FALSE),"")</f>
        <v/>
      </c>
      <c r="Q739" s="110" t="str">
        <f>IFERROR(IF(E739="O",(INDEX('기사 리스트'!B:B,MATCH("http://skinnonews.com"&amp;A739,'기사 리스트'!C:C,0))),""),"")</f>
        <v/>
      </c>
    </row>
    <row r="740" spans="1:17">
      <c r="A740" s="6" t="s">
        <v>2411</v>
      </c>
      <c r="B740" s="6">
        <v>1</v>
      </c>
      <c r="C740" s="6">
        <v>1</v>
      </c>
      <c r="D740" s="110" t="str">
        <f t="shared" si="34"/>
        <v/>
      </c>
      <c r="E740" s="110" t="str">
        <f>IF(D740="기사임",IFERROR(IF((VLOOKUP(CONCATENATE("http://skinnonews.com",A740),'기사 리스트'!C:E,3,FALSE))&gt;='뉴스룸 요약'!$F$17,"O",""),""),"")</f>
        <v/>
      </c>
      <c r="F740" s="110" t="str">
        <f>IFERROR(IF(VLOOKUP(CONCATENATE("http://skinnonews.com"&amp;A740),'기사 리스트'!C:D,2,FALSE)="yes","yes",""),"")</f>
        <v/>
      </c>
      <c r="G740" s="110" t="str">
        <f>IFERROR(IF(E740="O",B740/(EOMONTH('뉴스룸 요약'!$F$17,0)-(VLOOKUP(CONCATENATE("http://skinnonews.com",A740),'기사 리스트'!C:E,3,FALSE))+1),""),"")</f>
        <v/>
      </c>
      <c r="H740" s="110" t="str">
        <f>IFERROR(IF(E740="O",C740/(EOMONTH('뉴스룸 요약'!$F$17,0)-(VLOOKUP(CONCATENATE("http://skinnonews.com",A740),'기사 리스트'!C:E,3,FALSE))+1),""),"")</f>
        <v/>
      </c>
      <c r="I740" s="110" t="str">
        <f t="shared" si="35"/>
        <v/>
      </c>
      <c r="J740" s="110" t="str">
        <f t="shared" si="36"/>
        <v/>
      </c>
      <c r="L740" s="111" t="str">
        <f>IFERROR(VLOOKUP("http://skinnonews.com"&amp;A740,'기사 리스트'!C:E,3,FALSE),"")</f>
        <v/>
      </c>
      <c r="Q740" s="110" t="str">
        <f>IFERROR(IF(E740="O",(INDEX('기사 리스트'!B:B,MATCH("http://skinnonews.com"&amp;A740,'기사 리스트'!C:C,0))),""),"")</f>
        <v/>
      </c>
    </row>
    <row r="741" spans="1:17">
      <c r="A741" s="6" t="s">
        <v>2412</v>
      </c>
      <c r="B741" s="6">
        <v>1</v>
      </c>
      <c r="C741" s="6">
        <v>1</v>
      </c>
      <c r="D741" s="110" t="str">
        <f t="shared" si="34"/>
        <v/>
      </c>
      <c r="E741" s="110" t="str">
        <f>IF(D741="기사임",IFERROR(IF((VLOOKUP(CONCATENATE("http://skinnonews.com",A741),'기사 리스트'!C:E,3,FALSE))&gt;='뉴스룸 요약'!$F$17,"O",""),""),"")</f>
        <v/>
      </c>
      <c r="F741" s="110" t="str">
        <f>IFERROR(IF(VLOOKUP(CONCATENATE("http://skinnonews.com"&amp;A741),'기사 리스트'!C:D,2,FALSE)="yes","yes",""),"")</f>
        <v/>
      </c>
      <c r="G741" s="110" t="str">
        <f>IFERROR(IF(E741="O",B741/(EOMONTH('뉴스룸 요약'!$F$17,0)-(VLOOKUP(CONCATENATE("http://skinnonews.com",A741),'기사 리스트'!C:E,3,FALSE))+1),""),"")</f>
        <v/>
      </c>
      <c r="H741" s="110" t="str">
        <f>IFERROR(IF(E741="O",C741/(EOMONTH('뉴스룸 요약'!$F$17,0)-(VLOOKUP(CONCATENATE("http://skinnonews.com",A741),'기사 리스트'!C:E,3,FALSE))+1),""),"")</f>
        <v/>
      </c>
      <c r="I741" s="110" t="str">
        <f t="shared" si="35"/>
        <v/>
      </c>
      <c r="J741" s="110" t="str">
        <f t="shared" si="36"/>
        <v/>
      </c>
      <c r="L741" s="111" t="str">
        <f>IFERROR(VLOOKUP("http://skinnonews.com"&amp;A741,'기사 리스트'!C:E,3,FALSE),"")</f>
        <v/>
      </c>
      <c r="Q741" s="110" t="str">
        <f>IFERROR(IF(E741="O",(INDEX('기사 리스트'!B:B,MATCH("http://skinnonews.com"&amp;A741,'기사 리스트'!C:C,0))),""),"")</f>
        <v/>
      </c>
    </row>
    <row r="742" spans="1:17">
      <c r="A742" s="6" t="s">
        <v>2413</v>
      </c>
      <c r="B742" s="6">
        <v>1</v>
      </c>
      <c r="C742" s="6">
        <v>1</v>
      </c>
      <c r="D742" s="110" t="str">
        <f t="shared" si="34"/>
        <v/>
      </c>
      <c r="E742" s="110" t="str">
        <f>IF(D742="기사임",IFERROR(IF((VLOOKUP(CONCATENATE("http://skinnonews.com",A742),'기사 리스트'!C:E,3,FALSE))&gt;='뉴스룸 요약'!$F$17,"O",""),""),"")</f>
        <v/>
      </c>
      <c r="F742" s="110" t="str">
        <f>IFERROR(IF(VLOOKUP(CONCATENATE("http://skinnonews.com"&amp;A742),'기사 리스트'!C:D,2,FALSE)="yes","yes",""),"")</f>
        <v/>
      </c>
      <c r="G742" s="110" t="str">
        <f>IFERROR(IF(E742="O",B742/(EOMONTH('뉴스룸 요약'!$F$17,0)-(VLOOKUP(CONCATENATE("http://skinnonews.com",A742),'기사 리스트'!C:E,3,FALSE))+1),""),"")</f>
        <v/>
      </c>
      <c r="H742" s="110" t="str">
        <f>IFERROR(IF(E742="O",C742/(EOMONTH('뉴스룸 요약'!$F$17,0)-(VLOOKUP(CONCATENATE("http://skinnonews.com",A742),'기사 리스트'!C:E,3,FALSE))+1),""),"")</f>
        <v/>
      </c>
      <c r="I742" s="110" t="str">
        <f t="shared" si="35"/>
        <v/>
      </c>
      <c r="J742" s="110" t="str">
        <f t="shared" si="36"/>
        <v/>
      </c>
      <c r="L742" s="111" t="str">
        <f>IFERROR(VLOOKUP("http://skinnonews.com"&amp;A742,'기사 리스트'!C:E,3,FALSE),"")</f>
        <v/>
      </c>
      <c r="Q742" s="110" t="str">
        <f>IFERROR(IF(E742="O",(INDEX('기사 리스트'!B:B,MATCH("http://skinnonews.com"&amp;A742,'기사 리스트'!C:C,0))),""),"")</f>
        <v/>
      </c>
    </row>
    <row r="743" spans="1:17">
      <c r="A743" s="6" t="s">
        <v>2414</v>
      </c>
      <c r="B743" s="6">
        <v>1</v>
      </c>
      <c r="C743" s="6">
        <v>1</v>
      </c>
      <c r="D743" s="110" t="str">
        <f t="shared" si="34"/>
        <v/>
      </c>
      <c r="E743" s="110" t="str">
        <f>IF(D743="기사임",IFERROR(IF((VLOOKUP(CONCATENATE("http://skinnonews.com",A743),'기사 리스트'!C:E,3,FALSE))&gt;='뉴스룸 요약'!$F$17,"O",""),""),"")</f>
        <v/>
      </c>
      <c r="F743" s="110" t="str">
        <f>IFERROR(IF(VLOOKUP(CONCATENATE("http://skinnonews.com"&amp;A743),'기사 리스트'!C:D,2,FALSE)="yes","yes",""),"")</f>
        <v/>
      </c>
      <c r="G743" s="110" t="str">
        <f>IFERROR(IF(E743="O",B743/(EOMONTH('뉴스룸 요약'!$F$17,0)-(VLOOKUP(CONCATENATE("http://skinnonews.com",A743),'기사 리스트'!C:E,3,FALSE))+1),""),"")</f>
        <v/>
      </c>
      <c r="H743" s="110" t="str">
        <f>IFERROR(IF(E743="O",C743/(EOMONTH('뉴스룸 요약'!$F$17,0)-(VLOOKUP(CONCATENATE("http://skinnonews.com",A743),'기사 리스트'!C:E,3,FALSE))+1),""),"")</f>
        <v/>
      </c>
      <c r="I743" s="110" t="str">
        <f t="shared" si="35"/>
        <v/>
      </c>
      <c r="J743" s="110" t="str">
        <f t="shared" si="36"/>
        <v/>
      </c>
      <c r="L743" s="111" t="str">
        <f>IFERROR(VLOOKUP("http://skinnonews.com"&amp;A743,'기사 리스트'!C:E,3,FALSE),"")</f>
        <v/>
      </c>
      <c r="Q743" s="110" t="str">
        <f>IFERROR(IF(E743="O",(INDEX('기사 리스트'!B:B,MATCH("http://skinnonews.com"&amp;A743,'기사 리스트'!C:C,0))),""),"")</f>
        <v/>
      </c>
    </row>
    <row r="744" spans="1:17">
      <c r="A744" s="6" t="s">
        <v>2415</v>
      </c>
      <c r="B744" s="6">
        <v>1</v>
      </c>
      <c r="C744" s="6">
        <v>2</v>
      </c>
      <c r="D744" s="110" t="str">
        <f t="shared" si="34"/>
        <v/>
      </c>
      <c r="E744" s="110" t="str">
        <f>IF(D744="기사임",IFERROR(IF((VLOOKUP(CONCATENATE("http://skinnonews.com",A744),'기사 리스트'!C:E,3,FALSE))&gt;='뉴스룸 요약'!$F$17,"O",""),""),"")</f>
        <v/>
      </c>
      <c r="F744" s="110" t="str">
        <f>IFERROR(IF(VLOOKUP(CONCATENATE("http://skinnonews.com"&amp;A744),'기사 리스트'!C:D,2,FALSE)="yes","yes",""),"")</f>
        <v/>
      </c>
      <c r="G744" s="110" t="str">
        <f>IFERROR(IF(E744="O",B744/(EOMONTH('뉴스룸 요약'!$F$17,0)-(VLOOKUP(CONCATENATE("http://skinnonews.com",A744),'기사 리스트'!C:E,3,FALSE))+1),""),"")</f>
        <v/>
      </c>
      <c r="H744" s="110" t="str">
        <f>IFERROR(IF(E744="O",C744/(EOMONTH('뉴스룸 요약'!$F$17,0)-(VLOOKUP(CONCATENATE("http://skinnonews.com",A744),'기사 리스트'!C:E,3,FALSE))+1),""),"")</f>
        <v/>
      </c>
      <c r="I744" s="110" t="str">
        <f t="shared" si="35"/>
        <v/>
      </c>
      <c r="J744" s="110" t="str">
        <f t="shared" si="36"/>
        <v/>
      </c>
      <c r="L744" s="111" t="str">
        <f>IFERROR(VLOOKUP("http://skinnonews.com"&amp;A744,'기사 리스트'!C:E,3,FALSE),"")</f>
        <v/>
      </c>
      <c r="Q744" s="110" t="str">
        <f>IFERROR(IF(E744="O",(INDEX('기사 리스트'!B:B,MATCH("http://skinnonews.com"&amp;A744,'기사 리스트'!C:C,0))),""),"")</f>
        <v/>
      </c>
    </row>
    <row r="745" spans="1:17">
      <c r="A745" s="6" t="s">
        <v>2416</v>
      </c>
      <c r="B745" s="6">
        <v>1</v>
      </c>
      <c r="C745" s="6">
        <v>1</v>
      </c>
      <c r="D745" s="110" t="str">
        <f t="shared" si="34"/>
        <v/>
      </c>
      <c r="E745" s="110" t="str">
        <f>IF(D745="기사임",IFERROR(IF((VLOOKUP(CONCATENATE("http://skinnonews.com",A745),'기사 리스트'!C:E,3,FALSE))&gt;='뉴스룸 요약'!$F$17,"O",""),""),"")</f>
        <v/>
      </c>
      <c r="F745" s="110" t="str">
        <f>IFERROR(IF(VLOOKUP(CONCATENATE("http://skinnonews.com"&amp;A745),'기사 리스트'!C:D,2,FALSE)="yes","yes",""),"")</f>
        <v/>
      </c>
      <c r="G745" s="110" t="str">
        <f>IFERROR(IF(E745="O",B745/(EOMONTH('뉴스룸 요약'!$F$17,0)-(VLOOKUP(CONCATENATE("http://skinnonews.com",A745),'기사 리스트'!C:E,3,FALSE))+1),""),"")</f>
        <v/>
      </c>
      <c r="H745" s="110" t="str">
        <f>IFERROR(IF(E745="O",C745/(EOMONTH('뉴스룸 요약'!$F$17,0)-(VLOOKUP(CONCATENATE("http://skinnonews.com",A745),'기사 리스트'!C:E,3,FALSE))+1),""),"")</f>
        <v/>
      </c>
      <c r="I745" s="110" t="str">
        <f t="shared" si="35"/>
        <v/>
      </c>
      <c r="J745" s="110" t="str">
        <f t="shared" si="36"/>
        <v/>
      </c>
      <c r="L745" s="111" t="str">
        <f>IFERROR(VLOOKUP("http://skinnonews.com"&amp;A745,'기사 리스트'!C:E,3,FALSE),"")</f>
        <v/>
      </c>
      <c r="Q745" s="110" t="str">
        <f>IFERROR(IF(E745="O",(INDEX('기사 리스트'!B:B,MATCH("http://skinnonews.com"&amp;A745,'기사 리스트'!C:C,0))),""),"")</f>
        <v/>
      </c>
    </row>
    <row r="746" spans="1:17">
      <c r="A746" s="6" t="s">
        <v>1437</v>
      </c>
      <c r="B746" s="6">
        <v>1</v>
      </c>
      <c r="C746" s="6">
        <v>2</v>
      </c>
      <c r="D746" s="110" t="str">
        <f t="shared" si="34"/>
        <v/>
      </c>
      <c r="E746" s="110" t="str">
        <f>IF(D746="기사임",IFERROR(IF((VLOOKUP(CONCATENATE("http://skinnonews.com",A746),'기사 리스트'!C:E,3,FALSE))&gt;='뉴스룸 요약'!$F$17,"O",""),""),"")</f>
        <v/>
      </c>
      <c r="F746" s="110" t="str">
        <f>IFERROR(IF(VLOOKUP(CONCATENATE("http://skinnonews.com"&amp;A746),'기사 리스트'!C:D,2,FALSE)="yes","yes",""),"")</f>
        <v/>
      </c>
      <c r="G746" s="110" t="str">
        <f>IFERROR(IF(E746="O",B746/(EOMONTH('뉴스룸 요약'!$F$17,0)-(VLOOKUP(CONCATENATE("http://skinnonews.com",A746),'기사 리스트'!C:E,3,FALSE))+1),""),"")</f>
        <v/>
      </c>
      <c r="H746" s="110" t="str">
        <f>IFERROR(IF(E746="O",C746/(EOMONTH('뉴스룸 요약'!$F$17,0)-(VLOOKUP(CONCATENATE("http://skinnonews.com",A746),'기사 리스트'!C:E,3,FALSE))+1),""),"")</f>
        <v/>
      </c>
      <c r="I746" s="110" t="str">
        <f t="shared" si="35"/>
        <v/>
      </c>
      <c r="J746" s="110" t="str">
        <f t="shared" si="36"/>
        <v/>
      </c>
      <c r="L746" s="111" t="str">
        <f>IFERROR(VLOOKUP("http://skinnonews.com"&amp;A746,'기사 리스트'!C:E,3,FALSE),"")</f>
        <v/>
      </c>
      <c r="Q746" s="110" t="str">
        <f>IFERROR(IF(E746="O",(INDEX('기사 리스트'!B:B,MATCH("http://skinnonews.com"&amp;A746,'기사 리스트'!C:C,0))),""),"")</f>
        <v/>
      </c>
    </row>
    <row r="747" spans="1:17">
      <c r="A747" s="6" t="s">
        <v>2417</v>
      </c>
      <c r="B747" s="6">
        <v>1</v>
      </c>
      <c r="C747" s="6">
        <v>1</v>
      </c>
      <c r="D747" s="110" t="str">
        <f t="shared" si="34"/>
        <v/>
      </c>
      <c r="E747" s="110" t="str">
        <f>IF(D747="기사임",IFERROR(IF((VLOOKUP(CONCATENATE("http://skinnonews.com",A747),'기사 리스트'!C:E,3,FALSE))&gt;='뉴스룸 요약'!$F$17,"O",""),""),"")</f>
        <v/>
      </c>
      <c r="F747" s="110" t="str">
        <f>IFERROR(IF(VLOOKUP(CONCATENATE("http://skinnonews.com"&amp;A747),'기사 리스트'!C:D,2,FALSE)="yes","yes",""),"")</f>
        <v/>
      </c>
      <c r="G747" s="110" t="str">
        <f>IFERROR(IF(E747="O",B747/(EOMONTH('뉴스룸 요약'!$F$17,0)-(VLOOKUP(CONCATENATE("http://skinnonews.com",A747),'기사 리스트'!C:E,3,FALSE))+1),""),"")</f>
        <v/>
      </c>
      <c r="H747" s="110" t="str">
        <f>IFERROR(IF(E747="O",C747/(EOMONTH('뉴스룸 요약'!$F$17,0)-(VLOOKUP(CONCATENATE("http://skinnonews.com",A747),'기사 리스트'!C:E,3,FALSE))+1),""),"")</f>
        <v/>
      </c>
      <c r="I747" s="110" t="str">
        <f t="shared" si="35"/>
        <v/>
      </c>
      <c r="J747" s="110" t="str">
        <f t="shared" si="36"/>
        <v/>
      </c>
      <c r="L747" s="111" t="str">
        <f>IFERROR(VLOOKUP("http://skinnonews.com"&amp;A747,'기사 리스트'!C:E,3,FALSE),"")</f>
        <v/>
      </c>
      <c r="Q747" s="110" t="str">
        <f>IFERROR(IF(E747="O",(INDEX('기사 리스트'!B:B,MATCH("http://skinnonews.com"&amp;A747,'기사 리스트'!C:C,0))),""),"")</f>
        <v/>
      </c>
    </row>
    <row r="748" spans="1:17">
      <c r="A748" s="6" t="s">
        <v>1204</v>
      </c>
      <c r="B748" s="6">
        <v>1</v>
      </c>
      <c r="C748" s="6">
        <v>1</v>
      </c>
      <c r="D748" s="110" t="str">
        <f t="shared" si="34"/>
        <v/>
      </c>
      <c r="E748" s="110" t="str">
        <f>IF(D748="기사임",IFERROR(IF((VLOOKUP(CONCATENATE("http://skinnonews.com",A748),'기사 리스트'!C:E,3,FALSE))&gt;='뉴스룸 요약'!$F$17,"O",""),""),"")</f>
        <v/>
      </c>
      <c r="F748" s="110" t="str">
        <f>IFERROR(IF(VLOOKUP(CONCATENATE("http://skinnonews.com"&amp;A748),'기사 리스트'!C:D,2,FALSE)="yes","yes",""),"")</f>
        <v/>
      </c>
      <c r="G748" s="110" t="str">
        <f>IFERROR(IF(E748="O",B748/(EOMONTH('뉴스룸 요약'!$F$17,0)-(VLOOKUP(CONCATENATE("http://skinnonews.com",A748),'기사 리스트'!C:E,3,FALSE))+1),""),"")</f>
        <v/>
      </c>
      <c r="H748" s="110" t="str">
        <f>IFERROR(IF(E748="O",C748/(EOMONTH('뉴스룸 요약'!$F$17,0)-(VLOOKUP(CONCATENATE("http://skinnonews.com",A748),'기사 리스트'!C:E,3,FALSE))+1),""),"")</f>
        <v/>
      </c>
      <c r="I748" s="110" t="str">
        <f t="shared" si="35"/>
        <v/>
      </c>
      <c r="J748" s="110" t="str">
        <f t="shared" si="36"/>
        <v/>
      </c>
      <c r="L748" s="111" t="str">
        <f>IFERROR(VLOOKUP("http://skinnonews.com"&amp;A748,'기사 리스트'!C:E,3,FALSE),"")</f>
        <v/>
      </c>
      <c r="Q748" s="110" t="str">
        <f>IFERROR(IF(E748="O",(INDEX('기사 리스트'!B:B,MATCH("http://skinnonews.com"&amp;A748,'기사 리스트'!C:C,0))),""),"")</f>
        <v/>
      </c>
    </row>
    <row r="749" spans="1:17">
      <c r="A749" s="6" t="s">
        <v>1316</v>
      </c>
      <c r="B749" s="6">
        <v>1</v>
      </c>
      <c r="C749" s="6">
        <v>1</v>
      </c>
      <c r="D749" s="110" t="str">
        <f t="shared" si="34"/>
        <v/>
      </c>
      <c r="E749" s="110" t="str">
        <f>IF(D749="기사임",IFERROR(IF((VLOOKUP(CONCATENATE("http://skinnonews.com",A749),'기사 리스트'!C:E,3,FALSE))&gt;='뉴스룸 요약'!$F$17,"O",""),""),"")</f>
        <v/>
      </c>
      <c r="F749" s="110" t="str">
        <f>IFERROR(IF(VLOOKUP(CONCATENATE("http://skinnonews.com"&amp;A749),'기사 리스트'!C:D,2,FALSE)="yes","yes",""),"")</f>
        <v/>
      </c>
      <c r="G749" s="110" t="str">
        <f>IFERROR(IF(E749="O",B749/(EOMONTH('뉴스룸 요약'!$F$17,0)-(VLOOKUP(CONCATENATE("http://skinnonews.com",A749),'기사 리스트'!C:E,3,FALSE))+1),""),"")</f>
        <v/>
      </c>
      <c r="H749" s="110" t="str">
        <f>IFERROR(IF(E749="O",C749/(EOMONTH('뉴스룸 요약'!$F$17,0)-(VLOOKUP(CONCATENATE("http://skinnonews.com",A749),'기사 리스트'!C:E,3,FALSE))+1),""),"")</f>
        <v/>
      </c>
      <c r="I749" s="110" t="str">
        <f t="shared" si="35"/>
        <v/>
      </c>
      <c r="J749" s="110" t="str">
        <f t="shared" si="36"/>
        <v/>
      </c>
      <c r="L749" s="111" t="str">
        <f>IFERROR(VLOOKUP("http://skinnonews.com"&amp;A749,'기사 리스트'!C:E,3,FALSE),"")</f>
        <v/>
      </c>
      <c r="Q749" s="110" t="str">
        <f>IFERROR(IF(E749="O",(INDEX('기사 리스트'!B:B,MATCH("http://skinnonews.com"&amp;A749,'기사 리스트'!C:C,0))),""),"")</f>
        <v/>
      </c>
    </row>
    <row r="750" spans="1:17">
      <c r="A750" s="6" t="s">
        <v>2418</v>
      </c>
      <c r="B750" s="6">
        <v>1</v>
      </c>
      <c r="C750" s="6">
        <v>1</v>
      </c>
      <c r="D750" s="110" t="str">
        <f t="shared" si="34"/>
        <v/>
      </c>
      <c r="E750" s="110" t="str">
        <f>IF(D750="기사임",IFERROR(IF((VLOOKUP(CONCATENATE("http://skinnonews.com",A750),'기사 리스트'!C:E,3,FALSE))&gt;='뉴스룸 요약'!$F$17,"O",""),""),"")</f>
        <v/>
      </c>
      <c r="F750" s="110" t="str">
        <f>IFERROR(IF(VLOOKUP(CONCATENATE("http://skinnonews.com"&amp;A750),'기사 리스트'!C:D,2,FALSE)="yes","yes",""),"")</f>
        <v/>
      </c>
      <c r="G750" s="110" t="str">
        <f>IFERROR(IF(E750="O",B750/(EOMONTH('뉴스룸 요약'!$F$17,0)-(VLOOKUP(CONCATENATE("http://skinnonews.com",A750),'기사 리스트'!C:E,3,FALSE))+1),""),"")</f>
        <v/>
      </c>
      <c r="H750" s="110" t="str">
        <f>IFERROR(IF(E750="O",C750/(EOMONTH('뉴스룸 요약'!$F$17,0)-(VLOOKUP(CONCATENATE("http://skinnonews.com",A750),'기사 리스트'!C:E,3,FALSE))+1),""),"")</f>
        <v/>
      </c>
      <c r="I750" s="110" t="str">
        <f t="shared" si="35"/>
        <v/>
      </c>
      <c r="J750" s="110" t="str">
        <f t="shared" si="36"/>
        <v/>
      </c>
      <c r="L750" s="111" t="str">
        <f>IFERROR(VLOOKUP("http://skinnonews.com"&amp;A750,'기사 리스트'!C:E,3,FALSE),"")</f>
        <v/>
      </c>
      <c r="Q750" s="110" t="str">
        <f>IFERROR(IF(E750="O",(INDEX('기사 리스트'!B:B,MATCH("http://skinnonews.com"&amp;A750,'기사 리스트'!C:C,0))),""),"")</f>
        <v/>
      </c>
    </row>
    <row r="751" spans="1:17">
      <c r="A751" s="6" t="s">
        <v>2419</v>
      </c>
      <c r="B751" s="6">
        <v>1</v>
      </c>
      <c r="C751" s="6">
        <v>1</v>
      </c>
      <c r="D751" s="110" t="str">
        <f t="shared" si="34"/>
        <v/>
      </c>
      <c r="E751" s="110" t="str">
        <f>IF(D751="기사임",IFERROR(IF((VLOOKUP(CONCATENATE("http://skinnonews.com",A751),'기사 리스트'!C:E,3,FALSE))&gt;='뉴스룸 요약'!$F$17,"O",""),""),"")</f>
        <v/>
      </c>
      <c r="F751" s="110" t="str">
        <f>IFERROR(IF(VLOOKUP(CONCATENATE("http://skinnonews.com"&amp;A751),'기사 리스트'!C:D,2,FALSE)="yes","yes",""),"")</f>
        <v/>
      </c>
      <c r="G751" s="110" t="str">
        <f>IFERROR(IF(E751="O",B751/(EOMONTH('뉴스룸 요약'!$F$17,0)-(VLOOKUP(CONCATENATE("http://skinnonews.com",A751),'기사 리스트'!C:E,3,FALSE))+1),""),"")</f>
        <v/>
      </c>
      <c r="H751" s="110" t="str">
        <f>IFERROR(IF(E751="O",C751/(EOMONTH('뉴스룸 요약'!$F$17,0)-(VLOOKUP(CONCATENATE("http://skinnonews.com",A751),'기사 리스트'!C:E,3,FALSE))+1),""),"")</f>
        <v/>
      </c>
      <c r="I751" s="110" t="str">
        <f t="shared" si="35"/>
        <v/>
      </c>
      <c r="J751" s="110" t="str">
        <f t="shared" si="36"/>
        <v/>
      </c>
      <c r="L751" s="111" t="str">
        <f>IFERROR(VLOOKUP("http://skinnonews.com"&amp;A751,'기사 리스트'!C:E,3,FALSE),"")</f>
        <v/>
      </c>
      <c r="Q751" s="110" t="str">
        <f>IFERROR(IF(E751="O",(INDEX('기사 리스트'!B:B,MATCH("http://skinnonews.com"&amp;A751,'기사 리스트'!C:C,0))),""),"")</f>
        <v/>
      </c>
    </row>
    <row r="752" spans="1:17">
      <c r="A752" s="6" t="s">
        <v>2420</v>
      </c>
      <c r="B752" s="6">
        <v>1</v>
      </c>
      <c r="C752" s="6">
        <v>1</v>
      </c>
      <c r="D752" s="110" t="str">
        <f t="shared" si="34"/>
        <v/>
      </c>
      <c r="E752" s="110" t="str">
        <f>IF(D752="기사임",IFERROR(IF((VLOOKUP(CONCATENATE("http://skinnonews.com",A752),'기사 리스트'!C:E,3,FALSE))&gt;='뉴스룸 요약'!$F$17,"O",""),""),"")</f>
        <v/>
      </c>
      <c r="F752" s="110" t="str">
        <f>IFERROR(IF(VLOOKUP(CONCATENATE("http://skinnonews.com"&amp;A752),'기사 리스트'!C:D,2,FALSE)="yes","yes",""),"")</f>
        <v/>
      </c>
      <c r="G752" s="110" t="str">
        <f>IFERROR(IF(E752="O",B752/(EOMONTH('뉴스룸 요약'!$F$17,0)-(VLOOKUP(CONCATENATE("http://skinnonews.com",A752),'기사 리스트'!C:E,3,FALSE))+1),""),"")</f>
        <v/>
      </c>
      <c r="H752" s="110" t="str">
        <f>IFERROR(IF(E752="O",C752/(EOMONTH('뉴스룸 요약'!$F$17,0)-(VLOOKUP(CONCATENATE("http://skinnonews.com",A752),'기사 리스트'!C:E,3,FALSE))+1),""),"")</f>
        <v/>
      </c>
      <c r="I752" s="110" t="str">
        <f t="shared" si="35"/>
        <v/>
      </c>
      <c r="J752" s="110" t="str">
        <f t="shared" si="36"/>
        <v/>
      </c>
      <c r="L752" s="111" t="str">
        <f>IFERROR(VLOOKUP("http://skinnonews.com"&amp;A752,'기사 리스트'!C:E,3,FALSE),"")</f>
        <v/>
      </c>
      <c r="Q752" s="110" t="str">
        <f>IFERROR(IF(E752="O",(INDEX('기사 리스트'!B:B,MATCH("http://skinnonews.com"&amp;A752,'기사 리스트'!C:C,0))),""),"")</f>
        <v/>
      </c>
    </row>
    <row r="753" spans="1:17">
      <c r="A753" s="6" t="s">
        <v>2421</v>
      </c>
      <c r="B753" s="6">
        <v>1</v>
      </c>
      <c r="C753" s="6">
        <v>1</v>
      </c>
      <c r="D753" s="110" t="str">
        <f t="shared" si="34"/>
        <v/>
      </c>
      <c r="E753" s="110" t="str">
        <f>IF(D753="기사임",IFERROR(IF((VLOOKUP(CONCATENATE("http://skinnonews.com",A753),'기사 리스트'!C:E,3,FALSE))&gt;='뉴스룸 요약'!$F$17,"O",""),""),"")</f>
        <v/>
      </c>
      <c r="F753" s="110" t="str">
        <f>IFERROR(IF(VLOOKUP(CONCATENATE("http://skinnonews.com"&amp;A753),'기사 리스트'!C:D,2,FALSE)="yes","yes",""),"")</f>
        <v/>
      </c>
      <c r="G753" s="110" t="str">
        <f>IFERROR(IF(E753="O",B753/(EOMONTH('뉴스룸 요약'!$F$17,0)-(VLOOKUP(CONCATENATE("http://skinnonews.com",A753),'기사 리스트'!C:E,3,FALSE))+1),""),"")</f>
        <v/>
      </c>
      <c r="H753" s="110" t="str">
        <f>IFERROR(IF(E753="O",C753/(EOMONTH('뉴스룸 요약'!$F$17,0)-(VLOOKUP(CONCATENATE("http://skinnonews.com",A753),'기사 리스트'!C:E,3,FALSE))+1),""),"")</f>
        <v/>
      </c>
      <c r="I753" s="110" t="str">
        <f t="shared" si="35"/>
        <v/>
      </c>
      <c r="J753" s="110" t="str">
        <f t="shared" si="36"/>
        <v/>
      </c>
      <c r="L753" s="111" t="str">
        <f>IFERROR(VLOOKUP("http://skinnonews.com"&amp;A753,'기사 리스트'!C:E,3,FALSE),"")</f>
        <v/>
      </c>
      <c r="Q753" s="110" t="str">
        <f>IFERROR(IF(E753="O",(INDEX('기사 리스트'!B:B,MATCH("http://skinnonews.com"&amp;A753,'기사 리스트'!C:C,0))),""),"")</f>
        <v/>
      </c>
    </row>
    <row r="754" spans="1:17">
      <c r="A754" s="6" t="s">
        <v>2422</v>
      </c>
      <c r="B754" s="6">
        <v>1</v>
      </c>
      <c r="C754" s="6">
        <v>1</v>
      </c>
      <c r="D754" s="110" t="str">
        <f t="shared" si="34"/>
        <v/>
      </c>
      <c r="E754" s="110" t="str">
        <f>IF(D754="기사임",IFERROR(IF((VLOOKUP(CONCATENATE("http://skinnonews.com",A754),'기사 리스트'!C:E,3,FALSE))&gt;='뉴스룸 요약'!$F$17,"O",""),""),"")</f>
        <v/>
      </c>
      <c r="F754" s="110" t="str">
        <f>IFERROR(IF(VLOOKUP(CONCATENATE("http://skinnonews.com"&amp;A754),'기사 리스트'!C:D,2,FALSE)="yes","yes",""),"")</f>
        <v/>
      </c>
      <c r="G754" s="110" t="str">
        <f>IFERROR(IF(E754="O",B754/(EOMONTH('뉴스룸 요약'!$F$17,0)-(VLOOKUP(CONCATENATE("http://skinnonews.com",A754),'기사 리스트'!C:E,3,FALSE))+1),""),"")</f>
        <v/>
      </c>
      <c r="H754" s="110" t="str">
        <f>IFERROR(IF(E754="O",C754/(EOMONTH('뉴스룸 요약'!$F$17,0)-(VLOOKUP(CONCATENATE("http://skinnonews.com",A754),'기사 리스트'!C:E,3,FALSE))+1),""),"")</f>
        <v/>
      </c>
      <c r="I754" s="110" t="str">
        <f t="shared" si="35"/>
        <v/>
      </c>
      <c r="J754" s="110" t="str">
        <f t="shared" si="36"/>
        <v/>
      </c>
      <c r="L754" s="111" t="str">
        <f>IFERROR(VLOOKUP("http://skinnonews.com"&amp;A754,'기사 리스트'!C:E,3,FALSE),"")</f>
        <v/>
      </c>
      <c r="Q754" s="110" t="str">
        <f>IFERROR(IF(E754="O",(INDEX('기사 리스트'!B:B,MATCH("http://skinnonews.com"&amp;A754,'기사 리스트'!C:C,0))),""),"")</f>
        <v/>
      </c>
    </row>
    <row r="755" spans="1:17">
      <c r="A755" s="6" t="s">
        <v>2423</v>
      </c>
      <c r="B755" s="6">
        <v>1</v>
      </c>
      <c r="C755" s="6">
        <v>1</v>
      </c>
      <c r="D755" s="110" t="str">
        <f t="shared" si="34"/>
        <v/>
      </c>
      <c r="E755" s="110" t="str">
        <f>IF(D755="기사임",IFERROR(IF((VLOOKUP(CONCATENATE("http://skinnonews.com",A755),'기사 리스트'!C:E,3,FALSE))&gt;='뉴스룸 요약'!$F$17,"O",""),""),"")</f>
        <v/>
      </c>
      <c r="F755" s="110" t="str">
        <f>IFERROR(IF(VLOOKUP(CONCATENATE("http://skinnonews.com"&amp;A755),'기사 리스트'!C:D,2,FALSE)="yes","yes",""),"")</f>
        <v/>
      </c>
      <c r="G755" s="110" t="str">
        <f>IFERROR(IF(E755="O",B755/(EOMONTH('뉴스룸 요약'!$F$17,0)-(VLOOKUP(CONCATENATE("http://skinnonews.com",A755),'기사 리스트'!C:E,3,FALSE))+1),""),"")</f>
        <v/>
      </c>
      <c r="H755" s="110" t="str">
        <f>IFERROR(IF(E755="O",C755/(EOMONTH('뉴스룸 요약'!$F$17,0)-(VLOOKUP(CONCATENATE("http://skinnonews.com",A755),'기사 리스트'!C:E,3,FALSE))+1),""),"")</f>
        <v/>
      </c>
      <c r="I755" s="110" t="str">
        <f t="shared" si="35"/>
        <v/>
      </c>
      <c r="J755" s="110" t="str">
        <f t="shared" si="36"/>
        <v/>
      </c>
      <c r="L755" s="111" t="str">
        <f>IFERROR(VLOOKUP("http://skinnonews.com"&amp;A755,'기사 리스트'!C:E,3,FALSE),"")</f>
        <v/>
      </c>
      <c r="Q755" s="110" t="str">
        <f>IFERROR(IF(E755="O",(INDEX('기사 리스트'!B:B,MATCH("http://skinnonews.com"&amp;A755,'기사 리스트'!C:C,0))),""),"")</f>
        <v/>
      </c>
    </row>
    <row r="756" spans="1:17">
      <c r="A756" s="6" t="s">
        <v>1978</v>
      </c>
      <c r="B756" s="6">
        <v>1</v>
      </c>
      <c r="C756" s="6">
        <v>2</v>
      </c>
      <c r="D756" s="110" t="str">
        <f t="shared" si="34"/>
        <v/>
      </c>
      <c r="E756" s="110" t="str">
        <f>IF(D756="기사임",IFERROR(IF((VLOOKUP(CONCATENATE("http://skinnonews.com",A756),'기사 리스트'!C:E,3,FALSE))&gt;='뉴스룸 요약'!$F$17,"O",""),""),"")</f>
        <v/>
      </c>
      <c r="F756" s="110" t="str">
        <f>IFERROR(IF(VLOOKUP(CONCATENATE("http://skinnonews.com"&amp;A756),'기사 리스트'!C:D,2,FALSE)="yes","yes",""),"")</f>
        <v/>
      </c>
      <c r="G756" s="110" t="str">
        <f>IFERROR(IF(E756="O",B756/(EOMONTH('뉴스룸 요약'!$F$17,0)-(VLOOKUP(CONCATENATE("http://skinnonews.com",A756),'기사 리스트'!C:E,3,FALSE))+1),""),"")</f>
        <v/>
      </c>
      <c r="H756" s="110" t="str">
        <f>IFERROR(IF(E756="O",C756/(EOMONTH('뉴스룸 요약'!$F$17,0)-(VLOOKUP(CONCATENATE("http://skinnonews.com",A756),'기사 리스트'!C:E,3,FALSE))+1),""),"")</f>
        <v/>
      </c>
      <c r="I756" s="110" t="str">
        <f t="shared" si="35"/>
        <v/>
      </c>
      <c r="J756" s="110" t="str">
        <f t="shared" si="36"/>
        <v/>
      </c>
      <c r="L756" s="111" t="str">
        <f>IFERROR(VLOOKUP("http://skinnonews.com"&amp;A756,'기사 리스트'!C:E,3,FALSE),"")</f>
        <v/>
      </c>
      <c r="Q756" s="110" t="str">
        <f>IFERROR(IF(E756="O",(INDEX('기사 리스트'!B:B,MATCH("http://skinnonews.com"&amp;A756,'기사 리스트'!C:C,0))),""),"")</f>
        <v/>
      </c>
    </row>
    <row r="757" spans="1:17">
      <c r="A757" s="6" t="s">
        <v>2424</v>
      </c>
      <c r="B757" s="6">
        <v>1</v>
      </c>
      <c r="C757" s="6">
        <v>1</v>
      </c>
      <c r="D757" s="110" t="str">
        <f t="shared" si="34"/>
        <v/>
      </c>
      <c r="E757" s="110" t="str">
        <f>IF(D757="기사임",IFERROR(IF((VLOOKUP(CONCATENATE("http://skinnonews.com",A757),'기사 리스트'!C:E,3,FALSE))&gt;='뉴스룸 요약'!$F$17,"O",""),""),"")</f>
        <v/>
      </c>
      <c r="F757" s="110" t="str">
        <f>IFERROR(IF(VLOOKUP(CONCATENATE("http://skinnonews.com"&amp;A757),'기사 리스트'!C:D,2,FALSE)="yes","yes",""),"")</f>
        <v/>
      </c>
      <c r="G757" s="110" t="str">
        <f>IFERROR(IF(E757="O",B757/(EOMONTH('뉴스룸 요약'!$F$17,0)-(VLOOKUP(CONCATENATE("http://skinnonews.com",A757),'기사 리스트'!C:E,3,FALSE))+1),""),"")</f>
        <v/>
      </c>
      <c r="H757" s="110" t="str">
        <f>IFERROR(IF(E757="O",C757/(EOMONTH('뉴스룸 요약'!$F$17,0)-(VLOOKUP(CONCATENATE("http://skinnonews.com",A757),'기사 리스트'!C:E,3,FALSE))+1),""),"")</f>
        <v/>
      </c>
      <c r="I757" s="110" t="str">
        <f t="shared" si="35"/>
        <v/>
      </c>
      <c r="J757" s="110" t="str">
        <f t="shared" si="36"/>
        <v/>
      </c>
      <c r="L757" s="111" t="str">
        <f>IFERROR(VLOOKUP("http://skinnonews.com"&amp;A757,'기사 리스트'!C:E,3,FALSE),"")</f>
        <v/>
      </c>
      <c r="Q757" s="110" t="str">
        <f>IFERROR(IF(E757="O",(INDEX('기사 리스트'!B:B,MATCH("http://skinnonews.com"&amp;A757,'기사 리스트'!C:C,0))),""),"")</f>
        <v/>
      </c>
    </row>
    <row r="758" spans="1:17">
      <c r="A758" s="6" t="s">
        <v>2425</v>
      </c>
      <c r="B758" s="6">
        <v>1</v>
      </c>
      <c r="C758" s="6">
        <v>1</v>
      </c>
      <c r="D758" s="110" t="str">
        <f t="shared" si="34"/>
        <v/>
      </c>
      <c r="E758" s="110" t="str">
        <f>IF(D758="기사임",IFERROR(IF((VLOOKUP(CONCATENATE("http://skinnonews.com",A758),'기사 리스트'!C:E,3,FALSE))&gt;='뉴스룸 요약'!$F$17,"O",""),""),"")</f>
        <v/>
      </c>
      <c r="F758" s="110" t="str">
        <f>IFERROR(IF(VLOOKUP(CONCATENATE("http://skinnonews.com"&amp;A758),'기사 리스트'!C:D,2,FALSE)="yes","yes",""),"")</f>
        <v/>
      </c>
      <c r="G758" s="110" t="str">
        <f>IFERROR(IF(E758="O",B758/(EOMONTH('뉴스룸 요약'!$F$17,0)-(VLOOKUP(CONCATENATE("http://skinnonews.com",A758),'기사 리스트'!C:E,3,FALSE))+1),""),"")</f>
        <v/>
      </c>
      <c r="H758" s="110" t="str">
        <f>IFERROR(IF(E758="O",C758/(EOMONTH('뉴스룸 요약'!$F$17,0)-(VLOOKUP(CONCATENATE("http://skinnonews.com",A758),'기사 리스트'!C:E,3,FALSE))+1),""),"")</f>
        <v/>
      </c>
      <c r="I758" s="110" t="str">
        <f t="shared" si="35"/>
        <v/>
      </c>
      <c r="J758" s="110" t="str">
        <f t="shared" si="36"/>
        <v/>
      </c>
      <c r="L758" s="111" t="str">
        <f>IFERROR(VLOOKUP("http://skinnonews.com"&amp;A758,'기사 리스트'!C:E,3,FALSE),"")</f>
        <v/>
      </c>
      <c r="Q758" s="110" t="str">
        <f>IFERROR(IF(E758="O",(INDEX('기사 리스트'!B:B,MATCH("http://skinnonews.com"&amp;A758,'기사 리스트'!C:C,0))),""),"")</f>
        <v/>
      </c>
    </row>
    <row r="759" spans="1:17">
      <c r="A759" s="6" t="s">
        <v>2426</v>
      </c>
      <c r="B759" s="6">
        <v>1</v>
      </c>
      <c r="C759" s="6">
        <v>1</v>
      </c>
      <c r="D759" s="110" t="str">
        <f t="shared" si="34"/>
        <v/>
      </c>
      <c r="E759" s="110" t="str">
        <f>IF(D759="기사임",IFERROR(IF((VLOOKUP(CONCATENATE("http://skinnonews.com",A759),'기사 리스트'!C:E,3,FALSE))&gt;='뉴스룸 요약'!$F$17,"O",""),""),"")</f>
        <v/>
      </c>
      <c r="F759" s="110" t="str">
        <f>IFERROR(IF(VLOOKUP(CONCATENATE("http://skinnonews.com"&amp;A759),'기사 리스트'!C:D,2,FALSE)="yes","yes",""),"")</f>
        <v/>
      </c>
      <c r="G759" s="110" t="str">
        <f>IFERROR(IF(E759="O",B759/(EOMONTH('뉴스룸 요약'!$F$17,0)-(VLOOKUP(CONCATENATE("http://skinnonews.com",A759),'기사 리스트'!C:E,3,FALSE))+1),""),"")</f>
        <v/>
      </c>
      <c r="H759" s="110" t="str">
        <f>IFERROR(IF(E759="O",C759/(EOMONTH('뉴스룸 요약'!$F$17,0)-(VLOOKUP(CONCATENATE("http://skinnonews.com",A759),'기사 리스트'!C:E,3,FALSE))+1),""),"")</f>
        <v/>
      </c>
      <c r="I759" s="110" t="str">
        <f t="shared" si="35"/>
        <v/>
      </c>
      <c r="J759" s="110" t="str">
        <f t="shared" si="36"/>
        <v/>
      </c>
      <c r="L759" s="111" t="str">
        <f>IFERROR(VLOOKUP("http://skinnonews.com"&amp;A759,'기사 리스트'!C:E,3,FALSE),"")</f>
        <v/>
      </c>
      <c r="Q759" s="110" t="str">
        <f>IFERROR(IF(E759="O",(INDEX('기사 리스트'!B:B,MATCH("http://skinnonews.com"&amp;A759,'기사 리스트'!C:C,0))),""),"")</f>
        <v/>
      </c>
    </row>
    <row r="760" spans="1:17">
      <c r="A760" s="6" t="s">
        <v>2427</v>
      </c>
      <c r="B760" s="6">
        <v>1</v>
      </c>
      <c r="C760" s="6">
        <v>1</v>
      </c>
      <c r="D760" s="110" t="str">
        <f t="shared" si="34"/>
        <v/>
      </c>
      <c r="E760" s="110" t="str">
        <f>IF(D760="기사임",IFERROR(IF((VLOOKUP(CONCATENATE("http://skinnonews.com",A760),'기사 리스트'!C:E,3,FALSE))&gt;='뉴스룸 요약'!$F$17,"O",""),""),"")</f>
        <v/>
      </c>
      <c r="F760" s="110" t="str">
        <f>IFERROR(IF(VLOOKUP(CONCATENATE("http://skinnonews.com"&amp;A760),'기사 리스트'!C:D,2,FALSE)="yes","yes",""),"")</f>
        <v/>
      </c>
      <c r="G760" s="110" t="str">
        <f>IFERROR(IF(E760="O",B760/(EOMONTH('뉴스룸 요약'!$F$17,0)-(VLOOKUP(CONCATENATE("http://skinnonews.com",A760),'기사 리스트'!C:E,3,FALSE))+1),""),"")</f>
        <v/>
      </c>
      <c r="H760" s="110" t="str">
        <f>IFERROR(IF(E760="O",C760/(EOMONTH('뉴스룸 요약'!$F$17,0)-(VLOOKUP(CONCATENATE("http://skinnonews.com",A760),'기사 리스트'!C:E,3,FALSE))+1),""),"")</f>
        <v/>
      </c>
      <c r="I760" s="110" t="str">
        <f t="shared" si="35"/>
        <v/>
      </c>
      <c r="J760" s="110" t="str">
        <f t="shared" si="36"/>
        <v/>
      </c>
      <c r="L760" s="111" t="str">
        <f>IFERROR(VLOOKUP("http://skinnonews.com"&amp;A760,'기사 리스트'!C:E,3,FALSE),"")</f>
        <v/>
      </c>
      <c r="Q760" s="110" t="str">
        <f>IFERROR(IF(E760="O",(INDEX('기사 리스트'!B:B,MATCH("http://skinnonews.com"&amp;A760,'기사 리스트'!C:C,0))),""),"")</f>
        <v/>
      </c>
    </row>
    <row r="761" spans="1:17">
      <c r="A761" s="6" t="s">
        <v>2428</v>
      </c>
      <c r="B761" s="6">
        <v>1</v>
      </c>
      <c r="C761" s="6">
        <v>1</v>
      </c>
      <c r="D761" s="110" t="str">
        <f t="shared" si="34"/>
        <v/>
      </c>
      <c r="E761" s="110" t="str">
        <f>IF(D761="기사임",IFERROR(IF((VLOOKUP(CONCATENATE("http://skinnonews.com",A761),'기사 리스트'!C:E,3,FALSE))&gt;='뉴스룸 요약'!$F$17,"O",""),""),"")</f>
        <v/>
      </c>
      <c r="F761" s="110" t="str">
        <f>IFERROR(IF(VLOOKUP(CONCATENATE("http://skinnonews.com"&amp;A761),'기사 리스트'!C:D,2,FALSE)="yes","yes",""),"")</f>
        <v/>
      </c>
      <c r="G761" s="110" t="str">
        <f>IFERROR(IF(E761="O",B761/(EOMONTH('뉴스룸 요약'!$F$17,0)-(VLOOKUP(CONCATENATE("http://skinnonews.com",A761),'기사 리스트'!C:E,3,FALSE))+1),""),"")</f>
        <v/>
      </c>
      <c r="H761" s="110" t="str">
        <f>IFERROR(IF(E761="O",C761/(EOMONTH('뉴스룸 요약'!$F$17,0)-(VLOOKUP(CONCATENATE("http://skinnonews.com",A761),'기사 리스트'!C:E,3,FALSE))+1),""),"")</f>
        <v/>
      </c>
      <c r="I761" s="110" t="str">
        <f t="shared" si="35"/>
        <v/>
      </c>
      <c r="J761" s="110" t="str">
        <f t="shared" si="36"/>
        <v/>
      </c>
      <c r="L761" s="111" t="str">
        <f>IFERROR(VLOOKUP("http://skinnonews.com"&amp;A761,'기사 리스트'!C:E,3,FALSE),"")</f>
        <v/>
      </c>
      <c r="Q761" s="110" t="str">
        <f>IFERROR(IF(E761="O",(INDEX('기사 리스트'!B:B,MATCH("http://skinnonews.com"&amp;A761,'기사 리스트'!C:C,0))),""),"")</f>
        <v/>
      </c>
    </row>
    <row r="762" spans="1:17">
      <c r="A762" s="6" t="s">
        <v>1262</v>
      </c>
      <c r="B762" s="6">
        <v>1</v>
      </c>
      <c r="C762" s="6">
        <v>1</v>
      </c>
      <c r="D762" s="110" t="str">
        <f t="shared" si="34"/>
        <v/>
      </c>
      <c r="E762" s="110" t="str">
        <f>IF(D762="기사임",IFERROR(IF((VLOOKUP(CONCATENATE("http://skinnonews.com",A762),'기사 리스트'!C:E,3,FALSE))&gt;='뉴스룸 요약'!$F$17,"O",""),""),"")</f>
        <v/>
      </c>
      <c r="F762" s="110" t="str">
        <f>IFERROR(IF(VLOOKUP(CONCATENATE("http://skinnonews.com"&amp;A762),'기사 리스트'!C:D,2,FALSE)="yes","yes",""),"")</f>
        <v/>
      </c>
      <c r="G762" s="110" t="str">
        <f>IFERROR(IF(E762="O",B762/(EOMONTH('뉴스룸 요약'!$F$17,0)-(VLOOKUP(CONCATENATE("http://skinnonews.com",A762),'기사 리스트'!C:E,3,FALSE))+1),""),"")</f>
        <v/>
      </c>
      <c r="H762" s="110" t="str">
        <f>IFERROR(IF(E762="O",C762/(EOMONTH('뉴스룸 요약'!$F$17,0)-(VLOOKUP(CONCATENATE("http://skinnonews.com",A762),'기사 리스트'!C:E,3,FALSE))+1),""),"")</f>
        <v/>
      </c>
      <c r="I762" s="110" t="str">
        <f t="shared" si="35"/>
        <v/>
      </c>
      <c r="J762" s="110" t="str">
        <f t="shared" si="36"/>
        <v/>
      </c>
      <c r="L762" s="111" t="str">
        <f>IFERROR(VLOOKUP("http://skinnonews.com"&amp;A762,'기사 리스트'!C:E,3,FALSE),"")</f>
        <v/>
      </c>
      <c r="Q762" s="110" t="str">
        <f>IFERROR(IF(E762="O",(INDEX('기사 리스트'!B:B,MATCH("http://skinnonews.com"&amp;A762,'기사 리스트'!C:C,0))),""),"")</f>
        <v/>
      </c>
    </row>
    <row r="763" spans="1:17">
      <c r="A763" s="6" t="s">
        <v>2429</v>
      </c>
      <c r="B763" s="6">
        <v>1</v>
      </c>
      <c r="C763" s="6">
        <v>1</v>
      </c>
      <c r="D763" s="110" t="str">
        <f t="shared" si="34"/>
        <v/>
      </c>
      <c r="E763" s="110" t="str">
        <f>IF(D763="기사임",IFERROR(IF((VLOOKUP(CONCATENATE("http://skinnonews.com",A763),'기사 리스트'!C:E,3,FALSE))&gt;='뉴스룸 요약'!$F$17,"O",""),""),"")</f>
        <v/>
      </c>
      <c r="F763" s="110" t="str">
        <f>IFERROR(IF(VLOOKUP(CONCATENATE("http://skinnonews.com"&amp;A763),'기사 리스트'!C:D,2,FALSE)="yes","yes",""),"")</f>
        <v/>
      </c>
      <c r="G763" s="110" t="str">
        <f>IFERROR(IF(E763="O",B763/(EOMONTH('뉴스룸 요약'!$F$17,0)-(VLOOKUP(CONCATENATE("http://skinnonews.com",A763),'기사 리스트'!C:E,3,FALSE))+1),""),"")</f>
        <v/>
      </c>
      <c r="H763" s="110" t="str">
        <f>IFERROR(IF(E763="O",C763/(EOMONTH('뉴스룸 요약'!$F$17,0)-(VLOOKUP(CONCATENATE("http://skinnonews.com",A763),'기사 리스트'!C:E,3,FALSE))+1),""),"")</f>
        <v/>
      </c>
      <c r="I763" s="110" t="str">
        <f t="shared" si="35"/>
        <v/>
      </c>
      <c r="J763" s="110" t="str">
        <f t="shared" si="36"/>
        <v/>
      </c>
      <c r="L763" s="111" t="str">
        <f>IFERROR(VLOOKUP("http://skinnonews.com"&amp;A763,'기사 리스트'!C:E,3,FALSE),"")</f>
        <v/>
      </c>
      <c r="Q763" s="110" t="str">
        <f>IFERROR(IF(E763="O",(INDEX('기사 리스트'!B:B,MATCH("http://skinnonews.com"&amp;A763,'기사 리스트'!C:C,0))),""),"")</f>
        <v/>
      </c>
    </row>
    <row r="764" spans="1:17">
      <c r="A764" s="6" t="s">
        <v>2430</v>
      </c>
      <c r="B764" s="6">
        <v>1</v>
      </c>
      <c r="C764" s="6">
        <v>1</v>
      </c>
      <c r="D764" s="110" t="str">
        <f t="shared" si="34"/>
        <v/>
      </c>
      <c r="E764" s="110" t="str">
        <f>IF(D764="기사임",IFERROR(IF((VLOOKUP(CONCATENATE("http://skinnonews.com",A764),'기사 리스트'!C:E,3,FALSE))&gt;='뉴스룸 요약'!$F$17,"O",""),""),"")</f>
        <v/>
      </c>
      <c r="F764" s="110" t="str">
        <f>IFERROR(IF(VLOOKUP(CONCATENATE("http://skinnonews.com"&amp;A764),'기사 리스트'!C:D,2,FALSE)="yes","yes",""),"")</f>
        <v/>
      </c>
      <c r="G764" s="110" t="str">
        <f>IFERROR(IF(E764="O",B764/(EOMONTH('뉴스룸 요약'!$F$17,0)-(VLOOKUP(CONCATENATE("http://skinnonews.com",A764),'기사 리스트'!C:E,3,FALSE))+1),""),"")</f>
        <v/>
      </c>
      <c r="H764" s="110" t="str">
        <f>IFERROR(IF(E764="O",C764/(EOMONTH('뉴스룸 요약'!$F$17,0)-(VLOOKUP(CONCATENATE("http://skinnonews.com",A764),'기사 리스트'!C:E,3,FALSE))+1),""),"")</f>
        <v/>
      </c>
      <c r="I764" s="110" t="str">
        <f t="shared" si="35"/>
        <v/>
      </c>
      <c r="J764" s="110" t="str">
        <f t="shared" si="36"/>
        <v/>
      </c>
      <c r="L764" s="111" t="str">
        <f>IFERROR(VLOOKUP("http://skinnonews.com"&amp;A764,'기사 리스트'!C:E,3,FALSE),"")</f>
        <v/>
      </c>
      <c r="Q764" s="110" t="str">
        <f>IFERROR(IF(E764="O",(INDEX('기사 리스트'!B:B,MATCH("http://skinnonews.com"&amp;A764,'기사 리스트'!C:C,0))),""),"")</f>
        <v/>
      </c>
    </row>
    <row r="765" spans="1:17">
      <c r="A765" s="6" t="s">
        <v>2431</v>
      </c>
      <c r="B765" s="6">
        <v>1</v>
      </c>
      <c r="C765" s="6">
        <v>1</v>
      </c>
      <c r="D765" s="110" t="str">
        <f t="shared" si="34"/>
        <v/>
      </c>
      <c r="E765" s="110" t="str">
        <f>IF(D765="기사임",IFERROR(IF((VLOOKUP(CONCATENATE("http://skinnonews.com",A765),'기사 리스트'!C:E,3,FALSE))&gt;='뉴스룸 요약'!$F$17,"O",""),""),"")</f>
        <v/>
      </c>
      <c r="F765" s="110" t="str">
        <f>IFERROR(IF(VLOOKUP(CONCATENATE("http://skinnonews.com"&amp;A765),'기사 리스트'!C:D,2,FALSE)="yes","yes",""),"")</f>
        <v/>
      </c>
      <c r="G765" s="110" t="str">
        <f>IFERROR(IF(E765="O",B765/(EOMONTH('뉴스룸 요약'!$F$17,0)-(VLOOKUP(CONCATENATE("http://skinnonews.com",A765),'기사 리스트'!C:E,3,FALSE))+1),""),"")</f>
        <v/>
      </c>
      <c r="H765" s="110" t="str">
        <f>IFERROR(IF(E765="O",C765/(EOMONTH('뉴스룸 요약'!$F$17,0)-(VLOOKUP(CONCATENATE("http://skinnonews.com",A765),'기사 리스트'!C:E,3,FALSE))+1),""),"")</f>
        <v/>
      </c>
      <c r="I765" s="110" t="str">
        <f t="shared" si="35"/>
        <v/>
      </c>
      <c r="J765" s="110" t="str">
        <f t="shared" si="36"/>
        <v/>
      </c>
      <c r="L765" s="111" t="str">
        <f>IFERROR(VLOOKUP("http://skinnonews.com"&amp;A765,'기사 리스트'!C:E,3,FALSE),"")</f>
        <v/>
      </c>
      <c r="Q765" s="110" t="str">
        <f>IFERROR(IF(E765="O",(INDEX('기사 리스트'!B:B,MATCH("http://skinnonews.com"&amp;A765,'기사 리스트'!C:C,0))),""),"")</f>
        <v/>
      </c>
    </row>
    <row r="766" spans="1:17">
      <c r="A766" s="6" t="s">
        <v>2432</v>
      </c>
      <c r="B766" s="6">
        <v>1</v>
      </c>
      <c r="C766" s="6">
        <v>1</v>
      </c>
      <c r="D766" s="110" t="str">
        <f t="shared" si="34"/>
        <v/>
      </c>
      <c r="E766" s="110" t="str">
        <f>IF(D766="기사임",IFERROR(IF((VLOOKUP(CONCATENATE("http://skinnonews.com",A766),'기사 리스트'!C:E,3,FALSE))&gt;='뉴스룸 요약'!$F$17,"O",""),""),"")</f>
        <v/>
      </c>
      <c r="F766" s="110" t="str">
        <f>IFERROR(IF(VLOOKUP(CONCATENATE("http://skinnonews.com"&amp;A766),'기사 리스트'!C:D,2,FALSE)="yes","yes",""),"")</f>
        <v/>
      </c>
      <c r="G766" s="110" t="str">
        <f>IFERROR(IF(E766="O",B766/(EOMONTH('뉴스룸 요약'!$F$17,0)-(VLOOKUP(CONCATENATE("http://skinnonews.com",A766),'기사 리스트'!C:E,3,FALSE))+1),""),"")</f>
        <v/>
      </c>
      <c r="H766" s="110" t="str">
        <f>IFERROR(IF(E766="O",C766/(EOMONTH('뉴스룸 요약'!$F$17,0)-(VLOOKUP(CONCATENATE("http://skinnonews.com",A766),'기사 리스트'!C:E,3,FALSE))+1),""),"")</f>
        <v/>
      </c>
      <c r="I766" s="110" t="str">
        <f t="shared" si="35"/>
        <v/>
      </c>
      <c r="J766" s="110" t="str">
        <f t="shared" si="36"/>
        <v/>
      </c>
      <c r="L766" s="111" t="str">
        <f>IFERROR(VLOOKUP("http://skinnonews.com"&amp;A766,'기사 리스트'!C:E,3,FALSE),"")</f>
        <v/>
      </c>
      <c r="Q766" s="110" t="str">
        <f>IFERROR(IF(E766="O",(INDEX('기사 리스트'!B:B,MATCH("http://skinnonews.com"&amp;A766,'기사 리스트'!C:C,0))),""),"")</f>
        <v/>
      </c>
    </row>
    <row r="767" spans="1:17">
      <c r="A767" s="6" t="s">
        <v>674</v>
      </c>
      <c r="B767" s="6">
        <v>1</v>
      </c>
      <c r="C767" s="6">
        <v>1</v>
      </c>
      <c r="D767" s="110" t="str">
        <f t="shared" si="34"/>
        <v/>
      </c>
      <c r="E767" s="110" t="str">
        <f>IF(D767="기사임",IFERROR(IF((VLOOKUP(CONCATENATE("http://skinnonews.com",A767),'기사 리스트'!C:E,3,FALSE))&gt;='뉴스룸 요약'!$F$17,"O",""),""),"")</f>
        <v/>
      </c>
      <c r="F767" s="110" t="str">
        <f>IFERROR(IF(VLOOKUP(CONCATENATE("http://skinnonews.com"&amp;A767),'기사 리스트'!C:D,2,FALSE)="yes","yes",""),"")</f>
        <v/>
      </c>
      <c r="G767" s="110" t="str">
        <f>IFERROR(IF(E767="O",B767/(EOMONTH('뉴스룸 요약'!$F$17,0)-(VLOOKUP(CONCATENATE("http://skinnonews.com",A767),'기사 리스트'!C:E,3,FALSE))+1),""),"")</f>
        <v/>
      </c>
      <c r="H767" s="110" t="str">
        <f>IFERROR(IF(E767="O",C767/(EOMONTH('뉴스룸 요약'!$F$17,0)-(VLOOKUP(CONCATENATE("http://skinnonews.com",A767),'기사 리스트'!C:E,3,FALSE))+1),""),"")</f>
        <v/>
      </c>
      <c r="I767" s="110" t="str">
        <f t="shared" si="35"/>
        <v/>
      </c>
      <c r="J767" s="110" t="str">
        <f t="shared" si="36"/>
        <v/>
      </c>
      <c r="L767" s="111" t="str">
        <f>IFERROR(VLOOKUP("http://skinnonews.com"&amp;A767,'기사 리스트'!C:E,3,FALSE),"")</f>
        <v/>
      </c>
      <c r="Q767" s="110" t="str">
        <f>IFERROR(IF(E767="O",(INDEX('기사 리스트'!B:B,MATCH("http://skinnonews.com"&amp;A767,'기사 리스트'!C:C,0))),""),"")</f>
        <v/>
      </c>
    </row>
    <row r="768" spans="1:17">
      <c r="A768" s="6" t="s">
        <v>2433</v>
      </c>
      <c r="B768" s="6">
        <v>1</v>
      </c>
      <c r="C768" s="6">
        <v>1</v>
      </c>
      <c r="D768" s="110" t="str">
        <f t="shared" si="34"/>
        <v/>
      </c>
      <c r="E768" s="110" t="str">
        <f>IF(D768="기사임",IFERROR(IF((VLOOKUP(CONCATENATE("http://skinnonews.com",A768),'기사 리스트'!C:E,3,FALSE))&gt;='뉴스룸 요약'!$F$17,"O",""),""),"")</f>
        <v/>
      </c>
      <c r="F768" s="110" t="str">
        <f>IFERROR(IF(VLOOKUP(CONCATENATE("http://skinnonews.com"&amp;A768),'기사 리스트'!C:D,2,FALSE)="yes","yes",""),"")</f>
        <v/>
      </c>
      <c r="G768" s="110" t="str">
        <f>IFERROR(IF(E768="O",B768/(EOMONTH('뉴스룸 요약'!$F$17,0)-(VLOOKUP(CONCATENATE("http://skinnonews.com",A768),'기사 리스트'!C:E,3,FALSE))+1),""),"")</f>
        <v/>
      </c>
      <c r="H768" s="110" t="str">
        <f>IFERROR(IF(E768="O",C768/(EOMONTH('뉴스룸 요약'!$F$17,0)-(VLOOKUP(CONCATENATE("http://skinnonews.com",A768),'기사 리스트'!C:E,3,FALSE))+1),""),"")</f>
        <v/>
      </c>
      <c r="I768" s="110" t="str">
        <f t="shared" si="35"/>
        <v/>
      </c>
      <c r="J768" s="110" t="str">
        <f t="shared" si="36"/>
        <v/>
      </c>
      <c r="L768" s="111" t="str">
        <f>IFERROR(VLOOKUP("http://skinnonews.com"&amp;A768,'기사 리스트'!C:E,3,FALSE),"")</f>
        <v/>
      </c>
      <c r="Q768" s="110" t="str">
        <f>IFERROR(IF(E768="O",(INDEX('기사 리스트'!B:B,MATCH("http://skinnonews.com"&amp;A768,'기사 리스트'!C:C,0))),""),"")</f>
        <v/>
      </c>
    </row>
    <row r="769" spans="1:17">
      <c r="A769" s="6" t="s">
        <v>1625</v>
      </c>
      <c r="B769" s="6">
        <v>1</v>
      </c>
      <c r="C769" s="6">
        <v>1</v>
      </c>
      <c r="D769" s="110" t="str">
        <f t="shared" si="34"/>
        <v/>
      </c>
      <c r="E769" s="110" t="str">
        <f>IF(D769="기사임",IFERROR(IF((VLOOKUP(CONCATENATE("http://skinnonews.com",A769),'기사 리스트'!C:E,3,FALSE))&gt;='뉴스룸 요약'!$F$17,"O",""),""),"")</f>
        <v/>
      </c>
      <c r="F769" s="110" t="str">
        <f>IFERROR(IF(VLOOKUP(CONCATENATE("http://skinnonews.com"&amp;A769),'기사 리스트'!C:D,2,FALSE)="yes","yes",""),"")</f>
        <v/>
      </c>
      <c r="G769" s="110" t="str">
        <f>IFERROR(IF(E769="O",B769/(EOMONTH('뉴스룸 요약'!$F$17,0)-(VLOOKUP(CONCATENATE("http://skinnonews.com",A769),'기사 리스트'!C:E,3,FALSE))+1),""),"")</f>
        <v/>
      </c>
      <c r="H769" s="110" t="str">
        <f>IFERROR(IF(E769="O",C769/(EOMONTH('뉴스룸 요약'!$F$17,0)-(VLOOKUP(CONCATENATE("http://skinnonews.com",A769),'기사 리스트'!C:E,3,FALSE))+1),""),"")</f>
        <v/>
      </c>
      <c r="I769" s="110" t="str">
        <f t="shared" si="35"/>
        <v/>
      </c>
      <c r="J769" s="110" t="str">
        <f t="shared" si="36"/>
        <v/>
      </c>
      <c r="L769" s="111" t="str">
        <f>IFERROR(VLOOKUP("http://skinnonews.com"&amp;A769,'기사 리스트'!C:E,3,FALSE),"")</f>
        <v/>
      </c>
      <c r="Q769" s="110" t="str">
        <f>IFERROR(IF(E769="O",(INDEX('기사 리스트'!B:B,MATCH("http://skinnonews.com"&amp;A769,'기사 리스트'!C:C,0))),""),"")</f>
        <v/>
      </c>
    </row>
    <row r="770" spans="1:17">
      <c r="A770" s="6" t="s">
        <v>1988</v>
      </c>
      <c r="B770" s="6">
        <v>1</v>
      </c>
      <c r="C770" s="6">
        <v>1</v>
      </c>
      <c r="D770" s="110" t="str">
        <f t="shared" ref="D770:D833" si="37">IF(AND(LEFT(A770,17)="/global/archives/",ISNUMBER(_xlfn.NUMBERVALUE(MID(A770,18,1))),ISERROR(FIND("ckattempt",A770)),ISERROR(FIND("preview",A770))),"기사임","")</f>
        <v/>
      </c>
      <c r="E770" s="110" t="str">
        <f>IF(D770="기사임",IFERROR(IF((VLOOKUP(CONCATENATE("http://skinnonews.com",A770),'기사 리스트'!C:E,3,FALSE))&gt;='뉴스룸 요약'!$F$17,"O",""),""),"")</f>
        <v/>
      </c>
      <c r="F770" s="110" t="str">
        <f>IFERROR(IF(VLOOKUP(CONCATENATE("http://skinnonews.com"&amp;A770),'기사 리스트'!C:D,2,FALSE)="yes","yes",""),"")</f>
        <v/>
      </c>
      <c r="G770" s="110" t="str">
        <f>IFERROR(IF(E770="O",B770/(EOMONTH('뉴스룸 요약'!$F$17,0)-(VLOOKUP(CONCATENATE("http://skinnonews.com",A770),'기사 리스트'!C:E,3,FALSE))+1),""),"")</f>
        <v/>
      </c>
      <c r="H770" s="110" t="str">
        <f>IFERROR(IF(E770="O",C770/(EOMONTH('뉴스룸 요약'!$F$17,0)-(VLOOKUP(CONCATENATE("http://skinnonews.com",A770),'기사 리스트'!C:E,3,FALSE))+1),""),"")</f>
        <v/>
      </c>
      <c r="I770" s="110" t="str">
        <f t="shared" si="35"/>
        <v/>
      </c>
      <c r="J770" s="110" t="str">
        <f t="shared" si="36"/>
        <v/>
      </c>
      <c r="L770" s="111" t="str">
        <f>IFERROR(VLOOKUP("http://skinnonews.com"&amp;A770,'기사 리스트'!C:E,3,FALSE),"")</f>
        <v/>
      </c>
      <c r="Q770" s="110" t="str">
        <f>IFERROR(IF(E770="O",(INDEX('기사 리스트'!B:B,MATCH("http://skinnonews.com"&amp;A770,'기사 리스트'!C:C,0))),""),"")</f>
        <v/>
      </c>
    </row>
    <row r="771" spans="1:17">
      <c r="A771" s="6" t="s">
        <v>2434</v>
      </c>
      <c r="B771" s="6">
        <v>1</v>
      </c>
      <c r="C771" s="6">
        <v>1</v>
      </c>
      <c r="D771" s="110" t="str">
        <f t="shared" si="37"/>
        <v/>
      </c>
      <c r="E771" s="110" t="str">
        <f>IF(D771="기사임",IFERROR(IF((VLOOKUP(CONCATENATE("http://skinnonews.com",A771),'기사 리스트'!C:E,3,FALSE))&gt;='뉴스룸 요약'!$F$17,"O",""),""),"")</f>
        <v/>
      </c>
      <c r="F771" s="110" t="str">
        <f>IFERROR(IF(VLOOKUP(CONCATENATE("http://skinnonews.com"&amp;A771),'기사 리스트'!C:D,2,FALSE)="yes","yes",""),"")</f>
        <v/>
      </c>
      <c r="G771" s="110" t="str">
        <f>IFERROR(IF(E771="O",B771/(EOMONTH('뉴스룸 요약'!$F$17,0)-(VLOOKUP(CONCATENATE("http://skinnonews.com",A771),'기사 리스트'!C:E,3,FALSE))+1),""),"")</f>
        <v/>
      </c>
      <c r="H771" s="110" t="str">
        <f>IFERROR(IF(E771="O",C771/(EOMONTH('뉴스룸 요약'!$F$17,0)-(VLOOKUP(CONCATENATE("http://skinnonews.com",A771),'기사 리스트'!C:E,3,FALSE))+1),""),"")</f>
        <v/>
      </c>
      <c r="I771" s="110" t="str">
        <f t="shared" si="35"/>
        <v/>
      </c>
      <c r="J771" s="110" t="str">
        <f t="shared" si="36"/>
        <v/>
      </c>
      <c r="L771" s="111" t="str">
        <f>IFERROR(VLOOKUP("http://skinnonews.com"&amp;A771,'기사 리스트'!C:E,3,FALSE),"")</f>
        <v/>
      </c>
      <c r="Q771" s="110" t="str">
        <f>IFERROR(IF(E771="O",(INDEX('기사 리스트'!B:B,MATCH("http://skinnonews.com"&amp;A771,'기사 리스트'!C:C,0))),""),"")</f>
        <v/>
      </c>
    </row>
    <row r="772" spans="1:17">
      <c r="A772" s="6" t="s">
        <v>2435</v>
      </c>
      <c r="B772" s="6">
        <v>1</v>
      </c>
      <c r="C772" s="6">
        <v>1</v>
      </c>
      <c r="D772" s="110" t="str">
        <f t="shared" si="37"/>
        <v/>
      </c>
      <c r="E772" s="110" t="str">
        <f>IF(D772="기사임",IFERROR(IF((VLOOKUP(CONCATENATE("http://skinnonews.com",A772),'기사 리스트'!C:E,3,FALSE))&gt;='뉴스룸 요약'!$F$17,"O",""),""),"")</f>
        <v/>
      </c>
      <c r="F772" s="110" t="str">
        <f>IFERROR(IF(VLOOKUP(CONCATENATE("http://skinnonews.com"&amp;A772),'기사 리스트'!C:D,2,FALSE)="yes","yes",""),"")</f>
        <v/>
      </c>
      <c r="G772" s="110" t="str">
        <f>IFERROR(IF(E772="O",B772/(EOMONTH('뉴스룸 요약'!$F$17,0)-(VLOOKUP(CONCATENATE("http://skinnonews.com",A772),'기사 리스트'!C:E,3,FALSE))+1),""),"")</f>
        <v/>
      </c>
      <c r="H772" s="110" t="str">
        <f>IFERROR(IF(E772="O",C772/(EOMONTH('뉴스룸 요약'!$F$17,0)-(VLOOKUP(CONCATENATE("http://skinnonews.com",A772),'기사 리스트'!C:E,3,FALSE))+1),""),"")</f>
        <v/>
      </c>
      <c r="I772" s="110" t="str">
        <f t="shared" si="35"/>
        <v/>
      </c>
      <c r="J772" s="110" t="str">
        <f t="shared" si="36"/>
        <v/>
      </c>
      <c r="L772" s="111" t="str">
        <f>IFERROR(VLOOKUP("http://skinnonews.com"&amp;A772,'기사 리스트'!C:E,3,FALSE),"")</f>
        <v/>
      </c>
      <c r="Q772" s="110" t="str">
        <f>IFERROR(IF(E772="O",(INDEX('기사 리스트'!B:B,MATCH("http://skinnonews.com"&amp;A772,'기사 리스트'!C:C,0))),""),"")</f>
        <v/>
      </c>
    </row>
    <row r="773" spans="1:17">
      <c r="A773" s="6" t="s">
        <v>2436</v>
      </c>
      <c r="B773" s="6">
        <v>1</v>
      </c>
      <c r="C773" s="6">
        <v>1</v>
      </c>
      <c r="D773" s="110" t="str">
        <f t="shared" si="37"/>
        <v/>
      </c>
      <c r="E773" s="110" t="str">
        <f>IF(D773="기사임",IFERROR(IF((VLOOKUP(CONCATENATE("http://skinnonews.com",A773),'기사 리스트'!C:E,3,FALSE))&gt;='뉴스룸 요약'!$F$17,"O",""),""),"")</f>
        <v/>
      </c>
      <c r="F773" s="110" t="str">
        <f>IFERROR(IF(VLOOKUP(CONCATENATE("http://skinnonews.com"&amp;A773),'기사 리스트'!C:D,2,FALSE)="yes","yes",""),"")</f>
        <v/>
      </c>
      <c r="G773" s="110" t="str">
        <f>IFERROR(IF(E773="O",B773/(EOMONTH('뉴스룸 요약'!$F$17,0)-(VLOOKUP(CONCATENATE("http://skinnonews.com",A773),'기사 리스트'!C:E,3,FALSE))+1),""),"")</f>
        <v/>
      </c>
      <c r="H773" s="110" t="str">
        <f>IFERROR(IF(E773="O",C773/(EOMONTH('뉴스룸 요약'!$F$17,0)-(VLOOKUP(CONCATENATE("http://skinnonews.com",A773),'기사 리스트'!C:E,3,FALSE))+1),""),"")</f>
        <v/>
      </c>
      <c r="I773" s="110" t="str">
        <f t="shared" si="35"/>
        <v/>
      </c>
      <c r="J773" s="110" t="str">
        <f t="shared" si="36"/>
        <v/>
      </c>
      <c r="L773" s="111" t="str">
        <f>IFERROR(VLOOKUP("http://skinnonews.com"&amp;A773,'기사 리스트'!C:E,3,FALSE),"")</f>
        <v/>
      </c>
      <c r="Q773" s="110" t="str">
        <f>IFERROR(IF(E773="O",(INDEX('기사 리스트'!B:B,MATCH("http://skinnonews.com"&amp;A773,'기사 리스트'!C:C,0))),""),"")</f>
        <v/>
      </c>
    </row>
    <row r="774" spans="1:17">
      <c r="A774" s="6" t="s">
        <v>493</v>
      </c>
      <c r="B774" s="6">
        <v>1</v>
      </c>
      <c r="C774" s="6">
        <v>1</v>
      </c>
      <c r="D774" s="110" t="str">
        <f t="shared" si="37"/>
        <v/>
      </c>
      <c r="E774" s="110" t="str">
        <f>IF(D774="기사임",IFERROR(IF((VLOOKUP(CONCATENATE("http://skinnonews.com",A774),'기사 리스트'!C:E,3,FALSE))&gt;='뉴스룸 요약'!$F$17,"O",""),""),"")</f>
        <v/>
      </c>
      <c r="F774" s="110" t="str">
        <f>IFERROR(IF(VLOOKUP(CONCATENATE("http://skinnonews.com"&amp;A774),'기사 리스트'!C:D,2,FALSE)="yes","yes",""),"")</f>
        <v/>
      </c>
      <c r="G774" s="110" t="str">
        <f>IFERROR(IF(E774="O",B774/(EOMONTH('뉴스룸 요약'!$F$17,0)-(VLOOKUP(CONCATENATE("http://skinnonews.com",A774),'기사 리스트'!C:E,3,FALSE))+1),""),"")</f>
        <v/>
      </c>
      <c r="H774" s="110" t="str">
        <f>IFERROR(IF(E774="O",C774/(EOMONTH('뉴스룸 요약'!$F$17,0)-(VLOOKUP(CONCATENATE("http://skinnonews.com",A774),'기사 리스트'!C:E,3,FALSE))+1),""),"")</f>
        <v/>
      </c>
      <c r="I774" s="110" t="str">
        <f t="shared" ref="I774:I837" si="38">IFERROR(_xlfn.RANK.EQ(G774,G:G,0),"")</f>
        <v/>
      </c>
      <c r="J774" s="110" t="str">
        <f t="shared" ref="J774:J837" si="39">IFERROR(_xlfn.RANK.EQ(H774,H:H,0),"")</f>
        <v/>
      </c>
      <c r="L774" s="111" t="str">
        <f>IFERROR(VLOOKUP("http://skinnonews.com"&amp;A774,'기사 리스트'!C:E,3,FALSE),"")</f>
        <v/>
      </c>
      <c r="Q774" s="110" t="str">
        <f>IFERROR(IF(E774="O",(INDEX('기사 리스트'!B:B,MATCH("http://skinnonews.com"&amp;A774,'기사 리스트'!C:C,0))),""),"")</f>
        <v/>
      </c>
    </row>
    <row r="775" spans="1:17">
      <c r="A775" s="6" t="s">
        <v>2437</v>
      </c>
      <c r="B775" s="6">
        <v>1</v>
      </c>
      <c r="C775" s="6">
        <v>1</v>
      </c>
      <c r="D775" s="110" t="str">
        <f t="shared" si="37"/>
        <v/>
      </c>
      <c r="E775" s="110" t="str">
        <f>IF(D775="기사임",IFERROR(IF((VLOOKUP(CONCATENATE("http://skinnonews.com",A775),'기사 리스트'!C:E,3,FALSE))&gt;='뉴스룸 요약'!$F$17,"O",""),""),"")</f>
        <v/>
      </c>
      <c r="F775" s="110" t="str">
        <f>IFERROR(IF(VLOOKUP(CONCATENATE("http://skinnonews.com"&amp;A775),'기사 리스트'!C:D,2,FALSE)="yes","yes",""),"")</f>
        <v/>
      </c>
      <c r="G775" s="110" t="str">
        <f>IFERROR(IF(E775="O",B775/(EOMONTH('뉴스룸 요약'!$F$17,0)-(VLOOKUP(CONCATENATE("http://skinnonews.com",A775),'기사 리스트'!C:E,3,FALSE))+1),""),"")</f>
        <v/>
      </c>
      <c r="H775" s="110" t="str">
        <f>IFERROR(IF(E775="O",C775/(EOMONTH('뉴스룸 요약'!$F$17,0)-(VLOOKUP(CONCATENATE("http://skinnonews.com",A775),'기사 리스트'!C:E,3,FALSE))+1),""),"")</f>
        <v/>
      </c>
      <c r="I775" s="110" t="str">
        <f t="shared" si="38"/>
        <v/>
      </c>
      <c r="J775" s="110" t="str">
        <f t="shared" si="39"/>
        <v/>
      </c>
      <c r="L775" s="111" t="str">
        <f>IFERROR(VLOOKUP("http://skinnonews.com"&amp;A775,'기사 리스트'!C:E,3,FALSE),"")</f>
        <v/>
      </c>
      <c r="Q775" s="110" t="str">
        <f>IFERROR(IF(E775="O",(INDEX('기사 리스트'!B:B,MATCH("http://skinnonews.com"&amp;A775,'기사 리스트'!C:C,0))),""),"")</f>
        <v/>
      </c>
    </row>
    <row r="776" spans="1:17">
      <c r="A776" s="6" t="s">
        <v>1972</v>
      </c>
      <c r="B776" s="6">
        <v>1</v>
      </c>
      <c r="C776" s="6">
        <v>1</v>
      </c>
      <c r="D776" s="110" t="str">
        <f t="shared" si="37"/>
        <v/>
      </c>
      <c r="E776" s="110" t="str">
        <f>IF(D776="기사임",IFERROR(IF((VLOOKUP(CONCATENATE("http://skinnonews.com",A776),'기사 리스트'!C:E,3,FALSE))&gt;='뉴스룸 요약'!$F$17,"O",""),""),"")</f>
        <v/>
      </c>
      <c r="F776" s="110" t="str">
        <f>IFERROR(IF(VLOOKUP(CONCATENATE("http://skinnonews.com"&amp;A776),'기사 리스트'!C:D,2,FALSE)="yes","yes",""),"")</f>
        <v/>
      </c>
      <c r="G776" s="110" t="str">
        <f>IFERROR(IF(E776="O",B776/(EOMONTH('뉴스룸 요약'!$F$17,0)-(VLOOKUP(CONCATENATE("http://skinnonews.com",A776),'기사 리스트'!C:E,3,FALSE))+1),""),"")</f>
        <v/>
      </c>
      <c r="H776" s="110" t="str">
        <f>IFERROR(IF(E776="O",C776/(EOMONTH('뉴스룸 요약'!$F$17,0)-(VLOOKUP(CONCATENATE("http://skinnonews.com",A776),'기사 리스트'!C:E,3,FALSE))+1),""),"")</f>
        <v/>
      </c>
      <c r="I776" s="110" t="str">
        <f t="shared" si="38"/>
        <v/>
      </c>
      <c r="J776" s="110" t="str">
        <f t="shared" si="39"/>
        <v/>
      </c>
      <c r="L776" s="111" t="str">
        <f>IFERROR(VLOOKUP("http://skinnonews.com"&amp;A776,'기사 리스트'!C:E,3,FALSE),"")</f>
        <v/>
      </c>
      <c r="Q776" s="110" t="str">
        <f>IFERROR(IF(E776="O",(INDEX('기사 리스트'!B:B,MATCH("http://skinnonews.com"&amp;A776,'기사 리스트'!C:C,0))),""),"")</f>
        <v/>
      </c>
    </row>
    <row r="777" spans="1:17">
      <c r="A777" s="6" t="s">
        <v>2438</v>
      </c>
      <c r="B777" s="6">
        <v>1</v>
      </c>
      <c r="C777" s="6">
        <v>1</v>
      </c>
      <c r="D777" s="110" t="str">
        <f t="shared" si="37"/>
        <v/>
      </c>
      <c r="E777" s="110" t="str">
        <f>IF(D777="기사임",IFERROR(IF((VLOOKUP(CONCATENATE("http://skinnonews.com",A777),'기사 리스트'!C:E,3,FALSE))&gt;='뉴스룸 요약'!$F$17,"O",""),""),"")</f>
        <v/>
      </c>
      <c r="F777" s="110" t="str">
        <f>IFERROR(IF(VLOOKUP(CONCATENATE("http://skinnonews.com"&amp;A777),'기사 리스트'!C:D,2,FALSE)="yes","yes",""),"")</f>
        <v/>
      </c>
      <c r="G777" s="110" t="str">
        <f>IFERROR(IF(E777="O",B777/(EOMONTH('뉴스룸 요약'!$F$17,0)-(VLOOKUP(CONCATENATE("http://skinnonews.com",A777),'기사 리스트'!C:E,3,FALSE))+1),""),"")</f>
        <v/>
      </c>
      <c r="H777" s="110" t="str">
        <f>IFERROR(IF(E777="O",C777/(EOMONTH('뉴스룸 요약'!$F$17,0)-(VLOOKUP(CONCATENATE("http://skinnonews.com",A777),'기사 리스트'!C:E,3,FALSE))+1),""),"")</f>
        <v/>
      </c>
      <c r="I777" s="110" t="str">
        <f t="shared" si="38"/>
        <v/>
      </c>
      <c r="J777" s="110" t="str">
        <f t="shared" si="39"/>
        <v/>
      </c>
      <c r="L777" s="111" t="str">
        <f>IFERROR(VLOOKUP("http://skinnonews.com"&amp;A777,'기사 리스트'!C:E,3,FALSE),"")</f>
        <v/>
      </c>
      <c r="Q777" s="110" t="str">
        <f>IFERROR(IF(E777="O",(INDEX('기사 리스트'!B:B,MATCH("http://skinnonews.com"&amp;A777,'기사 리스트'!C:C,0))),""),"")</f>
        <v/>
      </c>
    </row>
    <row r="778" spans="1:17">
      <c r="A778" s="6" t="s">
        <v>2439</v>
      </c>
      <c r="B778" s="6">
        <v>1</v>
      </c>
      <c r="C778" s="6">
        <v>1</v>
      </c>
      <c r="D778" s="110" t="str">
        <f t="shared" si="37"/>
        <v/>
      </c>
      <c r="E778" s="110" t="str">
        <f>IF(D778="기사임",IFERROR(IF((VLOOKUP(CONCATENATE("http://skinnonews.com",A778),'기사 리스트'!C:E,3,FALSE))&gt;='뉴스룸 요약'!$F$17,"O",""),""),"")</f>
        <v/>
      </c>
      <c r="F778" s="110" t="str">
        <f>IFERROR(IF(VLOOKUP(CONCATENATE("http://skinnonews.com"&amp;A778),'기사 리스트'!C:D,2,FALSE)="yes","yes",""),"")</f>
        <v/>
      </c>
      <c r="G778" s="110" t="str">
        <f>IFERROR(IF(E778="O",B778/(EOMONTH('뉴스룸 요약'!$F$17,0)-(VLOOKUP(CONCATENATE("http://skinnonews.com",A778),'기사 리스트'!C:E,3,FALSE))+1),""),"")</f>
        <v/>
      </c>
      <c r="H778" s="110" t="str">
        <f>IFERROR(IF(E778="O",C778/(EOMONTH('뉴스룸 요약'!$F$17,0)-(VLOOKUP(CONCATENATE("http://skinnonews.com",A778),'기사 리스트'!C:E,3,FALSE))+1),""),"")</f>
        <v/>
      </c>
      <c r="I778" s="110" t="str">
        <f t="shared" si="38"/>
        <v/>
      </c>
      <c r="J778" s="110" t="str">
        <f t="shared" si="39"/>
        <v/>
      </c>
      <c r="L778" s="111" t="str">
        <f>IFERROR(VLOOKUP("http://skinnonews.com"&amp;A778,'기사 리스트'!C:E,3,FALSE),"")</f>
        <v/>
      </c>
      <c r="Q778" s="110" t="str">
        <f>IFERROR(IF(E778="O",(INDEX('기사 리스트'!B:B,MATCH("http://skinnonews.com"&amp;A778,'기사 리스트'!C:C,0))),""),"")</f>
        <v/>
      </c>
    </row>
    <row r="779" spans="1:17">
      <c r="A779" s="6" t="s">
        <v>1989</v>
      </c>
      <c r="B779" s="6">
        <v>1</v>
      </c>
      <c r="C779" s="6">
        <v>1</v>
      </c>
      <c r="D779" s="110" t="str">
        <f t="shared" si="37"/>
        <v/>
      </c>
      <c r="E779" s="110" t="str">
        <f>IF(D779="기사임",IFERROR(IF((VLOOKUP(CONCATENATE("http://skinnonews.com",A779),'기사 리스트'!C:E,3,FALSE))&gt;='뉴스룸 요약'!$F$17,"O",""),""),"")</f>
        <v/>
      </c>
      <c r="F779" s="110" t="str">
        <f>IFERROR(IF(VLOOKUP(CONCATENATE("http://skinnonews.com"&amp;A779),'기사 리스트'!C:D,2,FALSE)="yes","yes",""),"")</f>
        <v/>
      </c>
      <c r="G779" s="110" t="str">
        <f>IFERROR(IF(E779="O",B779/(EOMONTH('뉴스룸 요약'!$F$17,0)-(VLOOKUP(CONCATENATE("http://skinnonews.com",A779),'기사 리스트'!C:E,3,FALSE))+1),""),"")</f>
        <v/>
      </c>
      <c r="H779" s="110" t="str">
        <f>IFERROR(IF(E779="O",C779/(EOMONTH('뉴스룸 요약'!$F$17,0)-(VLOOKUP(CONCATENATE("http://skinnonews.com",A779),'기사 리스트'!C:E,3,FALSE))+1),""),"")</f>
        <v/>
      </c>
      <c r="I779" s="110" t="str">
        <f t="shared" si="38"/>
        <v/>
      </c>
      <c r="J779" s="110" t="str">
        <f t="shared" si="39"/>
        <v/>
      </c>
      <c r="L779" s="111" t="str">
        <f>IFERROR(VLOOKUP("http://skinnonews.com"&amp;A779,'기사 리스트'!C:E,3,FALSE),"")</f>
        <v/>
      </c>
      <c r="Q779" s="110" t="str">
        <f>IFERROR(IF(E779="O",(INDEX('기사 리스트'!B:B,MATCH("http://skinnonews.com"&amp;A779,'기사 리스트'!C:C,0))),""),"")</f>
        <v/>
      </c>
    </row>
    <row r="780" spans="1:17">
      <c r="A780" s="6" t="s">
        <v>2440</v>
      </c>
      <c r="B780" s="6">
        <v>1</v>
      </c>
      <c r="C780" s="6">
        <v>1</v>
      </c>
      <c r="D780" s="110" t="str">
        <f t="shared" si="37"/>
        <v/>
      </c>
      <c r="E780" s="110" t="str">
        <f>IF(D780="기사임",IFERROR(IF((VLOOKUP(CONCATENATE("http://skinnonews.com",A780),'기사 리스트'!C:E,3,FALSE))&gt;='뉴스룸 요약'!$F$17,"O",""),""),"")</f>
        <v/>
      </c>
      <c r="F780" s="110" t="str">
        <f>IFERROR(IF(VLOOKUP(CONCATENATE("http://skinnonews.com"&amp;A780),'기사 리스트'!C:D,2,FALSE)="yes","yes",""),"")</f>
        <v/>
      </c>
      <c r="G780" s="110" t="str">
        <f>IFERROR(IF(E780="O",B780/(EOMONTH('뉴스룸 요약'!$F$17,0)-(VLOOKUP(CONCATENATE("http://skinnonews.com",A780),'기사 리스트'!C:E,3,FALSE))+1),""),"")</f>
        <v/>
      </c>
      <c r="H780" s="110" t="str">
        <f>IFERROR(IF(E780="O",C780/(EOMONTH('뉴스룸 요약'!$F$17,0)-(VLOOKUP(CONCATENATE("http://skinnonews.com",A780),'기사 리스트'!C:E,3,FALSE))+1),""),"")</f>
        <v/>
      </c>
      <c r="I780" s="110" t="str">
        <f t="shared" si="38"/>
        <v/>
      </c>
      <c r="J780" s="110" t="str">
        <f t="shared" si="39"/>
        <v/>
      </c>
      <c r="L780" s="111" t="str">
        <f>IFERROR(VLOOKUP("http://skinnonews.com"&amp;A780,'기사 리스트'!C:E,3,FALSE),"")</f>
        <v/>
      </c>
      <c r="Q780" s="110" t="str">
        <f>IFERROR(IF(E780="O",(INDEX('기사 리스트'!B:B,MATCH("http://skinnonews.com"&amp;A780,'기사 리스트'!C:C,0))),""),"")</f>
        <v/>
      </c>
    </row>
    <row r="781" spans="1:17">
      <c r="A781" s="6" t="s">
        <v>2441</v>
      </c>
      <c r="B781" s="6">
        <v>1</v>
      </c>
      <c r="C781" s="6">
        <v>1</v>
      </c>
      <c r="D781" s="110" t="str">
        <f t="shared" si="37"/>
        <v/>
      </c>
      <c r="E781" s="110" t="str">
        <f>IF(D781="기사임",IFERROR(IF((VLOOKUP(CONCATENATE("http://skinnonews.com",A781),'기사 리스트'!C:E,3,FALSE))&gt;='뉴스룸 요약'!$F$17,"O",""),""),"")</f>
        <v/>
      </c>
      <c r="F781" s="110" t="str">
        <f>IFERROR(IF(VLOOKUP(CONCATENATE("http://skinnonews.com"&amp;A781),'기사 리스트'!C:D,2,FALSE)="yes","yes",""),"")</f>
        <v/>
      </c>
      <c r="G781" s="110" t="str">
        <f>IFERROR(IF(E781="O",B781/(EOMONTH('뉴스룸 요약'!$F$17,0)-(VLOOKUP(CONCATENATE("http://skinnonews.com",A781),'기사 리스트'!C:E,3,FALSE))+1),""),"")</f>
        <v/>
      </c>
      <c r="H781" s="110" t="str">
        <f>IFERROR(IF(E781="O",C781/(EOMONTH('뉴스룸 요약'!$F$17,0)-(VLOOKUP(CONCATENATE("http://skinnonews.com",A781),'기사 리스트'!C:E,3,FALSE))+1),""),"")</f>
        <v/>
      </c>
      <c r="I781" s="110" t="str">
        <f t="shared" si="38"/>
        <v/>
      </c>
      <c r="J781" s="110" t="str">
        <f t="shared" si="39"/>
        <v/>
      </c>
      <c r="L781" s="111" t="str">
        <f>IFERROR(VLOOKUP("http://skinnonews.com"&amp;A781,'기사 리스트'!C:E,3,FALSE),"")</f>
        <v/>
      </c>
      <c r="Q781" s="110" t="str">
        <f>IFERROR(IF(E781="O",(INDEX('기사 리스트'!B:B,MATCH("http://skinnonews.com"&amp;A781,'기사 리스트'!C:C,0))),""),"")</f>
        <v/>
      </c>
    </row>
    <row r="782" spans="1:17">
      <c r="A782" s="6" t="s">
        <v>2442</v>
      </c>
      <c r="B782" s="6">
        <v>1</v>
      </c>
      <c r="C782" s="6">
        <v>1</v>
      </c>
      <c r="D782" s="110" t="str">
        <f t="shared" si="37"/>
        <v/>
      </c>
      <c r="E782" s="110" t="str">
        <f>IF(D782="기사임",IFERROR(IF((VLOOKUP(CONCATENATE("http://skinnonews.com",A782),'기사 리스트'!C:E,3,FALSE))&gt;='뉴스룸 요약'!$F$17,"O",""),""),"")</f>
        <v/>
      </c>
      <c r="F782" s="110" t="str">
        <f>IFERROR(IF(VLOOKUP(CONCATENATE("http://skinnonews.com"&amp;A782),'기사 리스트'!C:D,2,FALSE)="yes","yes",""),"")</f>
        <v/>
      </c>
      <c r="G782" s="110" t="str">
        <f>IFERROR(IF(E782="O",B782/(EOMONTH('뉴스룸 요약'!$F$17,0)-(VLOOKUP(CONCATENATE("http://skinnonews.com",A782),'기사 리스트'!C:E,3,FALSE))+1),""),"")</f>
        <v/>
      </c>
      <c r="H782" s="110" t="str">
        <f>IFERROR(IF(E782="O",C782/(EOMONTH('뉴스룸 요약'!$F$17,0)-(VLOOKUP(CONCATENATE("http://skinnonews.com",A782),'기사 리스트'!C:E,3,FALSE))+1),""),"")</f>
        <v/>
      </c>
      <c r="I782" s="110" t="str">
        <f t="shared" si="38"/>
        <v/>
      </c>
      <c r="J782" s="110" t="str">
        <f t="shared" si="39"/>
        <v/>
      </c>
      <c r="L782" s="111" t="str">
        <f>IFERROR(VLOOKUP("http://skinnonews.com"&amp;A782,'기사 리스트'!C:E,3,FALSE),"")</f>
        <v/>
      </c>
      <c r="Q782" s="110" t="str">
        <f>IFERROR(IF(E782="O",(INDEX('기사 리스트'!B:B,MATCH("http://skinnonews.com"&amp;A782,'기사 리스트'!C:C,0))),""),"")</f>
        <v/>
      </c>
    </row>
    <row r="783" spans="1:17">
      <c r="A783" s="6" t="s">
        <v>2060</v>
      </c>
      <c r="B783" s="6">
        <v>1</v>
      </c>
      <c r="C783" s="6">
        <v>1</v>
      </c>
      <c r="D783" s="110" t="str">
        <f t="shared" si="37"/>
        <v/>
      </c>
      <c r="E783" s="110" t="str">
        <f>IF(D783="기사임",IFERROR(IF((VLOOKUP(CONCATENATE("http://skinnonews.com",A783),'기사 리스트'!C:E,3,FALSE))&gt;='뉴스룸 요약'!$F$17,"O",""),""),"")</f>
        <v/>
      </c>
      <c r="F783" s="110" t="str">
        <f>IFERROR(IF(VLOOKUP(CONCATENATE("http://skinnonews.com"&amp;A783),'기사 리스트'!C:D,2,FALSE)="yes","yes",""),"")</f>
        <v/>
      </c>
      <c r="G783" s="110" t="str">
        <f>IFERROR(IF(E783="O",B783/(EOMONTH('뉴스룸 요약'!$F$17,0)-(VLOOKUP(CONCATENATE("http://skinnonews.com",A783),'기사 리스트'!C:E,3,FALSE))+1),""),"")</f>
        <v/>
      </c>
      <c r="H783" s="110" t="str">
        <f>IFERROR(IF(E783="O",C783/(EOMONTH('뉴스룸 요약'!$F$17,0)-(VLOOKUP(CONCATENATE("http://skinnonews.com",A783),'기사 리스트'!C:E,3,FALSE))+1),""),"")</f>
        <v/>
      </c>
      <c r="I783" s="110" t="str">
        <f t="shared" si="38"/>
        <v/>
      </c>
      <c r="J783" s="110" t="str">
        <f t="shared" si="39"/>
        <v/>
      </c>
      <c r="L783" s="111" t="str">
        <f>IFERROR(VLOOKUP("http://skinnonews.com"&amp;A783,'기사 리스트'!C:E,3,FALSE),"")</f>
        <v/>
      </c>
      <c r="Q783" s="110" t="str">
        <f>IFERROR(IF(E783="O",(INDEX('기사 리스트'!B:B,MATCH("http://skinnonews.com"&amp;A783,'기사 리스트'!C:C,0))),""),"")</f>
        <v/>
      </c>
    </row>
    <row r="784" spans="1:17">
      <c r="A784" s="6" t="s">
        <v>1990</v>
      </c>
      <c r="B784" s="6">
        <v>1</v>
      </c>
      <c r="C784" s="6">
        <v>1</v>
      </c>
      <c r="D784" s="110" t="str">
        <f t="shared" si="37"/>
        <v/>
      </c>
      <c r="E784" s="110" t="str">
        <f>IF(D784="기사임",IFERROR(IF((VLOOKUP(CONCATENATE("http://skinnonews.com",A784),'기사 리스트'!C:E,3,FALSE))&gt;='뉴스룸 요약'!$F$17,"O",""),""),"")</f>
        <v/>
      </c>
      <c r="F784" s="110" t="str">
        <f>IFERROR(IF(VLOOKUP(CONCATENATE("http://skinnonews.com"&amp;A784),'기사 리스트'!C:D,2,FALSE)="yes","yes",""),"")</f>
        <v/>
      </c>
      <c r="G784" s="110" t="str">
        <f>IFERROR(IF(E784="O",B784/(EOMONTH('뉴스룸 요약'!$F$17,0)-(VLOOKUP(CONCATENATE("http://skinnonews.com",A784),'기사 리스트'!C:E,3,FALSE))+1),""),"")</f>
        <v/>
      </c>
      <c r="H784" s="110" t="str">
        <f>IFERROR(IF(E784="O",C784/(EOMONTH('뉴스룸 요약'!$F$17,0)-(VLOOKUP(CONCATENATE("http://skinnonews.com",A784),'기사 리스트'!C:E,3,FALSE))+1),""),"")</f>
        <v/>
      </c>
      <c r="I784" s="110" t="str">
        <f t="shared" si="38"/>
        <v/>
      </c>
      <c r="J784" s="110" t="str">
        <f t="shared" si="39"/>
        <v/>
      </c>
      <c r="L784" s="111" t="str">
        <f>IFERROR(VLOOKUP("http://skinnonews.com"&amp;A784,'기사 리스트'!C:E,3,FALSE),"")</f>
        <v/>
      </c>
      <c r="Q784" s="110" t="str">
        <f>IFERROR(IF(E784="O",(INDEX('기사 리스트'!B:B,MATCH("http://skinnonews.com"&amp;A784,'기사 리스트'!C:C,0))),""),"")</f>
        <v/>
      </c>
    </row>
    <row r="785" spans="1:17">
      <c r="A785" s="6" t="s">
        <v>2443</v>
      </c>
      <c r="B785" s="6">
        <v>1</v>
      </c>
      <c r="C785" s="6">
        <v>1</v>
      </c>
      <c r="D785" s="110" t="str">
        <f t="shared" si="37"/>
        <v/>
      </c>
      <c r="E785" s="110" t="str">
        <f>IF(D785="기사임",IFERROR(IF((VLOOKUP(CONCATENATE("http://skinnonews.com",A785),'기사 리스트'!C:E,3,FALSE))&gt;='뉴스룸 요약'!$F$17,"O",""),""),"")</f>
        <v/>
      </c>
      <c r="F785" s="110" t="str">
        <f>IFERROR(IF(VLOOKUP(CONCATENATE("http://skinnonews.com"&amp;A785),'기사 리스트'!C:D,2,FALSE)="yes","yes",""),"")</f>
        <v/>
      </c>
      <c r="G785" s="110" t="str">
        <f>IFERROR(IF(E785="O",B785/(EOMONTH('뉴스룸 요약'!$F$17,0)-(VLOOKUP(CONCATENATE("http://skinnonews.com",A785),'기사 리스트'!C:E,3,FALSE))+1),""),"")</f>
        <v/>
      </c>
      <c r="H785" s="110" t="str">
        <f>IFERROR(IF(E785="O",C785/(EOMONTH('뉴스룸 요약'!$F$17,0)-(VLOOKUP(CONCATENATE("http://skinnonews.com",A785),'기사 리스트'!C:E,3,FALSE))+1),""),"")</f>
        <v/>
      </c>
      <c r="I785" s="110" t="str">
        <f t="shared" si="38"/>
        <v/>
      </c>
      <c r="J785" s="110" t="str">
        <f t="shared" si="39"/>
        <v/>
      </c>
      <c r="L785" s="111" t="str">
        <f>IFERROR(VLOOKUP("http://skinnonews.com"&amp;A785,'기사 리스트'!C:E,3,FALSE),"")</f>
        <v/>
      </c>
      <c r="Q785" s="110" t="str">
        <f>IFERROR(IF(E785="O",(INDEX('기사 리스트'!B:B,MATCH("http://skinnonews.com"&amp;A785,'기사 리스트'!C:C,0))),""),"")</f>
        <v/>
      </c>
    </row>
    <row r="786" spans="1:17">
      <c r="A786" s="6" t="s">
        <v>2444</v>
      </c>
      <c r="B786" s="6">
        <v>1</v>
      </c>
      <c r="C786" s="6">
        <v>1</v>
      </c>
      <c r="D786" s="110" t="str">
        <f t="shared" si="37"/>
        <v/>
      </c>
      <c r="E786" s="110" t="str">
        <f>IF(D786="기사임",IFERROR(IF((VLOOKUP(CONCATENATE("http://skinnonews.com",A786),'기사 리스트'!C:E,3,FALSE))&gt;='뉴스룸 요약'!$F$17,"O",""),""),"")</f>
        <v/>
      </c>
      <c r="F786" s="110" t="str">
        <f>IFERROR(IF(VLOOKUP(CONCATENATE("http://skinnonews.com"&amp;A786),'기사 리스트'!C:D,2,FALSE)="yes","yes",""),"")</f>
        <v/>
      </c>
      <c r="G786" s="110" t="str">
        <f>IFERROR(IF(E786="O",B786/(EOMONTH('뉴스룸 요약'!$F$17,0)-(VLOOKUP(CONCATENATE("http://skinnonews.com",A786),'기사 리스트'!C:E,3,FALSE))+1),""),"")</f>
        <v/>
      </c>
      <c r="H786" s="110" t="str">
        <f>IFERROR(IF(E786="O",C786/(EOMONTH('뉴스룸 요약'!$F$17,0)-(VLOOKUP(CONCATENATE("http://skinnonews.com",A786),'기사 리스트'!C:E,3,FALSE))+1),""),"")</f>
        <v/>
      </c>
      <c r="I786" s="110" t="str">
        <f t="shared" si="38"/>
        <v/>
      </c>
      <c r="J786" s="110" t="str">
        <f t="shared" si="39"/>
        <v/>
      </c>
      <c r="L786" s="111" t="str">
        <f>IFERROR(VLOOKUP("http://skinnonews.com"&amp;A786,'기사 리스트'!C:E,3,FALSE),"")</f>
        <v/>
      </c>
      <c r="Q786" s="110" t="str">
        <f>IFERROR(IF(E786="O",(INDEX('기사 리스트'!B:B,MATCH("http://skinnonews.com"&amp;A786,'기사 리스트'!C:C,0))),""),"")</f>
        <v/>
      </c>
    </row>
    <row r="787" spans="1:17">
      <c r="A787" s="6" t="s">
        <v>2061</v>
      </c>
      <c r="B787" s="6">
        <v>1</v>
      </c>
      <c r="C787" s="6">
        <v>2</v>
      </c>
      <c r="D787" s="110" t="str">
        <f t="shared" si="37"/>
        <v/>
      </c>
      <c r="E787" s="110" t="str">
        <f>IF(D787="기사임",IFERROR(IF((VLOOKUP(CONCATENATE("http://skinnonews.com",A787),'기사 리스트'!C:E,3,FALSE))&gt;='뉴스룸 요약'!$F$17,"O",""),""),"")</f>
        <v/>
      </c>
      <c r="F787" s="110" t="str">
        <f>IFERROR(IF(VLOOKUP(CONCATENATE("http://skinnonews.com"&amp;A787),'기사 리스트'!C:D,2,FALSE)="yes","yes",""),"")</f>
        <v/>
      </c>
      <c r="G787" s="110" t="str">
        <f>IFERROR(IF(E787="O",B787/(EOMONTH('뉴스룸 요약'!$F$17,0)-(VLOOKUP(CONCATENATE("http://skinnonews.com",A787),'기사 리스트'!C:E,3,FALSE))+1),""),"")</f>
        <v/>
      </c>
      <c r="H787" s="110" t="str">
        <f>IFERROR(IF(E787="O",C787/(EOMONTH('뉴스룸 요약'!$F$17,0)-(VLOOKUP(CONCATENATE("http://skinnonews.com",A787),'기사 리스트'!C:E,3,FALSE))+1),""),"")</f>
        <v/>
      </c>
      <c r="I787" s="110" t="str">
        <f t="shared" si="38"/>
        <v/>
      </c>
      <c r="J787" s="110" t="str">
        <f t="shared" si="39"/>
        <v/>
      </c>
      <c r="L787" s="111" t="str">
        <f>IFERROR(VLOOKUP("http://skinnonews.com"&amp;A787,'기사 리스트'!C:E,3,FALSE),"")</f>
        <v/>
      </c>
      <c r="Q787" s="110" t="str">
        <f>IFERROR(IF(E787="O",(INDEX('기사 리스트'!B:B,MATCH("http://skinnonews.com"&amp;A787,'기사 리스트'!C:C,0))),""),"")</f>
        <v/>
      </c>
    </row>
    <row r="788" spans="1:17">
      <c r="A788" s="6" t="s">
        <v>2445</v>
      </c>
      <c r="B788" s="6">
        <v>1</v>
      </c>
      <c r="C788" s="6">
        <v>1</v>
      </c>
      <c r="D788" s="110" t="str">
        <f t="shared" si="37"/>
        <v/>
      </c>
      <c r="E788" s="110" t="str">
        <f>IF(D788="기사임",IFERROR(IF((VLOOKUP(CONCATENATE("http://skinnonews.com",A788),'기사 리스트'!C:E,3,FALSE))&gt;='뉴스룸 요약'!$F$17,"O",""),""),"")</f>
        <v/>
      </c>
      <c r="F788" s="110" t="str">
        <f>IFERROR(IF(VLOOKUP(CONCATENATE("http://skinnonews.com"&amp;A788),'기사 리스트'!C:D,2,FALSE)="yes","yes",""),"")</f>
        <v/>
      </c>
      <c r="G788" s="110" t="str">
        <f>IFERROR(IF(E788="O",B788/(EOMONTH('뉴스룸 요약'!$F$17,0)-(VLOOKUP(CONCATENATE("http://skinnonews.com",A788),'기사 리스트'!C:E,3,FALSE))+1),""),"")</f>
        <v/>
      </c>
      <c r="H788" s="110" t="str">
        <f>IFERROR(IF(E788="O",C788/(EOMONTH('뉴스룸 요약'!$F$17,0)-(VLOOKUP(CONCATENATE("http://skinnonews.com",A788),'기사 리스트'!C:E,3,FALSE))+1),""),"")</f>
        <v/>
      </c>
      <c r="I788" s="110" t="str">
        <f t="shared" si="38"/>
        <v/>
      </c>
      <c r="J788" s="110" t="str">
        <f t="shared" si="39"/>
        <v/>
      </c>
      <c r="L788" s="111" t="str">
        <f>IFERROR(VLOOKUP("http://skinnonews.com"&amp;A788,'기사 리스트'!C:E,3,FALSE),"")</f>
        <v/>
      </c>
      <c r="Q788" s="110" t="str">
        <f>IFERROR(IF(E788="O",(INDEX('기사 리스트'!B:B,MATCH("http://skinnonews.com"&amp;A788,'기사 리스트'!C:C,0))),""),"")</f>
        <v/>
      </c>
    </row>
    <row r="789" spans="1:17">
      <c r="A789" s="6" t="s">
        <v>2446</v>
      </c>
      <c r="B789" s="6">
        <v>1</v>
      </c>
      <c r="C789" s="6">
        <v>1</v>
      </c>
      <c r="D789" s="110" t="str">
        <f t="shared" si="37"/>
        <v/>
      </c>
      <c r="E789" s="110" t="str">
        <f>IF(D789="기사임",IFERROR(IF((VLOOKUP(CONCATENATE("http://skinnonews.com",A789),'기사 리스트'!C:E,3,FALSE))&gt;='뉴스룸 요약'!$F$17,"O",""),""),"")</f>
        <v/>
      </c>
      <c r="F789" s="110" t="str">
        <f>IFERROR(IF(VLOOKUP(CONCATENATE("http://skinnonews.com"&amp;A789),'기사 리스트'!C:D,2,FALSE)="yes","yes",""),"")</f>
        <v/>
      </c>
      <c r="G789" s="110" t="str">
        <f>IFERROR(IF(E789="O",B789/(EOMONTH('뉴스룸 요약'!$F$17,0)-(VLOOKUP(CONCATENATE("http://skinnonews.com",A789),'기사 리스트'!C:E,3,FALSE))+1),""),"")</f>
        <v/>
      </c>
      <c r="H789" s="110" t="str">
        <f>IFERROR(IF(E789="O",C789/(EOMONTH('뉴스룸 요약'!$F$17,0)-(VLOOKUP(CONCATENATE("http://skinnonews.com",A789),'기사 리스트'!C:E,3,FALSE))+1),""),"")</f>
        <v/>
      </c>
      <c r="I789" s="110" t="str">
        <f t="shared" si="38"/>
        <v/>
      </c>
      <c r="J789" s="110" t="str">
        <f t="shared" si="39"/>
        <v/>
      </c>
      <c r="L789" s="111" t="str">
        <f>IFERROR(VLOOKUP("http://skinnonews.com"&amp;A789,'기사 리스트'!C:E,3,FALSE),"")</f>
        <v/>
      </c>
      <c r="Q789" s="110" t="str">
        <f>IFERROR(IF(E789="O",(INDEX('기사 리스트'!B:B,MATCH("http://skinnonews.com"&amp;A789,'기사 리스트'!C:C,0))),""),"")</f>
        <v/>
      </c>
    </row>
    <row r="790" spans="1:17">
      <c r="A790" s="6" t="s">
        <v>2447</v>
      </c>
      <c r="B790" s="6">
        <v>1</v>
      </c>
      <c r="C790" s="6">
        <v>2</v>
      </c>
      <c r="D790" s="110" t="str">
        <f t="shared" si="37"/>
        <v/>
      </c>
      <c r="E790" s="110" t="str">
        <f>IF(D790="기사임",IFERROR(IF((VLOOKUP(CONCATENATE("http://skinnonews.com",A790),'기사 리스트'!C:E,3,FALSE))&gt;='뉴스룸 요약'!$F$17,"O",""),""),"")</f>
        <v/>
      </c>
      <c r="F790" s="110" t="str">
        <f>IFERROR(IF(VLOOKUP(CONCATENATE("http://skinnonews.com"&amp;A790),'기사 리스트'!C:D,2,FALSE)="yes","yes",""),"")</f>
        <v/>
      </c>
      <c r="G790" s="110" t="str">
        <f>IFERROR(IF(E790="O",B790/(EOMONTH('뉴스룸 요약'!$F$17,0)-(VLOOKUP(CONCATENATE("http://skinnonews.com",A790),'기사 리스트'!C:E,3,FALSE))+1),""),"")</f>
        <v/>
      </c>
      <c r="H790" s="110" t="str">
        <f>IFERROR(IF(E790="O",C790/(EOMONTH('뉴스룸 요약'!$F$17,0)-(VLOOKUP(CONCATENATE("http://skinnonews.com",A790),'기사 리스트'!C:E,3,FALSE))+1),""),"")</f>
        <v/>
      </c>
      <c r="I790" s="110" t="str">
        <f t="shared" si="38"/>
        <v/>
      </c>
      <c r="J790" s="110" t="str">
        <f t="shared" si="39"/>
        <v/>
      </c>
      <c r="L790" s="111" t="str">
        <f>IFERROR(VLOOKUP("http://skinnonews.com"&amp;A790,'기사 리스트'!C:E,3,FALSE),"")</f>
        <v/>
      </c>
      <c r="Q790" s="110" t="str">
        <f>IFERROR(IF(E790="O",(INDEX('기사 리스트'!B:B,MATCH("http://skinnonews.com"&amp;A790,'기사 리스트'!C:C,0))),""),"")</f>
        <v/>
      </c>
    </row>
    <row r="791" spans="1:17">
      <c r="A791" s="6" t="s">
        <v>2448</v>
      </c>
      <c r="B791" s="6">
        <v>1</v>
      </c>
      <c r="C791" s="6">
        <v>1</v>
      </c>
      <c r="D791" s="110" t="str">
        <f t="shared" si="37"/>
        <v/>
      </c>
      <c r="E791" s="110" t="str">
        <f>IF(D791="기사임",IFERROR(IF((VLOOKUP(CONCATENATE("http://skinnonews.com",A791),'기사 리스트'!C:E,3,FALSE))&gt;='뉴스룸 요약'!$F$17,"O",""),""),"")</f>
        <v/>
      </c>
      <c r="F791" s="110" t="str">
        <f>IFERROR(IF(VLOOKUP(CONCATENATE("http://skinnonews.com"&amp;A791),'기사 리스트'!C:D,2,FALSE)="yes","yes",""),"")</f>
        <v/>
      </c>
      <c r="G791" s="110" t="str">
        <f>IFERROR(IF(E791="O",B791/(EOMONTH('뉴스룸 요약'!$F$17,0)-(VLOOKUP(CONCATENATE("http://skinnonews.com",A791),'기사 리스트'!C:E,3,FALSE))+1),""),"")</f>
        <v/>
      </c>
      <c r="H791" s="110" t="str">
        <f>IFERROR(IF(E791="O",C791/(EOMONTH('뉴스룸 요약'!$F$17,0)-(VLOOKUP(CONCATENATE("http://skinnonews.com",A791),'기사 리스트'!C:E,3,FALSE))+1),""),"")</f>
        <v/>
      </c>
      <c r="I791" s="110" t="str">
        <f t="shared" si="38"/>
        <v/>
      </c>
      <c r="J791" s="110" t="str">
        <f t="shared" si="39"/>
        <v/>
      </c>
      <c r="L791" s="111" t="str">
        <f>IFERROR(VLOOKUP("http://skinnonews.com"&amp;A791,'기사 리스트'!C:E,3,FALSE),"")</f>
        <v/>
      </c>
      <c r="Q791" s="110" t="str">
        <f>IFERROR(IF(E791="O",(INDEX('기사 리스트'!B:B,MATCH("http://skinnonews.com"&amp;A791,'기사 리스트'!C:C,0))),""),"")</f>
        <v/>
      </c>
    </row>
    <row r="792" spans="1:17">
      <c r="A792" s="6" t="s">
        <v>2449</v>
      </c>
      <c r="B792" s="6">
        <v>1</v>
      </c>
      <c r="C792" s="6">
        <v>1</v>
      </c>
      <c r="D792" s="110" t="str">
        <f t="shared" si="37"/>
        <v/>
      </c>
      <c r="E792" s="110" t="str">
        <f>IF(D792="기사임",IFERROR(IF((VLOOKUP(CONCATENATE("http://skinnonews.com",A792),'기사 리스트'!C:E,3,FALSE))&gt;='뉴스룸 요약'!$F$17,"O",""),""),"")</f>
        <v/>
      </c>
      <c r="F792" s="110" t="str">
        <f>IFERROR(IF(VLOOKUP(CONCATENATE("http://skinnonews.com"&amp;A792),'기사 리스트'!C:D,2,FALSE)="yes","yes",""),"")</f>
        <v/>
      </c>
      <c r="G792" s="110" t="str">
        <f>IFERROR(IF(E792="O",B792/(EOMONTH('뉴스룸 요약'!$F$17,0)-(VLOOKUP(CONCATENATE("http://skinnonews.com",A792),'기사 리스트'!C:E,3,FALSE))+1),""),"")</f>
        <v/>
      </c>
      <c r="H792" s="110" t="str">
        <f>IFERROR(IF(E792="O",C792/(EOMONTH('뉴스룸 요약'!$F$17,0)-(VLOOKUP(CONCATENATE("http://skinnonews.com",A792),'기사 리스트'!C:E,3,FALSE))+1),""),"")</f>
        <v/>
      </c>
      <c r="I792" s="110" t="str">
        <f t="shared" si="38"/>
        <v/>
      </c>
      <c r="J792" s="110" t="str">
        <f t="shared" si="39"/>
        <v/>
      </c>
      <c r="L792" s="111" t="str">
        <f>IFERROR(VLOOKUP("http://skinnonews.com"&amp;A792,'기사 리스트'!C:E,3,FALSE),"")</f>
        <v/>
      </c>
      <c r="Q792" s="110" t="str">
        <f>IFERROR(IF(E792="O",(INDEX('기사 리스트'!B:B,MATCH("http://skinnonews.com"&amp;A792,'기사 리스트'!C:C,0))),""),"")</f>
        <v/>
      </c>
    </row>
    <row r="793" spans="1:17">
      <c r="A793" s="6" t="s">
        <v>2242</v>
      </c>
      <c r="B793" s="6">
        <v>1</v>
      </c>
      <c r="C793" s="6">
        <v>1</v>
      </c>
      <c r="D793" s="110" t="str">
        <f t="shared" si="37"/>
        <v/>
      </c>
      <c r="E793" s="110" t="str">
        <f>IF(D793="기사임",IFERROR(IF((VLOOKUP(CONCATENATE("http://skinnonews.com",A793),'기사 리스트'!C:E,3,FALSE))&gt;='뉴스룸 요약'!$F$17,"O",""),""),"")</f>
        <v/>
      </c>
      <c r="F793" s="110" t="str">
        <f>IFERROR(IF(VLOOKUP(CONCATENATE("http://skinnonews.com"&amp;A793),'기사 리스트'!C:D,2,FALSE)="yes","yes",""),"")</f>
        <v/>
      </c>
      <c r="G793" s="110" t="str">
        <f>IFERROR(IF(E793="O",B793/(EOMONTH('뉴스룸 요약'!$F$17,0)-(VLOOKUP(CONCATENATE("http://skinnonews.com",A793),'기사 리스트'!C:E,3,FALSE))+1),""),"")</f>
        <v/>
      </c>
      <c r="H793" s="110" t="str">
        <f>IFERROR(IF(E793="O",C793/(EOMONTH('뉴스룸 요약'!$F$17,0)-(VLOOKUP(CONCATENATE("http://skinnonews.com",A793),'기사 리스트'!C:E,3,FALSE))+1),""),"")</f>
        <v/>
      </c>
      <c r="I793" s="110" t="str">
        <f t="shared" si="38"/>
        <v/>
      </c>
      <c r="J793" s="110" t="str">
        <f t="shared" si="39"/>
        <v/>
      </c>
      <c r="L793" s="111" t="str">
        <f>IFERROR(VLOOKUP("http://skinnonews.com"&amp;A793,'기사 리스트'!C:E,3,FALSE),"")</f>
        <v/>
      </c>
      <c r="Q793" s="110" t="str">
        <f>IFERROR(IF(E793="O",(INDEX('기사 리스트'!B:B,MATCH("http://skinnonews.com"&amp;A793,'기사 리스트'!C:C,0))),""),"")</f>
        <v/>
      </c>
    </row>
    <row r="794" spans="1:17">
      <c r="A794" s="6" t="s">
        <v>2450</v>
      </c>
      <c r="B794" s="6">
        <v>1</v>
      </c>
      <c r="C794" s="6">
        <v>1</v>
      </c>
      <c r="D794" s="110" t="str">
        <f t="shared" si="37"/>
        <v/>
      </c>
      <c r="E794" s="110" t="str">
        <f>IF(D794="기사임",IFERROR(IF((VLOOKUP(CONCATENATE("http://skinnonews.com",A794),'기사 리스트'!C:E,3,FALSE))&gt;='뉴스룸 요약'!$F$17,"O",""),""),"")</f>
        <v/>
      </c>
      <c r="F794" s="110" t="str">
        <f>IFERROR(IF(VLOOKUP(CONCATENATE("http://skinnonews.com"&amp;A794),'기사 리스트'!C:D,2,FALSE)="yes","yes",""),"")</f>
        <v/>
      </c>
      <c r="G794" s="110" t="str">
        <f>IFERROR(IF(E794="O",B794/(EOMONTH('뉴스룸 요약'!$F$17,0)-(VLOOKUP(CONCATENATE("http://skinnonews.com",A794),'기사 리스트'!C:E,3,FALSE))+1),""),"")</f>
        <v/>
      </c>
      <c r="H794" s="110" t="str">
        <f>IFERROR(IF(E794="O",C794/(EOMONTH('뉴스룸 요약'!$F$17,0)-(VLOOKUP(CONCATENATE("http://skinnonews.com",A794),'기사 리스트'!C:E,3,FALSE))+1),""),"")</f>
        <v/>
      </c>
      <c r="I794" s="110" t="str">
        <f t="shared" si="38"/>
        <v/>
      </c>
      <c r="J794" s="110" t="str">
        <f t="shared" si="39"/>
        <v/>
      </c>
      <c r="L794" s="111" t="str">
        <f>IFERROR(VLOOKUP("http://skinnonews.com"&amp;A794,'기사 리스트'!C:E,3,FALSE),"")</f>
        <v/>
      </c>
      <c r="Q794" s="110" t="str">
        <f>IFERROR(IF(E794="O",(INDEX('기사 리스트'!B:B,MATCH("http://skinnonews.com"&amp;A794,'기사 리스트'!C:C,0))),""),"")</f>
        <v/>
      </c>
    </row>
    <row r="795" spans="1:17">
      <c r="A795" s="6" t="s">
        <v>2451</v>
      </c>
      <c r="B795" s="6">
        <v>1</v>
      </c>
      <c r="C795" s="6">
        <v>1</v>
      </c>
      <c r="D795" s="110" t="str">
        <f t="shared" si="37"/>
        <v/>
      </c>
      <c r="E795" s="110" t="str">
        <f>IF(D795="기사임",IFERROR(IF((VLOOKUP(CONCATENATE("http://skinnonews.com",A795),'기사 리스트'!C:E,3,FALSE))&gt;='뉴스룸 요약'!$F$17,"O",""),""),"")</f>
        <v/>
      </c>
      <c r="F795" s="110" t="str">
        <f>IFERROR(IF(VLOOKUP(CONCATENATE("http://skinnonews.com"&amp;A795),'기사 리스트'!C:D,2,FALSE)="yes","yes",""),"")</f>
        <v/>
      </c>
      <c r="G795" s="110" t="str">
        <f>IFERROR(IF(E795="O",B795/(EOMONTH('뉴스룸 요약'!$F$17,0)-(VLOOKUP(CONCATENATE("http://skinnonews.com",A795),'기사 리스트'!C:E,3,FALSE))+1),""),"")</f>
        <v/>
      </c>
      <c r="H795" s="110" t="str">
        <f>IFERROR(IF(E795="O",C795/(EOMONTH('뉴스룸 요약'!$F$17,0)-(VLOOKUP(CONCATENATE("http://skinnonews.com",A795),'기사 리스트'!C:E,3,FALSE))+1),""),"")</f>
        <v/>
      </c>
      <c r="I795" s="110" t="str">
        <f t="shared" si="38"/>
        <v/>
      </c>
      <c r="J795" s="110" t="str">
        <f t="shared" si="39"/>
        <v/>
      </c>
      <c r="L795" s="111" t="str">
        <f>IFERROR(VLOOKUP("http://skinnonews.com"&amp;A795,'기사 리스트'!C:E,3,FALSE),"")</f>
        <v/>
      </c>
      <c r="Q795" s="110" t="str">
        <f>IFERROR(IF(E795="O",(INDEX('기사 리스트'!B:B,MATCH("http://skinnonews.com"&amp;A795,'기사 리스트'!C:C,0))),""),"")</f>
        <v/>
      </c>
    </row>
    <row r="796" spans="1:17">
      <c r="A796" s="6" t="s">
        <v>2452</v>
      </c>
      <c r="B796" s="6">
        <v>1</v>
      </c>
      <c r="C796" s="6">
        <v>1</v>
      </c>
      <c r="D796" s="110" t="str">
        <f t="shared" si="37"/>
        <v/>
      </c>
      <c r="E796" s="110" t="str">
        <f>IF(D796="기사임",IFERROR(IF((VLOOKUP(CONCATENATE("http://skinnonews.com",A796),'기사 리스트'!C:E,3,FALSE))&gt;='뉴스룸 요약'!$F$17,"O",""),""),"")</f>
        <v/>
      </c>
      <c r="F796" s="110" t="str">
        <f>IFERROR(IF(VLOOKUP(CONCATENATE("http://skinnonews.com"&amp;A796),'기사 리스트'!C:D,2,FALSE)="yes","yes",""),"")</f>
        <v/>
      </c>
      <c r="G796" s="110" t="str">
        <f>IFERROR(IF(E796="O",B796/(EOMONTH('뉴스룸 요약'!$F$17,0)-(VLOOKUP(CONCATENATE("http://skinnonews.com",A796),'기사 리스트'!C:E,3,FALSE))+1),""),"")</f>
        <v/>
      </c>
      <c r="H796" s="110" t="str">
        <f>IFERROR(IF(E796="O",C796/(EOMONTH('뉴스룸 요약'!$F$17,0)-(VLOOKUP(CONCATENATE("http://skinnonews.com",A796),'기사 리스트'!C:E,3,FALSE))+1),""),"")</f>
        <v/>
      </c>
      <c r="I796" s="110" t="str">
        <f t="shared" si="38"/>
        <v/>
      </c>
      <c r="J796" s="110" t="str">
        <f t="shared" si="39"/>
        <v/>
      </c>
      <c r="L796" s="111" t="str">
        <f>IFERROR(VLOOKUP("http://skinnonews.com"&amp;A796,'기사 리스트'!C:E,3,FALSE),"")</f>
        <v/>
      </c>
      <c r="Q796" s="110" t="str">
        <f>IFERROR(IF(E796="O",(INDEX('기사 리스트'!B:B,MATCH("http://skinnonews.com"&amp;A796,'기사 리스트'!C:C,0))),""),"")</f>
        <v/>
      </c>
    </row>
    <row r="797" spans="1:17">
      <c r="A797" s="6" t="s">
        <v>2453</v>
      </c>
      <c r="B797" s="6">
        <v>1</v>
      </c>
      <c r="C797" s="6">
        <v>1</v>
      </c>
      <c r="D797" s="110" t="str">
        <f t="shared" si="37"/>
        <v/>
      </c>
      <c r="E797" s="110" t="str">
        <f>IF(D797="기사임",IFERROR(IF((VLOOKUP(CONCATENATE("http://skinnonews.com",A797),'기사 리스트'!C:E,3,FALSE))&gt;='뉴스룸 요약'!$F$17,"O",""),""),"")</f>
        <v/>
      </c>
      <c r="F797" s="110" t="str">
        <f>IFERROR(IF(VLOOKUP(CONCATENATE("http://skinnonews.com"&amp;A797),'기사 리스트'!C:D,2,FALSE)="yes","yes",""),"")</f>
        <v/>
      </c>
      <c r="G797" s="110" t="str">
        <f>IFERROR(IF(E797="O",B797/(EOMONTH('뉴스룸 요약'!$F$17,0)-(VLOOKUP(CONCATENATE("http://skinnonews.com",A797),'기사 리스트'!C:E,3,FALSE))+1),""),"")</f>
        <v/>
      </c>
      <c r="H797" s="110" t="str">
        <f>IFERROR(IF(E797="O",C797/(EOMONTH('뉴스룸 요약'!$F$17,0)-(VLOOKUP(CONCATENATE("http://skinnonews.com",A797),'기사 리스트'!C:E,3,FALSE))+1),""),"")</f>
        <v/>
      </c>
      <c r="I797" s="110" t="str">
        <f t="shared" si="38"/>
        <v/>
      </c>
      <c r="J797" s="110" t="str">
        <f t="shared" si="39"/>
        <v/>
      </c>
      <c r="L797" s="111" t="str">
        <f>IFERROR(VLOOKUP("http://skinnonews.com"&amp;A797,'기사 리스트'!C:E,3,FALSE),"")</f>
        <v/>
      </c>
      <c r="Q797" s="110" t="str">
        <f>IFERROR(IF(E797="O",(INDEX('기사 리스트'!B:B,MATCH("http://skinnonews.com"&amp;A797,'기사 리스트'!C:C,0))),""),"")</f>
        <v/>
      </c>
    </row>
    <row r="798" spans="1:17">
      <c r="A798" s="6" t="s">
        <v>2243</v>
      </c>
      <c r="B798" s="6">
        <v>1</v>
      </c>
      <c r="C798" s="6">
        <v>1</v>
      </c>
      <c r="D798" s="110" t="str">
        <f t="shared" si="37"/>
        <v/>
      </c>
      <c r="E798" s="110" t="str">
        <f>IF(D798="기사임",IFERROR(IF((VLOOKUP(CONCATENATE("http://skinnonews.com",A798),'기사 리스트'!C:E,3,FALSE))&gt;='뉴스룸 요약'!$F$17,"O",""),""),"")</f>
        <v/>
      </c>
      <c r="F798" s="110" t="str">
        <f>IFERROR(IF(VLOOKUP(CONCATENATE("http://skinnonews.com"&amp;A798),'기사 리스트'!C:D,2,FALSE)="yes","yes",""),"")</f>
        <v/>
      </c>
      <c r="G798" s="110" t="str">
        <f>IFERROR(IF(E798="O",B798/(EOMONTH('뉴스룸 요약'!$F$17,0)-(VLOOKUP(CONCATENATE("http://skinnonews.com",A798),'기사 리스트'!C:E,3,FALSE))+1),""),"")</f>
        <v/>
      </c>
      <c r="H798" s="110" t="str">
        <f>IFERROR(IF(E798="O",C798/(EOMONTH('뉴스룸 요약'!$F$17,0)-(VLOOKUP(CONCATENATE("http://skinnonews.com",A798),'기사 리스트'!C:E,3,FALSE))+1),""),"")</f>
        <v/>
      </c>
      <c r="I798" s="110" t="str">
        <f t="shared" si="38"/>
        <v/>
      </c>
      <c r="J798" s="110" t="str">
        <f t="shared" si="39"/>
        <v/>
      </c>
      <c r="L798" s="111" t="str">
        <f>IFERROR(VLOOKUP("http://skinnonews.com"&amp;A798,'기사 리스트'!C:E,3,FALSE),"")</f>
        <v/>
      </c>
      <c r="Q798" s="110" t="str">
        <f>IFERROR(IF(E798="O",(INDEX('기사 리스트'!B:B,MATCH("http://skinnonews.com"&amp;A798,'기사 리스트'!C:C,0))),""),"")</f>
        <v/>
      </c>
    </row>
    <row r="799" spans="1:17">
      <c r="A799" s="6" t="s">
        <v>2454</v>
      </c>
      <c r="B799" s="6">
        <v>1</v>
      </c>
      <c r="C799" s="6">
        <v>1</v>
      </c>
      <c r="D799" s="110" t="str">
        <f t="shared" si="37"/>
        <v/>
      </c>
      <c r="E799" s="110" t="str">
        <f>IF(D799="기사임",IFERROR(IF((VLOOKUP(CONCATENATE("http://skinnonews.com",A799),'기사 리스트'!C:E,3,FALSE))&gt;='뉴스룸 요약'!$F$17,"O",""),""),"")</f>
        <v/>
      </c>
      <c r="F799" s="110" t="str">
        <f>IFERROR(IF(VLOOKUP(CONCATENATE("http://skinnonews.com"&amp;A799),'기사 리스트'!C:D,2,FALSE)="yes","yes",""),"")</f>
        <v/>
      </c>
      <c r="G799" s="110" t="str">
        <f>IFERROR(IF(E799="O",B799/(EOMONTH('뉴스룸 요약'!$F$17,0)-(VLOOKUP(CONCATENATE("http://skinnonews.com",A799),'기사 리스트'!C:E,3,FALSE))+1),""),"")</f>
        <v/>
      </c>
      <c r="H799" s="110" t="str">
        <f>IFERROR(IF(E799="O",C799/(EOMONTH('뉴스룸 요약'!$F$17,0)-(VLOOKUP(CONCATENATE("http://skinnonews.com",A799),'기사 리스트'!C:E,3,FALSE))+1),""),"")</f>
        <v/>
      </c>
      <c r="I799" s="110" t="str">
        <f t="shared" si="38"/>
        <v/>
      </c>
      <c r="J799" s="110" t="str">
        <f t="shared" si="39"/>
        <v/>
      </c>
      <c r="L799" s="111" t="str">
        <f>IFERROR(VLOOKUP("http://skinnonews.com"&amp;A799,'기사 리스트'!C:E,3,FALSE),"")</f>
        <v/>
      </c>
      <c r="Q799" s="110" t="str">
        <f>IFERROR(IF(E799="O",(INDEX('기사 리스트'!B:B,MATCH("http://skinnonews.com"&amp;A799,'기사 리스트'!C:C,0))),""),"")</f>
        <v/>
      </c>
    </row>
    <row r="800" spans="1:17">
      <c r="A800" s="6" t="s">
        <v>2455</v>
      </c>
      <c r="B800" s="6">
        <v>1</v>
      </c>
      <c r="C800" s="6">
        <v>1</v>
      </c>
      <c r="D800" s="110" t="str">
        <f t="shared" si="37"/>
        <v/>
      </c>
      <c r="E800" s="110" t="str">
        <f>IF(D800="기사임",IFERROR(IF((VLOOKUP(CONCATENATE("http://skinnonews.com",A800),'기사 리스트'!C:E,3,FALSE))&gt;='뉴스룸 요약'!$F$17,"O",""),""),"")</f>
        <v/>
      </c>
      <c r="F800" s="110" t="str">
        <f>IFERROR(IF(VLOOKUP(CONCATENATE("http://skinnonews.com"&amp;A800),'기사 리스트'!C:D,2,FALSE)="yes","yes",""),"")</f>
        <v/>
      </c>
      <c r="G800" s="110" t="str">
        <f>IFERROR(IF(E800="O",B800/(EOMONTH('뉴스룸 요약'!$F$17,0)-(VLOOKUP(CONCATENATE("http://skinnonews.com",A800),'기사 리스트'!C:E,3,FALSE))+1),""),"")</f>
        <v/>
      </c>
      <c r="H800" s="110" t="str">
        <f>IFERROR(IF(E800="O",C800/(EOMONTH('뉴스룸 요약'!$F$17,0)-(VLOOKUP(CONCATENATE("http://skinnonews.com",A800),'기사 리스트'!C:E,3,FALSE))+1),""),"")</f>
        <v/>
      </c>
      <c r="I800" s="110" t="str">
        <f t="shared" si="38"/>
        <v/>
      </c>
      <c r="J800" s="110" t="str">
        <f t="shared" si="39"/>
        <v/>
      </c>
      <c r="L800" s="111" t="str">
        <f>IFERROR(VLOOKUP("http://skinnonews.com"&amp;A800,'기사 리스트'!C:E,3,FALSE),"")</f>
        <v/>
      </c>
      <c r="Q800" s="110" t="str">
        <f>IFERROR(IF(E800="O",(INDEX('기사 리스트'!B:B,MATCH("http://skinnonews.com"&amp;A800,'기사 리스트'!C:C,0))),""),"")</f>
        <v/>
      </c>
    </row>
    <row r="801" spans="1:17">
      <c r="A801" s="6" t="s">
        <v>2244</v>
      </c>
      <c r="B801" s="6">
        <v>1</v>
      </c>
      <c r="C801" s="6">
        <v>1</v>
      </c>
      <c r="D801" s="110" t="str">
        <f t="shared" si="37"/>
        <v/>
      </c>
      <c r="E801" s="110" t="str">
        <f>IF(D801="기사임",IFERROR(IF((VLOOKUP(CONCATENATE("http://skinnonews.com",A801),'기사 리스트'!C:E,3,FALSE))&gt;='뉴스룸 요약'!$F$17,"O",""),""),"")</f>
        <v/>
      </c>
      <c r="F801" s="110" t="str">
        <f>IFERROR(IF(VLOOKUP(CONCATENATE("http://skinnonews.com"&amp;A801),'기사 리스트'!C:D,2,FALSE)="yes","yes",""),"")</f>
        <v/>
      </c>
      <c r="G801" s="110" t="str">
        <f>IFERROR(IF(E801="O",B801/(EOMONTH('뉴스룸 요약'!$F$17,0)-(VLOOKUP(CONCATENATE("http://skinnonews.com",A801),'기사 리스트'!C:E,3,FALSE))+1),""),"")</f>
        <v/>
      </c>
      <c r="H801" s="110" t="str">
        <f>IFERROR(IF(E801="O",C801/(EOMONTH('뉴스룸 요약'!$F$17,0)-(VLOOKUP(CONCATENATE("http://skinnonews.com",A801),'기사 리스트'!C:E,3,FALSE))+1),""),"")</f>
        <v/>
      </c>
      <c r="I801" s="110" t="str">
        <f t="shared" si="38"/>
        <v/>
      </c>
      <c r="J801" s="110" t="str">
        <f t="shared" si="39"/>
        <v/>
      </c>
      <c r="L801" s="111" t="str">
        <f>IFERROR(VLOOKUP("http://skinnonews.com"&amp;A801,'기사 리스트'!C:E,3,FALSE),"")</f>
        <v/>
      </c>
      <c r="Q801" s="110" t="str">
        <f>IFERROR(IF(E801="O",(INDEX('기사 리스트'!B:B,MATCH("http://skinnonews.com"&amp;A801,'기사 리스트'!C:C,0))),""),"")</f>
        <v/>
      </c>
    </row>
    <row r="802" spans="1:17">
      <c r="A802" s="6" t="s">
        <v>2456</v>
      </c>
      <c r="B802" s="6">
        <v>1</v>
      </c>
      <c r="C802" s="6">
        <v>1</v>
      </c>
      <c r="D802" s="110" t="str">
        <f t="shared" si="37"/>
        <v/>
      </c>
      <c r="E802" s="110" t="str">
        <f>IF(D802="기사임",IFERROR(IF((VLOOKUP(CONCATENATE("http://skinnonews.com",A802),'기사 리스트'!C:E,3,FALSE))&gt;='뉴스룸 요약'!$F$17,"O",""),""),"")</f>
        <v/>
      </c>
      <c r="F802" s="110" t="str">
        <f>IFERROR(IF(VLOOKUP(CONCATENATE("http://skinnonews.com"&amp;A802),'기사 리스트'!C:D,2,FALSE)="yes","yes",""),"")</f>
        <v/>
      </c>
      <c r="G802" s="110" t="str">
        <f>IFERROR(IF(E802="O",B802/(EOMONTH('뉴스룸 요약'!$F$17,0)-(VLOOKUP(CONCATENATE("http://skinnonews.com",A802),'기사 리스트'!C:E,3,FALSE))+1),""),"")</f>
        <v/>
      </c>
      <c r="H802" s="110" t="str">
        <f>IFERROR(IF(E802="O",C802/(EOMONTH('뉴스룸 요약'!$F$17,0)-(VLOOKUP(CONCATENATE("http://skinnonews.com",A802),'기사 리스트'!C:E,3,FALSE))+1),""),"")</f>
        <v/>
      </c>
      <c r="I802" s="110" t="str">
        <f t="shared" si="38"/>
        <v/>
      </c>
      <c r="J802" s="110" t="str">
        <f t="shared" si="39"/>
        <v/>
      </c>
      <c r="L802" s="111" t="str">
        <f>IFERROR(VLOOKUP("http://skinnonews.com"&amp;A802,'기사 리스트'!C:E,3,FALSE),"")</f>
        <v/>
      </c>
      <c r="Q802" s="110" t="str">
        <f>IFERROR(IF(E802="O",(INDEX('기사 리스트'!B:B,MATCH("http://skinnonews.com"&amp;A802,'기사 리스트'!C:C,0))),""),"")</f>
        <v/>
      </c>
    </row>
    <row r="803" spans="1:17">
      <c r="A803" s="6" t="s">
        <v>2245</v>
      </c>
      <c r="B803" s="6">
        <v>1</v>
      </c>
      <c r="C803" s="6">
        <v>1</v>
      </c>
      <c r="D803" s="110" t="str">
        <f t="shared" si="37"/>
        <v/>
      </c>
      <c r="E803" s="110" t="str">
        <f>IF(D803="기사임",IFERROR(IF((VLOOKUP(CONCATENATE("http://skinnonews.com",A803),'기사 리스트'!C:E,3,FALSE))&gt;='뉴스룸 요약'!$F$17,"O",""),""),"")</f>
        <v/>
      </c>
      <c r="F803" s="110" t="str">
        <f>IFERROR(IF(VLOOKUP(CONCATENATE("http://skinnonews.com"&amp;A803),'기사 리스트'!C:D,2,FALSE)="yes","yes",""),"")</f>
        <v/>
      </c>
      <c r="G803" s="110" t="str">
        <f>IFERROR(IF(E803="O",B803/(EOMONTH('뉴스룸 요약'!$F$17,0)-(VLOOKUP(CONCATENATE("http://skinnonews.com",A803),'기사 리스트'!C:E,3,FALSE))+1),""),"")</f>
        <v/>
      </c>
      <c r="H803" s="110" t="str">
        <f>IFERROR(IF(E803="O",C803/(EOMONTH('뉴스룸 요약'!$F$17,0)-(VLOOKUP(CONCATENATE("http://skinnonews.com",A803),'기사 리스트'!C:E,3,FALSE))+1),""),"")</f>
        <v/>
      </c>
      <c r="I803" s="110" t="str">
        <f t="shared" si="38"/>
        <v/>
      </c>
      <c r="J803" s="110" t="str">
        <f t="shared" si="39"/>
        <v/>
      </c>
      <c r="L803" s="111" t="str">
        <f>IFERROR(VLOOKUP("http://skinnonews.com"&amp;A803,'기사 리스트'!C:E,3,FALSE),"")</f>
        <v/>
      </c>
      <c r="Q803" s="110" t="str">
        <f>IFERROR(IF(E803="O",(INDEX('기사 리스트'!B:B,MATCH("http://skinnonews.com"&amp;A803,'기사 리스트'!C:C,0))),""),"")</f>
        <v/>
      </c>
    </row>
    <row r="804" spans="1:17">
      <c r="A804" s="6" t="s">
        <v>2457</v>
      </c>
      <c r="B804" s="6">
        <v>1</v>
      </c>
      <c r="C804" s="6">
        <v>1</v>
      </c>
      <c r="D804" s="110" t="str">
        <f t="shared" si="37"/>
        <v/>
      </c>
      <c r="E804" s="110" t="str">
        <f>IF(D804="기사임",IFERROR(IF((VLOOKUP(CONCATENATE("http://skinnonews.com",A804),'기사 리스트'!C:E,3,FALSE))&gt;='뉴스룸 요약'!$F$17,"O",""),""),"")</f>
        <v/>
      </c>
      <c r="F804" s="110" t="str">
        <f>IFERROR(IF(VLOOKUP(CONCATENATE("http://skinnonews.com"&amp;A804),'기사 리스트'!C:D,2,FALSE)="yes","yes",""),"")</f>
        <v/>
      </c>
      <c r="G804" s="110" t="str">
        <f>IFERROR(IF(E804="O",B804/(EOMONTH('뉴스룸 요약'!$F$17,0)-(VLOOKUP(CONCATENATE("http://skinnonews.com",A804),'기사 리스트'!C:E,3,FALSE))+1),""),"")</f>
        <v/>
      </c>
      <c r="H804" s="110" t="str">
        <f>IFERROR(IF(E804="O",C804/(EOMONTH('뉴스룸 요약'!$F$17,0)-(VLOOKUP(CONCATENATE("http://skinnonews.com",A804),'기사 리스트'!C:E,3,FALSE))+1),""),"")</f>
        <v/>
      </c>
      <c r="I804" s="110" t="str">
        <f t="shared" si="38"/>
        <v/>
      </c>
      <c r="J804" s="110" t="str">
        <f t="shared" si="39"/>
        <v/>
      </c>
      <c r="L804" s="111" t="str">
        <f>IFERROR(VLOOKUP("http://skinnonews.com"&amp;A804,'기사 리스트'!C:E,3,FALSE),"")</f>
        <v/>
      </c>
      <c r="Q804" s="110" t="str">
        <f>IFERROR(IF(E804="O",(INDEX('기사 리스트'!B:B,MATCH("http://skinnonews.com"&amp;A804,'기사 리스트'!C:C,0))),""),"")</f>
        <v/>
      </c>
    </row>
    <row r="805" spans="1:17">
      <c r="A805" s="6" t="s">
        <v>2246</v>
      </c>
      <c r="B805" s="6">
        <v>1</v>
      </c>
      <c r="C805" s="6">
        <v>1</v>
      </c>
      <c r="D805" s="110" t="str">
        <f t="shared" si="37"/>
        <v/>
      </c>
      <c r="E805" s="110" t="str">
        <f>IF(D805="기사임",IFERROR(IF((VLOOKUP(CONCATENATE("http://skinnonews.com",A805),'기사 리스트'!C:E,3,FALSE))&gt;='뉴스룸 요약'!$F$17,"O",""),""),"")</f>
        <v/>
      </c>
      <c r="F805" s="110" t="str">
        <f>IFERROR(IF(VLOOKUP(CONCATENATE("http://skinnonews.com"&amp;A805),'기사 리스트'!C:D,2,FALSE)="yes","yes",""),"")</f>
        <v/>
      </c>
      <c r="G805" s="110" t="str">
        <f>IFERROR(IF(E805="O",B805/(EOMONTH('뉴스룸 요약'!$F$17,0)-(VLOOKUP(CONCATENATE("http://skinnonews.com",A805),'기사 리스트'!C:E,3,FALSE))+1),""),"")</f>
        <v/>
      </c>
      <c r="H805" s="110" t="str">
        <f>IFERROR(IF(E805="O",C805/(EOMONTH('뉴스룸 요약'!$F$17,0)-(VLOOKUP(CONCATENATE("http://skinnonews.com",A805),'기사 리스트'!C:E,3,FALSE))+1),""),"")</f>
        <v/>
      </c>
      <c r="I805" s="110" t="str">
        <f t="shared" si="38"/>
        <v/>
      </c>
      <c r="J805" s="110" t="str">
        <f t="shared" si="39"/>
        <v/>
      </c>
      <c r="L805" s="111" t="str">
        <f>IFERROR(VLOOKUP("http://skinnonews.com"&amp;A805,'기사 리스트'!C:E,3,FALSE),"")</f>
        <v/>
      </c>
      <c r="Q805" s="110" t="str">
        <f>IFERROR(IF(E805="O",(INDEX('기사 리스트'!B:B,MATCH("http://skinnonews.com"&amp;A805,'기사 리스트'!C:C,0))),""),"")</f>
        <v/>
      </c>
    </row>
    <row r="806" spans="1:17">
      <c r="A806" s="6" t="s">
        <v>2458</v>
      </c>
      <c r="B806" s="6">
        <v>1</v>
      </c>
      <c r="C806" s="6">
        <v>1</v>
      </c>
      <c r="D806" s="110" t="str">
        <f t="shared" si="37"/>
        <v/>
      </c>
      <c r="E806" s="110" t="str">
        <f>IF(D806="기사임",IFERROR(IF((VLOOKUP(CONCATENATE("http://skinnonews.com",A806),'기사 리스트'!C:E,3,FALSE))&gt;='뉴스룸 요약'!$F$17,"O",""),""),"")</f>
        <v/>
      </c>
      <c r="F806" s="110" t="str">
        <f>IFERROR(IF(VLOOKUP(CONCATENATE("http://skinnonews.com"&amp;A806),'기사 리스트'!C:D,2,FALSE)="yes","yes",""),"")</f>
        <v/>
      </c>
      <c r="G806" s="110" t="str">
        <f>IFERROR(IF(E806="O",B806/(EOMONTH('뉴스룸 요약'!$F$17,0)-(VLOOKUP(CONCATENATE("http://skinnonews.com",A806),'기사 리스트'!C:E,3,FALSE))+1),""),"")</f>
        <v/>
      </c>
      <c r="H806" s="110" t="str">
        <f>IFERROR(IF(E806="O",C806/(EOMONTH('뉴스룸 요약'!$F$17,0)-(VLOOKUP(CONCATENATE("http://skinnonews.com",A806),'기사 리스트'!C:E,3,FALSE))+1),""),"")</f>
        <v/>
      </c>
      <c r="I806" s="110" t="str">
        <f t="shared" si="38"/>
        <v/>
      </c>
      <c r="J806" s="110" t="str">
        <f t="shared" si="39"/>
        <v/>
      </c>
      <c r="L806" s="111" t="str">
        <f>IFERROR(VLOOKUP("http://skinnonews.com"&amp;A806,'기사 리스트'!C:E,3,FALSE),"")</f>
        <v/>
      </c>
      <c r="Q806" s="110" t="str">
        <f>IFERROR(IF(E806="O",(INDEX('기사 리스트'!B:B,MATCH("http://skinnonews.com"&amp;A806,'기사 리스트'!C:C,0))),""),"")</f>
        <v/>
      </c>
    </row>
    <row r="807" spans="1:17">
      <c r="A807" s="6" t="s">
        <v>2459</v>
      </c>
      <c r="B807" s="6">
        <v>1</v>
      </c>
      <c r="C807" s="6">
        <v>1</v>
      </c>
      <c r="D807" s="110" t="str">
        <f t="shared" si="37"/>
        <v/>
      </c>
      <c r="E807" s="110" t="str">
        <f>IF(D807="기사임",IFERROR(IF((VLOOKUP(CONCATENATE("http://skinnonews.com",A807),'기사 리스트'!C:E,3,FALSE))&gt;='뉴스룸 요약'!$F$17,"O",""),""),"")</f>
        <v/>
      </c>
      <c r="F807" s="110" t="str">
        <f>IFERROR(IF(VLOOKUP(CONCATENATE("http://skinnonews.com"&amp;A807),'기사 리스트'!C:D,2,FALSE)="yes","yes",""),"")</f>
        <v/>
      </c>
      <c r="G807" s="110" t="str">
        <f>IFERROR(IF(E807="O",B807/(EOMONTH('뉴스룸 요약'!$F$17,0)-(VLOOKUP(CONCATENATE("http://skinnonews.com",A807),'기사 리스트'!C:E,3,FALSE))+1),""),"")</f>
        <v/>
      </c>
      <c r="H807" s="110" t="str">
        <f>IFERROR(IF(E807="O",C807/(EOMONTH('뉴스룸 요약'!$F$17,0)-(VLOOKUP(CONCATENATE("http://skinnonews.com",A807),'기사 리스트'!C:E,3,FALSE))+1),""),"")</f>
        <v/>
      </c>
      <c r="I807" s="110" t="str">
        <f t="shared" si="38"/>
        <v/>
      </c>
      <c r="J807" s="110" t="str">
        <f t="shared" si="39"/>
        <v/>
      </c>
      <c r="L807" s="111" t="str">
        <f>IFERROR(VLOOKUP("http://skinnonews.com"&amp;A807,'기사 리스트'!C:E,3,FALSE),"")</f>
        <v/>
      </c>
      <c r="Q807" s="110" t="str">
        <f>IFERROR(IF(E807="O",(INDEX('기사 리스트'!B:B,MATCH("http://skinnonews.com"&amp;A807,'기사 리스트'!C:C,0))),""),"")</f>
        <v/>
      </c>
    </row>
    <row r="808" spans="1:17">
      <c r="A808" s="6" t="s">
        <v>2217</v>
      </c>
      <c r="B808" s="6">
        <v>1</v>
      </c>
      <c r="C808" s="6">
        <v>1</v>
      </c>
      <c r="D808" s="110" t="str">
        <f t="shared" si="37"/>
        <v/>
      </c>
      <c r="E808" s="110" t="str">
        <f>IF(D808="기사임",IFERROR(IF((VLOOKUP(CONCATENATE("http://skinnonews.com",A808),'기사 리스트'!C:E,3,FALSE))&gt;='뉴스룸 요약'!$F$17,"O",""),""),"")</f>
        <v/>
      </c>
      <c r="F808" s="110" t="str">
        <f>IFERROR(IF(VLOOKUP(CONCATENATE("http://skinnonews.com"&amp;A808),'기사 리스트'!C:D,2,FALSE)="yes","yes",""),"")</f>
        <v/>
      </c>
      <c r="G808" s="110" t="str">
        <f>IFERROR(IF(E808="O",B808/(EOMONTH('뉴스룸 요약'!$F$17,0)-(VLOOKUP(CONCATENATE("http://skinnonews.com",A808),'기사 리스트'!C:E,3,FALSE))+1),""),"")</f>
        <v/>
      </c>
      <c r="H808" s="110" t="str">
        <f>IFERROR(IF(E808="O",C808/(EOMONTH('뉴스룸 요약'!$F$17,0)-(VLOOKUP(CONCATENATE("http://skinnonews.com",A808),'기사 리스트'!C:E,3,FALSE))+1),""),"")</f>
        <v/>
      </c>
      <c r="I808" s="110" t="str">
        <f t="shared" si="38"/>
        <v/>
      </c>
      <c r="J808" s="110" t="str">
        <f t="shared" si="39"/>
        <v/>
      </c>
      <c r="L808" s="111" t="str">
        <f>IFERROR(VLOOKUP("http://skinnonews.com"&amp;A808,'기사 리스트'!C:E,3,FALSE),"")</f>
        <v/>
      </c>
      <c r="Q808" s="110" t="str">
        <f>IFERROR(IF(E808="O",(INDEX('기사 리스트'!B:B,MATCH("http://skinnonews.com"&amp;A808,'기사 리스트'!C:C,0))),""),"")</f>
        <v/>
      </c>
    </row>
    <row r="809" spans="1:17">
      <c r="A809" s="6" t="s">
        <v>2249</v>
      </c>
      <c r="B809" s="6">
        <v>1</v>
      </c>
      <c r="C809" s="6">
        <v>1</v>
      </c>
      <c r="D809" s="110" t="str">
        <f t="shared" si="37"/>
        <v/>
      </c>
      <c r="E809" s="110" t="str">
        <f>IF(D809="기사임",IFERROR(IF((VLOOKUP(CONCATENATE("http://skinnonews.com",A809),'기사 리스트'!C:E,3,FALSE))&gt;='뉴스룸 요약'!$F$17,"O",""),""),"")</f>
        <v/>
      </c>
      <c r="F809" s="110" t="str">
        <f>IFERROR(IF(VLOOKUP(CONCATENATE("http://skinnonews.com"&amp;A809),'기사 리스트'!C:D,2,FALSE)="yes","yes",""),"")</f>
        <v/>
      </c>
      <c r="G809" s="110" t="str">
        <f>IFERROR(IF(E809="O",B809/(EOMONTH('뉴스룸 요약'!$F$17,0)-(VLOOKUP(CONCATENATE("http://skinnonews.com",A809),'기사 리스트'!C:E,3,FALSE))+1),""),"")</f>
        <v/>
      </c>
      <c r="H809" s="110" t="str">
        <f>IFERROR(IF(E809="O",C809/(EOMONTH('뉴스룸 요약'!$F$17,0)-(VLOOKUP(CONCATENATE("http://skinnonews.com",A809),'기사 리스트'!C:E,3,FALSE))+1),""),"")</f>
        <v/>
      </c>
      <c r="I809" s="110" t="str">
        <f t="shared" si="38"/>
        <v/>
      </c>
      <c r="J809" s="110" t="str">
        <f t="shared" si="39"/>
        <v/>
      </c>
      <c r="L809" s="111" t="str">
        <f>IFERROR(VLOOKUP("http://skinnonews.com"&amp;A809,'기사 리스트'!C:E,3,FALSE),"")</f>
        <v/>
      </c>
      <c r="Q809" s="110" t="str">
        <f>IFERROR(IF(E809="O",(INDEX('기사 리스트'!B:B,MATCH("http://skinnonews.com"&amp;A809,'기사 리스트'!C:C,0))),""),"")</f>
        <v/>
      </c>
    </row>
    <row r="810" spans="1:17">
      <c r="A810" s="6" t="s">
        <v>2460</v>
      </c>
      <c r="B810" s="6">
        <v>1</v>
      </c>
      <c r="C810" s="6">
        <v>1</v>
      </c>
      <c r="D810" s="110" t="str">
        <f t="shared" si="37"/>
        <v/>
      </c>
      <c r="E810" s="110" t="str">
        <f>IF(D810="기사임",IFERROR(IF((VLOOKUP(CONCATENATE("http://skinnonews.com",A810),'기사 리스트'!C:E,3,FALSE))&gt;='뉴스룸 요약'!$F$17,"O",""),""),"")</f>
        <v/>
      </c>
      <c r="F810" s="110" t="str">
        <f>IFERROR(IF(VLOOKUP(CONCATENATE("http://skinnonews.com"&amp;A810),'기사 리스트'!C:D,2,FALSE)="yes","yes",""),"")</f>
        <v/>
      </c>
      <c r="G810" s="110" t="str">
        <f>IFERROR(IF(E810="O",B810/(EOMONTH('뉴스룸 요약'!$F$17,0)-(VLOOKUP(CONCATENATE("http://skinnonews.com",A810),'기사 리스트'!C:E,3,FALSE))+1),""),"")</f>
        <v/>
      </c>
      <c r="H810" s="110" t="str">
        <f>IFERROR(IF(E810="O",C810/(EOMONTH('뉴스룸 요약'!$F$17,0)-(VLOOKUP(CONCATENATE("http://skinnonews.com",A810),'기사 리스트'!C:E,3,FALSE))+1),""),"")</f>
        <v/>
      </c>
      <c r="I810" s="110" t="str">
        <f t="shared" si="38"/>
        <v/>
      </c>
      <c r="J810" s="110" t="str">
        <f t="shared" si="39"/>
        <v/>
      </c>
      <c r="L810" s="111" t="str">
        <f>IFERROR(VLOOKUP("http://skinnonews.com"&amp;A810,'기사 리스트'!C:E,3,FALSE),"")</f>
        <v/>
      </c>
      <c r="Q810" s="110" t="str">
        <f>IFERROR(IF(E810="O",(INDEX('기사 리스트'!B:B,MATCH("http://skinnonews.com"&amp;A810,'기사 리스트'!C:C,0))),""),"")</f>
        <v/>
      </c>
    </row>
    <row r="811" spans="1:17">
      <c r="A811" s="6" t="s">
        <v>2461</v>
      </c>
      <c r="B811" s="6">
        <v>1</v>
      </c>
      <c r="C811" s="6">
        <v>2</v>
      </c>
      <c r="D811" s="110" t="str">
        <f t="shared" si="37"/>
        <v/>
      </c>
      <c r="E811" s="110" t="str">
        <f>IF(D811="기사임",IFERROR(IF((VLOOKUP(CONCATENATE("http://skinnonews.com",A811),'기사 리스트'!C:E,3,FALSE))&gt;='뉴스룸 요약'!$F$17,"O",""),""),"")</f>
        <v/>
      </c>
      <c r="F811" s="110" t="str">
        <f>IFERROR(IF(VLOOKUP(CONCATENATE("http://skinnonews.com"&amp;A811),'기사 리스트'!C:D,2,FALSE)="yes","yes",""),"")</f>
        <v/>
      </c>
      <c r="G811" s="110" t="str">
        <f>IFERROR(IF(E811="O",B811/(EOMONTH('뉴스룸 요약'!$F$17,0)-(VLOOKUP(CONCATENATE("http://skinnonews.com",A811),'기사 리스트'!C:E,3,FALSE))+1),""),"")</f>
        <v/>
      </c>
      <c r="H811" s="110" t="str">
        <f>IFERROR(IF(E811="O",C811/(EOMONTH('뉴스룸 요약'!$F$17,0)-(VLOOKUP(CONCATENATE("http://skinnonews.com",A811),'기사 리스트'!C:E,3,FALSE))+1),""),"")</f>
        <v/>
      </c>
      <c r="I811" s="110" t="str">
        <f t="shared" si="38"/>
        <v/>
      </c>
      <c r="J811" s="110" t="str">
        <f t="shared" si="39"/>
        <v/>
      </c>
      <c r="L811" s="111" t="str">
        <f>IFERROR(VLOOKUP("http://skinnonews.com"&amp;A811,'기사 리스트'!C:E,3,FALSE),"")</f>
        <v/>
      </c>
      <c r="Q811" s="110" t="str">
        <f>IFERROR(IF(E811="O",(INDEX('기사 리스트'!B:B,MATCH("http://skinnonews.com"&amp;A811,'기사 리스트'!C:C,0))),""),"")</f>
        <v/>
      </c>
    </row>
    <row r="812" spans="1:17">
      <c r="A812" s="6" t="s">
        <v>2462</v>
      </c>
      <c r="B812" s="6">
        <v>1</v>
      </c>
      <c r="C812" s="6">
        <v>1</v>
      </c>
      <c r="D812" s="110" t="str">
        <f t="shared" si="37"/>
        <v/>
      </c>
      <c r="E812" s="110" t="str">
        <f>IF(D812="기사임",IFERROR(IF((VLOOKUP(CONCATENATE("http://skinnonews.com",A812),'기사 리스트'!C:E,3,FALSE))&gt;='뉴스룸 요약'!$F$17,"O",""),""),"")</f>
        <v/>
      </c>
      <c r="F812" s="110" t="str">
        <f>IFERROR(IF(VLOOKUP(CONCATENATE("http://skinnonews.com"&amp;A812),'기사 리스트'!C:D,2,FALSE)="yes","yes",""),"")</f>
        <v/>
      </c>
      <c r="G812" s="110" t="str">
        <f>IFERROR(IF(E812="O",B812/(EOMONTH('뉴스룸 요약'!$F$17,0)-(VLOOKUP(CONCATENATE("http://skinnonews.com",A812),'기사 리스트'!C:E,3,FALSE))+1),""),"")</f>
        <v/>
      </c>
      <c r="H812" s="110" t="str">
        <f>IFERROR(IF(E812="O",C812/(EOMONTH('뉴스룸 요약'!$F$17,0)-(VLOOKUP(CONCATENATE("http://skinnonews.com",A812),'기사 리스트'!C:E,3,FALSE))+1),""),"")</f>
        <v/>
      </c>
      <c r="I812" s="110" t="str">
        <f t="shared" si="38"/>
        <v/>
      </c>
      <c r="J812" s="110" t="str">
        <f t="shared" si="39"/>
        <v/>
      </c>
      <c r="L812" s="111" t="str">
        <f>IFERROR(VLOOKUP("http://skinnonews.com"&amp;A812,'기사 리스트'!C:E,3,FALSE),"")</f>
        <v/>
      </c>
      <c r="Q812" s="110" t="str">
        <f>IFERROR(IF(E812="O",(INDEX('기사 리스트'!B:B,MATCH("http://skinnonews.com"&amp;A812,'기사 리스트'!C:C,0))),""),"")</f>
        <v/>
      </c>
    </row>
    <row r="813" spans="1:17">
      <c r="A813" s="6" t="s">
        <v>2463</v>
      </c>
      <c r="B813" s="6">
        <v>1</v>
      </c>
      <c r="C813" s="6">
        <v>1</v>
      </c>
      <c r="D813" s="110" t="str">
        <f t="shared" si="37"/>
        <v/>
      </c>
      <c r="E813" s="110" t="str">
        <f>IF(D813="기사임",IFERROR(IF((VLOOKUP(CONCATENATE("http://skinnonews.com",A813),'기사 리스트'!C:E,3,FALSE))&gt;='뉴스룸 요약'!$F$17,"O",""),""),"")</f>
        <v/>
      </c>
      <c r="F813" s="110" t="str">
        <f>IFERROR(IF(VLOOKUP(CONCATENATE("http://skinnonews.com"&amp;A813),'기사 리스트'!C:D,2,FALSE)="yes","yes",""),"")</f>
        <v/>
      </c>
      <c r="G813" s="110" t="str">
        <f>IFERROR(IF(E813="O",B813/(EOMONTH('뉴스룸 요약'!$F$17,0)-(VLOOKUP(CONCATENATE("http://skinnonews.com",A813),'기사 리스트'!C:E,3,FALSE))+1),""),"")</f>
        <v/>
      </c>
      <c r="H813" s="110" t="str">
        <f>IFERROR(IF(E813="O",C813/(EOMONTH('뉴스룸 요약'!$F$17,0)-(VLOOKUP(CONCATENATE("http://skinnonews.com",A813),'기사 리스트'!C:E,3,FALSE))+1),""),"")</f>
        <v/>
      </c>
      <c r="I813" s="110" t="str">
        <f t="shared" si="38"/>
        <v/>
      </c>
      <c r="J813" s="110" t="str">
        <f t="shared" si="39"/>
        <v/>
      </c>
      <c r="L813" s="111" t="str">
        <f>IFERROR(VLOOKUP("http://skinnonews.com"&amp;A813,'기사 리스트'!C:E,3,FALSE),"")</f>
        <v/>
      </c>
      <c r="Q813" s="110" t="str">
        <f>IFERROR(IF(E813="O",(INDEX('기사 리스트'!B:B,MATCH("http://skinnonews.com"&amp;A813,'기사 리스트'!C:C,0))),""),"")</f>
        <v/>
      </c>
    </row>
    <row r="814" spans="1:17">
      <c r="A814" s="6" t="s">
        <v>2250</v>
      </c>
      <c r="B814" s="6">
        <v>1</v>
      </c>
      <c r="C814" s="6">
        <v>1</v>
      </c>
      <c r="D814" s="110" t="str">
        <f t="shared" si="37"/>
        <v/>
      </c>
      <c r="E814" s="110" t="str">
        <f>IF(D814="기사임",IFERROR(IF((VLOOKUP(CONCATENATE("http://skinnonews.com",A814),'기사 리스트'!C:E,3,FALSE))&gt;='뉴스룸 요약'!$F$17,"O",""),""),"")</f>
        <v/>
      </c>
      <c r="F814" s="110" t="str">
        <f>IFERROR(IF(VLOOKUP(CONCATENATE("http://skinnonews.com"&amp;A814),'기사 리스트'!C:D,2,FALSE)="yes","yes",""),"")</f>
        <v/>
      </c>
      <c r="G814" s="110" t="str">
        <f>IFERROR(IF(E814="O",B814/(EOMONTH('뉴스룸 요약'!$F$17,0)-(VLOOKUP(CONCATENATE("http://skinnonews.com",A814),'기사 리스트'!C:E,3,FALSE))+1),""),"")</f>
        <v/>
      </c>
      <c r="H814" s="110" t="str">
        <f>IFERROR(IF(E814="O",C814/(EOMONTH('뉴스룸 요약'!$F$17,0)-(VLOOKUP(CONCATENATE("http://skinnonews.com",A814),'기사 리스트'!C:E,3,FALSE))+1),""),"")</f>
        <v/>
      </c>
      <c r="I814" s="110" t="str">
        <f t="shared" si="38"/>
        <v/>
      </c>
      <c r="J814" s="110" t="str">
        <f t="shared" si="39"/>
        <v/>
      </c>
      <c r="L814" s="111" t="str">
        <f>IFERROR(VLOOKUP("http://skinnonews.com"&amp;A814,'기사 리스트'!C:E,3,FALSE),"")</f>
        <v/>
      </c>
      <c r="Q814" s="110" t="str">
        <f>IFERROR(IF(E814="O",(INDEX('기사 리스트'!B:B,MATCH("http://skinnonews.com"&amp;A814,'기사 리스트'!C:C,0))),""),"")</f>
        <v/>
      </c>
    </row>
    <row r="815" spans="1:17">
      <c r="A815" s="6" t="s">
        <v>2464</v>
      </c>
      <c r="B815" s="6">
        <v>1</v>
      </c>
      <c r="C815" s="6">
        <v>1</v>
      </c>
      <c r="D815" s="110" t="str">
        <f t="shared" si="37"/>
        <v/>
      </c>
      <c r="E815" s="110" t="str">
        <f>IF(D815="기사임",IFERROR(IF((VLOOKUP(CONCATENATE("http://skinnonews.com",A815),'기사 리스트'!C:E,3,FALSE))&gt;='뉴스룸 요약'!$F$17,"O",""),""),"")</f>
        <v/>
      </c>
      <c r="F815" s="110" t="str">
        <f>IFERROR(IF(VLOOKUP(CONCATENATE("http://skinnonews.com"&amp;A815),'기사 리스트'!C:D,2,FALSE)="yes","yes",""),"")</f>
        <v/>
      </c>
      <c r="G815" s="110" t="str">
        <f>IFERROR(IF(E815="O",B815/(EOMONTH('뉴스룸 요약'!$F$17,0)-(VLOOKUP(CONCATENATE("http://skinnonews.com",A815),'기사 리스트'!C:E,3,FALSE))+1),""),"")</f>
        <v/>
      </c>
      <c r="H815" s="110" t="str">
        <f>IFERROR(IF(E815="O",C815/(EOMONTH('뉴스룸 요약'!$F$17,0)-(VLOOKUP(CONCATENATE("http://skinnonews.com",A815),'기사 리스트'!C:E,3,FALSE))+1),""),"")</f>
        <v/>
      </c>
      <c r="I815" s="110" t="str">
        <f t="shared" si="38"/>
        <v/>
      </c>
      <c r="J815" s="110" t="str">
        <f t="shared" si="39"/>
        <v/>
      </c>
      <c r="L815" s="111" t="str">
        <f>IFERROR(VLOOKUP("http://skinnonews.com"&amp;A815,'기사 리스트'!C:E,3,FALSE),"")</f>
        <v/>
      </c>
      <c r="Q815" s="110" t="str">
        <f>IFERROR(IF(E815="O",(INDEX('기사 리스트'!B:B,MATCH("http://skinnonews.com"&amp;A815,'기사 리스트'!C:C,0))),""),"")</f>
        <v/>
      </c>
    </row>
    <row r="816" spans="1:17">
      <c r="A816" s="6" t="s">
        <v>2465</v>
      </c>
      <c r="B816" s="6">
        <v>1</v>
      </c>
      <c r="C816" s="6">
        <v>1</v>
      </c>
      <c r="D816" s="110" t="str">
        <f t="shared" si="37"/>
        <v/>
      </c>
      <c r="E816" s="110" t="str">
        <f>IF(D816="기사임",IFERROR(IF((VLOOKUP(CONCATENATE("http://skinnonews.com",A816),'기사 리스트'!C:E,3,FALSE))&gt;='뉴스룸 요약'!$F$17,"O",""),""),"")</f>
        <v/>
      </c>
      <c r="F816" s="110" t="str">
        <f>IFERROR(IF(VLOOKUP(CONCATENATE("http://skinnonews.com"&amp;A816),'기사 리스트'!C:D,2,FALSE)="yes","yes",""),"")</f>
        <v/>
      </c>
      <c r="G816" s="110" t="str">
        <f>IFERROR(IF(E816="O",B816/(EOMONTH('뉴스룸 요약'!$F$17,0)-(VLOOKUP(CONCATENATE("http://skinnonews.com",A816),'기사 리스트'!C:E,3,FALSE))+1),""),"")</f>
        <v/>
      </c>
      <c r="H816" s="110" t="str">
        <f>IFERROR(IF(E816="O",C816/(EOMONTH('뉴스룸 요약'!$F$17,0)-(VLOOKUP(CONCATENATE("http://skinnonews.com",A816),'기사 리스트'!C:E,3,FALSE))+1),""),"")</f>
        <v/>
      </c>
      <c r="I816" s="110" t="str">
        <f t="shared" si="38"/>
        <v/>
      </c>
      <c r="J816" s="110" t="str">
        <f t="shared" si="39"/>
        <v/>
      </c>
      <c r="L816" s="111" t="str">
        <f>IFERROR(VLOOKUP("http://skinnonews.com"&amp;A816,'기사 리스트'!C:E,3,FALSE),"")</f>
        <v/>
      </c>
      <c r="Q816" s="110" t="str">
        <f>IFERROR(IF(E816="O",(INDEX('기사 리스트'!B:B,MATCH("http://skinnonews.com"&amp;A816,'기사 리스트'!C:C,0))),""),"")</f>
        <v/>
      </c>
    </row>
    <row r="817" spans="1:17">
      <c r="A817" s="6" t="s">
        <v>2466</v>
      </c>
      <c r="B817" s="6">
        <v>1</v>
      </c>
      <c r="C817" s="6">
        <v>1</v>
      </c>
      <c r="D817" s="110" t="str">
        <f t="shared" si="37"/>
        <v/>
      </c>
      <c r="E817" s="110" t="str">
        <f>IF(D817="기사임",IFERROR(IF((VLOOKUP(CONCATENATE("http://skinnonews.com",A817),'기사 리스트'!C:E,3,FALSE))&gt;='뉴스룸 요약'!$F$17,"O",""),""),"")</f>
        <v/>
      </c>
      <c r="F817" s="110" t="str">
        <f>IFERROR(IF(VLOOKUP(CONCATENATE("http://skinnonews.com"&amp;A817),'기사 리스트'!C:D,2,FALSE)="yes","yes",""),"")</f>
        <v/>
      </c>
      <c r="G817" s="110" t="str">
        <f>IFERROR(IF(E817="O",B817/(EOMONTH('뉴스룸 요약'!$F$17,0)-(VLOOKUP(CONCATENATE("http://skinnonews.com",A817),'기사 리스트'!C:E,3,FALSE))+1),""),"")</f>
        <v/>
      </c>
      <c r="H817" s="110" t="str">
        <f>IFERROR(IF(E817="O",C817/(EOMONTH('뉴스룸 요약'!$F$17,0)-(VLOOKUP(CONCATENATE("http://skinnonews.com",A817),'기사 리스트'!C:E,3,FALSE))+1),""),"")</f>
        <v/>
      </c>
      <c r="I817" s="110" t="str">
        <f t="shared" si="38"/>
        <v/>
      </c>
      <c r="J817" s="110" t="str">
        <f t="shared" si="39"/>
        <v/>
      </c>
      <c r="L817" s="111" t="str">
        <f>IFERROR(VLOOKUP("http://skinnonews.com"&amp;A817,'기사 리스트'!C:E,3,FALSE),"")</f>
        <v/>
      </c>
      <c r="Q817" s="110" t="str">
        <f>IFERROR(IF(E817="O",(INDEX('기사 리스트'!B:B,MATCH("http://skinnonews.com"&amp;A817,'기사 리스트'!C:C,0))),""),"")</f>
        <v/>
      </c>
    </row>
    <row r="818" spans="1:17">
      <c r="A818" s="6" t="s">
        <v>2467</v>
      </c>
      <c r="B818" s="6">
        <v>1</v>
      </c>
      <c r="C818" s="6">
        <v>1</v>
      </c>
      <c r="D818" s="110" t="str">
        <f t="shared" si="37"/>
        <v/>
      </c>
      <c r="E818" s="110" t="str">
        <f>IF(D818="기사임",IFERROR(IF((VLOOKUP(CONCATENATE("http://skinnonews.com",A818),'기사 리스트'!C:E,3,FALSE))&gt;='뉴스룸 요약'!$F$17,"O",""),""),"")</f>
        <v/>
      </c>
      <c r="F818" s="110" t="str">
        <f>IFERROR(IF(VLOOKUP(CONCATENATE("http://skinnonews.com"&amp;A818),'기사 리스트'!C:D,2,FALSE)="yes","yes",""),"")</f>
        <v/>
      </c>
      <c r="G818" s="110" t="str">
        <f>IFERROR(IF(E818="O",B818/(EOMONTH('뉴스룸 요약'!$F$17,0)-(VLOOKUP(CONCATENATE("http://skinnonews.com",A818),'기사 리스트'!C:E,3,FALSE))+1),""),"")</f>
        <v/>
      </c>
      <c r="H818" s="110" t="str">
        <f>IFERROR(IF(E818="O",C818/(EOMONTH('뉴스룸 요약'!$F$17,0)-(VLOOKUP(CONCATENATE("http://skinnonews.com",A818),'기사 리스트'!C:E,3,FALSE))+1),""),"")</f>
        <v/>
      </c>
      <c r="I818" s="110" t="str">
        <f t="shared" si="38"/>
        <v/>
      </c>
      <c r="J818" s="110" t="str">
        <f t="shared" si="39"/>
        <v/>
      </c>
      <c r="L818" s="111" t="str">
        <f>IFERROR(VLOOKUP("http://skinnonews.com"&amp;A818,'기사 리스트'!C:E,3,FALSE),"")</f>
        <v/>
      </c>
      <c r="Q818" s="110" t="str">
        <f>IFERROR(IF(E818="O",(INDEX('기사 리스트'!B:B,MATCH("http://skinnonews.com"&amp;A818,'기사 리스트'!C:C,0))),""),"")</f>
        <v/>
      </c>
    </row>
    <row r="819" spans="1:17">
      <c r="A819" s="6" t="s">
        <v>2468</v>
      </c>
      <c r="B819" s="6">
        <v>1</v>
      </c>
      <c r="C819" s="6">
        <v>1</v>
      </c>
      <c r="D819" s="110" t="str">
        <f t="shared" si="37"/>
        <v/>
      </c>
      <c r="E819" s="110" t="str">
        <f>IF(D819="기사임",IFERROR(IF((VLOOKUP(CONCATENATE("http://skinnonews.com",A819),'기사 리스트'!C:E,3,FALSE))&gt;='뉴스룸 요약'!$F$17,"O",""),""),"")</f>
        <v/>
      </c>
      <c r="F819" s="110" t="str">
        <f>IFERROR(IF(VLOOKUP(CONCATENATE("http://skinnonews.com"&amp;A819),'기사 리스트'!C:D,2,FALSE)="yes","yes",""),"")</f>
        <v/>
      </c>
      <c r="G819" s="110" t="str">
        <f>IFERROR(IF(E819="O",B819/(EOMONTH('뉴스룸 요약'!$F$17,0)-(VLOOKUP(CONCATENATE("http://skinnonews.com",A819),'기사 리스트'!C:E,3,FALSE))+1),""),"")</f>
        <v/>
      </c>
      <c r="H819" s="110" t="str">
        <f>IFERROR(IF(E819="O",C819/(EOMONTH('뉴스룸 요약'!$F$17,0)-(VLOOKUP(CONCATENATE("http://skinnonews.com",A819),'기사 리스트'!C:E,3,FALSE))+1),""),"")</f>
        <v/>
      </c>
      <c r="I819" s="110" t="str">
        <f t="shared" si="38"/>
        <v/>
      </c>
      <c r="J819" s="110" t="str">
        <f t="shared" si="39"/>
        <v/>
      </c>
      <c r="L819" s="111" t="str">
        <f>IFERROR(VLOOKUP("http://skinnonews.com"&amp;A819,'기사 리스트'!C:E,3,FALSE),"")</f>
        <v/>
      </c>
      <c r="Q819" s="110" t="str">
        <f>IFERROR(IF(E819="O",(INDEX('기사 리스트'!B:B,MATCH("http://skinnonews.com"&amp;A819,'기사 리스트'!C:C,0))),""),"")</f>
        <v/>
      </c>
    </row>
    <row r="820" spans="1:17">
      <c r="A820" s="6" t="s">
        <v>2469</v>
      </c>
      <c r="B820" s="6">
        <v>1</v>
      </c>
      <c r="C820" s="6">
        <v>1</v>
      </c>
      <c r="D820" s="110" t="str">
        <f t="shared" si="37"/>
        <v/>
      </c>
      <c r="E820" s="110" t="str">
        <f>IF(D820="기사임",IFERROR(IF((VLOOKUP(CONCATENATE("http://skinnonews.com",A820),'기사 리스트'!C:E,3,FALSE))&gt;='뉴스룸 요약'!$F$17,"O",""),""),"")</f>
        <v/>
      </c>
      <c r="F820" s="110" t="str">
        <f>IFERROR(IF(VLOOKUP(CONCATENATE("http://skinnonews.com"&amp;A820),'기사 리스트'!C:D,2,FALSE)="yes","yes",""),"")</f>
        <v/>
      </c>
      <c r="G820" s="110" t="str">
        <f>IFERROR(IF(E820="O",B820/(EOMONTH('뉴스룸 요약'!$F$17,0)-(VLOOKUP(CONCATENATE("http://skinnonews.com",A820),'기사 리스트'!C:E,3,FALSE))+1),""),"")</f>
        <v/>
      </c>
      <c r="H820" s="110" t="str">
        <f>IFERROR(IF(E820="O",C820/(EOMONTH('뉴스룸 요약'!$F$17,0)-(VLOOKUP(CONCATENATE("http://skinnonews.com",A820),'기사 리스트'!C:E,3,FALSE))+1),""),"")</f>
        <v/>
      </c>
      <c r="I820" s="110" t="str">
        <f t="shared" si="38"/>
        <v/>
      </c>
      <c r="J820" s="110" t="str">
        <f t="shared" si="39"/>
        <v/>
      </c>
      <c r="L820" s="111" t="str">
        <f>IFERROR(VLOOKUP("http://skinnonews.com"&amp;A820,'기사 리스트'!C:E,3,FALSE),"")</f>
        <v/>
      </c>
      <c r="Q820" s="110" t="str">
        <f>IFERROR(IF(E820="O",(INDEX('기사 리스트'!B:B,MATCH("http://skinnonews.com"&amp;A820,'기사 리스트'!C:C,0))),""),"")</f>
        <v/>
      </c>
    </row>
    <row r="821" spans="1:17">
      <c r="A821" s="6" t="s">
        <v>1968</v>
      </c>
      <c r="B821" s="6">
        <v>1</v>
      </c>
      <c r="C821" s="6">
        <v>1</v>
      </c>
      <c r="D821" s="110" t="str">
        <f t="shared" si="37"/>
        <v/>
      </c>
      <c r="E821" s="110" t="str">
        <f>IF(D821="기사임",IFERROR(IF((VLOOKUP(CONCATENATE("http://skinnonews.com",A821),'기사 리스트'!C:E,3,FALSE))&gt;='뉴스룸 요약'!$F$17,"O",""),""),"")</f>
        <v/>
      </c>
      <c r="F821" s="110" t="str">
        <f>IFERROR(IF(VLOOKUP(CONCATENATE("http://skinnonews.com"&amp;A821),'기사 리스트'!C:D,2,FALSE)="yes","yes",""),"")</f>
        <v/>
      </c>
      <c r="G821" s="110" t="str">
        <f>IFERROR(IF(E821="O",B821/(EOMONTH('뉴스룸 요약'!$F$17,0)-(VLOOKUP(CONCATENATE("http://skinnonews.com",A821),'기사 리스트'!C:E,3,FALSE))+1),""),"")</f>
        <v/>
      </c>
      <c r="H821" s="110" t="str">
        <f>IFERROR(IF(E821="O",C821/(EOMONTH('뉴스룸 요약'!$F$17,0)-(VLOOKUP(CONCATENATE("http://skinnonews.com",A821),'기사 리스트'!C:E,3,FALSE))+1),""),"")</f>
        <v/>
      </c>
      <c r="I821" s="110" t="str">
        <f t="shared" si="38"/>
        <v/>
      </c>
      <c r="J821" s="110" t="str">
        <f t="shared" si="39"/>
        <v/>
      </c>
      <c r="L821" s="111" t="str">
        <f>IFERROR(VLOOKUP("http://skinnonews.com"&amp;A821,'기사 리스트'!C:E,3,FALSE),"")</f>
        <v/>
      </c>
      <c r="Q821" s="110" t="str">
        <f>IFERROR(IF(E821="O",(INDEX('기사 리스트'!B:B,MATCH("http://skinnonews.com"&amp;A821,'기사 리스트'!C:C,0))),""),"")</f>
        <v/>
      </c>
    </row>
    <row r="822" spans="1:17">
      <c r="A822" s="6" t="s">
        <v>1260</v>
      </c>
      <c r="B822" s="6">
        <v>1</v>
      </c>
      <c r="C822" s="6">
        <v>1</v>
      </c>
      <c r="D822" s="110" t="str">
        <f t="shared" si="37"/>
        <v/>
      </c>
      <c r="E822" s="110" t="str">
        <f>IF(D822="기사임",IFERROR(IF((VLOOKUP(CONCATENATE("http://skinnonews.com",A822),'기사 리스트'!C:E,3,FALSE))&gt;='뉴스룸 요약'!$F$17,"O",""),""),"")</f>
        <v/>
      </c>
      <c r="F822" s="110" t="str">
        <f>IFERROR(IF(VLOOKUP(CONCATENATE("http://skinnonews.com"&amp;A822),'기사 리스트'!C:D,2,FALSE)="yes","yes",""),"")</f>
        <v/>
      </c>
      <c r="G822" s="110" t="str">
        <f>IFERROR(IF(E822="O",B822/(EOMONTH('뉴스룸 요약'!$F$17,0)-(VLOOKUP(CONCATENATE("http://skinnonews.com",A822),'기사 리스트'!C:E,3,FALSE))+1),""),"")</f>
        <v/>
      </c>
      <c r="H822" s="110" t="str">
        <f>IFERROR(IF(E822="O",C822/(EOMONTH('뉴스룸 요약'!$F$17,0)-(VLOOKUP(CONCATENATE("http://skinnonews.com",A822),'기사 리스트'!C:E,3,FALSE))+1),""),"")</f>
        <v/>
      </c>
      <c r="I822" s="110" t="str">
        <f t="shared" si="38"/>
        <v/>
      </c>
      <c r="J822" s="110" t="str">
        <f t="shared" si="39"/>
        <v/>
      </c>
      <c r="L822" s="111" t="str">
        <f>IFERROR(VLOOKUP("http://skinnonews.com"&amp;A822,'기사 리스트'!C:E,3,FALSE),"")</f>
        <v/>
      </c>
      <c r="Q822" s="110" t="str">
        <f>IFERROR(IF(E822="O",(INDEX('기사 리스트'!B:B,MATCH("http://skinnonews.com"&amp;A822,'기사 리스트'!C:C,0))),""),"")</f>
        <v/>
      </c>
    </row>
    <row r="823" spans="1:17">
      <c r="A823" s="6" t="s">
        <v>1570</v>
      </c>
      <c r="B823" s="6">
        <v>1</v>
      </c>
      <c r="C823" s="6">
        <v>1</v>
      </c>
      <c r="D823" s="110" t="str">
        <f t="shared" si="37"/>
        <v/>
      </c>
      <c r="E823" s="110" t="str">
        <f>IF(D823="기사임",IFERROR(IF((VLOOKUP(CONCATENATE("http://skinnonews.com",A823),'기사 리스트'!C:E,3,FALSE))&gt;='뉴스룸 요약'!$F$17,"O",""),""),"")</f>
        <v/>
      </c>
      <c r="F823" s="110" t="str">
        <f>IFERROR(IF(VLOOKUP(CONCATENATE("http://skinnonews.com"&amp;A823),'기사 리스트'!C:D,2,FALSE)="yes","yes",""),"")</f>
        <v/>
      </c>
      <c r="G823" s="110" t="str">
        <f>IFERROR(IF(E823="O",B823/(EOMONTH('뉴스룸 요약'!$F$17,0)-(VLOOKUP(CONCATENATE("http://skinnonews.com",A823),'기사 리스트'!C:E,3,FALSE))+1),""),"")</f>
        <v/>
      </c>
      <c r="H823" s="110" t="str">
        <f>IFERROR(IF(E823="O",C823/(EOMONTH('뉴스룸 요약'!$F$17,0)-(VLOOKUP(CONCATENATE("http://skinnonews.com",A823),'기사 리스트'!C:E,3,FALSE))+1),""),"")</f>
        <v/>
      </c>
      <c r="I823" s="110" t="str">
        <f t="shared" si="38"/>
        <v/>
      </c>
      <c r="J823" s="110" t="str">
        <f t="shared" si="39"/>
        <v/>
      </c>
      <c r="L823" s="111" t="str">
        <f>IFERROR(VLOOKUP("http://skinnonews.com"&amp;A823,'기사 리스트'!C:E,3,FALSE),"")</f>
        <v/>
      </c>
      <c r="Q823" s="110" t="str">
        <f>IFERROR(IF(E823="O",(INDEX('기사 리스트'!B:B,MATCH("http://skinnonews.com"&amp;A823,'기사 리스트'!C:C,0))),""),"")</f>
        <v/>
      </c>
    </row>
    <row r="824" spans="1:17">
      <c r="A824" s="6" t="s">
        <v>2470</v>
      </c>
      <c r="B824" s="6">
        <v>1</v>
      </c>
      <c r="C824" s="6">
        <v>1</v>
      </c>
      <c r="D824" s="110" t="str">
        <f t="shared" si="37"/>
        <v/>
      </c>
      <c r="E824" s="110" t="str">
        <f>IF(D824="기사임",IFERROR(IF((VLOOKUP(CONCATENATE("http://skinnonews.com",A824),'기사 리스트'!C:E,3,FALSE))&gt;='뉴스룸 요약'!$F$17,"O",""),""),"")</f>
        <v/>
      </c>
      <c r="F824" s="110" t="str">
        <f>IFERROR(IF(VLOOKUP(CONCATENATE("http://skinnonews.com"&amp;A824),'기사 리스트'!C:D,2,FALSE)="yes","yes",""),"")</f>
        <v/>
      </c>
      <c r="G824" s="110" t="str">
        <f>IFERROR(IF(E824="O",B824/(EOMONTH('뉴스룸 요약'!$F$17,0)-(VLOOKUP(CONCATENATE("http://skinnonews.com",A824),'기사 리스트'!C:E,3,FALSE))+1),""),"")</f>
        <v/>
      </c>
      <c r="H824" s="110" t="str">
        <f>IFERROR(IF(E824="O",C824/(EOMONTH('뉴스룸 요약'!$F$17,0)-(VLOOKUP(CONCATENATE("http://skinnonews.com",A824),'기사 리스트'!C:E,3,FALSE))+1),""),"")</f>
        <v/>
      </c>
      <c r="I824" s="110" t="str">
        <f t="shared" si="38"/>
        <v/>
      </c>
      <c r="J824" s="110" t="str">
        <f t="shared" si="39"/>
        <v/>
      </c>
      <c r="L824" s="111" t="str">
        <f>IFERROR(VLOOKUP("http://skinnonews.com"&amp;A824,'기사 리스트'!C:E,3,FALSE),"")</f>
        <v/>
      </c>
      <c r="Q824" s="110" t="str">
        <f>IFERROR(IF(E824="O",(INDEX('기사 리스트'!B:B,MATCH("http://skinnonews.com"&amp;A824,'기사 리스트'!C:C,0))),""),"")</f>
        <v/>
      </c>
    </row>
    <row r="825" spans="1:17">
      <c r="A825" s="6" t="s">
        <v>2471</v>
      </c>
      <c r="B825" s="6">
        <v>1</v>
      </c>
      <c r="C825" s="6">
        <v>1</v>
      </c>
      <c r="D825" s="110" t="str">
        <f t="shared" si="37"/>
        <v/>
      </c>
      <c r="E825" s="110" t="str">
        <f>IF(D825="기사임",IFERROR(IF((VLOOKUP(CONCATENATE("http://skinnonews.com",A825),'기사 리스트'!C:E,3,FALSE))&gt;='뉴스룸 요약'!$F$17,"O",""),""),"")</f>
        <v/>
      </c>
      <c r="F825" s="110" t="str">
        <f>IFERROR(IF(VLOOKUP(CONCATENATE("http://skinnonews.com"&amp;A825),'기사 리스트'!C:D,2,FALSE)="yes","yes",""),"")</f>
        <v/>
      </c>
      <c r="G825" s="110" t="str">
        <f>IFERROR(IF(E825="O",B825/(EOMONTH('뉴스룸 요약'!$F$17,0)-(VLOOKUP(CONCATENATE("http://skinnonews.com",A825),'기사 리스트'!C:E,3,FALSE))+1),""),"")</f>
        <v/>
      </c>
      <c r="H825" s="110" t="str">
        <f>IFERROR(IF(E825="O",C825/(EOMONTH('뉴스룸 요약'!$F$17,0)-(VLOOKUP(CONCATENATE("http://skinnonews.com",A825),'기사 리스트'!C:E,3,FALSE))+1),""),"")</f>
        <v/>
      </c>
      <c r="I825" s="110" t="str">
        <f t="shared" si="38"/>
        <v/>
      </c>
      <c r="J825" s="110" t="str">
        <f t="shared" si="39"/>
        <v/>
      </c>
      <c r="L825" s="111" t="str">
        <f>IFERROR(VLOOKUP("http://skinnonews.com"&amp;A825,'기사 리스트'!C:E,3,FALSE),"")</f>
        <v/>
      </c>
      <c r="Q825" s="110" t="str">
        <f>IFERROR(IF(E825="O",(INDEX('기사 리스트'!B:B,MATCH("http://skinnonews.com"&amp;A825,'기사 리스트'!C:C,0))),""),"")</f>
        <v/>
      </c>
    </row>
    <row r="826" spans="1:17">
      <c r="A826" s="6" t="s">
        <v>2031</v>
      </c>
      <c r="B826" s="6">
        <v>1</v>
      </c>
      <c r="C826" s="6">
        <v>1</v>
      </c>
      <c r="D826" s="110" t="str">
        <f t="shared" si="37"/>
        <v/>
      </c>
      <c r="E826" s="110" t="str">
        <f>IF(D826="기사임",IFERROR(IF((VLOOKUP(CONCATENATE("http://skinnonews.com",A826),'기사 리스트'!C:E,3,FALSE))&gt;='뉴스룸 요약'!$F$17,"O",""),""),"")</f>
        <v/>
      </c>
      <c r="F826" s="110" t="str">
        <f>IFERROR(IF(VLOOKUP(CONCATENATE("http://skinnonews.com"&amp;A826),'기사 리스트'!C:D,2,FALSE)="yes","yes",""),"")</f>
        <v/>
      </c>
      <c r="G826" s="110" t="str">
        <f>IFERROR(IF(E826="O",B826/(EOMONTH('뉴스룸 요약'!$F$17,0)-(VLOOKUP(CONCATENATE("http://skinnonews.com",A826),'기사 리스트'!C:E,3,FALSE))+1),""),"")</f>
        <v/>
      </c>
      <c r="H826" s="110" t="str">
        <f>IFERROR(IF(E826="O",C826/(EOMONTH('뉴스룸 요약'!$F$17,0)-(VLOOKUP(CONCATENATE("http://skinnonews.com",A826),'기사 리스트'!C:E,3,FALSE))+1),""),"")</f>
        <v/>
      </c>
      <c r="I826" s="110" t="str">
        <f t="shared" si="38"/>
        <v/>
      </c>
      <c r="J826" s="110" t="str">
        <f t="shared" si="39"/>
        <v/>
      </c>
      <c r="L826" s="111" t="str">
        <f>IFERROR(VLOOKUP("http://skinnonews.com"&amp;A826,'기사 리스트'!C:E,3,FALSE),"")</f>
        <v/>
      </c>
      <c r="Q826" s="110" t="str">
        <f>IFERROR(IF(E826="O",(INDEX('기사 리스트'!B:B,MATCH("http://skinnonews.com"&amp;A826,'기사 리스트'!C:C,0))),""),"")</f>
        <v/>
      </c>
    </row>
    <row r="827" spans="1:17">
      <c r="A827" s="6" t="s">
        <v>2073</v>
      </c>
      <c r="B827" s="6">
        <v>1</v>
      </c>
      <c r="C827" s="6">
        <v>1</v>
      </c>
      <c r="D827" s="110" t="str">
        <f t="shared" si="37"/>
        <v/>
      </c>
      <c r="E827" s="110" t="str">
        <f>IF(D827="기사임",IFERROR(IF((VLOOKUP(CONCATENATE("http://skinnonews.com",A827),'기사 리스트'!C:E,3,FALSE))&gt;='뉴스룸 요약'!$F$17,"O",""),""),"")</f>
        <v/>
      </c>
      <c r="F827" s="110" t="str">
        <f>IFERROR(IF(VLOOKUP(CONCATENATE("http://skinnonews.com"&amp;A827),'기사 리스트'!C:D,2,FALSE)="yes","yes",""),"")</f>
        <v/>
      </c>
      <c r="G827" s="110" t="str">
        <f>IFERROR(IF(E827="O",B827/(EOMONTH('뉴스룸 요약'!$F$17,0)-(VLOOKUP(CONCATENATE("http://skinnonews.com",A827),'기사 리스트'!C:E,3,FALSE))+1),""),"")</f>
        <v/>
      </c>
      <c r="H827" s="110" t="str">
        <f>IFERROR(IF(E827="O",C827/(EOMONTH('뉴스룸 요약'!$F$17,0)-(VLOOKUP(CONCATENATE("http://skinnonews.com",A827),'기사 리스트'!C:E,3,FALSE))+1),""),"")</f>
        <v/>
      </c>
      <c r="I827" s="110" t="str">
        <f t="shared" si="38"/>
        <v/>
      </c>
      <c r="J827" s="110" t="str">
        <f t="shared" si="39"/>
        <v/>
      </c>
      <c r="L827" s="111" t="str">
        <f>IFERROR(VLOOKUP("http://skinnonews.com"&amp;A827,'기사 리스트'!C:E,3,FALSE),"")</f>
        <v/>
      </c>
      <c r="Q827" s="110" t="str">
        <f>IFERROR(IF(E827="O",(INDEX('기사 리스트'!B:B,MATCH("http://skinnonews.com"&amp;A827,'기사 리스트'!C:C,0))),""),"")</f>
        <v/>
      </c>
    </row>
    <row r="828" spans="1:17">
      <c r="A828" s="6" t="s">
        <v>2472</v>
      </c>
      <c r="B828" s="6">
        <v>1</v>
      </c>
      <c r="C828" s="6">
        <v>1</v>
      </c>
      <c r="D828" s="110" t="str">
        <f t="shared" si="37"/>
        <v/>
      </c>
      <c r="E828" s="110" t="str">
        <f>IF(D828="기사임",IFERROR(IF((VLOOKUP(CONCATENATE("http://skinnonews.com",A828),'기사 리스트'!C:E,3,FALSE))&gt;='뉴스룸 요약'!$F$17,"O",""),""),"")</f>
        <v/>
      </c>
      <c r="F828" s="110" t="str">
        <f>IFERROR(IF(VLOOKUP(CONCATENATE("http://skinnonews.com"&amp;A828),'기사 리스트'!C:D,2,FALSE)="yes","yes",""),"")</f>
        <v/>
      </c>
      <c r="G828" s="110" t="str">
        <f>IFERROR(IF(E828="O",B828/(EOMONTH('뉴스룸 요약'!$F$17,0)-(VLOOKUP(CONCATENATE("http://skinnonews.com",A828),'기사 리스트'!C:E,3,FALSE))+1),""),"")</f>
        <v/>
      </c>
      <c r="H828" s="110" t="str">
        <f>IFERROR(IF(E828="O",C828/(EOMONTH('뉴스룸 요약'!$F$17,0)-(VLOOKUP(CONCATENATE("http://skinnonews.com",A828),'기사 리스트'!C:E,3,FALSE))+1),""),"")</f>
        <v/>
      </c>
      <c r="I828" s="110" t="str">
        <f t="shared" si="38"/>
        <v/>
      </c>
      <c r="J828" s="110" t="str">
        <f t="shared" si="39"/>
        <v/>
      </c>
      <c r="L828" s="111" t="str">
        <f>IFERROR(VLOOKUP("http://skinnonews.com"&amp;A828,'기사 리스트'!C:E,3,FALSE),"")</f>
        <v/>
      </c>
      <c r="Q828" s="110" t="str">
        <f>IFERROR(IF(E828="O",(INDEX('기사 리스트'!B:B,MATCH("http://skinnonews.com"&amp;A828,'기사 리스트'!C:C,0))),""),"")</f>
        <v/>
      </c>
    </row>
    <row r="829" spans="1:17">
      <c r="A829" s="6" t="s">
        <v>2042</v>
      </c>
      <c r="B829" s="6">
        <v>1</v>
      </c>
      <c r="C829" s="6">
        <v>1</v>
      </c>
      <c r="D829" s="110" t="str">
        <f t="shared" si="37"/>
        <v/>
      </c>
      <c r="E829" s="110" t="str">
        <f>IF(D829="기사임",IFERROR(IF((VLOOKUP(CONCATENATE("http://skinnonews.com",A829),'기사 리스트'!C:E,3,FALSE))&gt;='뉴스룸 요약'!$F$17,"O",""),""),"")</f>
        <v/>
      </c>
      <c r="F829" s="110" t="str">
        <f>IFERROR(IF(VLOOKUP(CONCATENATE("http://skinnonews.com"&amp;A829),'기사 리스트'!C:D,2,FALSE)="yes","yes",""),"")</f>
        <v/>
      </c>
      <c r="G829" s="110" t="str">
        <f>IFERROR(IF(E829="O",B829/(EOMONTH('뉴스룸 요약'!$F$17,0)-(VLOOKUP(CONCATENATE("http://skinnonews.com",A829),'기사 리스트'!C:E,3,FALSE))+1),""),"")</f>
        <v/>
      </c>
      <c r="H829" s="110" t="str">
        <f>IFERROR(IF(E829="O",C829/(EOMONTH('뉴스룸 요약'!$F$17,0)-(VLOOKUP(CONCATENATE("http://skinnonews.com",A829),'기사 리스트'!C:E,3,FALSE))+1),""),"")</f>
        <v/>
      </c>
      <c r="I829" s="110" t="str">
        <f t="shared" si="38"/>
        <v/>
      </c>
      <c r="J829" s="110" t="str">
        <f t="shared" si="39"/>
        <v/>
      </c>
      <c r="L829" s="111" t="str">
        <f>IFERROR(VLOOKUP("http://skinnonews.com"&amp;A829,'기사 리스트'!C:E,3,FALSE),"")</f>
        <v/>
      </c>
      <c r="Q829" s="110" t="str">
        <f>IFERROR(IF(E829="O",(INDEX('기사 리스트'!B:B,MATCH("http://skinnonews.com"&amp;A829,'기사 리스트'!C:C,0))),""),"")</f>
        <v/>
      </c>
    </row>
    <row r="830" spans="1:17">
      <c r="A830" s="6" t="s">
        <v>2075</v>
      </c>
      <c r="B830" s="6">
        <v>1</v>
      </c>
      <c r="C830" s="6">
        <v>1</v>
      </c>
      <c r="D830" s="110" t="str">
        <f t="shared" si="37"/>
        <v/>
      </c>
      <c r="E830" s="110" t="str">
        <f>IF(D830="기사임",IFERROR(IF((VLOOKUP(CONCATENATE("http://skinnonews.com",A830),'기사 리스트'!C:E,3,FALSE))&gt;='뉴스룸 요약'!$F$17,"O",""),""),"")</f>
        <v/>
      </c>
      <c r="F830" s="110" t="str">
        <f>IFERROR(IF(VLOOKUP(CONCATENATE("http://skinnonews.com"&amp;A830),'기사 리스트'!C:D,2,FALSE)="yes","yes",""),"")</f>
        <v/>
      </c>
      <c r="G830" s="110" t="str">
        <f>IFERROR(IF(E830="O",B830/(EOMONTH('뉴스룸 요약'!$F$17,0)-(VLOOKUP(CONCATENATE("http://skinnonews.com",A830),'기사 리스트'!C:E,3,FALSE))+1),""),"")</f>
        <v/>
      </c>
      <c r="H830" s="110" t="str">
        <f>IFERROR(IF(E830="O",C830/(EOMONTH('뉴스룸 요약'!$F$17,0)-(VLOOKUP(CONCATENATE("http://skinnonews.com",A830),'기사 리스트'!C:E,3,FALSE))+1),""),"")</f>
        <v/>
      </c>
      <c r="I830" s="110" t="str">
        <f t="shared" si="38"/>
        <v/>
      </c>
      <c r="J830" s="110" t="str">
        <f t="shared" si="39"/>
        <v/>
      </c>
      <c r="L830" s="111" t="str">
        <f>IFERROR(VLOOKUP("http://skinnonews.com"&amp;A830,'기사 리스트'!C:E,3,FALSE),"")</f>
        <v/>
      </c>
      <c r="Q830" s="110" t="str">
        <f>IFERROR(IF(E830="O",(INDEX('기사 리스트'!B:B,MATCH("http://skinnonews.com"&amp;A830,'기사 리스트'!C:C,0))),""),"")</f>
        <v/>
      </c>
    </row>
    <row r="831" spans="1:17">
      <c r="A831" s="6" t="s">
        <v>2473</v>
      </c>
      <c r="B831" s="6">
        <v>1</v>
      </c>
      <c r="C831" s="6">
        <v>1</v>
      </c>
      <c r="D831" s="110" t="str">
        <f t="shared" si="37"/>
        <v/>
      </c>
      <c r="E831" s="110" t="str">
        <f>IF(D831="기사임",IFERROR(IF((VLOOKUP(CONCATENATE("http://skinnonews.com",A831),'기사 리스트'!C:E,3,FALSE))&gt;='뉴스룸 요약'!$F$17,"O",""),""),"")</f>
        <v/>
      </c>
      <c r="F831" s="110" t="str">
        <f>IFERROR(IF(VLOOKUP(CONCATENATE("http://skinnonews.com"&amp;A831),'기사 리스트'!C:D,2,FALSE)="yes","yes",""),"")</f>
        <v/>
      </c>
      <c r="G831" s="110" t="str">
        <f>IFERROR(IF(E831="O",B831/(EOMONTH('뉴스룸 요약'!$F$17,0)-(VLOOKUP(CONCATENATE("http://skinnonews.com",A831),'기사 리스트'!C:E,3,FALSE))+1),""),"")</f>
        <v/>
      </c>
      <c r="H831" s="110" t="str">
        <f>IFERROR(IF(E831="O",C831/(EOMONTH('뉴스룸 요약'!$F$17,0)-(VLOOKUP(CONCATENATE("http://skinnonews.com",A831),'기사 리스트'!C:E,3,FALSE))+1),""),"")</f>
        <v/>
      </c>
      <c r="I831" s="110" t="str">
        <f t="shared" si="38"/>
        <v/>
      </c>
      <c r="J831" s="110" t="str">
        <f t="shared" si="39"/>
        <v/>
      </c>
      <c r="L831" s="111" t="str">
        <f>IFERROR(VLOOKUP("http://skinnonews.com"&amp;A831,'기사 리스트'!C:E,3,FALSE),"")</f>
        <v/>
      </c>
      <c r="Q831" s="110" t="str">
        <f>IFERROR(IF(E831="O",(INDEX('기사 리스트'!B:B,MATCH("http://skinnonews.com"&amp;A831,'기사 리스트'!C:C,0))),""),"")</f>
        <v/>
      </c>
    </row>
    <row r="832" spans="1:17">
      <c r="A832" s="6" t="s">
        <v>2221</v>
      </c>
      <c r="B832" s="6">
        <v>1</v>
      </c>
      <c r="C832" s="6">
        <v>1</v>
      </c>
      <c r="D832" s="110" t="str">
        <f t="shared" si="37"/>
        <v/>
      </c>
      <c r="E832" s="110" t="str">
        <f>IF(D832="기사임",IFERROR(IF((VLOOKUP(CONCATENATE("http://skinnonews.com",A832),'기사 리스트'!C:E,3,FALSE))&gt;='뉴스룸 요약'!$F$17,"O",""),""),"")</f>
        <v/>
      </c>
      <c r="F832" s="110" t="str">
        <f>IFERROR(IF(VLOOKUP(CONCATENATE("http://skinnonews.com"&amp;A832),'기사 리스트'!C:D,2,FALSE)="yes","yes",""),"")</f>
        <v/>
      </c>
      <c r="G832" s="110" t="str">
        <f>IFERROR(IF(E832="O",B832/(EOMONTH('뉴스룸 요약'!$F$17,0)-(VLOOKUP(CONCATENATE("http://skinnonews.com",A832),'기사 리스트'!C:E,3,FALSE))+1),""),"")</f>
        <v/>
      </c>
      <c r="H832" s="110" t="str">
        <f>IFERROR(IF(E832="O",C832/(EOMONTH('뉴스룸 요약'!$F$17,0)-(VLOOKUP(CONCATENATE("http://skinnonews.com",A832),'기사 리스트'!C:E,3,FALSE))+1),""),"")</f>
        <v/>
      </c>
      <c r="I832" s="110" t="str">
        <f t="shared" si="38"/>
        <v/>
      </c>
      <c r="J832" s="110" t="str">
        <f t="shared" si="39"/>
        <v/>
      </c>
      <c r="L832" s="111" t="str">
        <f>IFERROR(VLOOKUP("http://skinnonews.com"&amp;A832,'기사 리스트'!C:E,3,FALSE),"")</f>
        <v/>
      </c>
      <c r="Q832" s="110" t="str">
        <f>IFERROR(IF(E832="O",(INDEX('기사 리스트'!B:B,MATCH("http://skinnonews.com"&amp;A832,'기사 리스트'!C:C,0))),""),"")</f>
        <v/>
      </c>
    </row>
    <row r="833" spans="1:17">
      <c r="A833" s="6" t="s">
        <v>1979</v>
      </c>
      <c r="B833" s="6">
        <v>1</v>
      </c>
      <c r="C833" s="6">
        <v>1</v>
      </c>
      <c r="D833" s="110" t="str">
        <f t="shared" si="37"/>
        <v/>
      </c>
      <c r="E833" s="110" t="str">
        <f>IF(D833="기사임",IFERROR(IF((VLOOKUP(CONCATENATE("http://skinnonews.com",A833),'기사 리스트'!C:E,3,FALSE))&gt;='뉴스룸 요약'!$F$17,"O",""),""),"")</f>
        <v/>
      </c>
      <c r="F833" s="110" t="str">
        <f>IFERROR(IF(VLOOKUP(CONCATENATE("http://skinnonews.com"&amp;A833),'기사 리스트'!C:D,2,FALSE)="yes","yes",""),"")</f>
        <v/>
      </c>
      <c r="G833" s="110" t="str">
        <f>IFERROR(IF(E833="O",B833/(EOMONTH('뉴스룸 요약'!$F$17,0)-(VLOOKUP(CONCATENATE("http://skinnonews.com",A833),'기사 리스트'!C:E,3,FALSE))+1),""),"")</f>
        <v/>
      </c>
      <c r="H833" s="110" t="str">
        <f>IFERROR(IF(E833="O",C833/(EOMONTH('뉴스룸 요약'!$F$17,0)-(VLOOKUP(CONCATENATE("http://skinnonews.com",A833),'기사 리스트'!C:E,3,FALSE))+1),""),"")</f>
        <v/>
      </c>
      <c r="I833" s="110" t="str">
        <f t="shared" si="38"/>
        <v/>
      </c>
      <c r="J833" s="110" t="str">
        <f t="shared" si="39"/>
        <v/>
      </c>
      <c r="L833" s="111" t="str">
        <f>IFERROR(VLOOKUP("http://skinnonews.com"&amp;A833,'기사 리스트'!C:E,3,FALSE),"")</f>
        <v/>
      </c>
      <c r="Q833" s="110" t="str">
        <f>IFERROR(IF(E833="O",(INDEX('기사 리스트'!B:B,MATCH("http://skinnonews.com"&amp;A833,'기사 리스트'!C:C,0))),""),"")</f>
        <v/>
      </c>
    </row>
    <row r="834" spans="1:17">
      <c r="A834" s="6" t="s">
        <v>1438</v>
      </c>
      <c r="B834" s="6">
        <v>1</v>
      </c>
      <c r="C834" s="6">
        <v>1</v>
      </c>
      <c r="D834" s="110" t="str">
        <f t="shared" ref="D834:D897" si="40">IF(AND(LEFT(A834,17)="/global/archives/",ISNUMBER(_xlfn.NUMBERVALUE(MID(A834,18,1))),ISERROR(FIND("ckattempt",A834)),ISERROR(FIND("preview",A834))),"기사임","")</f>
        <v/>
      </c>
      <c r="E834" s="110" t="str">
        <f>IF(D834="기사임",IFERROR(IF((VLOOKUP(CONCATENATE("http://skinnonews.com",A834),'기사 리스트'!C:E,3,FALSE))&gt;='뉴스룸 요약'!$F$17,"O",""),""),"")</f>
        <v/>
      </c>
      <c r="F834" s="110" t="str">
        <f>IFERROR(IF(VLOOKUP(CONCATENATE("http://skinnonews.com"&amp;A834),'기사 리스트'!C:D,2,FALSE)="yes","yes",""),"")</f>
        <v/>
      </c>
      <c r="G834" s="110" t="str">
        <f>IFERROR(IF(E834="O",B834/(EOMONTH('뉴스룸 요약'!$F$17,0)-(VLOOKUP(CONCATENATE("http://skinnonews.com",A834),'기사 리스트'!C:E,3,FALSE))+1),""),"")</f>
        <v/>
      </c>
      <c r="H834" s="110" t="str">
        <f>IFERROR(IF(E834="O",C834/(EOMONTH('뉴스룸 요약'!$F$17,0)-(VLOOKUP(CONCATENATE("http://skinnonews.com",A834),'기사 리스트'!C:E,3,FALSE))+1),""),"")</f>
        <v/>
      </c>
      <c r="I834" s="110" t="str">
        <f t="shared" si="38"/>
        <v/>
      </c>
      <c r="J834" s="110" t="str">
        <f t="shared" si="39"/>
        <v/>
      </c>
      <c r="L834" s="111" t="str">
        <f>IFERROR(VLOOKUP("http://skinnonews.com"&amp;A834,'기사 리스트'!C:E,3,FALSE),"")</f>
        <v/>
      </c>
      <c r="Q834" s="110" t="str">
        <f>IFERROR(IF(E834="O",(INDEX('기사 리스트'!B:B,MATCH("http://skinnonews.com"&amp;A834,'기사 리스트'!C:C,0))),""),"")</f>
        <v/>
      </c>
    </row>
    <row r="835" spans="1:17">
      <c r="A835" s="6" t="s">
        <v>1564</v>
      </c>
      <c r="B835" s="6">
        <v>1</v>
      </c>
      <c r="C835" s="6">
        <v>1</v>
      </c>
      <c r="D835" s="110" t="str">
        <f t="shared" si="40"/>
        <v/>
      </c>
      <c r="E835" s="110" t="str">
        <f>IF(D835="기사임",IFERROR(IF((VLOOKUP(CONCATENATE("http://skinnonews.com",A835),'기사 리스트'!C:E,3,FALSE))&gt;='뉴스룸 요약'!$F$17,"O",""),""),"")</f>
        <v/>
      </c>
      <c r="F835" s="110" t="str">
        <f>IFERROR(IF(VLOOKUP(CONCATENATE("http://skinnonews.com"&amp;A835),'기사 리스트'!C:D,2,FALSE)="yes","yes",""),"")</f>
        <v/>
      </c>
      <c r="G835" s="110" t="str">
        <f>IFERROR(IF(E835="O",B835/(EOMONTH('뉴스룸 요약'!$F$17,0)-(VLOOKUP(CONCATENATE("http://skinnonews.com",A835),'기사 리스트'!C:E,3,FALSE))+1),""),"")</f>
        <v/>
      </c>
      <c r="H835" s="110" t="str">
        <f>IFERROR(IF(E835="O",C835/(EOMONTH('뉴스룸 요약'!$F$17,0)-(VLOOKUP(CONCATENATE("http://skinnonews.com",A835),'기사 리스트'!C:E,3,FALSE))+1),""),"")</f>
        <v/>
      </c>
      <c r="I835" s="110" t="str">
        <f t="shared" si="38"/>
        <v/>
      </c>
      <c r="J835" s="110" t="str">
        <f t="shared" si="39"/>
        <v/>
      </c>
      <c r="L835" s="111" t="str">
        <f>IFERROR(VLOOKUP("http://skinnonews.com"&amp;A835,'기사 리스트'!C:E,3,FALSE),"")</f>
        <v/>
      </c>
      <c r="Q835" s="110" t="str">
        <f>IFERROR(IF(E835="O",(INDEX('기사 리스트'!B:B,MATCH("http://skinnonews.com"&amp;A835,'기사 리스트'!C:C,0))),""),"")</f>
        <v/>
      </c>
    </row>
    <row r="836" spans="1:17">
      <c r="A836" s="6" t="s">
        <v>2474</v>
      </c>
      <c r="B836" s="6">
        <v>1</v>
      </c>
      <c r="C836" s="6">
        <v>1</v>
      </c>
      <c r="D836" s="110" t="str">
        <f t="shared" si="40"/>
        <v/>
      </c>
      <c r="E836" s="110" t="str">
        <f>IF(D836="기사임",IFERROR(IF((VLOOKUP(CONCATENATE("http://skinnonews.com",A836),'기사 리스트'!C:E,3,FALSE))&gt;='뉴스룸 요약'!$F$17,"O",""),""),"")</f>
        <v/>
      </c>
      <c r="F836" s="110" t="str">
        <f>IFERROR(IF(VLOOKUP(CONCATENATE("http://skinnonews.com"&amp;A836),'기사 리스트'!C:D,2,FALSE)="yes","yes",""),"")</f>
        <v/>
      </c>
      <c r="G836" s="110" t="str">
        <f>IFERROR(IF(E836="O",B836/(EOMONTH('뉴스룸 요약'!$F$17,0)-(VLOOKUP(CONCATENATE("http://skinnonews.com",A836),'기사 리스트'!C:E,3,FALSE))+1),""),"")</f>
        <v/>
      </c>
      <c r="H836" s="110" t="str">
        <f>IFERROR(IF(E836="O",C836/(EOMONTH('뉴스룸 요약'!$F$17,0)-(VLOOKUP(CONCATENATE("http://skinnonews.com",A836),'기사 리스트'!C:E,3,FALSE))+1),""),"")</f>
        <v/>
      </c>
      <c r="I836" s="110" t="str">
        <f t="shared" si="38"/>
        <v/>
      </c>
      <c r="J836" s="110" t="str">
        <f t="shared" si="39"/>
        <v/>
      </c>
      <c r="L836" s="111" t="str">
        <f>IFERROR(VLOOKUP("http://skinnonews.com"&amp;A836,'기사 리스트'!C:E,3,FALSE),"")</f>
        <v/>
      </c>
      <c r="Q836" s="110" t="str">
        <f>IFERROR(IF(E836="O",(INDEX('기사 리스트'!B:B,MATCH("http://skinnonews.com"&amp;A836,'기사 리스트'!C:C,0))),""),"")</f>
        <v/>
      </c>
    </row>
    <row r="837" spans="1:17">
      <c r="A837" s="6" t="s">
        <v>2475</v>
      </c>
      <c r="B837" s="6">
        <v>1</v>
      </c>
      <c r="C837" s="6">
        <v>1</v>
      </c>
      <c r="D837" s="110" t="str">
        <f t="shared" si="40"/>
        <v/>
      </c>
      <c r="E837" s="110" t="str">
        <f>IF(D837="기사임",IFERROR(IF((VLOOKUP(CONCATENATE("http://skinnonews.com",A837),'기사 리스트'!C:E,3,FALSE))&gt;='뉴스룸 요약'!$F$17,"O",""),""),"")</f>
        <v/>
      </c>
      <c r="F837" s="110" t="str">
        <f>IFERROR(IF(VLOOKUP(CONCATENATE("http://skinnonews.com"&amp;A837),'기사 리스트'!C:D,2,FALSE)="yes","yes",""),"")</f>
        <v/>
      </c>
      <c r="G837" s="110" t="str">
        <f>IFERROR(IF(E837="O",B837/(EOMONTH('뉴스룸 요약'!$F$17,0)-(VLOOKUP(CONCATENATE("http://skinnonews.com",A837),'기사 리스트'!C:E,3,FALSE))+1),""),"")</f>
        <v/>
      </c>
      <c r="H837" s="110" t="str">
        <f>IFERROR(IF(E837="O",C837/(EOMONTH('뉴스룸 요약'!$F$17,0)-(VLOOKUP(CONCATENATE("http://skinnonews.com",A837),'기사 리스트'!C:E,3,FALSE))+1),""),"")</f>
        <v/>
      </c>
      <c r="I837" s="110" t="str">
        <f t="shared" si="38"/>
        <v/>
      </c>
      <c r="J837" s="110" t="str">
        <f t="shared" si="39"/>
        <v/>
      </c>
      <c r="L837" s="111" t="str">
        <f>IFERROR(VLOOKUP("http://skinnonews.com"&amp;A837,'기사 리스트'!C:E,3,FALSE),"")</f>
        <v/>
      </c>
      <c r="Q837" s="110" t="str">
        <f>IFERROR(IF(E837="O",(INDEX('기사 리스트'!B:B,MATCH("http://skinnonews.com"&amp;A837,'기사 리스트'!C:C,0))),""),"")</f>
        <v/>
      </c>
    </row>
    <row r="838" spans="1:17">
      <c r="A838" s="6" t="s">
        <v>2476</v>
      </c>
      <c r="B838" s="6">
        <v>1</v>
      </c>
      <c r="C838" s="6">
        <v>1</v>
      </c>
      <c r="D838" s="110" t="str">
        <f t="shared" si="40"/>
        <v/>
      </c>
      <c r="E838" s="110" t="str">
        <f>IF(D838="기사임",IFERROR(IF((VLOOKUP(CONCATENATE("http://skinnonews.com",A838),'기사 리스트'!C:E,3,FALSE))&gt;='뉴스룸 요약'!$F$17,"O",""),""),"")</f>
        <v/>
      </c>
      <c r="F838" s="110" t="str">
        <f>IFERROR(IF(VLOOKUP(CONCATENATE("http://skinnonews.com"&amp;A838),'기사 리스트'!C:D,2,FALSE)="yes","yes",""),"")</f>
        <v/>
      </c>
      <c r="G838" s="110" t="str">
        <f>IFERROR(IF(E838="O",B838/(EOMONTH('뉴스룸 요약'!$F$17,0)-(VLOOKUP(CONCATENATE("http://skinnonews.com",A838),'기사 리스트'!C:E,3,FALSE))+1),""),"")</f>
        <v/>
      </c>
      <c r="H838" s="110" t="str">
        <f>IFERROR(IF(E838="O",C838/(EOMONTH('뉴스룸 요약'!$F$17,0)-(VLOOKUP(CONCATENATE("http://skinnonews.com",A838),'기사 리스트'!C:E,3,FALSE))+1),""),"")</f>
        <v/>
      </c>
      <c r="I838" s="110" t="str">
        <f t="shared" ref="I838:I901" si="41">IFERROR(_xlfn.RANK.EQ(G838,G:G,0),"")</f>
        <v/>
      </c>
      <c r="J838" s="110" t="str">
        <f t="shared" ref="J838:J901" si="42">IFERROR(_xlfn.RANK.EQ(H838,H:H,0),"")</f>
        <v/>
      </c>
      <c r="L838" s="111" t="str">
        <f>IFERROR(VLOOKUP("http://skinnonews.com"&amp;A838,'기사 리스트'!C:E,3,FALSE),"")</f>
        <v/>
      </c>
      <c r="Q838" s="110" t="str">
        <f>IFERROR(IF(E838="O",(INDEX('기사 리스트'!B:B,MATCH("http://skinnonews.com"&amp;A838,'기사 리스트'!C:C,0))),""),"")</f>
        <v/>
      </c>
    </row>
    <row r="839" spans="1:17">
      <c r="A839" s="6" t="s">
        <v>2477</v>
      </c>
      <c r="B839" s="6">
        <v>1</v>
      </c>
      <c r="C839" s="6">
        <v>1</v>
      </c>
      <c r="D839" s="110" t="str">
        <f t="shared" si="40"/>
        <v/>
      </c>
      <c r="E839" s="110" t="str">
        <f>IF(D839="기사임",IFERROR(IF((VLOOKUP(CONCATENATE("http://skinnonews.com",A839),'기사 리스트'!C:E,3,FALSE))&gt;='뉴스룸 요약'!$F$17,"O",""),""),"")</f>
        <v/>
      </c>
      <c r="F839" s="110" t="str">
        <f>IFERROR(IF(VLOOKUP(CONCATENATE("http://skinnonews.com"&amp;A839),'기사 리스트'!C:D,2,FALSE)="yes","yes",""),"")</f>
        <v/>
      </c>
      <c r="G839" s="110" t="str">
        <f>IFERROR(IF(E839="O",B839/(EOMONTH('뉴스룸 요약'!$F$17,0)-(VLOOKUP(CONCATENATE("http://skinnonews.com",A839),'기사 리스트'!C:E,3,FALSE))+1),""),"")</f>
        <v/>
      </c>
      <c r="H839" s="110" t="str">
        <f>IFERROR(IF(E839="O",C839/(EOMONTH('뉴스룸 요약'!$F$17,0)-(VLOOKUP(CONCATENATE("http://skinnonews.com",A839),'기사 리스트'!C:E,3,FALSE))+1),""),"")</f>
        <v/>
      </c>
      <c r="I839" s="110" t="str">
        <f t="shared" si="41"/>
        <v/>
      </c>
      <c r="J839" s="110" t="str">
        <f t="shared" si="42"/>
        <v/>
      </c>
      <c r="L839" s="111" t="str">
        <f>IFERROR(VLOOKUP("http://skinnonews.com"&amp;A839,'기사 리스트'!C:E,3,FALSE),"")</f>
        <v/>
      </c>
      <c r="Q839" s="110" t="str">
        <f>IFERROR(IF(E839="O",(INDEX('기사 리스트'!B:B,MATCH("http://skinnonews.com"&amp;A839,'기사 리스트'!C:C,0))),""),"")</f>
        <v/>
      </c>
    </row>
    <row r="840" spans="1:17">
      <c r="A840" s="6" t="s">
        <v>1454</v>
      </c>
      <c r="B840" s="6">
        <v>1</v>
      </c>
      <c r="C840" s="6">
        <v>1</v>
      </c>
      <c r="D840" s="110" t="str">
        <f t="shared" si="40"/>
        <v/>
      </c>
      <c r="E840" s="110" t="str">
        <f>IF(D840="기사임",IFERROR(IF((VLOOKUP(CONCATENATE("http://skinnonews.com",A840),'기사 리스트'!C:E,3,FALSE))&gt;='뉴스룸 요약'!$F$17,"O",""),""),"")</f>
        <v/>
      </c>
      <c r="F840" s="110" t="str">
        <f>IFERROR(IF(VLOOKUP(CONCATENATE("http://skinnonews.com"&amp;A840),'기사 리스트'!C:D,2,FALSE)="yes","yes",""),"")</f>
        <v/>
      </c>
      <c r="G840" s="110" t="str">
        <f>IFERROR(IF(E840="O",B840/(EOMONTH('뉴스룸 요약'!$F$17,0)-(VLOOKUP(CONCATENATE("http://skinnonews.com",A840),'기사 리스트'!C:E,3,FALSE))+1),""),"")</f>
        <v/>
      </c>
      <c r="H840" s="110" t="str">
        <f>IFERROR(IF(E840="O",C840/(EOMONTH('뉴스룸 요약'!$F$17,0)-(VLOOKUP(CONCATENATE("http://skinnonews.com",A840),'기사 리스트'!C:E,3,FALSE))+1),""),"")</f>
        <v/>
      </c>
      <c r="I840" s="110" t="str">
        <f t="shared" si="41"/>
        <v/>
      </c>
      <c r="J840" s="110" t="str">
        <f t="shared" si="42"/>
        <v/>
      </c>
      <c r="L840" s="111" t="str">
        <f>IFERROR(VLOOKUP("http://skinnonews.com"&amp;A840,'기사 리스트'!C:E,3,FALSE),"")</f>
        <v/>
      </c>
      <c r="Q840" s="110" t="str">
        <f>IFERROR(IF(E840="O",(INDEX('기사 리스트'!B:B,MATCH("http://skinnonews.com"&amp;A840,'기사 리스트'!C:C,0))),""),"")</f>
        <v/>
      </c>
    </row>
    <row r="841" spans="1:17">
      <c r="A841" s="6" t="s">
        <v>2478</v>
      </c>
      <c r="B841" s="6">
        <v>1</v>
      </c>
      <c r="C841" s="6">
        <v>1</v>
      </c>
      <c r="D841" s="110" t="str">
        <f t="shared" si="40"/>
        <v/>
      </c>
      <c r="E841" s="110" t="str">
        <f>IF(D841="기사임",IFERROR(IF((VLOOKUP(CONCATENATE("http://skinnonews.com",A841),'기사 리스트'!C:E,3,FALSE))&gt;='뉴스룸 요약'!$F$17,"O",""),""),"")</f>
        <v/>
      </c>
      <c r="F841" s="110" t="str">
        <f>IFERROR(IF(VLOOKUP(CONCATENATE("http://skinnonews.com"&amp;A841),'기사 리스트'!C:D,2,FALSE)="yes","yes",""),"")</f>
        <v/>
      </c>
      <c r="G841" s="110" t="str">
        <f>IFERROR(IF(E841="O",B841/(EOMONTH('뉴스룸 요약'!$F$17,0)-(VLOOKUP(CONCATENATE("http://skinnonews.com",A841),'기사 리스트'!C:E,3,FALSE))+1),""),"")</f>
        <v/>
      </c>
      <c r="H841" s="110" t="str">
        <f>IFERROR(IF(E841="O",C841/(EOMONTH('뉴스룸 요약'!$F$17,0)-(VLOOKUP(CONCATENATE("http://skinnonews.com",A841),'기사 리스트'!C:E,3,FALSE))+1),""),"")</f>
        <v/>
      </c>
      <c r="I841" s="110" t="str">
        <f t="shared" si="41"/>
        <v/>
      </c>
      <c r="J841" s="110" t="str">
        <f t="shared" si="42"/>
        <v/>
      </c>
      <c r="L841" s="111" t="str">
        <f>IFERROR(VLOOKUP("http://skinnonews.com"&amp;A841,'기사 리스트'!C:E,3,FALSE),"")</f>
        <v/>
      </c>
      <c r="Q841" s="110" t="str">
        <f>IFERROR(IF(E841="O",(INDEX('기사 리스트'!B:B,MATCH("http://skinnonews.com"&amp;A841,'기사 리스트'!C:C,0))),""),"")</f>
        <v/>
      </c>
    </row>
    <row r="842" spans="1:17">
      <c r="A842" s="6" t="s">
        <v>2053</v>
      </c>
      <c r="B842" s="6">
        <v>1</v>
      </c>
      <c r="C842" s="6">
        <v>1</v>
      </c>
      <c r="D842" s="110" t="str">
        <f t="shared" si="40"/>
        <v/>
      </c>
      <c r="E842" s="110" t="str">
        <f>IF(D842="기사임",IFERROR(IF((VLOOKUP(CONCATENATE("http://skinnonews.com",A842),'기사 리스트'!C:E,3,FALSE))&gt;='뉴스룸 요약'!$F$17,"O",""),""),"")</f>
        <v/>
      </c>
      <c r="F842" s="110" t="str">
        <f>IFERROR(IF(VLOOKUP(CONCATENATE("http://skinnonews.com"&amp;A842),'기사 리스트'!C:D,2,FALSE)="yes","yes",""),"")</f>
        <v/>
      </c>
      <c r="G842" s="110" t="str">
        <f>IFERROR(IF(E842="O",B842/(EOMONTH('뉴스룸 요약'!$F$17,0)-(VLOOKUP(CONCATENATE("http://skinnonews.com",A842),'기사 리스트'!C:E,3,FALSE))+1),""),"")</f>
        <v/>
      </c>
      <c r="H842" s="110" t="str">
        <f>IFERROR(IF(E842="O",C842/(EOMONTH('뉴스룸 요약'!$F$17,0)-(VLOOKUP(CONCATENATE("http://skinnonews.com",A842),'기사 리스트'!C:E,3,FALSE))+1),""),"")</f>
        <v/>
      </c>
      <c r="I842" s="110" t="str">
        <f t="shared" si="41"/>
        <v/>
      </c>
      <c r="J842" s="110" t="str">
        <f t="shared" si="42"/>
        <v/>
      </c>
      <c r="L842" s="111" t="str">
        <f>IFERROR(VLOOKUP("http://skinnonews.com"&amp;A842,'기사 리스트'!C:E,3,FALSE),"")</f>
        <v/>
      </c>
      <c r="Q842" s="110" t="str">
        <f>IFERROR(IF(E842="O",(INDEX('기사 리스트'!B:B,MATCH("http://skinnonews.com"&amp;A842,'기사 리스트'!C:C,0))),""),"")</f>
        <v/>
      </c>
    </row>
    <row r="843" spans="1:17">
      <c r="A843" s="6" t="s">
        <v>2479</v>
      </c>
      <c r="B843" s="6">
        <v>1</v>
      </c>
      <c r="C843" s="6">
        <v>1</v>
      </c>
      <c r="D843" s="110" t="str">
        <f t="shared" si="40"/>
        <v/>
      </c>
      <c r="E843" s="110" t="str">
        <f>IF(D843="기사임",IFERROR(IF((VLOOKUP(CONCATENATE("http://skinnonews.com",A843),'기사 리스트'!C:E,3,FALSE))&gt;='뉴스룸 요약'!$F$17,"O",""),""),"")</f>
        <v/>
      </c>
      <c r="F843" s="110" t="str">
        <f>IFERROR(IF(VLOOKUP(CONCATENATE("http://skinnonews.com"&amp;A843),'기사 리스트'!C:D,2,FALSE)="yes","yes",""),"")</f>
        <v/>
      </c>
      <c r="G843" s="110" t="str">
        <f>IFERROR(IF(E843="O",B843/(EOMONTH('뉴스룸 요약'!$F$17,0)-(VLOOKUP(CONCATENATE("http://skinnonews.com",A843),'기사 리스트'!C:E,3,FALSE))+1),""),"")</f>
        <v/>
      </c>
      <c r="H843" s="110" t="str">
        <f>IFERROR(IF(E843="O",C843/(EOMONTH('뉴스룸 요약'!$F$17,0)-(VLOOKUP(CONCATENATE("http://skinnonews.com",A843),'기사 리스트'!C:E,3,FALSE))+1),""),"")</f>
        <v/>
      </c>
      <c r="I843" s="110" t="str">
        <f t="shared" si="41"/>
        <v/>
      </c>
      <c r="J843" s="110" t="str">
        <f t="shared" si="42"/>
        <v/>
      </c>
      <c r="L843" s="111" t="str">
        <f>IFERROR(VLOOKUP("http://skinnonews.com"&amp;A843,'기사 리스트'!C:E,3,FALSE),"")</f>
        <v/>
      </c>
      <c r="Q843" s="110" t="str">
        <f>IFERROR(IF(E843="O",(INDEX('기사 리스트'!B:B,MATCH("http://skinnonews.com"&amp;A843,'기사 리스트'!C:C,0))),""),"")</f>
        <v/>
      </c>
    </row>
    <row r="844" spans="1:17">
      <c r="A844" s="6" t="s">
        <v>2480</v>
      </c>
      <c r="B844" s="6">
        <v>1</v>
      </c>
      <c r="C844" s="6">
        <v>1</v>
      </c>
      <c r="D844" s="110" t="str">
        <f t="shared" si="40"/>
        <v/>
      </c>
      <c r="E844" s="110" t="str">
        <f>IF(D844="기사임",IFERROR(IF((VLOOKUP(CONCATENATE("http://skinnonews.com",A844),'기사 리스트'!C:E,3,FALSE))&gt;='뉴스룸 요약'!$F$17,"O",""),""),"")</f>
        <v/>
      </c>
      <c r="F844" s="110" t="str">
        <f>IFERROR(IF(VLOOKUP(CONCATENATE("http://skinnonews.com"&amp;A844),'기사 리스트'!C:D,2,FALSE)="yes","yes",""),"")</f>
        <v/>
      </c>
      <c r="G844" s="110" t="str">
        <f>IFERROR(IF(E844="O",B844/(EOMONTH('뉴스룸 요약'!$F$17,0)-(VLOOKUP(CONCATENATE("http://skinnonews.com",A844),'기사 리스트'!C:E,3,FALSE))+1),""),"")</f>
        <v/>
      </c>
      <c r="H844" s="110" t="str">
        <f>IFERROR(IF(E844="O",C844/(EOMONTH('뉴스룸 요약'!$F$17,0)-(VLOOKUP(CONCATENATE("http://skinnonews.com",A844),'기사 리스트'!C:E,3,FALSE))+1),""),"")</f>
        <v/>
      </c>
      <c r="I844" s="110" t="str">
        <f t="shared" si="41"/>
        <v/>
      </c>
      <c r="J844" s="110" t="str">
        <f t="shared" si="42"/>
        <v/>
      </c>
      <c r="L844" s="111" t="str">
        <f>IFERROR(VLOOKUP("http://skinnonews.com"&amp;A844,'기사 리스트'!C:E,3,FALSE),"")</f>
        <v/>
      </c>
      <c r="Q844" s="110" t="str">
        <f>IFERROR(IF(E844="O",(INDEX('기사 리스트'!B:B,MATCH("http://skinnonews.com"&amp;A844,'기사 리스트'!C:C,0))),""),"")</f>
        <v/>
      </c>
    </row>
    <row r="845" spans="1:17">
      <c r="A845" s="6" t="s">
        <v>2253</v>
      </c>
      <c r="B845" s="6">
        <v>1</v>
      </c>
      <c r="C845" s="6">
        <v>1</v>
      </c>
      <c r="D845" s="110" t="str">
        <f t="shared" si="40"/>
        <v/>
      </c>
      <c r="E845" s="110" t="str">
        <f>IF(D845="기사임",IFERROR(IF((VLOOKUP(CONCATENATE("http://skinnonews.com",A845),'기사 리스트'!C:E,3,FALSE))&gt;='뉴스룸 요약'!$F$17,"O",""),""),"")</f>
        <v/>
      </c>
      <c r="F845" s="110" t="str">
        <f>IFERROR(IF(VLOOKUP(CONCATENATE("http://skinnonews.com"&amp;A845),'기사 리스트'!C:D,2,FALSE)="yes","yes",""),"")</f>
        <v/>
      </c>
      <c r="G845" s="110" t="str">
        <f>IFERROR(IF(E845="O",B845/(EOMONTH('뉴스룸 요약'!$F$17,0)-(VLOOKUP(CONCATENATE("http://skinnonews.com",A845),'기사 리스트'!C:E,3,FALSE))+1),""),"")</f>
        <v/>
      </c>
      <c r="H845" s="110" t="str">
        <f>IFERROR(IF(E845="O",C845/(EOMONTH('뉴스룸 요약'!$F$17,0)-(VLOOKUP(CONCATENATE("http://skinnonews.com",A845),'기사 리스트'!C:E,3,FALSE))+1),""),"")</f>
        <v/>
      </c>
      <c r="I845" s="110" t="str">
        <f t="shared" si="41"/>
        <v/>
      </c>
      <c r="J845" s="110" t="str">
        <f t="shared" si="42"/>
        <v/>
      </c>
      <c r="L845" s="111" t="str">
        <f>IFERROR(VLOOKUP("http://skinnonews.com"&amp;A845,'기사 리스트'!C:E,3,FALSE),"")</f>
        <v/>
      </c>
      <c r="Q845" s="110" t="str">
        <f>IFERROR(IF(E845="O",(INDEX('기사 리스트'!B:B,MATCH("http://skinnonews.com"&amp;A845,'기사 리스트'!C:C,0))),""),"")</f>
        <v/>
      </c>
    </row>
    <row r="846" spans="1:17">
      <c r="A846" s="6" t="s">
        <v>2481</v>
      </c>
      <c r="B846" s="6">
        <v>1</v>
      </c>
      <c r="C846" s="6">
        <v>1</v>
      </c>
      <c r="D846" s="110" t="str">
        <f t="shared" si="40"/>
        <v/>
      </c>
      <c r="E846" s="110" t="str">
        <f>IF(D846="기사임",IFERROR(IF((VLOOKUP(CONCATENATE("http://skinnonews.com",A846),'기사 리스트'!C:E,3,FALSE))&gt;='뉴스룸 요약'!$F$17,"O",""),""),"")</f>
        <v/>
      </c>
      <c r="F846" s="110" t="str">
        <f>IFERROR(IF(VLOOKUP(CONCATENATE("http://skinnonews.com"&amp;A846),'기사 리스트'!C:D,2,FALSE)="yes","yes",""),"")</f>
        <v/>
      </c>
      <c r="G846" s="110" t="str">
        <f>IFERROR(IF(E846="O",B846/(EOMONTH('뉴스룸 요약'!$F$17,0)-(VLOOKUP(CONCATENATE("http://skinnonews.com",A846),'기사 리스트'!C:E,3,FALSE))+1),""),"")</f>
        <v/>
      </c>
      <c r="H846" s="110" t="str">
        <f>IFERROR(IF(E846="O",C846/(EOMONTH('뉴스룸 요약'!$F$17,0)-(VLOOKUP(CONCATENATE("http://skinnonews.com",A846),'기사 리스트'!C:E,3,FALSE))+1),""),"")</f>
        <v/>
      </c>
      <c r="I846" s="110" t="str">
        <f t="shared" si="41"/>
        <v/>
      </c>
      <c r="J846" s="110" t="str">
        <f t="shared" si="42"/>
        <v/>
      </c>
      <c r="L846" s="111" t="str">
        <f>IFERROR(VLOOKUP("http://skinnonews.com"&amp;A846,'기사 리스트'!C:E,3,FALSE),"")</f>
        <v/>
      </c>
      <c r="Q846" s="110" t="str">
        <f>IFERROR(IF(E846="O",(INDEX('기사 리스트'!B:B,MATCH("http://skinnonews.com"&amp;A846,'기사 리스트'!C:C,0))),""),"")</f>
        <v/>
      </c>
    </row>
    <row r="847" spans="1:17">
      <c r="A847" s="6" t="s">
        <v>2222</v>
      </c>
      <c r="B847" s="6">
        <v>1</v>
      </c>
      <c r="C847" s="6">
        <v>1</v>
      </c>
      <c r="D847" s="110" t="str">
        <f t="shared" si="40"/>
        <v/>
      </c>
      <c r="E847" s="110" t="str">
        <f>IF(D847="기사임",IFERROR(IF((VLOOKUP(CONCATENATE("http://skinnonews.com",A847),'기사 리스트'!C:E,3,FALSE))&gt;='뉴스룸 요약'!$F$17,"O",""),""),"")</f>
        <v/>
      </c>
      <c r="F847" s="110" t="str">
        <f>IFERROR(IF(VLOOKUP(CONCATENATE("http://skinnonews.com"&amp;A847),'기사 리스트'!C:D,2,FALSE)="yes","yes",""),"")</f>
        <v/>
      </c>
      <c r="G847" s="110" t="str">
        <f>IFERROR(IF(E847="O",B847/(EOMONTH('뉴스룸 요약'!$F$17,0)-(VLOOKUP(CONCATENATE("http://skinnonews.com",A847),'기사 리스트'!C:E,3,FALSE))+1),""),"")</f>
        <v/>
      </c>
      <c r="H847" s="110" t="str">
        <f>IFERROR(IF(E847="O",C847/(EOMONTH('뉴스룸 요약'!$F$17,0)-(VLOOKUP(CONCATENATE("http://skinnonews.com",A847),'기사 리스트'!C:E,3,FALSE))+1),""),"")</f>
        <v/>
      </c>
      <c r="I847" s="110" t="str">
        <f t="shared" si="41"/>
        <v/>
      </c>
      <c r="J847" s="110" t="str">
        <f t="shared" si="42"/>
        <v/>
      </c>
      <c r="L847" s="111" t="str">
        <f>IFERROR(VLOOKUP("http://skinnonews.com"&amp;A847,'기사 리스트'!C:E,3,FALSE),"")</f>
        <v/>
      </c>
      <c r="Q847" s="110" t="str">
        <f>IFERROR(IF(E847="O",(INDEX('기사 리스트'!B:B,MATCH("http://skinnonews.com"&amp;A847,'기사 리스트'!C:C,0))),""),"")</f>
        <v/>
      </c>
    </row>
    <row r="848" spans="1:17">
      <c r="A848" s="6" t="s">
        <v>1445</v>
      </c>
      <c r="B848" s="6">
        <v>1</v>
      </c>
      <c r="C848" s="6">
        <v>1</v>
      </c>
      <c r="D848" s="110" t="str">
        <f t="shared" si="40"/>
        <v/>
      </c>
      <c r="E848" s="110" t="str">
        <f>IF(D848="기사임",IFERROR(IF((VLOOKUP(CONCATENATE("http://skinnonews.com",A848),'기사 리스트'!C:E,3,FALSE))&gt;='뉴스룸 요약'!$F$17,"O",""),""),"")</f>
        <v/>
      </c>
      <c r="F848" s="110" t="str">
        <f>IFERROR(IF(VLOOKUP(CONCATENATE("http://skinnonews.com"&amp;A848),'기사 리스트'!C:D,2,FALSE)="yes","yes",""),"")</f>
        <v/>
      </c>
      <c r="G848" s="110" t="str">
        <f>IFERROR(IF(E848="O",B848/(EOMONTH('뉴스룸 요약'!$F$17,0)-(VLOOKUP(CONCATENATE("http://skinnonews.com",A848),'기사 리스트'!C:E,3,FALSE))+1),""),"")</f>
        <v/>
      </c>
      <c r="H848" s="110" t="str">
        <f>IFERROR(IF(E848="O",C848/(EOMONTH('뉴스룸 요약'!$F$17,0)-(VLOOKUP(CONCATENATE("http://skinnonews.com",A848),'기사 리스트'!C:E,3,FALSE))+1),""),"")</f>
        <v/>
      </c>
      <c r="I848" s="110" t="str">
        <f t="shared" si="41"/>
        <v/>
      </c>
      <c r="J848" s="110" t="str">
        <f t="shared" si="42"/>
        <v/>
      </c>
      <c r="L848" s="111" t="str">
        <f>IFERROR(VLOOKUP("http://skinnonews.com"&amp;A848,'기사 리스트'!C:E,3,FALSE),"")</f>
        <v/>
      </c>
      <c r="Q848" s="110" t="str">
        <f>IFERROR(IF(E848="O",(INDEX('기사 리스트'!B:B,MATCH("http://skinnonews.com"&amp;A848,'기사 리스트'!C:C,0))),""),"")</f>
        <v/>
      </c>
    </row>
    <row r="849" spans="1:17">
      <c r="A849" s="6" t="s">
        <v>2254</v>
      </c>
      <c r="B849" s="6">
        <v>1</v>
      </c>
      <c r="C849" s="6">
        <v>1</v>
      </c>
      <c r="D849" s="110" t="str">
        <f t="shared" si="40"/>
        <v/>
      </c>
      <c r="E849" s="110" t="str">
        <f>IF(D849="기사임",IFERROR(IF((VLOOKUP(CONCATENATE("http://skinnonews.com",A849),'기사 리스트'!C:E,3,FALSE))&gt;='뉴스룸 요약'!$F$17,"O",""),""),"")</f>
        <v/>
      </c>
      <c r="F849" s="110" t="str">
        <f>IFERROR(IF(VLOOKUP(CONCATENATE("http://skinnonews.com"&amp;A849),'기사 리스트'!C:D,2,FALSE)="yes","yes",""),"")</f>
        <v/>
      </c>
      <c r="G849" s="110" t="str">
        <f>IFERROR(IF(E849="O",B849/(EOMONTH('뉴스룸 요약'!$F$17,0)-(VLOOKUP(CONCATENATE("http://skinnonews.com",A849),'기사 리스트'!C:E,3,FALSE))+1),""),"")</f>
        <v/>
      </c>
      <c r="H849" s="110" t="str">
        <f>IFERROR(IF(E849="O",C849/(EOMONTH('뉴스룸 요약'!$F$17,0)-(VLOOKUP(CONCATENATE("http://skinnonews.com",A849),'기사 리스트'!C:E,3,FALSE))+1),""),"")</f>
        <v/>
      </c>
      <c r="I849" s="110" t="str">
        <f t="shared" si="41"/>
        <v/>
      </c>
      <c r="J849" s="110" t="str">
        <f t="shared" si="42"/>
        <v/>
      </c>
      <c r="L849" s="111" t="str">
        <f>IFERROR(VLOOKUP("http://skinnonews.com"&amp;A849,'기사 리스트'!C:E,3,FALSE),"")</f>
        <v/>
      </c>
      <c r="Q849" s="110" t="str">
        <f>IFERROR(IF(E849="O",(INDEX('기사 리스트'!B:B,MATCH("http://skinnonews.com"&amp;A849,'기사 리스트'!C:C,0))),""),"")</f>
        <v/>
      </c>
    </row>
    <row r="850" spans="1:17">
      <c r="A850" s="6" t="s">
        <v>2482</v>
      </c>
      <c r="B850" s="6">
        <v>1</v>
      </c>
      <c r="C850" s="6">
        <v>1</v>
      </c>
      <c r="D850" s="110" t="str">
        <f t="shared" si="40"/>
        <v/>
      </c>
      <c r="E850" s="110" t="str">
        <f>IF(D850="기사임",IFERROR(IF((VLOOKUP(CONCATENATE("http://skinnonews.com",A850),'기사 리스트'!C:E,3,FALSE))&gt;='뉴스룸 요약'!$F$17,"O",""),""),"")</f>
        <v/>
      </c>
      <c r="F850" s="110" t="str">
        <f>IFERROR(IF(VLOOKUP(CONCATENATE("http://skinnonews.com"&amp;A850),'기사 리스트'!C:D,2,FALSE)="yes","yes",""),"")</f>
        <v/>
      </c>
      <c r="G850" s="110" t="str">
        <f>IFERROR(IF(E850="O",B850/(EOMONTH('뉴스룸 요약'!$F$17,0)-(VLOOKUP(CONCATENATE("http://skinnonews.com",A850),'기사 리스트'!C:E,3,FALSE))+1),""),"")</f>
        <v/>
      </c>
      <c r="H850" s="110" t="str">
        <f>IFERROR(IF(E850="O",C850/(EOMONTH('뉴스룸 요약'!$F$17,0)-(VLOOKUP(CONCATENATE("http://skinnonews.com",A850),'기사 리스트'!C:E,3,FALSE))+1),""),"")</f>
        <v/>
      </c>
      <c r="I850" s="110" t="str">
        <f t="shared" si="41"/>
        <v/>
      </c>
      <c r="J850" s="110" t="str">
        <f t="shared" si="42"/>
        <v/>
      </c>
      <c r="L850" s="111" t="str">
        <f>IFERROR(VLOOKUP("http://skinnonews.com"&amp;A850,'기사 리스트'!C:E,3,FALSE),"")</f>
        <v/>
      </c>
      <c r="Q850" s="110" t="str">
        <f>IFERROR(IF(E850="O",(INDEX('기사 리스트'!B:B,MATCH("http://skinnonews.com"&amp;A850,'기사 리스트'!C:C,0))),""),"")</f>
        <v/>
      </c>
    </row>
    <row r="851" spans="1:17">
      <c r="A851" s="6" t="s">
        <v>2483</v>
      </c>
      <c r="B851" s="6">
        <v>1</v>
      </c>
      <c r="C851" s="6">
        <v>1</v>
      </c>
      <c r="D851" s="110" t="str">
        <f t="shared" si="40"/>
        <v/>
      </c>
      <c r="E851" s="110" t="str">
        <f>IF(D851="기사임",IFERROR(IF((VLOOKUP(CONCATENATE("http://skinnonews.com",A851),'기사 리스트'!C:E,3,FALSE))&gt;='뉴스룸 요약'!$F$17,"O",""),""),"")</f>
        <v/>
      </c>
      <c r="F851" s="110" t="str">
        <f>IFERROR(IF(VLOOKUP(CONCATENATE("http://skinnonews.com"&amp;A851),'기사 리스트'!C:D,2,FALSE)="yes","yes",""),"")</f>
        <v/>
      </c>
      <c r="G851" s="110" t="str">
        <f>IFERROR(IF(E851="O",B851/(EOMONTH('뉴스룸 요약'!$F$17,0)-(VLOOKUP(CONCATENATE("http://skinnonews.com",A851),'기사 리스트'!C:E,3,FALSE))+1),""),"")</f>
        <v/>
      </c>
      <c r="H851" s="110" t="str">
        <f>IFERROR(IF(E851="O",C851/(EOMONTH('뉴스룸 요약'!$F$17,0)-(VLOOKUP(CONCATENATE("http://skinnonews.com",A851),'기사 리스트'!C:E,3,FALSE))+1),""),"")</f>
        <v/>
      </c>
      <c r="I851" s="110" t="str">
        <f t="shared" si="41"/>
        <v/>
      </c>
      <c r="J851" s="110" t="str">
        <f t="shared" si="42"/>
        <v/>
      </c>
      <c r="L851" s="111" t="str">
        <f>IFERROR(VLOOKUP("http://skinnonews.com"&amp;A851,'기사 리스트'!C:E,3,FALSE),"")</f>
        <v/>
      </c>
      <c r="Q851" s="110" t="str">
        <f>IFERROR(IF(E851="O",(INDEX('기사 리스트'!B:B,MATCH("http://skinnonews.com"&amp;A851,'기사 리스트'!C:C,0))),""),"")</f>
        <v/>
      </c>
    </row>
    <row r="852" spans="1:17">
      <c r="A852" s="6" t="s">
        <v>2484</v>
      </c>
      <c r="B852" s="6">
        <v>1</v>
      </c>
      <c r="C852" s="6">
        <v>1</v>
      </c>
      <c r="D852" s="110" t="str">
        <f t="shared" si="40"/>
        <v/>
      </c>
      <c r="E852" s="110" t="str">
        <f>IF(D852="기사임",IFERROR(IF((VLOOKUP(CONCATENATE("http://skinnonews.com",A852),'기사 리스트'!C:E,3,FALSE))&gt;='뉴스룸 요약'!$F$17,"O",""),""),"")</f>
        <v/>
      </c>
      <c r="F852" s="110" t="str">
        <f>IFERROR(IF(VLOOKUP(CONCATENATE("http://skinnonews.com"&amp;A852),'기사 리스트'!C:D,2,FALSE)="yes","yes",""),"")</f>
        <v/>
      </c>
      <c r="G852" s="110" t="str">
        <f>IFERROR(IF(E852="O",B852/(EOMONTH('뉴스룸 요약'!$F$17,0)-(VLOOKUP(CONCATENATE("http://skinnonews.com",A852),'기사 리스트'!C:E,3,FALSE))+1),""),"")</f>
        <v/>
      </c>
      <c r="H852" s="110" t="str">
        <f>IFERROR(IF(E852="O",C852/(EOMONTH('뉴스룸 요약'!$F$17,0)-(VLOOKUP(CONCATENATE("http://skinnonews.com",A852),'기사 리스트'!C:E,3,FALSE))+1),""),"")</f>
        <v/>
      </c>
      <c r="I852" s="110" t="str">
        <f t="shared" si="41"/>
        <v/>
      </c>
      <c r="J852" s="110" t="str">
        <f t="shared" si="42"/>
        <v/>
      </c>
      <c r="L852" s="111" t="str">
        <f>IFERROR(VLOOKUP("http://skinnonews.com"&amp;A852,'기사 리스트'!C:E,3,FALSE),"")</f>
        <v/>
      </c>
      <c r="Q852" s="110" t="str">
        <f>IFERROR(IF(E852="O",(INDEX('기사 리스트'!B:B,MATCH("http://skinnonews.com"&amp;A852,'기사 리스트'!C:C,0))),""),"")</f>
        <v/>
      </c>
    </row>
    <row r="853" spans="1:17">
      <c r="A853" s="6" t="s">
        <v>2200</v>
      </c>
      <c r="B853" s="6">
        <v>1</v>
      </c>
      <c r="C853" s="6">
        <v>1</v>
      </c>
      <c r="D853" s="110" t="str">
        <f t="shared" si="40"/>
        <v/>
      </c>
      <c r="E853" s="110" t="str">
        <f>IF(D853="기사임",IFERROR(IF((VLOOKUP(CONCATENATE("http://skinnonews.com",A853),'기사 리스트'!C:E,3,FALSE))&gt;='뉴스룸 요약'!$F$17,"O",""),""),"")</f>
        <v/>
      </c>
      <c r="F853" s="110" t="str">
        <f>IFERROR(IF(VLOOKUP(CONCATENATE("http://skinnonews.com"&amp;A853),'기사 리스트'!C:D,2,FALSE)="yes","yes",""),"")</f>
        <v/>
      </c>
      <c r="G853" s="110" t="str">
        <f>IFERROR(IF(E853="O",B853/(EOMONTH('뉴스룸 요약'!$F$17,0)-(VLOOKUP(CONCATENATE("http://skinnonews.com",A853),'기사 리스트'!C:E,3,FALSE))+1),""),"")</f>
        <v/>
      </c>
      <c r="H853" s="110" t="str">
        <f>IFERROR(IF(E853="O",C853/(EOMONTH('뉴스룸 요약'!$F$17,0)-(VLOOKUP(CONCATENATE("http://skinnonews.com",A853),'기사 리스트'!C:E,3,FALSE))+1),""),"")</f>
        <v/>
      </c>
      <c r="I853" s="110" t="str">
        <f t="shared" si="41"/>
        <v/>
      </c>
      <c r="J853" s="110" t="str">
        <f t="shared" si="42"/>
        <v/>
      </c>
      <c r="L853" s="111" t="str">
        <f>IFERROR(VLOOKUP("http://skinnonews.com"&amp;A853,'기사 리스트'!C:E,3,FALSE),"")</f>
        <v/>
      </c>
      <c r="Q853" s="110" t="str">
        <f>IFERROR(IF(E853="O",(INDEX('기사 리스트'!B:B,MATCH("http://skinnonews.com"&amp;A853,'기사 리스트'!C:C,0))),""),"")</f>
        <v/>
      </c>
    </row>
    <row r="854" spans="1:17">
      <c r="A854" s="6" t="s">
        <v>2201</v>
      </c>
      <c r="B854" s="6">
        <v>1</v>
      </c>
      <c r="C854" s="6">
        <v>1</v>
      </c>
      <c r="D854" s="110" t="str">
        <f t="shared" si="40"/>
        <v/>
      </c>
      <c r="E854" s="110" t="str">
        <f>IF(D854="기사임",IFERROR(IF((VLOOKUP(CONCATENATE("http://skinnonews.com",A854),'기사 리스트'!C:E,3,FALSE))&gt;='뉴스룸 요약'!$F$17,"O",""),""),"")</f>
        <v/>
      </c>
      <c r="F854" s="110" t="str">
        <f>IFERROR(IF(VLOOKUP(CONCATENATE("http://skinnonews.com"&amp;A854),'기사 리스트'!C:D,2,FALSE)="yes","yes",""),"")</f>
        <v/>
      </c>
      <c r="G854" s="110" t="str">
        <f>IFERROR(IF(E854="O",B854/(EOMONTH('뉴스룸 요약'!$F$17,0)-(VLOOKUP(CONCATENATE("http://skinnonews.com",A854),'기사 리스트'!C:E,3,FALSE))+1),""),"")</f>
        <v/>
      </c>
      <c r="H854" s="110" t="str">
        <f>IFERROR(IF(E854="O",C854/(EOMONTH('뉴스룸 요약'!$F$17,0)-(VLOOKUP(CONCATENATE("http://skinnonews.com",A854),'기사 리스트'!C:E,3,FALSE))+1),""),"")</f>
        <v/>
      </c>
      <c r="I854" s="110" t="str">
        <f t="shared" si="41"/>
        <v/>
      </c>
      <c r="J854" s="110" t="str">
        <f t="shared" si="42"/>
        <v/>
      </c>
      <c r="L854" s="111" t="str">
        <f>IFERROR(VLOOKUP("http://skinnonews.com"&amp;A854,'기사 리스트'!C:E,3,FALSE),"")</f>
        <v/>
      </c>
      <c r="Q854" s="110" t="str">
        <f>IFERROR(IF(E854="O",(INDEX('기사 리스트'!B:B,MATCH("http://skinnonews.com"&amp;A854,'기사 리스트'!C:C,0))),""),"")</f>
        <v/>
      </c>
    </row>
    <row r="855" spans="1:17">
      <c r="A855" s="6" t="s">
        <v>2485</v>
      </c>
      <c r="B855" s="6">
        <v>1</v>
      </c>
      <c r="C855" s="6">
        <v>1</v>
      </c>
      <c r="D855" s="110" t="str">
        <f t="shared" si="40"/>
        <v/>
      </c>
      <c r="E855" s="110" t="str">
        <f>IF(D855="기사임",IFERROR(IF((VLOOKUP(CONCATENATE("http://skinnonews.com",A855),'기사 리스트'!C:E,3,FALSE))&gt;='뉴스룸 요약'!$F$17,"O",""),""),"")</f>
        <v/>
      </c>
      <c r="F855" s="110" t="str">
        <f>IFERROR(IF(VLOOKUP(CONCATENATE("http://skinnonews.com"&amp;A855),'기사 리스트'!C:D,2,FALSE)="yes","yes",""),"")</f>
        <v/>
      </c>
      <c r="G855" s="110" t="str">
        <f>IFERROR(IF(E855="O",B855/(EOMONTH('뉴스룸 요약'!$F$17,0)-(VLOOKUP(CONCATENATE("http://skinnonews.com",A855),'기사 리스트'!C:E,3,FALSE))+1),""),"")</f>
        <v/>
      </c>
      <c r="H855" s="110" t="str">
        <f>IFERROR(IF(E855="O",C855/(EOMONTH('뉴스룸 요약'!$F$17,0)-(VLOOKUP(CONCATENATE("http://skinnonews.com",A855),'기사 리스트'!C:E,3,FALSE))+1),""),"")</f>
        <v/>
      </c>
      <c r="I855" s="110" t="str">
        <f t="shared" si="41"/>
        <v/>
      </c>
      <c r="J855" s="110" t="str">
        <f t="shared" si="42"/>
        <v/>
      </c>
      <c r="L855" s="111" t="str">
        <f>IFERROR(VLOOKUP("http://skinnonews.com"&amp;A855,'기사 리스트'!C:E,3,FALSE),"")</f>
        <v/>
      </c>
      <c r="Q855" s="110" t="str">
        <f>IFERROR(IF(E855="O",(INDEX('기사 리스트'!B:B,MATCH("http://skinnonews.com"&amp;A855,'기사 리스트'!C:C,0))),""),"")</f>
        <v/>
      </c>
    </row>
    <row r="856" spans="1:17">
      <c r="D856" s="110" t="str">
        <f t="shared" si="40"/>
        <v/>
      </c>
      <c r="E856" s="110" t="str">
        <f>IF(D856="기사임",IFERROR(IF((VLOOKUP(CONCATENATE("http://skinnonews.com",A856),'기사 리스트'!C:E,3,FALSE))&gt;='뉴스룸 요약'!$F$17,"O",""),""),"")</f>
        <v/>
      </c>
      <c r="F856" s="110" t="str">
        <f>IFERROR(IF(VLOOKUP(CONCATENATE("http://skinnonews.com"&amp;A856),'기사 리스트'!C:D,2,FALSE)="yes","yes",""),"")</f>
        <v/>
      </c>
      <c r="G856" s="110" t="str">
        <f>IFERROR(IF(E856="O",B856/(EOMONTH('뉴스룸 요약'!$F$17,0)-(VLOOKUP(CONCATENATE("http://skinnonews.com",A856),'기사 리스트'!C:E,3,FALSE))+1),""),"")</f>
        <v/>
      </c>
      <c r="H856" s="110" t="str">
        <f>IFERROR(IF(E856="O",C856/(EOMONTH('뉴스룸 요약'!$F$17,0)-(VLOOKUP(CONCATENATE("http://skinnonews.com",A856),'기사 리스트'!C:E,3,FALSE))+1),""),"")</f>
        <v/>
      </c>
      <c r="I856" s="110" t="str">
        <f t="shared" si="41"/>
        <v/>
      </c>
      <c r="J856" s="110" t="str">
        <f t="shared" si="42"/>
        <v/>
      </c>
      <c r="L856" s="111" t="str">
        <f>IFERROR(VLOOKUP("http://skinnonews.com"&amp;A856,'기사 리스트'!C:E,3,FALSE),"")</f>
        <v/>
      </c>
      <c r="Q856" s="110" t="str">
        <f>IFERROR(IF(E856="O",(INDEX('기사 리스트'!B:B,MATCH("http://skinnonews.com"&amp;A856,'기사 리스트'!C:C,0))),""),"")</f>
        <v/>
      </c>
    </row>
    <row r="857" spans="1:17">
      <c r="D857" s="110" t="str">
        <f t="shared" si="40"/>
        <v/>
      </c>
      <c r="E857" s="110" t="str">
        <f>IF(D857="기사임",IFERROR(IF((VLOOKUP(CONCATENATE("http://skinnonews.com",A857),'기사 리스트'!C:E,3,FALSE))&gt;='뉴스룸 요약'!$F$17,"O",""),""),"")</f>
        <v/>
      </c>
      <c r="F857" s="110" t="str">
        <f>IFERROR(IF(VLOOKUP(CONCATENATE("http://skinnonews.com"&amp;A857),'기사 리스트'!C:D,2,FALSE)="yes","yes",""),"")</f>
        <v/>
      </c>
      <c r="G857" s="110" t="str">
        <f>IFERROR(IF(E857="O",B857/(EOMONTH('뉴스룸 요약'!$F$17,0)-(VLOOKUP(CONCATENATE("http://skinnonews.com",A857),'기사 리스트'!C:E,3,FALSE))+1),""),"")</f>
        <v/>
      </c>
      <c r="H857" s="110" t="str">
        <f>IFERROR(IF(E857="O",C857/(EOMONTH('뉴스룸 요약'!$F$17,0)-(VLOOKUP(CONCATENATE("http://skinnonews.com",A857),'기사 리스트'!C:E,3,FALSE))+1),""),"")</f>
        <v/>
      </c>
      <c r="I857" s="110" t="str">
        <f t="shared" si="41"/>
        <v/>
      </c>
      <c r="J857" s="110" t="str">
        <f t="shared" si="42"/>
        <v/>
      </c>
      <c r="L857" s="111" t="str">
        <f>IFERROR(VLOOKUP("http://skinnonews.com"&amp;A857,'기사 리스트'!C:E,3,FALSE),"")</f>
        <v/>
      </c>
      <c r="Q857" s="110" t="str">
        <f>IFERROR(IF(E857="O",(INDEX('기사 리스트'!B:B,MATCH("http://skinnonews.com"&amp;A857,'기사 리스트'!C:C,0))),""),"")</f>
        <v/>
      </c>
    </row>
    <row r="858" spans="1:17">
      <c r="D858" s="110" t="str">
        <f t="shared" si="40"/>
        <v/>
      </c>
      <c r="E858" s="110" t="str">
        <f>IF(D858="기사임",IFERROR(IF((VLOOKUP(CONCATENATE("http://skinnonews.com",A858),'기사 리스트'!C:E,3,FALSE))&gt;='뉴스룸 요약'!$F$17,"O",""),""),"")</f>
        <v/>
      </c>
      <c r="F858" s="110" t="str">
        <f>IFERROR(IF(VLOOKUP(CONCATENATE("http://skinnonews.com"&amp;A858),'기사 리스트'!C:D,2,FALSE)="yes","yes",""),"")</f>
        <v/>
      </c>
      <c r="G858" s="110" t="str">
        <f>IFERROR(IF(E858="O",B858/(EOMONTH('뉴스룸 요약'!$F$17,0)-(VLOOKUP(CONCATENATE("http://skinnonews.com",A858),'기사 리스트'!C:E,3,FALSE))+1),""),"")</f>
        <v/>
      </c>
      <c r="H858" s="110" t="str">
        <f>IFERROR(IF(E858="O",C858/(EOMONTH('뉴스룸 요약'!$F$17,0)-(VLOOKUP(CONCATENATE("http://skinnonews.com",A858),'기사 리스트'!C:E,3,FALSE))+1),""),"")</f>
        <v/>
      </c>
      <c r="I858" s="110" t="str">
        <f t="shared" si="41"/>
        <v/>
      </c>
      <c r="J858" s="110" t="str">
        <f t="shared" si="42"/>
        <v/>
      </c>
      <c r="L858" s="111" t="str">
        <f>IFERROR(VLOOKUP("http://skinnonews.com"&amp;A858,'기사 리스트'!C:E,3,FALSE),"")</f>
        <v/>
      </c>
      <c r="Q858" s="110" t="str">
        <f>IFERROR(IF(E858="O",(INDEX('기사 리스트'!B:B,MATCH("http://skinnonews.com"&amp;A858,'기사 리스트'!C:C,0))),""),"")</f>
        <v/>
      </c>
    </row>
    <row r="859" spans="1:17">
      <c r="D859" s="110" t="str">
        <f t="shared" si="40"/>
        <v/>
      </c>
      <c r="E859" s="110" t="str">
        <f>IF(D859="기사임",IFERROR(IF((VLOOKUP(CONCATENATE("http://skinnonews.com",A859),'기사 리스트'!C:E,3,FALSE))&gt;='뉴스룸 요약'!$F$17,"O",""),""),"")</f>
        <v/>
      </c>
      <c r="F859" s="110" t="str">
        <f>IFERROR(IF(VLOOKUP(CONCATENATE("http://skinnonews.com"&amp;A859),'기사 리스트'!C:D,2,FALSE)="yes","yes",""),"")</f>
        <v/>
      </c>
      <c r="G859" s="110" t="str">
        <f>IFERROR(IF(E859="O",B859/(EOMONTH('뉴스룸 요약'!$F$17,0)-(VLOOKUP(CONCATENATE("http://skinnonews.com",A859),'기사 리스트'!C:E,3,FALSE))+1),""),"")</f>
        <v/>
      </c>
      <c r="H859" s="110" t="str">
        <f>IFERROR(IF(E859="O",C859/(EOMONTH('뉴스룸 요약'!$F$17,0)-(VLOOKUP(CONCATENATE("http://skinnonews.com",A859),'기사 리스트'!C:E,3,FALSE))+1),""),"")</f>
        <v/>
      </c>
      <c r="I859" s="110" t="str">
        <f t="shared" si="41"/>
        <v/>
      </c>
      <c r="J859" s="110" t="str">
        <f t="shared" si="42"/>
        <v/>
      </c>
      <c r="L859" s="111" t="str">
        <f>IFERROR(VLOOKUP("http://skinnonews.com"&amp;A859,'기사 리스트'!C:E,3,FALSE),"")</f>
        <v/>
      </c>
      <c r="Q859" s="110" t="str">
        <f>IFERROR(IF(E859="O",(INDEX('기사 리스트'!B:B,MATCH("http://skinnonews.com"&amp;A859,'기사 리스트'!C:C,0))),""),"")</f>
        <v/>
      </c>
    </row>
    <row r="860" spans="1:17">
      <c r="D860" s="110" t="str">
        <f t="shared" si="40"/>
        <v/>
      </c>
      <c r="E860" s="110" t="str">
        <f>IF(D860="기사임",IFERROR(IF((VLOOKUP(CONCATENATE("http://skinnonews.com",A860),'기사 리스트'!C:E,3,FALSE))&gt;='뉴스룸 요약'!$F$17,"O",""),""),"")</f>
        <v/>
      </c>
      <c r="F860" s="110" t="str">
        <f>IFERROR(IF(VLOOKUP(CONCATENATE("http://skinnonews.com"&amp;A860),'기사 리스트'!C:D,2,FALSE)="yes","yes",""),"")</f>
        <v/>
      </c>
      <c r="G860" s="110" t="str">
        <f>IFERROR(IF(E860="O",B860/(EOMONTH('뉴스룸 요약'!$F$17,0)-(VLOOKUP(CONCATENATE("http://skinnonews.com",A860),'기사 리스트'!C:E,3,FALSE))+1),""),"")</f>
        <v/>
      </c>
      <c r="H860" s="110" t="str">
        <f>IFERROR(IF(E860="O",C860/(EOMONTH('뉴스룸 요약'!$F$17,0)-(VLOOKUP(CONCATENATE("http://skinnonews.com",A860),'기사 리스트'!C:E,3,FALSE))+1),""),"")</f>
        <v/>
      </c>
      <c r="I860" s="110" t="str">
        <f t="shared" si="41"/>
        <v/>
      </c>
      <c r="J860" s="110" t="str">
        <f t="shared" si="42"/>
        <v/>
      </c>
      <c r="L860" s="111" t="str">
        <f>IFERROR(VLOOKUP("http://skinnonews.com"&amp;A860,'기사 리스트'!C:E,3,FALSE),"")</f>
        <v/>
      </c>
      <c r="Q860" s="110" t="str">
        <f>IFERROR(IF(E860="O",(INDEX('기사 리스트'!B:B,MATCH("http://skinnonews.com"&amp;A860,'기사 리스트'!C:C,0))),""),"")</f>
        <v/>
      </c>
    </row>
    <row r="861" spans="1:17">
      <c r="D861" s="110" t="str">
        <f t="shared" si="40"/>
        <v/>
      </c>
      <c r="E861" s="110" t="str">
        <f>IF(D861="기사임",IFERROR(IF((VLOOKUP(CONCATENATE("http://skinnonews.com",A861),'기사 리스트'!C:E,3,FALSE))&gt;='뉴스룸 요약'!$F$17,"O",""),""),"")</f>
        <v/>
      </c>
      <c r="F861" s="110" t="str">
        <f>IFERROR(IF(VLOOKUP(CONCATENATE("http://skinnonews.com"&amp;A861),'기사 리스트'!C:D,2,FALSE)="yes","yes",""),"")</f>
        <v/>
      </c>
      <c r="G861" s="110" t="str">
        <f>IFERROR(IF(E861="O",B861/(EOMONTH('뉴스룸 요약'!$F$17,0)-(VLOOKUP(CONCATENATE("http://skinnonews.com",A861),'기사 리스트'!C:E,3,FALSE))+1),""),"")</f>
        <v/>
      </c>
      <c r="H861" s="110" t="str">
        <f>IFERROR(IF(E861="O",C861/(EOMONTH('뉴스룸 요약'!$F$17,0)-(VLOOKUP(CONCATENATE("http://skinnonews.com",A861),'기사 리스트'!C:E,3,FALSE))+1),""),"")</f>
        <v/>
      </c>
      <c r="I861" s="110" t="str">
        <f t="shared" si="41"/>
        <v/>
      </c>
      <c r="J861" s="110" t="str">
        <f t="shared" si="42"/>
        <v/>
      </c>
      <c r="L861" s="111" t="str">
        <f>IFERROR(VLOOKUP("http://skinnonews.com"&amp;A861,'기사 리스트'!C:E,3,FALSE),"")</f>
        <v/>
      </c>
      <c r="Q861" s="110" t="str">
        <f>IFERROR(IF(E861="O",(INDEX('기사 리스트'!B:B,MATCH("http://skinnonews.com"&amp;A861,'기사 리스트'!C:C,0))),""),"")</f>
        <v/>
      </c>
    </row>
    <row r="862" spans="1:17">
      <c r="D862" s="110" t="str">
        <f t="shared" si="40"/>
        <v/>
      </c>
      <c r="E862" s="110" t="str">
        <f>IF(D862="기사임",IFERROR(IF((VLOOKUP(CONCATENATE("http://skinnonews.com",A862),'기사 리스트'!C:E,3,FALSE))&gt;='뉴스룸 요약'!$F$17,"O",""),""),"")</f>
        <v/>
      </c>
      <c r="F862" s="110" t="str">
        <f>IFERROR(IF(VLOOKUP(CONCATENATE("http://skinnonews.com"&amp;A862),'기사 리스트'!C:D,2,FALSE)="yes","yes",""),"")</f>
        <v/>
      </c>
      <c r="G862" s="110" t="str">
        <f>IFERROR(IF(E862="O",B862/(EOMONTH('뉴스룸 요약'!$F$17,0)-(VLOOKUP(CONCATENATE("http://skinnonews.com",A862),'기사 리스트'!C:E,3,FALSE))+1),""),"")</f>
        <v/>
      </c>
      <c r="H862" s="110" t="str">
        <f>IFERROR(IF(E862="O",C862/(EOMONTH('뉴스룸 요약'!$F$17,0)-(VLOOKUP(CONCATENATE("http://skinnonews.com",A862),'기사 리스트'!C:E,3,FALSE))+1),""),"")</f>
        <v/>
      </c>
      <c r="I862" s="110" t="str">
        <f t="shared" si="41"/>
        <v/>
      </c>
      <c r="J862" s="110" t="str">
        <f t="shared" si="42"/>
        <v/>
      </c>
      <c r="L862" s="111" t="str">
        <f>IFERROR(VLOOKUP("http://skinnonews.com"&amp;A862,'기사 리스트'!C:E,3,FALSE),"")</f>
        <v/>
      </c>
      <c r="Q862" s="110" t="str">
        <f>IFERROR(IF(E862="O",(INDEX('기사 리스트'!B:B,MATCH("http://skinnonews.com"&amp;A862,'기사 리스트'!C:C,0))),""),"")</f>
        <v/>
      </c>
    </row>
    <row r="863" spans="1:17">
      <c r="D863" s="110" t="str">
        <f t="shared" si="40"/>
        <v/>
      </c>
      <c r="E863" s="110" t="str">
        <f>IF(D863="기사임",IFERROR(IF((VLOOKUP(CONCATENATE("http://skinnonews.com",A863),'기사 리스트'!C:E,3,FALSE))&gt;='뉴스룸 요약'!$F$17,"O",""),""),"")</f>
        <v/>
      </c>
      <c r="F863" s="110" t="str">
        <f>IFERROR(IF(VLOOKUP(CONCATENATE("http://skinnonews.com"&amp;A863),'기사 리스트'!C:D,2,FALSE)="yes","yes",""),"")</f>
        <v/>
      </c>
      <c r="G863" s="110" t="str">
        <f>IFERROR(IF(E863="O",B863/(EOMONTH('뉴스룸 요약'!$F$17,0)-(VLOOKUP(CONCATENATE("http://skinnonews.com",A863),'기사 리스트'!C:E,3,FALSE))+1),""),"")</f>
        <v/>
      </c>
      <c r="H863" s="110" t="str">
        <f>IFERROR(IF(E863="O",C863/(EOMONTH('뉴스룸 요약'!$F$17,0)-(VLOOKUP(CONCATENATE("http://skinnonews.com",A863),'기사 리스트'!C:E,3,FALSE))+1),""),"")</f>
        <v/>
      </c>
      <c r="I863" s="110" t="str">
        <f t="shared" si="41"/>
        <v/>
      </c>
      <c r="J863" s="110" t="str">
        <f t="shared" si="42"/>
        <v/>
      </c>
      <c r="L863" s="111" t="str">
        <f>IFERROR(VLOOKUP("http://skinnonews.com"&amp;A863,'기사 리스트'!C:E,3,FALSE),"")</f>
        <v/>
      </c>
      <c r="Q863" s="110" t="str">
        <f>IFERROR(IF(E863="O",(INDEX('기사 리스트'!B:B,MATCH("http://skinnonews.com"&amp;A863,'기사 리스트'!C:C,0))),""),"")</f>
        <v/>
      </c>
    </row>
    <row r="864" spans="1:17">
      <c r="D864" s="110" t="str">
        <f t="shared" si="40"/>
        <v/>
      </c>
      <c r="E864" s="110" t="str">
        <f>IF(D864="기사임",IFERROR(IF((VLOOKUP(CONCATENATE("http://skinnonews.com",A864),'기사 리스트'!C:E,3,FALSE))&gt;='뉴스룸 요약'!$F$17,"O",""),""),"")</f>
        <v/>
      </c>
      <c r="F864" s="110" t="str">
        <f>IFERROR(IF(VLOOKUP(CONCATENATE("http://skinnonews.com"&amp;A864),'기사 리스트'!C:D,2,FALSE)="yes","yes",""),"")</f>
        <v/>
      </c>
      <c r="G864" s="110" t="str">
        <f>IFERROR(IF(E864="O",B864/(EOMONTH('뉴스룸 요약'!$F$17,0)-(VLOOKUP(CONCATENATE("http://skinnonews.com",A864),'기사 리스트'!C:E,3,FALSE))+1),""),"")</f>
        <v/>
      </c>
      <c r="H864" s="110" t="str">
        <f>IFERROR(IF(E864="O",C864/(EOMONTH('뉴스룸 요약'!$F$17,0)-(VLOOKUP(CONCATENATE("http://skinnonews.com",A864),'기사 리스트'!C:E,3,FALSE))+1),""),"")</f>
        <v/>
      </c>
      <c r="I864" s="110" t="str">
        <f t="shared" si="41"/>
        <v/>
      </c>
      <c r="J864" s="110" t="str">
        <f t="shared" si="42"/>
        <v/>
      </c>
      <c r="L864" s="111" t="str">
        <f>IFERROR(VLOOKUP("http://skinnonews.com"&amp;A864,'기사 리스트'!C:E,3,FALSE),"")</f>
        <v/>
      </c>
      <c r="Q864" s="110" t="str">
        <f>IFERROR(IF(E864="O",(INDEX('기사 리스트'!B:B,MATCH("http://skinnonews.com"&amp;A864,'기사 리스트'!C:C,0))),""),"")</f>
        <v/>
      </c>
    </row>
    <row r="865" spans="4:17">
      <c r="D865" s="110" t="str">
        <f t="shared" si="40"/>
        <v/>
      </c>
      <c r="E865" s="110" t="str">
        <f>IF(D865="기사임",IFERROR(IF((VLOOKUP(CONCATENATE("http://skinnonews.com",A865),'기사 리스트'!C:E,3,FALSE))&gt;='뉴스룸 요약'!$F$17,"O",""),""),"")</f>
        <v/>
      </c>
      <c r="F865" s="110" t="str">
        <f>IFERROR(IF(VLOOKUP(CONCATENATE("http://skinnonews.com"&amp;A865),'기사 리스트'!C:D,2,FALSE)="yes","yes",""),"")</f>
        <v/>
      </c>
      <c r="G865" s="110" t="str">
        <f>IFERROR(IF(E865="O",B865/(EOMONTH('뉴스룸 요약'!$F$17,0)-(VLOOKUP(CONCATENATE("http://skinnonews.com",A865),'기사 리스트'!C:E,3,FALSE))+1),""),"")</f>
        <v/>
      </c>
      <c r="H865" s="110" t="str">
        <f>IFERROR(IF(E865="O",C865/(EOMONTH('뉴스룸 요약'!$F$17,0)-(VLOOKUP(CONCATENATE("http://skinnonews.com",A865),'기사 리스트'!C:E,3,FALSE))+1),""),"")</f>
        <v/>
      </c>
      <c r="I865" s="110" t="str">
        <f t="shared" si="41"/>
        <v/>
      </c>
      <c r="J865" s="110" t="str">
        <f t="shared" si="42"/>
        <v/>
      </c>
      <c r="L865" s="111" t="str">
        <f>IFERROR(VLOOKUP("http://skinnonews.com"&amp;A865,'기사 리스트'!C:E,3,FALSE),"")</f>
        <v/>
      </c>
      <c r="Q865" s="110" t="str">
        <f>IFERROR(IF(E865="O",(INDEX('기사 리스트'!B:B,MATCH("http://skinnonews.com"&amp;A865,'기사 리스트'!C:C,0))),""),"")</f>
        <v/>
      </c>
    </row>
    <row r="866" spans="4:17">
      <c r="D866" s="110" t="str">
        <f t="shared" si="40"/>
        <v/>
      </c>
      <c r="E866" s="110" t="str">
        <f>IF(D866="기사임",IFERROR(IF((VLOOKUP(CONCATENATE("http://skinnonews.com",A866),'기사 리스트'!C:E,3,FALSE))&gt;='뉴스룸 요약'!$F$17,"O",""),""),"")</f>
        <v/>
      </c>
      <c r="F866" s="110" t="str">
        <f>IFERROR(IF(VLOOKUP(CONCATENATE("http://skinnonews.com"&amp;A866),'기사 리스트'!C:D,2,FALSE)="yes","yes",""),"")</f>
        <v/>
      </c>
      <c r="G866" s="110" t="str">
        <f>IFERROR(IF(E866="O",B866/(EOMONTH('뉴스룸 요약'!$F$17,0)-(VLOOKUP(CONCATENATE("http://skinnonews.com",A866),'기사 리스트'!C:E,3,FALSE))+1),""),"")</f>
        <v/>
      </c>
      <c r="H866" s="110" t="str">
        <f>IFERROR(IF(E866="O",C866/(EOMONTH('뉴스룸 요약'!$F$17,0)-(VLOOKUP(CONCATENATE("http://skinnonews.com",A866),'기사 리스트'!C:E,3,FALSE))+1),""),"")</f>
        <v/>
      </c>
      <c r="I866" s="110" t="str">
        <f t="shared" si="41"/>
        <v/>
      </c>
      <c r="J866" s="110" t="str">
        <f t="shared" si="42"/>
        <v/>
      </c>
      <c r="L866" s="111" t="str">
        <f>IFERROR(VLOOKUP("http://skinnonews.com"&amp;A866,'기사 리스트'!C:E,3,FALSE),"")</f>
        <v/>
      </c>
      <c r="Q866" s="110" t="str">
        <f>IFERROR(IF(E866="O",(INDEX('기사 리스트'!B:B,MATCH("http://skinnonews.com"&amp;A866,'기사 리스트'!C:C,0))),""),"")</f>
        <v/>
      </c>
    </row>
    <row r="867" spans="4:17">
      <c r="D867" s="110" t="str">
        <f t="shared" si="40"/>
        <v/>
      </c>
      <c r="E867" s="110" t="str">
        <f>IF(D867="기사임",IFERROR(IF((VLOOKUP(CONCATENATE("http://skinnonews.com",A867),'기사 리스트'!C:E,3,FALSE))&gt;='뉴스룸 요약'!$F$17,"O",""),""),"")</f>
        <v/>
      </c>
      <c r="F867" s="110" t="str">
        <f>IFERROR(IF(VLOOKUP(CONCATENATE("http://skinnonews.com"&amp;A867),'기사 리스트'!C:D,2,FALSE)="yes","yes",""),"")</f>
        <v/>
      </c>
      <c r="G867" s="110" t="str">
        <f>IFERROR(IF(E867="O",B867/(EOMONTH('뉴스룸 요약'!$F$17,0)-(VLOOKUP(CONCATENATE("http://skinnonews.com",A867),'기사 리스트'!C:E,3,FALSE))+1),""),"")</f>
        <v/>
      </c>
      <c r="H867" s="110" t="str">
        <f>IFERROR(IF(E867="O",C867/(EOMONTH('뉴스룸 요약'!$F$17,0)-(VLOOKUP(CONCATENATE("http://skinnonews.com",A867),'기사 리스트'!C:E,3,FALSE))+1),""),"")</f>
        <v/>
      </c>
      <c r="I867" s="110" t="str">
        <f t="shared" si="41"/>
        <v/>
      </c>
      <c r="J867" s="110" t="str">
        <f t="shared" si="42"/>
        <v/>
      </c>
      <c r="L867" s="111" t="str">
        <f>IFERROR(VLOOKUP("http://skinnonews.com"&amp;A867,'기사 리스트'!C:E,3,FALSE),"")</f>
        <v/>
      </c>
      <c r="Q867" s="110" t="str">
        <f>IFERROR(IF(E867="O",(INDEX('기사 리스트'!B:B,MATCH("http://skinnonews.com"&amp;A867,'기사 리스트'!C:C,0))),""),"")</f>
        <v/>
      </c>
    </row>
    <row r="868" spans="4:17">
      <c r="D868" s="110" t="str">
        <f t="shared" si="40"/>
        <v/>
      </c>
      <c r="E868" s="110" t="str">
        <f>IF(D868="기사임",IFERROR(IF((VLOOKUP(CONCATENATE("http://skinnonews.com",A868),'기사 리스트'!C:E,3,FALSE))&gt;='뉴스룸 요약'!$F$17,"O",""),""),"")</f>
        <v/>
      </c>
      <c r="F868" s="110" t="str">
        <f>IFERROR(IF(VLOOKUP(CONCATENATE("http://skinnonews.com"&amp;A868),'기사 리스트'!C:D,2,FALSE)="yes","yes",""),"")</f>
        <v/>
      </c>
      <c r="G868" s="110" t="str">
        <f>IFERROR(IF(E868="O",B868/(EOMONTH('뉴스룸 요약'!$F$17,0)-(VLOOKUP(CONCATENATE("http://skinnonews.com",A868),'기사 리스트'!C:E,3,FALSE))+1),""),"")</f>
        <v/>
      </c>
      <c r="H868" s="110" t="str">
        <f>IFERROR(IF(E868="O",C868/(EOMONTH('뉴스룸 요약'!$F$17,0)-(VLOOKUP(CONCATENATE("http://skinnonews.com",A868),'기사 리스트'!C:E,3,FALSE))+1),""),"")</f>
        <v/>
      </c>
      <c r="I868" s="110" t="str">
        <f t="shared" si="41"/>
        <v/>
      </c>
      <c r="J868" s="110" t="str">
        <f t="shared" si="42"/>
        <v/>
      </c>
      <c r="L868" s="111" t="str">
        <f>IFERROR(VLOOKUP("http://skinnonews.com"&amp;A868,'기사 리스트'!C:E,3,FALSE),"")</f>
        <v/>
      </c>
      <c r="Q868" s="110" t="str">
        <f>IFERROR(IF(E868="O",(INDEX('기사 리스트'!B:B,MATCH("http://skinnonews.com"&amp;A868,'기사 리스트'!C:C,0))),""),"")</f>
        <v/>
      </c>
    </row>
    <row r="869" spans="4:17">
      <c r="D869" s="110" t="str">
        <f t="shared" si="40"/>
        <v/>
      </c>
      <c r="E869" s="110" t="str">
        <f>IF(D869="기사임",IFERROR(IF((VLOOKUP(CONCATENATE("http://skinnonews.com",A869),'기사 리스트'!C:E,3,FALSE))&gt;='뉴스룸 요약'!$F$17,"O",""),""),"")</f>
        <v/>
      </c>
      <c r="F869" s="110" t="str">
        <f>IFERROR(IF(VLOOKUP(CONCATENATE("http://skinnonews.com"&amp;A869),'기사 리스트'!C:D,2,FALSE)="yes","yes",""),"")</f>
        <v/>
      </c>
      <c r="G869" s="110" t="str">
        <f>IFERROR(IF(E869="O",B869/(EOMONTH('뉴스룸 요약'!$F$17,0)-(VLOOKUP(CONCATENATE("http://skinnonews.com",A869),'기사 리스트'!C:E,3,FALSE))+1),""),"")</f>
        <v/>
      </c>
      <c r="H869" s="110" t="str">
        <f>IFERROR(IF(E869="O",C869/(EOMONTH('뉴스룸 요약'!$F$17,0)-(VLOOKUP(CONCATENATE("http://skinnonews.com",A869),'기사 리스트'!C:E,3,FALSE))+1),""),"")</f>
        <v/>
      </c>
      <c r="I869" s="110" t="str">
        <f t="shared" si="41"/>
        <v/>
      </c>
      <c r="J869" s="110" t="str">
        <f t="shared" si="42"/>
        <v/>
      </c>
      <c r="L869" s="111" t="str">
        <f>IFERROR(VLOOKUP("http://skinnonews.com"&amp;A869,'기사 리스트'!C:E,3,FALSE),"")</f>
        <v/>
      </c>
      <c r="Q869" s="110" t="str">
        <f>IFERROR(IF(E869="O",(INDEX('기사 리스트'!B:B,MATCH("http://skinnonews.com"&amp;A869,'기사 리스트'!C:C,0))),""),"")</f>
        <v/>
      </c>
    </row>
    <row r="870" spans="4:17">
      <c r="D870" s="110" t="str">
        <f t="shared" si="40"/>
        <v/>
      </c>
      <c r="E870" s="110" t="str">
        <f>IF(D870="기사임",IFERROR(IF((VLOOKUP(CONCATENATE("http://skinnonews.com",A870),'기사 리스트'!C:E,3,FALSE))&gt;='뉴스룸 요약'!$F$17,"O",""),""),"")</f>
        <v/>
      </c>
      <c r="F870" s="110" t="str">
        <f>IFERROR(IF(VLOOKUP(CONCATENATE("http://skinnonews.com"&amp;A870),'기사 리스트'!C:D,2,FALSE)="yes","yes",""),"")</f>
        <v/>
      </c>
      <c r="G870" s="110" t="str">
        <f>IFERROR(IF(E870="O",B870/(EOMONTH('뉴스룸 요약'!$F$17,0)-(VLOOKUP(CONCATENATE("http://skinnonews.com",A870),'기사 리스트'!C:E,3,FALSE))+1),""),"")</f>
        <v/>
      </c>
      <c r="H870" s="110" t="str">
        <f>IFERROR(IF(E870="O",C870/(EOMONTH('뉴스룸 요약'!$F$17,0)-(VLOOKUP(CONCATENATE("http://skinnonews.com",A870),'기사 리스트'!C:E,3,FALSE))+1),""),"")</f>
        <v/>
      </c>
      <c r="I870" s="110" t="str">
        <f t="shared" si="41"/>
        <v/>
      </c>
      <c r="J870" s="110" t="str">
        <f t="shared" si="42"/>
        <v/>
      </c>
      <c r="L870" s="111" t="str">
        <f>IFERROR(VLOOKUP("http://skinnonews.com"&amp;A870,'기사 리스트'!C:E,3,FALSE),"")</f>
        <v/>
      </c>
      <c r="Q870" s="110" t="str">
        <f>IFERROR(IF(E870="O",(INDEX('기사 리스트'!B:B,MATCH("http://skinnonews.com"&amp;A870,'기사 리스트'!C:C,0))),""),"")</f>
        <v/>
      </c>
    </row>
    <row r="871" spans="4:17">
      <c r="D871" s="110" t="str">
        <f t="shared" si="40"/>
        <v/>
      </c>
      <c r="E871" s="110" t="str">
        <f>IF(D871="기사임",IFERROR(IF((VLOOKUP(CONCATENATE("http://skinnonews.com",A871),'기사 리스트'!C:E,3,FALSE))&gt;='뉴스룸 요약'!$F$17,"O",""),""),"")</f>
        <v/>
      </c>
      <c r="F871" s="110" t="str">
        <f>IFERROR(IF(VLOOKUP(CONCATENATE("http://skinnonews.com"&amp;A871),'기사 리스트'!C:D,2,FALSE)="yes","yes",""),"")</f>
        <v/>
      </c>
      <c r="G871" s="110" t="str">
        <f>IFERROR(IF(E871="O",B871/(EOMONTH('뉴스룸 요약'!$F$17,0)-(VLOOKUP(CONCATENATE("http://skinnonews.com",A871),'기사 리스트'!C:E,3,FALSE))+1),""),"")</f>
        <v/>
      </c>
      <c r="H871" s="110" t="str">
        <f>IFERROR(IF(E871="O",C871/(EOMONTH('뉴스룸 요약'!$F$17,0)-(VLOOKUP(CONCATENATE("http://skinnonews.com",A871),'기사 리스트'!C:E,3,FALSE))+1),""),"")</f>
        <v/>
      </c>
      <c r="I871" s="110" t="str">
        <f t="shared" si="41"/>
        <v/>
      </c>
      <c r="J871" s="110" t="str">
        <f t="shared" si="42"/>
        <v/>
      </c>
      <c r="L871" s="111" t="str">
        <f>IFERROR(VLOOKUP("http://skinnonews.com"&amp;A871,'기사 리스트'!C:E,3,FALSE),"")</f>
        <v/>
      </c>
      <c r="Q871" s="110" t="str">
        <f>IFERROR(IF(E871="O",(INDEX('기사 리스트'!B:B,MATCH("http://skinnonews.com"&amp;A871,'기사 리스트'!C:C,0))),""),"")</f>
        <v/>
      </c>
    </row>
    <row r="872" spans="4:17">
      <c r="D872" s="110" t="str">
        <f t="shared" si="40"/>
        <v/>
      </c>
      <c r="E872" s="110" t="str">
        <f>IF(D872="기사임",IFERROR(IF((VLOOKUP(CONCATENATE("http://skinnonews.com",A872),'기사 리스트'!C:E,3,FALSE))&gt;='뉴스룸 요약'!$F$17,"O",""),""),"")</f>
        <v/>
      </c>
      <c r="F872" s="110" t="str">
        <f>IFERROR(IF(VLOOKUP(CONCATENATE("http://skinnonews.com"&amp;A872),'기사 리스트'!C:D,2,FALSE)="yes","yes",""),"")</f>
        <v/>
      </c>
      <c r="G872" s="110" t="str">
        <f>IFERROR(IF(E872="O",B872/(EOMONTH('뉴스룸 요약'!$F$17,0)-(VLOOKUP(CONCATENATE("http://skinnonews.com",A872),'기사 리스트'!C:E,3,FALSE))+1),""),"")</f>
        <v/>
      </c>
      <c r="H872" s="110" t="str">
        <f>IFERROR(IF(E872="O",C872/(EOMONTH('뉴스룸 요약'!$F$17,0)-(VLOOKUP(CONCATENATE("http://skinnonews.com",A872),'기사 리스트'!C:E,3,FALSE))+1),""),"")</f>
        <v/>
      </c>
      <c r="I872" s="110" t="str">
        <f t="shared" si="41"/>
        <v/>
      </c>
      <c r="J872" s="110" t="str">
        <f t="shared" si="42"/>
        <v/>
      </c>
      <c r="L872" s="111" t="str">
        <f>IFERROR(VLOOKUP("http://skinnonews.com"&amp;A872,'기사 리스트'!C:E,3,FALSE),"")</f>
        <v/>
      </c>
      <c r="Q872" s="110" t="str">
        <f>IFERROR(IF(E872="O",(INDEX('기사 리스트'!B:B,MATCH("http://skinnonews.com"&amp;A872,'기사 리스트'!C:C,0))),""),"")</f>
        <v/>
      </c>
    </row>
    <row r="873" spans="4:17">
      <c r="D873" s="110" t="str">
        <f t="shared" si="40"/>
        <v/>
      </c>
      <c r="E873" s="110" t="str">
        <f>IF(D873="기사임",IFERROR(IF((VLOOKUP(CONCATENATE("http://skinnonews.com",A873),'기사 리스트'!C:E,3,FALSE))&gt;='뉴스룸 요약'!$F$17,"O",""),""),"")</f>
        <v/>
      </c>
      <c r="F873" s="110" t="str">
        <f>IFERROR(IF(VLOOKUP(CONCATENATE("http://skinnonews.com"&amp;A873),'기사 리스트'!C:D,2,FALSE)="yes","yes",""),"")</f>
        <v/>
      </c>
      <c r="G873" s="110" t="str">
        <f>IFERROR(IF(E873="O",B873/(EOMONTH('뉴스룸 요약'!$F$17,0)-(VLOOKUP(CONCATENATE("http://skinnonews.com",A873),'기사 리스트'!C:E,3,FALSE))+1),""),"")</f>
        <v/>
      </c>
      <c r="H873" s="110" t="str">
        <f>IFERROR(IF(E873="O",C873/(EOMONTH('뉴스룸 요약'!$F$17,0)-(VLOOKUP(CONCATENATE("http://skinnonews.com",A873),'기사 리스트'!C:E,3,FALSE))+1),""),"")</f>
        <v/>
      </c>
      <c r="I873" s="110" t="str">
        <f t="shared" si="41"/>
        <v/>
      </c>
      <c r="J873" s="110" t="str">
        <f t="shared" si="42"/>
        <v/>
      </c>
      <c r="L873" s="111" t="str">
        <f>IFERROR(VLOOKUP("http://skinnonews.com"&amp;A873,'기사 리스트'!C:E,3,FALSE),"")</f>
        <v/>
      </c>
      <c r="Q873" s="110" t="str">
        <f>IFERROR(IF(E873="O",(INDEX('기사 리스트'!B:B,MATCH("http://skinnonews.com"&amp;A873,'기사 리스트'!C:C,0))),""),"")</f>
        <v/>
      </c>
    </row>
    <row r="874" spans="4:17">
      <c r="D874" s="110" t="str">
        <f t="shared" si="40"/>
        <v/>
      </c>
      <c r="E874" s="110" t="str">
        <f>IF(D874="기사임",IFERROR(IF((VLOOKUP(CONCATENATE("http://skinnonews.com",A874),'기사 리스트'!C:E,3,FALSE))&gt;='뉴스룸 요약'!$F$17,"O",""),""),"")</f>
        <v/>
      </c>
      <c r="F874" s="110" t="str">
        <f>IFERROR(IF(VLOOKUP(CONCATENATE("http://skinnonews.com"&amp;A874),'기사 리스트'!C:D,2,FALSE)="yes","yes",""),"")</f>
        <v/>
      </c>
      <c r="G874" s="110" t="str">
        <f>IFERROR(IF(E874="O",B874/(EOMONTH('뉴스룸 요약'!$F$17,0)-(VLOOKUP(CONCATENATE("http://skinnonews.com",A874),'기사 리스트'!C:E,3,FALSE))+1),""),"")</f>
        <v/>
      </c>
      <c r="H874" s="110" t="str">
        <f>IFERROR(IF(E874="O",C874/(EOMONTH('뉴스룸 요약'!$F$17,0)-(VLOOKUP(CONCATENATE("http://skinnonews.com",A874),'기사 리스트'!C:E,3,FALSE))+1),""),"")</f>
        <v/>
      </c>
      <c r="I874" s="110" t="str">
        <f t="shared" si="41"/>
        <v/>
      </c>
      <c r="J874" s="110" t="str">
        <f t="shared" si="42"/>
        <v/>
      </c>
      <c r="L874" s="111" t="str">
        <f>IFERROR(VLOOKUP("http://skinnonews.com"&amp;A874,'기사 리스트'!C:E,3,FALSE),"")</f>
        <v/>
      </c>
      <c r="Q874" s="110" t="str">
        <f>IFERROR(IF(E874="O",(INDEX('기사 리스트'!B:B,MATCH("http://skinnonews.com"&amp;A874,'기사 리스트'!C:C,0))),""),"")</f>
        <v/>
      </c>
    </row>
    <row r="875" spans="4:17">
      <c r="D875" s="110" t="str">
        <f t="shared" si="40"/>
        <v/>
      </c>
      <c r="E875" s="110" t="str">
        <f>IF(D875="기사임",IFERROR(IF((VLOOKUP(CONCATENATE("http://skinnonews.com",A875),'기사 리스트'!C:E,3,FALSE))&gt;='뉴스룸 요약'!$F$17,"O",""),""),"")</f>
        <v/>
      </c>
      <c r="F875" s="110" t="str">
        <f>IFERROR(IF(VLOOKUP(CONCATENATE("http://skinnonews.com"&amp;A875),'기사 리스트'!C:D,2,FALSE)="yes","yes",""),"")</f>
        <v/>
      </c>
      <c r="G875" s="110" t="str">
        <f>IFERROR(IF(E875="O",B875/(EOMONTH('뉴스룸 요약'!$F$17,0)-(VLOOKUP(CONCATENATE("http://skinnonews.com",A875),'기사 리스트'!C:E,3,FALSE))+1),""),"")</f>
        <v/>
      </c>
      <c r="H875" s="110" t="str">
        <f>IFERROR(IF(E875="O",C875/(EOMONTH('뉴스룸 요약'!$F$17,0)-(VLOOKUP(CONCATENATE("http://skinnonews.com",A875),'기사 리스트'!C:E,3,FALSE))+1),""),"")</f>
        <v/>
      </c>
      <c r="I875" s="110" t="str">
        <f t="shared" si="41"/>
        <v/>
      </c>
      <c r="J875" s="110" t="str">
        <f t="shared" si="42"/>
        <v/>
      </c>
      <c r="L875" s="111" t="str">
        <f>IFERROR(VLOOKUP("http://skinnonews.com"&amp;A875,'기사 리스트'!C:E,3,FALSE),"")</f>
        <v/>
      </c>
      <c r="Q875" s="110" t="str">
        <f>IFERROR(IF(E875="O",(INDEX('기사 리스트'!B:B,MATCH("http://skinnonews.com"&amp;A875,'기사 리스트'!C:C,0))),""),"")</f>
        <v/>
      </c>
    </row>
    <row r="876" spans="4:17">
      <c r="D876" s="110" t="str">
        <f t="shared" si="40"/>
        <v/>
      </c>
      <c r="E876" s="110" t="str">
        <f>IF(D876="기사임",IFERROR(IF((VLOOKUP(CONCATENATE("http://skinnonews.com",A876),'기사 리스트'!C:E,3,FALSE))&gt;='뉴스룸 요약'!$F$17,"O",""),""),"")</f>
        <v/>
      </c>
      <c r="F876" s="110" t="str">
        <f>IFERROR(IF(VLOOKUP(CONCATENATE("http://skinnonews.com"&amp;A876),'기사 리스트'!C:D,2,FALSE)="yes","yes",""),"")</f>
        <v/>
      </c>
      <c r="G876" s="110" t="str">
        <f>IFERROR(IF(E876="O",B876/(EOMONTH('뉴스룸 요약'!$F$17,0)-(VLOOKUP(CONCATENATE("http://skinnonews.com",A876),'기사 리스트'!C:E,3,FALSE))+1),""),"")</f>
        <v/>
      </c>
      <c r="H876" s="110" t="str">
        <f>IFERROR(IF(E876="O",C876/(EOMONTH('뉴스룸 요약'!$F$17,0)-(VLOOKUP(CONCATENATE("http://skinnonews.com",A876),'기사 리스트'!C:E,3,FALSE))+1),""),"")</f>
        <v/>
      </c>
      <c r="I876" s="110" t="str">
        <f t="shared" si="41"/>
        <v/>
      </c>
      <c r="J876" s="110" t="str">
        <f t="shared" si="42"/>
        <v/>
      </c>
      <c r="L876" s="111" t="str">
        <f>IFERROR(VLOOKUP("http://skinnonews.com"&amp;A876,'기사 리스트'!C:E,3,FALSE),"")</f>
        <v/>
      </c>
      <c r="Q876" s="110" t="str">
        <f>IFERROR(IF(E876="O",(INDEX('기사 리스트'!B:B,MATCH("http://skinnonews.com"&amp;A876,'기사 리스트'!C:C,0))),""),"")</f>
        <v/>
      </c>
    </row>
    <row r="877" spans="4:17">
      <c r="D877" s="110" t="str">
        <f t="shared" si="40"/>
        <v/>
      </c>
      <c r="E877" s="110" t="str">
        <f>IF(D877="기사임",IFERROR(IF((VLOOKUP(CONCATENATE("http://skinnonews.com",A877),'기사 리스트'!C:E,3,FALSE))&gt;='뉴스룸 요약'!$F$17,"O",""),""),"")</f>
        <v/>
      </c>
      <c r="F877" s="110" t="str">
        <f>IFERROR(IF(VLOOKUP(CONCATENATE("http://skinnonews.com"&amp;A877),'기사 리스트'!C:D,2,FALSE)="yes","yes",""),"")</f>
        <v/>
      </c>
      <c r="G877" s="110" t="str">
        <f>IFERROR(IF(E877="O",B877/(EOMONTH('뉴스룸 요약'!$F$17,0)-(VLOOKUP(CONCATENATE("http://skinnonews.com",A877),'기사 리스트'!C:E,3,FALSE))+1),""),"")</f>
        <v/>
      </c>
      <c r="H877" s="110" t="str">
        <f>IFERROR(IF(E877="O",C877/(EOMONTH('뉴스룸 요약'!$F$17,0)-(VLOOKUP(CONCATENATE("http://skinnonews.com",A877),'기사 리스트'!C:E,3,FALSE))+1),""),"")</f>
        <v/>
      </c>
      <c r="I877" s="110" t="str">
        <f t="shared" si="41"/>
        <v/>
      </c>
      <c r="J877" s="110" t="str">
        <f t="shared" si="42"/>
        <v/>
      </c>
      <c r="L877" s="111" t="str">
        <f>IFERROR(VLOOKUP("http://skinnonews.com"&amp;A877,'기사 리스트'!C:E,3,FALSE),"")</f>
        <v/>
      </c>
      <c r="Q877" s="110" t="str">
        <f>IFERROR(IF(E877="O",(INDEX('기사 리스트'!B:B,MATCH("http://skinnonews.com"&amp;A877,'기사 리스트'!C:C,0))),""),"")</f>
        <v/>
      </c>
    </row>
    <row r="878" spans="4:17">
      <c r="D878" s="110" t="str">
        <f t="shared" si="40"/>
        <v/>
      </c>
      <c r="E878" s="110" t="str">
        <f>IF(D878="기사임",IFERROR(IF((VLOOKUP(CONCATENATE("http://skinnonews.com",A878),'기사 리스트'!C:E,3,FALSE))&gt;='뉴스룸 요약'!$F$17,"O",""),""),"")</f>
        <v/>
      </c>
      <c r="F878" s="110" t="str">
        <f>IFERROR(IF(VLOOKUP(CONCATENATE("http://skinnonews.com"&amp;A878),'기사 리스트'!C:D,2,FALSE)="yes","yes",""),"")</f>
        <v/>
      </c>
      <c r="G878" s="110" t="str">
        <f>IFERROR(IF(E878="O",B878/(EOMONTH('뉴스룸 요약'!$F$17,0)-(VLOOKUP(CONCATENATE("http://skinnonews.com",A878),'기사 리스트'!C:E,3,FALSE))+1),""),"")</f>
        <v/>
      </c>
      <c r="H878" s="110" t="str">
        <f>IFERROR(IF(E878="O",C878/(EOMONTH('뉴스룸 요약'!$F$17,0)-(VLOOKUP(CONCATENATE("http://skinnonews.com",A878),'기사 리스트'!C:E,3,FALSE))+1),""),"")</f>
        <v/>
      </c>
      <c r="I878" s="110" t="str">
        <f t="shared" si="41"/>
        <v/>
      </c>
      <c r="J878" s="110" t="str">
        <f t="shared" si="42"/>
        <v/>
      </c>
      <c r="L878" s="111" t="str">
        <f>IFERROR(VLOOKUP("http://skinnonews.com"&amp;A878,'기사 리스트'!C:E,3,FALSE),"")</f>
        <v/>
      </c>
      <c r="Q878" s="110" t="str">
        <f>IFERROR(IF(E878="O",(INDEX('기사 리스트'!B:B,MATCH("http://skinnonews.com"&amp;A878,'기사 리스트'!C:C,0))),""),"")</f>
        <v/>
      </c>
    </row>
    <row r="879" spans="4:17">
      <c r="D879" s="110" t="str">
        <f t="shared" si="40"/>
        <v/>
      </c>
      <c r="E879" s="110" t="str">
        <f>IF(D879="기사임",IFERROR(IF((VLOOKUP(CONCATENATE("http://skinnonews.com",A879),'기사 리스트'!C:E,3,FALSE))&gt;='뉴스룸 요약'!$F$17,"O",""),""),"")</f>
        <v/>
      </c>
      <c r="F879" s="110" t="str">
        <f>IFERROR(IF(VLOOKUP(CONCATENATE("http://skinnonews.com"&amp;A879),'기사 리스트'!C:D,2,FALSE)="yes","yes",""),"")</f>
        <v/>
      </c>
      <c r="G879" s="110" t="str">
        <f>IFERROR(IF(E879="O",B879/(EOMONTH('뉴스룸 요약'!$F$17,0)-(VLOOKUP(CONCATENATE("http://skinnonews.com",A879),'기사 리스트'!C:E,3,FALSE))+1),""),"")</f>
        <v/>
      </c>
      <c r="H879" s="110" t="str">
        <f>IFERROR(IF(E879="O",C879/(EOMONTH('뉴스룸 요약'!$F$17,0)-(VLOOKUP(CONCATENATE("http://skinnonews.com",A879),'기사 리스트'!C:E,3,FALSE))+1),""),"")</f>
        <v/>
      </c>
      <c r="I879" s="110" t="str">
        <f t="shared" si="41"/>
        <v/>
      </c>
      <c r="J879" s="110" t="str">
        <f t="shared" si="42"/>
        <v/>
      </c>
      <c r="L879" s="111" t="str">
        <f>IFERROR(VLOOKUP("http://skinnonews.com"&amp;A879,'기사 리스트'!C:E,3,FALSE),"")</f>
        <v/>
      </c>
      <c r="Q879" s="110" t="str">
        <f>IFERROR(IF(E879="O",(INDEX('기사 리스트'!B:B,MATCH("http://skinnonews.com"&amp;A879,'기사 리스트'!C:C,0))),""),"")</f>
        <v/>
      </c>
    </row>
    <row r="880" spans="4:17">
      <c r="D880" s="110" t="str">
        <f t="shared" si="40"/>
        <v/>
      </c>
      <c r="E880" s="110" t="str">
        <f>IF(D880="기사임",IFERROR(IF((VLOOKUP(CONCATENATE("http://skinnonews.com",A880),'기사 리스트'!C:E,3,FALSE))&gt;='뉴스룸 요약'!$F$17,"O",""),""),"")</f>
        <v/>
      </c>
      <c r="F880" s="110" t="str">
        <f>IFERROR(IF(VLOOKUP(CONCATENATE("http://skinnonews.com"&amp;A880),'기사 리스트'!C:D,2,FALSE)="yes","yes",""),"")</f>
        <v/>
      </c>
      <c r="G880" s="110" t="str">
        <f>IFERROR(IF(E880="O",B880/(EOMONTH('뉴스룸 요약'!$F$17,0)-(VLOOKUP(CONCATENATE("http://skinnonews.com",A880),'기사 리스트'!C:E,3,FALSE))+1),""),"")</f>
        <v/>
      </c>
      <c r="H880" s="110" t="str">
        <f>IFERROR(IF(E880="O",C880/(EOMONTH('뉴스룸 요약'!$F$17,0)-(VLOOKUP(CONCATENATE("http://skinnonews.com",A880),'기사 리스트'!C:E,3,FALSE))+1),""),"")</f>
        <v/>
      </c>
      <c r="I880" s="110" t="str">
        <f t="shared" si="41"/>
        <v/>
      </c>
      <c r="J880" s="110" t="str">
        <f t="shared" si="42"/>
        <v/>
      </c>
      <c r="L880" s="111" t="str">
        <f>IFERROR(VLOOKUP("http://skinnonews.com"&amp;A880,'기사 리스트'!C:E,3,FALSE),"")</f>
        <v/>
      </c>
      <c r="Q880" s="110" t="str">
        <f>IFERROR(IF(E880="O",(INDEX('기사 리스트'!B:B,MATCH("http://skinnonews.com"&amp;A880,'기사 리스트'!C:C,0))),""),"")</f>
        <v/>
      </c>
    </row>
    <row r="881" spans="4:17">
      <c r="D881" s="110" t="str">
        <f t="shared" si="40"/>
        <v/>
      </c>
      <c r="E881" s="110" t="str">
        <f>IF(D881="기사임",IFERROR(IF((VLOOKUP(CONCATENATE("http://skinnonews.com",A881),'기사 리스트'!C:E,3,FALSE))&gt;='뉴스룸 요약'!$F$17,"O",""),""),"")</f>
        <v/>
      </c>
      <c r="F881" s="110" t="str">
        <f>IFERROR(IF(VLOOKUP(CONCATENATE("http://skinnonews.com"&amp;A881),'기사 리스트'!C:D,2,FALSE)="yes","yes",""),"")</f>
        <v/>
      </c>
      <c r="G881" s="110" t="str">
        <f>IFERROR(IF(E881="O",B881/(EOMONTH('뉴스룸 요약'!$F$17,0)-(VLOOKUP(CONCATENATE("http://skinnonews.com",A881),'기사 리스트'!C:E,3,FALSE))+1),""),"")</f>
        <v/>
      </c>
      <c r="H881" s="110" t="str">
        <f>IFERROR(IF(E881="O",C881/(EOMONTH('뉴스룸 요약'!$F$17,0)-(VLOOKUP(CONCATENATE("http://skinnonews.com",A881),'기사 리스트'!C:E,3,FALSE))+1),""),"")</f>
        <v/>
      </c>
      <c r="I881" s="110" t="str">
        <f t="shared" si="41"/>
        <v/>
      </c>
      <c r="J881" s="110" t="str">
        <f t="shared" si="42"/>
        <v/>
      </c>
      <c r="L881" s="111" t="str">
        <f>IFERROR(VLOOKUP("http://skinnonews.com"&amp;A881,'기사 리스트'!C:E,3,FALSE),"")</f>
        <v/>
      </c>
      <c r="Q881" s="110" t="str">
        <f>IFERROR(IF(E881="O",(INDEX('기사 리스트'!B:B,MATCH("http://skinnonews.com"&amp;A881,'기사 리스트'!C:C,0))),""),"")</f>
        <v/>
      </c>
    </row>
    <row r="882" spans="4:17">
      <c r="D882" s="110" t="str">
        <f t="shared" si="40"/>
        <v/>
      </c>
      <c r="E882" s="110" t="str">
        <f>IF(D882="기사임",IFERROR(IF((VLOOKUP(CONCATENATE("http://skinnonews.com",A882),'기사 리스트'!C:E,3,FALSE))&gt;='뉴스룸 요약'!$F$17,"O",""),""),"")</f>
        <v/>
      </c>
      <c r="F882" s="110" t="str">
        <f>IFERROR(IF(VLOOKUP(CONCATENATE("http://skinnonews.com"&amp;A882),'기사 리스트'!C:D,2,FALSE)="yes","yes",""),"")</f>
        <v/>
      </c>
      <c r="G882" s="110" t="str">
        <f>IFERROR(IF(E882="O",B882/(EOMONTH('뉴스룸 요약'!$F$17,0)-(VLOOKUP(CONCATENATE("http://skinnonews.com",A882),'기사 리스트'!C:E,3,FALSE))+1),""),"")</f>
        <v/>
      </c>
      <c r="H882" s="110" t="str">
        <f>IFERROR(IF(E882="O",C882/(EOMONTH('뉴스룸 요약'!$F$17,0)-(VLOOKUP(CONCATENATE("http://skinnonews.com",A882),'기사 리스트'!C:E,3,FALSE))+1),""),"")</f>
        <v/>
      </c>
      <c r="I882" s="110" t="str">
        <f t="shared" si="41"/>
        <v/>
      </c>
      <c r="J882" s="110" t="str">
        <f t="shared" si="42"/>
        <v/>
      </c>
      <c r="L882" s="111" t="str">
        <f>IFERROR(VLOOKUP("http://skinnonews.com"&amp;A882,'기사 리스트'!C:E,3,FALSE),"")</f>
        <v/>
      </c>
      <c r="Q882" s="110" t="str">
        <f>IFERROR(IF(E882="O",(INDEX('기사 리스트'!B:B,MATCH("http://skinnonews.com"&amp;A882,'기사 리스트'!C:C,0))),""),"")</f>
        <v/>
      </c>
    </row>
    <row r="883" spans="4:17">
      <c r="D883" s="110" t="str">
        <f t="shared" si="40"/>
        <v/>
      </c>
      <c r="E883" s="110" t="str">
        <f>IF(D883="기사임",IFERROR(IF((VLOOKUP(CONCATENATE("http://skinnonews.com",A883),'기사 리스트'!C:E,3,FALSE))&gt;='뉴스룸 요약'!$F$17,"O",""),""),"")</f>
        <v/>
      </c>
      <c r="F883" s="110" t="str">
        <f>IFERROR(IF(VLOOKUP(CONCATENATE("http://skinnonews.com"&amp;A883),'기사 리스트'!C:D,2,FALSE)="yes","yes",""),"")</f>
        <v/>
      </c>
      <c r="G883" s="110" t="str">
        <f>IFERROR(IF(E883="O",B883/(EOMONTH('뉴스룸 요약'!$F$17,0)-(VLOOKUP(CONCATENATE("http://skinnonews.com",A883),'기사 리스트'!C:E,3,FALSE))+1),""),"")</f>
        <v/>
      </c>
      <c r="H883" s="110" t="str">
        <f>IFERROR(IF(E883="O",C883/(EOMONTH('뉴스룸 요약'!$F$17,0)-(VLOOKUP(CONCATENATE("http://skinnonews.com",A883),'기사 리스트'!C:E,3,FALSE))+1),""),"")</f>
        <v/>
      </c>
      <c r="I883" s="110" t="str">
        <f t="shared" si="41"/>
        <v/>
      </c>
      <c r="J883" s="110" t="str">
        <f t="shared" si="42"/>
        <v/>
      </c>
      <c r="L883" s="111" t="str">
        <f>IFERROR(VLOOKUP("http://skinnonews.com"&amp;A883,'기사 리스트'!C:E,3,FALSE),"")</f>
        <v/>
      </c>
      <c r="Q883" s="110" t="str">
        <f>IFERROR(IF(E883="O",(INDEX('기사 리스트'!B:B,MATCH("http://skinnonews.com"&amp;A883,'기사 리스트'!C:C,0))),""),"")</f>
        <v/>
      </c>
    </row>
    <row r="884" spans="4:17">
      <c r="D884" s="110" t="str">
        <f t="shared" si="40"/>
        <v/>
      </c>
      <c r="E884" s="110" t="str">
        <f>IF(D884="기사임",IFERROR(IF((VLOOKUP(CONCATENATE("http://skinnonews.com",A884),'기사 리스트'!C:E,3,FALSE))&gt;='뉴스룸 요약'!$F$17,"O",""),""),"")</f>
        <v/>
      </c>
      <c r="F884" s="110" t="str">
        <f>IFERROR(IF(VLOOKUP(CONCATENATE("http://skinnonews.com"&amp;A884),'기사 리스트'!C:D,2,FALSE)="yes","yes",""),"")</f>
        <v/>
      </c>
      <c r="G884" s="110" t="str">
        <f>IFERROR(IF(E884="O",B884/(EOMONTH('뉴스룸 요약'!$F$17,0)-(VLOOKUP(CONCATENATE("http://skinnonews.com",A884),'기사 리스트'!C:E,3,FALSE))+1),""),"")</f>
        <v/>
      </c>
      <c r="H884" s="110" t="str">
        <f>IFERROR(IF(E884="O",C884/(EOMONTH('뉴스룸 요약'!$F$17,0)-(VLOOKUP(CONCATENATE("http://skinnonews.com",A884),'기사 리스트'!C:E,3,FALSE))+1),""),"")</f>
        <v/>
      </c>
      <c r="I884" s="110" t="str">
        <f t="shared" si="41"/>
        <v/>
      </c>
      <c r="J884" s="110" t="str">
        <f t="shared" si="42"/>
        <v/>
      </c>
      <c r="L884" s="111" t="str">
        <f>IFERROR(VLOOKUP("http://skinnonews.com"&amp;A884,'기사 리스트'!C:E,3,FALSE),"")</f>
        <v/>
      </c>
      <c r="Q884" s="110" t="str">
        <f>IFERROR(IF(E884="O",(INDEX('기사 리스트'!B:B,MATCH("http://skinnonews.com"&amp;A884,'기사 리스트'!C:C,0))),""),"")</f>
        <v/>
      </c>
    </row>
    <row r="885" spans="4:17">
      <c r="D885" s="110" t="str">
        <f t="shared" si="40"/>
        <v/>
      </c>
      <c r="E885" s="110" t="str">
        <f>IF(D885="기사임",IFERROR(IF((VLOOKUP(CONCATENATE("http://skinnonews.com",A885),'기사 리스트'!C:E,3,FALSE))&gt;='뉴스룸 요약'!$F$17,"O",""),""),"")</f>
        <v/>
      </c>
      <c r="F885" s="110" t="str">
        <f>IFERROR(IF(VLOOKUP(CONCATENATE("http://skinnonews.com"&amp;A885),'기사 리스트'!C:D,2,FALSE)="yes","yes",""),"")</f>
        <v/>
      </c>
      <c r="G885" s="110" t="str">
        <f>IFERROR(IF(E885="O",B885/(EOMONTH('뉴스룸 요약'!$F$17,0)-(VLOOKUP(CONCATENATE("http://skinnonews.com",A885),'기사 리스트'!C:E,3,FALSE))+1),""),"")</f>
        <v/>
      </c>
      <c r="H885" s="110" t="str">
        <f>IFERROR(IF(E885="O",C885/(EOMONTH('뉴스룸 요약'!$F$17,0)-(VLOOKUP(CONCATENATE("http://skinnonews.com",A885),'기사 리스트'!C:E,3,FALSE))+1),""),"")</f>
        <v/>
      </c>
      <c r="I885" s="110" t="str">
        <f t="shared" si="41"/>
        <v/>
      </c>
      <c r="J885" s="110" t="str">
        <f t="shared" si="42"/>
        <v/>
      </c>
      <c r="L885" s="111" t="str">
        <f>IFERROR(VLOOKUP("http://skinnonews.com"&amp;A885,'기사 리스트'!C:E,3,FALSE),"")</f>
        <v/>
      </c>
      <c r="Q885" s="110" t="str">
        <f>IFERROR(IF(E885="O",(INDEX('기사 리스트'!B:B,MATCH("http://skinnonews.com"&amp;A885,'기사 리스트'!C:C,0))),""),"")</f>
        <v/>
      </c>
    </row>
    <row r="886" spans="4:17">
      <c r="D886" s="110" t="str">
        <f t="shared" si="40"/>
        <v/>
      </c>
      <c r="E886" s="110" t="str">
        <f>IF(D886="기사임",IFERROR(IF((VLOOKUP(CONCATENATE("http://skinnonews.com",A886),'기사 리스트'!C:E,3,FALSE))&gt;='뉴스룸 요약'!$F$17,"O",""),""),"")</f>
        <v/>
      </c>
      <c r="F886" s="110" t="str">
        <f>IFERROR(IF(VLOOKUP(CONCATENATE("http://skinnonews.com"&amp;A886),'기사 리스트'!C:D,2,FALSE)="yes","yes",""),"")</f>
        <v/>
      </c>
      <c r="G886" s="110" t="str">
        <f>IFERROR(IF(E886="O",B886/(EOMONTH('뉴스룸 요약'!$F$17,0)-(VLOOKUP(CONCATENATE("http://skinnonews.com",A886),'기사 리스트'!C:E,3,FALSE))+1),""),"")</f>
        <v/>
      </c>
      <c r="H886" s="110" t="str">
        <f>IFERROR(IF(E886="O",C886/(EOMONTH('뉴스룸 요약'!$F$17,0)-(VLOOKUP(CONCATENATE("http://skinnonews.com",A886),'기사 리스트'!C:E,3,FALSE))+1),""),"")</f>
        <v/>
      </c>
      <c r="I886" s="110" t="str">
        <f t="shared" si="41"/>
        <v/>
      </c>
      <c r="J886" s="110" t="str">
        <f t="shared" si="42"/>
        <v/>
      </c>
      <c r="L886" s="111" t="str">
        <f>IFERROR(VLOOKUP("http://skinnonews.com"&amp;A886,'기사 리스트'!C:E,3,FALSE),"")</f>
        <v/>
      </c>
      <c r="Q886" s="110" t="str">
        <f>IFERROR(IF(E886="O",(INDEX('기사 리스트'!B:B,MATCH("http://skinnonews.com"&amp;A886,'기사 리스트'!C:C,0))),""),"")</f>
        <v/>
      </c>
    </row>
    <row r="887" spans="4:17">
      <c r="D887" s="110" t="str">
        <f t="shared" si="40"/>
        <v/>
      </c>
      <c r="E887" s="110" t="str">
        <f>IF(D887="기사임",IFERROR(IF((VLOOKUP(CONCATENATE("http://skinnonews.com",A887),'기사 리스트'!C:E,3,FALSE))&gt;='뉴스룸 요약'!$F$17,"O",""),""),"")</f>
        <v/>
      </c>
      <c r="F887" s="110" t="str">
        <f>IFERROR(IF(VLOOKUP(CONCATENATE("http://skinnonews.com"&amp;A887),'기사 리스트'!C:D,2,FALSE)="yes","yes",""),"")</f>
        <v/>
      </c>
      <c r="G887" s="110" t="str">
        <f>IFERROR(IF(E887="O",B887/(EOMONTH('뉴스룸 요약'!$F$17,0)-(VLOOKUP(CONCATENATE("http://skinnonews.com",A887),'기사 리스트'!C:E,3,FALSE))+1),""),"")</f>
        <v/>
      </c>
      <c r="H887" s="110" t="str">
        <f>IFERROR(IF(E887="O",C887/(EOMONTH('뉴스룸 요약'!$F$17,0)-(VLOOKUP(CONCATENATE("http://skinnonews.com",A887),'기사 리스트'!C:E,3,FALSE))+1),""),"")</f>
        <v/>
      </c>
      <c r="I887" s="110" t="str">
        <f t="shared" si="41"/>
        <v/>
      </c>
      <c r="J887" s="110" t="str">
        <f t="shared" si="42"/>
        <v/>
      </c>
      <c r="L887" s="111" t="str">
        <f>IFERROR(VLOOKUP("http://skinnonews.com"&amp;A887,'기사 리스트'!C:E,3,FALSE),"")</f>
        <v/>
      </c>
      <c r="Q887" s="110" t="str">
        <f>IFERROR(IF(E887="O",(INDEX('기사 리스트'!B:B,MATCH("http://skinnonews.com"&amp;A887,'기사 리스트'!C:C,0))),""),"")</f>
        <v/>
      </c>
    </row>
    <row r="888" spans="4:17">
      <c r="D888" s="110" t="str">
        <f t="shared" si="40"/>
        <v/>
      </c>
      <c r="E888" s="110" t="str">
        <f>IF(D888="기사임",IFERROR(IF((VLOOKUP(CONCATENATE("http://skinnonews.com",A888),'기사 리스트'!C:E,3,FALSE))&gt;='뉴스룸 요약'!$F$17,"O",""),""),"")</f>
        <v/>
      </c>
      <c r="F888" s="110" t="str">
        <f>IFERROR(IF(VLOOKUP(CONCATENATE("http://skinnonews.com"&amp;A888),'기사 리스트'!C:D,2,FALSE)="yes","yes",""),"")</f>
        <v/>
      </c>
      <c r="G888" s="110" t="str">
        <f>IFERROR(IF(E888="O",B888/(EOMONTH('뉴스룸 요약'!$F$17,0)-(VLOOKUP(CONCATENATE("http://skinnonews.com",A888),'기사 리스트'!C:E,3,FALSE))+1),""),"")</f>
        <v/>
      </c>
      <c r="H888" s="110" t="str">
        <f>IFERROR(IF(E888="O",C888/(EOMONTH('뉴스룸 요약'!$F$17,0)-(VLOOKUP(CONCATENATE("http://skinnonews.com",A888),'기사 리스트'!C:E,3,FALSE))+1),""),"")</f>
        <v/>
      </c>
      <c r="I888" s="110" t="str">
        <f t="shared" si="41"/>
        <v/>
      </c>
      <c r="J888" s="110" t="str">
        <f t="shared" si="42"/>
        <v/>
      </c>
      <c r="L888" s="111" t="str">
        <f>IFERROR(VLOOKUP("http://skinnonews.com"&amp;A888,'기사 리스트'!C:E,3,FALSE),"")</f>
        <v/>
      </c>
      <c r="Q888" s="110" t="str">
        <f>IFERROR(IF(E888="O",(INDEX('기사 리스트'!B:B,MATCH("http://skinnonews.com"&amp;A888,'기사 리스트'!C:C,0))),""),"")</f>
        <v/>
      </c>
    </row>
    <row r="889" spans="4:17">
      <c r="D889" s="110" t="str">
        <f t="shared" si="40"/>
        <v/>
      </c>
      <c r="E889" s="110" t="str">
        <f>IF(D889="기사임",IFERROR(IF((VLOOKUP(CONCATENATE("http://skinnonews.com",A889),'기사 리스트'!C:E,3,FALSE))&gt;='뉴스룸 요약'!$F$17,"O",""),""),"")</f>
        <v/>
      </c>
      <c r="F889" s="110" t="str">
        <f>IFERROR(IF(VLOOKUP(CONCATENATE("http://skinnonews.com"&amp;A889),'기사 리스트'!C:D,2,FALSE)="yes","yes",""),"")</f>
        <v/>
      </c>
      <c r="G889" s="110" t="str">
        <f>IFERROR(IF(E889="O",B889/(EOMONTH('뉴스룸 요약'!$F$17,0)-(VLOOKUP(CONCATENATE("http://skinnonews.com",A889),'기사 리스트'!C:E,3,FALSE))+1),""),"")</f>
        <v/>
      </c>
      <c r="H889" s="110" t="str">
        <f>IFERROR(IF(E889="O",C889/(EOMONTH('뉴스룸 요약'!$F$17,0)-(VLOOKUP(CONCATENATE("http://skinnonews.com",A889),'기사 리스트'!C:E,3,FALSE))+1),""),"")</f>
        <v/>
      </c>
      <c r="I889" s="110" t="str">
        <f t="shared" si="41"/>
        <v/>
      </c>
      <c r="J889" s="110" t="str">
        <f t="shared" si="42"/>
        <v/>
      </c>
      <c r="L889" s="111" t="str">
        <f>IFERROR(VLOOKUP("http://skinnonews.com"&amp;A889,'기사 리스트'!C:E,3,FALSE),"")</f>
        <v/>
      </c>
      <c r="Q889" s="110" t="str">
        <f>IFERROR(IF(E889="O",(INDEX('기사 리스트'!B:B,MATCH("http://skinnonews.com"&amp;A889,'기사 리스트'!C:C,0))),""),"")</f>
        <v/>
      </c>
    </row>
    <row r="890" spans="4:17">
      <c r="D890" s="110" t="str">
        <f t="shared" si="40"/>
        <v/>
      </c>
      <c r="E890" s="110" t="str">
        <f>IF(D890="기사임",IFERROR(IF((VLOOKUP(CONCATENATE("http://skinnonews.com",A890),'기사 리스트'!C:E,3,FALSE))&gt;='뉴스룸 요약'!$F$17,"O",""),""),"")</f>
        <v/>
      </c>
      <c r="F890" s="110" t="str">
        <f>IFERROR(IF(VLOOKUP(CONCATENATE("http://skinnonews.com"&amp;A890),'기사 리스트'!C:D,2,FALSE)="yes","yes",""),"")</f>
        <v/>
      </c>
      <c r="G890" s="110" t="str">
        <f>IFERROR(IF(E890="O",B890/(EOMONTH('뉴스룸 요약'!$F$17,0)-(VLOOKUP(CONCATENATE("http://skinnonews.com",A890),'기사 리스트'!C:E,3,FALSE))+1),""),"")</f>
        <v/>
      </c>
      <c r="H890" s="110" t="str">
        <f>IFERROR(IF(E890="O",C890/(EOMONTH('뉴스룸 요약'!$F$17,0)-(VLOOKUP(CONCATENATE("http://skinnonews.com",A890),'기사 리스트'!C:E,3,FALSE))+1),""),"")</f>
        <v/>
      </c>
      <c r="I890" s="110" t="str">
        <f t="shared" si="41"/>
        <v/>
      </c>
      <c r="J890" s="110" t="str">
        <f t="shared" si="42"/>
        <v/>
      </c>
      <c r="L890" s="111" t="str">
        <f>IFERROR(VLOOKUP("http://skinnonews.com"&amp;A890,'기사 리스트'!C:E,3,FALSE),"")</f>
        <v/>
      </c>
      <c r="Q890" s="110" t="str">
        <f>IFERROR(IF(E890="O",(INDEX('기사 리스트'!B:B,MATCH("http://skinnonews.com"&amp;A890,'기사 리스트'!C:C,0))),""),"")</f>
        <v/>
      </c>
    </row>
    <row r="891" spans="4:17">
      <c r="D891" s="110" t="str">
        <f t="shared" si="40"/>
        <v/>
      </c>
      <c r="E891" s="110" t="str">
        <f>IF(D891="기사임",IFERROR(IF((VLOOKUP(CONCATENATE("http://skinnonews.com",A891),'기사 리스트'!C:E,3,FALSE))&gt;='뉴스룸 요약'!$F$17,"O",""),""),"")</f>
        <v/>
      </c>
      <c r="F891" s="110" t="str">
        <f>IFERROR(IF(VLOOKUP(CONCATENATE("http://skinnonews.com"&amp;A891),'기사 리스트'!C:D,2,FALSE)="yes","yes",""),"")</f>
        <v/>
      </c>
      <c r="G891" s="110" t="str">
        <f>IFERROR(IF(E891="O",B891/(EOMONTH('뉴스룸 요약'!$F$17,0)-(VLOOKUP(CONCATENATE("http://skinnonews.com",A891),'기사 리스트'!C:E,3,FALSE))+1),""),"")</f>
        <v/>
      </c>
      <c r="H891" s="110" t="str">
        <f>IFERROR(IF(E891="O",C891/(EOMONTH('뉴스룸 요약'!$F$17,0)-(VLOOKUP(CONCATENATE("http://skinnonews.com",A891),'기사 리스트'!C:E,3,FALSE))+1),""),"")</f>
        <v/>
      </c>
      <c r="I891" s="110" t="str">
        <f t="shared" si="41"/>
        <v/>
      </c>
      <c r="J891" s="110" t="str">
        <f t="shared" si="42"/>
        <v/>
      </c>
      <c r="L891" s="111" t="str">
        <f>IFERROR(VLOOKUP("http://skinnonews.com"&amp;A891,'기사 리스트'!C:E,3,FALSE),"")</f>
        <v/>
      </c>
      <c r="Q891" s="110" t="str">
        <f>IFERROR(IF(E891="O",(INDEX('기사 리스트'!B:B,MATCH("http://skinnonews.com"&amp;A891,'기사 리스트'!C:C,0))),""),"")</f>
        <v/>
      </c>
    </row>
    <row r="892" spans="4:17">
      <c r="D892" s="110" t="str">
        <f t="shared" si="40"/>
        <v/>
      </c>
      <c r="E892" s="110" t="str">
        <f>IF(D892="기사임",IFERROR(IF((VLOOKUP(CONCATENATE("http://skinnonews.com",A892),'기사 리스트'!C:E,3,FALSE))&gt;='뉴스룸 요약'!$F$17,"O",""),""),"")</f>
        <v/>
      </c>
      <c r="F892" s="110" t="str">
        <f>IFERROR(IF(VLOOKUP(CONCATENATE("http://skinnonews.com"&amp;A892),'기사 리스트'!C:D,2,FALSE)="yes","yes",""),"")</f>
        <v/>
      </c>
      <c r="G892" s="110" t="str">
        <f>IFERROR(IF(E892="O",B892/(EOMONTH('뉴스룸 요약'!$F$17,0)-(VLOOKUP(CONCATENATE("http://skinnonews.com",A892),'기사 리스트'!C:E,3,FALSE))+1),""),"")</f>
        <v/>
      </c>
      <c r="H892" s="110" t="str">
        <f>IFERROR(IF(E892="O",C892/(EOMONTH('뉴스룸 요약'!$F$17,0)-(VLOOKUP(CONCATENATE("http://skinnonews.com",A892),'기사 리스트'!C:E,3,FALSE))+1),""),"")</f>
        <v/>
      </c>
      <c r="I892" s="110" t="str">
        <f t="shared" si="41"/>
        <v/>
      </c>
      <c r="J892" s="110" t="str">
        <f t="shared" si="42"/>
        <v/>
      </c>
      <c r="L892" s="111" t="str">
        <f>IFERROR(VLOOKUP("http://skinnonews.com"&amp;A892,'기사 리스트'!C:E,3,FALSE),"")</f>
        <v/>
      </c>
      <c r="Q892" s="110" t="str">
        <f>IFERROR(IF(E892="O",(INDEX('기사 리스트'!B:B,MATCH("http://skinnonews.com"&amp;A892,'기사 리스트'!C:C,0))),""),"")</f>
        <v/>
      </c>
    </row>
    <row r="893" spans="4:17">
      <c r="D893" s="110" t="str">
        <f t="shared" si="40"/>
        <v/>
      </c>
      <c r="E893" s="110" t="str">
        <f>IF(D893="기사임",IFERROR(IF((VLOOKUP(CONCATENATE("http://skinnonews.com",A893),'기사 리스트'!C:E,3,FALSE))&gt;='뉴스룸 요약'!$F$17,"O",""),""),"")</f>
        <v/>
      </c>
      <c r="F893" s="110" t="str">
        <f>IFERROR(IF(VLOOKUP(CONCATENATE("http://skinnonews.com"&amp;A893),'기사 리스트'!C:D,2,FALSE)="yes","yes",""),"")</f>
        <v/>
      </c>
      <c r="G893" s="110" t="str">
        <f>IFERROR(IF(E893="O",B893/(EOMONTH('뉴스룸 요약'!$F$17,0)-(VLOOKUP(CONCATENATE("http://skinnonews.com",A893),'기사 리스트'!C:E,3,FALSE))+1),""),"")</f>
        <v/>
      </c>
      <c r="H893" s="110" t="str">
        <f>IFERROR(IF(E893="O",C893/(EOMONTH('뉴스룸 요약'!$F$17,0)-(VLOOKUP(CONCATENATE("http://skinnonews.com",A893),'기사 리스트'!C:E,3,FALSE))+1),""),"")</f>
        <v/>
      </c>
      <c r="I893" s="110" t="str">
        <f t="shared" si="41"/>
        <v/>
      </c>
      <c r="J893" s="110" t="str">
        <f t="shared" si="42"/>
        <v/>
      </c>
      <c r="L893" s="111" t="str">
        <f>IFERROR(VLOOKUP("http://skinnonews.com"&amp;A893,'기사 리스트'!C:E,3,FALSE),"")</f>
        <v/>
      </c>
      <c r="Q893" s="110" t="str">
        <f>IFERROR(IF(E893="O",(INDEX('기사 리스트'!B:B,MATCH("http://skinnonews.com"&amp;A893,'기사 리스트'!C:C,0))),""),"")</f>
        <v/>
      </c>
    </row>
    <row r="894" spans="4:17">
      <c r="D894" s="110" t="str">
        <f t="shared" si="40"/>
        <v/>
      </c>
      <c r="E894" s="110" t="str">
        <f>IF(D894="기사임",IFERROR(IF((VLOOKUP(CONCATENATE("http://skinnonews.com",A894),'기사 리스트'!C:E,3,FALSE))&gt;='뉴스룸 요약'!$F$17,"O",""),""),"")</f>
        <v/>
      </c>
      <c r="F894" s="110" t="str">
        <f>IFERROR(IF(VLOOKUP(CONCATENATE("http://skinnonews.com"&amp;A894),'기사 리스트'!C:D,2,FALSE)="yes","yes",""),"")</f>
        <v/>
      </c>
      <c r="G894" s="110" t="str">
        <f>IFERROR(IF(E894="O",B894/(EOMONTH('뉴스룸 요약'!$F$17,0)-(VLOOKUP(CONCATENATE("http://skinnonews.com",A894),'기사 리스트'!C:E,3,FALSE))+1),""),"")</f>
        <v/>
      </c>
      <c r="H894" s="110" t="str">
        <f>IFERROR(IF(E894="O",C894/(EOMONTH('뉴스룸 요약'!$F$17,0)-(VLOOKUP(CONCATENATE("http://skinnonews.com",A894),'기사 리스트'!C:E,3,FALSE))+1),""),"")</f>
        <v/>
      </c>
      <c r="I894" s="110" t="str">
        <f t="shared" si="41"/>
        <v/>
      </c>
      <c r="J894" s="110" t="str">
        <f t="shared" si="42"/>
        <v/>
      </c>
      <c r="L894" s="111" t="str">
        <f>IFERROR(VLOOKUP("http://skinnonews.com"&amp;A894,'기사 리스트'!C:E,3,FALSE),"")</f>
        <v/>
      </c>
      <c r="Q894" s="110" t="str">
        <f>IFERROR(IF(E894="O",(INDEX('기사 리스트'!B:B,MATCH("http://skinnonews.com"&amp;A894,'기사 리스트'!C:C,0))),""),"")</f>
        <v/>
      </c>
    </row>
    <row r="895" spans="4:17">
      <c r="D895" s="110" t="str">
        <f t="shared" si="40"/>
        <v/>
      </c>
      <c r="E895" s="110" t="str">
        <f>IF(D895="기사임",IFERROR(IF((VLOOKUP(CONCATENATE("http://skinnonews.com",A895),'기사 리스트'!C:E,3,FALSE))&gt;='뉴스룸 요약'!$F$17,"O",""),""),"")</f>
        <v/>
      </c>
      <c r="F895" s="110" t="str">
        <f>IFERROR(IF(VLOOKUP(CONCATENATE("http://skinnonews.com"&amp;A895),'기사 리스트'!C:D,2,FALSE)="yes","yes",""),"")</f>
        <v/>
      </c>
      <c r="G895" s="110" t="str">
        <f>IFERROR(IF(E895="O",B895/(EOMONTH('뉴스룸 요약'!$F$17,0)-(VLOOKUP(CONCATENATE("http://skinnonews.com",A895),'기사 리스트'!C:E,3,FALSE))+1),""),"")</f>
        <v/>
      </c>
      <c r="H895" s="110" t="str">
        <f>IFERROR(IF(E895="O",C895/(EOMONTH('뉴스룸 요약'!$F$17,0)-(VLOOKUP(CONCATENATE("http://skinnonews.com",A895),'기사 리스트'!C:E,3,FALSE))+1),""),"")</f>
        <v/>
      </c>
      <c r="I895" s="110" t="str">
        <f t="shared" si="41"/>
        <v/>
      </c>
      <c r="J895" s="110" t="str">
        <f t="shared" si="42"/>
        <v/>
      </c>
      <c r="L895" s="111" t="str">
        <f>IFERROR(VLOOKUP("http://skinnonews.com"&amp;A895,'기사 리스트'!C:E,3,FALSE),"")</f>
        <v/>
      </c>
      <c r="Q895" s="110" t="str">
        <f>IFERROR(IF(E895="O",(INDEX('기사 리스트'!B:B,MATCH("http://skinnonews.com"&amp;A895,'기사 리스트'!C:C,0))),""),"")</f>
        <v/>
      </c>
    </row>
    <row r="896" spans="4:17">
      <c r="D896" s="110" t="str">
        <f t="shared" si="40"/>
        <v/>
      </c>
      <c r="E896" s="110" t="str">
        <f>IF(D896="기사임",IFERROR(IF((VLOOKUP(CONCATENATE("http://skinnonews.com",A896),'기사 리스트'!C:E,3,FALSE))&gt;='뉴스룸 요약'!$F$17,"O",""),""),"")</f>
        <v/>
      </c>
      <c r="F896" s="110" t="str">
        <f>IFERROR(IF(VLOOKUP(CONCATENATE("http://skinnonews.com"&amp;A896),'기사 리스트'!C:D,2,FALSE)="yes","yes",""),"")</f>
        <v/>
      </c>
      <c r="G896" s="110" t="str">
        <f>IFERROR(IF(E896="O",B896/(EOMONTH('뉴스룸 요약'!$F$17,0)-(VLOOKUP(CONCATENATE("http://skinnonews.com",A896),'기사 리스트'!C:E,3,FALSE))+1),""),"")</f>
        <v/>
      </c>
      <c r="H896" s="110" t="str">
        <f>IFERROR(IF(E896="O",C896/(EOMONTH('뉴스룸 요약'!$F$17,0)-(VLOOKUP(CONCATENATE("http://skinnonews.com",A896),'기사 리스트'!C:E,3,FALSE))+1),""),"")</f>
        <v/>
      </c>
      <c r="I896" s="110" t="str">
        <f t="shared" si="41"/>
        <v/>
      </c>
      <c r="J896" s="110" t="str">
        <f t="shared" si="42"/>
        <v/>
      </c>
      <c r="L896" s="111" t="str">
        <f>IFERROR(VLOOKUP("http://skinnonews.com"&amp;A896,'기사 리스트'!C:E,3,FALSE),"")</f>
        <v/>
      </c>
      <c r="Q896" s="110" t="str">
        <f>IFERROR(IF(E896="O",(INDEX('기사 리스트'!B:B,MATCH("http://skinnonews.com"&amp;A896,'기사 리스트'!C:C,0))),""),"")</f>
        <v/>
      </c>
    </row>
    <row r="897" spans="4:17">
      <c r="D897" s="110" t="str">
        <f t="shared" si="40"/>
        <v/>
      </c>
      <c r="E897" s="110" t="str">
        <f>IF(D897="기사임",IFERROR(IF((VLOOKUP(CONCATENATE("http://skinnonews.com",A897),'기사 리스트'!C:E,3,FALSE))&gt;='뉴스룸 요약'!$F$17,"O",""),""),"")</f>
        <v/>
      </c>
      <c r="F897" s="110" t="str">
        <f>IFERROR(IF(VLOOKUP(CONCATENATE("http://skinnonews.com"&amp;A897),'기사 리스트'!C:D,2,FALSE)="yes","yes",""),"")</f>
        <v/>
      </c>
      <c r="G897" s="110" t="str">
        <f>IFERROR(IF(E897="O",B897/(EOMONTH('뉴스룸 요약'!$F$17,0)-(VLOOKUP(CONCATENATE("http://skinnonews.com",A897),'기사 리스트'!C:E,3,FALSE))+1),""),"")</f>
        <v/>
      </c>
      <c r="H897" s="110" t="str">
        <f>IFERROR(IF(E897="O",C897/(EOMONTH('뉴스룸 요약'!$F$17,0)-(VLOOKUP(CONCATENATE("http://skinnonews.com",A897),'기사 리스트'!C:E,3,FALSE))+1),""),"")</f>
        <v/>
      </c>
      <c r="I897" s="110" t="str">
        <f t="shared" si="41"/>
        <v/>
      </c>
      <c r="J897" s="110" t="str">
        <f t="shared" si="42"/>
        <v/>
      </c>
      <c r="L897" s="111" t="str">
        <f>IFERROR(VLOOKUP("http://skinnonews.com"&amp;A897,'기사 리스트'!C:E,3,FALSE),"")</f>
        <v/>
      </c>
      <c r="Q897" s="110" t="str">
        <f>IFERROR(IF(E897="O",(INDEX('기사 리스트'!B:B,MATCH("http://skinnonews.com"&amp;A897,'기사 리스트'!C:C,0))),""),"")</f>
        <v/>
      </c>
    </row>
    <row r="898" spans="4:17">
      <c r="D898" s="110" t="str">
        <f t="shared" ref="D898:D961" si="43">IF(AND(LEFT(A898,17)="/global/archives/",ISNUMBER(_xlfn.NUMBERVALUE(MID(A898,18,1))),ISERROR(FIND("ckattempt",A898)),ISERROR(FIND("preview",A898))),"기사임","")</f>
        <v/>
      </c>
      <c r="E898" s="110" t="str">
        <f>IF(D898="기사임",IFERROR(IF((VLOOKUP(CONCATENATE("http://skinnonews.com",A898),'기사 리스트'!C:E,3,FALSE))&gt;='뉴스룸 요약'!$F$17,"O",""),""),"")</f>
        <v/>
      </c>
      <c r="F898" s="110" t="str">
        <f>IFERROR(IF(VLOOKUP(CONCATENATE("http://skinnonews.com"&amp;A898),'기사 리스트'!C:D,2,FALSE)="yes","yes",""),"")</f>
        <v/>
      </c>
      <c r="G898" s="110" t="str">
        <f>IFERROR(IF(E898="O",B898/(EOMONTH('뉴스룸 요약'!$F$17,0)-(VLOOKUP(CONCATENATE("http://skinnonews.com",A898),'기사 리스트'!C:E,3,FALSE))+1),""),"")</f>
        <v/>
      </c>
      <c r="H898" s="110" t="str">
        <f>IFERROR(IF(E898="O",C898/(EOMONTH('뉴스룸 요약'!$F$17,0)-(VLOOKUP(CONCATENATE("http://skinnonews.com",A898),'기사 리스트'!C:E,3,FALSE))+1),""),"")</f>
        <v/>
      </c>
      <c r="I898" s="110" t="str">
        <f t="shared" si="41"/>
        <v/>
      </c>
      <c r="J898" s="110" t="str">
        <f t="shared" si="42"/>
        <v/>
      </c>
      <c r="L898" s="111" t="str">
        <f>IFERROR(VLOOKUP("http://skinnonews.com"&amp;A898,'기사 리스트'!C:E,3,FALSE),"")</f>
        <v/>
      </c>
      <c r="Q898" s="110" t="str">
        <f>IFERROR(IF(E898="O",(INDEX('기사 리스트'!B:B,MATCH("http://skinnonews.com"&amp;A898,'기사 리스트'!C:C,0))),""),"")</f>
        <v/>
      </c>
    </row>
    <row r="899" spans="4:17">
      <c r="D899" s="110" t="str">
        <f t="shared" si="43"/>
        <v/>
      </c>
      <c r="E899" s="110" t="str">
        <f>IF(D899="기사임",IFERROR(IF((VLOOKUP(CONCATENATE("http://skinnonews.com",A899),'기사 리스트'!C:E,3,FALSE))&gt;='뉴스룸 요약'!$F$17,"O",""),""),"")</f>
        <v/>
      </c>
      <c r="F899" s="110" t="str">
        <f>IFERROR(IF(VLOOKUP(CONCATENATE("http://skinnonews.com"&amp;A899),'기사 리스트'!C:D,2,FALSE)="yes","yes",""),"")</f>
        <v/>
      </c>
      <c r="G899" s="110" t="str">
        <f>IFERROR(IF(E899="O",B899/(EOMONTH('뉴스룸 요약'!$F$17,0)-(VLOOKUP(CONCATENATE("http://skinnonews.com",A899),'기사 리스트'!C:E,3,FALSE))+1),""),"")</f>
        <v/>
      </c>
      <c r="H899" s="110" t="str">
        <f>IFERROR(IF(E899="O",C899/(EOMONTH('뉴스룸 요약'!$F$17,0)-(VLOOKUP(CONCATENATE("http://skinnonews.com",A899),'기사 리스트'!C:E,3,FALSE))+1),""),"")</f>
        <v/>
      </c>
      <c r="I899" s="110" t="str">
        <f t="shared" si="41"/>
        <v/>
      </c>
      <c r="J899" s="110" t="str">
        <f t="shared" si="42"/>
        <v/>
      </c>
      <c r="L899" s="111" t="str">
        <f>IFERROR(VLOOKUP("http://skinnonews.com"&amp;A899,'기사 리스트'!C:E,3,FALSE),"")</f>
        <v/>
      </c>
      <c r="Q899" s="110" t="str">
        <f>IFERROR(IF(E899="O",(INDEX('기사 리스트'!B:B,MATCH("http://skinnonews.com"&amp;A899,'기사 리스트'!C:C,0))),""),"")</f>
        <v/>
      </c>
    </row>
    <row r="900" spans="4:17">
      <c r="D900" s="110" t="str">
        <f t="shared" si="43"/>
        <v/>
      </c>
      <c r="E900" s="110" t="str">
        <f>IF(D900="기사임",IFERROR(IF((VLOOKUP(CONCATENATE("http://skinnonews.com",A900),'기사 리스트'!C:E,3,FALSE))&gt;='뉴스룸 요약'!$F$17,"O",""),""),"")</f>
        <v/>
      </c>
      <c r="F900" s="110" t="str">
        <f>IFERROR(IF(VLOOKUP(CONCATENATE("http://skinnonews.com"&amp;A900),'기사 리스트'!C:D,2,FALSE)="yes","yes",""),"")</f>
        <v/>
      </c>
      <c r="G900" s="110" t="str">
        <f>IFERROR(IF(E900="O",B900/(EOMONTH('뉴스룸 요약'!$F$17,0)-(VLOOKUP(CONCATENATE("http://skinnonews.com",A900),'기사 리스트'!C:E,3,FALSE))+1),""),"")</f>
        <v/>
      </c>
      <c r="H900" s="110" t="str">
        <f>IFERROR(IF(E900="O",C900/(EOMONTH('뉴스룸 요약'!$F$17,0)-(VLOOKUP(CONCATENATE("http://skinnonews.com",A900),'기사 리스트'!C:E,3,FALSE))+1),""),"")</f>
        <v/>
      </c>
      <c r="I900" s="110" t="str">
        <f t="shared" si="41"/>
        <v/>
      </c>
      <c r="J900" s="110" t="str">
        <f t="shared" si="42"/>
        <v/>
      </c>
      <c r="L900" s="111" t="str">
        <f>IFERROR(VLOOKUP("http://skinnonews.com"&amp;A900,'기사 리스트'!C:E,3,FALSE),"")</f>
        <v/>
      </c>
      <c r="Q900" s="110" t="str">
        <f>IFERROR(IF(E900="O",(INDEX('기사 리스트'!B:B,MATCH("http://skinnonews.com"&amp;A900,'기사 리스트'!C:C,0))),""),"")</f>
        <v/>
      </c>
    </row>
    <row r="901" spans="4:17">
      <c r="D901" s="110" t="str">
        <f t="shared" si="43"/>
        <v/>
      </c>
      <c r="E901" s="110" t="str">
        <f>IF(D901="기사임",IFERROR(IF((VLOOKUP(CONCATENATE("http://skinnonews.com",A901),'기사 리스트'!C:E,3,FALSE))&gt;='뉴스룸 요약'!$F$17,"O",""),""),"")</f>
        <v/>
      </c>
      <c r="F901" s="110" t="str">
        <f>IFERROR(IF(VLOOKUP(CONCATENATE("http://skinnonews.com"&amp;A901),'기사 리스트'!C:D,2,FALSE)="yes","yes",""),"")</f>
        <v/>
      </c>
      <c r="G901" s="110" t="str">
        <f>IFERROR(IF(E901="O",B901/(EOMONTH('뉴스룸 요약'!$F$17,0)-(VLOOKUP(CONCATENATE("http://skinnonews.com",A901),'기사 리스트'!C:E,3,FALSE))+1),""),"")</f>
        <v/>
      </c>
      <c r="H901" s="110" t="str">
        <f>IFERROR(IF(E901="O",C901/(EOMONTH('뉴스룸 요약'!$F$17,0)-(VLOOKUP(CONCATENATE("http://skinnonews.com",A901),'기사 리스트'!C:E,3,FALSE))+1),""),"")</f>
        <v/>
      </c>
      <c r="I901" s="110" t="str">
        <f t="shared" si="41"/>
        <v/>
      </c>
      <c r="J901" s="110" t="str">
        <f t="shared" si="42"/>
        <v/>
      </c>
      <c r="L901" s="111" t="str">
        <f>IFERROR(VLOOKUP("http://skinnonews.com"&amp;A901,'기사 리스트'!C:E,3,FALSE),"")</f>
        <v/>
      </c>
      <c r="Q901" s="110" t="str">
        <f>IFERROR(IF(E901="O",(INDEX('기사 리스트'!B:B,MATCH("http://skinnonews.com"&amp;A901,'기사 리스트'!C:C,0))),""),"")</f>
        <v/>
      </c>
    </row>
    <row r="902" spans="4:17">
      <c r="D902" s="110" t="str">
        <f t="shared" si="43"/>
        <v/>
      </c>
      <c r="E902" s="110" t="str">
        <f>IF(D902="기사임",IFERROR(IF((VLOOKUP(CONCATENATE("http://skinnonews.com",A902),'기사 리스트'!C:E,3,FALSE))&gt;='뉴스룸 요약'!$F$17,"O",""),""),"")</f>
        <v/>
      </c>
      <c r="F902" s="110" t="str">
        <f>IFERROR(IF(VLOOKUP(CONCATENATE("http://skinnonews.com"&amp;A902),'기사 리스트'!C:D,2,FALSE)="yes","yes",""),"")</f>
        <v/>
      </c>
      <c r="G902" s="110" t="str">
        <f>IFERROR(IF(E902="O",B902/(EOMONTH('뉴스룸 요약'!$F$17,0)-(VLOOKUP(CONCATENATE("http://skinnonews.com",A902),'기사 리스트'!C:E,3,FALSE))+1),""),"")</f>
        <v/>
      </c>
      <c r="H902" s="110" t="str">
        <f>IFERROR(IF(E902="O",C902/(EOMONTH('뉴스룸 요약'!$F$17,0)-(VLOOKUP(CONCATENATE("http://skinnonews.com",A902),'기사 리스트'!C:E,3,FALSE))+1),""),"")</f>
        <v/>
      </c>
      <c r="I902" s="110" t="str">
        <f t="shared" ref="I902:I965" si="44">IFERROR(_xlfn.RANK.EQ(G902,G:G,0),"")</f>
        <v/>
      </c>
      <c r="J902" s="110" t="str">
        <f t="shared" ref="J902:J965" si="45">IFERROR(_xlfn.RANK.EQ(H902,H:H,0),"")</f>
        <v/>
      </c>
      <c r="L902" s="111" t="str">
        <f>IFERROR(VLOOKUP("http://skinnonews.com"&amp;A902,'기사 리스트'!C:E,3,FALSE),"")</f>
        <v/>
      </c>
      <c r="Q902" s="110" t="str">
        <f>IFERROR(IF(E902="O",(INDEX('기사 리스트'!B:B,MATCH("http://skinnonews.com"&amp;A902,'기사 리스트'!C:C,0))),""),"")</f>
        <v/>
      </c>
    </row>
    <row r="903" spans="4:17">
      <c r="D903" s="110" t="str">
        <f t="shared" si="43"/>
        <v/>
      </c>
      <c r="E903" s="110" t="str">
        <f>IF(D903="기사임",IFERROR(IF((VLOOKUP(CONCATENATE("http://skinnonews.com",A903),'기사 리스트'!C:E,3,FALSE))&gt;='뉴스룸 요약'!$F$17,"O",""),""),"")</f>
        <v/>
      </c>
      <c r="F903" s="110" t="str">
        <f>IFERROR(IF(VLOOKUP(CONCATENATE("http://skinnonews.com"&amp;A903),'기사 리스트'!C:D,2,FALSE)="yes","yes",""),"")</f>
        <v/>
      </c>
      <c r="G903" s="110" t="str">
        <f>IFERROR(IF(E903="O",B903/(EOMONTH('뉴스룸 요약'!$F$17,0)-(VLOOKUP(CONCATENATE("http://skinnonews.com",A903),'기사 리스트'!C:E,3,FALSE))+1),""),"")</f>
        <v/>
      </c>
      <c r="H903" s="110" t="str">
        <f>IFERROR(IF(E903="O",C903/(EOMONTH('뉴스룸 요약'!$F$17,0)-(VLOOKUP(CONCATENATE("http://skinnonews.com",A903),'기사 리스트'!C:E,3,FALSE))+1),""),"")</f>
        <v/>
      </c>
      <c r="I903" s="110" t="str">
        <f t="shared" si="44"/>
        <v/>
      </c>
      <c r="J903" s="110" t="str">
        <f t="shared" si="45"/>
        <v/>
      </c>
      <c r="L903" s="111" t="str">
        <f>IFERROR(VLOOKUP("http://skinnonews.com"&amp;A903,'기사 리스트'!C:E,3,FALSE),"")</f>
        <v/>
      </c>
      <c r="Q903" s="110" t="str">
        <f>IFERROR(IF(E903="O",(INDEX('기사 리스트'!B:B,MATCH("http://skinnonews.com"&amp;A903,'기사 리스트'!C:C,0))),""),"")</f>
        <v/>
      </c>
    </row>
    <row r="904" spans="4:17">
      <c r="D904" s="110" t="str">
        <f t="shared" si="43"/>
        <v/>
      </c>
      <c r="E904" s="110" t="str">
        <f>IF(D904="기사임",IFERROR(IF((VLOOKUP(CONCATENATE("http://skinnonews.com",A904),'기사 리스트'!C:E,3,FALSE))&gt;='뉴스룸 요약'!$F$17,"O",""),""),"")</f>
        <v/>
      </c>
      <c r="F904" s="110" t="str">
        <f>IFERROR(IF(VLOOKUP(CONCATENATE("http://skinnonews.com"&amp;A904),'기사 리스트'!C:D,2,FALSE)="yes","yes",""),"")</f>
        <v/>
      </c>
      <c r="G904" s="110" t="str">
        <f>IFERROR(IF(E904="O",B904/(EOMONTH('뉴스룸 요약'!$F$17,0)-(VLOOKUP(CONCATENATE("http://skinnonews.com",A904),'기사 리스트'!C:E,3,FALSE))+1),""),"")</f>
        <v/>
      </c>
      <c r="H904" s="110" t="str">
        <f>IFERROR(IF(E904="O",C904/(EOMONTH('뉴스룸 요약'!$F$17,0)-(VLOOKUP(CONCATENATE("http://skinnonews.com",A904),'기사 리스트'!C:E,3,FALSE))+1),""),"")</f>
        <v/>
      </c>
      <c r="I904" s="110" t="str">
        <f t="shared" si="44"/>
        <v/>
      </c>
      <c r="J904" s="110" t="str">
        <f t="shared" si="45"/>
        <v/>
      </c>
      <c r="L904" s="111" t="str">
        <f>IFERROR(VLOOKUP("http://skinnonews.com"&amp;A904,'기사 리스트'!C:E,3,FALSE),"")</f>
        <v/>
      </c>
      <c r="Q904" s="110" t="str">
        <f>IFERROR(IF(E904="O",(INDEX('기사 리스트'!B:B,MATCH("http://skinnonews.com"&amp;A904,'기사 리스트'!C:C,0))),""),"")</f>
        <v/>
      </c>
    </row>
    <row r="905" spans="4:17">
      <c r="D905" s="110" t="str">
        <f t="shared" si="43"/>
        <v/>
      </c>
      <c r="E905" s="110" t="str">
        <f>IF(D905="기사임",IFERROR(IF((VLOOKUP(CONCATENATE("http://skinnonews.com",A905),'기사 리스트'!C:E,3,FALSE))&gt;='뉴스룸 요약'!$F$17,"O",""),""),"")</f>
        <v/>
      </c>
      <c r="F905" s="110" t="str">
        <f>IFERROR(IF(VLOOKUP(CONCATENATE("http://skinnonews.com"&amp;A905),'기사 리스트'!C:D,2,FALSE)="yes","yes",""),"")</f>
        <v/>
      </c>
      <c r="G905" s="110" t="str">
        <f>IFERROR(IF(E905="O",B905/(EOMONTH('뉴스룸 요약'!$F$17,0)-(VLOOKUP(CONCATENATE("http://skinnonews.com",A905),'기사 리스트'!C:E,3,FALSE))+1),""),"")</f>
        <v/>
      </c>
      <c r="H905" s="110" t="str">
        <f>IFERROR(IF(E905="O",C905/(EOMONTH('뉴스룸 요약'!$F$17,0)-(VLOOKUP(CONCATENATE("http://skinnonews.com",A905),'기사 리스트'!C:E,3,FALSE))+1),""),"")</f>
        <v/>
      </c>
      <c r="I905" s="110" t="str">
        <f t="shared" si="44"/>
        <v/>
      </c>
      <c r="J905" s="110" t="str">
        <f t="shared" si="45"/>
        <v/>
      </c>
      <c r="L905" s="111" t="str">
        <f>IFERROR(VLOOKUP("http://skinnonews.com"&amp;A905,'기사 리스트'!C:E,3,FALSE),"")</f>
        <v/>
      </c>
      <c r="Q905" s="110" t="str">
        <f>IFERROR(IF(E905="O",(INDEX('기사 리스트'!B:B,MATCH("http://skinnonews.com"&amp;A905,'기사 리스트'!C:C,0))),""),"")</f>
        <v/>
      </c>
    </row>
    <row r="906" spans="4:17">
      <c r="D906" s="110" t="str">
        <f t="shared" si="43"/>
        <v/>
      </c>
      <c r="E906" s="110" t="str">
        <f>IF(D906="기사임",IFERROR(IF((VLOOKUP(CONCATENATE("http://skinnonews.com",A906),'기사 리스트'!C:E,3,FALSE))&gt;='뉴스룸 요약'!$F$17,"O",""),""),"")</f>
        <v/>
      </c>
      <c r="F906" s="110" t="str">
        <f>IFERROR(IF(VLOOKUP(CONCATENATE("http://skinnonews.com"&amp;A906),'기사 리스트'!C:D,2,FALSE)="yes","yes",""),"")</f>
        <v/>
      </c>
      <c r="G906" s="110" t="str">
        <f>IFERROR(IF(E906="O",B906/(EOMONTH('뉴스룸 요약'!$F$17,0)-(VLOOKUP(CONCATENATE("http://skinnonews.com",A906),'기사 리스트'!C:E,3,FALSE))+1),""),"")</f>
        <v/>
      </c>
      <c r="H906" s="110" t="str">
        <f>IFERROR(IF(E906="O",C906/(EOMONTH('뉴스룸 요약'!$F$17,0)-(VLOOKUP(CONCATENATE("http://skinnonews.com",A906),'기사 리스트'!C:E,3,FALSE))+1),""),"")</f>
        <v/>
      </c>
      <c r="I906" s="110" t="str">
        <f t="shared" si="44"/>
        <v/>
      </c>
      <c r="J906" s="110" t="str">
        <f t="shared" si="45"/>
        <v/>
      </c>
      <c r="L906" s="111" t="str">
        <f>IFERROR(VLOOKUP("http://skinnonews.com"&amp;A906,'기사 리스트'!C:E,3,FALSE),"")</f>
        <v/>
      </c>
      <c r="Q906" s="110" t="str">
        <f>IFERROR(IF(E906="O",(INDEX('기사 리스트'!B:B,MATCH("http://skinnonews.com"&amp;A906,'기사 리스트'!C:C,0))),""),"")</f>
        <v/>
      </c>
    </row>
    <row r="907" spans="4:17">
      <c r="D907" s="110" t="str">
        <f t="shared" si="43"/>
        <v/>
      </c>
      <c r="E907" s="110" t="str">
        <f>IF(D907="기사임",IFERROR(IF((VLOOKUP(CONCATENATE("http://skinnonews.com",A907),'기사 리스트'!C:E,3,FALSE))&gt;='뉴스룸 요약'!$F$17,"O",""),""),"")</f>
        <v/>
      </c>
      <c r="F907" s="110" t="str">
        <f>IFERROR(IF(VLOOKUP(CONCATENATE("http://skinnonews.com"&amp;A907),'기사 리스트'!C:D,2,FALSE)="yes","yes",""),"")</f>
        <v/>
      </c>
      <c r="G907" s="110" t="str">
        <f>IFERROR(IF(E907="O",B907/(EOMONTH('뉴스룸 요약'!$F$17,0)-(VLOOKUP(CONCATENATE("http://skinnonews.com",A907),'기사 리스트'!C:E,3,FALSE))+1),""),"")</f>
        <v/>
      </c>
      <c r="H907" s="110" t="str">
        <f>IFERROR(IF(E907="O",C907/(EOMONTH('뉴스룸 요약'!$F$17,0)-(VLOOKUP(CONCATENATE("http://skinnonews.com",A907),'기사 리스트'!C:E,3,FALSE))+1),""),"")</f>
        <v/>
      </c>
      <c r="I907" s="110" t="str">
        <f t="shared" si="44"/>
        <v/>
      </c>
      <c r="J907" s="110" t="str">
        <f t="shared" si="45"/>
        <v/>
      </c>
      <c r="L907" s="111" t="str">
        <f>IFERROR(VLOOKUP("http://skinnonews.com"&amp;A907,'기사 리스트'!C:E,3,FALSE),"")</f>
        <v/>
      </c>
      <c r="Q907" s="110" t="str">
        <f>IFERROR(IF(E907="O",(INDEX('기사 리스트'!B:B,MATCH("http://skinnonews.com"&amp;A907,'기사 리스트'!C:C,0))),""),"")</f>
        <v/>
      </c>
    </row>
    <row r="908" spans="4:17">
      <c r="D908" s="110" t="str">
        <f t="shared" si="43"/>
        <v/>
      </c>
      <c r="E908" s="110" t="str">
        <f>IF(D908="기사임",IFERROR(IF((VLOOKUP(CONCATENATE("http://skinnonews.com",A908),'기사 리스트'!C:E,3,FALSE))&gt;='뉴스룸 요약'!$F$17,"O",""),""),"")</f>
        <v/>
      </c>
      <c r="F908" s="110" t="str">
        <f>IFERROR(IF(VLOOKUP(CONCATENATE("http://skinnonews.com"&amp;A908),'기사 리스트'!C:D,2,FALSE)="yes","yes",""),"")</f>
        <v/>
      </c>
      <c r="G908" s="110" t="str">
        <f>IFERROR(IF(E908="O",B908/(EOMONTH('뉴스룸 요약'!$F$17,0)-(VLOOKUP(CONCATENATE("http://skinnonews.com",A908),'기사 리스트'!C:E,3,FALSE))+1),""),"")</f>
        <v/>
      </c>
      <c r="H908" s="110" t="str">
        <f>IFERROR(IF(E908="O",C908/(EOMONTH('뉴스룸 요약'!$F$17,0)-(VLOOKUP(CONCATENATE("http://skinnonews.com",A908),'기사 리스트'!C:E,3,FALSE))+1),""),"")</f>
        <v/>
      </c>
      <c r="I908" s="110" t="str">
        <f t="shared" si="44"/>
        <v/>
      </c>
      <c r="J908" s="110" t="str">
        <f t="shared" si="45"/>
        <v/>
      </c>
      <c r="L908" s="111" t="str">
        <f>IFERROR(VLOOKUP("http://skinnonews.com"&amp;A908,'기사 리스트'!C:E,3,FALSE),"")</f>
        <v/>
      </c>
      <c r="Q908" s="110" t="str">
        <f>IFERROR(IF(E908="O",(INDEX('기사 리스트'!B:B,MATCH("http://skinnonews.com"&amp;A908,'기사 리스트'!C:C,0))),""),"")</f>
        <v/>
      </c>
    </row>
    <row r="909" spans="4:17">
      <c r="D909" s="110" t="str">
        <f t="shared" si="43"/>
        <v/>
      </c>
      <c r="E909" s="110" t="str">
        <f>IF(D909="기사임",IFERROR(IF((VLOOKUP(CONCATENATE("http://skinnonews.com",A909),'기사 리스트'!C:E,3,FALSE))&gt;='뉴스룸 요약'!$F$17,"O",""),""),"")</f>
        <v/>
      </c>
      <c r="F909" s="110" t="str">
        <f>IFERROR(IF(VLOOKUP(CONCATENATE("http://skinnonews.com"&amp;A909),'기사 리스트'!C:D,2,FALSE)="yes","yes",""),"")</f>
        <v/>
      </c>
      <c r="G909" s="110" t="str">
        <f>IFERROR(IF(E909="O",B909/(EOMONTH('뉴스룸 요약'!$F$17,0)-(VLOOKUP(CONCATENATE("http://skinnonews.com",A909),'기사 리스트'!C:E,3,FALSE))+1),""),"")</f>
        <v/>
      </c>
      <c r="H909" s="110" t="str">
        <f>IFERROR(IF(E909="O",C909/(EOMONTH('뉴스룸 요약'!$F$17,0)-(VLOOKUP(CONCATENATE("http://skinnonews.com",A909),'기사 리스트'!C:E,3,FALSE))+1),""),"")</f>
        <v/>
      </c>
      <c r="I909" s="110" t="str">
        <f t="shared" si="44"/>
        <v/>
      </c>
      <c r="J909" s="110" t="str">
        <f t="shared" si="45"/>
        <v/>
      </c>
      <c r="L909" s="111" t="str">
        <f>IFERROR(VLOOKUP("http://skinnonews.com"&amp;A909,'기사 리스트'!C:E,3,FALSE),"")</f>
        <v/>
      </c>
      <c r="Q909" s="110" t="str">
        <f>IFERROR(IF(E909="O",(INDEX('기사 리스트'!B:B,MATCH("http://skinnonews.com"&amp;A909,'기사 리스트'!C:C,0))),""),"")</f>
        <v/>
      </c>
    </row>
    <row r="910" spans="4:17">
      <c r="D910" s="110" t="str">
        <f t="shared" si="43"/>
        <v/>
      </c>
      <c r="E910" s="110" t="str">
        <f>IF(D910="기사임",IFERROR(IF((VLOOKUP(CONCATENATE("http://skinnonews.com",A910),'기사 리스트'!C:E,3,FALSE))&gt;='뉴스룸 요약'!$F$17,"O",""),""),"")</f>
        <v/>
      </c>
      <c r="F910" s="110" t="str">
        <f>IFERROR(IF(VLOOKUP(CONCATENATE("http://skinnonews.com"&amp;A910),'기사 리스트'!C:D,2,FALSE)="yes","yes",""),"")</f>
        <v/>
      </c>
      <c r="G910" s="110" t="str">
        <f>IFERROR(IF(E910="O",B910/(EOMONTH('뉴스룸 요약'!$F$17,0)-(VLOOKUP(CONCATENATE("http://skinnonews.com",A910),'기사 리스트'!C:E,3,FALSE))+1),""),"")</f>
        <v/>
      </c>
      <c r="H910" s="110" t="str">
        <f>IFERROR(IF(E910="O",C910/(EOMONTH('뉴스룸 요약'!$F$17,0)-(VLOOKUP(CONCATENATE("http://skinnonews.com",A910),'기사 리스트'!C:E,3,FALSE))+1),""),"")</f>
        <v/>
      </c>
      <c r="I910" s="110" t="str">
        <f t="shared" si="44"/>
        <v/>
      </c>
      <c r="J910" s="110" t="str">
        <f t="shared" si="45"/>
        <v/>
      </c>
      <c r="L910" s="111" t="str">
        <f>IFERROR(VLOOKUP("http://skinnonews.com"&amp;A910,'기사 리스트'!C:E,3,FALSE),"")</f>
        <v/>
      </c>
      <c r="Q910" s="110" t="str">
        <f>IFERROR(IF(E910="O",(INDEX('기사 리스트'!B:B,MATCH("http://skinnonews.com"&amp;A910,'기사 리스트'!C:C,0))),""),"")</f>
        <v/>
      </c>
    </row>
    <row r="911" spans="4:17">
      <c r="D911" s="110" t="str">
        <f t="shared" si="43"/>
        <v/>
      </c>
      <c r="E911" s="110" t="str">
        <f>IF(D911="기사임",IFERROR(IF((VLOOKUP(CONCATENATE("http://skinnonews.com",A911),'기사 리스트'!C:E,3,FALSE))&gt;='뉴스룸 요약'!$F$17,"O",""),""),"")</f>
        <v/>
      </c>
      <c r="F911" s="110" t="str">
        <f>IFERROR(IF(VLOOKUP(CONCATENATE("http://skinnonews.com"&amp;A911),'기사 리스트'!C:D,2,FALSE)="yes","yes",""),"")</f>
        <v/>
      </c>
      <c r="G911" s="110" t="str">
        <f>IFERROR(IF(E911="O",B911/(EOMONTH('뉴스룸 요약'!$F$17,0)-(VLOOKUP(CONCATENATE("http://skinnonews.com",A911),'기사 리스트'!C:E,3,FALSE))+1),""),"")</f>
        <v/>
      </c>
      <c r="H911" s="110" t="str">
        <f>IFERROR(IF(E911="O",C911/(EOMONTH('뉴스룸 요약'!$F$17,0)-(VLOOKUP(CONCATENATE("http://skinnonews.com",A911),'기사 리스트'!C:E,3,FALSE))+1),""),"")</f>
        <v/>
      </c>
      <c r="I911" s="110" t="str">
        <f t="shared" si="44"/>
        <v/>
      </c>
      <c r="J911" s="110" t="str">
        <f t="shared" si="45"/>
        <v/>
      </c>
      <c r="L911" s="111" t="str">
        <f>IFERROR(VLOOKUP("http://skinnonews.com"&amp;A911,'기사 리스트'!C:E,3,FALSE),"")</f>
        <v/>
      </c>
      <c r="Q911" s="110" t="str">
        <f>IFERROR(IF(E911="O",(INDEX('기사 리스트'!B:B,MATCH("http://skinnonews.com"&amp;A911,'기사 리스트'!C:C,0))),""),"")</f>
        <v/>
      </c>
    </row>
    <row r="912" spans="4:17">
      <c r="D912" s="110" t="str">
        <f t="shared" si="43"/>
        <v/>
      </c>
      <c r="E912" s="110" t="str">
        <f>IF(D912="기사임",IFERROR(IF((VLOOKUP(CONCATENATE("http://skinnonews.com",A912),'기사 리스트'!C:E,3,FALSE))&gt;='뉴스룸 요약'!$F$17,"O",""),""),"")</f>
        <v/>
      </c>
      <c r="F912" s="110" t="str">
        <f>IFERROR(IF(VLOOKUP(CONCATENATE("http://skinnonews.com"&amp;A912),'기사 리스트'!C:D,2,FALSE)="yes","yes",""),"")</f>
        <v/>
      </c>
      <c r="G912" s="110" t="str">
        <f>IFERROR(IF(E912="O",B912/(EOMONTH('뉴스룸 요약'!$F$17,0)-(VLOOKUP(CONCATENATE("http://skinnonews.com",A912),'기사 리스트'!C:E,3,FALSE))+1),""),"")</f>
        <v/>
      </c>
      <c r="H912" s="110" t="str">
        <f>IFERROR(IF(E912="O",C912/(EOMONTH('뉴스룸 요약'!$F$17,0)-(VLOOKUP(CONCATENATE("http://skinnonews.com",A912),'기사 리스트'!C:E,3,FALSE))+1),""),"")</f>
        <v/>
      </c>
      <c r="I912" s="110" t="str">
        <f t="shared" si="44"/>
        <v/>
      </c>
      <c r="J912" s="110" t="str">
        <f t="shared" si="45"/>
        <v/>
      </c>
      <c r="L912" s="111" t="str">
        <f>IFERROR(VLOOKUP("http://skinnonews.com"&amp;A912,'기사 리스트'!C:E,3,FALSE),"")</f>
        <v/>
      </c>
      <c r="Q912" s="110" t="str">
        <f>IFERROR(IF(E912="O",(INDEX('기사 리스트'!B:B,MATCH("http://skinnonews.com"&amp;A912,'기사 리스트'!C:C,0))),""),"")</f>
        <v/>
      </c>
    </row>
    <row r="913" spans="4:17">
      <c r="D913" s="110" t="str">
        <f t="shared" si="43"/>
        <v/>
      </c>
      <c r="E913" s="110" t="str">
        <f>IF(D913="기사임",IFERROR(IF((VLOOKUP(CONCATENATE("http://skinnonews.com",A913),'기사 리스트'!C:E,3,FALSE))&gt;='뉴스룸 요약'!$F$17,"O",""),""),"")</f>
        <v/>
      </c>
      <c r="F913" s="110" t="str">
        <f>IFERROR(IF(VLOOKUP(CONCATENATE("http://skinnonews.com"&amp;A913),'기사 리스트'!C:D,2,FALSE)="yes","yes",""),"")</f>
        <v/>
      </c>
      <c r="G913" s="110" t="str">
        <f>IFERROR(IF(E913="O",B913/(EOMONTH('뉴스룸 요약'!$F$17,0)-(VLOOKUP(CONCATENATE("http://skinnonews.com",A913),'기사 리스트'!C:E,3,FALSE))+1),""),"")</f>
        <v/>
      </c>
      <c r="H913" s="110" t="str">
        <f>IFERROR(IF(E913="O",C913/(EOMONTH('뉴스룸 요약'!$F$17,0)-(VLOOKUP(CONCATENATE("http://skinnonews.com",A913),'기사 리스트'!C:E,3,FALSE))+1),""),"")</f>
        <v/>
      </c>
      <c r="I913" s="110" t="str">
        <f t="shared" si="44"/>
        <v/>
      </c>
      <c r="J913" s="110" t="str">
        <f t="shared" si="45"/>
        <v/>
      </c>
      <c r="L913" s="111" t="str">
        <f>IFERROR(VLOOKUP("http://skinnonews.com"&amp;A913,'기사 리스트'!C:E,3,FALSE),"")</f>
        <v/>
      </c>
      <c r="Q913" s="110" t="str">
        <f>IFERROR(IF(E913="O",(INDEX('기사 리스트'!B:B,MATCH("http://skinnonews.com"&amp;A913,'기사 리스트'!C:C,0))),""),"")</f>
        <v/>
      </c>
    </row>
    <row r="914" spans="4:17">
      <c r="D914" s="110" t="str">
        <f t="shared" si="43"/>
        <v/>
      </c>
      <c r="E914" s="110" t="str">
        <f>IF(D914="기사임",IFERROR(IF((VLOOKUP(CONCATENATE("http://skinnonews.com",A914),'기사 리스트'!C:E,3,FALSE))&gt;='뉴스룸 요약'!$F$17,"O",""),""),"")</f>
        <v/>
      </c>
      <c r="F914" s="110" t="str">
        <f>IFERROR(IF(VLOOKUP(CONCATENATE("http://skinnonews.com"&amp;A914),'기사 리스트'!C:D,2,FALSE)="yes","yes",""),"")</f>
        <v/>
      </c>
      <c r="G914" s="110" t="str">
        <f>IFERROR(IF(E914="O",B914/(EOMONTH('뉴스룸 요약'!$F$17,0)-(VLOOKUP(CONCATENATE("http://skinnonews.com",A914),'기사 리스트'!C:E,3,FALSE))+1),""),"")</f>
        <v/>
      </c>
      <c r="H914" s="110" t="str">
        <f>IFERROR(IF(E914="O",C914/(EOMONTH('뉴스룸 요약'!$F$17,0)-(VLOOKUP(CONCATENATE("http://skinnonews.com",A914),'기사 리스트'!C:E,3,FALSE))+1),""),"")</f>
        <v/>
      </c>
      <c r="I914" s="110" t="str">
        <f t="shared" si="44"/>
        <v/>
      </c>
      <c r="J914" s="110" t="str">
        <f t="shared" si="45"/>
        <v/>
      </c>
      <c r="L914" s="111" t="str">
        <f>IFERROR(VLOOKUP("http://skinnonews.com"&amp;A914,'기사 리스트'!C:E,3,FALSE),"")</f>
        <v/>
      </c>
      <c r="Q914" s="110" t="str">
        <f>IFERROR(IF(E914="O",(INDEX('기사 리스트'!B:B,MATCH("http://skinnonews.com"&amp;A914,'기사 리스트'!C:C,0))),""),"")</f>
        <v/>
      </c>
    </row>
    <row r="915" spans="4:17">
      <c r="D915" s="110" t="str">
        <f t="shared" si="43"/>
        <v/>
      </c>
      <c r="E915" s="110" t="str">
        <f>IF(D915="기사임",IFERROR(IF((VLOOKUP(CONCATENATE("http://skinnonews.com",A915),'기사 리스트'!C:E,3,FALSE))&gt;='뉴스룸 요약'!$F$17,"O",""),""),"")</f>
        <v/>
      </c>
      <c r="F915" s="110" t="str">
        <f>IFERROR(IF(VLOOKUP(CONCATENATE("http://skinnonews.com"&amp;A915),'기사 리스트'!C:D,2,FALSE)="yes","yes",""),"")</f>
        <v/>
      </c>
      <c r="G915" s="110" t="str">
        <f>IFERROR(IF(E915="O",B915/(EOMONTH('뉴스룸 요약'!$F$17,0)-(VLOOKUP(CONCATENATE("http://skinnonews.com",A915),'기사 리스트'!C:E,3,FALSE))+1),""),"")</f>
        <v/>
      </c>
      <c r="H915" s="110" t="str">
        <f>IFERROR(IF(E915="O",C915/(EOMONTH('뉴스룸 요약'!$F$17,0)-(VLOOKUP(CONCATENATE("http://skinnonews.com",A915),'기사 리스트'!C:E,3,FALSE))+1),""),"")</f>
        <v/>
      </c>
      <c r="I915" s="110" t="str">
        <f t="shared" si="44"/>
        <v/>
      </c>
      <c r="J915" s="110" t="str">
        <f t="shared" si="45"/>
        <v/>
      </c>
      <c r="L915" s="111" t="str">
        <f>IFERROR(VLOOKUP("http://skinnonews.com"&amp;A915,'기사 리스트'!C:E,3,FALSE),"")</f>
        <v/>
      </c>
      <c r="Q915" s="110" t="str">
        <f>IFERROR(IF(E915="O",(INDEX('기사 리스트'!B:B,MATCH("http://skinnonews.com"&amp;A915,'기사 리스트'!C:C,0))),""),"")</f>
        <v/>
      </c>
    </row>
    <row r="916" spans="4:17">
      <c r="D916" s="110" t="str">
        <f t="shared" si="43"/>
        <v/>
      </c>
      <c r="E916" s="110" t="str">
        <f>IF(D916="기사임",IFERROR(IF((VLOOKUP(CONCATENATE("http://skinnonews.com",A916),'기사 리스트'!C:E,3,FALSE))&gt;='뉴스룸 요약'!$F$17,"O",""),""),"")</f>
        <v/>
      </c>
      <c r="F916" s="110" t="str">
        <f>IFERROR(IF(VLOOKUP(CONCATENATE("http://skinnonews.com"&amp;A916),'기사 리스트'!C:D,2,FALSE)="yes","yes",""),"")</f>
        <v/>
      </c>
      <c r="G916" s="110" t="str">
        <f>IFERROR(IF(E916="O",B916/(EOMONTH('뉴스룸 요약'!$F$17,0)-(VLOOKUP(CONCATENATE("http://skinnonews.com",A916),'기사 리스트'!C:E,3,FALSE))+1),""),"")</f>
        <v/>
      </c>
      <c r="H916" s="110" t="str">
        <f>IFERROR(IF(E916="O",C916/(EOMONTH('뉴스룸 요약'!$F$17,0)-(VLOOKUP(CONCATENATE("http://skinnonews.com",A916),'기사 리스트'!C:E,3,FALSE))+1),""),"")</f>
        <v/>
      </c>
      <c r="I916" s="110" t="str">
        <f t="shared" si="44"/>
        <v/>
      </c>
      <c r="J916" s="110" t="str">
        <f t="shared" si="45"/>
        <v/>
      </c>
      <c r="L916" s="111" t="str">
        <f>IFERROR(VLOOKUP("http://skinnonews.com"&amp;A916,'기사 리스트'!C:E,3,FALSE),"")</f>
        <v/>
      </c>
      <c r="Q916" s="110" t="str">
        <f>IFERROR(IF(E916="O",(INDEX('기사 리스트'!B:B,MATCH("http://skinnonews.com"&amp;A916,'기사 리스트'!C:C,0))),""),"")</f>
        <v/>
      </c>
    </row>
    <row r="917" spans="4:17">
      <c r="D917" s="110" t="str">
        <f t="shared" si="43"/>
        <v/>
      </c>
      <c r="E917" s="110" t="str">
        <f>IF(D917="기사임",IFERROR(IF((VLOOKUP(CONCATENATE("http://skinnonews.com",A917),'기사 리스트'!C:E,3,FALSE))&gt;='뉴스룸 요약'!$F$17,"O",""),""),"")</f>
        <v/>
      </c>
      <c r="F917" s="110" t="str">
        <f>IFERROR(IF(VLOOKUP(CONCATENATE("http://skinnonews.com"&amp;A917),'기사 리스트'!C:D,2,FALSE)="yes","yes",""),"")</f>
        <v/>
      </c>
      <c r="G917" s="110" t="str">
        <f>IFERROR(IF(E917="O",B917/(EOMONTH('뉴스룸 요약'!$F$17,0)-(VLOOKUP(CONCATENATE("http://skinnonews.com",A917),'기사 리스트'!C:E,3,FALSE))+1),""),"")</f>
        <v/>
      </c>
      <c r="H917" s="110" t="str">
        <f>IFERROR(IF(E917="O",C917/(EOMONTH('뉴스룸 요약'!$F$17,0)-(VLOOKUP(CONCATENATE("http://skinnonews.com",A917),'기사 리스트'!C:E,3,FALSE))+1),""),"")</f>
        <v/>
      </c>
      <c r="I917" s="110" t="str">
        <f t="shared" si="44"/>
        <v/>
      </c>
      <c r="J917" s="110" t="str">
        <f t="shared" si="45"/>
        <v/>
      </c>
      <c r="L917" s="111" t="str">
        <f>IFERROR(VLOOKUP("http://skinnonews.com"&amp;A917,'기사 리스트'!C:E,3,FALSE),"")</f>
        <v/>
      </c>
      <c r="Q917" s="110" t="str">
        <f>IFERROR(IF(E917="O",(INDEX('기사 리스트'!B:B,MATCH("http://skinnonews.com"&amp;A917,'기사 리스트'!C:C,0))),""),"")</f>
        <v/>
      </c>
    </row>
    <row r="918" spans="4:17">
      <c r="D918" s="110" t="str">
        <f t="shared" si="43"/>
        <v/>
      </c>
      <c r="E918" s="110" t="str">
        <f>IF(D918="기사임",IFERROR(IF((VLOOKUP(CONCATENATE("http://skinnonews.com",A918),'기사 리스트'!C:E,3,FALSE))&gt;='뉴스룸 요약'!$F$17,"O",""),""),"")</f>
        <v/>
      </c>
      <c r="F918" s="110" t="str">
        <f>IFERROR(IF(VLOOKUP(CONCATENATE("http://skinnonews.com"&amp;A918),'기사 리스트'!C:D,2,FALSE)="yes","yes",""),"")</f>
        <v/>
      </c>
      <c r="G918" s="110" t="str">
        <f>IFERROR(IF(E918="O",B918/(EOMONTH('뉴스룸 요약'!$F$17,0)-(VLOOKUP(CONCATENATE("http://skinnonews.com",A918),'기사 리스트'!C:E,3,FALSE))+1),""),"")</f>
        <v/>
      </c>
      <c r="H918" s="110" t="str">
        <f>IFERROR(IF(E918="O",C918/(EOMONTH('뉴스룸 요약'!$F$17,0)-(VLOOKUP(CONCATENATE("http://skinnonews.com",A918),'기사 리스트'!C:E,3,FALSE))+1),""),"")</f>
        <v/>
      </c>
      <c r="I918" s="110" t="str">
        <f t="shared" si="44"/>
        <v/>
      </c>
      <c r="J918" s="110" t="str">
        <f t="shared" si="45"/>
        <v/>
      </c>
      <c r="L918" s="111" t="str">
        <f>IFERROR(VLOOKUP("http://skinnonews.com"&amp;A918,'기사 리스트'!C:E,3,FALSE),"")</f>
        <v/>
      </c>
      <c r="Q918" s="110" t="str">
        <f>IFERROR(IF(E918="O",(INDEX('기사 리스트'!B:B,MATCH("http://skinnonews.com"&amp;A918,'기사 리스트'!C:C,0))),""),"")</f>
        <v/>
      </c>
    </row>
    <row r="919" spans="4:17">
      <c r="D919" s="110" t="str">
        <f t="shared" si="43"/>
        <v/>
      </c>
      <c r="E919" s="110" t="str">
        <f>IF(D919="기사임",IFERROR(IF((VLOOKUP(CONCATENATE("http://skinnonews.com",A919),'기사 리스트'!C:E,3,FALSE))&gt;='뉴스룸 요약'!$F$17,"O",""),""),"")</f>
        <v/>
      </c>
      <c r="F919" s="110" t="str">
        <f>IFERROR(IF(VLOOKUP(CONCATENATE("http://skinnonews.com"&amp;A919),'기사 리스트'!C:D,2,FALSE)="yes","yes",""),"")</f>
        <v/>
      </c>
      <c r="G919" s="110" t="str">
        <f>IFERROR(IF(E919="O",B919/(EOMONTH('뉴스룸 요약'!$F$17,0)-(VLOOKUP(CONCATENATE("http://skinnonews.com",A919),'기사 리스트'!C:E,3,FALSE))+1),""),"")</f>
        <v/>
      </c>
      <c r="H919" s="110" t="str">
        <f>IFERROR(IF(E919="O",C919/(EOMONTH('뉴스룸 요약'!$F$17,0)-(VLOOKUP(CONCATENATE("http://skinnonews.com",A919),'기사 리스트'!C:E,3,FALSE))+1),""),"")</f>
        <v/>
      </c>
      <c r="I919" s="110" t="str">
        <f t="shared" si="44"/>
        <v/>
      </c>
      <c r="J919" s="110" t="str">
        <f t="shared" si="45"/>
        <v/>
      </c>
      <c r="L919" s="111" t="str">
        <f>IFERROR(VLOOKUP("http://skinnonews.com"&amp;A919,'기사 리스트'!C:E,3,FALSE),"")</f>
        <v/>
      </c>
      <c r="Q919" s="110" t="str">
        <f>IFERROR(IF(E919="O",(INDEX('기사 리스트'!B:B,MATCH("http://skinnonews.com"&amp;A919,'기사 리스트'!C:C,0))),""),"")</f>
        <v/>
      </c>
    </row>
    <row r="920" spans="4:17">
      <c r="D920" s="110" t="str">
        <f t="shared" si="43"/>
        <v/>
      </c>
      <c r="E920" s="110" t="str">
        <f>IF(D920="기사임",IFERROR(IF((VLOOKUP(CONCATENATE("http://skinnonews.com",A920),'기사 리스트'!C:E,3,FALSE))&gt;='뉴스룸 요약'!$F$17,"O",""),""),"")</f>
        <v/>
      </c>
      <c r="F920" s="110" t="str">
        <f>IFERROR(IF(VLOOKUP(CONCATENATE("http://skinnonews.com"&amp;A920),'기사 리스트'!C:D,2,FALSE)="yes","yes",""),"")</f>
        <v/>
      </c>
      <c r="G920" s="110" t="str">
        <f>IFERROR(IF(E920="O",B920/(EOMONTH('뉴스룸 요약'!$F$17,0)-(VLOOKUP(CONCATENATE("http://skinnonews.com",A920),'기사 리스트'!C:E,3,FALSE))+1),""),"")</f>
        <v/>
      </c>
      <c r="H920" s="110" t="str">
        <f>IFERROR(IF(E920="O",C920/(EOMONTH('뉴스룸 요약'!$F$17,0)-(VLOOKUP(CONCATENATE("http://skinnonews.com",A920),'기사 리스트'!C:E,3,FALSE))+1),""),"")</f>
        <v/>
      </c>
      <c r="I920" s="110" t="str">
        <f t="shared" si="44"/>
        <v/>
      </c>
      <c r="J920" s="110" t="str">
        <f t="shared" si="45"/>
        <v/>
      </c>
      <c r="L920" s="111" t="str">
        <f>IFERROR(VLOOKUP("http://skinnonews.com"&amp;A920,'기사 리스트'!C:E,3,FALSE),"")</f>
        <v/>
      </c>
      <c r="Q920" s="110" t="str">
        <f>IFERROR(IF(E920="O",(INDEX('기사 리스트'!B:B,MATCH("http://skinnonews.com"&amp;A920,'기사 리스트'!C:C,0))),""),"")</f>
        <v/>
      </c>
    </row>
    <row r="921" spans="4:17">
      <c r="D921" s="110" t="str">
        <f t="shared" si="43"/>
        <v/>
      </c>
      <c r="E921" s="110" t="str">
        <f>IF(D921="기사임",IFERROR(IF((VLOOKUP(CONCATENATE("http://skinnonews.com",A921),'기사 리스트'!C:E,3,FALSE))&gt;='뉴스룸 요약'!$F$17,"O",""),""),"")</f>
        <v/>
      </c>
      <c r="F921" s="110" t="str">
        <f>IFERROR(IF(VLOOKUP(CONCATENATE("http://skinnonews.com"&amp;A921),'기사 리스트'!C:D,2,FALSE)="yes","yes",""),"")</f>
        <v/>
      </c>
      <c r="G921" s="110" t="str">
        <f>IFERROR(IF(E921="O",B921/(EOMONTH('뉴스룸 요약'!$F$17,0)-(VLOOKUP(CONCATENATE("http://skinnonews.com",A921),'기사 리스트'!C:E,3,FALSE))+1),""),"")</f>
        <v/>
      </c>
      <c r="H921" s="110" t="str">
        <f>IFERROR(IF(E921="O",C921/(EOMONTH('뉴스룸 요약'!$F$17,0)-(VLOOKUP(CONCATENATE("http://skinnonews.com",A921),'기사 리스트'!C:E,3,FALSE))+1),""),"")</f>
        <v/>
      </c>
      <c r="I921" s="110" t="str">
        <f t="shared" si="44"/>
        <v/>
      </c>
      <c r="J921" s="110" t="str">
        <f t="shared" si="45"/>
        <v/>
      </c>
      <c r="L921" s="111" t="str">
        <f>IFERROR(VLOOKUP("http://skinnonews.com"&amp;A921,'기사 리스트'!C:E,3,FALSE),"")</f>
        <v/>
      </c>
      <c r="Q921" s="110" t="str">
        <f>IFERROR(IF(E921="O",(INDEX('기사 리스트'!B:B,MATCH("http://skinnonews.com"&amp;A921,'기사 리스트'!C:C,0))),""),"")</f>
        <v/>
      </c>
    </row>
    <row r="922" spans="4:17">
      <c r="D922" s="110" t="str">
        <f t="shared" si="43"/>
        <v/>
      </c>
      <c r="E922" s="110" t="str">
        <f>IF(D922="기사임",IFERROR(IF((VLOOKUP(CONCATENATE("http://skinnonews.com",A922),'기사 리스트'!C:E,3,FALSE))&gt;='뉴스룸 요약'!$F$17,"O",""),""),"")</f>
        <v/>
      </c>
      <c r="F922" s="110" t="str">
        <f>IFERROR(IF(VLOOKUP(CONCATENATE("http://skinnonews.com"&amp;A922),'기사 리스트'!C:D,2,FALSE)="yes","yes",""),"")</f>
        <v/>
      </c>
      <c r="G922" s="110" t="str">
        <f>IFERROR(IF(E922="O",B922/(EOMONTH('뉴스룸 요약'!$F$17,0)-(VLOOKUP(CONCATENATE("http://skinnonews.com",A922),'기사 리스트'!C:E,3,FALSE))+1),""),"")</f>
        <v/>
      </c>
      <c r="H922" s="110" t="str">
        <f>IFERROR(IF(E922="O",C922/(EOMONTH('뉴스룸 요약'!$F$17,0)-(VLOOKUP(CONCATENATE("http://skinnonews.com",A922),'기사 리스트'!C:E,3,FALSE))+1),""),"")</f>
        <v/>
      </c>
      <c r="I922" s="110" t="str">
        <f t="shared" si="44"/>
        <v/>
      </c>
      <c r="J922" s="110" t="str">
        <f t="shared" si="45"/>
        <v/>
      </c>
      <c r="L922" s="111" t="str">
        <f>IFERROR(VLOOKUP("http://skinnonews.com"&amp;A922,'기사 리스트'!C:E,3,FALSE),"")</f>
        <v/>
      </c>
      <c r="Q922" s="110" t="str">
        <f>IFERROR(IF(E922="O",(INDEX('기사 리스트'!B:B,MATCH("http://skinnonews.com"&amp;A922,'기사 리스트'!C:C,0))),""),"")</f>
        <v/>
      </c>
    </row>
    <row r="923" spans="4:17">
      <c r="D923" s="110" t="str">
        <f t="shared" si="43"/>
        <v/>
      </c>
      <c r="E923" s="110" t="str">
        <f>IF(D923="기사임",IFERROR(IF((VLOOKUP(CONCATENATE("http://skinnonews.com",A923),'기사 리스트'!C:E,3,FALSE))&gt;='뉴스룸 요약'!$F$17,"O",""),""),"")</f>
        <v/>
      </c>
      <c r="F923" s="110" t="str">
        <f>IFERROR(IF(VLOOKUP(CONCATENATE("http://skinnonews.com"&amp;A923),'기사 리스트'!C:D,2,FALSE)="yes","yes",""),"")</f>
        <v/>
      </c>
      <c r="G923" s="110" t="str">
        <f>IFERROR(IF(E923="O",B923/(EOMONTH('뉴스룸 요약'!$F$17,0)-(VLOOKUP(CONCATENATE("http://skinnonews.com",A923),'기사 리스트'!C:E,3,FALSE))+1),""),"")</f>
        <v/>
      </c>
      <c r="H923" s="110" t="str">
        <f>IFERROR(IF(E923="O",C923/(EOMONTH('뉴스룸 요약'!$F$17,0)-(VLOOKUP(CONCATENATE("http://skinnonews.com",A923),'기사 리스트'!C:E,3,FALSE))+1),""),"")</f>
        <v/>
      </c>
      <c r="I923" s="110" t="str">
        <f t="shared" si="44"/>
        <v/>
      </c>
      <c r="J923" s="110" t="str">
        <f t="shared" si="45"/>
        <v/>
      </c>
      <c r="L923" s="111" t="str">
        <f>IFERROR(VLOOKUP("http://skinnonews.com"&amp;A923,'기사 리스트'!C:E,3,FALSE),"")</f>
        <v/>
      </c>
      <c r="Q923" s="110" t="str">
        <f>IFERROR(IF(E923="O",(INDEX('기사 리스트'!B:B,MATCH("http://skinnonews.com"&amp;A923,'기사 리스트'!C:C,0))),""),"")</f>
        <v/>
      </c>
    </row>
    <row r="924" spans="4:17">
      <c r="D924" s="110" t="str">
        <f t="shared" si="43"/>
        <v/>
      </c>
      <c r="E924" s="110" t="str">
        <f>IF(D924="기사임",IFERROR(IF((VLOOKUP(CONCATENATE("http://skinnonews.com",A924),'기사 리스트'!C:E,3,FALSE))&gt;='뉴스룸 요약'!$F$17,"O",""),""),"")</f>
        <v/>
      </c>
      <c r="F924" s="110" t="str">
        <f>IFERROR(IF(VLOOKUP(CONCATENATE("http://skinnonews.com"&amp;A924),'기사 리스트'!C:D,2,FALSE)="yes","yes",""),"")</f>
        <v/>
      </c>
      <c r="G924" s="110" t="str">
        <f>IFERROR(IF(E924="O",B924/(EOMONTH('뉴스룸 요약'!$F$17,0)-(VLOOKUP(CONCATENATE("http://skinnonews.com",A924),'기사 리스트'!C:E,3,FALSE))+1),""),"")</f>
        <v/>
      </c>
      <c r="H924" s="110" t="str">
        <f>IFERROR(IF(E924="O",C924/(EOMONTH('뉴스룸 요약'!$F$17,0)-(VLOOKUP(CONCATENATE("http://skinnonews.com",A924),'기사 리스트'!C:E,3,FALSE))+1),""),"")</f>
        <v/>
      </c>
      <c r="I924" s="110" t="str">
        <f t="shared" si="44"/>
        <v/>
      </c>
      <c r="J924" s="110" t="str">
        <f t="shared" si="45"/>
        <v/>
      </c>
      <c r="L924" s="111" t="str">
        <f>IFERROR(VLOOKUP("http://skinnonews.com"&amp;A924,'기사 리스트'!C:E,3,FALSE),"")</f>
        <v/>
      </c>
      <c r="Q924" s="110" t="str">
        <f>IFERROR(IF(E924="O",(INDEX('기사 리스트'!B:B,MATCH("http://skinnonews.com"&amp;A924,'기사 리스트'!C:C,0))),""),"")</f>
        <v/>
      </c>
    </row>
    <row r="925" spans="4:17">
      <c r="D925" s="110" t="str">
        <f t="shared" si="43"/>
        <v/>
      </c>
      <c r="E925" s="110" t="str">
        <f>IF(D925="기사임",IFERROR(IF((VLOOKUP(CONCATENATE("http://skinnonews.com",A925),'기사 리스트'!C:E,3,FALSE))&gt;='뉴스룸 요약'!$F$17,"O",""),""),"")</f>
        <v/>
      </c>
      <c r="F925" s="110" t="str">
        <f>IFERROR(IF(VLOOKUP(CONCATENATE("http://skinnonews.com"&amp;A925),'기사 리스트'!C:D,2,FALSE)="yes","yes",""),"")</f>
        <v/>
      </c>
      <c r="G925" s="110" t="str">
        <f>IFERROR(IF(E925="O",B925/(EOMONTH('뉴스룸 요약'!$F$17,0)-(VLOOKUP(CONCATENATE("http://skinnonews.com",A925),'기사 리스트'!C:E,3,FALSE))+1),""),"")</f>
        <v/>
      </c>
      <c r="H925" s="110" t="str">
        <f>IFERROR(IF(E925="O",C925/(EOMONTH('뉴스룸 요약'!$F$17,0)-(VLOOKUP(CONCATENATE("http://skinnonews.com",A925),'기사 리스트'!C:E,3,FALSE))+1),""),"")</f>
        <v/>
      </c>
      <c r="I925" s="110" t="str">
        <f t="shared" si="44"/>
        <v/>
      </c>
      <c r="J925" s="110" t="str">
        <f t="shared" si="45"/>
        <v/>
      </c>
      <c r="L925" s="111" t="str">
        <f>IFERROR(VLOOKUP("http://skinnonews.com"&amp;A925,'기사 리스트'!C:E,3,FALSE),"")</f>
        <v/>
      </c>
      <c r="Q925" s="110" t="str">
        <f>IFERROR(IF(E925="O",(INDEX('기사 리스트'!B:B,MATCH("http://skinnonews.com"&amp;A925,'기사 리스트'!C:C,0))),""),"")</f>
        <v/>
      </c>
    </row>
    <row r="926" spans="4:17">
      <c r="D926" s="110" t="str">
        <f t="shared" si="43"/>
        <v/>
      </c>
      <c r="E926" s="110" t="str">
        <f>IF(D926="기사임",IFERROR(IF((VLOOKUP(CONCATENATE("http://skinnonews.com",A926),'기사 리스트'!C:E,3,FALSE))&gt;='뉴스룸 요약'!$F$17,"O",""),""),"")</f>
        <v/>
      </c>
      <c r="F926" s="110" t="str">
        <f>IFERROR(IF(VLOOKUP(CONCATENATE("http://skinnonews.com"&amp;A926),'기사 리스트'!C:D,2,FALSE)="yes","yes",""),"")</f>
        <v/>
      </c>
      <c r="G926" s="110" t="str">
        <f>IFERROR(IF(E926="O",B926/(EOMONTH('뉴스룸 요약'!$F$17,0)-(VLOOKUP(CONCATENATE("http://skinnonews.com",A926),'기사 리스트'!C:E,3,FALSE))+1),""),"")</f>
        <v/>
      </c>
      <c r="H926" s="110" t="str">
        <f>IFERROR(IF(E926="O",C926/(EOMONTH('뉴스룸 요약'!$F$17,0)-(VLOOKUP(CONCATENATE("http://skinnonews.com",A926),'기사 리스트'!C:E,3,FALSE))+1),""),"")</f>
        <v/>
      </c>
      <c r="I926" s="110" t="str">
        <f t="shared" si="44"/>
        <v/>
      </c>
      <c r="J926" s="110" t="str">
        <f t="shared" si="45"/>
        <v/>
      </c>
      <c r="L926" s="111" t="str">
        <f>IFERROR(VLOOKUP("http://skinnonews.com"&amp;A926,'기사 리스트'!C:E,3,FALSE),"")</f>
        <v/>
      </c>
      <c r="Q926" s="110" t="str">
        <f>IFERROR(IF(E926="O",(INDEX('기사 리스트'!B:B,MATCH("http://skinnonews.com"&amp;A926,'기사 리스트'!C:C,0))),""),"")</f>
        <v/>
      </c>
    </row>
    <row r="927" spans="4:17">
      <c r="D927" s="110" t="str">
        <f t="shared" si="43"/>
        <v/>
      </c>
      <c r="E927" s="110" t="str">
        <f>IF(D927="기사임",IFERROR(IF((VLOOKUP(CONCATENATE("http://skinnonews.com",A927),'기사 리스트'!C:E,3,FALSE))&gt;='뉴스룸 요약'!$F$17,"O",""),""),"")</f>
        <v/>
      </c>
      <c r="F927" s="110" t="str">
        <f>IFERROR(IF(VLOOKUP(CONCATENATE("http://skinnonews.com"&amp;A927),'기사 리스트'!C:D,2,FALSE)="yes","yes",""),"")</f>
        <v/>
      </c>
      <c r="G927" s="110" t="str">
        <f>IFERROR(IF(E927="O",B927/(EOMONTH('뉴스룸 요약'!$F$17,0)-(VLOOKUP(CONCATENATE("http://skinnonews.com",A927),'기사 리스트'!C:E,3,FALSE))+1),""),"")</f>
        <v/>
      </c>
      <c r="H927" s="110" t="str">
        <f>IFERROR(IF(E927="O",C927/(EOMONTH('뉴스룸 요약'!$F$17,0)-(VLOOKUP(CONCATENATE("http://skinnonews.com",A927),'기사 리스트'!C:E,3,FALSE))+1),""),"")</f>
        <v/>
      </c>
      <c r="I927" s="110" t="str">
        <f t="shared" si="44"/>
        <v/>
      </c>
      <c r="J927" s="110" t="str">
        <f t="shared" si="45"/>
        <v/>
      </c>
      <c r="L927" s="111" t="str">
        <f>IFERROR(VLOOKUP("http://skinnonews.com"&amp;A927,'기사 리스트'!C:E,3,FALSE),"")</f>
        <v/>
      </c>
      <c r="Q927" s="110" t="str">
        <f>IFERROR(IF(E927="O",(INDEX('기사 리스트'!B:B,MATCH("http://skinnonews.com"&amp;A927,'기사 리스트'!C:C,0))),""),"")</f>
        <v/>
      </c>
    </row>
    <row r="928" spans="4:17">
      <c r="D928" s="110" t="str">
        <f t="shared" si="43"/>
        <v/>
      </c>
      <c r="E928" s="110" t="str">
        <f>IF(D928="기사임",IFERROR(IF((VLOOKUP(CONCATENATE("http://skinnonews.com",A928),'기사 리스트'!C:E,3,FALSE))&gt;='뉴스룸 요약'!$F$17,"O",""),""),"")</f>
        <v/>
      </c>
      <c r="F928" s="110" t="str">
        <f>IFERROR(IF(VLOOKUP(CONCATENATE("http://skinnonews.com"&amp;A928),'기사 리스트'!C:D,2,FALSE)="yes","yes",""),"")</f>
        <v/>
      </c>
      <c r="G928" s="110" t="str">
        <f>IFERROR(IF(E928="O",B928/(EOMONTH('뉴스룸 요약'!$F$17,0)-(VLOOKUP(CONCATENATE("http://skinnonews.com",A928),'기사 리스트'!C:E,3,FALSE))+1),""),"")</f>
        <v/>
      </c>
      <c r="H928" s="110" t="str">
        <f>IFERROR(IF(E928="O",C928/(EOMONTH('뉴스룸 요약'!$F$17,0)-(VLOOKUP(CONCATENATE("http://skinnonews.com",A928),'기사 리스트'!C:E,3,FALSE))+1),""),"")</f>
        <v/>
      </c>
      <c r="I928" s="110" t="str">
        <f t="shared" si="44"/>
        <v/>
      </c>
      <c r="J928" s="110" t="str">
        <f t="shared" si="45"/>
        <v/>
      </c>
      <c r="L928" s="111" t="str">
        <f>IFERROR(VLOOKUP("http://skinnonews.com"&amp;A928,'기사 리스트'!C:E,3,FALSE),"")</f>
        <v/>
      </c>
      <c r="Q928" s="110" t="str">
        <f>IFERROR(IF(E928="O",(INDEX('기사 리스트'!B:B,MATCH("http://skinnonews.com"&amp;A928,'기사 리스트'!C:C,0))),""),"")</f>
        <v/>
      </c>
    </row>
    <row r="929" spans="4:17">
      <c r="D929" s="110" t="str">
        <f t="shared" si="43"/>
        <v/>
      </c>
      <c r="E929" s="110" t="str">
        <f>IF(D929="기사임",IFERROR(IF((VLOOKUP(CONCATENATE("http://skinnonews.com",A929),'기사 리스트'!C:E,3,FALSE))&gt;='뉴스룸 요약'!$F$17,"O",""),""),"")</f>
        <v/>
      </c>
      <c r="F929" s="110" t="str">
        <f>IFERROR(IF(VLOOKUP(CONCATENATE("http://skinnonews.com"&amp;A929),'기사 리스트'!C:D,2,FALSE)="yes","yes",""),"")</f>
        <v/>
      </c>
      <c r="G929" s="110" t="str">
        <f>IFERROR(IF(E929="O",B929/(EOMONTH('뉴스룸 요약'!$F$17,0)-(VLOOKUP(CONCATENATE("http://skinnonews.com",A929),'기사 리스트'!C:E,3,FALSE))+1),""),"")</f>
        <v/>
      </c>
      <c r="H929" s="110" t="str">
        <f>IFERROR(IF(E929="O",C929/(EOMONTH('뉴스룸 요약'!$F$17,0)-(VLOOKUP(CONCATENATE("http://skinnonews.com",A929),'기사 리스트'!C:E,3,FALSE))+1),""),"")</f>
        <v/>
      </c>
      <c r="I929" s="110" t="str">
        <f t="shared" si="44"/>
        <v/>
      </c>
      <c r="J929" s="110" t="str">
        <f t="shared" si="45"/>
        <v/>
      </c>
      <c r="L929" s="111" t="str">
        <f>IFERROR(VLOOKUP("http://skinnonews.com"&amp;A929,'기사 리스트'!C:E,3,FALSE),"")</f>
        <v/>
      </c>
      <c r="Q929" s="110" t="str">
        <f>IFERROR(IF(E929="O",(INDEX('기사 리스트'!B:B,MATCH("http://skinnonews.com"&amp;A929,'기사 리스트'!C:C,0))),""),"")</f>
        <v/>
      </c>
    </row>
    <row r="930" spans="4:17">
      <c r="D930" s="110" t="str">
        <f t="shared" si="43"/>
        <v/>
      </c>
      <c r="E930" s="110" t="str">
        <f>IF(D930="기사임",IFERROR(IF((VLOOKUP(CONCATENATE("http://skinnonews.com",A930),'기사 리스트'!C:E,3,FALSE))&gt;='뉴스룸 요약'!$F$17,"O",""),""),"")</f>
        <v/>
      </c>
      <c r="F930" s="110" t="str">
        <f>IFERROR(IF(VLOOKUP(CONCATENATE("http://skinnonews.com"&amp;A930),'기사 리스트'!C:D,2,FALSE)="yes","yes",""),"")</f>
        <v/>
      </c>
      <c r="G930" s="110" t="str">
        <f>IFERROR(IF(E930="O",B930/(EOMONTH('뉴스룸 요약'!$F$17,0)-(VLOOKUP(CONCATENATE("http://skinnonews.com",A930),'기사 리스트'!C:E,3,FALSE))+1),""),"")</f>
        <v/>
      </c>
      <c r="H930" s="110" t="str">
        <f>IFERROR(IF(E930="O",C930/(EOMONTH('뉴스룸 요약'!$F$17,0)-(VLOOKUP(CONCATENATE("http://skinnonews.com",A930),'기사 리스트'!C:E,3,FALSE))+1),""),"")</f>
        <v/>
      </c>
      <c r="I930" s="110" t="str">
        <f t="shared" si="44"/>
        <v/>
      </c>
      <c r="J930" s="110" t="str">
        <f t="shared" si="45"/>
        <v/>
      </c>
      <c r="L930" s="111" t="str">
        <f>IFERROR(VLOOKUP("http://skinnonews.com"&amp;A930,'기사 리스트'!C:E,3,FALSE),"")</f>
        <v/>
      </c>
      <c r="Q930" s="110" t="str">
        <f>IFERROR(IF(E930="O",(INDEX('기사 리스트'!B:B,MATCH("http://skinnonews.com"&amp;A930,'기사 리스트'!C:C,0))),""),"")</f>
        <v/>
      </c>
    </row>
    <row r="931" spans="4:17">
      <c r="D931" s="110" t="str">
        <f t="shared" si="43"/>
        <v/>
      </c>
      <c r="E931" s="110" t="str">
        <f>IF(D931="기사임",IFERROR(IF((VLOOKUP(CONCATENATE("http://skinnonews.com",A931),'기사 리스트'!C:E,3,FALSE))&gt;='뉴스룸 요약'!$F$17,"O",""),""),"")</f>
        <v/>
      </c>
      <c r="F931" s="110" t="str">
        <f>IFERROR(IF(VLOOKUP(CONCATENATE("http://skinnonews.com"&amp;A931),'기사 리스트'!C:D,2,FALSE)="yes","yes",""),"")</f>
        <v/>
      </c>
      <c r="G931" s="110" t="str">
        <f>IFERROR(IF(E931="O",B931/(EOMONTH('뉴스룸 요약'!$F$17,0)-(VLOOKUP(CONCATENATE("http://skinnonews.com",A931),'기사 리스트'!C:E,3,FALSE))+1),""),"")</f>
        <v/>
      </c>
      <c r="H931" s="110" t="str">
        <f>IFERROR(IF(E931="O",C931/(EOMONTH('뉴스룸 요약'!$F$17,0)-(VLOOKUP(CONCATENATE("http://skinnonews.com",A931),'기사 리스트'!C:E,3,FALSE))+1),""),"")</f>
        <v/>
      </c>
      <c r="I931" s="110" t="str">
        <f t="shared" si="44"/>
        <v/>
      </c>
      <c r="J931" s="110" t="str">
        <f t="shared" si="45"/>
        <v/>
      </c>
      <c r="L931" s="111" t="str">
        <f>IFERROR(VLOOKUP("http://skinnonews.com"&amp;A931,'기사 리스트'!C:E,3,FALSE),"")</f>
        <v/>
      </c>
      <c r="Q931" s="110" t="str">
        <f>IFERROR(IF(E931="O",(INDEX('기사 리스트'!B:B,MATCH("http://skinnonews.com"&amp;A931,'기사 리스트'!C:C,0))),""),"")</f>
        <v/>
      </c>
    </row>
    <row r="932" spans="4:17">
      <c r="D932" s="110" t="str">
        <f t="shared" si="43"/>
        <v/>
      </c>
      <c r="E932" s="110" t="str">
        <f>IF(D932="기사임",IFERROR(IF((VLOOKUP(CONCATENATE("http://skinnonews.com",A932),'기사 리스트'!C:E,3,FALSE))&gt;='뉴스룸 요약'!$F$17,"O",""),""),"")</f>
        <v/>
      </c>
      <c r="F932" s="110" t="str">
        <f>IFERROR(IF(VLOOKUP(CONCATENATE("http://skinnonews.com"&amp;A932),'기사 리스트'!C:D,2,FALSE)="yes","yes",""),"")</f>
        <v/>
      </c>
      <c r="G932" s="110" t="str">
        <f>IFERROR(IF(E932="O",B932/(EOMONTH('뉴스룸 요약'!$F$17,0)-(VLOOKUP(CONCATENATE("http://skinnonews.com",A932),'기사 리스트'!C:E,3,FALSE))+1),""),"")</f>
        <v/>
      </c>
      <c r="H932" s="110" t="str">
        <f>IFERROR(IF(E932="O",C932/(EOMONTH('뉴스룸 요약'!$F$17,0)-(VLOOKUP(CONCATENATE("http://skinnonews.com",A932),'기사 리스트'!C:E,3,FALSE))+1),""),"")</f>
        <v/>
      </c>
      <c r="I932" s="110" t="str">
        <f t="shared" si="44"/>
        <v/>
      </c>
      <c r="J932" s="110" t="str">
        <f t="shared" si="45"/>
        <v/>
      </c>
      <c r="L932" s="111" t="str">
        <f>IFERROR(VLOOKUP("http://skinnonews.com"&amp;A932,'기사 리스트'!C:E,3,FALSE),"")</f>
        <v/>
      </c>
      <c r="Q932" s="110" t="str">
        <f>IFERROR(IF(E932="O",(INDEX('기사 리스트'!B:B,MATCH("http://skinnonews.com"&amp;A932,'기사 리스트'!C:C,0))),""),"")</f>
        <v/>
      </c>
    </row>
    <row r="933" spans="4:17">
      <c r="D933" s="110" t="str">
        <f t="shared" si="43"/>
        <v/>
      </c>
      <c r="E933" s="110" t="str">
        <f>IF(D933="기사임",IFERROR(IF((VLOOKUP(CONCATENATE("http://skinnonews.com",A933),'기사 리스트'!C:E,3,FALSE))&gt;='뉴스룸 요약'!$F$17,"O",""),""),"")</f>
        <v/>
      </c>
      <c r="F933" s="110" t="str">
        <f>IFERROR(IF(VLOOKUP(CONCATENATE("http://skinnonews.com"&amp;A933),'기사 리스트'!C:D,2,FALSE)="yes","yes",""),"")</f>
        <v/>
      </c>
      <c r="G933" s="110" t="str">
        <f>IFERROR(IF(E933="O",B933/(EOMONTH('뉴스룸 요약'!$F$17,0)-(VLOOKUP(CONCATENATE("http://skinnonews.com",A933),'기사 리스트'!C:E,3,FALSE))+1),""),"")</f>
        <v/>
      </c>
      <c r="H933" s="110" t="str">
        <f>IFERROR(IF(E933="O",C933/(EOMONTH('뉴스룸 요약'!$F$17,0)-(VLOOKUP(CONCATENATE("http://skinnonews.com",A933),'기사 리스트'!C:E,3,FALSE))+1),""),"")</f>
        <v/>
      </c>
      <c r="I933" s="110" t="str">
        <f t="shared" si="44"/>
        <v/>
      </c>
      <c r="J933" s="110" t="str">
        <f t="shared" si="45"/>
        <v/>
      </c>
      <c r="L933" s="111" t="str">
        <f>IFERROR(VLOOKUP("http://skinnonews.com"&amp;A933,'기사 리스트'!C:E,3,FALSE),"")</f>
        <v/>
      </c>
      <c r="Q933" s="110" t="str">
        <f>IFERROR(IF(E933="O",(INDEX('기사 리스트'!B:B,MATCH("http://skinnonews.com"&amp;A933,'기사 리스트'!C:C,0))),""),"")</f>
        <v/>
      </c>
    </row>
    <row r="934" spans="4:17">
      <c r="D934" s="110" t="str">
        <f t="shared" si="43"/>
        <v/>
      </c>
      <c r="E934" s="110" t="str">
        <f>IF(D934="기사임",IFERROR(IF((VLOOKUP(CONCATENATE("http://skinnonews.com",A934),'기사 리스트'!C:E,3,FALSE))&gt;='뉴스룸 요약'!$F$17,"O",""),""),"")</f>
        <v/>
      </c>
      <c r="F934" s="110" t="str">
        <f>IFERROR(IF(VLOOKUP(CONCATENATE("http://skinnonews.com"&amp;A934),'기사 리스트'!C:D,2,FALSE)="yes","yes",""),"")</f>
        <v/>
      </c>
      <c r="G934" s="110" t="str">
        <f>IFERROR(IF(E934="O",B934/(EOMONTH('뉴스룸 요약'!$F$17,0)-(VLOOKUP(CONCATENATE("http://skinnonews.com",A934),'기사 리스트'!C:E,3,FALSE))+1),""),"")</f>
        <v/>
      </c>
      <c r="H934" s="110" t="str">
        <f>IFERROR(IF(E934="O",C934/(EOMONTH('뉴스룸 요약'!$F$17,0)-(VLOOKUP(CONCATENATE("http://skinnonews.com",A934),'기사 리스트'!C:E,3,FALSE))+1),""),"")</f>
        <v/>
      </c>
      <c r="I934" s="110" t="str">
        <f t="shared" si="44"/>
        <v/>
      </c>
      <c r="J934" s="110" t="str">
        <f t="shared" si="45"/>
        <v/>
      </c>
      <c r="L934" s="111" t="str">
        <f>IFERROR(VLOOKUP("http://skinnonews.com"&amp;A934,'기사 리스트'!C:E,3,FALSE),"")</f>
        <v/>
      </c>
      <c r="Q934" s="110" t="str">
        <f>IFERROR(IF(E934="O",(INDEX('기사 리스트'!B:B,MATCH("http://skinnonews.com"&amp;A934,'기사 리스트'!C:C,0))),""),"")</f>
        <v/>
      </c>
    </row>
    <row r="935" spans="4:17">
      <c r="D935" s="110" t="str">
        <f t="shared" si="43"/>
        <v/>
      </c>
      <c r="E935" s="110" t="str">
        <f>IF(D935="기사임",IFERROR(IF((VLOOKUP(CONCATENATE("http://skinnonews.com",A935),'기사 리스트'!C:E,3,FALSE))&gt;='뉴스룸 요약'!$F$17,"O",""),""),"")</f>
        <v/>
      </c>
      <c r="F935" s="110" t="str">
        <f>IFERROR(IF(VLOOKUP(CONCATENATE("http://skinnonews.com"&amp;A935),'기사 리스트'!C:D,2,FALSE)="yes","yes",""),"")</f>
        <v/>
      </c>
      <c r="G935" s="110" t="str">
        <f>IFERROR(IF(E935="O",B935/(EOMONTH('뉴스룸 요약'!$F$17,0)-(VLOOKUP(CONCATENATE("http://skinnonews.com",A935),'기사 리스트'!C:E,3,FALSE))+1),""),"")</f>
        <v/>
      </c>
      <c r="H935" s="110" t="str">
        <f>IFERROR(IF(E935="O",C935/(EOMONTH('뉴스룸 요약'!$F$17,0)-(VLOOKUP(CONCATENATE("http://skinnonews.com",A935),'기사 리스트'!C:E,3,FALSE))+1),""),"")</f>
        <v/>
      </c>
      <c r="I935" s="110" t="str">
        <f t="shared" si="44"/>
        <v/>
      </c>
      <c r="J935" s="110" t="str">
        <f t="shared" si="45"/>
        <v/>
      </c>
      <c r="L935" s="111" t="str">
        <f>IFERROR(VLOOKUP("http://skinnonews.com"&amp;A935,'기사 리스트'!C:E,3,FALSE),"")</f>
        <v/>
      </c>
      <c r="Q935" s="110" t="str">
        <f>IFERROR(IF(E935="O",(INDEX('기사 리스트'!B:B,MATCH("http://skinnonews.com"&amp;A935,'기사 리스트'!C:C,0))),""),"")</f>
        <v/>
      </c>
    </row>
    <row r="936" spans="4:17">
      <c r="D936" s="110" t="str">
        <f t="shared" si="43"/>
        <v/>
      </c>
      <c r="E936" s="110" t="str">
        <f>IF(D936="기사임",IFERROR(IF((VLOOKUP(CONCATENATE("http://skinnonews.com",A936),'기사 리스트'!C:E,3,FALSE))&gt;='뉴스룸 요약'!$F$17,"O",""),""),"")</f>
        <v/>
      </c>
      <c r="F936" s="110" t="str">
        <f>IFERROR(IF(VLOOKUP(CONCATENATE("http://skinnonews.com"&amp;A936),'기사 리스트'!C:D,2,FALSE)="yes","yes",""),"")</f>
        <v/>
      </c>
      <c r="G936" s="110" t="str">
        <f>IFERROR(IF(E936="O",B936/(EOMONTH('뉴스룸 요약'!$F$17,0)-(VLOOKUP(CONCATENATE("http://skinnonews.com",A936),'기사 리스트'!C:E,3,FALSE))+1),""),"")</f>
        <v/>
      </c>
      <c r="H936" s="110" t="str">
        <f>IFERROR(IF(E936="O",C936/(EOMONTH('뉴스룸 요약'!$F$17,0)-(VLOOKUP(CONCATENATE("http://skinnonews.com",A936),'기사 리스트'!C:E,3,FALSE))+1),""),"")</f>
        <v/>
      </c>
      <c r="I936" s="110" t="str">
        <f t="shared" si="44"/>
        <v/>
      </c>
      <c r="J936" s="110" t="str">
        <f t="shared" si="45"/>
        <v/>
      </c>
      <c r="L936" s="111" t="str">
        <f>IFERROR(VLOOKUP("http://skinnonews.com"&amp;A936,'기사 리스트'!C:E,3,FALSE),"")</f>
        <v/>
      </c>
      <c r="Q936" s="110" t="str">
        <f>IFERROR(IF(E936="O",(INDEX('기사 리스트'!B:B,MATCH("http://skinnonews.com"&amp;A936,'기사 리스트'!C:C,0))),""),"")</f>
        <v/>
      </c>
    </row>
    <row r="937" spans="4:17">
      <c r="D937" s="110" t="str">
        <f t="shared" si="43"/>
        <v/>
      </c>
      <c r="E937" s="110" t="str">
        <f>IF(D937="기사임",IFERROR(IF((VLOOKUP(CONCATENATE("http://skinnonews.com",A937),'기사 리스트'!C:E,3,FALSE))&gt;='뉴스룸 요약'!$F$17,"O",""),""),"")</f>
        <v/>
      </c>
      <c r="F937" s="110" t="str">
        <f>IFERROR(IF(VLOOKUP(CONCATENATE("http://skinnonews.com"&amp;A937),'기사 리스트'!C:D,2,FALSE)="yes","yes",""),"")</f>
        <v/>
      </c>
      <c r="G937" s="110" t="str">
        <f>IFERROR(IF(E937="O",B937/(EOMONTH('뉴스룸 요약'!$F$17,0)-(VLOOKUP(CONCATENATE("http://skinnonews.com",A937),'기사 리스트'!C:E,3,FALSE))+1),""),"")</f>
        <v/>
      </c>
      <c r="H937" s="110" t="str">
        <f>IFERROR(IF(E937="O",C937/(EOMONTH('뉴스룸 요약'!$F$17,0)-(VLOOKUP(CONCATENATE("http://skinnonews.com",A937),'기사 리스트'!C:E,3,FALSE))+1),""),"")</f>
        <v/>
      </c>
      <c r="I937" s="110" t="str">
        <f t="shared" si="44"/>
        <v/>
      </c>
      <c r="J937" s="110" t="str">
        <f t="shared" si="45"/>
        <v/>
      </c>
      <c r="L937" s="111" t="str">
        <f>IFERROR(VLOOKUP("http://skinnonews.com"&amp;A937,'기사 리스트'!C:E,3,FALSE),"")</f>
        <v/>
      </c>
      <c r="Q937" s="110" t="str">
        <f>IFERROR(IF(E937="O",(INDEX('기사 리스트'!B:B,MATCH("http://skinnonews.com"&amp;A937,'기사 리스트'!C:C,0))),""),"")</f>
        <v/>
      </c>
    </row>
    <row r="938" spans="4:17">
      <c r="D938" s="110" t="str">
        <f t="shared" si="43"/>
        <v/>
      </c>
      <c r="E938" s="110" t="str">
        <f>IF(D938="기사임",IFERROR(IF((VLOOKUP(CONCATENATE("http://skinnonews.com",A938),'기사 리스트'!C:E,3,FALSE))&gt;='뉴스룸 요약'!$F$17,"O",""),""),"")</f>
        <v/>
      </c>
      <c r="F938" s="110" t="str">
        <f>IFERROR(IF(VLOOKUP(CONCATENATE("http://skinnonews.com"&amp;A938),'기사 리스트'!C:D,2,FALSE)="yes","yes",""),"")</f>
        <v/>
      </c>
      <c r="G938" s="110" t="str">
        <f>IFERROR(IF(E938="O",B938/(EOMONTH('뉴스룸 요약'!$F$17,0)-(VLOOKUP(CONCATENATE("http://skinnonews.com",A938),'기사 리스트'!C:E,3,FALSE))+1),""),"")</f>
        <v/>
      </c>
      <c r="H938" s="110" t="str">
        <f>IFERROR(IF(E938="O",C938/(EOMONTH('뉴스룸 요약'!$F$17,0)-(VLOOKUP(CONCATENATE("http://skinnonews.com",A938),'기사 리스트'!C:E,3,FALSE))+1),""),"")</f>
        <v/>
      </c>
      <c r="I938" s="110" t="str">
        <f t="shared" si="44"/>
        <v/>
      </c>
      <c r="J938" s="110" t="str">
        <f t="shared" si="45"/>
        <v/>
      </c>
      <c r="L938" s="111" t="str">
        <f>IFERROR(VLOOKUP("http://skinnonews.com"&amp;A938,'기사 리스트'!C:E,3,FALSE),"")</f>
        <v/>
      </c>
      <c r="Q938" s="110" t="str">
        <f>IFERROR(IF(E938="O",(INDEX('기사 리스트'!B:B,MATCH("http://skinnonews.com"&amp;A938,'기사 리스트'!C:C,0))),""),"")</f>
        <v/>
      </c>
    </row>
    <row r="939" spans="4:17">
      <c r="D939" s="110" t="str">
        <f t="shared" si="43"/>
        <v/>
      </c>
      <c r="E939" s="110" t="str">
        <f>IF(D939="기사임",IFERROR(IF((VLOOKUP(CONCATENATE("http://skinnonews.com",A939),'기사 리스트'!C:E,3,FALSE))&gt;='뉴스룸 요약'!$F$17,"O",""),""),"")</f>
        <v/>
      </c>
      <c r="F939" s="110" t="str">
        <f>IFERROR(IF(VLOOKUP(CONCATENATE("http://skinnonews.com"&amp;A939),'기사 리스트'!C:D,2,FALSE)="yes","yes",""),"")</f>
        <v/>
      </c>
      <c r="G939" s="110" t="str">
        <f>IFERROR(IF(E939="O",B939/(EOMONTH('뉴스룸 요약'!$F$17,0)-(VLOOKUP(CONCATENATE("http://skinnonews.com",A939),'기사 리스트'!C:E,3,FALSE))+1),""),"")</f>
        <v/>
      </c>
      <c r="H939" s="110" t="str">
        <f>IFERROR(IF(E939="O",C939/(EOMONTH('뉴스룸 요약'!$F$17,0)-(VLOOKUP(CONCATENATE("http://skinnonews.com",A939),'기사 리스트'!C:E,3,FALSE))+1),""),"")</f>
        <v/>
      </c>
      <c r="I939" s="110" t="str">
        <f t="shared" si="44"/>
        <v/>
      </c>
      <c r="J939" s="110" t="str">
        <f t="shared" si="45"/>
        <v/>
      </c>
      <c r="L939" s="111" t="str">
        <f>IFERROR(VLOOKUP("http://skinnonews.com"&amp;A939,'기사 리스트'!C:E,3,FALSE),"")</f>
        <v/>
      </c>
      <c r="Q939" s="110" t="str">
        <f>IFERROR(IF(E939="O",(INDEX('기사 리스트'!B:B,MATCH("http://skinnonews.com"&amp;A939,'기사 리스트'!C:C,0))),""),"")</f>
        <v/>
      </c>
    </row>
    <row r="940" spans="4:17">
      <c r="D940" s="110" t="str">
        <f t="shared" si="43"/>
        <v/>
      </c>
      <c r="E940" s="110" t="str">
        <f>IF(D940="기사임",IFERROR(IF((VLOOKUP(CONCATENATE("http://skinnonews.com",A940),'기사 리스트'!C:E,3,FALSE))&gt;='뉴스룸 요약'!$F$17,"O",""),""),"")</f>
        <v/>
      </c>
      <c r="F940" s="110" t="str">
        <f>IFERROR(IF(VLOOKUP(CONCATENATE("http://skinnonews.com"&amp;A940),'기사 리스트'!C:D,2,FALSE)="yes","yes",""),"")</f>
        <v/>
      </c>
      <c r="G940" s="110" t="str">
        <f>IFERROR(IF(E940="O",B940/(EOMONTH('뉴스룸 요약'!$F$17,0)-(VLOOKUP(CONCATENATE("http://skinnonews.com",A940),'기사 리스트'!C:E,3,FALSE))+1),""),"")</f>
        <v/>
      </c>
      <c r="H940" s="110" t="str">
        <f>IFERROR(IF(E940="O",C940/(EOMONTH('뉴스룸 요약'!$F$17,0)-(VLOOKUP(CONCATENATE("http://skinnonews.com",A940),'기사 리스트'!C:E,3,FALSE))+1),""),"")</f>
        <v/>
      </c>
      <c r="I940" s="110" t="str">
        <f t="shared" si="44"/>
        <v/>
      </c>
      <c r="J940" s="110" t="str">
        <f t="shared" si="45"/>
        <v/>
      </c>
      <c r="L940" s="111" t="str">
        <f>IFERROR(VLOOKUP("http://skinnonews.com"&amp;A940,'기사 리스트'!C:E,3,FALSE),"")</f>
        <v/>
      </c>
      <c r="Q940" s="110" t="str">
        <f>IFERROR(IF(E940="O",(INDEX('기사 리스트'!B:B,MATCH("http://skinnonews.com"&amp;A940,'기사 리스트'!C:C,0))),""),"")</f>
        <v/>
      </c>
    </row>
    <row r="941" spans="4:17">
      <c r="D941" s="110" t="str">
        <f t="shared" si="43"/>
        <v/>
      </c>
      <c r="E941" s="110" t="str">
        <f>IF(D941="기사임",IFERROR(IF((VLOOKUP(CONCATENATE("http://skinnonews.com",A941),'기사 리스트'!C:E,3,FALSE))&gt;='뉴스룸 요약'!$F$17,"O",""),""),"")</f>
        <v/>
      </c>
      <c r="F941" s="110" t="str">
        <f>IFERROR(IF(VLOOKUP(CONCATENATE("http://skinnonews.com"&amp;A941),'기사 리스트'!C:D,2,FALSE)="yes","yes",""),"")</f>
        <v/>
      </c>
      <c r="G941" s="110" t="str">
        <f>IFERROR(IF(E941="O",B941/(EOMONTH('뉴스룸 요약'!$F$17,0)-(VLOOKUP(CONCATENATE("http://skinnonews.com",A941),'기사 리스트'!C:E,3,FALSE))+1),""),"")</f>
        <v/>
      </c>
      <c r="H941" s="110" t="str">
        <f>IFERROR(IF(E941="O",C941/(EOMONTH('뉴스룸 요약'!$F$17,0)-(VLOOKUP(CONCATENATE("http://skinnonews.com",A941),'기사 리스트'!C:E,3,FALSE))+1),""),"")</f>
        <v/>
      </c>
      <c r="I941" s="110" t="str">
        <f t="shared" si="44"/>
        <v/>
      </c>
      <c r="J941" s="110" t="str">
        <f t="shared" si="45"/>
        <v/>
      </c>
      <c r="L941" s="111" t="str">
        <f>IFERROR(VLOOKUP("http://skinnonews.com"&amp;A941,'기사 리스트'!C:E,3,FALSE),"")</f>
        <v/>
      </c>
      <c r="Q941" s="110" t="str">
        <f>IFERROR(IF(E941="O",(INDEX('기사 리스트'!B:B,MATCH("http://skinnonews.com"&amp;A941,'기사 리스트'!C:C,0))),""),"")</f>
        <v/>
      </c>
    </row>
    <row r="942" spans="4:17">
      <c r="D942" s="110" t="str">
        <f t="shared" si="43"/>
        <v/>
      </c>
      <c r="E942" s="110" t="str">
        <f>IF(D942="기사임",IFERROR(IF((VLOOKUP(CONCATENATE("http://skinnonews.com",A942),'기사 리스트'!C:E,3,FALSE))&gt;='뉴스룸 요약'!$F$17,"O",""),""),"")</f>
        <v/>
      </c>
      <c r="F942" s="110" t="str">
        <f>IFERROR(IF(VLOOKUP(CONCATENATE("http://skinnonews.com"&amp;A942),'기사 리스트'!C:D,2,FALSE)="yes","yes",""),"")</f>
        <v/>
      </c>
      <c r="G942" s="110" t="str">
        <f>IFERROR(IF(E942="O",B942/(EOMONTH('뉴스룸 요약'!$F$17,0)-(VLOOKUP(CONCATENATE("http://skinnonews.com",A942),'기사 리스트'!C:E,3,FALSE))+1),""),"")</f>
        <v/>
      </c>
      <c r="H942" s="110" t="str">
        <f>IFERROR(IF(E942="O",C942/(EOMONTH('뉴스룸 요약'!$F$17,0)-(VLOOKUP(CONCATENATE("http://skinnonews.com",A942),'기사 리스트'!C:E,3,FALSE))+1),""),"")</f>
        <v/>
      </c>
      <c r="I942" s="110" t="str">
        <f t="shared" si="44"/>
        <v/>
      </c>
      <c r="J942" s="110" t="str">
        <f t="shared" si="45"/>
        <v/>
      </c>
      <c r="L942" s="111" t="str">
        <f>IFERROR(VLOOKUP("http://skinnonews.com"&amp;A942,'기사 리스트'!C:E,3,FALSE),"")</f>
        <v/>
      </c>
      <c r="Q942" s="110" t="str">
        <f>IFERROR(IF(E942="O",(INDEX('기사 리스트'!B:B,MATCH("http://skinnonews.com"&amp;A942,'기사 리스트'!C:C,0))),""),"")</f>
        <v/>
      </c>
    </row>
    <row r="943" spans="4:17">
      <c r="D943" s="110" t="str">
        <f t="shared" si="43"/>
        <v/>
      </c>
      <c r="E943" s="110" t="str">
        <f>IF(D943="기사임",IFERROR(IF((VLOOKUP(CONCATENATE("http://skinnonews.com",A943),'기사 리스트'!C:E,3,FALSE))&gt;='뉴스룸 요약'!$F$17,"O",""),""),"")</f>
        <v/>
      </c>
      <c r="F943" s="110" t="str">
        <f>IFERROR(IF(VLOOKUP(CONCATENATE("http://skinnonews.com"&amp;A943),'기사 리스트'!C:D,2,FALSE)="yes","yes",""),"")</f>
        <v/>
      </c>
      <c r="G943" s="110" t="str">
        <f>IFERROR(IF(E943="O",B943/(EOMONTH('뉴스룸 요약'!$F$17,0)-(VLOOKUP(CONCATENATE("http://skinnonews.com",A943),'기사 리스트'!C:E,3,FALSE))+1),""),"")</f>
        <v/>
      </c>
      <c r="H943" s="110" t="str">
        <f>IFERROR(IF(E943="O",C943/(EOMONTH('뉴스룸 요약'!$F$17,0)-(VLOOKUP(CONCATENATE("http://skinnonews.com",A943),'기사 리스트'!C:E,3,FALSE))+1),""),"")</f>
        <v/>
      </c>
      <c r="I943" s="110" t="str">
        <f t="shared" si="44"/>
        <v/>
      </c>
      <c r="J943" s="110" t="str">
        <f t="shared" si="45"/>
        <v/>
      </c>
      <c r="L943" s="111" t="str">
        <f>IFERROR(VLOOKUP("http://skinnonews.com"&amp;A943,'기사 리스트'!C:E,3,FALSE),"")</f>
        <v/>
      </c>
      <c r="Q943" s="110" t="str">
        <f>IFERROR(IF(E943="O",(INDEX('기사 리스트'!B:B,MATCH("http://skinnonews.com"&amp;A943,'기사 리스트'!C:C,0))),""),"")</f>
        <v/>
      </c>
    </row>
    <row r="944" spans="4:17">
      <c r="D944" s="110" t="str">
        <f t="shared" si="43"/>
        <v/>
      </c>
      <c r="E944" s="110" t="str">
        <f>IF(D944="기사임",IFERROR(IF((VLOOKUP(CONCATENATE("http://skinnonews.com",A944),'기사 리스트'!C:E,3,FALSE))&gt;='뉴스룸 요약'!$F$17,"O",""),""),"")</f>
        <v/>
      </c>
      <c r="F944" s="110" t="str">
        <f>IFERROR(IF(VLOOKUP(CONCATENATE("http://skinnonews.com"&amp;A944),'기사 리스트'!C:D,2,FALSE)="yes","yes",""),"")</f>
        <v/>
      </c>
      <c r="G944" s="110" t="str">
        <f>IFERROR(IF(E944="O",B944/(EOMONTH('뉴스룸 요약'!$F$17,0)-(VLOOKUP(CONCATENATE("http://skinnonews.com",A944),'기사 리스트'!C:E,3,FALSE))+1),""),"")</f>
        <v/>
      </c>
      <c r="H944" s="110" t="str">
        <f>IFERROR(IF(E944="O",C944/(EOMONTH('뉴스룸 요약'!$F$17,0)-(VLOOKUP(CONCATENATE("http://skinnonews.com",A944),'기사 리스트'!C:E,3,FALSE))+1),""),"")</f>
        <v/>
      </c>
      <c r="I944" s="110" t="str">
        <f t="shared" si="44"/>
        <v/>
      </c>
      <c r="J944" s="110" t="str">
        <f t="shared" si="45"/>
        <v/>
      </c>
      <c r="L944" s="111" t="str">
        <f>IFERROR(VLOOKUP("http://skinnonews.com"&amp;A944,'기사 리스트'!C:E,3,FALSE),"")</f>
        <v/>
      </c>
      <c r="Q944" s="110" t="str">
        <f>IFERROR(IF(E944="O",(INDEX('기사 리스트'!B:B,MATCH("http://skinnonews.com"&amp;A944,'기사 리스트'!C:C,0))),""),"")</f>
        <v/>
      </c>
    </row>
    <row r="945" spans="4:17">
      <c r="D945" s="110" t="str">
        <f t="shared" si="43"/>
        <v/>
      </c>
      <c r="E945" s="110" t="str">
        <f>IF(D945="기사임",IFERROR(IF((VLOOKUP(CONCATENATE("http://skinnonews.com",A945),'기사 리스트'!C:E,3,FALSE))&gt;='뉴스룸 요약'!$F$17,"O",""),""),"")</f>
        <v/>
      </c>
      <c r="F945" s="110" t="str">
        <f>IFERROR(IF(VLOOKUP(CONCATENATE("http://skinnonews.com"&amp;A945),'기사 리스트'!C:D,2,FALSE)="yes","yes",""),"")</f>
        <v/>
      </c>
      <c r="G945" s="110" t="str">
        <f>IFERROR(IF(E945="O",B945/(EOMONTH('뉴스룸 요약'!$F$17,0)-(VLOOKUP(CONCATENATE("http://skinnonews.com",A945),'기사 리스트'!C:E,3,FALSE))+1),""),"")</f>
        <v/>
      </c>
      <c r="H945" s="110" t="str">
        <f>IFERROR(IF(E945="O",C945/(EOMONTH('뉴스룸 요약'!$F$17,0)-(VLOOKUP(CONCATENATE("http://skinnonews.com",A945),'기사 리스트'!C:E,3,FALSE))+1),""),"")</f>
        <v/>
      </c>
      <c r="I945" s="110" t="str">
        <f t="shared" si="44"/>
        <v/>
      </c>
      <c r="J945" s="110" t="str">
        <f t="shared" si="45"/>
        <v/>
      </c>
      <c r="L945" s="111" t="str">
        <f>IFERROR(VLOOKUP("http://skinnonews.com"&amp;A945,'기사 리스트'!C:E,3,FALSE),"")</f>
        <v/>
      </c>
      <c r="Q945" s="110" t="str">
        <f>IFERROR(IF(E945="O",(INDEX('기사 리스트'!B:B,MATCH("http://skinnonews.com"&amp;A945,'기사 리스트'!C:C,0))),""),"")</f>
        <v/>
      </c>
    </row>
    <row r="946" spans="4:17">
      <c r="D946" s="110" t="str">
        <f t="shared" si="43"/>
        <v/>
      </c>
      <c r="E946" s="110" t="str">
        <f>IF(D946="기사임",IFERROR(IF((VLOOKUP(CONCATENATE("http://skinnonews.com",A946),'기사 리스트'!C:E,3,FALSE))&gt;='뉴스룸 요약'!$F$17,"O",""),""),"")</f>
        <v/>
      </c>
      <c r="F946" s="110" t="str">
        <f>IFERROR(IF(VLOOKUP(CONCATENATE("http://skinnonews.com"&amp;A946),'기사 리스트'!C:D,2,FALSE)="yes","yes",""),"")</f>
        <v/>
      </c>
      <c r="G946" s="110" t="str">
        <f>IFERROR(IF(E946="O",B946/(EOMONTH('뉴스룸 요약'!$F$17,0)-(VLOOKUP(CONCATENATE("http://skinnonews.com",A946),'기사 리스트'!C:E,3,FALSE))+1),""),"")</f>
        <v/>
      </c>
      <c r="H946" s="110" t="str">
        <f>IFERROR(IF(E946="O",C946/(EOMONTH('뉴스룸 요약'!$F$17,0)-(VLOOKUP(CONCATENATE("http://skinnonews.com",A946),'기사 리스트'!C:E,3,FALSE))+1),""),"")</f>
        <v/>
      </c>
      <c r="I946" s="110" t="str">
        <f t="shared" si="44"/>
        <v/>
      </c>
      <c r="J946" s="110" t="str">
        <f t="shared" si="45"/>
        <v/>
      </c>
      <c r="L946" s="111" t="str">
        <f>IFERROR(VLOOKUP("http://skinnonews.com"&amp;A946,'기사 리스트'!C:E,3,FALSE),"")</f>
        <v/>
      </c>
      <c r="Q946" s="110" t="str">
        <f>IFERROR(IF(E946="O",(INDEX('기사 리스트'!B:B,MATCH("http://skinnonews.com"&amp;A946,'기사 리스트'!C:C,0))),""),"")</f>
        <v/>
      </c>
    </row>
    <row r="947" spans="4:17">
      <c r="D947" s="110" t="str">
        <f t="shared" si="43"/>
        <v/>
      </c>
      <c r="E947" s="110" t="str">
        <f>IF(D947="기사임",IFERROR(IF((VLOOKUP(CONCATENATE("http://skinnonews.com",A947),'기사 리스트'!C:E,3,FALSE))&gt;='뉴스룸 요약'!$F$17,"O",""),""),"")</f>
        <v/>
      </c>
      <c r="F947" s="110" t="str">
        <f>IFERROR(IF(VLOOKUP(CONCATENATE("http://skinnonews.com"&amp;A947),'기사 리스트'!C:D,2,FALSE)="yes","yes",""),"")</f>
        <v/>
      </c>
      <c r="G947" s="110" t="str">
        <f>IFERROR(IF(E947="O",B947/(EOMONTH('뉴스룸 요약'!$F$17,0)-(VLOOKUP(CONCATENATE("http://skinnonews.com",A947),'기사 리스트'!C:E,3,FALSE))+1),""),"")</f>
        <v/>
      </c>
      <c r="H947" s="110" t="str">
        <f>IFERROR(IF(E947="O",C947/(EOMONTH('뉴스룸 요약'!$F$17,0)-(VLOOKUP(CONCATENATE("http://skinnonews.com",A947),'기사 리스트'!C:E,3,FALSE))+1),""),"")</f>
        <v/>
      </c>
      <c r="I947" s="110" t="str">
        <f t="shared" si="44"/>
        <v/>
      </c>
      <c r="J947" s="110" t="str">
        <f t="shared" si="45"/>
        <v/>
      </c>
      <c r="L947" s="111" t="str">
        <f>IFERROR(VLOOKUP("http://skinnonews.com"&amp;A947,'기사 리스트'!C:E,3,FALSE),"")</f>
        <v/>
      </c>
      <c r="Q947" s="110" t="str">
        <f>IFERROR(IF(E947="O",(INDEX('기사 리스트'!B:B,MATCH("http://skinnonews.com"&amp;A947,'기사 리스트'!C:C,0))),""),"")</f>
        <v/>
      </c>
    </row>
    <row r="948" spans="4:17">
      <c r="D948" s="110" t="str">
        <f t="shared" si="43"/>
        <v/>
      </c>
      <c r="E948" s="110" t="str">
        <f>IF(D948="기사임",IFERROR(IF((VLOOKUP(CONCATENATE("http://skinnonews.com",A948),'기사 리스트'!C:E,3,FALSE))&gt;='뉴스룸 요약'!$F$17,"O",""),""),"")</f>
        <v/>
      </c>
      <c r="F948" s="110" t="str">
        <f>IFERROR(IF(VLOOKUP(CONCATENATE("http://skinnonews.com"&amp;A948),'기사 리스트'!C:D,2,FALSE)="yes","yes",""),"")</f>
        <v/>
      </c>
      <c r="G948" s="110" t="str">
        <f>IFERROR(IF(E948="O",B948/(EOMONTH('뉴스룸 요약'!$F$17,0)-(VLOOKUP(CONCATENATE("http://skinnonews.com",A948),'기사 리스트'!C:E,3,FALSE))+1),""),"")</f>
        <v/>
      </c>
      <c r="H948" s="110" t="str">
        <f>IFERROR(IF(E948="O",C948/(EOMONTH('뉴스룸 요약'!$F$17,0)-(VLOOKUP(CONCATENATE("http://skinnonews.com",A948),'기사 리스트'!C:E,3,FALSE))+1),""),"")</f>
        <v/>
      </c>
      <c r="I948" s="110" t="str">
        <f t="shared" si="44"/>
        <v/>
      </c>
      <c r="J948" s="110" t="str">
        <f t="shared" si="45"/>
        <v/>
      </c>
      <c r="L948" s="111" t="str">
        <f>IFERROR(VLOOKUP("http://skinnonews.com"&amp;A948,'기사 리스트'!C:E,3,FALSE),"")</f>
        <v/>
      </c>
      <c r="Q948" s="110" t="str">
        <f>IFERROR(IF(E948="O",(INDEX('기사 리스트'!B:B,MATCH("http://skinnonews.com"&amp;A948,'기사 리스트'!C:C,0))),""),"")</f>
        <v/>
      </c>
    </row>
    <row r="949" spans="4:17">
      <c r="D949" s="110" t="str">
        <f t="shared" si="43"/>
        <v/>
      </c>
      <c r="E949" s="110" t="str">
        <f>IF(D949="기사임",IFERROR(IF((VLOOKUP(CONCATENATE("http://skinnonews.com",A949),'기사 리스트'!C:E,3,FALSE))&gt;='뉴스룸 요약'!$F$17,"O",""),""),"")</f>
        <v/>
      </c>
      <c r="F949" s="110" t="str">
        <f>IFERROR(IF(VLOOKUP(CONCATENATE("http://skinnonews.com"&amp;A949),'기사 리스트'!C:D,2,FALSE)="yes","yes",""),"")</f>
        <v/>
      </c>
      <c r="G949" s="110" t="str">
        <f>IFERROR(IF(E949="O",B949/(EOMONTH('뉴스룸 요약'!$F$17,0)-(VLOOKUP(CONCATENATE("http://skinnonews.com",A949),'기사 리스트'!C:E,3,FALSE))+1),""),"")</f>
        <v/>
      </c>
      <c r="H949" s="110" t="str">
        <f>IFERROR(IF(E949="O",C949/(EOMONTH('뉴스룸 요약'!$F$17,0)-(VLOOKUP(CONCATENATE("http://skinnonews.com",A949),'기사 리스트'!C:E,3,FALSE))+1),""),"")</f>
        <v/>
      </c>
      <c r="I949" s="110" t="str">
        <f t="shared" si="44"/>
        <v/>
      </c>
      <c r="J949" s="110" t="str">
        <f t="shared" si="45"/>
        <v/>
      </c>
      <c r="L949" s="111" t="str">
        <f>IFERROR(VLOOKUP("http://skinnonews.com"&amp;A949,'기사 리스트'!C:E,3,FALSE),"")</f>
        <v/>
      </c>
      <c r="Q949" s="110" t="str">
        <f>IFERROR(IF(E949="O",(INDEX('기사 리스트'!B:B,MATCH("http://skinnonews.com"&amp;A949,'기사 리스트'!C:C,0))),""),"")</f>
        <v/>
      </c>
    </row>
    <row r="950" spans="4:17">
      <c r="D950" s="110" t="str">
        <f t="shared" si="43"/>
        <v/>
      </c>
      <c r="E950" s="110" t="str">
        <f>IF(D950="기사임",IFERROR(IF((VLOOKUP(CONCATENATE("http://skinnonews.com",A950),'기사 리스트'!C:E,3,FALSE))&gt;='뉴스룸 요약'!$F$17,"O",""),""),"")</f>
        <v/>
      </c>
      <c r="F950" s="110" t="str">
        <f>IFERROR(IF(VLOOKUP(CONCATENATE("http://skinnonews.com"&amp;A950),'기사 리스트'!C:D,2,FALSE)="yes","yes",""),"")</f>
        <v/>
      </c>
      <c r="G950" s="110" t="str">
        <f>IFERROR(IF(E950="O",B950/(EOMONTH('뉴스룸 요약'!$F$17,0)-(VLOOKUP(CONCATENATE("http://skinnonews.com",A950),'기사 리스트'!C:E,3,FALSE))+1),""),"")</f>
        <v/>
      </c>
      <c r="H950" s="110" t="str">
        <f>IFERROR(IF(E950="O",C950/(EOMONTH('뉴스룸 요약'!$F$17,0)-(VLOOKUP(CONCATENATE("http://skinnonews.com",A950),'기사 리스트'!C:E,3,FALSE))+1),""),"")</f>
        <v/>
      </c>
      <c r="I950" s="110" t="str">
        <f t="shared" si="44"/>
        <v/>
      </c>
      <c r="J950" s="110" t="str">
        <f t="shared" si="45"/>
        <v/>
      </c>
      <c r="L950" s="111" t="str">
        <f>IFERROR(VLOOKUP("http://skinnonews.com"&amp;A950,'기사 리스트'!C:E,3,FALSE),"")</f>
        <v/>
      </c>
      <c r="Q950" s="110" t="str">
        <f>IFERROR(IF(E950="O",(INDEX('기사 리스트'!B:B,MATCH("http://skinnonews.com"&amp;A950,'기사 리스트'!C:C,0))),""),"")</f>
        <v/>
      </c>
    </row>
    <row r="951" spans="4:17">
      <c r="D951" s="110" t="str">
        <f t="shared" si="43"/>
        <v/>
      </c>
      <c r="E951" s="110" t="str">
        <f>IF(D951="기사임",IFERROR(IF((VLOOKUP(CONCATENATE("http://skinnonews.com",A951),'기사 리스트'!C:E,3,FALSE))&gt;='뉴스룸 요약'!$F$17,"O",""),""),"")</f>
        <v/>
      </c>
      <c r="F951" s="110" t="str">
        <f>IFERROR(IF(VLOOKUP(CONCATENATE("http://skinnonews.com"&amp;A951),'기사 리스트'!C:D,2,FALSE)="yes","yes",""),"")</f>
        <v/>
      </c>
      <c r="G951" s="110" t="str">
        <f>IFERROR(IF(E951="O",B951/(EOMONTH('뉴스룸 요약'!$F$17,0)-(VLOOKUP(CONCATENATE("http://skinnonews.com",A951),'기사 리스트'!C:E,3,FALSE))+1),""),"")</f>
        <v/>
      </c>
      <c r="H951" s="110" t="str">
        <f>IFERROR(IF(E951="O",C951/(EOMONTH('뉴스룸 요약'!$F$17,0)-(VLOOKUP(CONCATENATE("http://skinnonews.com",A951),'기사 리스트'!C:E,3,FALSE))+1),""),"")</f>
        <v/>
      </c>
      <c r="I951" s="110" t="str">
        <f t="shared" si="44"/>
        <v/>
      </c>
      <c r="J951" s="110" t="str">
        <f t="shared" si="45"/>
        <v/>
      </c>
      <c r="L951" s="111" t="str">
        <f>IFERROR(VLOOKUP("http://skinnonews.com"&amp;A951,'기사 리스트'!C:E,3,FALSE),"")</f>
        <v/>
      </c>
      <c r="Q951" s="110" t="str">
        <f>IFERROR(IF(E951="O",(INDEX('기사 리스트'!B:B,MATCH("http://skinnonews.com"&amp;A951,'기사 리스트'!C:C,0))),""),"")</f>
        <v/>
      </c>
    </row>
    <row r="952" spans="4:17">
      <c r="D952" s="110" t="str">
        <f t="shared" si="43"/>
        <v/>
      </c>
      <c r="E952" s="110" t="str">
        <f>IF(D952="기사임",IFERROR(IF((VLOOKUP(CONCATENATE("http://skinnonews.com",A952),'기사 리스트'!C:E,3,FALSE))&gt;='뉴스룸 요약'!$F$17,"O",""),""),"")</f>
        <v/>
      </c>
      <c r="F952" s="110" t="str">
        <f>IFERROR(IF(VLOOKUP(CONCATENATE("http://skinnonews.com"&amp;A952),'기사 리스트'!C:D,2,FALSE)="yes","yes",""),"")</f>
        <v/>
      </c>
      <c r="G952" s="110" t="str">
        <f>IFERROR(IF(E952="O",B952/(EOMONTH('뉴스룸 요약'!$F$17,0)-(VLOOKUP(CONCATENATE("http://skinnonews.com",A952),'기사 리스트'!C:E,3,FALSE))+1),""),"")</f>
        <v/>
      </c>
      <c r="H952" s="110" t="str">
        <f>IFERROR(IF(E952="O",C952/(EOMONTH('뉴스룸 요약'!$F$17,0)-(VLOOKUP(CONCATENATE("http://skinnonews.com",A952),'기사 리스트'!C:E,3,FALSE))+1),""),"")</f>
        <v/>
      </c>
      <c r="I952" s="110" t="str">
        <f t="shared" si="44"/>
        <v/>
      </c>
      <c r="J952" s="110" t="str">
        <f t="shared" si="45"/>
        <v/>
      </c>
      <c r="L952" s="111" t="str">
        <f>IFERROR(VLOOKUP("http://skinnonews.com"&amp;A952,'기사 리스트'!C:E,3,FALSE),"")</f>
        <v/>
      </c>
      <c r="Q952" s="110" t="str">
        <f>IFERROR(IF(E952="O",(INDEX('기사 리스트'!B:B,MATCH("http://skinnonews.com"&amp;A952,'기사 리스트'!C:C,0))),""),"")</f>
        <v/>
      </c>
    </row>
    <row r="953" spans="4:17">
      <c r="D953" s="110" t="str">
        <f t="shared" si="43"/>
        <v/>
      </c>
      <c r="E953" s="110" t="str">
        <f>IF(D953="기사임",IFERROR(IF((VLOOKUP(CONCATENATE("http://skinnonews.com",A953),'기사 리스트'!C:E,3,FALSE))&gt;='뉴스룸 요약'!$F$17,"O",""),""),"")</f>
        <v/>
      </c>
      <c r="F953" s="110" t="str">
        <f>IFERROR(IF(VLOOKUP(CONCATENATE("http://skinnonews.com"&amp;A953),'기사 리스트'!C:D,2,FALSE)="yes","yes",""),"")</f>
        <v/>
      </c>
      <c r="G953" s="110" t="str">
        <f>IFERROR(IF(E953="O",B953/(EOMONTH('뉴스룸 요약'!$F$17,0)-(VLOOKUP(CONCATENATE("http://skinnonews.com",A953),'기사 리스트'!C:E,3,FALSE))+1),""),"")</f>
        <v/>
      </c>
      <c r="H953" s="110" t="str">
        <f>IFERROR(IF(E953="O",C953/(EOMONTH('뉴스룸 요약'!$F$17,0)-(VLOOKUP(CONCATENATE("http://skinnonews.com",A953),'기사 리스트'!C:E,3,FALSE))+1),""),"")</f>
        <v/>
      </c>
      <c r="I953" s="110" t="str">
        <f t="shared" si="44"/>
        <v/>
      </c>
      <c r="J953" s="110" t="str">
        <f t="shared" si="45"/>
        <v/>
      </c>
      <c r="L953" s="111" t="str">
        <f>IFERROR(VLOOKUP("http://skinnonews.com"&amp;A953,'기사 리스트'!C:E,3,FALSE),"")</f>
        <v/>
      </c>
      <c r="Q953" s="110" t="str">
        <f>IFERROR(IF(E953="O",(INDEX('기사 리스트'!B:B,MATCH("http://skinnonews.com"&amp;A953,'기사 리스트'!C:C,0))),""),"")</f>
        <v/>
      </c>
    </row>
    <row r="954" spans="4:17">
      <c r="D954" s="110" t="str">
        <f t="shared" si="43"/>
        <v/>
      </c>
      <c r="E954" s="110" t="str">
        <f>IF(D954="기사임",IFERROR(IF((VLOOKUP(CONCATENATE("http://skinnonews.com",A954),'기사 리스트'!C:E,3,FALSE))&gt;='뉴스룸 요약'!$F$17,"O",""),""),"")</f>
        <v/>
      </c>
      <c r="F954" s="110" t="str">
        <f>IFERROR(IF(VLOOKUP(CONCATENATE("http://skinnonews.com"&amp;A954),'기사 리스트'!C:D,2,FALSE)="yes","yes",""),"")</f>
        <v/>
      </c>
      <c r="G954" s="110" t="str">
        <f>IFERROR(IF(E954="O",B954/(EOMONTH('뉴스룸 요약'!$F$17,0)-(VLOOKUP(CONCATENATE("http://skinnonews.com",A954),'기사 리스트'!C:E,3,FALSE))+1),""),"")</f>
        <v/>
      </c>
      <c r="H954" s="110" t="str">
        <f>IFERROR(IF(E954="O",C954/(EOMONTH('뉴스룸 요약'!$F$17,0)-(VLOOKUP(CONCATENATE("http://skinnonews.com",A954),'기사 리스트'!C:E,3,FALSE))+1),""),"")</f>
        <v/>
      </c>
      <c r="I954" s="110" t="str">
        <f t="shared" si="44"/>
        <v/>
      </c>
      <c r="J954" s="110" t="str">
        <f t="shared" si="45"/>
        <v/>
      </c>
      <c r="L954" s="111" t="str">
        <f>IFERROR(VLOOKUP("http://skinnonews.com"&amp;A954,'기사 리스트'!C:E,3,FALSE),"")</f>
        <v/>
      </c>
      <c r="Q954" s="110" t="str">
        <f>IFERROR(IF(E954="O",(INDEX('기사 리스트'!B:B,MATCH("http://skinnonews.com"&amp;A954,'기사 리스트'!C:C,0))),""),"")</f>
        <v/>
      </c>
    </row>
    <row r="955" spans="4:17">
      <c r="D955" s="110" t="str">
        <f t="shared" si="43"/>
        <v/>
      </c>
      <c r="E955" s="110" t="str">
        <f>IF(D955="기사임",IFERROR(IF((VLOOKUP(CONCATENATE("http://skinnonews.com",A955),'기사 리스트'!C:E,3,FALSE))&gt;='뉴스룸 요약'!$F$17,"O",""),""),"")</f>
        <v/>
      </c>
      <c r="F955" s="110" t="str">
        <f>IFERROR(IF(VLOOKUP(CONCATENATE("http://skinnonews.com"&amp;A955),'기사 리스트'!C:D,2,FALSE)="yes","yes",""),"")</f>
        <v/>
      </c>
      <c r="G955" s="110" t="str">
        <f>IFERROR(IF(E955="O",B955/(EOMONTH('뉴스룸 요약'!$F$17,0)-(VLOOKUP(CONCATENATE("http://skinnonews.com",A955),'기사 리스트'!C:E,3,FALSE))+1),""),"")</f>
        <v/>
      </c>
      <c r="H955" s="110" t="str">
        <f>IFERROR(IF(E955="O",C955/(EOMONTH('뉴스룸 요약'!$F$17,0)-(VLOOKUP(CONCATENATE("http://skinnonews.com",A955),'기사 리스트'!C:E,3,FALSE))+1),""),"")</f>
        <v/>
      </c>
      <c r="I955" s="110" t="str">
        <f t="shared" si="44"/>
        <v/>
      </c>
      <c r="J955" s="110" t="str">
        <f t="shared" si="45"/>
        <v/>
      </c>
      <c r="L955" s="111" t="str">
        <f>IFERROR(VLOOKUP("http://skinnonews.com"&amp;A955,'기사 리스트'!C:E,3,FALSE),"")</f>
        <v/>
      </c>
      <c r="Q955" s="110" t="str">
        <f>IFERROR(IF(E955="O",(INDEX('기사 리스트'!B:B,MATCH("http://skinnonews.com"&amp;A955,'기사 리스트'!C:C,0))),""),"")</f>
        <v/>
      </c>
    </row>
    <row r="956" spans="4:17">
      <c r="D956" s="110" t="str">
        <f t="shared" si="43"/>
        <v/>
      </c>
      <c r="E956" s="110" t="str">
        <f>IF(D956="기사임",IFERROR(IF((VLOOKUP(CONCATENATE("http://skinnonews.com",A956),'기사 리스트'!C:E,3,FALSE))&gt;='뉴스룸 요약'!$F$17,"O",""),""),"")</f>
        <v/>
      </c>
      <c r="F956" s="110" t="str">
        <f>IFERROR(IF(VLOOKUP(CONCATENATE("http://skinnonews.com"&amp;A956),'기사 리스트'!C:D,2,FALSE)="yes","yes",""),"")</f>
        <v/>
      </c>
      <c r="G956" s="110" t="str">
        <f>IFERROR(IF(E956="O",B956/(EOMONTH('뉴스룸 요약'!$F$17,0)-(VLOOKUP(CONCATENATE("http://skinnonews.com",A956),'기사 리스트'!C:E,3,FALSE))+1),""),"")</f>
        <v/>
      </c>
      <c r="H956" s="110" t="str">
        <f>IFERROR(IF(E956="O",C956/(EOMONTH('뉴스룸 요약'!$F$17,0)-(VLOOKUP(CONCATENATE("http://skinnonews.com",A956),'기사 리스트'!C:E,3,FALSE))+1),""),"")</f>
        <v/>
      </c>
      <c r="I956" s="110" t="str">
        <f t="shared" si="44"/>
        <v/>
      </c>
      <c r="J956" s="110" t="str">
        <f t="shared" si="45"/>
        <v/>
      </c>
      <c r="L956" s="111" t="str">
        <f>IFERROR(VLOOKUP("http://skinnonews.com"&amp;A956,'기사 리스트'!C:E,3,FALSE),"")</f>
        <v/>
      </c>
      <c r="Q956" s="110" t="str">
        <f>IFERROR(IF(E956="O",(INDEX('기사 리스트'!B:B,MATCH("http://skinnonews.com"&amp;A956,'기사 리스트'!C:C,0))),""),"")</f>
        <v/>
      </c>
    </row>
    <row r="957" spans="4:17">
      <c r="D957" s="110" t="str">
        <f t="shared" si="43"/>
        <v/>
      </c>
      <c r="E957" s="110" t="str">
        <f>IF(D957="기사임",IFERROR(IF((VLOOKUP(CONCATENATE("http://skinnonews.com",A957),'기사 리스트'!C:E,3,FALSE))&gt;='뉴스룸 요약'!$F$17,"O",""),""),"")</f>
        <v/>
      </c>
      <c r="F957" s="110" t="str">
        <f>IFERROR(IF(VLOOKUP(CONCATENATE("http://skinnonews.com"&amp;A957),'기사 리스트'!C:D,2,FALSE)="yes","yes",""),"")</f>
        <v/>
      </c>
      <c r="G957" s="110" t="str">
        <f>IFERROR(IF(E957="O",B957/(EOMONTH('뉴스룸 요약'!$F$17,0)-(VLOOKUP(CONCATENATE("http://skinnonews.com",A957),'기사 리스트'!C:E,3,FALSE))+1),""),"")</f>
        <v/>
      </c>
      <c r="H957" s="110" t="str">
        <f>IFERROR(IF(E957="O",C957/(EOMONTH('뉴스룸 요약'!$F$17,0)-(VLOOKUP(CONCATENATE("http://skinnonews.com",A957),'기사 리스트'!C:E,3,FALSE))+1),""),"")</f>
        <v/>
      </c>
      <c r="I957" s="110" t="str">
        <f t="shared" si="44"/>
        <v/>
      </c>
      <c r="J957" s="110" t="str">
        <f t="shared" si="45"/>
        <v/>
      </c>
      <c r="L957" s="111" t="str">
        <f>IFERROR(VLOOKUP("http://skinnonews.com"&amp;A957,'기사 리스트'!C:E,3,FALSE),"")</f>
        <v/>
      </c>
      <c r="Q957" s="110" t="str">
        <f>IFERROR(IF(E957="O",(INDEX('기사 리스트'!B:B,MATCH("http://skinnonews.com"&amp;A957,'기사 리스트'!C:C,0))),""),"")</f>
        <v/>
      </c>
    </row>
    <row r="958" spans="4:17">
      <c r="D958" s="110" t="str">
        <f t="shared" si="43"/>
        <v/>
      </c>
      <c r="E958" s="110" t="str">
        <f>IF(D958="기사임",IFERROR(IF((VLOOKUP(CONCATENATE("http://skinnonews.com",A958),'기사 리스트'!C:E,3,FALSE))&gt;='뉴스룸 요약'!$F$17,"O",""),""),"")</f>
        <v/>
      </c>
      <c r="F958" s="110" t="str">
        <f>IFERROR(IF(VLOOKUP(CONCATENATE("http://skinnonews.com"&amp;A958),'기사 리스트'!C:D,2,FALSE)="yes","yes",""),"")</f>
        <v/>
      </c>
      <c r="G958" s="110" t="str">
        <f>IFERROR(IF(E958="O",B958/(EOMONTH('뉴스룸 요약'!$F$17,0)-(VLOOKUP(CONCATENATE("http://skinnonews.com",A958),'기사 리스트'!C:E,3,FALSE))+1),""),"")</f>
        <v/>
      </c>
      <c r="H958" s="110" t="str">
        <f>IFERROR(IF(E958="O",C958/(EOMONTH('뉴스룸 요약'!$F$17,0)-(VLOOKUP(CONCATENATE("http://skinnonews.com",A958),'기사 리스트'!C:E,3,FALSE))+1),""),"")</f>
        <v/>
      </c>
      <c r="I958" s="110" t="str">
        <f t="shared" si="44"/>
        <v/>
      </c>
      <c r="J958" s="110" t="str">
        <f t="shared" si="45"/>
        <v/>
      </c>
      <c r="L958" s="111" t="str">
        <f>IFERROR(VLOOKUP("http://skinnonews.com"&amp;A958,'기사 리스트'!C:E,3,FALSE),"")</f>
        <v/>
      </c>
      <c r="Q958" s="110" t="str">
        <f>IFERROR(IF(E958="O",(INDEX('기사 리스트'!B:B,MATCH("http://skinnonews.com"&amp;A958,'기사 리스트'!C:C,0))),""),"")</f>
        <v/>
      </c>
    </row>
    <row r="959" spans="4:17">
      <c r="D959" s="110" t="str">
        <f t="shared" si="43"/>
        <v/>
      </c>
      <c r="E959" s="110" t="str">
        <f>IF(D959="기사임",IFERROR(IF((VLOOKUP(CONCATENATE("http://skinnonews.com",A959),'기사 리스트'!C:E,3,FALSE))&gt;='뉴스룸 요약'!$F$17,"O",""),""),"")</f>
        <v/>
      </c>
      <c r="F959" s="110" t="str">
        <f>IFERROR(IF(VLOOKUP(CONCATENATE("http://skinnonews.com"&amp;A959),'기사 리스트'!C:D,2,FALSE)="yes","yes",""),"")</f>
        <v/>
      </c>
      <c r="G959" s="110" t="str">
        <f>IFERROR(IF(E959="O",B959/(EOMONTH('뉴스룸 요약'!$F$17,0)-(VLOOKUP(CONCATENATE("http://skinnonews.com",A959),'기사 리스트'!C:E,3,FALSE))+1),""),"")</f>
        <v/>
      </c>
      <c r="H959" s="110" t="str">
        <f>IFERROR(IF(E959="O",C959/(EOMONTH('뉴스룸 요약'!$F$17,0)-(VLOOKUP(CONCATENATE("http://skinnonews.com",A959),'기사 리스트'!C:E,3,FALSE))+1),""),"")</f>
        <v/>
      </c>
      <c r="I959" s="110" t="str">
        <f t="shared" si="44"/>
        <v/>
      </c>
      <c r="J959" s="110" t="str">
        <f t="shared" si="45"/>
        <v/>
      </c>
      <c r="L959" s="111" t="str">
        <f>IFERROR(VLOOKUP("http://skinnonews.com"&amp;A959,'기사 리스트'!C:E,3,FALSE),"")</f>
        <v/>
      </c>
      <c r="Q959" s="110" t="str">
        <f>IFERROR(IF(E959="O",(INDEX('기사 리스트'!B:B,MATCH("http://skinnonews.com"&amp;A959,'기사 리스트'!C:C,0))),""),"")</f>
        <v/>
      </c>
    </row>
    <row r="960" spans="4:17">
      <c r="D960" s="110" t="str">
        <f t="shared" si="43"/>
        <v/>
      </c>
      <c r="E960" s="110" t="str">
        <f>IF(D960="기사임",IFERROR(IF((VLOOKUP(CONCATENATE("http://skinnonews.com",A960),'기사 리스트'!C:E,3,FALSE))&gt;='뉴스룸 요약'!$F$17,"O",""),""),"")</f>
        <v/>
      </c>
      <c r="F960" s="110" t="str">
        <f>IFERROR(IF(VLOOKUP(CONCATENATE("http://skinnonews.com"&amp;A960),'기사 리스트'!C:D,2,FALSE)="yes","yes",""),"")</f>
        <v/>
      </c>
      <c r="G960" s="110" t="str">
        <f>IFERROR(IF(E960="O",B960/(EOMONTH('뉴스룸 요약'!$F$17,0)-(VLOOKUP(CONCATENATE("http://skinnonews.com",A960),'기사 리스트'!C:E,3,FALSE))+1),""),"")</f>
        <v/>
      </c>
      <c r="H960" s="110" t="str">
        <f>IFERROR(IF(E960="O",C960/(EOMONTH('뉴스룸 요약'!$F$17,0)-(VLOOKUP(CONCATENATE("http://skinnonews.com",A960),'기사 리스트'!C:E,3,FALSE))+1),""),"")</f>
        <v/>
      </c>
      <c r="I960" s="110" t="str">
        <f t="shared" si="44"/>
        <v/>
      </c>
      <c r="J960" s="110" t="str">
        <f t="shared" si="45"/>
        <v/>
      </c>
      <c r="L960" s="111" t="str">
        <f>IFERROR(VLOOKUP("http://skinnonews.com"&amp;A960,'기사 리스트'!C:E,3,FALSE),"")</f>
        <v/>
      </c>
      <c r="Q960" s="110" t="str">
        <f>IFERROR(IF(E960="O",(INDEX('기사 리스트'!B:B,MATCH("http://skinnonews.com"&amp;A960,'기사 리스트'!C:C,0))),""),"")</f>
        <v/>
      </c>
    </row>
    <row r="961" spans="4:17">
      <c r="D961" s="110" t="str">
        <f t="shared" si="43"/>
        <v/>
      </c>
      <c r="E961" s="110" t="str">
        <f>IF(D961="기사임",IFERROR(IF((VLOOKUP(CONCATENATE("http://skinnonews.com",A961),'기사 리스트'!C:E,3,FALSE))&gt;='뉴스룸 요약'!$F$17,"O",""),""),"")</f>
        <v/>
      </c>
      <c r="F961" s="110" t="str">
        <f>IFERROR(IF(VLOOKUP(CONCATENATE("http://skinnonews.com"&amp;A961),'기사 리스트'!C:D,2,FALSE)="yes","yes",""),"")</f>
        <v/>
      </c>
      <c r="G961" s="110" t="str">
        <f>IFERROR(IF(E961="O",B961/(EOMONTH('뉴스룸 요약'!$F$17,0)-(VLOOKUP(CONCATENATE("http://skinnonews.com",A961),'기사 리스트'!C:E,3,FALSE))+1),""),"")</f>
        <v/>
      </c>
      <c r="H961" s="110" t="str">
        <f>IFERROR(IF(E961="O",C961/(EOMONTH('뉴스룸 요약'!$F$17,0)-(VLOOKUP(CONCATENATE("http://skinnonews.com",A961),'기사 리스트'!C:E,3,FALSE))+1),""),"")</f>
        <v/>
      </c>
      <c r="I961" s="110" t="str">
        <f t="shared" si="44"/>
        <v/>
      </c>
      <c r="J961" s="110" t="str">
        <f t="shared" si="45"/>
        <v/>
      </c>
      <c r="L961" s="111" t="str">
        <f>IFERROR(VLOOKUP("http://skinnonews.com"&amp;A961,'기사 리스트'!C:E,3,FALSE),"")</f>
        <v/>
      </c>
      <c r="Q961" s="110" t="str">
        <f>IFERROR(IF(E961="O",(INDEX('기사 리스트'!B:B,MATCH("http://skinnonews.com"&amp;A961,'기사 리스트'!C:C,0))),""),"")</f>
        <v/>
      </c>
    </row>
    <row r="962" spans="4:17">
      <c r="D962" s="110" t="str">
        <f t="shared" ref="D962:D1025" si="46">IF(AND(LEFT(A962,17)="/global/archives/",ISNUMBER(_xlfn.NUMBERVALUE(MID(A962,18,1))),ISERROR(FIND("ckattempt",A962)),ISERROR(FIND("preview",A962))),"기사임","")</f>
        <v/>
      </c>
      <c r="E962" s="110" t="str">
        <f>IF(D962="기사임",IFERROR(IF((VLOOKUP(CONCATENATE("http://skinnonews.com",A962),'기사 리스트'!C:E,3,FALSE))&gt;='뉴스룸 요약'!$F$17,"O",""),""),"")</f>
        <v/>
      </c>
      <c r="F962" s="110" t="str">
        <f>IFERROR(IF(VLOOKUP(CONCATENATE("http://skinnonews.com"&amp;A962),'기사 리스트'!C:D,2,FALSE)="yes","yes",""),"")</f>
        <v/>
      </c>
      <c r="G962" s="110" t="str">
        <f>IFERROR(IF(E962="O",B962/(EOMONTH('뉴스룸 요약'!$F$17,0)-(VLOOKUP(CONCATENATE("http://skinnonews.com",A962),'기사 리스트'!C:E,3,FALSE))+1),""),"")</f>
        <v/>
      </c>
      <c r="H962" s="110" t="str">
        <f>IFERROR(IF(E962="O",C962/(EOMONTH('뉴스룸 요약'!$F$17,0)-(VLOOKUP(CONCATENATE("http://skinnonews.com",A962),'기사 리스트'!C:E,3,FALSE))+1),""),"")</f>
        <v/>
      </c>
      <c r="I962" s="110" t="str">
        <f t="shared" si="44"/>
        <v/>
      </c>
      <c r="J962" s="110" t="str">
        <f t="shared" si="45"/>
        <v/>
      </c>
      <c r="L962" s="111" t="str">
        <f>IFERROR(VLOOKUP("http://skinnonews.com"&amp;A962,'기사 리스트'!C:E,3,FALSE),"")</f>
        <v/>
      </c>
      <c r="Q962" s="110" t="str">
        <f>IFERROR(IF(E962="O",(INDEX('기사 리스트'!B:B,MATCH("http://skinnonews.com"&amp;A962,'기사 리스트'!C:C,0))),""),"")</f>
        <v/>
      </c>
    </row>
    <row r="963" spans="4:17">
      <c r="D963" s="110" t="str">
        <f t="shared" si="46"/>
        <v/>
      </c>
      <c r="E963" s="110" t="str">
        <f>IF(D963="기사임",IFERROR(IF((VLOOKUP(CONCATENATE("http://skinnonews.com",A963),'기사 리스트'!C:E,3,FALSE))&gt;='뉴스룸 요약'!$F$17,"O",""),""),"")</f>
        <v/>
      </c>
      <c r="F963" s="110" t="str">
        <f>IFERROR(IF(VLOOKUP(CONCATENATE("http://skinnonews.com"&amp;A963),'기사 리스트'!C:D,2,FALSE)="yes","yes",""),"")</f>
        <v/>
      </c>
      <c r="G963" s="110" t="str">
        <f>IFERROR(IF(E963="O",B963/(EOMONTH('뉴스룸 요약'!$F$17,0)-(VLOOKUP(CONCATENATE("http://skinnonews.com",A963),'기사 리스트'!C:E,3,FALSE))+1),""),"")</f>
        <v/>
      </c>
      <c r="H963" s="110" t="str">
        <f>IFERROR(IF(E963="O",C963/(EOMONTH('뉴스룸 요약'!$F$17,0)-(VLOOKUP(CONCATENATE("http://skinnonews.com",A963),'기사 리스트'!C:E,3,FALSE))+1),""),"")</f>
        <v/>
      </c>
      <c r="I963" s="110" t="str">
        <f t="shared" si="44"/>
        <v/>
      </c>
      <c r="J963" s="110" t="str">
        <f t="shared" si="45"/>
        <v/>
      </c>
      <c r="L963" s="111" t="str">
        <f>IFERROR(VLOOKUP("http://skinnonews.com"&amp;A963,'기사 리스트'!C:E,3,FALSE),"")</f>
        <v/>
      </c>
      <c r="Q963" s="110" t="str">
        <f>IFERROR(IF(E963="O",(INDEX('기사 리스트'!B:B,MATCH("http://skinnonews.com"&amp;A963,'기사 리스트'!C:C,0))),""),"")</f>
        <v/>
      </c>
    </row>
    <row r="964" spans="4:17">
      <c r="D964" s="110" t="str">
        <f t="shared" si="46"/>
        <v/>
      </c>
      <c r="E964" s="110" t="str">
        <f>IF(D964="기사임",IFERROR(IF((VLOOKUP(CONCATENATE("http://skinnonews.com",A964),'기사 리스트'!C:E,3,FALSE))&gt;='뉴스룸 요약'!$F$17,"O",""),""),"")</f>
        <v/>
      </c>
      <c r="F964" s="110" t="str">
        <f>IFERROR(IF(VLOOKUP(CONCATENATE("http://skinnonews.com"&amp;A964),'기사 리스트'!C:D,2,FALSE)="yes","yes",""),"")</f>
        <v/>
      </c>
      <c r="G964" s="110" t="str">
        <f>IFERROR(IF(E964="O",B964/(EOMONTH('뉴스룸 요약'!$F$17,0)-(VLOOKUP(CONCATENATE("http://skinnonews.com",A964),'기사 리스트'!C:E,3,FALSE))+1),""),"")</f>
        <v/>
      </c>
      <c r="H964" s="110" t="str">
        <f>IFERROR(IF(E964="O",C964/(EOMONTH('뉴스룸 요약'!$F$17,0)-(VLOOKUP(CONCATENATE("http://skinnonews.com",A964),'기사 리스트'!C:E,3,FALSE))+1),""),"")</f>
        <v/>
      </c>
      <c r="I964" s="110" t="str">
        <f t="shared" si="44"/>
        <v/>
      </c>
      <c r="J964" s="110" t="str">
        <f t="shared" si="45"/>
        <v/>
      </c>
      <c r="L964" s="111" t="str">
        <f>IFERROR(VLOOKUP("http://skinnonews.com"&amp;A964,'기사 리스트'!C:E,3,FALSE),"")</f>
        <v/>
      </c>
      <c r="Q964" s="110" t="str">
        <f>IFERROR(IF(E964="O",(INDEX('기사 리스트'!B:B,MATCH("http://skinnonews.com"&amp;A964,'기사 리스트'!C:C,0))),""),"")</f>
        <v/>
      </c>
    </row>
    <row r="965" spans="4:17">
      <c r="D965" s="110" t="str">
        <f t="shared" si="46"/>
        <v/>
      </c>
      <c r="E965" s="110" t="str">
        <f>IF(D965="기사임",IFERROR(IF((VLOOKUP(CONCATENATE("http://skinnonews.com",A965),'기사 리스트'!C:E,3,FALSE))&gt;='뉴스룸 요약'!$F$17,"O",""),""),"")</f>
        <v/>
      </c>
      <c r="F965" s="110" t="str">
        <f>IFERROR(IF(VLOOKUP(CONCATENATE("http://skinnonews.com"&amp;A965),'기사 리스트'!C:D,2,FALSE)="yes","yes",""),"")</f>
        <v/>
      </c>
      <c r="G965" s="110" t="str">
        <f>IFERROR(IF(E965="O",B965/(EOMONTH('뉴스룸 요약'!$F$17,0)-(VLOOKUP(CONCATENATE("http://skinnonews.com",A965),'기사 리스트'!C:E,3,FALSE))+1),""),"")</f>
        <v/>
      </c>
      <c r="H965" s="110" t="str">
        <f>IFERROR(IF(E965="O",C965/(EOMONTH('뉴스룸 요약'!$F$17,0)-(VLOOKUP(CONCATENATE("http://skinnonews.com",A965),'기사 리스트'!C:E,3,FALSE))+1),""),"")</f>
        <v/>
      </c>
      <c r="I965" s="110" t="str">
        <f t="shared" si="44"/>
        <v/>
      </c>
      <c r="J965" s="110" t="str">
        <f t="shared" si="45"/>
        <v/>
      </c>
      <c r="L965" s="111" t="str">
        <f>IFERROR(VLOOKUP("http://skinnonews.com"&amp;A965,'기사 리스트'!C:E,3,FALSE),"")</f>
        <v/>
      </c>
      <c r="Q965" s="110" t="str">
        <f>IFERROR(IF(E965="O",(INDEX('기사 리스트'!B:B,MATCH("http://skinnonews.com"&amp;A965,'기사 리스트'!C:C,0))),""),"")</f>
        <v/>
      </c>
    </row>
    <row r="966" spans="4:17">
      <c r="D966" s="110" t="str">
        <f t="shared" si="46"/>
        <v/>
      </c>
      <c r="E966" s="110" t="str">
        <f>IF(D966="기사임",IFERROR(IF((VLOOKUP(CONCATENATE("http://skinnonews.com",A966),'기사 리스트'!C:E,3,FALSE))&gt;='뉴스룸 요약'!$F$17,"O",""),""),"")</f>
        <v/>
      </c>
      <c r="F966" s="110" t="str">
        <f>IFERROR(IF(VLOOKUP(CONCATENATE("http://skinnonews.com"&amp;A966),'기사 리스트'!C:D,2,FALSE)="yes","yes",""),"")</f>
        <v/>
      </c>
      <c r="G966" s="110" t="str">
        <f>IFERROR(IF(E966="O",B966/(EOMONTH('뉴스룸 요약'!$F$17,0)-(VLOOKUP(CONCATENATE("http://skinnonews.com",A966),'기사 리스트'!C:E,3,FALSE))+1),""),"")</f>
        <v/>
      </c>
      <c r="H966" s="110" t="str">
        <f>IFERROR(IF(E966="O",C966/(EOMONTH('뉴스룸 요약'!$F$17,0)-(VLOOKUP(CONCATENATE("http://skinnonews.com",A966),'기사 리스트'!C:E,3,FALSE))+1),""),"")</f>
        <v/>
      </c>
      <c r="I966" s="110" t="str">
        <f t="shared" ref="I966:I1029" si="47">IFERROR(_xlfn.RANK.EQ(G966,G:G,0),"")</f>
        <v/>
      </c>
      <c r="J966" s="110" t="str">
        <f t="shared" ref="J966:J1029" si="48">IFERROR(_xlfn.RANK.EQ(H966,H:H,0),"")</f>
        <v/>
      </c>
      <c r="L966" s="111" t="str">
        <f>IFERROR(VLOOKUP("http://skinnonews.com"&amp;A966,'기사 리스트'!C:E,3,FALSE),"")</f>
        <v/>
      </c>
      <c r="Q966" s="110" t="str">
        <f>IFERROR(IF(E966="O",(INDEX('기사 리스트'!B:B,MATCH("http://skinnonews.com"&amp;A966,'기사 리스트'!C:C,0))),""),"")</f>
        <v/>
      </c>
    </row>
    <row r="967" spans="4:17">
      <c r="D967" s="110" t="str">
        <f t="shared" si="46"/>
        <v/>
      </c>
      <c r="E967" s="110" t="str">
        <f>IF(D967="기사임",IFERROR(IF((VLOOKUP(CONCATENATE("http://skinnonews.com",A967),'기사 리스트'!C:E,3,FALSE))&gt;='뉴스룸 요약'!$F$17,"O",""),""),"")</f>
        <v/>
      </c>
      <c r="F967" s="110" t="str">
        <f>IFERROR(IF(VLOOKUP(CONCATENATE("http://skinnonews.com"&amp;A967),'기사 리스트'!C:D,2,FALSE)="yes","yes",""),"")</f>
        <v/>
      </c>
      <c r="G967" s="110" t="str">
        <f>IFERROR(IF(E967="O",B967/(EOMONTH('뉴스룸 요약'!$F$17,0)-(VLOOKUP(CONCATENATE("http://skinnonews.com",A967),'기사 리스트'!C:E,3,FALSE))+1),""),"")</f>
        <v/>
      </c>
      <c r="H967" s="110" t="str">
        <f>IFERROR(IF(E967="O",C967/(EOMONTH('뉴스룸 요약'!$F$17,0)-(VLOOKUP(CONCATENATE("http://skinnonews.com",A967),'기사 리스트'!C:E,3,FALSE))+1),""),"")</f>
        <v/>
      </c>
      <c r="I967" s="110" t="str">
        <f t="shared" si="47"/>
        <v/>
      </c>
      <c r="J967" s="110" t="str">
        <f t="shared" si="48"/>
        <v/>
      </c>
      <c r="L967" s="111" t="str">
        <f>IFERROR(VLOOKUP("http://skinnonews.com"&amp;A967,'기사 리스트'!C:E,3,FALSE),"")</f>
        <v/>
      </c>
      <c r="Q967" s="110" t="str">
        <f>IFERROR(IF(E967="O",(INDEX('기사 리스트'!B:B,MATCH("http://skinnonews.com"&amp;A967,'기사 리스트'!C:C,0))),""),"")</f>
        <v/>
      </c>
    </row>
    <row r="968" spans="4:17">
      <c r="D968" s="110" t="str">
        <f t="shared" si="46"/>
        <v/>
      </c>
      <c r="E968" s="110" t="str">
        <f>IF(D968="기사임",IFERROR(IF((VLOOKUP(CONCATENATE("http://skinnonews.com",A968),'기사 리스트'!C:E,3,FALSE))&gt;='뉴스룸 요약'!$F$17,"O",""),""),"")</f>
        <v/>
      </c>
      <c r="F968" s="110" t="str">
        <f>IFERROR(IF(VLOOKUP(CONCATENATE("http://skinnonews.com"&amp;A968),'기사 리스트'!C:D,2,FALSE)="yes","yes",""),"")</f>
        <v/>
      </c>
      <c r="G968" s="110" t="str">
        <f>IFERROR(IF(E968="O",B968/(EOMONTH('뉴스룸 요약'!$F$17,0)-(VLOOKUP(CONCATENATE("http://skinnonews.com",A968),'기사 리스트'!C:E,3,FALSE))+1),""),"")</f>
        <v/>
      </c>
      <c r="H968" s="110" t="str">
        <f>IFERROR(IF(E968="O",C968/(EOMONTH('뉴스룸 요약'!$F$17,0)-(VLOOKUP(CONCATENATE("http://skinnonews.com",A968),'기사 리스트'!C:E,3,FALSE))+1),""),"")</f>
        <v/>
      </c>
      <c r="I968" s="110" t="str">
        <f t="shared" si="47"/>
        <v/>
      </c>
      <c r="J968" s="110" t="str">
        <f t="shared" si="48"/>
        <v/>
      </c>
      <c r="L968" s="111" t="str">
        <f>IFERROR(VLOOKUP("http://skinnonews.com"&amp;A968,'기사 리스트'!C:E,3,FALSE),"")</f>
        <v/>
      </c>
      <c r="Q968" s="110" t="str">
        <f>IFERROR(IF(E968="O",(INDEX('기사 리스트'!B:B,MATCH("http://skinnonews.com"&amp;A968,'기사 리스트'!C:C,0))),""),"")</f>
        <v/>
      </c>
    </row>
    <row r="969" spans="4:17">
      <c r="D969" s="110" t="str">
        <f t="shared" si="46"/>
        <v/>
      </c>
      <c r="E969" s="110" t="str">
        <f>IF(D969="기사임",IFERROR(IF((VLOOKUP(CONCATENATE("http://skinnonews.com",A969),'기사 리스트'!C:E,3,FALSE))&gt;='뉴스룸 요약'!$F$17,"O",""),""),"")</f>
        <v/>
      </c>
      <c r="F969" s="110" t="str">
        <f>IFERROR(IF(VLOOKUP(CONCATENATE("http://skinnonews.com"&amp;A969),'기사 리스트'!C:D,2,FALSE)="yes","yes",""),"")</f>
        <v/>
      </c>
      <c r="G969" s="110" t="str">
        <f>IFERROR(IF(E969="O",B969/(EOMONTH('뉴스룸 요약'!$F$17,0)-(VLOOKUP(CONCATENATE("http://skinnonews.com",A969),'기사 리스트'!C:E,3,FALSE))+1),""),"")</f>
        <v/>
      </c>
      <c r="H969" s="110" t="str">
        <f>IFERROR(IF(E969="O",C969/(EOMONTH('뉴스룸 요약'!$F$17,0)-(VLOOKUP(CONCATENATE("http://skinnonews.com",A969),'기사 리스트'!C:E,3,FALSE))+1),""),"")</f>
        <v/>
      </c>
      <c r="I969" s="110" t="str">
        <f t="shared" si="47"/>
        <v/>
      </c>
      <c r="J969" s="110" t="str">
        <f t="shared" si="48"/>
        <v/>
      </c>
      <c r="L969" s="111" t="str">
        <f>IFERROR(VLOOKUP("http://skinnonews.com"&amp;A969,'기사 리스트'!C:E,3,FALSE),"")</f>
        <v/>
      </c>
      <c r="Q969" s="110" t="str">
        <f>IFERROR(IF(E969="O",(INDEX('기사 리스트'!B:B,MATCH("http://skinnonews.com"&amp;A969,'기사 리스트'!C:C,0))),""),"")</f>
        <v/>
      </c>
    </row>
    <row r="970" spans="4:17">
      <c r="D970" s="110" t="str">
        <f t="shared" si="46"/>
        <v/>
      </c>
      <c r="E970" s="110" t="str">
        <f>IF(D970="기사임",IFERROR(IF((VLOOKUP(CONCATENATE("http://skinnonews.com",A970),'기사 리스트'!C:E,3,FALSE))&gt;='뉴스룸 요약'!$F$17,"O",""),""),"")</f>
        <v/>
      </c>
      <c r="F970" s="110" t="str">
        <f>IFERROR(IF(VLOOKUP(CONCATENATE("http://skinnonews.com"&amp;A970),'기사 리스트'!C:D,2,FALSE)="yes","yes",""),"")</f>
        <v/>
      </c>
      <c r="G970" s="110" t="str">
        <f>IFERROR(IF(E970="O",B970/(EOMONTH('뉴스룸 요약'!$F$17,0)-(VLOOKUP(CONCATENATE("http://skinnonews.com",A970),'기사 리스트'!C:E,3,FALSE))+1),""),"")</f>
        <v/>
      </c>
      <c r="H970" s="110" t="str">
        <f>IFERROR(IF(E970="O",C970/(EOMONTH('뉴스룸 요약'!$F$17,0)-(VLOOKUP(CONCATENATE("http://skinnonews.com",A970),'기사 리스트'!C:E,3,FALSE))+1),""),"")</f>
        <v/>
      </c>
      <c r="I970" s="110" t="str">
        <f t="shared" si="47"/>
        <v/>
      </c>
      <c r="J970" s="110" t="str">
        <f t="shared" si="48"/>
        <v/>
      </c>
      <c r="L970" s="111" t="str">
        <f>IFERROR(VLOOKUP("http://skinnonews.com"&amp;A970,'기사 리스트'!C:E,3,FALSE),"")</f>
        <v/>
      </c>
      <c r="Q970" s="110" t="str">
        <f>IFERROR(IF(E970="O",(INDEX('기사 리스트'!B:B,MATCH("http://skinnonews.com"&amp;A970,'기사 리스트'!C:C,0))),""),"")</f>
        <v/>
      </c>
    </row>
    <row r="971" spans="4:17">
      <c r="D971" s="110" t="str">
        <f t="shared" si="46"/>
        <v/>
      </c>
      <c r="E971" s="110" t="str">
        <f>IF(D971="기사임",IFERROR(IF((VLOOKUP(CONCATENATE("http://skinnonews.com",A971),'기사 리스트'!C:E,3,FALSE))&gt;='뉴스룸 요약'!$F$17,"O",""),""),"")</f>
        <v/>
      </c>
      <c r="F971" s="110" t="str">
        <f>IFERROR(IF(VLOOKUP(CONCATENATE("http://skinnonews.com"&amp;A971),'기사 리스트'!C:D,2,FALSE)="yes","yes",""),"")</f>
        <v/>
      </c>
      <c r="G971" s="110" t="str">
        <f>IFERROR(IF(E971="O",B971/(EOMONTH('뉴스룸 요약'!$F$17,0)-(VLOOKUP(CONCATENATE("http://skinnonews.com",A971),'기사 리스트'!C:E,3,FALSE))+1),""),"")</f>
        <v/>
      </c>
      <c r="H971" s="110" t="str">
        <f>IFERROR(IF(E971="O",C971/(EOMONTH('뉴스룸 요약'!$F$17,0)-(VLOOKUP(CONCATENATE("http://skinnonews.com",A971),'기사 리스트'!C:E,3,FALSE))+1),""),"")</f>
        <v/>
      </c>
      <c r="I971" s="110" t="str">
        <f t="shared" si="47"/>
        <v/>
      </c>
      <c r="J971" s="110" t="str">
        <f t="shared" si="48"/>
        <v/>
      </c>
      <c r="L971" s="111" t="str">
        <f>IFERROR(VLOOKUP("http://skinnonews.com"&amp;A971,'기사 리스트'!C:E,3,FALSE),"")</f>
        <v/>
      </c>
      <c r="Q971" s="110" t="str">
        <f>IFERROR(IF(E971="O",(INDEX('기사 리스트'!B:B,MATCH("http://skinnonews.com"&amp;A971,'기사 리스트'!C:C,0))),""),"")</f>
        <v/>
      </c>
    </row>
    <row r="972" spans="4:17">
      <c r="D972" s="110" t="str">
        <f t="shared" si="46"/>
        <v/>
      </c>
      <c r="E972" s="110" t="str">
        <f>IF(D972="기사임",IFERROR(IF((VLOOKUP(CONCATENATE("http://skinnonews.com",A972),'기사 리스트'!C:E,3,FALSE))&gt;='뉴스룸 요약'!$F$17,"O",""),""),"")</f>
        <v/>
      </c>
      <c r="F972" s="110" t="str">
        <f>IFERROR(IF(VLOOKUP(CONCATENATE("http://skinnonews.com"&amp;A972),'기사 리스트'!C:D,2,FALSE)="yes","yes",""),"")</f>
        <v/>
      </c>
      <c r="G972" s="110" t="str">
        <f>IFERROR(IF(E972="O",B972/(EOMONTH('뉴스룸 요약'!$F$17,0)-(VLOOKUP(CONCATENATE("http://skinnonews.com",A972),'기사 리스트'!C:E,3,FALSE))+1),""),"")</f>
        <v/>
      </c>
      <c r="H972" s="110" t="str">
        <f>IFERROR(IF(E972="O",C972/(EOMONTH('뉴스룸 요약'!$F$17,0)-(VLOOKUP(CONCATENATE("http://skinnonews.com",A972),'기사 리스트'!C:E,3,FALSE))+1),""),"")</f>
        <v/>
      </c>
      <c r="I972" s="110" t="str">
        <f t="shared" si="47"/>
        <v/>
      </c>
      <c r="J972" s="110" t="str">
        <f t="shared" si="48"/>
        <v/>
      </c>
      <c r="L972" s="111" t="str">
        <f>IFERROR(VLOOKUP("http://skinnonews.com"&amp;A972,'기사 리스트'!C:E,3,FALSE),"")</f>
        <v/>
      </c>
      <c r="Q972" s="110" t="str">
        <f>IFERROR(IF(E972="O",(INDEX('기사 리스트'!B:B,MATCH("http://skinnonews.com"&amp;A972,'기사 리스트'!C:C,0))),""),"")</f>
        <v/>
      </c>
    </row>
    <row r="973" spans="4:17">
      <c r="D973" s="110" t="str">
        <f t="shared" si="46"/>
        <v/>
      </c>
      <c r="E973" s="110" t="str">
        <f>IF(D973="기사임",IFERROR(IF((VLOOKUP(CONCATENATE("http://skinnonews.com",A973),'기사 리스트'!C:E,3,FALSE))&gt;='뉴스룸 요약'!$F$17,"O",""),""),"")</f>
        <v/>
      </c>
      <c r="F973" s="110" t="str">
        <f>IFERROR(IF(VLOOKUP(CONCATENATE("http://skinnonews.com"&amp;A973),'기사 리스트'!C:D,2,FALSE)="yes","yes",""),"")</f>
        <v/>
      </c>
      <c r="G973" s="110" t="str">
        <f>IFERROR(IF(E973="O",B973/(EOMONTH('뉴스룸 요약'!$F$17,0)-(VLOOKUP(CONCATENATE("http://skinnonews.com",A973),'기사 리스트'!C:E,3,FALSE))+1),""),"")</f>
        <v/>
      </c>
      <c r="H973" s="110" t="str">
        <f>IFERROR(IF(E973="O",C973/(EOMONTH('뉴스룸 요약'!$F$17,0)-(VLOOKUP(CONCATENATE("http://skinnonews.com",A973),'기사 리스트'!C:E,3,FALSE))+1),""),"")</f>
        <v/>
      </c>
      <c r="I973" s="110" t="str">
        <f t="shared" si="47"/>
        <v/>
      </c>
      <c r="J973" s="110" t="str">
        <f t="shared" si="48"/>
        <v/>
      </c>
      <c r="L973" s="111" t="str">
        <f>IFERROR(VLOOKUP("http://skinnonews.com"&amp;A973,'기사 리스트'!C:E,3,FALSE),"")</f>
        <v/>
      </c>
      <c r="Q973" s="110" t="str">
        <f>IFERROR(IF(E973="O",(INDEX('기사 리스트'!B:B,MATCH("http://skinnonews.com"&amp;A973,'기사 리스트'!C:C,0))),""),"")</f>
        <v/>
      </c>
    </row>
    <row r="974" spans="4:17">
      <c r="D974" s="110" t="str">
        <f t="shared" si="46"/>
        <v/>
      </c>
      <c r="E974" s="110" t="str">
        <f>IF(D974="기사임",IFERROR(IF((VLOOKUP(CONCATENATE("http://skinnonews.com",A974),'기사 리스트'!C:E,3,FALSE))&gt;='뉴스룸 요약'!$F$17,"O",""),""),"")</f>
        <v/>
      </c>
      <c r="F974" s="110" t="str">
        <f>IFERROR(IF(VLOOKUP(CONCATENATE("http://skinnonews.com"&amp;A974),'기사 리스트'!C:D,2,FALSE)="yes","yes",""),"")</f>
        <v/>
      </c>
      <c r="G974" s="110" t="str">
        <f>IFERROR(IF(E974="O",B974/(EOMONTH('뉴스룸 요약'!$F$17,0)-(VLOOKUP(CONCATENATE("http://skinnonews.com",A974),'기사 리스트'!C:E,3,FALSE))+1),""),"")</f>
        <v/>
      </c>
      <c r="H974" s="110" t="str">
        <f>IFERROR(IF(E974="O",C974/(EOMONTH('뉴스룸 요약'!$F$17,0)-(VLOOKUP(CONCATENATE("http://skinnonews.com",A974),'기사 리스트'!C:E,3,FALSE))+1),""),"")</f>
        <v/>
      </c>
      <c r="I974" s="110" t="str">
        <f t="shared" si="47"/>
        <v/>
      </c>
      <c r="J974" s="110" t="str">
        <f t="shared" si="48"/>
        <v/>
      </c>
      <c r="L974" s="111" t="str">
        <f>IFERROR(VLOOKUP("http://skinnonews.com"&amp;A974,'기사 리스트'!C:E,3,FALSE),"")</f>
        <v/>
      </c>
      <c r="Q974" s="110" t="str">
        <f>IFERROR(IF(E974="O",(INDEX('기사 리스트'!B:B,MATCH("http://skinnonews.com"&amp;A974,'기사 리스트'!C:C,0))),""),"")</f>
        <v/>
      </c>
    </row>
    <row r="975" spans="4:17">
      <c r="D975" s="110" t="str">
        <f t="shared" si="46"/>
        <v/>
      </c>
      <c r="E975" s="110" t="str">
        <f>IF(D975="기사임",IFERROR(IF((VLOOKUP(CONCATENATE("http://skinnonews.com",A975),'기사 리스트'!C:E,3,FALSE))&gt;='뉴스룸 요약'!$F$17,"O",""),""),"")</f>
        <v/>
      </c>
      <c r="F975" s="110" t="str">
        <f>IFERROR(IF(VLOOKUP(CONCATENATE("http://skinnonews.com"&amp;A975),'기사 리스트'!C:D,2,FALSE)="yes","yes",""),"")</f>
        <v/>
      </c>
      <c r="G975" s="110" t="str">
        <f>IFERROR(IF(E975="O",B975/(EOMONTH('뉴스룸 요약'!$F$17,0)-(VLOOKUP(CONCATENATE("http://skinnonews.com",A975),'기사 리스트'!C:E,3,FALSE))+1),""),"")</f>
        <v/>
      </c>
      <c r="H975" s="110" t="str">
        <f>IFERROR(IF(E975="O",C975/(EOMONTH('뉴스룸 요약'!$F$17,0)-(VLOOKUP(CONCATENATE("http://skinnonews.com",A975),'기사 리스트'!C:E,3,FALSE))+1),""),"")</f>
        <v/>
      </c>
      <c r="I975" s="110" t="str">
        <f t="shared" si="47"/>
        <v/>
      </c>
      <c r="J975" s="110" t="str">
        <f t="shared" si="48"/>
        <v/>
      </c>
      <c r="L975" s="111" t="str">
        <f>IFERROR(VLOOKUP("http://skinnonews.com"&amp;A975,'기사 리스트'!C:E,3,FALSE),"")</f>
        <v/>
      </c>
      <c r="Q975" s="110" t="str">
        <f>IFERROR(IF(E975="O",(INDEX('기사 리스트'!B:B,MATCH("http://skinnonews.com"&amp;A975,'기사 리스트'!C:C,0))),""),"")</f>
        <v/>
      </c>
    </row>
    <row r="976" spans="4:17">
      <c r="D976" s="110" t="str">
        <f t="shared" si="46"/>
        <v/>
      </c>
      <c r="E976" s="110" t="str">
        <f>IF(D976="기사임",IFERROR(IF((VLOOKUP(CONCATENATE("http://skinnonews.com",A976),'기사 리스트'!C:E,3,FALSE))&gt;='뉴스룸 요약'!$F$17,"O",""),""),"")</f>
        <v/>
      </c>
      <c r="F976" s="110" t="str">
        <f>IFERROR(IF(VLOOKUP(CONCATENATE("http://skinnonews.com"&amp;A976),'기사 리스트'!C:D,2,FALSE)="yes","yes",""),"")</f>
        <v/>
      </c>
      <c r="G976" s="110" t="str">
        <f>IFERROR(IF(E976="O",B976/(EOMONTH('뉴스룸 요약'!$F$17,0)-(VLOOKUP(CONCATENATE("http://skinnonews.com",A976),'기사 리스트'!C:E,3,FALSE))+1),""),"")</f>
        <v/>
      </c>
      <c r="H976" s="110" t="str">
        <f>IFERROR(IF(E976="O",C976/(EOMONTH('뉴스룸 요약'!$F$17,0)-(VLOOKUP(CONCATENATE("http://skinnonews.com",A976),'기사 리스트'!C:E,3,FALSE))+1),""),"")</f>
        <v/>
      </c>
      <c r="I976" s="110" t="str">
        <f t="shared" si="47"/>
        <v/>
      </c>
      <c r="J976" s="110" t="str">
        <f t="shared" si="48"/>
        <v/>
      </c>
      <c r="L976" s="111" t="str">
        <f>IFERROR(VLOOKUP("http://skinnonews.com"&amp;A976,'기사 리스트'!C:E,3,FALSE),"")</f>
        <v/>
      </c>
      <c r="Q976" s="110" t="str">
        <f>IFERROR(IF(E976="O",(INDEX('기사 리스트'!B:B,MATCH("http://skinnonews.com"&amp;A976,'기사 리스트'!C:C,0))),""),"")</f>
        <v/>
      </c>
    </row>
    <row r="977" spans="4:17">
      <c r="D977" s="110" t="str">
        <f t="shared" si="46"/>
        <v/>
      </c>
      <c r="E977" s="110" t="str">
        <f>IF(D977="기사임",IFERROR(IF((VLOOKUP(CONCATENATE("http://skinnonews.com",A977),'기사 리스트'!C:E,3,FALSE))&gt;='뉴스룸 요약'!$F$17,"O",""),""),"")</f>
        <v/>
      </c>
      <c r="F977" s="110" t="str">
        <f>IFERROR(IF(VLOOKUP(CONCATENATE("http://skinnonews.com"&amp;A977),'기사 리스트'!C:D,2,FALSE)="yes","yes",""),"")</f>
        <v/>
      </c>
      <c r="G977" s="110" t="str">
        <f>IFERROR(IF(E977="O",B977/(EOMONTH('뉴스룸 요약'!$F$17,0)-(VLOOKUP(CONCATENATE("http://skinnonews.com",A977),'기사 리스트'!C:E,3,FALSE))+1),""),"")</f>
        <v/>
      </c>
      <c r="H977" s="110" t="str">
        <f>IFERROR(IF(E977="O",C977/(EOMONTH('뉴스룸 요약'!$F$17,0)-(VLOOKUP(CONCATENATE("http://skinnonews.com",A977),'기사 리스트'!C:E,3,FALSE))+1),""),"")</f>
        <v/>
      </c>
      <c r="I977" s="110" t="str">
        <f t="shared" si="47"/>
        <v/>
      </c>
      <c r="J977" s="110" t="str">
        <f t="shared" si="48"/>
        <v/>
      </c>
      <c r="L977" s="111" t="str">
        <f>IFERROR(VLOOKUP("http://skinnonews.com"&amp;A977,'기사 리스트'!C:E,3,FALSE),"")</f>
        <v/>
      </c>
      <c r="Q977" s="110" t="str">
        <f>IFERROR(IF(E977="O",(INDEX('기사 리스트'!B:B,MATCH("http://skinnonews.com"&amp;A977,'기사 리스트'!C:C,0))),""),"")</f>
        <v/>
      </c>
    </row>
    <row r="978" spans="4:17">
      <c r="D978" s="110" t="str">
        <f t="shared" si="46"/>
        <v/>
      </c>
      <c r="E978" s="110" t="str">
        <f>IF(D978="기사임",IFERROR(IF((VLOOKUP(CONCATENATE("http://skinnonews.com",A978),'기사 리스트'!C:E,3,FALSE))&gt;='뉴스룸 요약'!$F$17,"O",""),""),"")</f>
        <v/>
      </c>
      <c r="F978" s="110" t="str">
        <f>IFERROR(IF(VLOOKUP(CONCATENATE("http://skinnonews.com"&amp;A978),'기사 리스트'!C:D,2,FALSE)="yes","yes",""),"")</f>
        <v/>
      </c>
      <c r="G978" s="110" t="str">
        <f>IFERROR(IF(E978="O",B978/(EOMONTH('뉴스룸 요약'!$F$17,0)-(VLOOKUP(CONCATENATE("http://skinnonews.com",A978),'기사 리스트'!C:E,3,FALSE))+1),""),"")</f>
        <v/>
      </c>
      <c r="H978" s="110" t="str">
        <f>IFERROR(IF(E978="O",C978/(EOMONTH('뉴스룸 요약'!$F$17,0)-(VLOOKUP(CONCATENATE("http://skinnonews.com",A978),'기사 리스트'!C:E,3,FALSE))+1),""),"")</f>
        <v/>
      </c>
      <c r="I978" s="110" t="str">
        <f t="shared" si="47"/>
        <v/>
      </c>
      <c r="J978" s="110" t="str">
        <f t="shared" si="48"/>
        <v/>
      </c>
      <c r="L978" s="111" t="str">
        <f>IFERROR(VLOOKUP("http://skinnonews.com"&amp;A978,'기사 리스트'!C:E,3,FALSE),"")</f>
        <v/>
      </c>
      <c r="Q978" s="110" t="str">
        <f>IFERROR(IF(E978="O",(INDEX('기사 리스트'!B:B,MATCH("http://skinnonews.com"&amp;A978,'기사 리스트'!C:C,0))),""),"")</f>
        <v/>
      </c>
    </row>
    <row r="979" spans="4:17">
      <c r="D979" s="110" t="str">
        <f t="shared" si="46"/>
        <v/>
      </c>
      <c r="E979" s="110" t="str">
        <f>IF(D979="기사임",IFERROR(IF((VLOOKUP(CONCATENATE("http://skinnonews.com",A979),'기사 리스트'!C:E,3,FALSE))&gt;='뉴스룸 요약'!$F$17,"O",""),""),"")</f>
        <v/>
      </c>
      <c r="F979" s="110" t="str">
        <f>IFERROR(IF(VLOOKUP(CONCATENATE("http://skinnonews.com"&amp;A979),'기사 리스트'!C:D,2,FALSE)="yes","yes",""),"")</f>
        <v/>
      </c>
      <c r="G979" s="110" t="str">
        <f>IFERROR(IF(E979="O",B979/(EOMONTH('뉴스룸 요약'!$F$17,0)-(VLOOKUP(CONCATENATE("http://skinnonews.com",A979),'기사 리스트'!C:E,3,FALSE))+1),""),"")</f>
        <v/>
      </c>
      <c r="H979" s="110" t="str">
        <f>IFERROR(IF(E979="O",C979/(EOMONTH('뉴스룸 요약'!$F$17,0)-(VLOOKUP(CONCATENATE("http://skinnonews.com",A979),'기사 리스트'!C:E,3,FALSE))+1),""),"")</f>
        <v/>
      </c>
      <c r="I979" s="110" t="str">
        <f t="shared" si="47"/>
        <v/>
      </c>
      <c r="J979" s="110" t="str">
        <f t="shared" si="48"/>
        <v/>
      </c>
      <c r="L979" s="111" t="str">
        <f>IFERROR(VLOOKUP("http://skinnonews.com"&amp;A979,'기사 리스트'!C:E,3,FALSE),"")</f>
        <v/>
      </c>
      <c r="Q979" s="110" t="str">
        <f>IFERROR(IF(E979="O",(INDEX('기사 리스트'!B:B,MATCH("http://skinnonews.com"&amp;A979,'기사 리스트'!C:C,0))),""),"")</f>
        <v/>
      </c>
    </row>
    <row r="980" spans="4:17">
      <c r="D980" s="110" t="str">
        <f t="shared" si="46"/>
        <v/>
      </c>
      <c r="E980" s="110" t="str">
        <f>IF(D980="기사임",IFERROR(IF((VLOOKUP(CONCATENATE("http://skinnonews.com",A980),'기사 리스트'!C:E,3,FALSE))&gt;='뉴스룸 요약'!$F$17,"O",""),""),"")</f>
        <v/>
      </c>
      <c r="F980" s="110" t="str">
        <f>IFERROR(IF(VLOOKUP(CONCATENATE("http://skinnonews.com"&amp;A980),'기사 리스트'!C:D,2,FALSE)="yes","yes",""),"")</f>
        <v/>
      </c>
      <c r="G980" s="110" t="str">
        <f>IFERROR(IF(E980="O",B980/(EOMONTH('뉴스룸 요약'!$F$17,0)-(VLOOKUP(CONCATENATE("http://skinnonews.com",A980),'기사 리스트'!C:E,3,FALSE))+1),""),"")</f>
        <v/>
      </c>
      <c r="H980" s="110" t="str">
        <f>IFERROR(IF(E980="O",C980/(EOMONTH('뉴스룸 요약'!$F$17,0)-(VLOOKUP(CONCATENATE("http://skinnonews.com",A980),'기사 리스트'!C:E,3,FALSE))+1),""),"")</f>
        <v/>
      </c>
      <c r="I980" s="110" t="str">
        <f t="shared" si="47"/>
        <v/>
      </c>
      <c r="J980" s="110" t="str">
        <f t="shared" si="48"/>
        <v/>
      </c>
      <c r="L980" s="111" t="str">
        <f>IFERROR(VLOOKUP("http://skinnonews.com"&amp;A980,'기사 리스트'!C:E,3,FALSE),"")</f>
        <v/>
      </c>
      <c r="Q980" s="110" t="str">
        <f>IFERROR(IF(E980="O",(INDEX('기사 리스트'!B:B,MATCH("http://skinnonews.com"&amp;A980,'기사 리스트'!C:C,0))),""),"")</f>
        <v/>
      </c>
    </row>
    <row r="981" spans="4:17">
      <c r="D981" s="110" t="str">
        <f t="shared" si="46"/>
        <v/>
      </c>
      <c r="E981" s="110" t="str">
        <f>IF(D981="기사임",IFERROR(IF((VLOOKUP(CONCATENATE("http://skinnonews.com",A981),'기사 리스트'!C:E,3,FALSE))&gt;='뉴스룸 요약'!$F$17,"O",""),""),"")</f>
        <v/>
      </c>
      <c r="F981" s="110" t="str">
        <f>IFERROR(IF(VLOOKUP(CONCATENATE("http://skinnonews.com"&amp;A981),'기사 리스트'!C:D,2,FALSE)="yes","yes",""),"")</f>
        <v/>
      </c>
      <c r="G981" s="110" t="str">
        <f>IFERROR(IF(E981="O",B981/(EOMONTH('뉴스룸 요약'!$F$17,0)-(VLOOKUP(CONCATENATE("http://skinnonews.com",A981),'기사 리스트'!C:E,3,FALSE))+1),""),"")</f>
        <v/>
      </c>
      <c r="H981" s="110" t="str">
        <f>IFERROR(IF(E981="O",C981/(EOMONTH('뉴스룸 요약'!$F$17,0)-(VLOOKUP(CONCATENATE("http://skinnonews.com",A981),'기사 리스트'!C:E,3,FALSE))+1),""),"")</f>
        <v/>
      </c>
      <c r="I981" s="110" t="str">
        <f t="shared" si="47"/>
        <v/>
      </c>
      <c r="J981" s="110" t="str">
        <f t="shared" si="48"/>
        <v/>
      </c>
      <c r="L981" s="111" t="str">
        <f>IFERROR(VLOOKUP("http://skinnonews.com"&amp;A981,'기사 리스트'!C:E,3,FALSE),"")</f>
        <v/>
      </c>
      <c r="Q981" s="110" t="str">
        <f>IFERROR(IF(E981="O",(INDEX('기사 리스트'!B:B,MATCH("http://skinnonews.com"&amp;A981,'기사 리스트'!C:C,0))),""),"")</f>
        <v/>
      </c>
    </row>
    <row r="982" spans="4:17">
      <c r="D982" s="110" t="str">
        <f t="shared" si="46"/>
        <v/>
      </c>
      <c r="E982" s="110" t="str">
        <f>IF(D982="기사임",IFERROR(IF((VLOOKUP(CONCATENATE("http://skinnonews.com",A982),'기사 리스트'!C:E,3,FALSE))&gt;='뉴스룸 요약'!$F$17,"O",""),""),"")</f>
        <v/>
      </c>
      <c r="F982" s="110" t="str">
        <f>IFERROR(IF(VLOOKUP(CONCATENATE("http://skinnonews.com"&amp;A982),'기사 리스트'!C:D,2,FALSE)="yes","yes",""),"")</f>
        <v/>
      </c>
      <c r="G982" s="110" t="str">
        <f>IFERROR(IF(E982="O",B982/(EOMONTH('뉴스룸 요약'!$F$17,0)-(VLOOKUP(CONCATENATE("http://skinnonews.com",A982),'기사 리스트'!C:E,3,FALSE))+1),""),"")</f>
        <v/>
      </c>
      <c r="H982" s="110" t="str">
        <f>IFERROR(IF(E982="O",C982/(EOMONTH('뉴스룸 요약'!$F$17,0)-(VLOOKUP(CONCATENATE("http://skinnonews.com",A982),'기사 리스트'!C:E,3,FALSE))+1),""),"")</f>
        <v/>
      </c>
      <c r="I982" s="110" t="str">
        <f t="shared" si="47"/>
        <v/>
      </c>
      <c r="J982" s="110" t="str">
        <f t="shared" si="48"/>
        <v/>
      </c>
      <c r="L982" s="111" t="str">
        <f>IFERROR(VLOOKUP("http://skinnonews.com"&amp;A982,'기사 리스트'!C:E,3,FALSE),"")</f>
        <v/>
      </c>
      <c r="Q982" s="110" t="str">
        <f>IFERROR(IF(E982="O",(INDEX('기사 리스트'!B:B,MATCH("http://skinnonews.com"&amp;A982,'기사 리스트'!C:C,0))),""),"")</f>
        <v/>
      </c>
    </row>
    <row r="983" spans="4:17">
      <c r="D983" s="110" t="str">
        <f t="shared" si="46"/>
        <v/>
      </c>
      <c r="E983" s="110" t="str">
        <f>IF(D983="기사임",IFERROR(IF((VLOOKUP(CONCATENATE("http://skinnonews.com",A983),'기사 리스트'!C:E,3,FALSE))&gt;='뉴스룸 요약'!$F$17,"O",""),""),"")</f>
        <v/>
      </c>
      <c r="F983" s="110" t="str">
        <f>IFERROR(IF(VLOOKUP(CONCATENATE("http://skinnonews.com"&amp;A983),'기사 리스트'!C:D,2,FALSE)="yes","yes",""),"")</f>
        <v/>
      </c>
      <c r="G983" s="110" t="str">
        <f>IFERROR(IF(E983="O",B983/(EOMONTH('뉴스룸 요약'!$F$17,0)-(VLOOKUP(CONCATENATE("http://skinnonews.com",A983),'기사 리스트'!C:E,3,FALSE))+1),""),"")</f>
        <v/>
      </c>
      <c r="H983" s="110" t="str">
        <f>IFERROR(IF(E983="O",C983/(EOMONTH('뉴스룸 요약'!$F$17,0)-(VLOOKUP(CONCATENATE("http://skinnonews.com",A983),'기사 리스트'!C:E,3,FALSE))+1),""),"")</f>
        <v/>
      </c>
      <c r="I983" s="110" t="str">
        <f t="shared" si="47"/>
        <v/>
      </c>
      <c r="J983" s="110" t="str">
        <f t="shared" si="48"/>
        <v/>
      </c>
      <c r="L983" s="111" t="str">
        <f>IFERROR(VLOOKUP("http://skinnonews.com"&amp;A983,'기사 리스트'!C:E,3,FALSE),"")</f>
        <v/>
      </c>
      <c r="Q983" s="110" t="str">
        <f>IFERROR(IF(E983="O",(INDEX('기사 리스트'!B:B,MATCH("http://skinnonews.com"&amp;A983,'기사 리스트'!C:C,0))),""),"")</f>
        <v/>
      </c>
    </row>
    <row r="984" spans="4:17">
      <c r="D984" s="110" t="str">
        <f t="shared" si="46"/>
        <v/>
      </c>
      <c r="E984" s="110" t="str">
        <f>IF(D984="기사임",IFERROR(IF((VLOOKUP(CONCATENATE("http://skinnonews.com",A984),'기사 리스트'!C:E,3,FALSE))&gt;='뉴스룸 요약'!$F$17,"O",""),""),"")</f>
        <v/>
      </c>
      <c r="F984" s="110" t="str">
        <f>IFERROR(IF(VLOOKUP(CONCATENATE("http://skinnonews.com"&amp;A984),'기사 리스트'!C:D,2,FALSE)="yes","yes",""),"")</f>
        <v/>
      </c>
      <c r="G984" s="110" t="str">
        <f>IFERROR(IF(E984="O",B984/(EOMONTH('뉴스룸 요약'!$F$17,0)-(VLOOKUP(CONCATENATE("http://skinnonews.com",A984),'기사 리스트'!C:E,3,FALSE))+1),""),"")</f>
        <v/>
      </c>
      <c r="H984" s="110" t="str">
        <f>IFERROR(IF(E984="O",C984/(EOMONTH('뉴스룸 요약'!$F$17,0)-(VLOOKUP(CONCATENATE("http://skinnonews.com",A984),'기사 리스트'!C:E,3,FALSE))+1),""),"")</f>
        <v/>
      </c>
      <c r="I984" s="110" t="str">
        <f t="shared" si="47"/>
        <v/>
      </c>
      <c r="J984" s="110" t="str">
        <f t="shared" si="48"/>
        <v/>
      </c>
      <c r="L984" s="111" t="str">
        <f>IFERROR(VLOOKUP("http://skinnonews.com"&amp;A984,'기사 리스트'!C:E,3,FALSE),"")</f>
        <v/>
      </c>
      <c r="Q984" s="110" t="str">
        <f>IFERROR(IF(E984="O",(INDEX('기사 리스트'!B:B,MATCH("http://skinnonews.com"&amp;A984,'기사 리스트'!C:C,0))),""),"")</f>
        <v/>
      </c>
    </row>
    <row r="985" spans="4:17">
      <c r="D985" s="110" t="str">
        <f t="shared" si="46"/>
        <v/>
      </c>
      <c r="E985" s="110" t="str">
        <f>IF(D985="기사임",IFERROR(IF((VLOOKUP(CONCATENATE("http://skinnonews.com",A985),'기사 리스트'!C:E,3,FALSE))&gt;='뉴스룸 요약'!$F$17,"O",""),""),"")</f>
        <v/>
      </c>
      <c r="F985" s="110" t="str">
        <f>IFERROR(IF(VLOOKUP(CONCATENATE("http://skinnonews.com"&amp;A985),'기사 리스트'!C:D,2,FALSE)="yes","yes",""),"")</f>
        <v/>
      </c>
      <c r="G985" s="110" t="str">
        <f>IFERROR(IF(E985="O",B985/(EOMONTH('뉴스룸 요약'!$F$17,0)-(VLOOKUP(CONCATENATE("http://skinnonews.com",A985),'기사 리스트'!C:E,3,FALSE))+1),""),"")</f>
        <v/>
      </c>
      <c r="H985" s="110" t="str">
        <f>IFERROR(IF(E985="O",C985/(EOMONTH('뉴스룸 요약'!$F$17,0)-(VLOOKUP(CONCATENATE("http://skinnonews.com",A985),'기사 리스트'!C:E,3,FALSE))+1),""),"")</f>
        <v/>
      </c>
      <c r="I985" s="110" t="str">
        <f t="shared" si="47"/>
        <v/>
      </c>
      <c r="J985" s="110" t="str">
        <f t="shared" si="48"/>
        <v/>
      </c>
      <c r="L985" s="111" t="str">
        <f>IFERROR(VLOOKUP("http://skinnonews.com"&amp;A985,'기사 리스트'!C:E,3,FALSE),"")</f>
        <v/>
      </c>
      <c r="Q985" s="110" t="str">
        <f>IFERROR(IF(E985="O",(INDEX('기사 리스트'!B:B,MATCH("http://skinnonews.com"&amp;A985,'기사 리스트'!C:C,0))),""),"")</f>
        <v/>
      </c>
    </row>
    <row r="986" spans="4:17">
      <c r="D986" s="110" t="str">
        <f t="shared" si="46"/>
        <v/>
      </c>
      <c r="E986" s="110" t="str">
        <f>IF(D986="기사임",IFERROR(IF((VLOOKUP(CONCATENATE("http://skinnonews.com",A986),'기사 리스트'!C:E,3,FALSE))&gt;='뉴스룸 요약'!$F$17,"O",""),""),"")</f>
        <v/>
      </c>
      <c r="F986" s="110" t="str">
        <f>IFERROR(IF(VLOOKUP(CONCATENATE("http://skinnonews.com"&amp;A986),'기사 리스트'!C:D,2,FALSE)="yes","yes",""),"")</f>
        <v/>
      </c>
      <c r="G986" s="110" t="str">
        <f>IFERROR(IF(E986="O",B986/(EOMONTH('뉴스룸 요약'!$F$17,0)-(VLOOKUP(CONCATENATE("http://skinnonews.com",A986),'기사 리스트'!C:E,3,FALSE))+1),""),"")</f>
        <v/>
      </c>
      <c r="H986" s="110" t="str">
        <f>IFERROR(IF(E986="O",C986/(EOMONTH('뉴스룸 요약'!$F$17,0)-(VLOOKUP(CONCATENATE("http://skinnonews.com",A986),'기사 리스트'!C:E,3,FALSE))+1),""),"")</f>
        <v/>
      </c>
      <c r="I986" s="110" t="str">
        <f t="shared" si="47"/>
        <v/>
      </c>
      <c r="J986" s="110" t="str">
        <f t="shared" si="48"/>
        <v/>
      </c>
      <c r="L986" s="111" t="str">
        <f>IFERROR(VLOOKUP("http://skinnonews.com"&amp;A986,'기사 리스트'!C:E,3,FALSE),"")</f>
        <v/>
      </c>
      <c r="Q986" s="110" t="str">
        <f>IFERROR(IF(E986="O",(INDEX('기사 리스트'!B:B,MATCH("http://skinnonews.com"&amp;A986,'기사 리스트'!C:C,0))),""),"")</f>
        <v/>
      </c>
    </row>
    <row r="987" spans="4:17">
      <c r="D987" s="110" t="str">
        <f t="shared" si="46"/>
        <v/>
      </c>
      <c r="E987" s="110" t="str">
        <f>IF(D987="기사임",IFERROR(IF((VLOOKUP(CONCATENATE("http://skinnonews.com",A987),'기사 리스트'!C:E,3,FALSE))&gt;='뉴스룸 요약'!$F$17,"O",""),""),"")</f>
        <v/>
      </c>
      <c r="F987" s="110" t="str">
        <f>IFERROR(IF(VLOOKUP(CONCATENATE("http://skinnonews.com"&amp;A987),'기사 리스트'!C:D,2,FALSE)="yes","yes",""),"")</f>
        <v/>
      </c>
      <c r="G987" s="110" t="str">
        <f>IFERROR(IF(E987="O",B987/(EOMONTH('뉴스룸 요약'!$F$17,0)-(VLOOKUP(CONCATENATE("http://skinnonews.com",A987),'기사 리스트'!C:E,3,FALSE))+1),""),"")</f>
        <v/>
      </c>
      <c r="H987" s="110" t="str">
        <f>IFERROR(IF(E987="O",C987/(EOMONTH('뉴스룸 요약'!$F$17,0)-(VLOOKUP(CONCATENATE("http://skinnonews.com",A987),'기사 리스트'!C:E,3,FALSE))+1),""),"")</f>
        <v/>
      </c>
      <c r="I987" s="110" t="str">
        <f t="shared" si="47"/>
        <v/>
      </c>
      <c r="J987" s="110" t="str">
        <f t="shared" si="48"/>
        <v/>
      </c>
      <c r="L987" s="111" t="str">
        <f>IFERROR(VLOOKUP("http://skinnonews.com"&amp;A987,'기사 리스트'!C:E,3,FALSE),"")</f>
        <v/>
      </c>
      <c r="Q987" s="110" t="str">
        <f>IFERROR(IF(E987="O",(INDEX('기사 리스트'!B:B,MATCH("http://skinnonews.com"&amp;A987,'기사 리스트'!C:C,0))),""),"")</f>
        <v/>
      </c>
    </row>
    <row r="988" spans="4:17">
      <c r="D988" s="110" t="str">
        <f t="shared" si="46"/>
        <v/>
      </c>
      <c r="E988" s="110" t="str">
        <f>IF(D988="기사임",IFERROR(IF((VLOOKUP(CONCATENATE("http://skinnonews.com",A988),'기사 리스트'!C:E,3,FALSE))&gt;='뉴스룸 요약'!$F$17,"O",""),""),"")</f>
        <v/>
      </c>
      <c r="F988" s="110" t="str">
        <f>IFERROR(IF(VLOOKUP(CONCATENATE("http://skinnonews.com"&amp;A988),'기사 리스트'!C:D,2,FALSE)="yes","yes",""),"")</f>
        <v/>
      </c>
      <c r="G988" s="110" t="str">
        <f>IFERROR(IF(E988="O",B988/(EOMONTH('뉴스룸 요약'!$F$17,0)-(VLOOKUP(CONCATENATE("http://skinnonews.com",A988),'기사 리스트'!C:E,3,FALSE))+1),""),"")</f>
        <v/>
      </c>
      <c r="H988" s="110" t="str">
        <f>IFERROR(IF(E988="O",C988/(EOMONTH('뉴스룸 요약'!$F$17,0)-(VLOOKUP(CONCATENATE("http://skinnonews.com",A988),'기사 리스트'!C:E,3,FALSE))+1),""),"")</f>
        <v/>
      </c>
      <c r="I988" s="110" t="str">
        <f t="shared" si="47"/>
        <v/>
      </c>
      <c r="J988" s="110" t="str">
        <f t="shared" si="48"/>
        <v/>
      </c>
      <c r="L988" s="111" t="str">
        <f>IFERROR(VLOOKUP("http://skinnonews.com"&amp;A988,'기사 리스트'!C:E,3,FALSE),"")</f>
        <v/>
      </c>
      <c r="Q988" s="110" t="str">
        <f>IFERROR(IF(E988="O",(INDEX('기사 리스트'!B:B,MATCH("http://skinnonews.com"&amp;A988,'기사 리스트'!C:C,0))),""),"")</f>
        <v/>
      </c>
    </row>
    <row r="989" spans="4:17">
      <c r="D989" s="110" t="str">
        <f t="shared" si="46"/>
        <v/>
      </c>
      <c r="E989" s="110" t="str">
        <f>IF(D989="기사임",IFERROR(IF((VLOOKUP(CONCATENATE("http://skinnonews.com",A989),'기사 리스트'!C:E,3,FALSE))&gt;='뉴스룸 요약'!$F$17,"O",""),""),"")</f>
        <v/>
      </c>
      <c r="F989" s="110" t="str">
        <f>IFERROR(IF(VLOOKUP(CONCATENATE("http://skinnonews.com"&amp;A989),'기사 리스트'!C:D,2,FALSE)="yes","yes",""),"")</f>
        <v/>
      </c>
      <c r="G989" s="110" t="str">
        <f>IFERROR(IF(E989="O",B989/(EOMONTH('뉴스룸 요약'!$F$17,0)-(VLOOKUP(CONCATENATE("http://skinnonews.com",A989),'기사 리스트'!C:E,3,FALSE))+1),""),"")</f>
        <v/>
      </c>
      <c r="H989" s="110" t="str">
        <f>IFERROR(IF(E989="O",C989/(EOMONTH('뉴스룸 요약'!$F$17,0)-(VLOOKUP(CONCATENATE("http://skinnonews.com",A989),'기사 리스트'!C:E,3,FALSE))+1),""),"")</f>
        <v/>
      </c>
      <c r="I989" s="110" t="str">
        <f t="shared" si="47"/>
        <v/>
      </c>
      <c r="J989" s="110" t="str">
        <f t="shared" si="48"/>
        <v/>
      </c>
      <c r="L989" s="111" t="str">
        <f>IFERROR(VLOOKUP("http://skinnonews.com"&amp;A989,'기사 리스트'!C:E,3,FALSE),"")</f>
        <v/>
      </c>
      <c r="Q989" s="110" t="str">
        <f>IFERROR(IF(E989="O",(INDEX('기사 리스트'!B:B,MATCH("http://skinnonews.com"&amp;A989,'기사 리스트'!C:C,0))),""),"")</f>
        <v/>
      </c>
    </row>
    <row r="990" spans="4:17">
      <c r="D990" s="110" t="str">
        <f t="shared" si="46"/>
        <v/>
      </c>
      <c r="E990" s="110" t="str">
        <f>IF(D990="기사임",IFERROR(IF((VLOOKUP(CONCATENATE("http://skinnonews.com",A990),'기사 리스트'!C:E,3,FALSE))&gt;='뉴스룸 요약'!$F$17,"O",""),""),"")</f>
        <v/>
      </c>
      <c r="F990" s="110" t="str">
        <f>IFERROR(IF(VLOOKUP(CONCATENATE("http://skinnonews.com"&amp;A990),'기사 리스트'!C:D,2,FALSE)="yes","yes",""),"")</f>
        <v/>
      </c>
      <c r="G990" s="110" t="str">
        <f>IFERROR(IF(E990="O",B990/(EOMONTH('뉴스룸 요약'!$F$17,0)-(VLOOKUP(CONCATENATE("http://skinnonews.com",A990),'기사 리스트'!C:E,3,FALSE))+1),""),"")</f>
        <v/>
      </c>
      <c r="H990" s="110" t="str">
        <f>IFERROR(IF(E990="O",C990/(EOMONTH('뉴스룸 요약'!$F$17,0)-(VLOOKUP(CONCATENATE("http://skinnonews.com",A990),'기사 리스트'!C:E,3,FALSE))+1),""),"")</f>
        <v/>
      </c>
      <c r="I990" s="110" t="str">
        <f t="shared" si="47"/>
        <v/>
      </c>
      <c r="J990" s="110" t="str">
        <f t="shared" si="48"/>
        <v/>
      </c>
      <c r="L990" s="111" t="str">
        <f>IFERROR(VLOOKUP("http://skinnonews.com"&amp;A990,'기사 리스트'!C:E,3,FALSE),"")</f>
        <v/>
      </c>
      <c r="Q990" s="110" t="str">
        <f>IFERROR(IF(E990="O",(INDEX('기사 리스트'!B:B,MATCH("http://skinnonews.com"&amp;A990,'기사 리스트'!C:C,0))),""),"")</f>
        <v/>
      </c>
    </row>
    <row r="991" spans="4:17">
      <c r="D991" s="110" t="str">
        <f t="shared" si="46"/>
        <v/>
      </c>
      <c r="E991" s="110" t="str">
        <f>IF(D991="기사임",IFERROR(IF((VLOOKUP(CONCATENATE("http://skinnonews.com",A991),'기사 리스트'!C:E,3,FALSE))&gt;='뉴스룸 요약'!$F$17,"O",""),""),"")</f>
        <v/>
      </c>
      <c r="F991" s="110" t="str">
        <f>IFERROR(IF(VLOOKUP(CONCATENATE("http://skinnonews.com"&amp;A991),'기사 리스트'!C:D,2,FALSE)="yes","yes",""),"")</f>
        <v/>
      </c>
      <c r="G991" s="110" t="str">
        <f>IFERROR(IF(E991="O",B991/(EOMONTH('뉴스룸 요약'!$F$17,0)-(VLOOKUP(CONCATENATE("http://skinnonews.com",A991),'기사 리스트'!C:E,3,FALSE))+1),""),"")</f>
        <v/>
      </c>
      <c r="H991" s="110" t="str">
        <f>IFERROR(IF(E991="O",C991/(EOMONTH('뉴스룸 요약'!$F$17,0)-(VLOOKUP(CONCATENATE("http://skinnonews.com",A991),'기사 리스트'!C:E,3,FALSE))+1),""),"")</f>
        <v/>
      </c>
      <c r="I991" s="110" t="str">
        <f t="shared" si="47"/>
        <v/>
      </c>
      <c r="J991" s="110" t="str">
        <f t="shared" si="48"/>
        <v/>
      </c>
      <c r="L991" s="111" t="str">
        <f>IFERROR(VLOOKUP("http://skinnonews.com"&amp;A991,'기사 리스트'!C:E,3,FALSE),"")</f>
        <v/>
      </c>
      <c r="Q991" s="110" t="str">
        <f>IFERROR(IF(E991="O",(INDEX('기사 리스트'!B:B,MATCH("http://skinnonews.com"&amp;A991,'기사 리스트'!C:C,0))),""),"")</f>
        <v/>
      </c>
    </row>
    <row r="992" spans="4:17">
      <c r="D992" s="110" t="str">
        <f t="shared" si="46"/>
        <v/>
      </c>
      <c r="E992" s="110" t="str">
        <f>IF(D992="기사임",IFERROR(IF((VLOOKUP(CONCATENATE("http://skinnonews.com",A992),'기사 리스트'!C:E,3,FALSE))&gt;='뉴스룸 요약'!$F$17,"O",""),""),"")</f>
        <v/>
      </c>
      <c r="F992" s="110" t="str">
        <f>IFERROR(IF(VLOOKUP(CONCATENATE("http://skinnonews.com"&amp;A992),'기사 리스트'!C:D,2,FALSE)="yes","yes",""),"")</f>
        <v/>
      </c>
      <c r="G992" s="110" t="str">
        <f>IFERROR(IF(E992="O",B992/(EOMONTH('뉴스룸 요약'!$F$17,0)-(VLOOKUP(CONCATENATE("http://skinnonews.com",A992),'기사 리스트'!C:E,3,FALSE))+1),""),"")</f>
        <v/>
      </c>
      <c r="H992" s="110" t="str">
        <f>IFERROR(IF(E992="O",C992/(EOMONTH('뉴스룸 요약'!$F$17,0)-(VLOOKUP(CONCATENATE("http://skinnonews.com",A992),'기사 리스트'!C:E,3,FALSE))+1),""),"")</f>
        <v/>
      </c>
      <c r="I992" s="110" t="str">
        <f t="shared" si="47"/>
        <v/>
      </c>
      <c r="J992" s="110" t="str">
        <f t="shared" si="48"/>
        <v/>
      </c>
      <c r="L992" s="111" t="str">
        <f>IFERROR(VLOOKUP("http://skinnonews.com"&amp;A992,'기사 리스트'!C:E,3,FALSE),"")</f>
        <v/>
      </c>
      <c r="Q992" s="110" t="str">
        <f>IFERROR(IF(E992="O",(INDEX('기사 리스트'!B:B,MATCH("http://skinnonews.com"&amp;A992,'기사 리스트'!C:C,0))),""),"")</f>
        <v/>
      </c>
    </row>
    <row r="993" spans="4:17">
      <c r="D993" s="110" t="str">
        <f t="shared" si="46"/>
        <v/>
      </c>
      <c r="E993" s="110" t="str">
        <f>IF(D993="기사임",IFERROR(IF((VLOOKUP(CONCATENATE("http://skinnonews.com",A993),'기사 리스트'!C:E,3,FALSE))&gt;='뉴스룸 요약'!$F$17,"O",""),""),"")</f>
        <v/>
      </c>
      <c r="F993" s="110" t="str">
        <f>IFERROR(IF(VLOOKUP(CONCATENATE("http://skinnonews.com"&amp;A993),'기사 리스트'!C:D,2,FALSE)="yes","yes",""),"")</f>
        <v/>
      </c>
      <c r="G993" s="110" t="str">
        <f>IFERROR(IF(E993="O",B993/(EOMONTH('뉴스룸 요약'!$F$17,0)-(VLOOKUP(CONCATENATE("http://skinnonews.com",A993),'기사 리스트'!C:E,3,FALSE))+1),""),"")</f>
        <v/>
      </c>
      <c r="H993" s="110" t="str">
        <f>IFERROR(IF(E993="O",C993/(EOMONTH('뉴스룸 요약'!$F$17,0)-(VLOOKUP(CONCATENATE("http://skinnonews.com",A993),'기사 리스트'!C:E,3,FALSE))+1),""),"")</f>
        <v/>
      </c>
      <c r="I993" s="110" t="str">
        <f t="shared" si="47"/>
        <v/>
      </c>
      <c r="J993" s="110" t="str">
        <f t="shared" si="48"/>
        <v/>
      </c>
      <c r="L993" s="111" t="str">
        <f>IFERROR(VLOOKUP("http://skinnonews.com"&amp;A993,'기사 리스트'!C:E,3,FALSE),"")</f>
        <v/>
      </c>
      <c r="Q993" s="110" t="str">
        <f>IFERROR(IF(E993="O",(INDEX('기사 리스트'!B:B,MATCH("http://skinnonews.com"&amp;A993,'기사 리스트'!C:C,0))),""),"")</f>
        <v/>
      </c>
    </row>
    <row r="994" spans="4:17">
      <c r="D994" s="110" t="str">
        <f t="shared" si="46"/>
        <v/>
      </c>
      <c r="E994" s="110" t="str">
        <f>IF(D994="기사임",IFERROR(IF((VLOOKUP(CONCATENATE("http://skinnonews.com",A994),'기사 리스트'!C:E,3,FALSE))&gt;='뉴스룸 요약'!$F$17,"O",""),""),"")</f>
        <v/>
      </c>
      <c r="F994" s="110" t="str">
        <f>IFERROR(IF(VLOOKUP(CONCATENATE("http://skinnonews.com"&amp;A994),'기사 리스트'!C:D,2,FALSE)="yes","yes",""),"")</f>
        <v/>
      </c>
      <c r="G994" s="110" t="str">
        <f>IFERROR(IF(E994="O",B994/(EOMONTH('뉴스룸 요약'!$F$17,0)-(VLOOKUP(CONCATENATE("http://skinnonews.com",A994),'기사 리스트'!C:E,3,FALSE))+1),""),"")</f>
        <v/>
      </c>
      <c r="H994" s="110" t="str">
        <f>IFERROR(IF(E994="O",C994/(EOMONTH('뉴스룸 요약'!$F$17,0)-(VLOOKUP(CONCATENATE("http://skinnonews.com",A994),'기사 리스트'!C:E,3,FALSE))+1),""),"")</f>
        <v/>
      </c>
      <c r="I994" s="110" t="str">
        <f t="shared" si="47"/>
        <v/>
      </c>
      <c r="J994" s="110" t="str">
        <f t="shared" si="48"/>
        <v/>
      </c>
      <c r="L994" s="111" t="str">
        <f>IFERROR(VLOOKUP("http://skinnonews.com"&amp;A994,'기사 리스트'!C:E,3,FALSE),"")</f>
        <v/>
      </c>
      <c r="Q994" s="110" t="str">
        <f>IFERROR(IF(E994="O",(INDEX('기사 리스트'!B:B,MATCH("http://skinnonews.com"&amp;A994,'기사 리스트'!C:C,0))),""),"")</f>
        <v/>
      </c>
    </row>
    <row r="995" spans="4:17">
      <c r="D995" s="110" t="str">
        <f t="shared" si="46"/>
        <v/>
      </c>
      <c r="E995" s="110" t="str">
        <f>IF(D995="기사임",IFERROR(IF((VLOOKUP(CONCATENATE("http://skinnonews.com",A995),'기사 리스트'!C:E,3,FALSE))&gt;='뉴스룸 요약'!$F$17,"O",""),""),"")</f>
        <v/>
      </c>
      <c r="F995" s="110" t="str">
        <f>IFERROR(IF(VLOOKUP(CONCATENATE("http://skinnonews.com"&amp;A995),'기사 리스트'!C:D,2,FALSE)="yes","yes",""),"")</f>
        <v/>
      </c>
      <c r="G995" s="110" t="str">
        <f>IFERROR(IF(E995="O",B995/(EOMONTH('뉴스룸 요약'!$F$17,0)-(VLOOKUP(CONCATENATE("http://skinnonews.com",A995),'기사 리스트'!C:E,3,FALSE))+1),""),"")</f>
        <v/>
      </c>
      <c r="H995" s="110" t="str">
        <f>IFERROR(IF(E995="O",C995/(EOMONTH('뉴스룸 요약'!$F$17,0)-(VLOOKUP(CONCATENATE("http://skinnonews.com",A995),'기사 리스트'!C:E,3,FALSE))+1),""),"")</f>
        <v/>
      </c>
      <c r="I995" s="110" t="str">
        <f t="shared" si="47"/>
        <v/>
      </c>
      <c r="J995" s="110" t="str">
        <f t="shared" si="48"/>
        <v/>
      </c>
      <c r="L995" s="111" t="str">
        <f>IFERROR(VLOOKUP("http://skinnonews.com"&amp;A995,'기사 리스트'!C:E,3,FALSE),"")</f>
        <v/>
      </c>
      <c r="Q995" s="110" t="str">
        <f>IFERROR(IF(E995="O",(INDEX('기사 리스트'!B:B,MATCH("http://skinnonews.com"&amp;A995,'기사 리스트'!C:C,0))),""),"")</f>
        <v/>
      </c>
    </row>
    <row r="996" spans="4:17">
      <c r="D996" s="110" t="str">
        <f t="shared" si="46"/>
        <v/>
      </c>
      <c r="E996" s="110" t="str">
        <f>IF(D996="기사임",IFERROR(IF((VLOOKUP(CONCATENATE("http://skinnonews.com",A996),'기사 리스트'!C:E,3,FALSE))&gt;='뉴스룸 요약'!$F$17,"O",""),""),"")</f>
        <v/>
      </c>
      <c r="F996" s="110" t="str">
        <f>IFERROR(IF(VLOOKUP(CONCATENATE("http://skinnonews.com"&amp;A996),'기사 리스트'!C:D,2,FALSE)="yes","yes",""),"")</f>
        <v/>
      </c>
      <c r="G996" s="110" t="str">
        <f>IFERROR(IF(E996="O",B996/(EOMONTH('뉴스룸 요약'!$F$17,0)-(VLOOKUP(CONCATENATE("http://skinnonews.com",A996),'기사 리스트'!C:E,3,FALSE))+1),""),"")</f>
        <v/>
      </c>
      <c r="H996" s="110" t="str">
        <f>IFERROR(IF(E996="O",C996/(EOMONTH('뉴스룸 요약'!$F$17,0)-(VLOOKUP(CONCATENATE("http://skinnonews.com",A996),'기사 리스트'!C:E,3,FALSE))+1),""),"")</f>
        <v/>
      </c>
      <c r="I996" s="110" t="str">
        <f t="shared" si="47"/>
        <v/>
      </c>
      <c r="J996" s="110" t="str">
        <f t="shared" si="48"/>
        <v/>
      </c>
      <c r="L996" s="111" t="str">
        <f>IFERROR(VLOOKUP("http://skinnonews.com"&amp;A996,'기사 리스트'!C:E,3,FALSE),"")</f>
        <v/>
      </c>
      <c r="Q996" s="110" t="str">
        <f>IFERROR(IF(E996="O",(INDEX('기사 리스트'!B:B,MATCH("http://skinnonews.com"&amp;A996,'기사 리스트'!C:C,0))),""),"")</f>
        <v/>
      </c>
    </row>
    <row r="997" spans="4:17">
      <c r="D997" s="110" t="str">
        <f t="shared" si="46"/>
        <v/>
      </c>
      <c r="E997" s="110" t="str">
        <f>IF(D997="기사임",IFERROR(IF((VLOOKUP(CONCATENATE("http://skinnonews.com",A997),'기사 리스트'!C:E,3,FALSE))&gt;='뉴스룸 요약'!$F$17,"O",""),""),"")</f>
        <v/>
      </c>
      <c r="F997" s="110" t="str">
        <f>IFERROR(IF(VLOOKUP(CONCATENATE("http://skinnonews.com"&amp;A997),'기사 리스트'!C:D,2,FALSE)="yes","yes",""),"")</f>
        <v/>
      </c>
      <c r="G997" s="110" t="str">
        <f>IFERROR(IF(E997="O",B997/(EOMONTH('뉴스룸 요약'!$F$17,0)-(VLOOKUP(CONCATENATE("http://skinnonews.com",A997),'기사 리스트'!C:E,3,FALSE))+1),""),"")</f>
        <v/>
      </c>
      <c r="H997" s="110" t="str">
        <f>IFERROR(IF(E997="O",C997/(EOMONTH('뉴스룸 요약'!$F$17,0)-(VLOOKUP(CONCATENATE("http://skinnonews.com",A997),'기사 리스트'!C:E,3,FALSE))+1),""),"")</f>
        <v/>
      </c>
      <c r="I997" s="110" t="str">
        <f t="shared" si="47"/>
        <v/>
      </c>
      <c r="J997" s="110" t="str">
        <f t="shared" si="48"/>
        <v/>
      </c>
      <c r="L997" s="111" t="str">
        <f>IFERROR(VLOOKUP("http://skinnonews.com"&amp;A997,'기사 리스트'!C:E,3,FALSE),"")</f>
        <v/>
      </c>
      <c r="Q997" s="110" t="str">
        <f>IFERROR(IF(E997="O",(INDEX('기사 리스트'!B:B,MATCH("http://skinnonews.com"&amp;A997,'기사 리스트'!C:C,0))),""),"")</f>
        <v/>
      </c>
    </row>
    <row r="998" spans="4:17">
      <c r="D998" s="110" t="str">
        <f t="shared" si="46"/>
        <v/>
      </c>
      <c r="E998" s="110" t="str">
        <f>IF(D998="기사임",IFERROR(IF((VLOOKUP(CONCATENATE("http://skinnonews.com",A998),'기사 리스트'!C:E,3,FALSE))&gt;='뉴스룸 요약'!$F$17,"O",""),""),"")</f>
        <v/>
      </c>
      <c r="F998" s="110" t="str">
        <f>IFERROR(IF(VLOOKUP(CONCATENATE("http://skinnonews.com"&amp;A998),'기사 리스트'!C:D,2,FALSE)="yes","yes",""),"")</f>
        <v/>
      </c>
      <c r="G998" s="110" t="str">
        <f>IFERROR(IF(E998="O",B998/(EOMONTH('뉴스룸 요약'!$F$17,0)-(VLOOKUP(CONCATENATE("http://skinnonews.com",A998),'기사 리스트'!C:E,3,FALSE))+1),""),"")</f>
        <v/>
      </c>
      <c r="H998" s="110" t="str">
        <f>IFERROR(IF(E998="O",C998/(EOMONTH('뉴스룸 요약'!$F$17,0)-(VLOOKUP(CONCATENATE("http://skinnonews.com",A998),'기사 리스트'!C:E,3,FALSE))+1),""),"")</f>
        <v/>
      </c>
      <c r="I998" s="110" t="str">
        <f t="shared" si="47"/>
        <v/>
      </c>
      <c r="J998" s="110" t="str">
        <f t="shared" si="48"/>
        <v/>
      </c>
      <c r="L998" s="111" t="str">
        <f>IFERROR(VLOOKUP("http://skinnonews.com"&amp;A998,'기사 리스트'!C:E,3,FALSE),"")</f>
        <v/>
      </c>
      <c r="Q998" s="110" t="str">
        <f>IFERROR(IF(E998="O",(INDEX('기사 리스트'!B:B,MATCH("http://skinnonews.com"&amp;A998,'기사 리스트'!C:C,0))),""),"")</f>
        <v/>
      </c>
    </row>
    <row r="999" spans="4:17">
      <c r="D999" s="110" t="str">
        <f t="shared" si="46"/>
        <v/>
      </c>
      <c r="E999" s="110" t="str">
        <f>IF(D999="기사임",IFERROR(IF((VLOOKUP(CONCATENATE("http://skinnonews.com",A999),'기사 리스트'!C:E,3,FALSE))&gt;='뉴스룸 요약'!$F$17,"O",""),""),"")</f>
        <v/>
      </c>
      <c r="F999" s="110" t="str">
        <f>IFERROR(IF(VLOOKUP(CONCATENATE("http://skinnonews.com"&amp;A999),'기사 리스트'!C:D,2,FALSE)="yes","yes",""),"")</f>
        <v/>
      </c>
      <c r="G999" s="110" t="str">
        <f>IFERROR(IF(E999="O",B999/(EOMONTH('뉴스룸 요약'!$F$17,0)-(VLOOKUP(CONCATENATE("http://skinnonews.com",A999),'기사 리스트'!C:E,3,FALSE))+1),""),"")</f>
        <v/>
      </c>
      <c r="H999" s="110" t="str">
        <f>IFERROR(IF(E999="O",C999/(EOMONTH('뉴스룸 요약'!$F$17,0)-(VLOOKUP(CONCATENATE("http://skinnonews.com",A999),'기사 리스트'!C:E,3,FALSE))+1),""),"")</f>
        <v/>
      </c>
      <c r="I999" s="110" t="str">
        <f t="shared" si="47"/>
        <v/>
      </c>
      <c r="J999" s="110" t="str">
        <f t="shared" si="48"/>
        <v/>
      </c>
      <c r="L999" s="111" t="str">
        <f>IFERROR(VLOOKUP("http://skinnonews.com"&amp;A999,'기사 리스트'!C:E,3,FALSE),"")</f>
        <v/>
      </c>
      <c r="Q999" s="110" t="str">
        <f>IFERROR(IF(E999="O",(INDEX('기사 리스트'!B:B,MATCH("http://skinnonews.com"&amp;A999,'기사 리스트'!C:C,0))),""),"")</f>
        <v/>
      </c>
    </row>
    <row r="1000" spans="4:17">
      <c r="D1000" s="110" t="str">
        <f t="shared" si="46"/>
        <v/>
      </c>
      <c r="E1000" s="110" t="str">
        <f>IF(D1000="기사임",IFERROR(IF((VLOOKUP(CONCATENATE("http://skinnonews.com",A1000),'기사 리스트'!C:E,3,FALSE))&gt;='뉴스룸 요약'!$F$17,"O",""),""),"")</f>
        <v/>
      </c>
      <c r="F1000" s="110" t="str">
        <f>IFERROR(IF(VLOOKUP(CONCATENATE("http://skinnonews.com"&amp;A1000),'기사 리스트'!C:D,2,FALSE)="yes","yes",""),"")</f>
        <v/>
      </c>
      <c r="G1000" s="110" t="str">
        <f>IFERROR(IF(E1000="O",B1000/(EOMONTH('뉴스룸 요약'!$F$17,0)-(VLOOKUP(CONCATENATE("http://skinnonews.com",A1000),'기사 리스트'!C:E,3,FALSE))+1),""),"")</f>
        <v/>
      </c>
      <c r="H1000" s="110" t="str">
        <f>IFERROR(IF(E1000="O",C1000/(EOMONTH('뉴스룸 요약'!$F$17,0)-(VLOOKUP(CONCATENATE("http://skinnonews.com",A1000),'기사 리스트'!C:E,3,FALSE))+1),""),"")</f>
        <v/>
      </c>
      <c r="I1000" s="110" t="str">
        <f t="shared" si="47"/>
        <v/>
      </c>
      <c r="J1000" s="110" t="str">
        <f t="shared" si="48"/>
        <v/>
      </c>
      <c r="L1000" s="111" t="str">
        <f>IFERROR(VLOOKUP("http://skinnonews.com"&amp;A1000,'기사 리스트'!C:E,3,FALSE),"")</f>
        <v/>
      </c>
      <c r="Q1000" s="110" t="str">
        <f>IFERROR(IF(E1000="O",(INDEX('기사 리스트'!B:B,MATCH("http://skinnonews.com"&amp;A1000,'기사 리스트'!C:C,0))),""),"")</f>
        <v/>
      </c>
    </row>
    <row r="1001" spans="4:17">
      <c r="D1001" s="110" t="str">
        <f t="shared" si="46"/>
        <v/>
      </c>
      <c r="E1001" s="110" t="str">
        <f>IF(D1001="기사임",IFERROR(IF((VLOOKUP(CONCATENATE("http://skinnonews.com",A1001),'기사 리스트'!C:E,3,FALSE))&gt;='뉴스룸 요약'!$F$17,"O",""),""),"")</f>
        <v/>
      </c>
      <c r="F1001" s="110" t="str">
        <f>IFERROR(IF(VLOOKUP(CONCATENATE("http://skinnonews.com"&amp;A1001),'기사 리스트'!C:D,2,FALSE)="yes","yes",""),"")</f>
        <v/>
      </c>
      <c r="G1001" s="110" t="str">
        <f>IFERROR(IF(E1001="O",B1001/(EOMONTH('뉴스룸 요약'!$F$17,0)-(VLOOKUP(CONCATENATE("http://skinnonews.com",A1001),'기사 리스트'!C:E,3,FALSE))+1),""),"")</f>
        <v/>
      </c>
      <c r="H1001" s="110" t="str">
        <f>IFERROR(IF(E1001="O",C1001/(EOMONTH('뉴스룸 요약'!$F$17,0)-(VLOOKUP(CONCATENATE("http://skinnonews.com",A1001),'기사 리스트'!C:E,3,FALSE))+1),""),"")</f>
        <v/>
      </c>
      <c r="I1001" s="110" t="str">
        <f t="shared" si="47"/>
        <v/>
      </c>
      <c r="J1001" s="110" t="str">
        <f t="shared" si="48"/>
        <v/>
      </c>
      <c r="L1001" s="111" t="str">
        <f>IFERROR(VLOOKUP("http://skinnonews.com"&amp;A1001,'기사 리스트'!C:E,3,FALSE),"")</f>
        <v/>
      </c>
      <c r="Q1001" s="110" t="str">
        <f>IFERROR(IF(E1001="O",(INDEX('기사 리스트'!B:B,MATCH("http://skinnonews.com"&amp;A1001,'기사 리스트'!C:C,0))),""),"")</f>
        <v/>
      </c>
    </row>
    <row r="1002" spans="4:17">
      <c r="D1002" s="110" t="str">
        <f t="shared" si="46"/>
        <v/>
      </c>
      <c r="E1002" s="110" t="str">
        <f>IF(D1002="기사임",IFERROR(IF((VLOOKUP(CONCATENATE("http://skinnonews.com",A1002),'기사 리스트'!C:E,3,FALSE))&gt;='뉴스룸 요약'!$F$17,"O",""),""),"")</f>
        <v/>
      </c>
      <c r="F1002" s="110" t="str">
        <f>IFERROR(IF(VLOOKUP(CONCATENATE("http://skinnonews.com"&amp;A1002),'기사 리스트'!C:D,2,FALSE)="yes","yes",""),"")</f>
        <v/>
      </c>
      <c r="G1002" s="110" t="str">
        <f>IFERROR(IF(E1002="O",B1002/(EOMONTH('뉴스룸 요약'!$F$17,0)-(VLOOKUP(CONCATENATE("http://skinnonews.com",A1002),'기사 리스트'!C:E,3,FALSE))+1),""),"")</f>
        <v/>
      </c>
      <c r="H1002" s="110" t="str">
        <f>IFERROR(IF(E1002="O",C1002/(EOMONTH('뉴스룸 요약'!$F$17,0)-(VLOOKUP(CONCATENATE("http://skinnonews.com",A1002),'기사 리스트'!C:E,3,FALSE))+1),""),"")</f>
        <v/>
      </c>
      <c r="I1002" s="110" t="str">
        <f t="shared" si="47"/>
        <v/>
      </c>
      <c r="J1002" s="110" t="str">
        <f t="shared" si="48"/>
        <v/>
      </c>
      <c r="L1002" s="111" t="str">
        <f>IFERROR(VLOOKUP("http://skinnonews.com"&amp;A1002,'기사 리스트'!C:E,3,FALSE),"")</f>
        <v/>
      </c>
      <c r="Q1002" s="110" t="str">
        <f>IFERROR(IF(E1002="O",(INDEX('기사 리스트'!B:B,MATCH("http://skinnonews.com"&amp;A1002,'기사 리스트'!C:C,0))),""),"")</f>
        <v/>
      </c>
    </row>
    <row r="1003" spans="4:17">
      <c r="D1003" s="110" t="str">
        <f t="shared" si="46"/>
        <v/>
      </c>
      <c r="E1003" s="110" t="str">
        <f>IF(D1003="기사임",IFERROR(IF((VLOOKUP(CONCATENATE("http://skinnonews.com",A1003),'기사 리스트'!C:E,3,FALSE))&gt;='뉴스룸 요약'!$F$17,"O",""),""),"")</f>
        <v/>
      </c>
      <c r="F1003" s="110" t="str">
        <f>IFERROR(IF(VLOOKUP(CONCATENATE("http://skinnonews.com"&amp;A1003),'기사 리스트'!C:D,2,FALSE)="yes","yes",""),"")</f>
        <v/>
      </c>
      <c r="G1003" s="110" t="str">
        <f>IFERROR(IF(E1003="O",B1003/(EOMONTH('뉴스룸 요약'!$F$17,0)-(VLOOKUP(CONCATENATE("http://skinnonews.com",A1003),'기사 리스트'!C:E,3,FALSE))+1),""),"")</f>
        <v/>
      </c>
      <c r="H1003" s="110" t="str">
        <f>IFERROR(IF(E1003="O",C1003/(EOMONTH('뉴스룸 요약'!$F$17,0)-(VLOOKUP(CONCATENATE("http://skinnonews.com",A1003),'기사 리스트'!C:E,3,FALSE))+1),""),"")</f>
        <v/>
      </c>
      <c r="I1003" s="110" t="str">
        <f t="shared" si="47"/>
        <v/>
      </c>
      <c r="J1003" s="110" t="str">
        <f t="shared" si="48"/>
        <v/>
      </c>
      <c r="L1003" s="111" t="str">
        <f>IFERROR(VLOOKUP("http://skinnonews.com"&amp;A1003,'기사 리스트'!C:E,3,FALSE),"")</f>
        <v/>
      </c>
      <c r="Q1003" s="110" t="str">
        <f>IFERROR(IF(E1003="O",(INDEX('기사 리스트'!B:B,MATCH("http://skinnonews.com"&amp;A1003,'기사 리스트'!C:C,0))),""),"")</f>
        <v/>
      </c>
    </row>
    <row r="1004" spans="4:17">
      <c r="D1004" s="110" t="str">
        <f t="shared" si="46"/>
        <v/>
      </c>
      <c r="E1004" s="110" t="str">
        <f>IF(D1004="기사임",IFERROR(IF((VLOOKUP(CONCATENATE("http://skinnonews.com",A1004),'기사 리스트'!C:E,3,FALSE))&gt;='뉴스룸 요약'!$F$17,"O",""),""),"")</f>
        <v/>
      </c>
      <c r="F1004" s="110" t="str">
        <f>IFERROR(IF(VLOOKUP(CONCATENATE("http://skinnonews.com"&amp;A1004),'기사 리스트'!C:D,2,FALSE)="yes","yes",""),"")</f>
        <v/>
      </c>
      <c r="G1004" s="110" t="str">
        <f>IFERROR(IF(E1004="O",B1004/(EOMONTH('뉴스룸 요약'!$F$17,0)-(VLOOKUP(CONCATENATE("http://skinnonews.com",A1004),'기사 리스트'!C:E,3,FALSE))+1),""),"")</f>
        <v/>
      </c>
      <c r="H1004" s="110" t="str">
        <f>IFERROR(IF(E1004="O",C1004/(EOMONTH('뉴스룸 요약'!$F$17,0)-(VLOOKUP(CONCATENATE("http://skinnonews.com",A1004),'기사 리스트'!C:E,3,FALSE))+1),""),"")</f>
        <v/>
      </c>
      <c r="I1004" s="110" t="str">
        <f t="shared" si="47"/>
        <v/>
      </c>
      <c r="J1004" s="110" t="str">
        <f t="shared" si="48"/>
        <v/>
      </c>
      <c r="L1004" s="111" t="str">
        <f>IFERROR(VLOOKUP("http://skinnonews.com"&amp;A1004,'기사 리스트'!C:E,3,FALSE),"")</f>
        <v/>
      </c>
      <c r="Q1004" s="110" t="str">
        <f>IFERROR(IF(E1004="O",(INDEX('기사 리스트'!B:B,MATCH("http://skinnonews.com"&amp;A1004,'기사 리스트'!C:C,0))),""),"")</f>
        <v/>
      </c>
    </row>
    <row r="1005" spans="4:17">
      <c r="D1005" s="110" t="str">
        <f t="shared" si="46"/>
        <v/>
      </c>
      <c r="E1005" s="110" t="str">
        <f>IF(D1005="기사임",IFERROR(IF((VLOOKUP(CONCATENATE("http://skinnonews.com",A1005),'기사 리스트'!C:E,3,FALSE))&gt;='뉴스룸 요약'!$F$17,"O",""),""),"")</f>
        <v/>
      </c>
      <c r="F1005" s="110" t="str">
        <f>IFERROR(IF(VLOOKUP(CONCATENATE("http://skinnonews.com"&amp;A1005),'기사 리스트'!C:D,2,FALSE)="yes","yes",""),"")</f>
        <v/>
      </c>
      <c r="G1005" s="110" t="str">
        <f>IFERROR(IF(E1005="O",B1005/(EOMONTH('뉴스룸 요약'!$F$17,0)-(VLOOKUP(CONCATENATE("http://skinnonews.com",A1005),'기사 리스트'!C:E,3,FALSE))+1),""),"")</f>
        <v/>
      </c>
      <c r="H1005" s="110" t="str">
        <f>IFERROR(IF(E1005="O",C1005/(EOMONTH('뉴스룸 요약'!$F$17,0)-(VLOOKUP(CONCATENATE("http://skinnonews.com",A1005),'기사 리스트'!C:E,3,FALSE))+1),""),"")</f>
        <v/>
      </c>
      <c r="I1005" s="110" t="str">
        <f t="shared" si="47"/>
        <v/>
      </c>
      <c r="J1005" s="110" t="str">
        <f t="shared" si="48"/>
        <v/>
      </c>
      <c r="L1005" s="111" t="str">
        <f>IFERROR(VLOOKUP("http://skinnonews.com"&amp;A1005,'기사 리스트'!C:E,3,FALSE),"")</f>
        <v/>
      </c>
      <c r="Q1005" s="110" t="str">
        <f>IFERROR(IF(E1005="O",(INDEX('기사 리스트'!B:B,MATCH("http://skinnonews.com"&amp;A1005,'기사 리스트'!C:C,0))),""),"")</f>
        <v/>
      </c>
    </row>
    <row r="1006" spans="4:17">
      <c r="D1006" s="110" t="str">
        <f t="shared" si="46"/>
        <v/>
      </c>
      <c r="E1006" s="110" t="str">
        <f>IF(D1006="기사임",IFERROR(IF((VLOOKUP(CONCATENATE("http://skinnonews.com",A1006),'기사 리스트'!C:E,3,FALSE))&gt;='뉴스룸 요약'!$F$17,"O",""),""),"")</f>
        <v/>
      </c>
      <c r="F1006" s="110" t="str">
        <f>IFERROR(IF(VLOOKUP(CONCATENATE("http://skinnonews.com"&amp;A1006),'기사 리스트'!C:D,2,FALSE)="yes","yes",""),"")</f>
        <v/>
      </c>
      <c r="G1006" s="110" t="str">
        <f>IFERROR(IF(E1006="O",B1006/(EOMONTH('뉴스룸 요약'!$F$17,0)-(VLOOKUP(CONCATENATE("http://skinnonews.com",A1006),'기사 리스트'!C:E,3,FALSE))+1),""),"")</f>
        <v/>
      </c>
      <c r="H1006" s="110" t="str">
        <f>IFERROR(IF(E1006="O",C1006/(EOMONTH('뉴스룸 요약'!$F$17,0)-(VLOOKUP(CONCATENATE("http://skinnonews.com",A1006),'기사 리스트'!C:E,3,FALSE))+1),""),"")</f>
        <v/>
      </c>
      <c r="I1006" s="110" t="str">
        <f t="shared" si="47"/>
        <v/>
      </c>
      <c r="J1006" s="110" t="str">
        <f t="shared" si="48"/>
        <v/>
      </c>
      <c r="L1006" s="111" t="str">
        <f>IFERROR(VLOOKUP("http://skinnonews.com"&amp;A1006,'기사 리스트'!C:E,3,FALSE),"")</f>
        <v/>
      </c>
      <c r="Q1006" s="110" t="str">
        <f>IFERROR(IF(E1006="O",(INDEX('기사 리스트'!B:B,MATCH("http://skinnonews.com"&amp;A1006,'기사 리스트'!C:C,0))),""),"")</f>
        <v/>
      </c>
    </row>
    <row r="1007" spans="4:17">
      <c r="D1007" s="110" t="str">
        <f t="shared" si="46"/>
        <v/>
      </c>
      <c r="E1007" s="110" t="str">
        <f>IF(D1007="기사임",IFERROR(IF((VLOOKUP(CONCATENATE("http://skinnonews.com",A1007),'기사 리스트'!C:E,3,FALSE))&gt;='뉴스룸 요약'!$F$17,"O",""),""),"")</f>
        <v/>
      </c>
      <c r="F1007" s="110" t="str">
        <f>IFERROR(IF(VLOOKUP(CONCATENATE("http://skinnonews.com"&amp;A1007),'기사 리스트'!C:D,2,FALSE)="yes","yes",""),"")</f>
        <v/>
      </c>
      <c r="G1007" s="110" t="str">
        <f>IFERROR(IF(E1007="O",B1007/(EOMONTH('뉴스룸 요약'!$F$17,0)-(VLOOKUP(CONCATENATE("http://skinnonews.com",A1007),'기사 리스트'!C:E,3,FALSE))+1),""),"")</f>
        <v/>
      </c>
      <c r="H1007" s="110" t="str">
        <f>IFERROR(IF(E1007="O",C1007/(EOMONTH('뉴스룸 요약'!$F$17,0)-(VLOOKUP(CONCATENATE("http://skinnonews.com",A1007),'기사 리스트'!C:E,3,FALSE))+1),""),"")</f>
        <v/>
      </c>
      <c r="I1007" s="110" t="str">
        <f t="shared" si="47"/>
        <v/>
      </c>
      <c r="J1007" s="110" t="str">
        <f t="shared" si="48"/>
        <v/>
      </c>
      <c r="L1007" s="111" t="str">
        <f>IFERROR(VLOOKUP("http://skinnonews.com"&amp;A1007,'기사 리스트'!C:E,3,FALSE),"")</f>
        <v/>
      </c>
      <c r="Q1007" s="110" t="str">
        <f>IFERROR(IF(E1007="O",(INDEX('기사 리스트'!B:B,MATCH("http://skinnonews.com"&amp;A1007,'기사 리스트'!C:C,0))),""),"")</f>
        <v/>
      </c>
    </row>
    <row r="1008" spans="4:17">
      <c r="D1008" s="110" t="str">
        <f t="shared" si="46"/>
        <v/>
      </c>
      <c r="E1008" s="110" t="str">
        <f>IF(D1008="기사임",IFERROR(IF((VLOOKUP(CONCATENATE("http://skinnonews.com",A1008),'기사 리스트'!C:E,3,FALSE))&gt;='뉴스룸 요약'!$F$17,"O",""),""),"")</f>
        <v/>
      </c>
      <c r="F1008" s="110" t="str">
        <f>IFERROR(IF(VLOOKUP(CONCATENATE("http://skinnonews.com"&amp;A1008),'기사 리스트'!C:D,2,FALSE)="yes","yes",""),"")</f>
        <v/>
      </c>
      <c r="G1008" s="110" t="str">
        <f>IFERROR(IF(E1008="O",B1008/(EOMONTH('뉴스룸 요약'!$F$17,0)-(VLOOKUP(CONCATENATE("http://skinnonews.com",A1008),'기사 리스트'!C:E,3,FALSE))+1),""),"")</f>
        <v/>
      </c>
      <c r="H1008" s="110" t="str">
        <f>IFERROR(IF(E1008="O",C1008/(EOMONTH('뉴스룸 요약'!$F$17,0)-(VLOOKUP(CONCATENATE("http://skinnonews.com",A1008),'기사 리스트'!C:E,3,FALSE))+1),""),"")</f>
        <v/>
      </c>
      <c r="I1008" s="110" t="str">
        <f t="shared" si="47"/>
        <v/>
      </c>
      <c r="J1008" s="110" t="str">
        <f t="shared" si="48"/>
        <v/>
      </c>
      <c r="L1008" s="111" t="str">
        <f>IFERROR(VLOOKUP("http://skinnonews.com"&amp;A1008,'기사 리스트'!C:E,3,FALSE),"")</f>
        <v/>
      </c>
      <c r="Q1008" s="110" t="str">
        <f>IFERROR(IF(E1008="O",(INDEX('기사 리스트'!B:B,MATCH("http://skinnonews.com"&amp;A1008,'기사 리스트'!C:C,0))),""),"")</f>
        <v/>
      </c>
    </row>
    <row r="1009" spans="4:17">
      <c r="D1009" s="110" t="str">
        <f t="shared" si="46"/>
        <v/>
      </c>
      <c r="E1009" s="110" t="str">
        <f>IF(D1009="기사임",IFERROR(IF((VLOOKUP(CONCATENATE("http://skinnonews.com",A1009),'기사 리스트'!C:E,3,FALSE))&gt;='뉴스룸 요약'!$F$17,"O",""),""),"")</f>
        <v/>
      </c>
      <c r="F1009" s="110" t="str">
        <f>IFERROR(IF(VLOOKUP(CONCATENATE("http://skinnonews.com"&amp;A1009),'기사 리스트'!C:D,2,FALSE)="yes","yes",""),"")</f>
        <v/>
      </c>
      <c r="G1009" s="110" t="str">
        <f>IFERROR(IF(E1009="O",B1009/(EOMONTH('뉴스룸 요약'!$F$17,0)-(VLOOKUP(CONCATENATE("http://skinnonews.com",A1009),'기사 리스트'!C:E,3,FALSE))+1),""),"")</f>
        <v/>
      </c>
      <c r="H1009" s="110" t="str">
        <f>IFERROR(IF(E1009="O",C1009/(EOMONTH('뉴스룸 요약'!$F$17,0)-(VLOOKUP(CONCATENATE("http://skinnonews.com",A1009),'기사 리스트'!C:E,3,FALSE))+1),""),"")</f>
        <v/>
      </c>
      <c r="I1009" s="110" t="str">
        <f t="shared" si="47"/>
        <v/>
      </c>
      <c r="J1009" s="110" t="str">
        <f t="shared" si="48"/>
        <v/>
      </c>
      <c r="L1009" s="111" t="str">
        <f>IFERROR(VLOOKUP("http://skinnonews.com"&amp;A1009,'기사 리스트'!C:E,3,FALSE),"")</f>
        <v/>
      </c>
      <c r="Q1009" s="110" t="str">
        <f>IFERROR(IF(E1009="O",(INDEX('기사 리스트'!B:B,MATCH("http://skinnonews.com"&amp;A1009,'기사 리스트'!C:C,0))),""),"")</f>
        <v/>
      </c>
    </row>
    <row r="1010" spans="4:17">
      <c r="D1010" s="110" t="str">
        <f t="shared" si="46"/>
        <v/>
      </c>
      <c r="E1010" s="110" t="str">
        <f>IF(D1010="기사임",IFERROR(IF((VLOOKUP(CONCATENATE("http://skinnonews.com",A1010),'기사 리스트'!C:E,3,FALSE))&gt;='뉴스룸 요약'!$F$17,"O",""),""),"")</f>
        <v/>
      </c>
      <c r="F1010" s="110" t="str">
        <f>IFERROR(IF(VLOOKUP(CONCATENATE("http://skinnonews.com"&amp;A1010),'기사 리스트'!C:D,2,FALSE)="yes","yes",""),"")</f>
        <v/>
      </c>
      <c r="G1010" s="110" t="str">
        <f>IFERROR(IF(E1010="O",B1010/(EOMONTH('뉴스룸 요약'!$F$17,0)-(VLOOKUP(CONCATENATE("http://skinnonews.com",A1010),'기사 리스트'!C:E,3,FALSE))+1),""),"")</f>
        <v/>
      </c>
      <c r="H1010" s="110" t="str">
        <f>IFERROR(IF(E1010="O",C1010/(EOMONTH('뉴스룸 요약'!$F$17,0)-(VLOOKUP(CONCATENATE("http://skinnonews.com",A1010),'기사 리스트'!C:E,3,FALSE))+1),""),"")</f>
        <v/>
      </c>
      <c r="I1010" s="110" t="str">
        <f t="shared" si="47"/>
        <v/>
      </c>
      <c r="J1010" s="110" t="str">
        <f t="shared" si="48"/>
        <v/>
      </c>
      <c r="L1010" s="111" t="str">
        <f>IFERROR(VLOOKUP("http://skinnonews.com"&amp;A1010,'기사 리스트'!C:E,3,FALSE),"")</f>
        <v/>
      </c>
      <c r="Q1010" s="110" t="str">
        <f>IFERROR(IF(E1010="O",(INDEX('기사 리스트'!B:B,MATCH("http://skinnonews.com"&amp;A1010,'기사 리스트'!C:C,0))),""),"")</f>
        <v/>
      </c>
    </row>
    <row r="1011" spans="4:17">
      <c r="D1011" s="110" t="str">
        <f t="shared" si="46"/>
        <v/>
      </c>
      <c r="E1011" s="110" t="str">
        <f>IF(D1011="기사임",IFERROR(IF((VLOOKUP(CONCATENATE("http://skinnonews.com",A1011),'기사 리스트'!C:E,3,FALSE))&gt;='뉴스룸 요약'!$F$17,"O",""),""),"")</f>
        <v/>
      </c>
      <c r="F1011" s="110" t="str">
        <f>IFERROR(IF(VLOOKUP(CONCATENATE("http://skinnonews.com"&amp;A1011),'기사 리스트'!C:D,2,FALSE)="yes","yes",""),"")</f>
        <v/>
      </c>
      <c r="G1011" s="110" t="str">
        <f>IFERROR(IF(E1011="O",B1011/(EOMONTH('뉴스룸 요약'!$F$17,0)-(VLOOKUP(CONCATENATE("http://skinnonews.com",A1011),'기사 리스트'!C:E,3,FALSE))+1),""),"")</f>
        <v/>
      </c>
      <c r="H1011" s="110" t="str">
        <f>IFERROR(IF(E1011="O",C1011/(EOMONTH('뉴스룸 요약'!$F$17,0)-(VLOOKUP(CONCATENATE("http://skinnonews.com",A1011),'기사 리스트'!C:E,3,FALSE))+1),""),"")</f>
        <v/>
      </c>
      <c r="I1011" s="110" t="str">
        <f t="shared" si="47"/>
        <v/>
      </c>
      <c r="J1011" s="110" t="str">
        <f t="shared" si="48"/>
        <v/>
      </c>
      <c r="L1011" s="111" t="str">
        <f>IFERROR(VLOOKUP("http://skinnonews.com"&amp;A1011,'기사 리스트'!C:E,3,FALSE),"")</f>
        <v/>
      </c>
      <c r="Q1011" s="110" t="str">
        <f>IFERROR(IF(E1011="O",(INDEX('기사 리스트'!B:B,MATCH("http://skinnonews.com"&amp;A1011,'기사 리스트'!C:C,0))),""),"")</f>
        <v/>
      </c>
    </row>
    <row r="1012" spans="4:17">
      <c r="D1012" s="110" t="str">
        <f t="shared" si="46"/>
        <v/>
      </c>
      <c r="E1012" s="110" t="str">
        <f>IF(D1012="기사임",IFERROR(IF((VLOOKUP(CONCATENATE("http://skinnonews.com",A1012),'기사 리스트'!C:E,3,FALSE))&gt;='뉴스룸 요약'!$F$17,"O",""),""),"")</f>
        <v/>
      </c>
      <c r="F1012" s="110" t="str">
        <f>IFERROR(IF(VLOOKUP(CONCATENATE("http://skinnonews.com"&amp;A1012),'기사 리스트'!C:D,2,FALSE)="yes","yes",""),"")</f>
        <v/>
      </c>
      <c r="G1012" s="110" t="str">
        <f>IFERROR(IF(E1012="O",B1012/(EOMONTH('뉴스룸 요약'!$F$17,0)-(VLOOKUP(CONCATENATE("http://skinnonews.com",A1012),'기사 리스트'!C:E,3,FALSE))+1),""),"")</f>
        <v/>
      </c>
      <c r="H1012" s="110" t="str">
        <f>IFERROR(IF(E1012="O",C1012/(EOMONTH('뉴스룸 요약'!$F$17,0)-(VLOOKUP(CONCATENATE("http://skinnonews.com",A1012),'기사 리스트'!C:E,3,FALSE))+1),""),"")</f>
        <v/>
      </c>
      <c r="I1012" s="110" t="str">
        <f t="shared" si="47"/>
        <v/>
      </c>
      <c r="J1012" s="110" t="str">
        <f t="shared" si="48"/>
        <v/>
      </c>
      <c r="L1012" s="111" t="str">
        <f>IFERROR(VLOOKUP("http://skinnonews.com"&amp;A1012,'기사 리스트'!C:E,3,FALSE),"")</f>
        <v/>
      </c>
      <c r="Q1012" s="110" t="str">
        <f>IFERROR(IF(E1012="O",(INDEX('기사 리스트'!B:B,MATCH("http://skinnonews.com"&amp;A1012,'기사 리스트'!C:C,0))),""),"")</f>
        <v/>
      </c>
    </row>
    <row r="1013" spans="4:17">
      <c r="D1013" s="110" t="str">
        <f t="shared" si="46"/>
        <v/>
      </c>
      <c r="E1013" s="110" t="str">
        <f>IF(D1013="기사임",IFERROR(IF((VLOOKUP(CONCATENATE("http://skinnonews.com",A1013),'기사 리스트'!C:E,3,FALSE))&gt;='뉴스룸 요약'!$F$17,"O",""),""),"")</f>
        <v/>
      </c>
      <c r="F1013" s="110" t="str">
        <f>IFERROR(IF(VLOOKUP(CONCATENATE("http://skinnonews.com"&amp;A1013),'기사 리스트'!C:D,2,FALSE)="yes","yes",""),"")</f>
        <v/>
      </c>
      <c r="G1013" s="110" t="str">
        <f>IFERROR(IF(E1013="O",B1013/(EOMONTH('뉴스룸 요약'!$F$17,0)-(VLOOKUP(CONCATENATE("http://skinnonews.com",A1013),'기사 리스트'!C:E,3,FALSE))+1),""),"")</f>
        <v/>
      </c>
      <c r="H1013" s="110" t="str">
        <f>IFERROR(IF(E1013="O",C1013/(EOMONTH('뉴스룸 요약'!$F$17,0)-(VLOOKUP(CONCATENATE("http://skinnonews.com",A1013),'기사 리스트'!C:E,3,FALSE))+1),""),"")</f>
        <v/>
      </c>
      <c r="I1013" s="110" t="str">
        <f t="shared" si="47"/>
        <v/>
      </c>
      <c r="J1013" s="110" t="str">
        <f t="shared" si="48"/>
        <v/>
      </c>
      <c r="L1013" s="111" t="str">
        <f>IFERROR(VLOOKUP("http://skinnonews.com"&amp;A1013,'기사 리스트'!C:E,3,FALSE),"")</f>
        <v/>
      </c>
      <c r="Q1013" s="110" t="str">
        <f>IFERROR(IF(E1013="O",(INDEX('기사 리스트'!B:B,MATCH("http://skinnonews.com"&amp;A1013,'기사 리스트'!C:C,0))),""),"")</f>
        <v/>
      </c>
    </row>
    <row r="1014" spans="4:17">
      <c r="D1014" s="110" t="str">
        <f t="shared" si="46"/>
        <v/>
      </c>
      <c r="E1014" s="110" t="str">
        <f>IF(D1014="기사임",IFERROR(IF((VLOOKUP(CONCATENATE("http://skinnonews.com",A1014),'기사 리스트'!C:E,3,FALSE))&gt;='뉴스룸 요약'!$F$17,"O",""),""),"")</f>
        <v/>
      </c>
      <c r="F1014" s="110" t="str">
        <f>IFERROR(IF(VLOOKUP(CONCATENATE("http://skinnonews.com"&amp;A1014),'기사 리스트'!C:D,2,FALSE)="yes","yes",""),"")</f>
        <v/>
      </c>
      <c r="G1014" s="110" t="str">
        <f>IFERROR(IF(E1014="O",B1014/(EOMONTH('뉴스룸 요약'!$F$17,0)-(VLOOKUP(CONCATENATE("http://skinnonews.com",A1014),'기사 리스트'!C:E,3,FALSE))+1),""),"")</f>
        <v/>
      </c>
      <c r="H1014" s="110" t="str">
        <f>IFERROR(IF(E1014="O",C1014/(EOMONTH('뉴스룸 요약'!$F$17,0)-(VLOOKUP(CONCATENATE("http://skinnonews.com",A1014),'기사 리스트'!C:E,3,FALSE))+1),""),"")</f>
        <v/>
      </c>
      <c r="I1014" s="110" t="str">
        <f t="shared" si="47"/>
        <v/>
      </c>
      <c r="J1014" s="110" t="str">
        <f t="shared" si="48"/>
        <v/>
      </c>
      <c r="L1014" s="111" t="str">
        <f>IFERROR(VLOOKUP("http://skinnonews.com"&amp;A1014,'기사 리스트'!C:E,3,FALSE),"")</f>
        <v/>
      </c>
      <c r="Q1014" s="110" t="str">
        <f>IFERROR(IF(E1014="O",(INDEX('기사 리스트'!B:B,MATCH("http://skinnonews.com"&amp;A1014,'기사 리스트'!C:C,0))),""),"")</f>
        <v/>
      </c>
    </row>
    <row r="1015" spans="4:17">
      <c r="D1015" s="110" t="str">
        <f t="shared" si="46"/>
        <v/>
      </c>
      <c r="E1015" s="110" t="str">
        <f>IF(D1015="기사임",IFERROR(IF((VLOOKUP(CONCATENATE("http://skinnonews.com",A1015),'기사 리스트'!C:E,3,FALSE))&gt;='뉴스룸 요약'!$F$17,"O",""),""),"")</f>
        <v/>
      </c>
      <c r="F1015" s="110" t="str">
        <f>IFERROR(IF(VLOOKUP(CONCATENATE("http://skinnonews.com"&amp;A1015),'기사 리스트'!C:D,2,FALSE)="yes","yes",""),"")</f>
        <v/>
      </c>
      <c r="G1015" s="110" t="str">
        <f>IFERROR(IF(E1015="O",B1015/(EOMONTH('뉴스룸 요약'!$F$17,0)-(VLOOKUP(CONCATENATE("http://skinnonews.com",A1015),'기사 리스트'!C:E,3,FALSE))+1),""),"")</f>
        <v/>
      </c>
      <c r="H1015" s="110" t="str">
        <f>IFERROR(IF(E1015="O",C1015/(EOMONTH('뉴스룸 요약'!$F$17,0)-(VLOOKUP(CONCATENATE("http://skinnonews.com",A1015),'기사 리스트'!C:E,3,FALSE))+1),""),"")</f>
        <v/>
      </c>
      <c r="I1015" s="110" t="str">
        <f t="shared" si="47"/>
        <v/>
      </c>
      <c r="J1015" s="110" t="str">
        <f t="shared" si="48"/>
        <v/>
      </c>
      <c r="L1015" s="111" t="str">
        <f>IFERROR(VLOOKUP("http://skinnonews.com"&amp;A1015,'기사 리스트'!C:E,3,FALSE),"")</f>
        <v/>
      </c>
      <c r="Q1015" s="110" t="str">
        <f>IFERROR(IF(E1015="O",(INDEX('기사 리스트'!B:B,MATCH("http://skinnonews.com"&amp;A1015,'기사 리스트'!C:C,0))),""),"")</f>
        <v/>
      </c>
    </row>
    <row r="1016" spans="4:17">
      <c r="D1016" s="110" t="str">
        <f t="shared" si="46"/>
        <v/>
      </c>
      <c r="E1016" s="110" t="str">
        <f>IF(D1016="기사임",IFERROR(IF((VLOOKUP(CONCATENATE("http://skinnonews.com",A1016),'기사 리스트'!C:E,3,FALSE))&gt;='뉴스룸 요약'!$F$17,"O",""),""),"")</f>
        <v/>
      </c>
      <c r="F1016" s="110" t="str">
        <f>IFERROR(IF(VLOOKUP(CONCATENATE("http://skinnonews.com"&amp;A1016),'기사 리스트'!C:D,2,FALSE)="yes","yes",""),"")</f>
        <v/>
      </c>
      <c r="G1016" s="110" t="str">
        <f>IFERROR(IF(E1016="O",B1016/(EOMONTH('뉴스룸 요약'!$F$17,0)-(VLOOKUP(CONCATENATE("http://skinnonews.com",A1016),'기사 리스트'!C:E,3,FALSE))+1),""),"")</f>
        <v/>
      </c>
      <c r="H1016" s="110" t="str">
        <f>IFERROR(IF(E1016="O",C1016/(EOMONTH('뉴스룸 요약'!$F$17,0)-(VLOOKUP(CONCATENATE("http://skinnonews.com",A1016),'기사 리스트'!C:E,3,FALSE))+1),""),"")</f>
        <v/>
      </c>
      <c r="I1016" s="110" t="str">
        <f t="shared" si="47"/>
        <v/>
      </c>
      <c r="J1016" s="110" t="str">
        <f t="shared" si="48"/>
        <v/>
      </c>
      <c r="L1016" s="111" t="str">
        <f>IFERROR(VLOOKUP("http://skinnonews.com"&amp;A1016,'기사 리스트'!C:E,3,FALSE),"")</f>
        <v/>
      </c>
      <c r="Q1016" s="110" t="str">
        <f>IFERROR(IF(E1016="O",(INDEX('기사 리스트'!B:B,MATCH("http://skinnonews.com"&amp;A1016,'기사 리스트'!C:C,0))),""),"")</f>
        <v/>
      </c>
    </row>
    <row r="1017" spans="4:17">
      <c r="D1017" s="110" t="str">
        <f t="shared" si="46"/>
        <v/>
      </c>
      <c r="E1017" s="110" t="str">
        <f>IF(D1017="기사임",IFERROR(IF((VLOOKUP(CONCATENATE("http://skinnonews.com",A1017),'기사 리스트'!C:E,3,FALSE))&gt;='뉴스룸 요약'!$F$17,"O",""),""),"")</f>
        <v/>
      </c>
      <c r="F1017" s="110" t="str">
        <f>IFERROR(IF(VLOOKUP(CONCATENATE("http://skinnonews.com"&amp;A1017),'기사 리스트'!C:D,2,FALSE)="yes","yes",""),"")</f>
        <v/>
      </c>
      <c r="G1017" s="110" t="str">
        <f>IFERROR(IF(E1017="O",B1017/(EOMONTH('뉴스룸 요약'!$F$17,0)-(VLOOKUP(CONCATENATE("http://skinnonews.com",A1017),'기사 리스트'!C:E,3,FALSE))+1),""),"")</f>
        <v/>
      </c>
      <c r="H1017" s="110" t="str">
        <f>IFERROR(IF(E1017="O",C1017/(EOMONTH('뉴스룸 요약'!$F$17,0)-(VLOOKUP(CONCATENATE("http://skinnonews.com",A1017),'기사 리스트'!C:E,3,FALSE))+1),""),"")</f>
        <v/>
      </c>
      <c r="I1017" s="110" t="str">
        <f t="shared" si="47"/>
        <v/>
      </c>
      <c r="J1017" s="110" t="str">
        <f t="shared" si="48"/>
        <v/>
      </c>
      <c r="L1017" s="111" t="str">
        <f>IFERROR(VLOOKUP("http://skinnonews.com"&amp;A1017,'기사 리스트'!C:E,3,FALSE),"")</f>
        <v/>
      </c>
      <c r="Q1017" s="110" t="str">
        <f>IFERROR(IF(E1017="O",(INDEX('기사 리스트'!B:B,MATCH("http://skinnonews.com"&amp;A1017,'기사 리스트'!C:C,0))),""),"")</f>
        <v/>
      </c>
    </row>
    <row r="1018" spans="4:17">
      <c r="D1018" s="110" t="str">
        <f t="shared" si="46"/>
        <v/>
      </c>
      <c r="E1018" s="110" t="str">
        <f>IF(D1018="기사임",IFERROR(IF((VLOOKUP(CONCATENATE("http://skinnonews.com",A1018),'기사 리스트'!C:E,3,FALSE))&gt;='뉴스룸 요약'!$F$17,"O",""),""),"")</f>
        <v/>
      </c>
      <c r="F1018" s="110" t="str">
        <f>IFERROR(IF(VLOOKUP(CONCATENATE("http://skinnonews.com"&amp;A1018),'기사 리스트'!C:D,2,FALSE)="yes","yes",""),"")</f>
        <v/>
      </c>
      <c r="G1018" s="110" t="str">
        <f>IFERROR(IF(E1018="O",B1018/(EOMONTH('뉴스룸 요약'!$F$17,0)-(VLOOKUP(CONCATENATE("http://skinnonews.com",A1018),'기사 리스트'!C:E,3,FALSE))+1),""),"")</f>
        <v/>
      </c>
      <c r="H1018" s="110" t="str">
        <f>IFERROR(IF(E1018="O",C1018/(EOMONTH('뉴스룸 요약'!$F$17,0)-(VLOOKUP(CONCATENATE("http://skinnonews.com",A1018),'기사 리스트'!C:E,3,FALSE))+1),""),"")</f>
        <v/>
      </c>
      <c r="I1018" s="110" t="str">
        <f t="shared" si="47"/>
        <v/>
      </c>
      <c r="J1018" s="110" t="str">
        <f t="shared" si="48"/>
        <v/>
      </c>
      <c r="L1018" s="111" t="str">
        <f>IFERROR(VLOOKUP("http://skinnonews.com"&amp;A1018,'기사 리스트'!C:E,3,FALSE),"")</f>
        <v/>
      </c>
      <c r="Q1018" s="110" t="str">
        <f>IFERROR(IF(E1018="O",(INDEX('기사 리스트'!B:B,MATCH("http://skinnonews.com"&amp;A1018,'기사 리스트'!C:C,0))),""),"")</f>
        <v/>
      </c>
    </row>
    <row r="1019" spans="4:17">
      <c r="D1019" s="110" t="str">
        <f t="shared" si="46"/>
        <v/>
      </c>
      <c r="E1019" s="110" t="str">
        <f>IF(D1019="기사임",IFERROR(IF((VLOOKUP(CONCATENATE("http://skinnonews.com",A1019),'기사 리스트'!C:E,3,FALSE))&gt;='뉴스룸 요약'!$F$17,"O",""),""),"")</f>
        <v/>
      </c>
      <c r="F1019" s="110" t="str">
        <f>IFERROR(IF(VLOOKUP(CONCATENATE("http://skinnonews.com"&amp;A1019),'기사 리스트'!C:D,2,FALSE)="yes","yes",""),"")</f>
        <v/>
      </c>
      <c r="G1019" s="110" t="str">
        <f>IFERROR(IF(E1019="O",B1019/(EOMONTH('뉴스룸 요약'!$F$17,0)-(VLOOKUP(CONCATENATE("http://skinnonews.com",A1019),'기사 리스트'!C:E,3,FALSE))+1),""),"")</f>
        <v/>
      </c>
      <c r="H1019" s="110" t="str">
        <f>IFERROR(IF(E1019="O",C1019/(EOMONTH('뉴스룸 요약'!$F$17,0)-(VLOOKUP(CONCATENATE("http://skinnonews.com",A1019),'기사 리스트'!C:E,3,FALSE))+1),""),"")</f>
        <v/>
      </c>
      <c r="I1019" s="110" t="str">
        <f t="shared" si="47"/>
        <v/>
      </c>
      <c r="J1019" s="110" t="str">
        <f t="shared" si="48"/>
        <v/>
      </c>
      <c r="L1019" s="111" t="str">
        <f>IFERROR(VLOOKUP("http://skinnonews.com"&amp;A1019,'기사 리스트'!C:E,3,FALSE),"")</f>
        <v/>
      </c>
      <c r="Q1019" s="110" t="str">
        <f>IFERROR(IF(E1019="O",(INDEX('기사 리스트'!B:B,MATCH("http://skinnonews.com"&amp;A1019,'기사 리스트'!C:C,0))),""),"")</f>
        <v/>
      </c>
    </row>
    <row r="1020" spans="4:17">
      <c r="D1020" s="110" t="str">
        <f t="shared" si="46"/>
        <v/>
      </c>
      <c r="E1020" s="110" t="str">
        <f>IF(D1020="기사임",IFERROR(IF((VLOOKUP(CONCATENATE("http://skinnonews.com",A1020),'기사 리스트'!C:E,3,FALSE))&gt;='뉴스룸 요약'!$F$17,"O",""),""),"")</f>
        <v/>
      </c>
      <c r="F1020" s="110" t="str">
        <f>IFERROR(IF(VLOOKUP(CONCATENATE("http://skinnonews.com"&amp;A1020),'기사 리스트'!C:D,2,FALSE)="yes","yes",""),"")</f>
        <v/>
      </c>
      <c r="G1020" s="110" t="str">
        <f>IFERROR(IF(E1020="O",B1020/(EOMONTH('뉴스룸 요약'!$F$17,0)-(VLOOKUP(CONCATENATE("http://skinnonews.com",A1020),'기사 리스트'!C:E,3,FALSE))+1),""),"")</f>
        <v/>
      </c>
      <c r="H1020" s="110" t="str">
        <f>IFERROR(IF(E1020="O",C1020/(EOMONTH('뉴스룸 요약'!$F$17,0)-(VLOOKUP(CONCATENATE("http://skinnonews.com",A1020),'기사 리스트'!C:E,3,FALSE))+1),""),"")</f>
        <v/>
      </c>
      <c r="I1020" s="110" t="str">
        <f t="shared" si="47"/>
        <v/>
      </c>
      <c r="J1020" s="110" t="str">
        <f t="shared" si="48"/>
        <v/>
      </c>
      <c r="L1020" s="111" t="str">
        <f>IFERROR(VLOOKUP("http://skinnonews.com"&amp;A1020,'기사 리스트'!C:E,3,FALSE),"")</f>
        <v/>
      </c>
      <c r="Q1020" s="110" t="str">
        <f>IFERROR(IF(E1020="O",(INDEX('기사 리스트'!B:B,MATCH("http://skinnonews.com"&amp;A1020,'기사 리스트'!C:C,0))),""),"")</f>
        <v/>
      </c>
    </row>
    <row r="1021" spans="4:17">
      <c r="D1021" s="110" t="str">
        <f t="shared" si="46"/>
        <v/>
      </c>
      <c r="E1021" s="110" t="str">
        <f>IF(D1021="기사임",IFERROR(IF((VLOOKUP(CONCATENATE("http://skinnonews.com",A1021),'기사 리스트'!C:E,3,FALSE))&gt;='뉴스룸 요약'!$F$17,"O",""),""),"")</f>
        <v/>
      </c>
      <c r="F1021" s="110" t="str">
        <f>IFERROR(IF(VLOOKUP(CONCATENATE("http://skinnonews.com"&amp;A1021),'기사 리스트'!C:D,2,FALSE)="yes","yes",""),"")</f>
        <v/>
      </c>
      <c r="G1021" s="110" t="str">
        <f>IFERROR(IF(E1021="O",B1021/(EOMONTH('뉴스룸 요약'!$F$17,0)-(VLOOKUP(CONCATENATE("http://skinnonews.com",A1021),'기사 리스트'!C:E,3,FALSE))+1),""),"")</f>
        <v/>
      </c>
      <c r="H1021" s="110" t="str">
        <f>IFERROR(IF(E1021="O",C1021/(EOMONTH('뉴스룸 요약'!$F$17,0)-(VLOOKUP(CONCATENATE("http://skinnonews.com",A1021),'기사 리스트'!C:E,3,FALSE))+1),""),"")</f>
        <v/>
      </c>
      <c r="I1021" s="110" t="str">
        <f t="shared" si="47"/>
        <v/>
      </c>
      <c r="J1021" s="110" t="str">
        <f t="shared" si="48"/>
        <v/>
      </c>
      <c r="L1021" s="111" t="str">
        <f>IFERROR(VLOOKUP("http://skinnonews.com"&amp;A1021,'기사 리스트'!C:E,3,FALSE),"")</f>
        <v/>
      </c>
      <c r="Q1021" s="110" t="str">
        <f>IFERROR(IF(E1021="O",(INDEX('기사 리스트'!B:B,MATCH("http://skinnonews.com"&amp;A1021,'기사 리스트'!C:C,0))),""),"")</f>
        <v/>
      </c>
    </row>
    <row r="1022" spans="4:17">
      <c r="D1022" s="110" t="str">
        <f t="shared" si="46"/>
        <v/>
      </c>
      <c r="E1022" s="110" t="str">
        <f>IF(D1022="기사임",IFERROR(IF((VLOOKUP(CONCATENATE("http://skinnonews.com",A1022),'기사 리스트'!C:E,3,FALSE))&gt;='뉴스룸 요약'!$F$17,"O",""),""),"")</f>
        <v/>
      </c>
      <c r="F1022" s="110" t="str">
        <f>IFERROR(IF(VLOOKUP(CONCATENATE("http://skinnonews.com"&amp;A1022),'기사 리스트'!C:D,2,FALSE)="yes","yes",""),"")</f>
        <v/>
      </c>
      <c r="G1022" s="110" t="str">
        <f>IFERROR(IF(E1022="O",B1022/(EOMONTH('뉴스룸 요약'!$F$17,0)-(VLOOKUP(CONCATENATE("http://skinnonews.com",A1022),'기사 리스트'!C:E,3,FALSE))+1),""),"")</f>
        <v/>
      </c>
      <c r="H1022" s="110" t="str">
        <f>IFERROR(IF(E1022="O",C1022/(EOMONTH('뉴스룸 요약'!$F$17,0)-(VLOOKUP(CONCATENATE("http://skinnonews.com",A1022),'기사 리스트'!C:E,3,FALSE))+1),""),"")</f>
        <v/>
      </c>
      <c r="I1022" s="110" t="str">
        <f t="shared" si="47"/>
        <v/>
      </c>
      <c r="J1022" s="110" t="str">
        <f t="shared" si="48"/>
        <v/>
      </c>
      <c r="L1022" s="111" t="str">
        <f>IFERROR(VLOOKUP("http://skinnonews.com"&amp;A1022,'기사 리스트'!C:E,3,FALSE),"")</f>
        <v/>
      </c>
      <c r="Q1022" s="110" t="str">
        <f>IFERROR(IF(E1022="O",(INDEX('기사 리스트'!B:B,MATCH("http://skinnonews.com"&amp;A1022,'기사 리스트'!C:C,0))),""),"")</f>
        <v/>
      </c>
    </row>
    <row r="1023" spans="4:17">
      <c r="D1023" s="110" t="str">
        <f t="shared" si="46"/>
        <v/>
      </c>
      <c r="E1023" s="110" t="str">
        <f>IF(D1023="기사임",IFERROR(IF((VLOOKUP(CONCATENATE("http://skinnonews.com",A1023),'기사 리스트'!C:E,3,FALSE))&gt;='뉴스룸 요약'!$F$17,"O",""),""),"")</f>
        <v/>
      </c>
      <c r="F1023" s="110" t="str">
        <f>IFERROR(IF(VLOOKUP(CONCATENATE("http://skinnonews.com"&amp;A1023),'기사 리스트'!C:D,2,FALSE)="yes","yes",""),"")</f>
        <v/>
      </c>
      <c r="G1023" s="110" t="str">
        <f>IFERROR(IF(E1023="O",B1023/(EOMONTH('뉴스룸 요약'!$F$17,0)-(VLOOKUP(CONCATENATE("http://skinnonews.com",A1023),'기사 리스트'!C:E,3,FALSE))+1),""),"")</f>
        <v/>
      </c>
      <c r="H1023" s="110" t="str">
        <f>IFERROR(IF(E1023="O",C1023/(EOMONTH('뉴스룸 요약'!$F$17,0)-(VLOOKUP(CONCATENATE("http://skinnonews.com",A1023),'기사 리스트'!C:E,3,FALSE))+1),""),"")</f>
        <v/>
      </c>
      <c r="I1023" s="110" t="str">
        <f t="shared" si="47"/>
        <v/>
      </c>
      <c r="J1023" s="110" t="str">
        <f t="shared" si="48"/>
        <v/>
      </c>
      <c r="L1023" s="111" t="str">
        <f>IFERROR(VLOOKUP("http://skinnonews.com"&amp;A1023,'기사 리스트'!C:E,3,FALSE),"")</f>
        <v/>
      </c>
      <c r="Q1023" s="110" t="str">
        <f>IFERROR(IF(E1023="O",(INDEX('기사 리스트'!B:B,MATCH("http://skinnonews.com"&amp;A1023,'기사 리스트'!C:C,0))),""),"")</f>
        <v/>
      </c>
    </row>
    <row r="1024" spans="4:17">
      <c r="D1024" s="110" t="str">
        <f t="shared" si="46"/>
        <v/>
      </c>
      <c r="E1024" s="110" t="str">
        <f>IF(D1024="기사임",IFERROR(IF((VLOOKUP(CONCATENATE("http://skinnonews.com",A1024),'기사 리스트'!C:E,3,FALSE))&gt;='뉴스룸 요약'!$F$17,"O",""),""),"")</f>
        <v/>
      </c>
      <c r="F1024" s="110" t="str">
        <f>IFERROR(IF(VLOOKUP(CONCATENATE("http://skinnonews.com"&amp;A1024),'기사 리스트'!C:D,2,FALSE)="yes","yes",""),"")</f>
        <v/>
      </c>
      <c r="G1024" s="110" t="str">
        <f>IFERROR(IF(E1024="O",B1024/(EOMONTH('뉴스룸 요약'!$F$17,0)-(VLOOKUP(CONCATENATE("http://skinnonews.com",A1024),'기사 리스트'!C:E,3,FALSE))+1),""),"")</f>
        <v/>
      </c>
      <c r="H1024" s="110" t="str">
        <f>IFERROR(IF(E1024="O",C1024/(EOMONTH('뉴스룸 요약'!$F$17,0)-(VLOOKUP(CONCATENATE("http://skinnonews.com",A1024),'기사 리스트'!C:E,3,FALSE))+1),""),"")</f>
        <v/>
      </c>
      <c r="I1024" s="110" t="str">
        <f t="shared" si="47"/>
        <v/>
      </c>
      <c r="J1024" s="110" t="str">
        <f t="shared" si="48"/>
        <v/>
      </c>
      <c r="L1024" s="111" t="str">
        <f>IFERROR(VLOOKUP("http://skinnonews.com"&amp;A1024,'기사 리스트'!C:E,3,FALSE),"")</f>
        <v/>
      </c>
      <c r="Q1024" s="110" t="str">
        <f>IFERROR(IF(E1024="O",(INDEX('기사 리스트'!B:B,MATCH("http://skinnonews.com"&amp;A1024,'기사 리스트'!C:C,0))),""),"")</f>
        <v/>
      </c>
    </row>
    <row r="1025" spans="4:17">
      <c r="D1025" s="110" t="str">
        <f t="shared" si="46"/>
        <v/>
      </c>
      <c r="E1025" s="110" t="str">
        <f>IF(D1025="기사임",IFERROR(IF((VLOOKUP(CONCATENATE("http://skinnonews.com",A1025),'기사 리스트'!C:E,3,FALSE))&gt;='뉴스룸 요약'!$F$17,"O",""),""),"")</f>
        <v/>
      </c>
      <c r="F1025" s="110" t="str">
        <f>IFERROR(IF(VLOOKUP(CONCATENATE("http://skinnonews.com"&amp;A1025),'기사 리스트'!C:D,2,FALSE)="yes","yes",""),"")</f>
        <v/>
      </c>
      <c r="G1025" s="110" t="str">
        <f>IFERROR(IF(E1025="O",B1025/(EOMONTH('뉴스룸 요약'!$F$17,0)-(VLOOKUP(CONCATENATE("http://skinnonews.com",A1025),'기사 리스트'!C:E,3,FALSE))+1),""),"")</f>
        <v/>
      </c>
      <c r="H1025" s="110" t="str">
        <f>IFERROR(IF(E1025="O",C1025/(EOMONTH('뉴스룸 요약'!$F$17,0)-(VLOOKUP(CONCATENATE("http://skinnonews.com",A1025),'기사 리스트'!C:E,3,FALSE))+1),""),"")</f>
        <v/>
      </c>
      <c r="I1025" s="110" t="str">
        <f t="shared" si="47"/>
        <v/>
      </c>
      <c r="J1025" s="110" t="str">
        <f t="shared" si="48"/>
        <v/>
      </c>
      <c r="L1025" s="111" t="str">
        <f>IFERROR(VLOOKUP("http://skinnonews.com"&amp;A1025,'기사 리스트'!C:E,3,FALSE),"")</f>
        <v/>
      </c>
      <c r="Q1025" s="110" t="str">
        <f>IFERROR(IF(E1025="O",(INDEX('기사 리스트'!B:B,MATCH("http://skinnonews.com"&amp;A1025,'기사 리스트'!C:C,0))),""),"")</f>
        <v/>
      </c>
    </row>
    <row r="1026" spans="4:17">
      <c r="D1026" s="110" t="str">
        <f t="shared" ref="D1026:D1089" si="49">IF(AND(LEFT(A1026,17)="/global/archives/",ISNUMBER(_xlfn.NUMBERVALUE(MID(A1026,18,1))),ISERROR(FIND("ckattempt",A1026)),ISERROR(FIND("preview",A1026))),"기사임","")</f>
        <v/>
      </c>
      <c r="E1026" s="110" t="str">
        <f>IF(D1026="기사임",IFERROR(IF((VLOOKUP(CONCATENATE("http://skinnonews.com",A1026),'기사 리스트'!C:E,3,FALSE))&gt;='뉴스룸 요약'!$F$17,"O",""),""),"")</f>
        <v/>
      </c>
      <c r="F1026" s="110" t="str">
        <f>IFERROR(IF(VLOOKUP(CONCATENATE("http://skinnonews.com"&amp;A1026),'기사 리스트'!C:D,2,FALSE)="yes","yes",""),"")</f>
        <v/>
      </c>
      <c r="G1026" s="110" t="str">
        <f>IFERROR(IF(E1026="O",B1026/(EOMONTH('뉴스룸 요약'!$F$17,0)-(VLOOKUP(CONCATENATE("http://skinnonews.com",A1026),'기사 리스트'!C:E,3,FALSE))+1),""),"")</f>
        <v/>
      </c>
      <c r="H1026" s="110" t="str">
        <f>IFERROR(IF(E1026="O",C1026/(EOMONTH('뉴스룸 요약'!$F$17,0)-(VLOOKUP(CONCATENATE("http://skinnonews.com",A1026),'기사 리스트'!C:E,3,FALSE))+1),""),"")</f>
        <v/>
      </c>
      <c r="I1026" s="110" t="str">
        <f t="shared" si="47"/>
        <v/>
      </c>
      <c r="J1026" s="110" t="str">
        <f t="shared" si="48"/>
        <v/>
      </c>
      <c r="L1026" s="111" t="str">
        <f>IFERROR(VLOOKUP("http://skinnonews.com"&amp;A1026,'기사 리스트'!C:E,3,FALSE),"")</f>
        <v/>
      </c>
      <c r="Q1026" s="110" t="str">
        <f>IFERROR(IF(E1026="O",(INDEX('기사 리스트'!B:B,MATCH("http://skinnonews.com"&amp;A1026,'기사 리스트'!C:C,0))),""),"")</f>
        <v/>
      </c>
    </row>
    <row r="1027" spans="4:17">
      <c r="D1027" s="110" t="str">
        <f t="shared" si="49"/>
        <v/>
      </c>
      <c r="E1027" s="110" t="str">
        <f>IF(D1027="기사임",IFERROR(IF((VLOOKUP(CONCATENATE("http://skinnonews.com",A1027),'기사 리스트'!C:E,3,FALSE))&gt;='뉴스룸 요약'!$F$17,"O",""),""),"")</f>
        <v/>
      </c>
      <c r="F1027" s="110" t="str">
        <f>IFERROR(IF(VLOOKUP(CONCATENATE("http://skinnonews.com"&amp;A1027),'기사 리스트'!C:D,2,FALSE)="yes","yes",""),"")</f>
        <v/>
      </c>
      <c r="G1027" s="110" t="str">
        <f>IFERROR(IF(E1027="O",B1027/(EOMONTH('뉴스룸 요약'!$F$17,0)-(VLOOKUP(CONCATENATE("http://skinnonews.com",A1027),'기사 리스트'!C:E,3,FALSE))+1),""),"")</f>
        <v/>
      </c>
      <c r="H1027" s="110" t="str">
        <f>IFERROR(IF(E1027="O",C1027/(EOMONTH('뉴스룸 요약'!$F$17,0)-(VLOOKUP(CONCATENATE("http://skinnonews.com",A1027),'기사 리스트'!C:E,3,FALSE))+1),""),"")</f>
        <v/>
      </c>
      <c r="I1027" s="110" t="str">
        <f t="shared" si="47"/>
        <v/>
      </c>
      <c r="J1027" s="110" t="str">
        <f t="shared" si="48"/>
        <v/>
      </c>
      <c r="L1027" s="111" t="str">
        <f>IFERROR(VLOOKUP("http://skinnonews.com"&amp;A1027,'기사 리스트'!C:E,3,FALSE),"")</f>
        <v/>
      </c>
      <c r="Q1027" s="110" t="str">
        <f>IFERROR(IF(E1027="O",(INDEX('기사 리스트'!B:B,MATCH("http://skinnonews.com"&amp;A1027,'기사 리스트'!C:C,0))),""),"")</f>
        <v/>
      </c>
    </row>
    <row r="1028" spans="4:17">
      <c r="D1028" s="110" t="str">
        <f t="shared" si="49"/>
        <v/>
      </c>
      <c r="E1028" s="110" t="str">
        <f>IF(D1028="기사임",IFERROR(IF((VLOOKUP(CONCATENATE("http://skinnonews.com",A1028),'기사 리스트'!C:E,3,FALSE))&gt;='뉴스룸 요약'!$F$17,"O",""),""),"")</f>
        <v/>
      </c>
      <c r="F1028" s="110" t="str">
        <f>IFERROR(IF(VLOOKUP(CONCATENATE("http://skinnonews.com"&amp;A1028),'기사 리스트'!C:D,2,FALSE)="yes","yes",""),"")</f>
        <v/>
      </c>
      <c r="G1028" s="110" t="str">
        <f>IFERROR(IF(E1028="O",B1028/(EOMONTH('뉴스룸 요약'!$F$17,0)-(VLOOKUP(CONCATENATE("http://skinnonews.com",A1028),'기사 리스트'!C:E,3,FALSE))+1),""),"")</f>
        <v/>
      </c>
      <c r="H1028" s="110" t="str">
        <f>IFERROR(IF(E1028="O",C1028/(EOMONTH('뉴스룸 요약'!$F$17,0)-(VLOOKUP(CONCATENATE("http://skinnonews.com",A1028),'기사 리스트'!C:E,3,FALSE))+1),""),"")</f>
        <v/>
      </c>
      <c r="I1028" s="110" t="str">
        <f t="shared" si="47"/>
        <v/>
      </c>
      <c r="J1028" s="110" t="str">
        <f t="shared" si="48"/>
        <v/>
      </c>
      <c r="L1028" s="111" t="str">
        <f>IFERROR(VLOOKUP("http://skinnonews.com"&amp;A1028,'기사 리스트'!C:E,3,FALSE),"")</f>
        <v/>
      </c>
      <c r="Q1028" s="110" t="str">
        <f>IFERROR(IF(E1028="O",(INDEX('기사 리스트'!B:B,MATCH("http://skinnonews.com"&amp;A1028,'기사 리스트'!C:C,0))),""),"")</f>
        <v/>
      </c>
    </row>
    <row r="1029" spans="4:17">
      <c r="D1029" s="110" t="str">
        <f t="shared" si="49"/>
        <v/>
      </c>
      <c r="E1029" s="110" t="str">
        <f>IF(D1029="기사임",IFERROR(IF((VLOOKUP(CONCATENATE("http://skinnonews.com",A1029),'기사 리스트'!C:E,3,FALSE))&gt;='뉴스룸 요약'!$F$17,"O",""),""),"")</f>
        <v/>
      </c>
      <c r="F1029" s="110" t="str">
        <f>IFERROR(IF(VLOOKUP(CONCATENATE("http://skinnonews.com"&amp;A1029),'기사 리스트'!C:D,2,FALSE)="yes","yes",""),"")</f>
        <v/>
      </c>
      <c r="G1029" s="110" t="str">
        <f>IFERROR(IF(E1029="O",B1029/(EOMONTH('뉴스룸 요약'!$F$17,0)-(VLOOKUP(CONCATENATE("http://skinnonews.com",A1029),'기사 리스트'!C:E,3,FALSE))+1),""),"")</f>
        <v/>
      </c>
      <c r="H1029" s="110" t="str">
        <f>IFERROR(IF(E1029="O",C1029/(EOMONTH('뉴스룸 요약'!$F$17,0)-(VLOOKUP(CONCATENATE("http://skinnonews.com",A1029),'기사 리스트'!C:E,3,FALSE))+1),""),"")</f>
        <v/>
      </c>
      <c r="I1029" s="110" t="str">
        <f t="shared" si="47"/>
        <v/>
      </c>
      <c r="J1029" s="110" t="str">
        <f t="shared" si="48"/>
        <v/>
      </c>
      <c r="L1029" s="111" t="str">
        <f>IFERROR(VLOOKUP("http://skinnonews.com"&amp;A1029,'기사 리스트'!C:E,3,FALSE),"")</f>
        <v/>
      </c>
      <c r="Q1029" s="110" t="str">
        <f>IFERROR(IF(E1029="O",(INDEX('기사 리스트'!B:B,MATCH("http://skinnonews.com"&amp;A1029,'기사 리스트'!C:C,0))),""),"")</f>
        <v/>
      </c>
    </row>
    <row r="1030" spans="4:17">
      <c r="D1030" s="110" t="str">
        <f t="shared" si="49"/>
        <v/>
      </c>
      <c r="E1030" s="110" t="str">
        <f>IF(D1030="기사임",IFERROR(IF((VLOOKUP(CONCATENATE("http://skinnonews.com",A1030),'기사 리스트'!C:E,3,FALSE))&gt;='뉴스룸 요약'!$F$17,"O",""),""),"")</f>
        <v/>
      </c>
      <c r="F1030" s="110" t="str">
        <f>IFERROR(IF(VLOOKUP(CONCATENATE("http://skinnonews.com"&amp;A1030),'기사 리스트'!C:D,2,FALSE)="yes","yes",""),"")</f>
        <v/>
      </c>
      <c r="G1030" s="110" t="str">
        <f>IFERROR(IF(E1030="O",B1030/(EOMONTH('뉴스룸 요약'!$F$17,0)-(VLOOKUP(CONCATENATE("http://skinnonews.com",A1030),'기사 리스트'!C:E,3,FALSE))+1),""),"")</f>
        <v/>
      </c>
      <c r="H1030" s="110" t="str">
        <f>IFERROR(IF(E1030="O",C1030/(EOMONTH('뉴스룸 요약'!$F$17,0)-(VLOOKUP(CONCATENATE("http://skinnonews.com",A1030),'기사 리스트'!C:E,3,FALSE))+1),""),"")</f>
        <v/>
      </c>
      <c r="I1030" s="110" t="str">
        <f t="shared" ref="I1030:I1093" si="50">IFERROR(_xlfn.RANK.EQ(G1030,G:G,0),"")</f>
        <v/>
      </c>
      <c r="J1030" s="110" t="str">
        <f t="shared" ref="J1030:J1093" si="51">IFERROR(_xlfn.RANK.EQ(H1030,H:H,0),"")</f>
        <v/>
      </c>
      <c r="L1030" s="111" t="str">
        <f>IFERROR(VLOOKUP("http://skinnonews.com"&amp;A1030,'기사 리스트'!C:E,3,FALSE),"")</f>
        <v/>
      </c>
      <c r="Q1030" s="110" t="str">
        <f>IFERROR(IF(E1030="O",(INDEX('기사 리스트'!B:B,MATCH("http://skinnonews.com"&amp;A1030,'기사 리스트'!C:C,0))),""),"")</f>
        <v/>
      </c>
    </row>
    <row r="1031" spans="4:17">
      <c r="D1031" s="110" t="str">
        <f t="shared" si="49"/>
        <v/>
      </c>
      <c r="E1031" s="110" t="str">
        <f>IF(D1031="기사임",IFERROR(IF((VLOOKUP(CONCATENATE("http://skinnonews.com",A1031),'기사 리스트'!C:E,3,FALSE))&gt;='뉴스룸 요약'!$F$17,"O",""),""),"")</f>
        <v/>
      </c>
      <c r="F1031" s="110" t="str">
        <f>IFERROR(IF(VLOOKUP(CONCATENATE("http://skinnonews.com"&amp;A1031),'기사 리스트'!C:D,2,FALSE)="yes","yes",""),"")</f>
        <v/>
      </c>
      <c r="G1031" s="110" t="str">
        <f>IFERROR(IF(E1031="O",B1031/(EOMONTH('뉴스룸 요약'!$F$17,0)-(VLOOKUP(CONCATENATE("http://skinnonews.com",A1031),'기사 리스트'!C:E,3,FALSE))+1),""),"")</f>
        <v/>
      </c>
      <c r="H1031" s="110" t="str">
        <f>IFERROR(IF(E1031="O",C1031/(EOMONTH('뉴스룸 요약'!$F$17,0)-(VLOOKUP(CONCATENATE("http://skinnonews.com",A1031),'기사 리스트'!C:E,3,FALSE))+1),""),"")</f>
        <v/>
      </c>
      <c r="I1031" s="110" t="str">
        <f t="shared" si="50"/>
        <v/>
      </c>
      <c r="J1031" s="110" t="str">
        <f t="shared" si="51"/>
        <v/>
      </c>
      <c r="L1031" s="111" t="str">
        <f>IFERROR(VLOOKUP("http://skinnonews.com"&amp;A1031,'기사 리스트'!C:E,3,FALSE),"")</f>
        <v/>
      </c>
      <c r="Q1031" s="110" t="str">
        <f>IFERROR(IF(E1031="O",(INDEX('기사 리스트'!B:B,MATCH("http://skinnonews.com"&amp;A1031,'기사 리스트'!C:C,0))),""),"")</f>
        <v/>
      </c>
    </row>
    <row r="1032" spans="4:17">
      <c r="D1032" s="110" t="str">
        <f t="shared" si="49"/>
        <v/>
      </c>
      <c r="E1032" s="110" t="str">
        <f>IF(D1032="기사임",IFERROR(IF((VLOOKUP(CONCATENATE("http://skinnonews.com",A1032),'기사 리스트'!C:E,3,FALSE))&gt;='뉴스룸 요약'!$F$17,"O",""),""),"")</f>
        <v/>
      </c>
      <c r="F1032" s="110" t="str">
        <f>IFERROR(IF(VLOOKUP(CONCATENATE("http://skinnonews.com"&amp;A1032),'기사 리스트'!C:D,2,FALSE)="yes","yes",""),"")</f>
        <v/>
      </c>
      <c r="G1032" s="110" t="str">
        <f>IFERROR(IF(E1032="O",B1032/(EOMONTH('뉴스룸 요약'!$F$17,0)-(VLOOKUP(CONCATENATE("http://skinnonews.com",A1032),'기사 리스트'!C:E,3,FALSE))+1),""),"")</f>
        <v/>
      </c>
      <c r="H1032" s="110" t="str">
        <f>IFERROR(IF(E1032="O",C1032/(EOMONTH('뉴스룸 요약'!$F$17,0)-(VLOOKUP(CONCATENATE("http://skinnonews.com",A1032),'기사 리스트'!C:E,3,FALSE))+1),""),"")</f>
        <v/>
      </c>
      <c r="I1032" s="110" t="str">
        <f t="shared" si="50"/>
        <v/>
      </c>
      <c r="J1032" s="110" t="str">
        <f t="shared" si="51"/>
        <v/>
      </c>
      <c r="L1032" s="111" t="str">
        <f>IFERROR(VLOOKUP("http://skinnonews.com"&amp;A1032,'기사 리스트'!C:E,3,FALSE),"")</f>
        <v/>
      </c>
      <c r="Q1032" s="110" t="str">
        <f>IFERROR(IF(E1032="O",(INDEX('기사 리스트'!B:B,MATCH("http://skinnonews.com"&amp;A1032,'기사 리스트'!C:C,0))),""),"")</f>
        <v/>
      </c>
    </row>
    <row r="1033" spans="4:17">
      <c r="D1033" s="110" t="str">
        <f t="shared" si="49"/>
        <v/>
      </c>
      <c r="E1033" s="110" t="str">
        <f>IF(D1033="기사임",IFERROR(IF((VLOOKUP(CONCATENATE("http://skinnonews.com",A1033),'기사 리스트'!C:E,3,FALSE))&gt;='뉴스룸 요약'!$F$17,"O",""),""),"")</f>
        <v/>
      </c>
      <c r="F1033" s="110" t="str">
        <f>IFERROR(IF(VLOOKUP(CONCATENATE("http://skinnonews.com"&amp;A1033),'기사 리스트'!C:D,2,FALSE)="yes","yes",""),"")</f>
        <v/>
      </c>
      <c r="G1033" s="110" t="str">
        <f>IFERROR(IF(E1033="O",B1033/(EOMONTH('뉴스룸 요약'!$F$17,0)-(VLOOKUP(CONCATENATE("http://skinnonews.com",A1033),'기사 리스트'!C:E,3,FALSE))+1),""),"")</f>
        <v/>
      </c>
      <c r="H1033" s="110" t="str">
        <f>IFERROR(IF(E1033="O",C1033/(EOMONTH('뉴스룸 요약'!$F$17,0)-(VLOOKUP(CONCATENATE("http://skinnonews.com",A1033),'기사 리스트'!C:E,3,FALSE))+1),""),"")</f>
        <v/>
      </c>
      <c r="I1033" s="110" t="str">
        <f t="shared" si="50"/>
        <v/>
      </c>
      <c r="J1033" s="110" t="str">
        <f t="shared" si="51"/>
        <v/>
      </c>
      <c r="L1033" s="111" t="str">
        <f>IFERROR(VLOOKUP("http://skinnonews.com"&amp;A1033,'기사 리스트'!C:E,3,FALSE),"")</f>
        <v/>
      </c>
      <c r="Q1033" s="110" t="str">
        <f>IFERROR(IF(E1033="O",(INDEX('기사 리스트'!B:B,MATCH("http://skinnonews.com"&amp;A1033,'기사 리스트'!C:C,0))),""),"")</f>
        <v/>
      </c>
    </row>
    <row r="1034" spans="4:17">
      <c r="D1034" s="110" t="str">
        <f t="shared" si="49"/>
        <v/>
      </c>
      <c r="E1034" s="110" t="str">
        <f>IF(D1034="기사임",IFERROR(IF((VLOOKUP(CONCATENATE("http://skinnonews.com",A1034),'기사 리스트'!C:E,3,FALSE))&gt;='뉴스룸 요약'!$F$17,"O",""),""),"")</f>
        <v/>
      </c>
      <c r="F1034" s="110" t="str">
        <f>IFERROR(IF(VLOOKUP(CONCATENATE("http://skinnonews.com"&amp;A1034),'기사 리스트'!C:D,2,FALSE)="yes","yes",""),"")</f>
        <v/>
      </c>
      <c r="G1034" s="110" t="str">
        <f>IFERROR(IF(E1034="O",B1034/(EOMONTH('뉴스룸 요약'!$F$17,0)-(VLOOKUP(CONCATENATE("http://skinnonews.com",A1034),'기사 리스트'!C:E,3,FALSE))+1),""),"")</f>
        <v/>
      </c>
      <c r="H1034" s="110" t="str">
        <f>IFERROR(IF(E1034="O",C1034/(EOMONTH('뉴스룸 요약'!$F$17,0)-(VLOOKUP(CONCATENATE("http://skinnonews.com",A1034),'기사 리스트'!C:E,3,FALSE))+1),""),"")</f>
        <v/>
      </c>
      <c r="I1034" s="110" t="str">
        <f t="shared" si="50"/>
        <v/>
      </c>
      <c r="J1034" s="110" t="str">
        <f t="shared" si="51"/>
        <v/>
      </c>
      <c r="L1034" s="111" t="str">
        <f>IFERROR(VLOOKUP("http://skinnonews.com"&amp;A1034,'기사 리스트'!C:E,3,FALSE),"")</f>
        <v/>
      </c>
      <c r="Q1034" s="110" t="str">
        <f>IFERROR(IF(E1034="O",(INDEX('기사 리스트'!B:B,MATCH("http://skinnonews.com"&amp;A1034,'기사 리스트'!C:C,0))),""),"")</f>
        <v/>
      </c>
    </row>
    <row r="1035" spans="4:17">
      <c r="D1035" s="110" t="str">
        <f t="shared" si="49"/>
        <v/>
      </c>
      <c r="E1035" s="110" t="str">
        <f>IF(D1035="기사임",IFERROR(IF((VLOOKUP(CONCATENATE("http://skinnonews.com",A1035),'기사 리스트'!C:E,3,FALSE))&gt;='뉴스룸 요약'!$F$17,"O",""),""),"")</f>
        <v/>
      </c>
      <c r="F1035" s="110" t="str">
        <f>IFERROR(IF(VLOOKUP(CONCATENATE("http://skinnonews.com"&amp;A1035),'기사 리스트'!C:D,2,FALSE)="yes","yes",""),"")</f>
        <v/>
      </c>
      <c r="G1035" s="110" t="str">
        <f>IFERROR(IF(E1035="O",B1035/(EOMONTH('뉴스룸 요약'!$F$17,0)-(VLOOKUP(CONCATENATE("http://skinnonews.com",A1035),'기사 리스트'!C:E,3,FALSE))+1),""),"")</f>
        <v/>
      </c>
      <c r="H1035" s="110" t="str">
        <f>IFERROR(IF(E1035="O",C1035/(EOMONTH('뉴스룸 요약'!$F$17,0)-(VLOOKUP(CONCATENATE("http://skinnonews.com",A1035),'기사 리스트'!C:E,3,FALSE))+1),""),"")</f>
        <v/>
      </c>
      <c r="I1035" s="110" t="str">
        <f t="shared" si="50"/>
        <v/>
      </c>
      <c r="J1035" s="110" t="str">
        <f t="shared" si="51"/>
        <v/>
      </c>
      <c r="L1035" s="111" t="str">
        <f>IFERROR(VLOOKUP("http://skinnonews.com"&amp;A1035,'기사 리스트'!C:E,3,FALSE),"")</f>
        <v/>
      </c>
      <c r="Q1035" s="110" t="str">
        <f>IFERROR(IF(E1035="O",(INDEX('기사 리스트'!B:B,MATCH("http://skinnonews.com"&amp;A1035,'기사 리스트'!C:C,0))),""),"")</f>
        <v/>
      </c>
    </row>
    <row r="1036" spans="4:17">
      <c r="D1036" s="110" t="str">
        <f t="shared" si="49"/>
        <v/>
      </c>
      <c r="E1036" s="110" t="str">
        <f>IF(D1036="기사임",IFERROR(IF((VLOOKUP(CONCATENATE("http://skinnonews.com",A1036),'기사 리스트'!C:E,3,FALSE))&gt;='뉴스룸 요약'!$F$17,"O",""),""),"")</f>
        <v/>
      </c>
      <c r="F1036" s="110" t="str">
        <f>IFERROR(IF(VLOOKUP(CONCATENATE("http://skinnonews.com"&amp;A1036),'기사 리스트'!C:D,2,FALSE)="yes","yes",""),"")</f>
        <v/>
      </c>
      <c r="G1036" s="110" t="str">
        <f>IFERROR(IF(E1036="O",B1036/(EOMONTH('뉴스룸 요약'!$F$17,0)-(VLOOKUP(CONCATENATE("http://skinnonews.com",A1036),'기사 리스트'!C:E,3,FALSE))+1),""),"")</f>
        <v/>
      </c>
      <c r="H1036" s="110" t="str">
        <f>IFERROR(IF(E1036="O",C1036/(EOMONTH('뉴스룸 요약'!$F$17,0)-(VLOOKUP(CONCATENATE("http://skinnonews.com",A1036),'기사 리스트'!C:E,3,FALSE))+1),""),"")</f>
        <v/>
      </c>
      <c r="I1036" s="110" t="str">
        <f t="shared" si="50"/>
        <v/>
      </c>
      <c r="J1036" s="110" t="str">
        <f t="shared" si="51"/>
        <v/>
      </c>
      <c r="L1036" s="111" t="str">
        <f>IFERROR(VLOOKUP("http://skinnonews.com"&amp;A1036,'기사 리스트'!C:E,3,FALSE),"")</f>
        <v/>
      </c>
      <c r="Q1036" s="110" t="str">
        <f>IFERROR(IF(E1036="O",(INDEX('기사 리스트'!B:B,MATCH("http://skinnonews.com"&amp;A1036,'기사 리스트'!C:C,0))),""),"")</f>
        <v/>
      </c>
    </row>
    <row r="1037" spans="4:17">
      <c r="D1037" s="110" t="str">
        <f t="shared" si="49"/>
        <v/>
      </c>
      <c r="E1037" s="110" t="str">
        <f>IF(D1037="기사임",IFERROR(IF((VLOOKUP(CONCATENATE("http://skinnonews.com",A1037),'기사 리스트'!C:E,3,FALSE))&gt;='뉴스룸 요약'!$F$17,"O",""),""),"")</f>
        <v/>
      </c>
      <c r="F1037" s="110" t="str">
        <f>IFERROR(IF(VLOOKUP(CONCATENATE("http://skinnonews.com"&amp;A1037),'기사 리스트'!C:D,2,FALSE)="yes","yes",""),"")</f>
        <v/>
      </c>
      <c r="G1037" s="110" t="str">
        <f>IFERROR(IF(E1037="O",B1037/(EOMONTH('뉴스룸 요약'!$F$17,0)-(VLOOKUP(CONCATENATE("http://skinnonews.com",A1037),'기사 리스트'!C:E,3,FALSE))+1),""),"")</f>
        <v/>
      </c>
      <c r="H1037" s="110" t="str">
        <f>IFERROR(IF(E1037="O",C1037/(EOMONTH('뉴스룸 요약'!$F$17,0)-(VLOOKUP(CONCATENATE("http://skinnonews.com",A1037),'기사 리스트'!C:E,3,FALSE))+1),""),"")</f>
        <v/>
      </c>
      <c r="I1037" s="110" t="str">
        <f t="shared" si="50"/>
        <v/>
      </c>
      <c r="J1037" s="110" t="str">
        <f t="shared" si="51"/>
        <v/>
      </c>
      <c r="L1037" s="111" t="str">
        <f>IFERROR(VLOOKUP("http://skinnonews.com"&amp;A1037,'기사 리스트'!C:E,3,FALSE),"")</f>
        <v/>
      </c>
      <c r="Q1037" s="110" t="str">
        <f>IFERROR(IF(E1037="O",(INDEX('기사 리스트'!B:B,MATCH("http://skinnonews.com"&amp;A1037,'기사 리스트'!C:C,0))),""),"")</f>
        <v/>
      </c>
    </row>
    <row r="1038" spans="4:17">
      <c r="D1038" s="110" t="str">
        <f t="shared" si="49"/>
        <v/>
      </c>
      <c r="E1038" s="110" t="str">
        <f>IF(D1038="기사임",IFERROR(IF((VLOOKUP(CONCATENATE("http://skinnonews.com",A1038),'기사 리스트'!C:E,3,FALSE))&gt;='뉴스룸 요약'!$F$17,"O",""),""),"")</f>
        <v/>
      </c>
      <c r="F1038" s="110" t="str">
        <f>IFERROR(IF(VLOOKUP(CONCATENATE("http://skinnonews.com"&amp;A1038),'기사 리스트'!C:D,2,FALSE)="yes","yes",""),"")</f>
        <v/>
      </c>
      <c r="G1038" s="110" t="str">
        <f>IFERROR(IF(E1038="O",B1038/(EOMONTH('뉴스룸 요약'!$F$17,0)-(VLOOKUP(CONCATENATE("http://skinnonews.com",A1038),'기사 리스트'!C:E,3,FALSE))+1),""),"")</f>
        <v/>
      </c>
      <c r="H1038" s="110" t="str">
        <f>IFERROR(IF(E1038="O",C1038/(EOMONTH('뉴스룸 요약'!$F$17,0)-(VLOOKUP(CONCATENATE("http://skinnonews.com",A1038),'기사 리스트'!C:E,3,FALSE))+1),""),"")</f>
        <v/>
      </c>
      <c r="I1038" s="110" t="str">
        <f t="shared" si="50"/>
        <v/>
      </c>
      <c r="J1038" s="110" t="str">
        <f t="shared" si="51"/>
        <v/>
      </c>
      <c r="L1038" s="111" t="str">
        <f>IFERROR(VLOOKUP("http://skinnonews.com"&amp;A1038,'기사 리스트'!C:E,3,FALSE),"")</f>
        <v/>
      </c>
      <c r="Q1038" s="110" t="str">
        <f>IFERROR(IF(E1038="O",(INDEX('기사 리스트'!B:B,MATCH("http://skinnonews.com"&amp;A1038,'기사 리스트'!C:C,0))),""),"")</f>
        <v/>
      </c>
    </row>
    <row r="1039" spans="4:17">
      <c r="D1039" s="110" t="str">
        <f t="shared" si="49"/>
        <v/>
      </c>
      <c r="E1039" s="110" t="str">
        <f>IF(D1039="기사임",IFERROR(IF((VLOOKUP(CONCATENATE("http://skinnonews.com",A1039),'기사 리스트'!C:E,3,FALSE))&gt;='뉴스룸 요약'!$F$17,"O",""),""),"")</f>
        <v/>
      </c>
      <c r="F1039" s="110" t="str">
        <f>IFERROR(IF(VLOOKUP(CONCATENATE("http://skinnonews.com"&amp;A1039),'기사 리스트'!C:D,2,FALSE)="yes","yes",""),"")</f>
        <v/>
      </c>
      <c r="G1039" s="110" t="str">
        <f>IFERROR(IF(E1039="O",B1039/(EOMONTH('뉴스룸 요약'!$F$17,0)-(VLOOKUP(CONCATENATE("http://skinnonews.com",A1039),'기사 리스트'!C:E,3,FALSE))+1),""),"")</f>
        <v/>
      </c>
      <c r="H1039" s="110" t="str">
        <f>IFERROR(IF(E1039="O",C1039/(EOMONTH('뉴스룸 요약'!$F$17,0)-(VLOOKUP(CONCATENATE("http://skinnonews.com",A1039),'기사 리스트'!C:E,3,FALSE))+1),""),"")</f>
        <v/>
      </c>
      <c r="I1039" s="110" t="str">
        <f t="shared" si="50"/>
        <v/>
      </c>
      <c r="J1039" s="110" t="str">
        <f t="shared" si="51"/>
        <v/>
      </c>
      <c r="L1039" s="111" t="str">
        <f>IFERROR(VLOOKUP("http://skinnonews.com"&amp;A1039,'기사 리스트'!C:E,3,FALSE),"")</f>
        <v/>
      </c>
      <c r="Q1039" s="110" t="str">
        <f>IFERROR(IF(E1039="O",(INDEX('기사 리스트'!B:B,MATCH("http://skinnonews.com"&amp;A1039,'기사 리스트'!C:C,0))),""),"")</f>
        <v/>
      </c>
    </row>
    <row r="1040" spans="4:17">
      <c r="D1040" s="110" t="str">
        <f t="shared" si="49"/>
        <v/>
      </c>
      <c r="E1040" s="110" t="str">
        <f>IF(D1040="기사임",IFERROR(IF((VLOOKUP(CONCATENATE("http://skinnonews.com",A1040),'기사 리스트'!C:E,3,FALSE))&gt;='뉴스룸 요약'!$F$17,"O",""),""),"")</f>
        <v/>
      </c>
      <c r="F1040" s="110" t="str">
        <f>IFERROR(IF(VLOOKUP(CONCATENATE("http://skinnonews.com"&amp;A1040),'기사 리스트'!C:D,2,FALSE)="yes","yes",""),"")</f>
        <v/>
      </c>
      <c r="G1040" s="110" t="str">
        <f>IFERROR(IF(E1040="O",B1040/(EOMONTH('뉴스룸 요약'!$F$17,0)-(VLOOKUP(CONCATENATE("http://skinnonews.com",A1040),'기사 리스트'!C:E,3,FALSE))+1),""),"")</f>
        <v/>
      </c>
      <c r="H1040" s="110" t="str">
        <f>IFERROR(IF(E1040="O",C1040/(EOMONTH('뉴스룸 요약'!$F$17,0)-(VLOOKUP(CONCATENATE("http://skinnonews.com",A1040),'기사 리스트'!C:E,3,FALSE))+1),""),"")</f>
        <v/>
      </c>
      <c r="I1040" s="110" t="str">
        <f t="shared" si="50"/>
        <v/>
      </c>
      <c r="J1040" s="110" t="str">
        <f t="shared" si="51"/>
        <v/>
      </c>
      <c r="L1040" s="111" t="str">
        <f>IFERROR(VLOOKUP("http://skinnonews.com"&amp;A1040,'기사 리스트'!C:E,3,FALSE),"")</f>
        <v/>
      </c>
      <c r="Q1040" s="110" t="str">
        <f>IFERROR(IF(E1040="O",(INDEX('기사 리스트'!B:B,MATCH("http://skinnonews.com"&amp;A1040,'기사 리스트'!C:C,0))),""),"")</f>
        <v/>
      </c>
    </row>
    <row r="1041" spans="4:17">
      <c r="D1041" s="110" t="str">
        <f t="shared" si="49"/>
        <v/>
      </c>
      <c r="E1041" s="110" t="str">
        <f>IF(D1041="기사임",IFERROR(IF((VLOOKUP(CONCATENATE("http://skinnonews.com",A1041),'기사 리스트'!C:E,3,FALSE))&gt;='뉴스룸 요약'!$F$17,"O",""),""),"")</f>
        <v/>
      </c>
      <c r="F1041" s="110" t="str">
        <f>IFERROR(IF(VLOOKUP(CONCATENATE("http://skinnonews.com"&amp;A1041),'기사 리스트'!C:D,2,FALSE)="yes","yes",""),"")</f>
        <v/>
      </c>
      <c r="G1041" s="110" t="str">
        <f>IFERROR(IF(E1041="O",B1041/(EOMONTH('뉴스룸 요약'!$F$17,0)-(VLOOKUP(CONCATENATE("http://skinnonews.com",A1041),'기사 리스트'!C:E,3,FALSE))+1),""),"")</f>
        <v/>
      </c>
      <c r="H1041" s="110" t="str">
        <f>IFERROR(IF(E1041="O",C1041/(EOMONTH('뉴스룸 요약'!$F$17,0)-(VLOOKUP(CONCATENATE("http://skinnonews.com",A1041),'기사 리스트'!C:E,3,FALSE))+1),""),"")</f>
        <v/>
      </c>
      <c r="I1041" s="110" t="str">
        <f t="shared" si="50"/>
        <v/>
      </c>
      <c r="J1041" s="110" t="str">
        <f t="shared" si="51"/>
        <v/>
      </c>
      <c r="L1041" s="111" t="str">
        <f>IFERROR(VLOOKUP("http://skinnonews.com"&amp;A1041,'기사 리스트'!C:E,3,FALSE),"")</f>
        <v/>
      </c>
      <c r="Q1041" s="110" t="str">
        <f>IFERROR(IF(E1041="O",(INDEX('기사 리스트'!B:B,MATCH("http://skinnonews.com"&amp;A1041,'기사 리스트'!C:C,0))),""),"")</f>
        <v/>
      </c>
    </row>
    <row r="1042" spans="4:17">
      <c r="D1042" s="110" t="str">
        <f t="shared" si="49"/>
        <v/>
      </c>
      <c r="E1042" s="110" t="str">
        <f>IF(D1042="기사임",IFERROR(IF((VLOOKUP(CONCATENATE("http://skinnonews.com",A1042),'기사 리스트'!C:E,3,FALSE))&gt;='뉴스룸 요약'!$F$17,"O",""),""),"")</f>
        <v/>
      </c>
      <c r="F1042" s="110" t="str">
        <f>IFERROR(IF(VLOOKUP(CONCATENATE("http://skinnonews.com"&amp;A1042),'기사 리스트'!C:D,2,FALSE)="yes","yes",""),"")</f>
        <v/>
      </c>
      <c r="G1042" s="110" t="str">
        <f>IFERROR(IF(E1042="O",B1042/(EOMONTH('뉴스룸 요약'!$F$17,0)-(VLOOKUP(CONCATENATE("http://skinnonews.com",A1042),'기사 리스트'!C:E,3,FALSE))+1),""),"")</f>
        <v/>
      </c>
      <c r="H1042" s="110" t="str">
        <f>IFERROR(IF(E1042="O",C1042/(EOMONTH('뉴스룸 요약'!$F$17,0)-(VLOOKUP(CONCATENATE("http://skinnonews.com",A1042),'기사 리스트'!C:E,3,FALSE))+1),""),"")</f>
        <v/>
      </c>
      <c r="I1042" s="110" t="str">
        <f t="shared" si="50"/>
        <v/>
      </c>
      <c r="J1042" s="110" t="str">
        <f t="shared" si="51"/>
        <v/>
      </c>
      <c r="L1042" s="111" t="str">
        <f>IFERROR(VLOOKUP("http://skinnonews.com"&amp;A1042,'기사 리스트'!C:E,3,FALSE),"")</f>
        <v/>
      </c>
      <c r="Q1042" s="110" t="str">
        <f>IFERROR(IF(E1042="O",(INDEX('기사 리스트'!B:B,MATCH("http://skinnonews.com"&amp;A1042,'기사 리스트'!C:C,0))),""),"")</f>
        <v/>
      </c>
    </row>
    <row r="1043" spans="4:17">
      <c r="D1043" s="110" t="str">
        <f t="shared" si="49"/>
        <v/>
      </c>
      <c r="E1043" s="110" t="str">
        <f>IF(D1043="기사임",IFERROR(IF((VLOOKUP(CONCATENATE("http://skinnonews.com",A1043),'기사 리스트'!C:E,3,FALSE))&gt;='뉴스룸 요약'!$F$17,"O",""),""),"")</f>
        <v/>
      </c>
      <c r="F1043" s="110" t="str">
        <f>IFERROR(IF(VLOOKUP(CONCATENATE("http://skinnonews.com"&amp;A1043),'기사 리스트'!C:D,2,FALSE)="yes","yes",""),"")</f>
        <v/>
      </c>
      <c r="G1043" s="110" t="str">
        <f>IFERROR(IF(E1043="O",B1043/(EOMONTH('뉴스룸 요약'!$F$17,0)-(VLOOKUP(CONCATENATE("http://skinnonews.com",A1043),'기사 리스트'!C:E,3,FALSE))+1),""),"")</f>
        <v/>
      </c>
      <c r="H1043" s="110" t="str">
        <f>IFERROR(IF(E1043="O",C1043/(EOMONTH('뉴스룸 요약'!$F$17,0)-(VLOOKUP(CONCATENATE("http://skinnonews.com",A1043),'기사 리스트'!C:E,3,FALSE))+1),""),"")</f>
        <v/>
      </c>
      <c r="I1043" s="110" t="str">
        <f t="shared" si="50"/>
        <v/>
      </c>
      <c r="J1043" s="110" t="str">
        <f t="shared" si="51"/>
        <v/>
      </c>
      <c r="L1043" s="111" t="str">
        <f>IFERROR(VLOOKUP("http://skinnonews.com"&amp;A1043,'기사 리스트'!C:E,3,FALSE),"")</f>
        <v/>
      </c>
      <c r="Q1043" s="110" t="str">
        <f>IFERROR(IF(E1043="O",(INDEX('기사 리스트'!B:B,MATCH("http://skinnonews.com"&amp;A1043,'기사 리스트'!C:C,0))),""),"")</f>
        <v/>
      </c>
    </row>
    <row r="1044" spans="4:17">
      <c r="D1044" s="110" t="str">
        <f t="shared" si="49"/>
        <v/>
      </c>
      <c r="E1044" s="110" t="str">
        <f>IF(D1044="기사임",IFERROR(IF((VLOOKUP(CONCATENATE("http://skinnonews.com",A1044),'기사 리스트'!C:E,3,FALSE))&gt;='뉴스룸 요약'!$F$17,"O",""),""),"")</f>
        <v/>
      </c>
      <c r="F1044" s="110" t="str">
        <f>IFERROR(IF(VLOOKUP(CONCATENATE("http://skinnonews.com"&amp;A1044),'기사 리스트'!C:D,2,FALSE)="yes","yes",""),"")</f>
        <v/>
      </c>
      <c r="G1044" s="110" t="str">
        <f>IFERROR(IF(E1044="O",B1044/(EOMONTH('뉴스룸 요약'!$F$17,0)-(VLOOKUP(CONCATENATE("http://skinnonews.com",A1044),'기사 리스트'!C:E,3,FALSE))+1),""),"")</f>
        <v/>
      </c>
      <c r="H1044" s="110" t="str">
        <f>IFERROR(IF(E1044="O",C1044/(EOMONTH('뉴스룸 요약'!$F$17,0)-(VLOOKUP(CONCATENATE("http://skinnonews.com",A1044),'기사 리스트'!C:E,3,FALSE))+1),""),"")</f>
        <v/>
      </c>
      <c r="I1044" s="110" t="str">
        <f t="shared" si="50"/>
        <v/>
      </c>
      <c r="J1044" s="110" t="str">
        <f t="shared" si="51"/>
        <v/>
      </c>
      <c r="L1044" s="111" t="str">
        <f>IFERROR(VLOOKUP("http://skinnonews.com"&amp;A1044,'기사 리스트'!C:E,3,FALSE),"")</f>
        <v/>
      </c>
      <c r="Q1044" s="110" t="str">
        <f>IFERROR(IF(E1044="O",(INDEX('기사 리스트'!B:B,MATCH("http://skinnonews.com"&amp;A1044,'기사 리스트'!C:C,0))),""),"")</f>
        <v/>
      </c>
    </row>
    <row r="1045" spans="4:17">
      <c r="D1045" s="110" t="str">
        <f t="shared" si="49"/>
        <v/>
      </c>
      <c r="E1045" s="110" t="str">
        <f>IF(D1045="기사임",IFERROR(IF((VLOOKUP(CONCATENATE("http://skinnonews.com",A1045),'기사 리스트'!C:E,3,FALSE))&gt;='뉴스룸 요약'!$F$17,"O",""),""),"")</f>
        <v/>
      </c>
      <c r="F1045" s="110" t="str">
        <f>IFERROR(IF(VLOOKUP(CONCATENATE("http://skinnonews.com"&amp;A1045),'기사 리스트'!C:D,2,FALSE)="yes","yes",""),"")</f>
        <v/>
      </c>
      <c r="G1045" s="110" t="str">
        <f>IFERROR(IF(E1045="O",B1045/(EOMONTH('뉴스룸 요약'!$F$17,0)-(VLOOKUP(CONCATENATE("http://skinnonews.com",A1045),'기사 리스트'!C:E,3,FALSE))+1),""),"")</f>
        <v/>
      </c>
      <c r="H1045" s="110" t="str">
        <f>IFERROR(IF(E1045="O",C1045/(EOMONTH('뉴스룸 요약'!$F$17,0)-(VLOOKUP(CONCATENATE("http://skinnonews.com",A1045),'기사 리스트'!C:E,3,FALSE))+1),""),"")</f>
        <v/>
      </c>
      <c r="I1045" s="110" t="str">
        <f t="shared" si="50"/>
        <v/>
      </c>
      <c r="J1045" s="110" t="str">
        <f t="shared" si="51"/>
        <v/>
      </c>
      <c r="L1045" s="111" t="str">
        <f>IFERROR(VLOOKUP("http://skinnonews.com"&amp;A1045,'기사 리스트'!C:E,3,FALSE),"")</f>
        <v/>
      </c>
      <c r="Q1045" s="110" t="str">
        <f>IFERROR(IF(E1045="O",(INDEX('기사 리스트'!B:B,MATCH("http://skinnonews.com"&amp;A1045,'기사 리스트'!C:C,0))),""),"")</f>
        <v/>
      </c>
    </row>
    <row r="1046" spans="4:17">
      <c r="D1046" s="110" t="str">
        <f t="shared" si="49"/>
        <v/>
      </c>
      <c r="E1046" s="110" t="str">
        <f>IF(D1046="기사임",IFERROR(IF((VLOOKUP(CONCATENATE("http://skinnonews.com",A1046),'기사 리스트'!C:E,3,FALSE))&gt;='뉴스룸 요약'!$F$17,"O",""),""),"")</f>
        <v/>
      </c>
      <c r="F1046" s="110" t="str">
        <f>IFERROR(IF(VLOOKUP(CONCATENATE("http://skinnonews.com"&amp;A1046),'기사 리스트'!C:D,2,FALSE)="yes","yes",""),"")</f>
        <v/>
      </c>
      <c r="G1046" s="110" t="str">
        <f>IFERROR(IF(E1046="O",B1046/(EOMONTH('뉴스룸 요약'!$F$17,0)-(VLOOKUP(CONCATENATE("http://skinnonews.com",A1046),'기사 리스트'!C:E,3,FALSE))+1),""),"")</f>
        <v/>
      </c>
      <c r="H1046" s="110" t="str">
        <f>IFERROR(IF(E1046="O",C1046/(EOMONTH('뉴스룸 요약'!$F$17,0)-(VLOOKUP(CONCATENATE("http://skinnonews.com",A1046),'기사 리스트'!C:E,3,FALSE))+1),""),"")</f>
        <v/>
      </c>
      <c r="I1046" s="110" t="str">
        <f t="shared" si="50"/>
        <v/>
      </c>
      <c r="J1046" s="110" t="str">
        <f t="shared" si="51"/>
        <v/>
      </c>
      <c r="L1046" s="111" t="str">
        <f>IFERROR(VLOOKUP("http://skinnonews.com"&amp;A1046,'기사 리스트'!C:E,3,FALSE),"")</f>
        <v/>
      </c>
      <c r="Q1046" s="110" t="str">
        <f>IFERROR(IF(E1046="O",(INDEX('기사 리스트'!B:B,MATCH("http://skinnonews.com"&amp;A1046,'기사 리스트'!C:C,0))),""),"")</f>
        <v/>
      </c>
    </row>
    <row r="1047" spans="4:17">
      <c r="D1047" s="110" t="str">
        <f t="shared" si="49"/>
        <v/>
      </c>
      <c r="E1047" s="110" t="str">
        <f>IF(D1047="기사임",IFERROR(IF((VLOOKUP(CONCATENATE("http://skinnonews.com",A1047),'기사 리스트'!C:E,3,FALSE))&gt;='뉴스룸 요약'!$F$17,"O",""),""),"")</f>
        <v/>
      </c>
      <c r="F1047" s="110" t="str">
        <f>IFERROR(IF(VLOOKUP(CONCATENATE("http://skinnonews.com"&amp;A1047),'기사 리스트'!C:D,2,FALSE)="yes","yes",""),"")</f>
        <v/>
      </c>
      <c r="G1047" s="110" t="str">
        <f>IFERROR(IF(E1047="O",B1047/(EOMONTH('뉴스룸 요약'!$F$17,0)-(VLOOKUP(CONCATENATE("http://skinnonews.com",A1047),'기사 리스트'!C:E,3,FALSE))+1),""),"")</f>
        <v/>
      </c>
      <c r="H1047" s="110" t="str">
        <f>IFERROR(IF(E1047="O",C1047/(EOMONTH('뉴스룸 요약'!$F$17,0)-(VLOOKUP(CONCATENATE("http://skinnonews.com",A1047),'기사 리스트'!C:E,3,FALSE))+1),""),"")</f>
        <v/>
      </c>
      <c r="I1047" s="110" t="str">
        <f t="shared" si="50"/>
        <v/>
      </c>
      <c r="J1047" s="110" t="str">
        <f t="shared" si="51"/>
        <v/>
      </c>
      <c r="L1047" s="111" t="str">
        <f>IFERROR(VLOOKUP("http://skinnonews.com"&amp;A1047,'기사 리스트'!C:E,3,FALSE),"")</f>
        <v/>
      </c>
      <c r="Q1047" s="110" t="str">
        <f>IFERROR(IF(E1047="O",(INDEX('기사 리스트'!B:B,MATCH("http://skinnonews.com"&amp;A1047,'기사 리스트'!C:C,0))),""),"")</f>
        <v/>
      </c>
    </row>
    <row r="1048" spans="4:17">
      <c r="D1048" s="110" t="str">
        <f t="shared" si="49"/>
        <v/>
      </c>
      <c r="E1048" s="110" t="str">
        <f>IF(D1048="기사임",IFERROR(IF((VLOOKUP(CONCATENATE("http://skinnonews.com",A1048),'기사 리스트'!C:E,3,FALSE))&gt;='뉴스룸 요약'!$F$17,"O",""),""),"")</f>
        <v/>
      </c>
      <c r="F1048" s="110" t="str">
        <f>IFERROR(IF(VLOOKUP(CONCATENATE("http://skinnonews.com"&amp;A1048),'기사 리스트'!C:D,2,FALSE)="yes","yes",""),"")</f>
        <v/>
      </c>
      <c r="G1048" s="110" t="str">
        <f>IFERROR(IF(E1048="O",B1048/(EOMONTH('뉴스룸 요약'!$F$17,0)-(VLOOKUP(CONCATENATE("http://skinnonews.com",A1048),'기사 리스트'!C:E,3,FALSE))+1),""),"")</f>
        <v/>
      </c>
      <c r="H1048" s="110" t="str">
        <f>IFERROR(IF(E1048="O",C1048/(EOMONTH('뉴스룸 요약'!$F$17,0)-(VLOOKUP(CONCATENATE("http://skinnonews.com",A1048),'기사 리스트'!C:E,3,FALSE))+1),""),"")</f>
        <v/>
      </c>
      <c r="I1048" s="110" t="str">
        <f t="shared" si="50"/>
        <v/>
      </c>
      <c r="J1048" s="110" t="str">
        <f t="shared" si="51"/>
        <v/>
      </c>
      <c r="L1048" s="111" t="str">
        <f>IFERROR(VLOOKUP("http://skinnonews.com"&amp;A1048,'기사 리스트'!C:E,3,FALSE),"")</f>
        <v/>
      </c>
      <c r="Q1048" s="110" t="str">
        <f>IFERROR(IF(E1048="O",(INDEX('기사 리스트'!B:B,MATCH("http://skinnonews.com"&amp;A1048,'기사 리스트'!C:C,0))),""),"")</f>
        <v/>
      </c>
    </row>
    <row r="1049" spans="4:17">
      <c r="D1049" s="110" t="str">
        <f t="shared" si="49"/>
        <v/>
      </c>
      <c r="E1049" s="110" t="str">
        <f>IF(D1049="기사임",IFERROR(IF((VLOOKUP(CONCATENATE("http://skinnonews.com",A1049),'기사 리스트'!C:E,3,FALSE))&gt;='뉴스룸 요약'!$F$17,"O",""),""),"")</f>
        <v/>
      </c>
      <c r="F1049" s="110" t="str">
        <f>IFERROR(IF(VLOOKUP(CONCATENATE("http://skinnonews.com"&amp;A1049),'기사 리스트'!C:D,2,FALSE)="yes","yes",""),"")</f>
        <v/>
      </c>
      <c r="G1049" s="110" t="str">
        <f>IFERROR(IF(E1049="O",B1049/(EOMONTH('뉴스룸 요약'!$F$17,0)-(VLOOKUP(CONCATENATE("http://skinnonews.com",A1049),'기사 리스트'!C:E,3,FALSE))+1),""),"")</f>
        <v/>
      </c>
      <c r="H1049" s="110" t="str">
        <f>IFERROR(IF(E1049="O",C1049/(EOMONTH('뉴스룸 요약'!$F$17,0)-(VLOOKUP(CONCATENATE("http://skinnonews.com",A1049),'기사 리스트'!C:E,3,FALSE))+1),""),"")</f>
        <v/>
      </c>
      <c r="I1049" s="110" t="str">
        <f t="shared" si="50"/>
        <v/>
      </c>
      <c r="J1049" s="110" t="str">
        <f t="shared" si="51"/>
        <v/>
      </c>
      <c r="L1049" s="111" t="str">
        <f>IFERROR(VLOOKUP("http://skinnonews.com"&amp;A1049,'기사 리스트'!C:E,3,FALSE),"")</f>
        <v/>
      </c>
      <c r="Q1049" s="110" t="str">
        <f>IFERROR(IF(E1049="O",(INDEX('기사 리스트'!B:B,MATCH("http://skinnonews.com"&amp;A1049,'기사 리스트'!C:C,0))),""),"")</f>
        <v/>
      </c>
    </row>
    <row r="1050" spans="4:17">
      <c r="D1050" s="110" t="str">
        <f t="shared" si="49"/>
        <v/>
      </c>
      <c r="E1050" s="110" t="str">
        <f>IF(D1050="기사임",IFERROR(IF((VLOOKUP(CONCATENATE("http://skinnonews.com",A1050),'기사 리스트'!C:E,3,FALSE))&gt;='뉴스룸 요약'!$F$17,"O",""),""),"")</f>
        <v/>
      </c>
      <c r="F1050" s="110" t="str">
        <f>IFERROR(IF(VLOOKUP(CONCATENATE("http://skinnonews.com"&amp;A1050),'기사 리스트'!C:D,2,FALSE)="yes","yes",""),"")</f>
        <v/>
      </c>
      <c r="G1050" s="110" t="str">
        <f>IFERROR(IF(E1050="O",B1050/(EOMONTH('뉴스룸 요약'!$F$17,0)-(VLOOKUP(CONCATENATE("http://skinnonews.com",A1050),'기사 리스트'!C:E,3,FALSE))+1),""),"")</f>
        <v/>
      </c>
      <c r="H1050" s="110" t="str">
        <f>IFERROR(IF(E1050="O",C1050/(EOMONTH('뉴스룸 요약'!$F$17,0)-(VLOOKUP(CONCATENATE("http://skinnonews.com",A1050),'기사 리스트'!C:E,3,FALSE))+1),""),"")</f>
        <v/>
      </c>
      <c r="I1050" s="110" t="str">
        <f t="shared" si="50"/>
        <v/>
      </c>
      <c r="J1050" s="110" t="str">
        <f t="shared" si="51"/>
        <v/>
      </c>
      <c r="L1050" s="111" t="str">
        <f>IFERROR(VLOOKUP("http://skinnonews.com"&amp;A1050,'기사 리스트'!C:E,3,FALSE),"")</f>
        <v/>
      </c>
      <c r="Q1050" s="110" t="str">
        <f>IFERROR(IF(E1050="O",(INDEX('기사 리스트'!B:B,MATCH("http://skinnonews.com"&amp;A1050,'기사 리스트'!C:C,0))),""),"")</f>
        <v/>
      </c>
    </row>
    <row r="1051" spans="4:17">
      <c r="D1051" s="110" t="str">
        <f t="shared" si="49"/>
        <v/>
      </c>
      <c r="E1051" s="110" t="str">
        <f>IF(D1051="기사임",IFERROR(IF((VLOOKUP(CONCATENATE("http://skinnonews.com",A1051),'기사 리스트'!C:E,3,FALSE))&gt;='뉴스룸 요약'!$F$17,"O",""),""),"")</f>
        <v/>
      </c>
      <c r="F1051" s="110" t="str">
        <f>IFERROR(IF(VLOOKUP(CONCATENATE("http://skinnonews.com"&amp;A1051),'기사 리스트'!C:D,2,FALSE)="yes","yes",""),"")</f>
        <v/>
      </c>
      <c r="G1051" s="110" t="str">
        <f>IFERROR(IF(E1051="O",B1051/(EOMONTH('뉴스룸 요약'!$F$17,0)-(VLOOKUP(CONCATENATE("http://skinnonews.com",A1051),'기사 리스트'!C:E,3,FALSE))+1),""),"")</f>
        <v/>
      </c>
      <c r="H1051" s="110" t="str">
        <f>IFERROR(IF(E1051="O",C1051/(EOMONTH('뉴스룸 요약'!$F$17,0)-(VLOOKUP(CONCATENATE("http://skinnonews.com",A1051),'기사 리스트'!C:E,3,FALSE))+1),""),"")</f>
        <v/>
      </c>
      <c r="I1051" s="110" t="str">
        <f t="shared" si="50"/>
        <v/>
      </c>
      <c r="J1051" s="110" t="str">
        <f t="shared" si="51"/>
        <v/>
      </c>
      <c r="L1051" s="111" t="str">
        <f>IFERROR(VLOOKUP("http://skinnonews.com"&amp;A1051,'기사 리스트'!C:E,3,FALSE),"")</f>
        <v/>
      </c>
      <c r="Q1051" s="110" t="str">
        <f>IFERROR(IF(E1051="O",(INDEX('기사 리스트'!B:B,MATCH("http://skinnonews.com"&amp;A1051,'기사 리스트'!C:C,0))),""),"")</f>
        <v/>
      </c>
    </row>
    <row r="1052" spans="4:17">
      <c r="D1052" s="110" t="str">
        <f t="shared" si="49"/>
        <v/>
      </c>
      <c r="E1052" s="110" t="str">
        <f>IF(D1052="기사임",IFERROR(IF((VLOOKUP(CONCATENATE("http://skinnonews.com",A1052),'기사 리스트'!C:E,3,FALSE))&gt;='뉴스룸 요약'!$F$17,"O",""),""),"")</f>
        <v/>
      </c>
      <c r="F1052" s="110" t="str">
        <f>IFERROR(IF(VLOOKUP(CONCATENATE("http://skinnonews.com"&amp;A1052),'기사 리스트'!C:D,2,FALSE)="yes","yes",""),"")</f>
        <v/>
      </c>
      <c r="G1052" s="110" t="str">
        <f>IFERROR(IF(E1052="O",B1052/(EOMONTH('뉴스룸 요약'!$F$17,0)-(VLOOKUP(CONCATENATE("http://skinnonews.com",A1052),'기사 리스트'!C:E,3,FALSE))+1),""),"")</f>
        <v/>
      </c>
      <c r="H1052" s="110" t="str">
        <f>IFERROR(IF(E1052="O",C1052/(EOMONTH('뉴스룸 요약'!$F$17,0)-(VLOOKUP(CONCATENATE("http://skinnonews.com",A1052),'기사 리스트'!C:E,3,FALSE))+1),""),"")</f>
        <v/>
      </c>
      <c r="I1052" s="110" t="str">
        <f t="shared" si="50"/>
        <v/>
      </c>
      <c r="J1052" s="110" t="str">
        <f t="shared" si="51"/>
        <v/>
      </c>
      <c r="L1052" s="111" t="str">
        <f>IFERROR(VLOOKUP("http://skinnonews.com"&amp;A1052,'기사 리스트'!C:E,3,FALSE),"")</f>
        <v/>
      </c>
      <c r="Q1052" s="110" t="str">
        <f>IFERROR(IF(E1052="O",(INDEX('기사 리스트'!B:B,MATCH("http://skinnonews.com"&amp;A1052,'기사 리스트'!C:C,0))),""),"")</f>
        <v/>
      </c>
    </row>
    <row r="1053" spans="4:17">
      <c r="D1053" s="110" t="str">
        <f t="shared" si="49"/>
        <v/>
      </c>
      <c r="E1053" s="110" t="str">
        <f>IF(D1053="기사임",IFERROR(IF((VLOOKUP(CONCATENATE("http://skinnonews.com",A1053),'기사 리스트'!C:E,3,FALSE))&gt;='뉴스룸 요약'!$F$17,"O",""),""),"")</f>
        <v/>
      </c>
      <c r="F1053" s="110" t="str">
        <f>IFERROR(IF(VLOOKUP(CONCATENATE("http://skinnonews.com"&amp;A1053),'기사 리스트'!C:D,2,FALSE)="yes","yes",""),"")</f>
        <v/>
      </c>
      <c r="G1053" s="110" t="str">
        <f>IFERROR(IF(E1053="O",B1053/(EOMONTH('뉴스룸 요약'!$F$17,0)-(VLOOKUP(CONCATENATE("http://skinnonews.com",A1053),'기사 리스트'!C:E,3,FALSE))+1),""),"")</f>
        <v/>
      </c>
      <c r="H1053" s="110" t="str">
        <f>IFERROR(IF(E1053="O",C1053/(EOMONTH('뉴스룸 요약'!$F$17,0)-(VLOOKUP(CONCATENATE("http://skinnonews.com",A1053),'기사 리스트'!C:E,3,FALSE))+1),""),"")</f>
        <v/>
      </c>
      <c r="I1053" s="110" t="str">
        <f t="shared" si="50"/>
        <v/>
      </c>
      <c r="J1053" s="110" t="str">
        <f t="shared" si="51"/>
        <v/>
      </c>
      <c r="L1053" s="111" t="str">
        <f>IFERROR(VLOOKUP("http://skinnonews.com"&amp;A1053,'기사 리스트'!C:E,3,FALSE),"")</f>
        <v/>
      </c>
      <c r="Q1053" s="110" t="str">
        <f>IFERROR(IF(E1053="O",(INDEX('기사 리스트'!B:B,MATCH("http://skinnonews.com"&amp;A1053,'기사 리스트'!C:C,0))),""),"")</f>
        <v/>
      </c>
    </row>
    <row r="1054" spans="4:17">
      <c r="D1054" s="110" t="str">
        <f t="shared" si="49"/>
        <v/>
      </c>
      <c r="E1054" s="110" t="str">
        <f>IF(D1054="기사임",IFERROR(IF((VLOOKUP(CONCATENATE("http://skinnonews.com",A1054),'기사 리스트'!C:E,3,FALSE))&gt;='뉴스룸 요약'!$F$17,"O",""),""),"")</f>
        <v/>
      </c>
      <c r="F1054" s="110" t="str">
        <f>IFERROR(IF(VLOOKUP(CONCATENATE("http://skinnonews.com"&amp;A1054),'기사 리스트'!C:D,2,FALSE)="yes","yes",""),"")</f>
        <v/>
      </c>
      <c r="G1054" s="110" t="str">
        <f>IFERROR(IF(E1054="O",B1054/(EOMONTH('뉴스룸 요약'!$F$17,0)-(VLOOKUP(CONCATENATE("http://skinnonews.com",A1054),'기사 리스트'!C:E,3,FALSE))+1),""),"")</f>
        <v/>
      </c>
      <c r="H1054" s="110" t="str">
        <f>IFERROR(IF(E1054="O",C1054/(EOMONTH('뉴스룸 요약'!$F$17,0)-(VLOOKUP(CONCATENATE("http://skinnonews.com",A1054),'기사 리스트'!C:E,3,FALSE))+1),""),"")</f>
        <v/>
      </c>
      <c r="I1054" s="110" t="str">
        <f t="shared" si="50"/>
        <v/>
      </c>
      <c r="J1054" s="110" t="str">
        <f t="shared" si="51"/>
        <v/>
      </c>
      <c r="L1054" s="111" t="str">
        <f>IFERROR(VLOOKUP("http://skinnonews.com"&amp;A1054,'기사 리스트'!C:E,3,FALSE),"")</f>
        <v/>
      </c>
      <c r="Q1054" s="110" t="str">
        <f>IFERROR(IF(E1054="O",(INDEX('기사 리스트'!B:B,MATCH("http://skinnonews.com"&amp;A1054,'기사 리스트'!C:C,0))),""),"")</f>
        <v/>
      </c>
    </row>
    <row r="1055" spans="4:17">
      <c r="D1055" s="110" t="str">
        <f t="shared" si="49"/>
        <v/>
      </c>
      <c r="E1055" s="110" t="str">
        <f>IF(D1055="기사임",IFERROR(IF((VLOOKUP(CONCATENATE("http://skinnonews.com",A1055),'기사 리스트'!C:E,3,FALSE))&gt;='뉴스룸 요약'!$F$17,"O",""),""),"")</f>
        <v/>
      </c>
      <c r="F1055" s="110" t="str">
        <f>IFERROR(IF(VLOOKUP(CONCATENATE("http://skinnonews.com"&amp;A1055),'기사 리스트'!C:D,2,FALSE)="yes","yes",""),"")</f>
        <v/>
      </c>
      <c r="G1055" s="110" t="str">
        <f>IFERROR(IF(E1055="O",B1055/(EOMONTH('뉴스룸 요약'!$F$17,0)-(VLOOKUP(CONCATENATE("http://skinnonews.com",A1055),'기사 리스트'!C:E,3,FALSE))+1),""),"")</f>
        <v/>
      </c>
      <c r="H1055" s="110" t="str">
        <f>IFERROR(IF(E1055="O",C1055/(EOMONTH('뉴스룸 요약'!$F$17,0)-(VLOOKUP(CONCATENATE("http://skinnonews.com",A1055),'기사 리스트'!C:E,3,FALSE))+1),""),"")</f>
        <v/>
      </c>
      <c r="I1055" s="110" t="str">
        <f t="shared" si="50"/>
        <v/>
      </c>
      <c r="J1055" s="110" t="str">
        <f t="shared" si="51"/>
        <v/>
      </c>
      <c r="L1055" s="111" t="str">
        <f>IFERROR(VLOOKUP("http://skinnonews.com"&amp;A1055,'기사 리스트'!C:E,3,FALSE),"")</f>
        <v/>
      </c>
      <c r="Q1055" s="110" t="str">
        <f>IFERROR(IF(E1055="O",(INDEX('기사 리스트'!B:B,MATCH("http://skinnonews.com"&amp;A1055,'기사 리스트'!C:C,0))),""),"")</f>
        <v/>
      </c>
    </row>
    <row r="1056" spans="4:17">
      <c r="D1056" s="110" t="str">
        <f t="shared" si="49"/>
        <v/>
      </c>
      <c r="E1056" s="110" t="str">
        <f>IF(D1056="기사임",IFERROR(IF((VLOOKUP(CONCATENATE("http://skinnonews.com",A1056),'기사 리스트'!C:E,3,FALSE))&gt;='뉴스룸 요약'!$F$17,"O",""),""),"")</f>
        <v/>
      </c>
      <c r="F1056" s="110" t="str">
        <f>IFERROR(IF(VLOOKUP(CONCATENATE("http://skinnonews.com"&amp;A1056),'기사 리스트'!C:D,2,FALSE)="yes","yes",""),"")</f>
        <v/>
      </c>
      <c r="G1056" s="110" t="str">
        <f>IFERROR(IF(E1056="O",B1056/(EOMONTH('뉴스룸 요약'!$F$17,0)-(VLOOKUP(CONCATENATE("http://skinnonews.com",A1056),'기사 리스트'!C:E,3,FALSE))+1),""),"")</f>
        <v/>
      </c>
      <c r="H1056" s="110" t="str">
        <f>IFERROR(IF(E1056="O",C1056/(EOMONTH('뉴스룸 요약'!$F$17,0)-(VLOOKUP(CONCATENATE("http://skinnonews.com",A1056),'기사 리스트'!C:E,3,FALSE))+1),""),"")</f>
        <v/>
      </c>
      <c r="I1056" s="110" t="str">
        <f t="shared" si="50"/>
        <v/>
      </c>
      <c r="J1056" s="110" t="str">
        <f t="shared" si="51"/>
        <v/>
      </c>
      <c r="L1056" s="111" t="str">
        <f>IFERROR(VLOOKUP("http://skinnonews.com"&amp;A1056,'기사 리스트'!C:E,3,FALSE),"")</f>
        <v/>
      </c>
      <c r="Q1056" s="110" t="str">
        <f>IFERROR(IF(E1056="O",(INDEX('기사 리스트'!B:B,MATCH("http://skinnonews.com"&amp;A1056,'기사 리스트'!C:C,0))),""),"")</f>
        <v/>
      </c>
    </row>
    <row r="1057" spans="4:17">
      <c r="D1057" s="110" t="str">
        <f t="shared" si="49"/>
        <v/>
      </c>
      <c r="E1057" s="110" t="str">
        <f>IF(D1057="기사임",IFERROR(IF((VLOOKUP(CONCATENATE("http://skinnonews.com",A1057),'기사 리스트'!C:E,3,FALSE))&gt;='뉴스룸 요약'!$F$17,"O",""),""),"")</f>
        <v/>
      </c>
      <c r="F1057" s="110" t="str">
        <f>IFERROR(IF(VLOOKUP(CONCATENATE("http://skinnonews.com"&amp;A1057),'기사 리스트'!C:D,2,FALSE)="yes","yes",""),"")</f>
        <v/>
      </c>
      <c r="G1057" s="110" t="str">
        <f>IFERROR(IF(E1057="O",B1057/(EOMONTH('뉴스룸 요약'!$F$17,0)-(VLOOKUP(CONCATENATE("http://skinnonews.com",A1057),'기사 리스트'!C:E,3,FALSE))+1),""),"")</f>
        <v/>
      </c>
      <c r="H1057" s="110" t="str">
        <f>IFERROR(IF(E1057="O",C1057/(EOMONTH('뉴스룸 요약'!$F$17,0)-(VLOOKUP(CONCATENATE("http://skinnonews.com",A1057),'기사 리스트'!C:E,3,FALSE))+1),""),"")</f>
        <v/>
      </c>
      <c r="I1057" s="110" t="str">
        <f t="shared" si="50"/>
        <v/>
      </c>
      <c r="J1057" s="110" t="str">
        <f t="shared" si="51"/>
        <v/>
      </c>
      <c r="L1057" s="111" t="str">
        <f>IFERROR(VLOOKUP("http://skinnonews.com"&amp;A1057,'기사 리스트'!C:E,3,FALSE),"")</f>
        <v/>
      </c>
      <c r="Q1057" s="110" t="str">
        <f>IFERROR(IF(E1057="O",(INDEX('기사 리스트'!B:B,MATCH("http://skinnonews.com"&amp;A1057,'기사 리스트'!C:C,0))),""),"")</f>
        <v/>
      </c>
    </row>
    <row r="1058" spans="4:17">
      <c r="D1058" s="110" t="str">
        <f t="shared" si="49"/>
        <v/>
      </c>
      <c r="E1058" s="110" t="str">
        <f>IF(D1058="기사임",IFERROR(IF((VLOOKUP(CONCATENATE("http://skinnonews.com",A1058),'기사 리스트'!C:E,3,FALSE))&gt;='뉴스룸 요약'!$F$17,"O",""),""),"")</f>
        <v/>
      </c>
      <c r="F1058" s="110" t="str">
        <f>IFERROR(IF(VLOOKUP(CONCATENATE("http://skinnonews.com"&amp;A1058),'기사 리스트'!C:D,2,FALSE)="yes","yes",""),"")</f>
        <v/>
      </c>
      <c r="G1058" s="110" t="str">
        <f>IFERROR(IF(E1058="O",B1058/(EOMONTH('뉴스룸 요약'!$F$17,0)-(VLOOKUP(CONCATENATE("http://skinnonews.com",A1058),'기사 리스트'!C:E,3,FALSE))+1),""),"")</f>
        <v/>
      </c>
      <c r="H1058" s="110" t="str">
        <f>IFERROR(IF(E1058="O",C1058/(EOMONTH('뉴스룸 요약'!$F$17,0)-(VLOOKUP(CONCATENATE("http://skinnonews.com",A1058),'기사 리스트'!C:E,3,FALSE))+1),""),"")</f>
        <v/>
      </c>
      <c r="I1058" s="110" t="str">
        <f t="shared" si="50"/>
        <v/>
      </c>
      <c r="J1058" s="110" t="str">
        <f t="shared" si="51"/>
        <v/>
      </c>
      <c r="L1058" s="111" t="str">
        <f>IFERROR(VLOOKUP("http://skinnonews.com"&amp;A1058,'기사 리스트'!C:E,3,FALSE),"")</f>
        <v/>
      </c>
      <c r="Q1058" s="110" t="str">
        <f>IFERROR(IF(E1058="O",(INDEX('기사 리스트'!B:B,MATCH("http://skinnonews.com"&amp;A1058,'기사 리스트'!C:C,0))),""),"")</f>
        <v/>
      </c>
    </row>
    <row r="1059" spans="4:17">
      <c r="D1059" s="110" t="str">
        <f t="shared" si="49"/>
        <v/>
      </c>
      <c r="E1059" s="110" t="str">
        <f>IF(D1059="기사임",IFERROR(IF((VLOOKUP(CONCATENATE("http://skinnonews.com",A1059),'기사 리스트'!C:E,3,FALSE))&gt;='뉴스룸 요약'!$F$17,"O",""),""),"")</f>
        <v/>
      </c>
      <c r="F1059" s="110" t="str">
        <f>IFERROR(IF(VLOOKUP(CONCATENATE("http://skinnonews.com"&amp;A1059),'기사 리스트'!C:D,2,FALSE)="yes","yes",""),"")</f>
        <v/>
      </c>
      <c r="G1059" s="110" t="str">
        <f>IFERROR(IF(E1059="O",B1059/(EOMONTH('뉴스룸 요약'!$F$17,0)-(VLOOKUP(CONCATENATE("http://skinnonews.com",A1059),'기사 리스트'!C:E,3,FALSE))+1),""),"")</f>
        <v/>
      </c>
      <c r="H1059" s="110" t="str">
        <f>IFERROR(IF(E1059="O",C1059/(EOMONTH('뉴스룸 요약'!$F$17,0)-(VLOOKUP(CONCATENATE("http://skinnonews.com",A1059),'기사 리스트'!C:E,3,FALSE))+1),""),"")</f>
        <v/>
      </c>
      <c r="I1059" s="110" t="str">
        <f t="shared" si="50"/>
        <v/>
      </c>
      <c r="J1059" s="110" t="str">
        <f t="shared" si="51"/>
        <v/>
      </c>
      <c r="L1059" s="111" t="str">
        <f>IFERROR(VLOOKUP("http://skinnonews.com"&amp;A1059,'기사 리스트'!C:E,3,FALSE),"")</f>
        <v/>
      </c>
      <c r="Q1059" s="110" t="str">
        <f>IFERROR(IF(E1059="O",(INDEX('기사 리스트'!B:B,MATCH("http://skinnonews.com"&amp;A1059,'기사 리스트'!C:C,0))),""),"")</f>
        <v/>
      </c>
    </row>
    <row r="1060" spans="4:17">
      <c r="D1060" s="110" t="str">
        <f t="shared" si="49"/>
        <v/>
      </c>
      <c r="E1060" s="110" t="str">
        <f>IF(D1060="기사임",IFERROR(IF((VLOOKUP(CONCATENATE("http://skinnonews.com",A1060),'기사 리스트'!C:E,3,FALSE))&gt;='뉴스룸 요약'!$F$17,"O",""),""),"")</f>
        <v/>
      </c>
      <c r="F1060" s="110" t="str">
        <f>IFERROR(IF(VLOOKUP(CONCATENATE("http://skinnonews.com"&amp;A1060),'기사 리스트'!C:D,2,FALSE)="yes","yes",""),"")</f>
        <v/>
      </c>
      <c r="G1060" s="110" t="str">
        <f>IFERROR(IF(E1060="O",B1060/(EOMONTH('뉴스룸 요약'!$F$17,0)-(VLOOKUP(CONCATENATE("http://skinnonews.com",A1060),'기사 리스트'!C:E,3,FALSE))+1),""),"")</f>
        <v/>
      </c>
      <c r="H1060" s="110" t="str">
        <f>IFERROR(IF(E1060="O",C1060/(EOMONTH('뉴스룸 요약'!$F$17,0)-(VLOOKUP(CONCATENATE("http://skinnonews.com",A1060),'기사 리스트'!C:E,3,FALSE))+1),""),"")</f>
        <v/>
      </c>
      <c r="I1060" s="110" t="str">
        <f t="shared" si="50"/>
        <v/>
      </c>
      <c r="J1060" s="110" t="str">
        <f t="shared" si="51"/>
        <v/>
      </c>
      <c r="L1060" s="111" t="str">
        <f>IFERROR(VLOOKUP("http://skinnonews.com"&amp;A1060,'기사 리스트'!C:E,3,FALSE),"")</f>
        <v/>
      </c>
      <c r="Q1060" s="110" t="str">
        <f>IFERROR(IF(E1060="O",(INDEX('기사 리스트'!B:B,MATCH("http://skinnonews.com"&amp;A1060,'기사 리스트'!C:C,0))),""),"")</f>
        <v/>
      </c>
    </row>
    <row r="1061" spans="4:17">
      <c r="D1061" s="110" t="str">
        <f t="shared" si="49"/>
        <v/>
      </c>
      <c r="E1061" s="110" t="str">
        <f>IF(D1061="기사임",IFERROR(IF((VLOOKUP(CONCATENATE("http://skinnonews.com",A1061),'기사 리스트'!C:E,3,FALSE))&gt;='뉴스룸 요약'!$F$17,"O",""),""),"")</f>
        <v/>
      </c>
      <c r="F1061" s="110" t="str">
        <f>IFERROR(IF(VLOOKUP(CONCATENATE("http://skinnonews.com"&amp;A1061),'기사 리스트'!C:D,2,FALSE)="yes","yes",""),"")</f>
        <v/>
      </c>
      <c r="G1061" s="110" t="str">
        <f>IFERROR(IF(E1061="O",B1061/(EOMONTH('뉴스룸 요약'!$F$17,0)-(VLOOKUP(CONCATENATE("http://skinnonews.com",A1061),'기사 리스트'!C:E,3,FALSE))+1),""),"")</f>
        <v/>
      </c>
      <c r="H1061" s="110" t="str">
        <f>IFERROR(IF(E1061="O",C1061/(EOMONTH('뉴스룸 요약'!$F$17,0)-(VLOOKUP(CONCATENATE("http://skinnonews.com",A1061),'기사 리스트'!C:E,3,FALSE))+1),""),"")</f>
        <v/>
      </c>
      <c r="I1061" s="110" t="str">
        <f t="shared" si="50"/>
        <v/>
      </c>
      <c r="J1061" s="110" t="str">
        <f t="shared" si="51"/>
        <v/>
      </c>
      <c r="L1061" s="111" t="str">
        <f>IFERROR(VLOOKUP("http://skinnonews.com"&amp;A1061,'기사 리스트'!C:E,3,FALSE),"")</f>
        <v/>
      </c>
      <c r="Q1061" s="110" t="str">
        <f>IFERROR(IF(E1061="O",(INDEX('기사 리스트'!B:B,MATCH("http://skinnonews.com"&amp;A1061,'기사 리스트'!C:C,0))),""),"")</f>
        <v/>
      </c>
    </row>
    <row r="1062" spans="4:17">
      <c r="D1062" s="110" t="str">
        <f t="shared" si="49"/>
        <v/>
      </c>
      <c r="E1062" s="110" t="str">
        <f>IF(D1062="기사임",IFERROR(IF((VLOOKUP(CONCATENATE("http://skinnonews.com",A1062),'기사 리스트'!C:E,3,FALSE))&gt;='뉴스룸 요약'!$F$17,"O",""),""),"")</f>
        <v/>
      </c>
      <c r="F1062" s="110" t="str">
        <f>IFERROR(IF(VLOOKUP(CONCATENATE("http://skinnonews.com"&amp;A1062),'기사 리스트'!C:D,2,FALSE)="yes","yes",""),"")</f>
        <v/>
      </c>
      <c r="G1062" s="110" t="str">
        <f>IFERROR(IF(E1062="O",B1062/(EOMONTH('뉴스룸 요약'!$F$17,0)-(VLOOKUP(CONCATENATE("http://skinnonews.com",A1062),'기사 리스트'!C:E,3,FALSE))+1),""),"")</f>
        <v/>
      </c>
      <c r="H1062" s="110" t="str">
        <f>IFERROR(IF(E1062="O",C1062/(EOMONTH('뉴스룸 요약'!$F$17,0)-(VLOOKUP(CONCATENATE("http://skinnonews.com",A1062),'기사 리스트'!C:E,3,FALSE))+1),""),"")</f>
        <v/>
      </c>
      <c r="I1062" s="110" t="str">
        <f t="shared" si="50"/>
        <v/>
      </c>
      <c r="J1062" s="110" t="str">
        <f t="shared" si="51"/>
        <v/>
      </c>
      <c r="L1062" s="111" t="str">
        <f>IFERROR(VLOOKUP("http://skinnonews.com"&amp;A1062,'기사 리스트'!C:E,3,FALSE),"")</f>
        <v/>
      </c>
      <c r="Q1062" s="110" t="str">
        <f>IFERROR(IF(E1062="O",(INDEX('기사 리스트'!B:B,MATCH("http://skinnonews.com"&amp;A1062,'기사 리스트'!C:C,0))),""),"")</f>
        <v/>
      </c>
    </row>
    <row r="1063" spans="4:17">
      <c r="D1063" s="110" t="str">
        <f t="shared" si="49"/>
        <v/>
      </c>
      <c r="E1063" s="110" t="str">
        <f>IF(D1063="기사임",IFERROR(IF((VLOOKUP(CONCATENATE("http://skinnonews.com",A1063),'기사 리스트'!C:E,3,FALSE))&gt;='뉴스룸 요약'!$F$17,"O",""),""),"")</f>
        <v/>
      </c>
      <c r="F1063" s="110" t="str">
        <f>IFERROR(IF(VLOOKUP(CONCATENATE("http://skinnonews.com"&amp;A1063),'기사 리스트'!C:D,2,FALSE)="yes","yes",""),"")</f>
        <v/>
      </c>
      <c r="G1063" s="110" t="str">
        <f>IFERROR(IF(E1063="O",B1063/(EOMONTH('뉴스룸 요약'!$F$17,0)-(VLOOKUP(CONCATENATE("http://skinnonews.com",A1063),'기사 리스트'!C:E,3,FALSE))+1),""),"")</f>
        <v/>
      </c>
      <c r="H1063" s="110" t="str">
        <f>IFERROR(IF(E1063="O",C1063/(EOMONTH('뉴스룸 요약'!$F$17,0)-(VLOOKUP(CONCATENATE("http://skinnonews.com",A1063),'기사 리스트'!C:E,3,FALSE))+1),""),"")</f>
        <v/>
      </c>
      <c r="I1063" s="110" t="str">
        <f t="shared" si="50"/>
        <v/>
      </c>
      <c r="J1063" s="110" t="str">
        <f t="shared" si="51"/>
        <v/>
      </c>
      <c r="L1063" s="111" t="str">
        <f>IFERROR(VLOOKUP("http://skinnonews.com"&amp;A1063,'기사 리스트'!C:E,3,FALSE),"")</f>
        <v/>
      </c>
      <c r="Q1063" s="110" t="str">
        <f>IFERROR(IF(E1063="O",(INDEX('기사 리스트'!B:B,MATCH("http://skinnonews.com"&amp;A1063,'기사 리스트'!C:C,0))),""),"")</f>
        <v/>
      </c>
    </row>
    <row r="1064" spans="4:17">
      <c r="D1064" s="110" t="str">
        <f t="shared" si="49"/>
        <v/>
      </c>
      <c r="E1064" s="110" t="str">
        <f>IF(D1064="기사임",IFERROR(IF((VLOOKUP(CONCATENATE("http://skinnonews.com",A1064),'기사 리스트'!C:E,3,FALSE))&gt;='뉴스룸 요약'!$F$17,"O",""),""),"")</f>
        <v/>
      </c>
      <c r="F1064" s="110" t="str">
        <f>IFERROR(IF(VLOOKUP(CONCATENATE("http://skinnonews.com"&amp;A1064),'기사 리스트'!C:D,2,FALSE)="yes","yes",""),"")</f>
        <v/>
      </c>
      <c r="G1064" s="110" t="str">
        <f>IFERROR(IF(E1064="O",B1064/(EOMONTH('뉴스룸 요약'!$F$17,0)-(VLOOKUP(CONCATENATE("http://skinnonews.com",A1064),'기사 리스트'!C:E,3,FALSE))+1),""),"")</f>
        <v/>
      </c>
      <c r="H1064" s="110" t="str">
        <f>IFERROR(IF(E1064="O",C1064/(EOMONTH('뉴스룸 요약'!$F$17,0)-(VLOOKUP(CONCATENATE("http://skinnonews.com",A1064),'기사 리스트'!C:E,3,FALSE))+1),""),"")</f>
        <v/>
      </c>
      <c r="I1064" s="110" t="str">
        <f t="shared" si="50"/>
        <v/>
      </c>
      <c r="J1064" s="110" t="str">
        <f t="shared" si="51"/>
        <v/>
      </c>
      <c r="L1064" s="111" t="str">
        <f>IFERROR(VLOOKUP("http://skinnonews.com"&amp;A1064,'기사 리스트'!C:E,3,FALSE),"")</f>
        <v/>
      </c>
      <c r="Q1064" s="110" t="str">
        <f>IFERROR(IF(E1064="O",(INDEX('기사 리스트'!B:B,MATCH("http://skinnonews.com"&amp;A1064,'기사 리스트'!C:C,0))),""),"")</f>
        <v/>
      </c>
    </row>
    <row r="1065" spans="4:17">
      <c r="D1065" s="110" t="str">
        <f t="shared" si="49"/>
        <v/>
      </c>
      <c r="E1065" s="110" t="str">
        <f>IF(D1065="기사임",IFERROR(IF((VLOOKUP(CONCATENATE("http://skinnonews.com",A1065),'기사 리스트'!C:E,3,FALSE))&gt;='뉴스룸 요약'!$F$17,"O",""),""),"")</f>
        <v/>
      </c>
      <c r="F1065" s="110" t="str">
        <f>IFERROR(IF(VLOOKUP(CONCATENATE("http://skinnonews.com"&amp;A1065),'기사 리스트'!C:D,2,FALSE)="yes","yes",""),"")</f>
        <v/>
      </c>
      <c r="G1065" s="110" t="str">
        <f>IFERROR(IF(E1065="O",B1065/(EOMONTH('뉴스룸 요약'!$F$17,0)-(VLOOKUP(CONCATENATE("http://skinnonews.com",A1065),'기사 리스트'!C:E,3,FALSE))+1),""),"")</f>
        <v/>
      </c>
      <c r="H1065" s="110" t="str">
        <f>IFERROR(IF(E1065="O",C1065/(EOMONTH('뉴스룸 요약'!$F$17,0)-(VLOOKUP(CONCATENATE("http://skinnonews.com",A1065),'기사 리스트'!C:E,3,FALSE))+1),""),"")</f>
        <v/>
      </c>
      <c r="I1065" s="110" t="str">
        <f t="shared" si="50"/>
        <v/>
      </c>
      <c r="J1065" s="110" t="str">
        <f t="shared" si="51"/>
        <v/>
      </c>
      <c r="L1065" s="111" t="str">
        <f>IFERROR(VLOOKUP("http://skinnonews.com"&amp;A1065,'기사 리스트'!C:E,3,FALSE),"")</f>
        <v/>
      </c>
      <c r="Q1065" s="110" t="str">
        <f>IFERROR(IF(E1065="O",(INDEX('기사 리스트'!B:B,MATCH("http://skinnonews.com"&amp;A1065,'기사 리스트'!C:C,0))),""),"")</f>
        <v/>
      </c>
    </row>
    <row r="1066" spans="4:17">
      <c r="D1066" s="110" t="str">
        <f t="shared" si="49"/>
        <v/>
      </c>
      <c r="E1066" s="110" t="str">
        <f>IF(D1066="기사임",IFERROR(IF((VLOOKUP(CONCATENATE("http://skinnonews.com",A1066),'기사 리스트'!C:E,3,FALSE))&gt;='뉴스룸 요약'!$F$17,"O",""),""),"")</f>
        <v/>
      </c>
      <c r="F1066" s="110" t="str">
        <f>IFERROR(IF(VLOOKUP(CONCATENATE("http://skinnonews.com"&amp;A1066),'기사 리스트'!C:D,2,FALSE)="yes","yes",""),"")</f>
        <v/>
      </c>
      <c r="G1066" s="110" t="str">
        <f>IFERROR(IF(E1066="O",B1066/(EOMONTH('뉴스룸 요약'!$F$17,0)-(VLOOKUP(CONCATENATE("http://skinnonews.com",A1066),'기사 리스트'!C:E,3,FALSE))+1),""),"")</f>
        <v/>
      </c>
      <c r="H1066" s="110" t="str">
        <f>IFERROR(IF(E1066="O",C1066/(EOMONTH('뉴스룸 요약'!$F$17,0)-(VLOOKUP(CONCATENATE("http://skinnonews.com",A1066),'기사 리스트'!C:E,3,FALSE))+1),""),"")</f>
        <v/>
      </c>
      <c r="I1066" s="110" t="str">
        <f t="shared" si="50"/>
        <v/>
      </c>
      <c r="J1066" s="110" t="str">
        <f t="shared" si="51"/>
        <v/>
      </c>
      <c r="L1066" s="111" t="str">
        <f>IFERROR(VLOOKUP("http://skinnonews.com"&amp;A1066,'기사 리스트'!C:E,3,FALSE),"")</f>
        <v/>
      </c>
      <c r="Q1066" s="110" t="str">
        <f>IFERROR(IF(E1066="O",(INDEX('기사 리스트'!B:B,MATCH("http://skinnonews.com"&amp;A1066,'기사 리스트'!C:C,0))),""),"")</f>
        <v/>
      </c>
    </row>
    <row r="1067" spans="4:17">
      <c r="D1067" s="110" t="str">
        <f t="shared" si="49"/>
        <v/>
      </c>
      <c r="E1067" s="110" t="str">
        <f>IF(D1067="기사임",IFERROR(IF((VLOOKUP(CONCATENATE("http://skinnonews.com",A1067),'기사 리스트'!C:E,3,FALSE))&gt;='뉴스룸 요약'!$F$17,"O",""),""),"")</f>
        <v/>
      </c>
      <c r="F1067" s="110" t="str">
        <f>IFERROR(IF(VLOOKUP(CONCATENATE("http://skinnonews.com"&amp;A1067),'기사 리스트'!C:D,2,FALSE)="yes","yes",""),"")</f>
        <v/>
      </c>
      <c r="G1067" s="110" t="str">
        <f>IFERROR(IF(E1067="O",B1067/(EOMONTH('뉴스룸 요약'!$F$17,0)-(VLOOKUP(CONCATENATE("http://skinnonews.com",A1067),'기사 리스트'!C:E,3,FALSE))+1),""),"")</f>
        <v/>
      </c>
      <c r="H1067" s="110" t="str">
        <f>IFERROR(IF(E1067="O",C1067/(EOMONTH('뉴스룸 요약'!$F$17,0)-(VLOOKUP(CONCATENATE("http://skinnonews.com",A1067),'기사 리스트'!C:E,3,FALSE))+1),""),"")</f>
        <v/>
      </c>
      <c r="I1067" s="110" t="str">
        <f t="shared" si="50"/>
        <v/>
      </c>
      <c r="J1067" s="110" t="str">
        <f t="shared" si="51"/>
        <v/>
      </c>
      <c r="L1067" s="111" t="str">
        <f>IFERROR(VLOOKUP("http://skinnonews.com"&amp;A1067,'기사 리스트'!C:E,3,FALSE),"")</f>
        <v/>
      </c>
      <c r="Q1067" s="110" t="str">
        <f>IFERROR(IF(E1067="O",(INDEX('기사 리스트'!B:B,MATCH("http://skinnonews.com"&amp;A1067,'기사 리스트'!C:C,0))),""),"")</f>
        <v/>
      </c>
    </row>
    <row r="1068" spans="4:17">
      <c r="D1068" s="110" t="str">
        <f t="shared" si="49"/>
        <v/>
      </c>
      <c r="E1068" s="110" t="str">
        <f>IF(D1068="기사임",IFERROR(IF((VLOOKUP(CONCATENATE("http://skinnonews.com",A1068),'기사 리스트'!C:E,3,FALSE))&gt;='뉴스룸 요약'!$F$17,"O",""),""),"")</f>
        <v/>
      </c>
      <c r="F1068" s="110" t="str">
        <f>IFERROR(IF(VLOOKUP(CONCATENATE("http://skinnonews.com"&amp;A1068),'기사 리스트'!C:D,2,FALSE)="yes","yes",""),"")</f>
        <v/>
      </c>
      <c r="G1068" s="110" t="str">
        <f>IFERROR(IF(E1068="O",B1068/(EOMONTH('뉴스룸 요약'!$F$17,0)-(VLOOKUP(CONCATENATE("http://skinnonews.com",A1068),'기사 리스트'!C:E,3,FALSE))+1),""),"")</f>
        <v/>
      </c>
      <c r="H1068" s="110" t="str">
        <f>IFERROR(IF(E1068="O",C1068/(EOMONTH('뉴스룸 요약'!$F$17,0)-(VLOOKUP(CONCATENATE("http://skinnonews.com",A1068),'기사 리스트'!C:E,3,FALSE))+1),""),"")</f>
        <v/>
      </c>
      <c r="I1068" s="110" t="str">
        <f t="shared" si="50"/>
        <v/>
      </c>
      <c r="J1068" s="110" t="str">
        <f t="shared" si="51"/>
        <v/>
      </c>
      <c r="L1068" s="111" t="str">
        <f>IFERROR(VLOOKUP("http://skinnonews.com"&amp;A1068,'기사 리스트'!C:E,3,FALSE),"")</f>
        <v/>
      </c>
      <c r="Q1068" s="110" t="str">
        <f>IFERROR(IF(E1068="O",(INDEX('기사 리스트'!B:B,MATCH("http://skinnonews.com"&amp;A1068,'기사 리스트'!C:C,0))),""),"")</f>
        <v/>
      </c>
    </row>
    <row r="1069" spans="4:17">
      <c r="D1069" s="110" t="str">
        <f t="shared" si="49"/>
        <v/>
      </c>
      <c r="E1069" s="110" t="str">
        <f>IF(D1069="기사임",IFERROR(IF((VLOOKUP(CONCATENATE("http://skinnonews.com",A1069),'기사 리스트'!C:E,3,FALSE))&gt;='뉴스룸 요약'!$F$17,"O",""),""),"")</f>
        <v/>
      </c>
      <c r="F1069" s="110" t="str">
        <f>IFERROR(IF(VLOOKUP(CONCATENATE("http://skinnonews.com"&amp;A1069),'기사 리스트'!C:D,2,FALSE)="yes","yes",""),"")</f>
        <v/>
      </c>
      <c r="G1069" s="110" t="str">
        <f>IFERROR(IF(E1069="O",B1069/(EOMONTH('뉴스룸 요약'!$F$17,0)-(VLOOKUP(CONCATENATE("http://skinnonews.com",A1069),'기사 리스트'!C:E,3,FALSE))+1),""),"")</f>
        <v/>
      </c>
      <c r="H1069" s="110" t="str">
        <f>IFERROR(IF(E1069="O",C1069/(EOMONTH('뉴스룸 요약'!$F$17,0)-(VLOOKUP(CONCATENATE("http://skinnonews.com",A1069),'기사 리스트'!C:E,3,FALSE))+1),""),"")</f>
        <v/>
      </c>
      <c r="I1069" s="110" t="str">
        <f t="shared" si="50"/>
        <v/>
      </c>
      <c r="J1069" s="110" t="str">
        <f t="shared" si="51"/>
        <v/>
      </c>
      <c r="L1069" s="111" t="str">
        <f>IFERROR(VLOOKUP("http://skinnonews.com"&amp;A1069,'기사 리스트'!C:E,3,FALSE),"")</f>
        <v/>
      </c>
      <c r="Q1069" s="110" t="str">
        <f>IFERROR(IF(E1069="O",(INDEX('기사 리스트'!B:B,MATCH("http://skinnonews.com"&amp;A1069,'기사 리스트'!C:C,0))),""),"")</f>
        <v/>
      </c>
    </row>
    <row r="1070" spans="4:17">
      <c r="D1070" s="110" t="str">
        <f t="shared" si="49"/>
        <v/>
      </c>
      <c r="E1070" s="110" t="str">
        <f>IF(D1070="기사임",IFERROR(IF((VLOOKUP(CONCATENATE("http://skinnonews.com",A1070),'기사 리스트'!C:E,3,FALSE))&gt;='뉴스룸 요약'!$F$17,"O",""),""),"")</f>
        <v/>
      </c>
      <c r="F1070" s="110" t="str">
        <f>IFERROR(IF(VLOOKUP(CONCATENATE("http://skinnonews.com"&amp;A1070),'기사 리스트'!C:D,2,FALSE)="yes","yes",""),"")</f>
        <v/>
      </c>
      <c r="G1070" s="110" t="str">
        <f>IFERROR(IF(E1070="O",B1070/(EOMONTH('뉴스룸 요약'!$F$17,0)-(VLOOKUP(CONCATENATE("http://skinnonews.com",A1070),'기사 리스트'!C:E,3,FALSE))+1),""),"")</f>
        <v/>
      </c>
      <c r="H1070" s="110" t="str">
        <f>IFERROR(IF(E1070="O",C1070/(EOMONTH('뉴스룸 요약'!$F$17,0)-(VLOOKUP(CONCATENATE("http://skinnonews.com",A1070),'기사 리스트'!C:E,3,FALSE))+1),""),"")</f>
        <v/>
      </c>
      <c r="I1070" s="110" t="str">
        <f t="shared" si="50"/>
        <v/>
      </c>
      <c r="J1070" s="110" t="str">
        <f t="shared" si="51"/>
        <v/>
      </c>
      <c r="L1070" s="111" t="str">
        <f>IFERROR(VLOOKUP("http://skinnonews.com"&amp;A1070,'기사 리스트'!C:E,3,FALSE),"")</f>
        <v/>
      </c>
      <c r="Q1070" s="110" t="str">
        <f>IFERROR(IF(E1070="O",(INDEX('기사 리스트'!B:B,MATCH("http://skinnonews.com"&amp;A1070,'기사 리스트'!C:C,0))),""),"")</f>
        <v/>
      </c>
    </row>
    <row r="1071" spans="4:17">
      <c r="D1071" s="110" t="str">
        <f t="shared" si="49"/>
        <v/>
      </c>
      <c r="E1071" s="110" t="str">
        <f>IF(D1071="기사임",IFERROR(IF((VLOOKUP(CONCATENATE("http://skinnonews.com",A1071),'기사 리스트'!C:E,3,FALSE))&gt;='뉴스룸 요약'!$F$17,"O",""),""),"")</f>
        <v/>
      </c>
      <c r="F1071" s="110" t="str">
        <f>IFERROR(IF(VLOOKUP(CONCATENATE("http://skinnonews.com"&amp;A1071),'기사 리스트'!C:D,2,FALSE)="yes","yes",""),"")</f>
        <v/>
      </c>
      <c r="G1071" s="110" t="str">
        <f>IFERROR(IF(E1071="O",B1071/(EOMONTH('뉴스룸 요약'!$F$17,0)-(VLOOKUP(CONCATENATE("http://skinnonews.com",A1071),'기사 리스트'!C:E,3,FALSE))+1),""),"")</f>
        <v/>
      </c>
      <c r="H1071" s="110" t="str">
        <f>IFERROR(IF(E1071="O",C1071/(EOMONTH('뉴스룸 요약'!$F$17,0)-(VLOOKUP(CONCATENATE("http://skinnonews.com",A1071),'기사 리스트'!C:E,3,FALSE))+1),""),"")</f>
        <v/>
      </c>
      <c r="I1071" s="110" t="str">
        <f t="shared" si="50"/>
        <v/>
      </c>
      <c r="J1071" s="110" t="str">
        <f t="shared" si="51"/>
        <v/>
      </c>
      <c r="L1071" s="111" t="str">
        <f>IFERROR(VLOOKUP("http://skinnonews.com"&amp;A1071,'기사 리스트'!C:E,3,FALSE),"")</f>
        <v/>
      </c>
      <c r="Q1071" s="110" t="str">
        <f>IFERROR(IF(E1071="O",(INDEX('기사 리스트'!B:B,MATCH("http://skinnonews.com"&amp;A1071,'기사 리스트'!C:C,0))),""),"")</f>
        <v/>
      </c>
    </row>
    <row r="1072" spans="4:17">
      <c r="D1072" s="110" t="str">
        <f t="shared" si="49"/>
        <v/>
      </c>
      <c r="E1072" s="110" t="str">
        <f>IF(D1072="기사임",IFERROR(IF((VLOOKUP(CONCATENATE("http://skinnonews.com",A1072),'기사 리스트'!C:E,3,FALSE))&gt;='뉴스룸 요약'!$F$17,"O",""),""),"")</f>
        <v/>
      </c>
      <c r="F1072" s="110" t="str">
        <f>IFERROR(IF(VLOOKUP(CONCATENATE("http://skinnonews.com"&amp;A1072),'기사 리스트'!C:D,2,FALSE)="yes","yes",""),"")</f>
        <v/>
      </c>
      <c r="G1072" s="110" t="str">
        <f>IFERROR(IF(E1072="O",B1072/(EOMONTH('뉴스룸 요약'!$F$17,0)-(VLOOKUP(CONCATENATE("http://skinnonews.com",A1072),'기사 리스트'!C:E,3,FALSE))+1),""),"")</f>
        <v/>
      </c>
      <c r="H1072" s="110" t="str">
        <f>IFERROR(IF(E1072="O",C1072/(EOMONTH('뉴스룸 요약'!$F$17,0)-(VLOOKUP(CONCATENATE("http://skinnonews.com",A1072),'기사 리스트'!C:E,3,FALSE))+1),""),"")</f>
        <v/>
      </c>
      <c r="I1072" s="110" t="str">
        <f t="shared" si="50"/>
        <v/>
      </c>
      <c r="J1072" s="110" t="str">
        <f t="shared" si="51"/>
        <v/>
      </c>
      <c r="L1072" s="111" t="str">
        <f>IFERROR(VLOOKUP("http://skinnonews.com"&amp;A1072,'기사 리스트'!C:E,3,FALSE),"")</f>
        <v/>
      </c>
      <c r="Q1072" s="110" t="str">
        <f>IFERROR(IF(E1072="O",(INDEX('기사 리스트'!B:B,MATCH("http://skinnonews.com"&amp;A1072,'기사 리스트'!C:C,0))),""),"")</f>
        <v/>
      </c>
    </row>
    <row r="1073" spans="4:17">
      <c r="D1073" s="110" t="str">
        <f t="shared" si="49"/>
        <v/>
      </c>
      <c r="E1073" s="110" t="str">
        <f>IF(D1073="기사임",IFERROR(IF((VLOOKUP(CONCATENATE("http://skinnonews.com",A1073),'기사 리스트'!C:E,3,FALSE))&gt;='뉴스룸 요약'!$F$17,"O",""),""),"")</f>
        <v/>
      </c>
      <c r="F1073" s="110" t="str">
        <f>IFERROR(IF(VLOOKUP(CONCATENATE("http://skinnonews.com"&amp;A1073),'기사 리스트'!C:D,2,FALSE)="yes","yes",""),"")</f>
        <v/>
      </c>
      <c r="G1073" s="110" t="str">
        <f>IFERROR(IF(E1073="O",B1073/(EOMONTH('뉴스룸 요약'!$F$17,0)-(VLOOKUP(CONCATENATE("http://skinnonews.com",A1073),'기사 리스트'!C:E,3,FALSE))+1),""),"")</f>
        <v/>
      </c>
      <c r="H1073" s="110" t="str">
        <f>IFERROR(IF(E1073="O",C1073/(EOMONTH('뉴스룸 요약'!$F$17,0)-(VLOOKUP(CONCATENATE("http://skinnonews.com",A1073),'기사 리스트'!C:E,3,FALSE))+1),""),"")</f>
        <v/>
      </c>
      <c r="I1073" s="110" t="str">
        <f t="shared" si="50"/>
        <v/>
      </c>
      <c r="J1073" s="110" t="str">
        <f t="shared" si="51"/>
        <v/>
      </c>
      <c r="L1073" s="111" t="str">
        <f>IFERROR(VLOOKUP("http://skinnonews.com"&amp;A1073,'기사 리스트'!C:E,3,FALSE),"")</f>
        <v/>
      </c>
      <c r="Q1073" s="110" t="str">
        <f>IFERROR(IF(E1073="O",(INDEX('기사 리스트'!B:B,MATCH("http://skinnonews.com"&amp;A1073,'기사 리스트'!C:C,0))),""),"")</f>
        <v/>
      </c>
    </row>
    <row r="1074" spans="4:17">
      <c r="D1074" s="110" t="str">
        <f t="shared" si="49"/>
        <v/>
      </c>
      <c r="E1074" s="110" t="str">
        <f>IF(D1074="기사임",IFERROR(IF((VLOOKUP(CONCATENATE("http://skinnonews.com",A1074),'기사 리스트'!C:E,3,FALSE))&gt;='뉴스룸 요약'!$F$17,"O",""),""),"")</f>
        <v/>
      </c>
      <c r="F1074" s="110" t="str">
        <f>IFERROR(IF(VLOOKUP(CONCATENATE("http://skinnonews.com"&amp;A1074),'기사 리스트'!C:D,2,FALSE)="yes","yes",""),"")</f>
        <v/>
      </c>
      <c r="G1074" s="110" t="str">
        <f>IFERROR(IF(E1074="O",B1074/(EOMONTH('뉴스룸 요약'!$F$17,0)-(VLOOKUP(CONCATENATE("http://skinnonews.com",A1074),'기사 리스트'!C:E,3,FALSE))+1),""),"")</f>
        <v/>
      </c>
      <c r="H1074" s="110" t="str">
        <f>IFERROR(IF(E1074="O",C1074/(EOMONTH('뉴스룸 요약'!$F$17,0)-(VLOOKUP(CONCATENATE("http://skinnonews.com",A1074),'기사 리스트'!C:E,3,FALSE))+1),""),"")</f>
        <v/>
      </c>
      <c r="I1074" s="110" t="str">
        <f t="shared" si="50"/>
        <v/>
      </c>
      <c r="J1074" s="110" t="str">
        <f t="shared" si="51"/>
        <v/>
      </c>
      <c r="L1074" s="111" t="str">
        <f>IFERROR(VLOOKUP("http://skinnonews.com"&amp;A1074,'기사 리스트'!C:E,3,FALSE),"")</f>
        <v/>
      </c>
      <c r="Q1074" s="110" t="str">
        <f>IFERROR(IF(E1074="O",(INDEX('기사 리스트'!B:B,MATCH("http://skinnonews.com"&amp;A1074,'기사 리스트'!C:C,0))),""),"")</f>
        <v/>
      </c>
    </row>
    <row r="1075" spans="4:17">
      <c r="D1075" s="110" t="str">
        <f t="shared" si="49"/>
        <v/>
      </c>
      <c r="E1075" s="110" t="str">
        <f>IF(D1075="기사임",IFERROR(IF((VLOOKUP(CONCATENATE("http://skinnonews.com",A1075),'기사 리스트'!C:E,3,FALSE))&gt;='뉴스룸 요약'!$F$17,"O",""),""),"")</f>
        <v/>
      </c>
      <c r="F1075" s="110" t="str">
        <f>IFERROR(IF(VLOOKUP(CONCATENATE("http://skinnonews.com"&amp;A1075),'기사 리스트'!C:D,2,FALSE)="yes","yes",""),"")</f>
        <v/>
      </c>
      <c r="G1075" s="110" t="str">
        <f>IFERROR(IF(E1075="O",B1075/(EOMONTH('뉴스룸 요약'!$F$17,0)-(VLOOKUP(CONCATENATE("http://skinnonews.com",A1075),'기사 리스트'!C:E,3,FALSE))+1),""),"")</f>
        <v/>
      </c>
      <c r="H1075" s="110" t="str">
        <f>IFERROR(IF(E1075="O",C1075/(EOMONTH('뉴스룸 요약'!$F$17,0)-(VLOOKUP(CONCATENATE("http://skinnonews.com",A1075),'기사 리스트'!C:E,3,FALSE))+1),""),"")</f>
        <v/>
      </c>
      <c r="I1075" s="110" t="str">
        <f t="shared" si="50"/>
        <v/>
      </c>
      <c r="J1075" s="110" t="str">
        <f t="shared" si="51"/>
        <v/>
      </c>
      <c r="L1075" s="111" t="str">
        <f>IFERROR(VLOOKUP("http://skinnonews.com"&amp;A1075,'기사 리스트'!C:E,3,FALSE),"")</f>
        <v/>
      </c>
      <c r="Q1075" s="110" t="str">
        <f>IFERROR(IF(E1075="O",(INDEX('기사 리스트'!B:B,MATCH("http://skinnonews.com"&amp;A1075,'기사 리스트'!C:C,0))),""),"")</f>
        <v/>
      </c>
    </row>
    <row r="1076" spans="4:17">
      <c r="D1076" s="110" t="str">
        <f t="shared" si="49"/>
        <v/>
      </c>
      <c r="E1076" s="110" t="str">
        <f>IF(D1076="기사임",IFERROR(IF((VLOOKUP(CONCATENATE("http://skinnonews.com",A1076),'기사 리스트'!C:E,3,FALSE))&gt;='뉴스룸 요약'!$F$17,"O",""),""),"")</f>
        <v/>
      </c>
      <c r="F1076" s="110" t="str">
        <f>IFERROR(IF(VLOOKUP(CONCATENATE("http://skinnonews.com"&amp;A1076),'기사 리스트'!C:D,2,FALSE)="yes","yes",""),"")</f>
        <v/>
      </c>
      <c r="G1076" s="110" t="str">
        <f>IFERROR(IF(E1076="O",B1076/(EOMONTH('뉴스룸 요약'!$F$17,0)-(VLOOKUP(CONCATENATE("http://skinnonews.com",A1076),'기사 리스트'!C:E,3,FALSE))+1),""),"")</f>
        <v/>
      </c>
      <c r="H1076" s="110" t="str">
        <f>IFERROR(IF(E1076="O",C1076/(EOMONTH('뉴스룸 요약'!$F$17,0)-(VLOOKUP(CONCATENATE("http://skinnonews.com",A1076),'기사 리스트'!C:E,3,FALSE))+1),""),"")</f>
        <v/>
      </c>
      <c r="I1076" s="110" t="str">
        <f t="shared" si="50"/>
        <v/>
      </c>
      <c r="J1076" s="110" t="str">
        <f t="shared" si="51"/>
        <v/>
      </c>
      <c r="L1076" s="111" t="str">
        <f>IFERROR(VLOOKUP("http://skinnonews.com"&amp;A1076,'기사 리스트'!C:E,3,FALSE),"")</f>
        <v/>
      </c>
      <c r="Q1076" s="110" t="str">
        <f>IFERROR(IF(E1076="O",(INDEX('기사 리스트'!B:B,MATCH("http://skinnonews.com"&amp;A1076,'기사 리스트'!C:C,0))),""),"")</f>
        <v/>
      </c>
    </row>
    <row r="1077" spans="4:17">
      <c r="D1077" s="110" t="str">
        <f t="shared" si="49"/>
        <v/>
      </c>
      <c r="E1077" s="110" t="str">
        <f>IF(D1077="기사임",IFERROR(IF((VLOOKUP(CONCATENATE("http://skinnonews.com",A1077),'기사 리스트'!C:E,3,FALSE))&gt;='뉴스룸 요약'!$F$17,"O",""),""),"")</f>
        <v/>
      </c>
      <c r="F1077" s="110" t="str">
        <f>IFERROR(IF(VLOOKUP(CONCATENATE("http://skinnonews.com"&amp;A1077),'기사 리스트'!C:D,2,FALSE)="yes","yes",""),"")</f>
        <v/>
      </c>
      <c r="G1077" s="110" t="str">
        <f>IFERROR(IF(E1077="O",B1077/(EOMONTH('뉴스룸 요약'!$F$17,0)-(VLOOKUP(CONCATENATE("http://skinnonews.com",A1077),'기사 리스트'!C:E,3,FALSE))+1),""),"")</f>
        <v/>
      </c>
      <c r="H1077" s="110" t="str">
        <f>IFERROR(IF(E1077="O",C1077/(EOMONTH('뉴스룸 요약'!$F$17,0)-(VLOOKUP(CONCATENATE("http://skinnonews.com",A1077),'기사 리스트'!C:E,3,FALSE))+1),""),"")</f>
        <v/>
      </c>
      <c r="I1077" s="110" t="str">
        <f t="shared" si="50"/>
        <v/>
      </c>
      <c r="J1077" s="110" t="str">
        <f t="shared" si="51"/>
        <v/>
      </c>
      <c r="L1077" s="111" t="str">
        <f>IFERROR(VLOOKUP("http://skinnonews.com"&amp;A1077,'기사 리스트'!C:E,3,FALSE),"")</f>
        <v/>
      </c>
      <c r="Q1077" s="110" t="str">
        <f>IFERROR(IF(E1077="O",(INDEX('기사 리스트'!B:B,MATCH("http://skinnonews.com"&amp;A1077,'기사 리스트'!C:C,0))),""),"")</f>
        <v/>
      </c>
    </row>
    <row r="1078" spans="4:17">
      <c r="D1078" s="110" t="str">
        <f t="shared" si="49"/>
        <v/>
      </c>
      <c r="E1078" s="110" t="str">
        <f>IF(D1078="기사임",IFERROR(IF((VLOOKUP(CONCATENATE("http://skinnonews.com",A1078),'기사 리스트'!C:E,3,FALSE))&gt;='뉴스룸 요약'!$F$17,"O",""),""),"")</f>
        <v/>
      </c>
      <c r="F1078" s="110" t="str">
        <f>IFERROR(IF(VLOOKUP(CONCATENATE("http://skinnonews.com"&amp;A1078),'기사 리스트'!C:D,2,FALSE)="yes","yes",""),"")</f>
        <v/>
      </c>
      <c r="G1078" s="110" t="str">
        <f>IFERROR(IF(E1078="O",B1078/(EOMONTH('뉴스룸 요약'!$F$17,0)-(VLOOKUP(CONCATENATE("http://skinnonews.com",A1078),'기사 리스트'!C:E,3,FALSE))+1),""),"")</f>
        <v/>
      </c>
      <c r="H1078" s="110" t="str">
        <f>IFERROR(IF(E1078="O",C1078/(EOMONTH('뉴스룸 요약'!$F$17,0)-(VLOOKUP(CONCATENATE("http://skinnonews.com",A1078),'기사 리스트'!C:E,3,FALSE))+1),""),"")</f>
        <v/>
      </c>
      <c r="I1078" s="110" t="str">
        <f t="shared" si="50"/>
        <v/>
      </c>
      <c r="J1078" s="110" t="str">
        <f t="shared" si="51"/>
        <v/>
      </c>
      <c r="L1078" s="111" t="str">
        <f>IFERROR(VLOOKUP("http://skinnonews.com"&amp;A1078,'기사 리스트'!C:E,3,FALSE),"")</f>
        <v/>
      </c>
      <c r="Q1078" s="110" t="str">
        <f>IFERROR(IF(E1078="O",(INDEX('기사 리스트'!B:B,MATCH("http://skinnonews.com"&amp;A1078,'기사 리스트'!C:C,0))),""),"")</f>
        <v/>
      </c>
    </row>
    <row r="1079" spans="4:17">
      <c r="D1079" s="110" t="str">
        <f t="shared" si="49"/>
        <v/>
      </c>
      <c r="E1079" s="110" t="str">
        <f>IF(D1079="기사임",IFERROR(IF((VLOOKUP(CONCATENATE("http://skinnonews.com",A1079),'기사 리스트'!C:E,3,FALSE))&gt;='뉴스룸 요약'!$F$17,"O",""),""),"")</f>
        <v/>
      </c>
      <c r="F1079" s="110" t="str">
        <f>IFERROR(IF(VLOOKUP(CONCATENATE("http://skinnonews.com"&amp;A1079),'기사 리스트'!C:D,2,FALSE)="yes","yes",""),"")</f>
        <v/>
      </c>
      <c r="G1079" s="110" t="str">
        <f>IFERROR(IF(E1079="O",B1079/(EOMONTH('뉴스룸 요약'!$F$17,0)-(VLOOKUP(CONCATENATE("http://skinnonews.com",A1079),'기사 리스트'!C:E,3,FALSE))+1),""),"")</f>
        <v/>
      </c>
      <c r="H1079" s="110" t="str">
        <f>IFERROR(IF(E1079="O",C1079/(EOMONTH('뉴스룸 요약'!$F$17,0)-(VLOOKUP(CONCATENATE("http://skinnonews.com",A1079),'기사 리스트'!C:E,3,FALSE))+1),""),"")</f>
        <v/>
      </c>
      <c r="I1079" s="110" t="str">
        <f t="shared" si="50"/>
        <v/>
      </c>
      <c r="J1079" s="110" t="str">
        <f t="shared" si="51"/>
        <v/>
      </c>
      <c r="L1079" s="111" t="str">
        <f>IFERROR(VLOOKUP("http://skinnonews.com"&amp;A1079,'기사 리스트'!C:E,3,FALSE),"")</f>
        <v/>
      </c>
      <c r="Q1079" s="110" t="str">
        <f>IFERROR(IF(E1079="O",(INDEX('기사 리스트'!B:B,MATCH("http://skinnonews.com"&amp;A1079,'기사 리스트'!C:C,0))),""),"")</f>
        <v/>
      </c>
    </row>
    <row r="1080" spans="4:17">
      <c r="D1080" s="110" t="str">
        <f t="shared" si="49"/>
        <v/>
      </c>
      <c r="E1080" s="110" t="str">
        <f>IF(D1080="기사임",IFERROR(IF((VLOOKUP(CONCATENATE("http://skinnonews.com",A1080),'기사 리스트'!C:E,3,FALSE))&gt;='뉴스룸 요약'!$F$17,"O",""),""),"")</f>
        <v/>
      </c>
      <c r="F1080" s="110" t="str">
        <f>IFERROR(IF(VLOOKUP(CONCATENATE("http://skinnonews.com"&amp;A1080),'기사 리스트'!C:D,2,FALSE)="yes","yes",""),"")</f>
        <v/>
      </c>
      <c r="G1080" s="110" t="str">
        <f>IFERROR(IF(E1080="O",B1080/(EOMONTH('뉴스룸 요약'!$F$17,0)-(VLOOKUP(CONCATENATE("http://skinnonews.com",A1080),'기사 리스트'!C:E,3,FALSE))+1),""),"")</f>
        <v/>
      </c>
      <c r="H1080" s="110" t="str">
        <f>IFERROR(IF(E1080="O",C1080/(EOMONTH('뉴스룸 요약'!$F$17,0)-(VLOOKUP(CONCATENATE("http://skinnonews.com",A1080),'기사 리스트'!C:E,3,FALSE))+1),""),"")</f>
        <v/>
      </c>
      <c r="I1080" s="110" t="str">
        <f t="shared" si="50"/>
        <v/>
      </c>
      <c r="J1080" s="110" t="str">
        <f t="shared" si="51"/>
        <v/>
      </c>
      <c r="L1080" s="111" t="str">
        <f>IFERROR(VLOOKUP("http://skinnonews.com"&amp;A1080,'기사 리스트'!C:E,3,FALSE),"")</f>
        <v/>
      </c>
      <c r="Q1080" s="110" t="str">
        <f>IFERROR(IF(E1080="O",(INDEX('기사 리스트'!B:B,MATCH("http://skinnonews.com"&amp;A1080,'기사 리스트'!C:C,0))),""),"")</f>
        <v/>
      </c>
    </row>
    <row r="1081" spans="4:17">
      <c r="D1081" s="110" t="str">
        <f t="shared" si="49"/>
        <v/>
      </c>
      <c r="E1081" s="110" t="str">
        <f>IF(D1081="기사임",IFERROR(IF((VLOOKUP(CONCATENATE("http://skinnonews.com",A1081),'기사 리스트'!C:E,3,FALSE))&gt;='뉴스룸 요약'!$F$17,"O",""),""),"")</f>
        <v/>
      </c>
      <c r="F1081" s="110" t="str">
        <f>IFERROR(IF(VLOOKUP(CONCATENATE("http://skinnonews.com"&amp;A1081),'기사 리스트'!C:D,2,FALSE)="yes","yes",""),"")</f>
        <v/>
      </c>
      <c r="G1081" s="110" t="str">
        <f>IFERROR(IF(E1081="O",B1081/(EOMONTH('뉴스룸 요약'!$F$17,0)-(VLOOKUP(CONCATENATE("http://skinnonews.com",A1081),'기사 리스트'!C:E,3,FALSE))+1),""),"")</f>
        <v/>
      </c>
      <c r="H1081" s="110" t="str">
        <f>IFERROR(IF(E1081="O",C1081/(EOMONTH('뉴스룸 요약'!$F$17,0)-(VLOOKUP(CONCATENATE("http://skinnonews.com",A1081),'기사 리스트'!C:E,3,FALSE))+1),""),"")</f>
        <v/>
      </c>
      <c r="I1081" s="110" t="str">
        <f t="shared" si="50"/>
        <v/>
      </c>
      <c r="J1081" s="110" t="str">
        <f t="shared" si="51"/>
        <v/>
      </c>
      <c r="L1081" s="111" t="str">
        <f>IFERROR(VLOOKUP("http://skinnonews.com"&amp;A1081,'기사 리스트'!C:E,3,FALSE),"")</f>
        <v/>
      </c>
      <c r="Q1081" s="110" t="str">
        <f>IFERROR(IF(E1081="O",(INDEX('기사 리스트'!B:B,MATCH("http://skinnonews.com"&amp;A1081,'기사 리스트'!C:C,0))),""),"")</f>
        <v/>
      </c>
    </row>
    <row r="1082" spans="4:17">
      <c r="D1082" s="110" t="str">
        <f t="shared" si="49"/>
        <v/>
      </c>
      <c r="E1082" s="110" t="str">
        <f>IF(D1082="기사임",IFERROR(IF((VLOOKUP(CONCATENATE("http://skinnonews.com",A1082),'기사 리스트'!C:E,3,FALSE))&gt;='뉴스룸 요약'!$F$17,"O",""),""),"")</f>
        <v/>
      </c>
      <c r="F1082" s="110" t="str">
        <f>IFERROR(IF(VLOOKUP(CONCATENATE("http://skinnonews.com"&amp;A1082),'기사 리스트'!C:D,2,FALSE)="yes","yes",""),"")</f>
        <v/>
      </c>
      <c r="G1082" s="110" t="str">
        <f>IFERROR(IF(E1082="O",B1082/(EOMONTH('뉴스룸 요약'!$F$17,0)-(VLOOKUP(CONCATENATE("http://skinnonews.com",A1082),'기사 리스트'!C:E,3,FALSE))+1),""),"")</f>
        <v/>
      </c>
      <c r="H1082" s="110" t="str">
        <f>IFERROR(IF(E1082="O",C1082/(EOMONTH('뉴스룸 요약'!$F$17,0)-(VLOOKUP(CONCATENATE("http://skinnonews.com",A1082),'기사 리스트'!C:E,3,FALSE))+1),""),"")</f>
        <v/>
      </c>
      <c r="I1082" s="110" t="str">
        <f t="shared" si="50"/>
        <v/>
      </c>
      <c r="J1082" s="110" t="str">
        <f t="shared" si="51"/>
        <v/>
      </c>
      <c r="L1082" s="111" t="str">
        <f>IFERROR(VLOOKUP("http://skinnonews.com"&amp;A1082,'기사 리스트'!C:E,3,FALSE),"")</f>
        <v/>
      </c>
      <c r="Q1082" s="110" t="str">
        <f>IFERROR(IF(E1082="O",(INDEX('기사 리스트'!B:B,MATCH("http://skinnonews.com"&amp;A1082,'기사 리스트'!C:C,0))),""),"")</f>
        <v/>
      </c>
    </row>
    <row r="1083" spans="4:17">
      <c r="D1083" s="110" t="str">
        <f t="shared" si="49"/>
        <v/>
      </c>
      <c r="E1083" s="110" t="str">
        <f>IF(D1083="기사임",IFERROR(IF((VLOOKUP(CONCATENATE("http://skinnonews.com",A1083),'기사 리스트'!C:E,3,FALSE))&gt;='뉴스룸 요약'!$F$17,"O",""),""),"")</f>
        <v/>
      </c>
      <c r="F1083" s="110" t="str">
        <f>IFERROR(IF(VLOOKUP(CONCATENATE("http://skinnonews.com"&amp;A1083),'기사 리스트'!C:D,2,FALSE)="yes","yes",""),"")</f>
        <v/>
      </c>
      <c r="G1083" s="110" t="str">
        <f>IFERROR(IF(E1083="O",B1083/(EOMONTH('뉴스룸 요약'!$F$17,0)-(VLOOKUP(CONCATENATE("http://skinnonews.com",A1083),'기사 리스트'!C:E,3,FALSE))+1),""),"")</f>
        <v/>
      </c>
      <c r="H1083" s="110" t="str">
        <f>IFERROR(IF(E1083="O",C1083/(EOMONTH('뉴스룸 요약'!$F$17,0)-(VLOOKUP(CONCATENATE("http://skinnonews.com",A1083),'기사 리스트'!C:E,3,FALSE))+1),""),"")</f>
        <v/>
      </c>
      <c r="I1083" s="110" t="str">
        <f t="shared" si="50"/>
        <v/>
      </c>
      <c r="J1083" s="110" t="str">
        <f t="shared" si="51"/>
        <v/>
      </c>
      <c r="L1083" s="111" t="str">
        <f>IFERROR(VLOOKUP("http://skinnonews.com"&amp;A1083,'기사 리스트'!C:E,3,FALSE),"")</f>
        <v/>
      </c>
      <c r="Q1083" s="110" t="str">
        <f>IFERROR(IF(E1083="O",(INDEX('기사 리스트'!B:B,MATCH("http://skinnonews.com"&amp;A1083,'기사 리스트'!C:C,0))),""),"")</f>
        <v/>
      </c>
    </row>
    <row r="1084" spans="4:17">
      <c r="D1084" s="110" t="str">
        <f t="shared" si="49"/>
        <v/>
      </c>
      <c r="E1084" s="110" t="str">
        <f>IF(D1084="기사임",IFERROR(IF((VLOOKUP(CONCATENATE("http://skinnonews.com",A1084),'기사 리스트'!C:E,3,FALSE))&gt;='뉴스룸 요약'!$F$17,"O",""),""),"")</f>
        <v/>
      </c>
      <c r="F1084" s="110" t="str">
        <f>IFERROR(IF(VLOOKUP(CONCATENATE("http://skinnonews.com"&amp;A1084),'기사 리스트'!C:D,2,FALSE)="yes","yes",""),"")</f>
        <v/>
      </c>
      <c r="G1084" s="110" t="str">
        <f>IFERROR(IF(E1084="O",B1084/(EOMONTH('뉴스룸 요약'!$F$17,0)-(VLOOKUP(CONCATENATE("http://skinnonews.com",A1084),'기사 리스트'!C:E,3,FALSE))+1),""),"")</f>
        <v/>
      </c>
      <c r="H1084" s="110" t="str">
        <f>IFERROR(IF(E1084="O",C1084/(EOMONTH('뉴스룸 요약'!$F$17,0)-(VLOOKUP(CONCATENATE("http://skinnonews.com",A1084),'기사 리스트'!C:E,3,FALSE))+1),""),"")</f>
        <v/>
      </c>
      <c r="I1084" s="110" t="str">
        <f t="shared" si="50"/>
        <v/>
      </c>
      <c r="J1084" s="110" t="str">
        <f t="shared" si="51"/>
        <v/>
      </c>
      <c r="L1084" s="111" t="str">
        <f>IFERROR(VLOOKUP("http://skinnonews.com"&amp;A1084,'기사 리스트'!C:E,3,FALSE),"")</f>
        <v/>
      </c>
      <c r="Q1084" s="110" t="str">
        <f>IFERROR(IF(E1084="O",(INDEX('기사 리스트'!B:B,MATCH("http://skinnonews.com"&amp;A1084,'기사 리스트'!C:C,0))),""),"")</f>
        <v/>
      </c>
    </row>
    <row r="1085" spans="4:17">
      <c r="D1085" s="110" t="str">
        <f t="shared" si="49"/>
        <v/>
      </c>
      <c r="E1085" s="110" t="str">
        <f>IF(D1085="기사임",IFERROR(IF((VLOOKUP(CONCATENATE("http://skinnonews.com",A1085),'기사 리스트'!C:E,3,FALSE))&gt;='뉴스룸 요약'!$F$17,"O",""),""),"")</f>
        <v/>
      </c>
      <c r="F1085" s="110" t="str">
        <f>IFERROR(IF(VLOOKUP(CONCATENATE("http://skinnonews.com"&amp;A1085),'기사 리스트'!C:D,2,FALSE)="yes","yes",""),"")</f>
        <v/>
      </c>
      <c r="G1085" s="110" t="str">
        <f>IFERROR(IF(E1085="O",B1085/(EOMONTH('뉴스룸 요약'!$F$17,0)-(VLOOKUP(CONCATENATE("http://skinnonews.com",A1085),'기사 리스트'!C:E,3,FALSE))+1),""),"")</f>
        <v/>
      </c>
      <c r="H1085" s="110" t="str">
        <f>IFERROR(IF(E1085="O",C1085/(EOMONTH('뉴스룸 요약'!$F$17,0)-(VLOOKUP(CONCATENATE("http://skinnonews.com",A1085),'기사 리스트'!C:E,3,FALSE))+1),""),"")</f>
        <v/>
      </c>
      <c r="I1085" s="110" t="str">
        <f t="shared" si="50"/>
        <v/>
      </c>
      <c r="J1085" s="110" t="str">
        <f t="shared" si="51"/>
        <v/>
      </c>
      <c r="L1085" s="111" t="str">
        <f>IFERROR(VLOOKUP("http://skinnonews.com"&amp;A1085,'기사 리스트'!C:E,3,FALSE),"")</f>
        <v/>
      </c>
      <c r="Q1085" s="110" t="str">
        <f>IFERROR(IF(E1085="O",(INDEX('기사 리스트'!B:B,MATCH("http://skinnonews.com"&amp;A1085,'기사 리스트'!C:C,0))),""),"")</f>
        <v/>
      </c>
    </row>
    <row r="1086" spans="4:17">
      <c r="D1086" s="110" t="str">
        <f t="shared" si="49"/>
        <v/>
      </c>
      <c r="E1086" s="110" t="str">
        <f>IF(D1086="기사임",IFERROR(IF((VLOOKUP(CONCATENATE("http://skinnonews.com",A1086),'기사 리스트'!C:E,3,FALSE))&gt;='뉴스룸 요약'!$F$17,"O",""),""),"")</f>
        <v/>
      </c>
      <c r="F1086" s="110" t="str">
        <f>IFERROR(IF(VLOOKUP(CONCATENATE("http://skinnonews.com"&amp;A1086),'기사 리스트'!C:D,2,FALSE)="yes","yes",""),"")</f>
        <v/>
      </c>
      <c r="G1086" s="110" t="str">
        <f>IFERROR(IF(E1086="O",B1086/(EOMONTH('뉴스룸 요약'!$F$17,0)-(VLOOKUP(CONCATENATE("http://skinnonews.com",A1086),'기사 리스트'!C:E,3,FALSE))+1),""),"")</f>
        <v/>
      </c>
      <c r="H1086" s="110" t="str">
        <f>IFERROR(IF(E1086="O",C1086/(EOMONTH('뉴스룸 요약'!$F$17,0)-(VLOOKUP(CONCATENATE("http://skinnonews.com",A1086),'기사 리스트'!C:E,3,FALSE))+1),""),"")</f>
        <v/>
      </c>
      <c r="I1086" s="110" t="str">
        <f t="shared" si="50"/>
        <v/>
      </c>
      <c r="J1086" s="110" t="str">
        <f t="shared" si="51"/>
        <v/>
      </c>
      <c r="L1086" s="111" t="str">
        <f>IFERROR(VLOOKUP("http://skinnonews.com"&amp;A1086,'기사 리스트'!C:E,3,FALSE),"")</f>
        <v/>
      </c>
      <c r="Q1086" s="110" t="str">
        <f>IFERROR(IF(E1086="O",(INDEX('기사 리스트'!B:B,MATCH("http://skinnonews.com"&amp;A1086,'기사 리스트'!C:C,0))),""),"")</f>
        <v/>
      </c>
    </row>
    <row r="1087" spans="4:17">
      <c r="D1087" s="110" t="str">
        <f t="shared" si="49"/>
        <v/>
      </c>
      <c r="E1087" s="110" t="str">
        <f>IF(D1087="기사임",IFERROR(IF((VLOOKUP(CONCATENATE("http://skinnonews.com",A1087),'기사 리스트'!C:E,3,FALSE))&gt;='뉴스룸 요약'!$F$17,"O",""),""),"")</f>
        <v/>
      </c>
      <c r="F1087" s="110" t="str">
        <f>IFERROR(IF(VLOOKUP(CONCATENATE("http://skinnonews.com"&amp;A1087),'기사 리스트'!C:D,2,FALSE)="yes","yes",""),"")</f>
        <v/>
      </c>
      <c r="G1087" s="110" t="str">
        <f>IFERROR(IF(E1087="O",B1087/(EOMONTH('뉴스룸 요약'!$F$17,0)-(VLOOKUP(CONCATENATE("http://skinnonews.com",A1087),'기사 리스트'!C:E,3,FALSE))+1),""),"")</f>
        <v/>
      </c>
      <c r="H1087" s="110" t="str">
        <f>IFERROR(IF(E1087="O",C1087/(EOMONTH('뉴스룸 요약'!$F$17,0)-(VLOOKUP(CONCATENATE("http://skinnonews.com",A1087),'기사 리스트'!C:E,3,FALSE))+1),""),"")</f>
        <v/>
      </c>
      <c r="I1087" s="110" t="str">
        <f t="shared" si="50"/>
        <v/>
      </c>
      <c r="J1087" s="110" t="str">
        <f t="shared" si="51"/>
        <v/>
      </c>
      <c r="L1087" s="111" t="str">
        <f>IFERROR(VLOOKUP("http://skinnonews.com"&amp;A1087,'기사 리스트'!C:E,3,FALSE),"")</f>
        <v/>
      </c>
      <c r="Q1087" s="110" t="str">
        <f>IFERROR(IF(E1087="O",(INDEX('기사 리스트'!B:B,MATCH("http://skinnonews.com"&amp;A1087,'기사 리스트'!C:C,0))),""),"")</f>
        <v/>
      </c>
    </row>
    <row r="1088" spans="4:17">
      <c r="D1088" s="110" t="str">
        <f t="shared" si="49"/>
        <v/>
      </c>
      <c r="E1088" s="110" t="str">
        <f>IF(D1088="기사임",IFERROR(IF((VLOOKUP(CONCATENATE("http://skinnonews.com",A1088),'기사 리스트'!C:E,3,FALSE))&gt;='뉴스룸 요약'!$F$17,"O",""),""),"")</f>
        <v/>
      </c>
      <c r="F1088" s="110" t="str">
        <f>IFERROR(IF(VLOOKUP(CONCATENATE("http://skinnonews.com"&amp;A1088),'기사 리스트'!C:D,2,FALSE)="yes","yes",""),"")</f>
        <v/>
      </c>
      <c r="G1088" s="110" t="str">
        <f>IFERROR(IF(E1088="O",B1088/(EOMONTH('뉴스룸 요약'!$F$17,0)-(VLOOKUP(CONCATENATE("http://skinnonews.com",A1088),'기사 리스트'!C:E,3,FALSE))+1),""),"")</f>
        <v/>
      </c>
      <c r="H1088" s="110" t="str">
        <f>IFERROR(IF(E1088="O",C1088/(EOMONTH('뉴스룸 요약'!$F$17,0)-(VLOOKUP(CONCATENATE("http://skinnonews.com",A1088),'기사 리스트'!C:E,3,FALSE))+1),""),"")</f>
        <v/>
      </c>
      <c r="I1088" s="110" t="str">
        <f t="shared" si="50"/>
        <v/>
      </c>
      <c r="J1088" s="110" t="str">
        <f t="shared" si="51"/>
        <v/>
      </c>
      <c r="L1088" s="111" t="str">
        <f>IFERROR(VLOOKUP("http://skinnonews.com"&amp;A1088,'기사 리스트'!C:E,3,FALSE),"")</f>
        <v/>
      </c>
      <c r="Q1088" s="110" t="str">
        <f>IFERROR(IF(E1088="O",(INDEX('기사 리스트'!B:B,MATCH("http://skinnonews.com"&amp;A1088,'기사 리스트'!C:C,0))),""),"")</f>
        <v/>
      </c>
    </row>
    <row r="1089" spans="4:17">
      <c r="D1089" s="110" t="str">
        <f t="shared" si="49"/>
        <v/>
      </c>
      <c r="E1089" s="110" t="str">
        <f>IF(D1089="기사임",IFERROR(IF((VLOOKUP(CONCATENATE("http://skinnonews.com",A1089),'기사 리스트'!C:E,3,FALSE))&gt;='뉴스룸 요약'!$F$17,"O",""),""),"")</f>
        <v/>
      </c>
      <c r="F1089" s="110" t="str">
        <f>IFERROR(IF(VLOOKUP(CONCATENATE("http://skinnonews.com"&amp;A1089),'기사 리스트'!C:D,2,FALSE)="yes","yes",""),"")</f>
        <v/>
      </c>
      <c r="G1089" s="110" t="str">
        <f>IFERROR(IF(E1089="O",B1089/(EOMONTH('뉴스룸 요약'!$F$17,0)-(VLOOKUP(CONCATENATE("http://skinnonews.com",A1089),'기사 리스트'!C:E,3,FALSE))+1),""),"")</f>
        <v/>
      </c>
      <c r="H1089" s="110" t="str">
        <f>IFERROR(IF(E1089="O",C1089/(EOMONTH('뉴스룸 요약'!$F$17,0)-(VLOOKUP(CONCATENATE("http://skinnonews.com",A1089),'기사 리스트'!C:E,3,FALSE))+1),""),"")</f>
        <v/>
      </c>
      <c r="I1089" s="110" t="str">
        <f t="shared" si="50"/>
        <v/>
      </c>
      <c r="J1089" s="110" t="str">
        <f t="shared" si="51"/>
        <v/>
      </c>
      <c r="L1089" s="111" t="str">
        <f>IFERROR(VLOOKUP("http://skinnonews.com"&amp;A1089,'기사 리스트'!C:E,3,FALSE),"")</f>
        <v/>
      </c>
      <c r="Q1089" s="110" t="str">
        <f>IFERROR(IF(E1089="O",(INDEX('기사 리스트'!B:B,MATCH("http://skinnonews.com"&amp;A1089,'기사 리스트'!C:C,0))),""),"")</f>
        <v/>
      </c>
    </row>
    <row r="1090" spans="4:17">
      <c r="D1090" s="110" t="str">
        <f t="shared" ref="D1090:D1153" si="52">IF(AND(LEFT(A1090,17)="/global/archives/",ISNUMBER(_xlfn.NUMBERVALUE(MID(A1090,18,1))),ISERROR(FIND("ckattempt",A1090)),ISERROR(FIND("preview",A1090))),"기사임","")</f>
        <v/>
      </c>
      <c r="E1090" s="110" t="str">
        <f>IF(D1090="기사임",IFERROR(IF((VLOOKUP(CONCATENATE("http://skinnonews.com",A1090),'기사 리스트'!C:E,3,FALSE))&gt;='뉴스룸 요약'!$F$17,"O",""),""),"")</f>
        <v/>
      </c>
      <c r="F1090" s="110" t="str">
        <f>IFERROR(IF(VLOOKUP(CONCATENATE("http://skinnonews.com"&amp;A1090),'기사 리스트'!C:D,2,FALSE)="yes","yes",""),"")</f>
        <v/>
      </c>
      <c r="G1090" s="110" t="str">
        <f>IFERROR(IF(E1090="O",B1090/(EOMONTH('뉴스룸 요약'!$F$17,0)-(VLOOKUP(CONCATENATE("http://skinnonews.com",A1090),'기사 리스트'!C:E,3,FALSE))+1),""),"")</f>
        <v/>
      </c>
      <c r="H1090" s="110" t="str">
        <f>IFERROR(IF(E1090="O",C1090/(EOMONTH('뉴스룸 요약'!$F$17,0)-(VLOOKUP(CONCATENATE("http://skinnonews.com",A1090),'기사 리스트'!C:E,3,FALSE))+1),""),"")</f>
        <v/>
      </c>
      <c r="I1090" s="110" t="str">
        <f t="shared" si="50"/>
        <v/>
      </c>
      <c r="J1090" s="110" t="str">
        <f t="shared" si="51"/>
        <v/>
      </c>
      <c r="L1090" s="111" t="str">
        <f>IFERROR(VLOOKUP("http://skinnonews.com"&amp;A1090,'기사 리스트'!C:E,3,FALSE),"")</f>
        <v/>
      </c>
      <c r="Q1090" s="110" t="str">
        <f>IFERROR(IF(E1090="O",(INDEX('기사 리스트'!B:B,MATCH("http://skinnonews.com"&amp;A1090,'기사 리스트'!C:C,0))),""),"")</f>
        <v/>
      </c>
    </row>
    <row r="1091" spans="4:17">
      <c r="D1091" s="110" t="str">
        <f t="shared" si="52"/>
        <v/>
      </c>
      <c r="E1091" s="110" t="str">
        <f>IF(D1091="기사임",IFERROR(IF((VLOOKUP(CONCATENATE("http://skinnonews.com",A1091),'기사 리스트'!C:E,3,FALSE))&gt;='뉴스룸 요약'!$F$17,"O",""),""),"")</f>
        <v/>
      </c>
      <c r="F1091" s="110" t="str">
        <f>IFERROR(IF(VLOOKUP(CONCATENATE("http://skinnonews.com"&amp;A1091),'기사 리스트'!C:D,2,FALSE)="yes","yes",""),"")</f>
        <v/>
      </c>
      <c r="G1091" s="110" t="str">
        <f>IFERROR(IF(E1091="O",B1091/(EOMONTH('뉴스룸 요약'!$F$17,0)-(VLOOKUP(CONCATENATE("http://skinnonews.com",A1091),'기사 리스트'!C:E,3,FALSE))+1),""),"")</f>
        <v/>
      </c>
      <c r="H1091" s="110" t="str">
        <f>IFERROR(IF(E1091="O",C1091/(EOMONTH('뉴스룸 요약'!$F$17,0)-(VLOOKUP(CONCATENATE("http://skinnonews.com",A1091),'기사 리스트'!C:E,3,FALSE))+1),""),"")</f>
        <v/>
      </c>
      <c r="I1091" s="110" t="str">
        <f t="shared" si="50"/>
        <v/>
      </c>
      <c r="J1091" s="110" t="str">
        <f t="shared" si="51"/>
        <v/>
      </c>
      <c r="L1091" s="111" t="str">
        <f>IFERROR(VLOOKUP("http://skinnonews.com"&amp;A1091,'기사 리스트'!C:E,3,FALSE),"")</f>
        <v/>
      </c>
      <c r="Q1091" s="110" t="str">
        <f>IFERROR(IF(E1091="O",(INDEX('기사 리스트'!B:B,MATCH("http://skinnonews.com"&amp;A1091,'기사 리스트'!C:C,0))),""),"")</f>
        <v/>
      </c>
    </row>
    <row r="1092" spans="4:17">
      <c r="D1092" s="110" t="str">
        <f t="shared" si="52"/>
        <v/>
      </c>
      <c r="E1092" s="110" t="str">
        <f>IF(D1092="기사임",IFERROR(IF((VLOOKUP(CONCATENATE("http://skinnonews.com",A1092),'기사 리스트'!C:E,3,FALSE))&gt;='뉴스룸 요약'!$F$17,"O",""),""),"")</f>
        <v/>
      </c>
      <c r="F1092" s="110" t="str">
        <f>IFERROR(IF(VLOOKUP(CONCATENATE("http://skinnonews.com"&amp;A1092),'기사 리스트'!C:D,2,FALSE)="yes","yes",""),"")</f>
        <v/>
      </c>
      <c r="G1092" s="110" t="str">
        <f>IFERROR(IF(E1092="O",B1092/(EOMONTH('뉴스룸 요약'!$F$17,0)-(VLOOKUP(CONCATENATE("http://skinnonews.com",A1092),'기사 리스트'!C:E,3,FALSE))+1),""),"")</f>
        <v/>
      </c>
      <c r="H1092" s="110" t="str">
        <f>IFERROR(IF(E1092="O",C1092/(EOMONTH('뉴스룸 요약'!$F$17,0)-(VLOOKUP(CONCATENATE("http://skinnonews.com",A1092),'기사 리스트'!C:E,3,FALSE))+1),""),"")</f>
        <v/>
      </c>
      <c r="I1092" s="110" t="str">
        <f t="shared" si="50"/>
        <v/>
      </c>
      <c r="J1092" s="110" t="str">
        <f t="shared" si="51"/>
        <v/>
      </c>
      <c r="L1092" s="111" t="str">
        <f>IFERROR(VLOOKUP("http://skinnonews.com"&amp;A1092,'기사 리스트'!C:E,3,FALSE),"")</f>
        <v/>
      </c>
      <c r="Q1092" s="110" t="str">
        <f>IFERROR(IF(E1092="O",(INDEX('기사 리스트'!B:B,MATCH("http://skinnonews.com"&amp;A1092,'기사 리스트'!C:C,0))),""),"")</f>
        <v/>
      </c>
    </row>
    <row r="1093" spans="4:17">
      <c r="D1093" s="110" t="str">
        <f t="shared" si="52"/>
        <v/>
      </c>
      <c r="E1093" s="110" t="str">
        <f>IF(D1093="기사임",IFERROR(IF((VLOOKUP(CONCATENATE("http://skinnonews.com",A1093),'기사 리스트'!C:E,3,FALSE))&gt;='뉴스룸 요약'!$F$17,"O",""),""),"")</f>
        <v/>
      </c>
      <c r="F1093" s="110" t="str">
        <f>IFERROR(IF(VLOOKUP(CONCATENATE("http://skinnonews.com"&amp;A1093),'기사 리스트'!C:D,2,FALSE)="yes","yes",""),"")</f>
        <v/>
      </c>
      <c r="G1093" s="110" t="str">
        <f>IFERROR(IF(E1093="O",B1093/(EOMONTH('뉴스룸 요약'!$F$17,0)-(VLOOKUP(CONCATENATE("http://skinnonews.com",A1093),'기사 리스트'!C:E,3,FALSE))+1),""),"")</f>
        <v/>
      </c>
      <c r="H1093" s="110" t="str">
        <f>IFERROR(IF(E1093="O",C1093/(EOMONTH('뉴스룸 요약'!$F$17,0)-(VLOOKUP(CONCATENATE("http://skinnonews.com",A1093),'기사 리스트'!C:E,3,FALSE))+1),""),"")</f>
        <v/>
      </c>
      <c r="I1093" s="110" t="str">
        <f t="shared" si="50"/>
        <v/>
      </c>
      <c r="J1093" s="110" t="str">
        <f t="shared" si="51"/>
        <v/>
      </c>
      <c r="L1093" s="111" t="str">
        <f>IFERROR(VLOOKUP("http://skinnonews.com"&amp;A1093,'기사 리스트'!C:E,3,FALSE),"")</f>
        <v/>
      </c>
      <c r="Q1093" s="110" t="str">
        <f>IFERROR(IF(E1093="O",(INDEX('기사 리스트'!B:B,MATCH("http://skinnonews.com"&amp;A1093,'기사 리스트'!C:C,0))),""),"")</f>
        <v/>
      </c>
    </row>
    <row r="1094" spans="4:17">
      <c r="D1094" s="110" t="str">
        <f t="shared" si="52"/>
        <v/>
      </c>
      <c r="E1094" s="110" t="str">
        <f>IF(D1094="기사임",IFERROR(IF((VLOOKUP(CONCATENATE("http://skinnonews.com",A1094),'기사 리스트'!C:E,3,FALSE))&gt;='뉴스룸 요약'!$F$17,"O",""),""),"")</f>
        <v/>
      </c>
      <c r="F1094" s="110" t="str">
        <f>IFERROR(IF(VLOOKUP(CONCATENATE("http://skinnonews.com"&amp;A1094),'기사 리스트'!C:D,2,FALSE)="yes","yes",""),"")</f>
        <v/>
      </c>
      <c r="G1094" s="110" t="str">
        <f>IFERROR(IF(E1094="O",B1094/(EOMONTH('뉴스룸 요약'!$F$17,0)-(VLOOKUP(CONCATENATE("http://skinnonews.com",A1094),'기사 리스트'!C:E,3,FALSE))+1),""),"")</f>
        <v/>
      </c>
      <c r="H1094" s="110" t="str">
        <f>IFERROR(IF(E1094="O",C1094/(EOMONTH('뉴스룸 요약'!$F$17,0)-(VLOOKUP(CONCATENATE("http://skinnonews.com",A1094),'기사 리스트'!C:E,3,FALSE))+1),""),"")</f>
        <v/>
      </c>
      <c r="I1094" s="110" t="str">
        <f t="shared" ref="I1094:I1145" si="53">IFERROR(_xlfn.RANK.EQ(G1094,G:G,0),"")</f>
        <v/>
      </c>
      <c r="J1094" s="110" t="str">
        <f t="shared" ref="J1094:J1145" si="54">IFERROR(_xlfn.RANK.EQ(H1094,H:H,0),"")</f>
        <v/>
      </c>
      <c r="L1094" s="111" t="str">
        <f>IFERROR(VLOOKUP("http://skinnonews.com"&amp;A1094,'기사 리스트'!C:E,3,FALSE),"")</f>
        <v/>
      </c>
      <c r="Q1094" s="110" t="str">
        <f>IFERROR(IF(E1094="O",(INDEX('기사 리스트'!B:B,MATCH("http://skinnonews.com"&amp;A1094,'기사 리스트'!C:C,0))),""),"")</f>
        <v/>
      </c>
    </row>
    <row r="1095" spans="4:17">
      <c r="D1095" s="110" t="str">
        <f t="shared" si="52"/>
        <v/>
      </c>
      <c r="E1095" s="110" t="str">
        <f>IF(D1095="기사임",IFERROR(IF((VLOOKUP(CONCATENATE("http://skinnonews.com",A1095),'기사 리스트'!C:E,3,FALSE))&gt;='뉴스룸 요약'!$F$17,"O",""),""),"")</f>
        <v/>
      </c>
      <c r="F1095" s="110" t="str">
        <f>IFERROR(IF(VLOOKUP(CONCATENATE("http://skinnonews.com"&amp;A1095),'기사 리스트'!C:D,2,FALSE)="yes","yes",""),"")</f>
        <v/>
      </c>
      <c r="G1095" s="110" t="str">
        <f>IFERROR(IF(E1095="O",B1095/(EOMONTH('뉴스룸 요약'!$F$17,0)-(VLOOKUP(CONCATENATE("http://skinnonews.com",A1095),'기사 리스트'!C:E,3,FALSE))+1),""),"")</f>
        <v/>
      </c>
      <c r="H1095" s="110" t="str">
        <f>IFERROR(IF(E1095="O",C1095/(EOMONTH('뉴스룸 요약'!$F$17,0)-(VLOOKUP(CONCATENATE("http://skinnonews.com",A1095),'기사 리스트'!C:E,3,FALSE))+1),""),"")</f>
        <v/>
      </c>
      <c r="I1095" s="110" t="str">
        <f t="shared" si="53"/>
        <v/>
      </c>
      <c r="J1095" s="110" t="str">
        <f t="shared" si="54"/>
        <v/>
      </c>
      <c r="L1095" s="111" t="str">
        <f>IFERROR(VLOOKUP("http://skinnonews.com"&amp;A1095,'기사 리스트'!C:E,3,FALSE),"")</f>
        <v/>
      </c>
      <c r="Q1095" s="110" t="str">
        <f>IFERROR(IF(E1095="O",(INDEX('기사 리스트'!B:B,MATCH("http://skinnonews.com"&amp;A1095,'기사 리스트'!C:C,0))),""),"")</f>
        <v/>
      </c>
    </row>
    <row r="1096" spans="4:17">
      <c r="D1096" s="110" t="str">
        <f t="shared" si="52"/>
        <v/>
      </c>
      <c r="E1096" s="110" t="str">
        <f>IF(D1096="기사임",IFERROR(IF((VLOOKUP(CONCATENATE("http://skinnonews.com",A1096),'기사 리스트'!C:E,3,FALSE))&gt;='뉴스룸 요약'!$F$17,"O",""),""),"")</f>
        <v/>
      </c>
      <c r="F1096" s="110" t="str">
        <f>IFERROR(IF(VLOOKUP(CONCATENATE("http://skinnonews.com"&amp;A1096),'기사 리스트'!C:D,2,FALSE)="yes","yes",""),"")</f>
        <v/>
      </c>
      <c r="G1096" s="110" t="str">
        <f>IFERROR(IF(E1096="O",B1096/(EOMONTH('뉴스룸 요약'!$F$17,0)-(VLOOKUP(CONCATENATE("http://skinnonews.com",A1096),'기사 리스트'!C:E,3,FALSE))+1),""),"")</f>
        <v/>
      </c>
      <c r="H1096" s="110" t="str">
        <f>IFERROR(IF(E1096="O",C1096/(EOMONTH('뉴스룸 요약'!$F$17,0)-(VLOOKUP(CONCATENATE("http://skinnonews.com",A1096),'기사 리스트'!C:E,3,FALSE))+1),""),"")</f>
        <v/>
      </c>
      <c r="I1096" s="110" t="str">
        <f t="shared" si="53"/>
        <v/>
      </c>
      <c r="J1096" s="110" t="str">
        <f t="shared" si="54"/>
        <v/>
      </c>
      <c r="L1096" s="111" t="str">
        <f>IFERROR(VLOOKUP("http://skinnonews.com"&amp;A1096,'기사 리스트'!C:E,3,FALSE),"")</f>
        <v/>
      </c>
      <c r="Q1096" s="110" t="str">
        <f>IFERROR(IF(E1096="O",(INDEX('기사 리스트'!B:B,MATCH("http://skinnonews.com"&amp;A1096,'기사 리스트'!C:C,0))),""),"")</f>
        <v/>
      </c>
    </row>
    <row r="1097" spans="4:17">
      <c r="D1097" s="110" t="str">
        <f t="shared" si="52"/>
        <v/>
      </c>
      <c r="E1097" s="110" t="str">
        <f>IF(D1097="기사임",IFERROR(IF((VLOOKUP(CONCATENATE("http://skinnonews.com",A1097),'기사 리스트'!C:E,3,FALSE))&gt;='뉴스룸 요약'!$F$17,"O",""),""),"")</f>
        <v/>
      </c>
      <c r="F1097" s="110" t="str">
        <f>IFERROR(IF(VLOOKUP(CONCATENATE("http://skinnonews.com"&amp;A1097),'기사 리스트'!C:D,2,FALSE)="yes","yes",""),"")</f>
        <v/>
      </c>
      <c r="G1097" s="110" t="str">
        <f>IFERROR(IF(E1097="O",B1097/(EOMONTH('뉴스룸 요약'!$F$17,0)-(VLOOKUP(CONCATENATE("http://skinnonews.com",A1097),'기사 리스트'!C:E,3,FALSE))+1),""),"")</f>
        <v/>
      </c>
      <c r="H1097" s="110" t="str">
        <f>IFERROR(IF(E1097="O",C1097/(EOMONTH('뉴스룸 요약'!$F$17,0)-(VLOOKUP(CONCATENATE("http://skinnonews.com",A1097),'기사 리스트'!C:E,3,FALSE))+1),""),"")</f>
        <v/>
      </c>
      <c r="I1097" s="110" t="str">
        <f t="shared" si="53"/>
        <v/>
      </c>
      <c r="J1097" s="110" t="str">
        <f t="shared" si="54"/>
        <v/>
      </c>
      <c r="L1097" s="111" t="str">
        <f>IFERROR(VLOOKUP("http://skinnonews.com"&amp;A1097,'기사 리스트'!C:E,3,FALSE),"")</f>
        <v/>
      </c>
      <c r="Q1097" s="110" t="str">
        <f>IFERROR(IF(E1097="O",(INDEX('기사 리스트'!B:B,MATCH("http://skinnonews.com"&amp;A1097,'기사 리스트'!C:C,0))),""),"")</f>
        <v/>
      </c>
    </row>
    <row r="1098" spans="4:17">
      <c r="D1098" s="110" t="str">
        <f t="shared" si="52"/>
        <v/>
      </c>
      <c r="E1098" s="110" t="str">
        <f>IF(D1098="기사임",IFERROR(IF((VLOOKUP(CONCATENATE("http://skinnonews.com",A1098),'기사 리스트'!C:E,3,FALSE))&gt;='뉴스룸 요약'!$F$17,"O",""),""),"")</f>
        <v/>
      </c>
      <c r="F1098" s="110" t="str">
        <f>IFERROR(IF(VLOOKUP(CONCATENATE("http://skinnonews.com"&amp;A1098),'기사 리스트'!C:D,2,FALSE)="yes","yes",""),"")</f>
        <v/>
      </c>
      <c r="G1098" s="110" t="str">
        <f>IFERROR(IF(E1098="O",B1098/(EOMONTH('뉴스룸 요약'!$F$17,0)-(VLOOKUP(CONCATENATE("http://skinnonews.com",A1098),'기사 리스트'!C:E,3,FALSE))+1),""),"")</f>
        <v/>
      </c>
      <c r="H1098" s="110" t="str">
        <f>IFERROR(IF(E1098="O",C1098/(EOMONTH('뉴스룸 요약'!$F$17,0)-(VLOOKUP(CONCATENATE("http://skinnonews.com",A1098),'기사 리스트'!C:E,3,FALSE))+1),""),"")</f>
        <v/>
      </c>
      <c r="I1098" s="110" t="str">
        <f t="shared" si="53"/>
        <v/>
      </c>
      <c r="J1098" s="110" t="str">
        <f t="shared" si="54"/>
        <v/>
      </c>
      <c r="L1098" s="111" t="str">
        <f>IFERROR(VLOOKUP("http://skinnonews.com"&amp;A1098,'기사 리스트'!C:E,3,FALSE),"")</f>
        <v/>
      </c>
      <c r="Q1098" s="110" t="str">
        <f>IFERROR(IF(E1098="O",(INDEX('기사 리스트'!B:B,MATCH("http://skinnonews.com"&amp;A1098,'기사 리스트'!C:C,0))),""),"")</f>
        <v/>
      </c>
    </row>
    <row r="1099" spans="4:17">
      <c r="D1099" s="110" t="str">
        <f t="shared" si="52"/>
        <v/>
      </c>
      <c r="E1099" s="110" t="str">
        <f>IF(D1099="기사임",IFERROR(IF((VLOOKUP(CONCATENATE("http://skinnonews.com",A1099),'기사 리스트'!C:E,3,FALSE))&gt;='뉴스룸 요약'!$F$17,"O",""),""),"")</f>
        <v/>
      </c>
      <c r="F1099" s="110" t="str">
        <f>IFERROR(IF(VLOOKUP(CONCATENATE("http://skinnonews.com"&amp;A1099),'기사 리스트'!C:D,2,FALSE)="yes","yes",""),"")</f>
        <v/>
      </c>
      <c r="G1099" s="110" t="str">
        <f>IFERROR(IF(E1099="O",B1099/(EOMONTH('뉴스룸 요약'!$F$17,0)-(VLOOKUP(CONCATENATE("http://skinnonews.com",A1099),'기사 리스트'!C:E,3,FALSE))+1),""),"")</f>
        <v/>
      </c>
      <c r="H1099" s="110" t="str">
        <f>IFERROR(IF(E1099="O",C1099/(EOMONTH('뉴스룸 요약'!$F$17,0)-(VLOOKUP(CONCATENATE("http://skinnonews.com",A1099),'기사 리스트'!C:E,3,FALSE))+1),""),"")</f>
        <v/>
      </c>
      <c r="I1099" s="110" t="str">
        <f t="shared" si="53"/>
        <v/>
      </c>
      <c r="J1099" s="110" t="str">
        <f t="shared" si="54"/>
        <v/>
      </c>
      <c r="L1099" s="111" t="str">
        <f>IFERROR(VLOOKUP("http://skinnonews.com"&amp;A1099,'기사 리스트'!C:E,3,FALSE),"")</f>
        <v/>
      </c>
      <c r="Q1099" s="110" t="str">
        <f>IFERROR(IF(E1099="O",(INDEX('기사 리스트'!B:B,MATCH("http://skinnonews.com"&amp;A1099,'기사 리스트'!C:C,0))),""),"")</f>
        <v/>
      </c>
    </row>
    <row r="1100" spans="4:17">
      <c r="D1100" s="110" t="str">
        <f t="shared" si="52"/>
        <v/>
      </c>
      <c r="E1100" s="110" t="str">
        <f>IF(D1100="기사임",IFERROR(IF((VLOOKUP(CONCATENATE("http://skinnonews.com",A1100),'기사 리스트'!C:E,3,FALSE))&gt;='뉴스룸 요약'!$F$17,"O",""),""),"")</f>
        <v/>
      </c>
      <c r="F1100" s="110" t="str">
        <f>IFERROR(IF(VLOOKUP(CONCATENATE("http://skinnonews.com"&amp;A1100),'기사 리스트'!C:D,2,FALSE)="yes","yes",""),"")</f>
        <v/>
      </c>
      <c r="G1100" s="110" t="str">
        <f>IFERROR(IF(E1100="O",B1100/(EOMONTH('뉴스룸 요약'!$F$17,0)-(VLOOKUP(CONCATENATE("http://skinnonews.com",A1100),'기사 리스트'!C:E,3,FALSE))+1),""),"")</f>
        <v/>
      </c>
      <c r="H1100" s="110" t="str">
        <f>IFERROR(IF(E1100="O",C1100/(EOMONTH('뉴스룸 요약'!$F$17,0)-(VLOOKUP(CONCATENATE("http://skinnonews.com",A1100),'기사 리스트'!C:E,3,FALSE))+1),""),"")</f>
        <v/>
      </c>
      <c r="I1100" s="110" t="str">
        <f t="shared" si="53"/>
        <v/>
      </c>
      <c r="J1100" s="110" t="str">
        <f t="shared" si="54"/>
        <v/>
      </c>
      <c r="L1100" s="111" t="str">
        <f>IFERROR(VLOOKUP("http://skinnonews.com"&amp;A1100,'기사 리스트'!C:E,3,FALSE),"")</f>
        <v/>
      </c>
      <c r="Q1100" s="110" t="str">
        <f>IFERROR(IF(E1100="O",(INDEX('기사 리스트'!B:B,MATCH("http://skinnonews.com"&amp;A1100,'기사 리스트'!C:C,0))),""),"")</f>
        <v/>
      </c>
    </row>
    <row r="1101" spans="4:17">
      <c r="D1101" s="110" t="str">
        <f t="shared" si="52"/>
        <v/>
      </c>
      <c r="E1101" s="110" t="str">
        <f>IF(D1101="기사임",IFERROR(IF((VLOOKUP(CONCATENATE("http://skinnonews.com",A1101),'기사 리스트'!C:E,3,FALSE))&gt;='뉴스룸 요약'!$F$17,"O",""),""),"")</f>
        <v/>
      </c>
      <c r="F1101" s="110" t="str">
        <f>IFERROR(IF(VLOOKUP(CONCATENATE("http://skinnonews.com"&amp;A1101),'기사 리스트'!C:D,2,FALSE)="yes","yes",""),"")</f>
        <v/>
      </c>
      <c r="G1101" s="110" t="str">
        <f>IFERROR(IF(E1101="O",B1101/(EOMONTH('뉴스룸 요약'!$F$17,0)-(VLOOKUP(CONCATENATE("http://skinnonews.com",A1101),'기사 리스트'!C:E,3,FALSE))+1),""),"")</f>
        <v/>
      </c>
      <c r="H1101" s="110" t="str">
        <f>IFERROR(IF(E1101="O",C1101/(EOMONTH('뉴스룸 요약'!$F$17,0)-(VLOOKUP(CONCATENATE("http://skinnonews.com",A1101),'기사 리스트'!C:E,3,FALSE))+1),""),"")</f>
        <v/>
      </c>
      <c r="I1101" s="110" t="str">
        <f t="shared" si="53"/>
        <v/>
      </c>
      <c r="J1101" s="110" t="str">
        <f t="shared" si="54"/>
        <v/>
      </c>
      <c r="L1101" s="111" t="str">
        <f>IFERROR(VLOOKUP("http://skinnonews.com"&amp;A1101,'기사 리스트'!C:E,3,FALSE),"")</f>
        <v/>
      </c>
      <c r="Q1101" s="110" t="str">
        <f>IFERROR(IF(E1101="O",(INDEX('기사 리스트'!B:B,MATCH("http://skinnonews.com"&amp;A1101,'기사 리스트'!C:C,0))),""),"")</f>
        <v/>
      </c>
    </row>
    <row r="1102" spans="4:17">
      <c r="D1102" s="110" t="str">
        <f t="shared" si="52"/>
        <v/>
      </c>
      <c r="E1102" s="110" t="str">
        <f>IF(D1102="기사임",IFERROR(IF((VLOOKUP(CONCATENATE("http://skinnonews.com",A1102),'기사 리스트'!C:E,3,FALSE))&gt;='뉴스룸 요약'!$F$17,"O",""),""),"")</f>
        <v/>
      </c>
      <c r="F1102" s="110" t="str">
        <f>IFERROR(IF(VLOOKUP(CONCATENATE("http://skinnonews.com"&amp;A1102),'기사 리스트'!C:D,2,FALSE)="yes","yes",""),"")</f>
        <v/>
      </c>
      <c r="G1102" s="110" t="str">
        <f>IFERROR(IF(E1102="O",B1102/(EOMONTH('뉴스룸 요약'!$F$17,0)-(VLOOKUP(CONCATENATE("http://skinnonews.com",A1102),'기사 리스트'!C:E,3,FALSE))+1),""),"")</f>
        <v/>
      </c>
      <c r="H1102" s="110" t="str">
        <f>IFERROR(IF(E1102="O",C1102/(EOMONTH('뉴스룸 요약'!$F$17,0)-(VLOOKUP(CONCATENATE("http://skinnonews.com",A1102),'기사 리스트'!C:E,3,FALSE))+1),""),"")</f>
        <v/>
      </c>
      <c r="I1102" s="110" t="str">
        <f t="shared" si="53"/>
        <v/>
      </c>
      <c r="J1102" s="110" t="str">
        <f t="shared" si="54"/>
        <v/>
      </c>
      <c r="L1102" s="111" t="str">
        <f>IFERROR(VLOOKUP("http://skinnonews.com"&amp;A1102,'기사 리스트'!C:E,3,FALSE),"")</f>
        <v/>
      </c>
      <c r="Q1102" s="110" t="str">
        <f>IFERROR(IF(E1102="O",(INDEX('기사 리스트'!B:B,MATCH("http://skinnonews.com"&amp;A1102,'기사 리스트'!C:C,0))),""),"")</f>
        <v/>
      </c>
    </row>
    <row r="1103" spans="4:17">
      <c r="D1103" s="110" t="str">
        <f t="shared" si="52"/>
        <v/>
      </c>
      <c r="E1103" s="110" t="str">
        <f>IF(D1103="기사임",IFERROR(IF((VLOOKUP(CONCATENATE("http://skinnonews.com",A1103),'기사 리스트'!C:E,3,FALSE))&gt;='뉴스룸 요약'!$F$17,"O",""),""),"")</f>
        <v/>
      </c>
      <c r="F1103" s="110" t="str">
        <f>IFERROR(IF(VLOOKUP(CONCATENATE("http://skinnonews.com"&amp;A1103),'기사 리스트'!C:D,2,FALSE)="yes","yes",""),"")</f>
        <v/>
      </c>
      <c r="G1103" s="110" t="str">
        <f>IFERROR(IF(E1103="O",B1103/(EOMONTH('뉴스룸 요약'!$F$17,0)-(VLOOKUP(CONCATENATE("http://skinnonews.com",A1103),'기사 리스트'!C:E,3,FALSE))+1),""),"")</f>
        <v/>
      </c>
      <c r="H1103" s="110" t="str">
        <f>IFERROR(IF(E1103="O",C1103/(EOMONTH('뉴스룸 요약'!$F$17,0)-(VLOOKUP(CONCATENATE("http://skinnonews.com",A1103),'기사 리스트'!C:E,3,FALSE))+1),""),"")</f>
        <v/>
      </c>
      <c r="I1103" s="110" t="str">
        <f t="shared" si="53"/>
        <v/>
      </c>
      <c r="J1103" s="110" t="str">
        <f t="shared" si="54"/>
        <v/>
      </c>
      <c r="L1103" s="111" t="str">
        <f>IFERROR(VLOOKUP("http://skinnonews.com"&amp;A1103,'기사 리스트'!C:E,3,FALSE),"")</f>
        <v/>
      </c>
      <c r="Q1103" s="110" t="str">
        <f>IFERROR(IF(E1103="O",(INDEX('기사 리스트'!B:B,MATCH("http://skinnonews.com"&amp;A1103,'기사 리스트'!C:C,0))),""),"")</f>
        <v/>
      </c>
    </row>
    <row r="1104" spans="4:17">
      <c r="D1104" s="110" t="str">
        <f t="shared" si="52"/>
        <v/>
      </c>
      <c r="E1104" s="110" t="str">
        <f>IF(D1104="기사임",IFERROR(IF((VLOOKUP(CONCATENATE("http://skinnonews.com",A1104),'기사 리스트'!C:E,3,FALSE))&gt;='뉴스룸 요약'!$F$17,"O",""),""),"")</f>
        <v/>
      </c>
      <c r="F1104" s="110" t="str">
        <f>IFERROR(IF(VLOOKUP(CONCATENATE("http://skinnonews.com"&amp;A1104),'기사 리스트'!C:D,2,FALSE)="yes","yes",""),"")</f>
        <v/>
      </c>
      <c r="G1104" s="110" t="str">
        <f>IFERROR(IF(E1104="O",B1104/(EOMONTH('뉴스룸 요약'!$F$17,0)-(VLOOKUP(CONCATENATE("http://skinnonews.com",A1104),'기사 리스트'!C:E,3,FALSE))+1),""),"")</f>
        <v/>
      </c>
      <c r="H1104" s="110" t="str">
        <f>IFERROR(IF(E1104="O",C1104/(EOMONTH('뉴스룸 요약'!$F$17,0)-(VLOOKUP(CONCATENATE("http://skinnonews.com",A1104),'기사 리스트'!C:E,3,FALSE))+1),""),"")</f>
        <v/>
      </c>
      <c r="I1104" s="110" t="str">
        <f t="shared" si="53"/>
        <v/>
      </c>
      <c r="J1104" s="110" t="str">
        <f t="shared" si="54"/>
        <v/>
      </c>
      <c r="L1104" s="111" t="str">
        <f>IFERROR(VLOOKUP("http://skinnonews.com"&amp;A1104,'기사 리스트'!C:E,3,FALSE),"")</f>
        <v/>
      </c>
      <c r="Q1104" s="110" t="str">
        <f>IFERROR(IF(E1104="O",(INDEX('기사 리스트'!B:B,MATCH("http://skinnonews.com"&amp;A1104,'기사 리스트'!C:C,0))),""),"")</f>
        <v/>
      </c>
    </row>
    <row r="1105" spans="4:17">
      <c r="D1105" s="110" t="str">
        <f t="shared" si="52"/>
        <v/>
      </c>
      <c r="E1105" s="110" t="str">
        <f>IF(D1105="기사임",IFERROR(IF((VLOOKUP(CONCATENATE("http://skinnonews.com",A1105),'기사 리스트'!C:E,3,FALSE))&gt;='뉴스룸 요약'!$F$17,"O",""),""),"")</f>
        <v/>
      </c>
      <c r="F1105" s="110" t="str">
        <f>IFERROR(IF(VLOOKUP(CONCATENATE("http://skinnonews.com"&amp;A1105),'기사 리스트'!C:D,2,FALSE)="yes","yes",""),"")</f>
        <v/>
      </c>
      <c r="G1105" s="110" t="str">
        <f>IFERROR(IF(E1105="O",B1105/(EOMONTH('뉴스룸 요약'!$F$17,0)-(VLOOKUP(CONCATENATE("http://skinnonews.com",A1105),'기사 리스트'!C:E,3,FALSE))+1),""),"")</f>
        <v/>
      </c>
      <c r="H1105" s="110" t="str">
        <f>IFERROR(IF(E1105="O",C1105/(EOMONTH('뉴스룸 요약'!$F$17,0)-(VLOOKUP(CONCATENATE("http://skinnonews.com",A1105),'기사 리스트'!C:E,3,FALSE))+1),""),"")</f>
        <v/>
      </c>
      <c r="I1105" s="110" t="str">
        <f t="shared" si="53"/>
        <v/>
      </c>
      <c r="J1105" s="110" t="str">
        <f t="shared" si="54"/>
        <v/>
      </c>
      <c r="L1105" s="111" t="str">
        <f>IFERROR(VLOOKUP("http://skinnonews.com"&amp;A1105,'기사 리스트'!C:E,3,FALSE),"")</f>
        <v/>
      </c>
      <c r="Q1105" s="110" t="str">
        <f>IFERROR(IF(E1105="O",(INDEX('기사 리스트'!B:B,MATCH("http://skinnonews.com"&amp;A1105,'기사 리스트'!C:C,0))),""),"")</f>
        <v/>
      </c>
    </row>
    <row r="1106" spans="4:17">
      <c r="D1106" s="110" t="str">
        <f t="shared" si="52"/>
        <v/>
      </c>
      <c r="E1106" s="110" t="str">
        <f>IF(D1106="기사임",IFERROR(IF((VLOOKUP(CONCATENATE("http://skinnonews.com",A1106),'기사 리스트'!C:E,3,FALSE))&gt;='뉴스룸 요약'!$F$17,"O",""),""),"")</f>
        <v/>
      </c>
      <c r="F1106" s="110" t="str">
        <f>IFERROR(IF(VLOOKUP(CONCATENATE("http://skinnonews.com"&amp;A1106),'기사 리스트'!C:D,2,FALSE)="yes","yes",""),"")</f>
        <v/>
      </c>
      <c r="G1106" s="110" t="str">
        <f>IFERROR(IF(E1106="O",B1106/(EOMONTH('뉴스룸 요약'!$F$17,0)-(VLOOKUP(CONCATENATE("http://skinnonews.com",A1106),'기사 리스트'!C:E,3,FALSE))+1),""),"")</f>
        <v/>
      </c>
      <c r="H1106" s="110" t="str">
        <f>IFERROR(IF(E1106="O",C1106/(EOMONTH('뉴스룸 요약'!$F$17,0)-(VLOOKUP(CONCATENATE("http://skinnonews.com",A1106),'기사 리스트'!C:E,3,FALSE))+1),""),"")</f>
        <v/>
      </c>
      <c r="I1106" s="110" t="str">
        <f t="shared" si="53"/>
        <v/>
      </c>
      <c r="J1106" s="110" t="str">
        <f t="shared" si="54"/>
        <v/>
      </c>
      <c r="L1106" s="111" t="str">
        <f>IFERROR(VLOOKUP("http://skinnonews.com"&amp;A1106,'기사 리스트'!C:E,3,FALSE),"")</f>
        <v/>
      </c>
      <c r="Q1106" s="110" t="str">
        <f>IFERROR(IF(E1106="O",(INDEX('기사 리스트'!B:B,MATCH("http://skinnonews.com"&amp;A1106,'기사 리스트'!C:C,0))),""),"")</f>
        <v/>
      </c>
    </row>
    <row r="1107" spans="4:17">
      <c r="D1107" s="110" t="str">
        <f t="shared" si="52"/>
        <v/>
      </c>
      <c r="E1107" s="110" t="str">
        <f>IF(D1107="기사임",IFERROR(IF((VLOOKUP(CONCATENATE("http://skinnonews.com",A1107),'기사 리스트'!C:E,3,FALSE))&gt;='뉴스룸 요약'!$F$17,"O",""),""),"")</f>
        <v/>
      </c>
      <c r="F1107" s="110" t="str">
        <f>IFERROR(IF(VLOOKUP(CONCATENATE("http://skinnonews.com"&amp;A1107),'기사 리스트'!C:D,2,FALSE)="yes","yes",""),"")</f>
        <v/>
      </c>
      <c r="G1107" s="110" t="str">
        <f>IFERROR(IF(E1107="O",B1107/(EOMONTH('뉴스룸 요약'!$F$17,0)-(VLOOKUP(CONCATENATE("http://skinnonews.com",A1107),'기사 리스트'!C:E,3,FALSE))+1),""),"")</f>
        <v/>
      </c>
      <c r="H1107" s="110" t="str">
        <f>IFERROR(IF(E1107="O",C1107/(EOMONTH('뉴스룸 요약'!$F$17,0)-(VLOOKUP(CONCATENATE("http://skinnonews.com",A1107),'기사 리스트'!C:E,3,FALSE))+1),""),"")</f>
        <v/>
      </c>
      <c r="I1107" s="110" t="str">
        <f t="shared" si="53"/>
        <v/>
      </c>
      <c r="J1107" s="110" t="str">
        <f t="shared" si="54"/>
        <v/>
      </c>
      <c r="L1107" s="111" t="str">
        <f>IFERROR(VLOOKUP("http://skinnonews.com"&amp;A1107,'기사 리스트'!C:E,3,FALSE),"")</f>
        <v/>
      </c>
      <c r="Q1107" s="110" t="str">
        <f>IFERROR(IF(E1107="O",(INDEX('기사 리스트'!B:B,MATCH("http://skinnonews.com"&amp;A1107,'기사 리스트'!C:C,0))),""),"")</f>
        <v/>
      </c>
    </row>
    <row r="1108" spans="4:17">
      <c r="D1108" s="110" t="str">
        <f t="shared" si="52"/>
        <v/>
      </c>
      <c r="E1108" s="110" t="str">
        <f>IF(D1108="기사임",IFERROR(IF((VLOOKUP(CONCATENATE("http://skinnonews.com",A1108),'기사 리스트'!C:E,3,FALSE))&gt;='뉴스룸 요약'!$F$17,"O",""),""),"")</f>
        <v/>
      </c>
      <c r="F1108" s="110" t="str">
        <f>IFERROR(IF(VLOOKUP(CONCATENATE("http://skinnonews.com"&amp;A1108),'기사 리스트'!C:D,2,FALSE)="yes","yes",""),"")</f>
        <v/>
      </c>
      <c r="G1108" s="110" t="str">
        <f>IFERROR(IF(E1108="O",B1108/(EOMONTH('뉴스룸 요약'!$F$17,0)-(VLOOKUP(CONCATENATE("http://skinnonews.com",A1108),'기사 리스트'!C:E,3,FALSE))+1),""),"")</f>
        <v/>
      </c>
      <c r="H1108" s="110" t="str">
        <f>IFERROR(IF(E1108="O",C1108/(EOMONTH('뉴스룸 요약'!$F$17,0)-(VLOOKUP(CONCATENATE("http://skinnonews.com",A1108),'기사 리스트'!C:E,3,FALSE))+1),""),"")</f>
        <v/>
      </c>
      <c r="I1108" s="110" t="str">
        <f t="shared" si="53"/>
        <v/>
      </c>
      <c r="J1108" s="110" t="str">
        <f t="shared" si="54"/>
        <v/>
      </c>
      <c r="L1108" s="111" t="str">
        <f>IFERROR(VLOOKUP("http://skinnonews.com"&amp;A1108,'기사 리스트'!C:E,3,FALSE),"")</f>
        <v/>
      </c>
      <c r="Q1108" s="110" t="str">
        <f>IFERROR(IF(E1108="O",(INDEX('기사 리스트'!B:B,MATCH("http://skinnonews.com"&amp;A1108,'기사 리스트'!C:C,0))),""),"")</f>
        <v/>
      </c>
    </row>
    <row r="1109" spans="4:17">
      <c r="D1109" s="110" t="str">
        <f t="shared" si="52"/>
        <v/>
      </c>
      <c r="E1109" s="110" t="str">
        <f>IF(D1109="기사임",IFERROR(IF((VLOOKUP(CONCATENATE("http://skinnonews.com",A1109),'기사 리스트'!C:E,3,FALSE))&gt;='뉴스룸 요약'!$F$17,"O",""),""),"")</f>
        <v/>
      </c>
      <c r="F1109" s="110" t="str">
        <f>IFERROR(IF(VLOOKUP(CONCATENATE("http://skinnonews.com"&amp;A1109),'기사 리스트'!C:D,2,FALSE)="yes","yes",""),"")</f>
        <v/>
      </c>
      <c r="G1109" s="110" t="str">
        <f>IFERROR(IF(E1109="O",B1109/(EOMONTH('뉴스룸 요약'!$F$17,0)-(VLOOKUP(CONCATENATE("http://skinnonews.com",A1109),'기사 리스트'!C:E,3,FALSE))+1),""),"")</f>
        <v/>
      </c>
      <c r="H1109" s="110" t="str">
        <f>IFERROR(IF(E1109="O",C1109/(EOMONTH('뉴스룸 요약'!$F$17,0)-(VLOOKUP(CONCATENATE("http://skinnonews.com",A1109),'기사 리스트'!C:E,3,FALSE))+1),""),"")</f>
        <v/>
      </c>
      <c r="I1109" s="110" t="str">
        <f t="shared" si="53"/>
        <v/>
      </c>
      <c r="J1109" s="110" t="str">
        <f t="shared" si="54"/>
        <v/>
      </c>
      <c r="L1109" s="111" t="str">
        <f>IFERROR(VLOOKUP("http://skinnonews.com"&amp;A1109,'기사 리스트'!C:E,3,FALSE),"")</f>
        <v/>
      </c>
      <c r="Q1109" s="110" t="str">
        <f>IFERROR(IF(E1109="O",(INDEX('기사 리스트'!B:B,MATCH("http://skinnonews.com"&amp;A1109,'기사 리스트'!C:C,0))),""),"")</f>
        <v/>
      </c>
    </row>
    <row r="1110" spans="4:17">
      <c r="D1110" s="110" t="str">
        <f t="shared" si="52"/>
        <v/>
      </c>
      <c r="E1110" s="110" t="str">
        <f>IF(D1110="기사임",IFERROR(IF((VLOOKUP(CONCATENATE("http://skinnonews.com",A1110),'기사 리스트'!C:E,3,FALSE))&gt;='뉴스룸 요약'!$F$17,"O",""),""),"")</f>
        <v/>
      </c>
      <c r="F1110" s="110" t="str">
        <f>IFERROR(IF(VLOOKUP(CONCATENATE("http://skinnonews.com"&amp;A1110),'기사 리스트'!C:D,2,FALSE)="yes","yes",""),"")</f>
        <v/>
      </c>
      <c r="G1110" s="110" t="str">
        <f>IFERROR(IF(E1110="O",B1110/(EOMONTH('뉴스룸 요약'!$F$17,0)-(VLOOKUP(CONCATENATE("http://skinnonews.com",A1110),'기사 리스트'!C:E,3,FALSE))+1),""),"")</f>
        <v/>
      </c>
      <c r="H1110" s="110" t="str">
        <f>IFERROR(IF(E1110="O",C1110/(EOMONTH('뉴스룸 요약'!$F$17,0)-(VLOOKUP(CONCATENATE("http://skinnonews.com",A1110),'기사 리스트'!C:E,3,FALSE))+1),""),"")</f>
        <v/>
      </c>
      <c r="I1110" s="110" t="str">
        <f t="shared" si="53"/>
        <v/>
      </c>
      <c r="J1110" s="110" t="str">
        <f t="shared" si="54"/>
        <v/>
      </c>
      <c r="L1110" s="111" t="str">
        <f>IFERROR(VLOOKUP("http://skinnonews.com"&amp;A1110,'기사 리스트'!C:E,3,FALSE),"")</f>
        <v/>
      </c>
      <c r="Q1110" s="110" t="str">
        <f>IFERROR(IF(E1110="O",(INDEX('기사 리스트'!B:B,MATCH("http://skinnonews.com"&amp;A1110,'기사 리스트'!C:C,0))),""),"")</f>
        <v/>
      </c>
    </row>
    <row r="1111" spans="4:17">
      <c r="D1111" s="110" t="str">
        <f t="shared" si="52"/>
        <v/>
      </c>
      <c r="E1111" s="110" t="str">
        <f>IF(D1111="기사임",IFERROR(IF((VLOOKUP(CONCATENATE("http://skinnonews.com",A1111),'기사 리스트'!C:E,3,FALSE))&gt;='뉴스룸 요약'!$F$17,"O",""),""),"")</f>
        <v/>
      </c>
      <c r="F1111" s="110" t="str">
        <f>IFERROR(IF(VLOOKUP(CONCATENATE("http://skinnonews.com"&amp;A1111),'기사 리스트'!C:D,2,FALSE)="yes","yes",""),"")</f>
        <v/>
      </c>
      <c r="G1111" s="110" t="str">
        <f>IFERROR(IF(E1111="O",B1111/(EOMONTH('뉴스룸 요약'!$F$17,0)-(VLOOKUP(CONCATENATE("http://skinnonews.com",A1111),'기사 리스트'!C:E,3,FALSE))+1),""),"")</f>
        <v/>
      </c>
      <c r="H1111" s="110" t="str">
        <f>IFERROR(IF(E1111="O",C1111/(EOMONTH('뉴스룸 요약'!$F$17,0)-(VLOOKUP(CONCATENATE("http://skinnonews.com",A1111),'기사 리스트'!C:E,3,FALSE))+1),""),"")</f>
        <v/>
      </c>
      <c r="I1111" s="110" t="str">
        <f t="shared" si="53"/>
        <v/>
      </c>
      <c r="J1111" s="110" t="str">
        <f t="shared" si="54"/>
        <v/>
      </c>
      <c r="L1111" s="111" t="str">
        <f>IFERROR(VLOOKUP("http://skinnonews.com"&amp;A1111,'기사 리스트'!C:E,3,FALSE),"")</f>
        <v/>
      </c>
      <c r="Q1111" s="110" t="str">
        <f>IFERROR(IF(E1111="O",(INDEX('기사 리스트'!B:B,MATCH("http://skinnonews.com"&amp;A1111,'기사 리스트'!C:C,0))),""),"")</f>
        <v/>
      </c>
    </row>
    <row r="1112" spans="4:17">
      <c r="D1112" s="110" t="str">
        <f t="shared" si="52"/>
        <v/>
      </c>
      <c r="E1112" s="110" t="str">
        <f>IF(D1112="기사임",IFERROR(IF((VLOOKUP(CONCATENATE("http://skinnonews.com",A1112),'기사 리스트'!C:E,3,FALSE))&gt;='뉴스룸 요약'!$F$17,"O",""),""),"")</f>
        <v/>
      </c>
      <c r="F1112" s="110" t="str">
        <f>IFERROR(IF(VLOOKUP(CONCATENATE("http://skinnonews.com"&amp;A1112),'기사 리스트'!C:D,2,FALSE)="yes","yes",""),"")</f>
        <v/>
      </c>
      <c r="G1112" s="110" t="str">
        <f>IFERROR(IF(E1112="O",B1112/(EOMONTH('뉴스룸 요약'!$F$17,0)-(VLOOKUP(CONCATENATE("http://skinnonews.com",A1112),'기사 리스트'!C:E,3,FALSE))+1),""),"")</f>
        <v/>
      </c>
      <c r="H1112" s="110" t="str">
        <f>IFERROR(IF(E1112="O",C1112/(EOMONTH('뉴스룸 요약'!$F$17,0)-(VLOOKUP(CONCATENATE("http://skinnonews.com",A1112),'기사 리스트'!C:E,3,FALSE))+1),""),"")</f>
        <v/>
      </c>
      <c r="I1112" s="110" t="str">
        <f t="shared" si="53"/>
        <v/>
      </c>
      <c r="J1112" s="110" t="str">
        <f t="shared" si="54"/>
        <v/>
      </c>
      <c r="L1112" s="111" t="str">
        <f>IFERROR(VLOOKUP("http://skinnonews.com"&amp;A1112,'기사 리스트'!C:E,3,FALSE),"")</f>
        <v/>
      </c>
      <c r="Q1112" s="110" t="str">
        <f>IFERROR(IF(E1112="O",(INDEX('기사 리스트'!B:B,MATCH("http://skinnonews.com"&amp;A1112,'기사 리스트'!C:C,0))),""),"")</f>
        <v/>
      </c>
    </row>
    <row r="1113" spans="4:17">
      <c r="D1113" s="110" t="str">
        <f t="shared" si="52"/>
        <v/>
      </c>
      <c r="E1113" s="110" t="str">
        <f>IF(D1113="기사임",IFERROR(IF((VLOOKUP(CONCATENATE("http://skinnonews.com",A1113),'기사 리스트'!C:E,3,FALSE))&gt;='뉴스룸 요약'!$F$17,"O",""),""),"")</f>
        <v/>
      </c>
      <c r="F1113" s="110" t="str">
        <f>IFERROR(IF(VLOOKUP(CONCATENATE("http://skinnonews.com"&amp;A1113),'기사 리스트'!C:D,2,FALSE)="yes","yes",""),"")</f>
        <v/>
      </c>
      <c r="G1113" s="110" t="str">
        <f>IFERROR(IF(E1113="O",B1113/(EOMONTH('뉴스룸 요약'!$F$17,0)-(VLOOKUP(CONCATENATE("http://skinnonews.com",A1113),'기사 리스트'!C:E,3,FALSE))+1),""),"")</f>
        <v/>
      </c>
      <c r="H1113" s="110" t="str">
        <f>IFERROR(IF(E1113="O",C1113/(EOMONTH('뉴스룸 요약'!$F$17,0)-(VLOOKUP(CONCATENATE("http://skinnonews.com",A1113),'기사 리스트'!C:E,3,FALSE))+1),""),"")</f>
        <v/>
      </c>
      <c r="I1113" s="110" t="str">
        <f t="shared" si="53"/>
        <v/>
      </c>
      <c r="J1113" s="110" t="str">
        <f t="shared" si="54"/>
        <v/>
      </c>
      <c r="L1113" s="111" t="str">
        <f>IFERROR(VLOOKUP("http://skinnonews.com"&amp;A1113,'기사 리스트'!C:E,3,FALSE),"")</f>
        <v/>
      </c>
      <c r="Q1113" s="110" t="str">
        <f>IFERROR(IF(E1113="O",(INDEX('기사 리스트'!B:B,MATCH("http://skinnonews.com"&amp;A1113,'기사 리스트'!C:C,0))),""),"")</f>
        <v/>
      </c>
    </row>
    <row r="1114" spans="4:17">
      <c r="D1114" s="110" t="str">
        <f t="shared" si="52"/>
        <v/>
      </c>
      <c r="E1114" s="110" t="str">
        <f>IF(D1114="기사임",IFERROR(IF((VLOOKUP(CONCATENATE("http://skinnonews.com",A1114),'기사 리스트'!C:E,3,FALSE))&gt;='뉴스룸 요약'!$F$17,"O",""),""),"")</f>
        <v/>
      </c>
      <c r="F1114" s="110" t="str">
        <f>IFERROR(IF(VLOOKUP(CONCATENATE("http://skinnonews.com"&amp;A1114),'기사 리스트'!C:D,2,FALSE)="yes","yes",""),"")</f>
        <v/>
      </c>
      <c r="G1114" s="110" t="str">
        <f>IFERROR(IF(E1114="O",B1114/(EOMONTH('뉴스룸 요약'!$F$17,0)-(VLOOKUP(CONCATENATE("http://skinnonews.com",A1114),'기사 리스트'!C:E,3,FALSE))+1),""),"")</f>
        <v/>
      </c>
      <c r="H1114" s="110" t="str">
        <f>IFERROR(IF(E1114="O",C1114/(EOMONTH('뉴스룸 요약'!$F$17,0)-(VLOOKUP(CONCATENATE("http://skinnonews.com",A1114),'기사 리스트'!C:E,3,FALSE))+1),""),"")</f>
        <v/>
      </c>
      <c r="I1114" s="110" t="str">
        <f t="shared" si="53"/>
        <v/>
      </c>
      <c r="J1114" s="110" t="str">
        <f t="shared" si="54"/>
        <v/>
      </c>
      <c r="L1114" s="111" t="str">
        <f>IFERROR(VLOOKUP("http://skinnonews.com"&amp;A1114,'기사 리스트'!C:E,3,FALSE),"")</f>
        <v/>
      </c>
      <c r="Q1114" s="110" t="str">
        <f>IFERROR(IF(E1114="O",(INDEX('기사 리스트'!B:B,MATCH("http://skinnonews.com"&amp;A1114,'기사 리스트'!C:C,0))),""),"")</f>
        <v/>
      </c>
    </row>
    <row r="1115" spans="4:17">
      <c r="D1115" s="110" t="str">
        <f t="shared" si="52"/>
        <v/>
      </c>
      <c r="E1115" s="110" t="str">
        <f>IF(D1115="기사임",IFERROR(IF((VLOOKUP(CONCATENATE("http://skinnonews.com",A1115),'기사 리스트'!C:E,3,FALSE))&gt;='뉴스룸 요약'!$F$17,"O",""),""),"")</f>
        <v/>
      </c>
      <c r="F1115" s="110" t="str">
        <f>IFERROR(IF(VLOOKUP(CONCATENATE("http://skinnonews.com"&amp;A1115),'기사 리스트'!C:D,2,FALSE)="yes","yes",""),"")</f>
        <v/>
      </c>
      <c r="G1115" s="110" t="str">
        <f>IFERROR(IF(E1115="O",B1115/(EOMONTH('뉴스룸 요약'!$F$17,0)-(VLOOKUP(CONCATENATE("http://skinnonews.com",A1115),'기사 리스트'!C:E,3,FALSE))+1),""),"")</f>
        <v/>
      </c>
      <c r="H1115" s="110" t="str">
        <f>IFERROR(IF(E1115="O",C1115/(EOMONTH('뉴스룸 요약'!$F$17,0)-(VLOOKUP(CONCATENATE("http://skinnonews.com",A1115),'기사 리스트'!C:E,3,FALSE))+1),""),"")</f>
        <v/>
      </c>
      <c r="I1115" s="110" t="str">
        <f t="shared" si="53"/>
        <v/>
      </c>
      <c r="J1115" s="110" t="str">
        <f t="shared" si="54"/>
        <v/>
      </c>
      <c r="L1115" s="111" t="str">
        <f>IFERROR(VLOOKUP("http://skinnonews.com"&amp;A1115,'기사 리스트'!C:E,3,FALSE),"")</f>
        <v/>
      </c>
      <c r="Q1115" s="110" t="str">
        <f>IFERROR(IF(E1115="O",(INDEX('기사 리스트'!B:B,MATCH("http://skinnonews.com"&amp;A1115,'기사 리스트'!C:C,0))),""),"")</f>
        <v/>
      </c>
    </row>
    <row r="1116" spans="4:17">
      <c r="D1116" s="110" t="str">
        <f t="shared" si="52"/>
        <v/>
      </c>
      <c r="E1116" s="110" t="str">
        <f>IF(D1116="기사임",IFERROR(IF((VLOOKUP(CONCATENATE("http://skinnonews.com",A1116),'기사 리스트'!C:E,3,FALSE))&gt;='뉴스룸 요약'!$F$17,"O",""),""),"")</f>
        <v/>
      </c>
      <c r="F1116" s="110" t="str">
        <f>IFERROR(IF(VLOOKUP(CONCATENATE("http://skinnonews.com"&amp;A1116),'기사 리스트'!C:D,2,FALSE)="yes","yes",""),"")</f>
        <v/>
      </c>
      <c r="G1116" s="110" t="str">
        <f>IFERROR(IF(E1116="O",B1116/(EOMONTH('뉴스룸 요약'!$F$17,0)-(VLOOKUP(CONCATENATE("http://skinnonews.com",A1116),'기사 리스트'!C:E,3,FALSE))+1),""),"")</f>
        <v/>
      </c>
      <c r="H1116" s="110" t="str">
        <f>IFERROR(IF(E1116="O",C1116/(EOMONTH('뉴스룸 요약'!$F$17,0)-(VLOOKUP(CONCATENATE("http://skinnonews.com",A1116),'기사 리스트'!C:E,3,FALSE))+1),""),"")</f>
        <v/>
      </c>
      <c r="I1116" s="110" t="str">
        <f t="shared" si="53"/>
        <v/>
      </c>
      <c r="J1116" s="110" t="str">
        <f t="shared" si="54"/>
        <v/>
      </c>
      <c r="L1116" s="111" t="str">
        <f>IFERROR(VLOOKUP("http://skinnonews.com"&amp;A1116,'기사 리스트'!C:E,3,FALSE),"")</f>
        <v/>
      </c>
      <c r="Q1116" s="110" t="str">
        <f>IFERROR(IF(E1116="O",(INDEX('기사 리스트'!B:B,MATCH("http://skinnonews.com"&amp;A1116,'기사 리스트'!C:C,0))),""),"")</f>
        <v/>
      </c>
    </row>
    <row r="1117" spans="4:17">
      <c r="D1117" s="110" t="str">
        <f t="shared" si="52"/>
        <v/>
      </c>
      <c r="E1117" s="110" t="str">
        <f>IF(D1117="기사임",IFERROR(IF((VLOOKUP(CONCATENATE("http://skinnonews.com",A1117),'기사 리스트'!C:E,3,FALSE))&gt;='뉴스룸 요약'!$F$17,"O",""),""),"")</f>
        <v/>
      </c>
      <c r="F1117" s="110" t="str">
        <f>IFERROR(IF(VLOOKUP(CONCATENATE("http://skinnonews.com"&amp;A1117),'기사 리스트'!C:D,2,FALSE)="yes","yes",""),"")</f>
        <v/>
      </c>
      <c r="G1117" s="110" t="str">
        <f>IFERROR(IF(E1117="O",B1117/(EOMONTH('뉴스룸 요약'!$F$17,0)-(VLOOKUP(CONCATENATE("http://skinnonews.com",A1117),'기사 리스트'!C:E,3,FALSE))+1),""),"")</f>
        <v/>
      </c>
      <c r="H1117" s="110" t="str">
        <f>IFERROR(IF(E1117="O",C1117/(EOMONTH('뉴스룸 요약'!$F$17,0)-(VLOOKUP(CONCATENATE("http://skinnonews.com",A1117),'기사 리스트'!C:E,3,FALSE))+1),""),"")</f>
        <v/>
      </c>
      <c r="I1117" s="110" t="str">
        <f t="shared" si="53"/>
        <v/>
      </c>
      <c r="J1117" s="110" t="str">
        <f t="shared" si="54"/>
        <v/>
      </c>
      <c r="L1117" s="111" t="str">
        <f>IFERROR(VLOOKUP("http://skinnonews.com"&amp;A1117,'기사 리스트'!C:E,3,FALSE),"")</f>
        <v/>
      </c>
      <c r="Q1117" s="110" t="str">
        <f>IFERROR(IF(E1117="O",(INDEX('기사 리스트'!B:B,MATCH("http://skinnonews.com"&amp;A1117,'기사 리스트'!C:C,0))),""),"")</f>
        <v/>
      </c>
    </row>
    <row r="1118" spans="4:17">
      <c r="D1118" s="110" t="str">
        <f t="shared" si="52"/>
        <v/>
      </c>
      <c r="E1118" s="110" t="str">
        <f>IF(D1118="기사임",IFERROR(IF((VLOOKUP(CONCATENATE("http://skinnonews.com",A1118),'기사 리스트'!C:E,3,FALSE))&gt;='뉴스룸 요약'!$F$17,"O",""),""),"")</f>
        <v/>
      </c>
      <c r="F1118" s="110" t="str">
        <f>IFERROR(IF(VLOOKUP(CONCATENATE("http://skinnonews.com"&amp;A1118),'기사 리스트'!C:D,2,FALSE)="yes","yes",""),"")</f>
        <v/>
      </c>
      <c r="G1118" s="110" t="str">
        <f>IFERROR(IF(E1118="O",B1118/(EOMONTH('뉴스룸 요약'!$F$17,0)-(VLOOKUP(CONCATENATE("http://skinnonews.com",A1118),'기사 리스트'!C:E,3,FALSE))+1),""),"")</f>
        <v/>
      </c>
      <c r="H1118" s="110" t="str">
        <f>IFERROR(IF(E1118="O",C1118/(EOMONTH('뉴스룸 요약'!$F$17,0)-(VLOOKUP(CONCATENATE("http://skinnonews.com",A1118),'기사 리스트'!C:E,3,FALSE))+1),""),"")</f>
        <v/>
      </c>
      <c r="I1118" s="110" t="str">
        <f t="shared" si="53"/>
        <v/>
      </c>
      <c r="J1118" s="110" t="str">
        <f t="shared" si="54"/>
        <v/>
      </c>
      <c r="L1118" s="111" t="str">
        <f>IFERROR(VLOOKUP("http://skinnonews.com"&amp;A1118,'기사 리스트'!C:E,3,FALSE),"")</f>
        <v/>
      </c>
      <c r="Q1118" s="110" t="str">
        <f>IFERROR(IF(E1118="O",(INDEX('기사 리스트'!B:B,MATCH("http://skinnonews.com"&amp;A1118,'기사 리스트'!C:C,0))),""),"")</f>
        <v/>
      </c>
    </row>
    <row r="1119" spans="4:17">
      <c r="D1119" s="110" t="str">
        <f t="shared" si="52"/>
        <v/>
      </c>
      <c r="E1119" s="110" t="str">
        <f>IF(D1119="기사임",IFERROR(IF((VLOOKUP(CONCATENATE("http://skinnonews.com",A1119),'기사 리스트'!C:E,3,FALSE))&gt;='뉴스룸 요약'!$F$17,"O",""),""),"")</f>
        <v/>
      </c>
      <c r="F1119" s="110" t="str">
        <f>IFERROR(IF(VLOOKUP(CONCATENATE("http://skinnonews.com"&amp;A1119),'기사 리스트'!C:D,2,FALSE)="yes","yes",""),"")</f>
        <v/>
      </c>
      <c r="G1119" s="110" t="str">
        <f>IFERROR(IF(E1119="O",B1119/(EOMONTH('뉴스룸 요약'!$F$17,0)-(VLOOKUP(CONCATENATE("http://skinnonews.com",A1119),'기사 리스트'!C:E,3,FALSE))+1),""),"")</f>
        <v/>
      </c>
      <c r="H1119" s="110" t="str">
        <f>IFERROR(IF(E1119="O",C1119/(EOMONTH('뉴스룸 요약'!$F$17,0)-(VLOOKUP(CONCATENATE("http://skinnonews.com",A1119),'기사 리스트'!C:E,3,FALSE))+1),""),"")</f>
        <v/>
      </c>
      <c r="I1119" s="110" t="str">
        <f t="shared" si="53"/>
        <v/>
      </c>
      <c r="J1119" s="110" t="str">
        <f t="shared" si="54"/>
        <v/>
      </c>
      <c r="L1119" s="111" t="str">
        <f>IFERROR(VLOOKUP("http://skinnonews.com"&amp;A1119,'기사 리스트'!C:E,3,FALSE),"")</f>
        <v/>
      </c>
      <c r="Q1119" s="110" t="str">
        <f>IFERROR(IF(E1119="O",(INDEX('기사 리스트'!B:B,MATCH("http://skinnonews.com"&amp;A1119,'기사 리스트'!C:C,0))),""),"")</f>
        <v/>
      </c>
    </row>
    <row r="1120" spans="4:17">
      <c r="D1120" s="110" t="str">
        <f t="shared" si="52"/>
        <v/>
      </c>
      <c r="E1120" s="110" t="str">
        <f>IF(D1120="기사임",IFERROR(IF((VLOOKUP(CONCATENATE("http://skinnonews.com",A1120),'기사 리스트'!C:E,3,FALSE))&gt;='뉴스룸 요약'!$F$17,"O",""),""),"")</f>
        <v/>
      </c>
      <c r="F1120" s="110" t="str">
        <f>IFERROR(IF(VLOOKUP(CONCATENATE("http://skinnonews.com"&amp;A1120),'기사 리스트'!C:D,2,FALSE)="yes","yes",""),"")</f>
        <v/>
      </c>
      <c r="G1120" s="110" t="str">
        <f>IFERROR(IF(E1120="O",B1120/(EOMONTH('뉴스룸 요약'!$F$17,0)-(VLOOKUP(CONCATENATE("http://skinnonews.com",A1120),'기사 리스트'!C:E,3,FALSE))+1),""),"")</f>
        <v/>
      </c>
      <c r="H1120" s="110" t="str">
        <f>IFERROR(IF(E1120="O",C1120/(EOMONTH('뉴스룸 요약'!$F$17,0)-(VLOOKUP(CONCATENATE("http://skinnonews.com",A1120),'기사 리스트'!C:E,3,FALSE))+1),""),"")</f>
        <v/>
      </c>
      <c r="I1120" s="110" t="str">
        <f t="shared" si="53"/>
        <v/>
      </c>
      <c r="J1120" s="110" t="str">
        <f t="shared" si="54"/>
        <v/>
      </c>
      <c r="L1120" s="111" t="str">
        <f>IFERROR(VLOOKUP("http://skinnonews.com"&amp;A1120,'기사 리스트'!C:E,3,FALSE),"")</f>
        <v/>
      </c>
      <c r="Q1120" s="110" t="str">
        <f>IFERROR(IF(E1120="O",(INDEX('기사 리스트'!B:B,MATCH("http://skinnonews.com"&amp;A1120,'기사 리스트'!C:C,0))),""),"")</f>
        <v/>
      </c>
    </row>
    <row r="1121" spans="4:17">
      <c r="D1121" s="110" t="str">
        <f t="shared" si="52"/>
        <v/>
      </c>
      <c r="E1121" s="110" t="str">
        <f>IF(D1121="기사임",IFERROR(IF((VLOOKUP(CONCATENATE("http://skinnonews.com",A1121),'기사 리스트'!C:E,3,FALSE))&gt;='뉴스룸 요약'!$F$17,"O",""),""),"")</f>
        <v/>
      </c>
      <c r="F1121" s="110" t="str">
        <f>IFERROR(IF(VLOOKUP(CONCATENATE("http://skinnonews.com"&amp;A1121),'기사 리스트'!C:D,2,FALSE)="yes","yes",""),"")</f>
        <v/>
      </c>
      <c r="G1121" s="110" t="str">
        <f>IFERROR(IF(E1121="O",B1121/(EOMONTH('뉴스룸 요약'!$F$17,0)-(VLOOKUP(CONCATENATE("http://skinnonews.com",A1121),'기사 리스트'!C:E,3,FALSE))+1),""),"")</f>
        <v/>
      </c>
      <c r="H1121" s="110" t="str">
        <f>IFERROR(IF(E1121="O",C1121/(EOMONTH('뉴스룸 요약'!$F$17,0)-(VLOOKUP(CONCATENATE("http://skinnonews.com",A1121),'기사 리스트'!C:E,3,FALSE))+1),""),"")</f>
        <v/>
      </c>
      <c r="I1121" s="110" t="str">
        <f t="shared" si="53"/>
        <v/>
      </c>
      <c r="J1121" s="110" t="str">
        <f t="shared" si="54"/>
        <v/>
      </c>
      <c r="L1121" s="111" t="str">
        <f>IFERROR(VLOOKUP("http://skinnonews.com"&amp;A1121,'기사 리스트'!C:E,3,FALSE),"")</f>
        <v/>
      </c>
      <c r="Q1121" s="110" t="str">
        <f>IFERROR(IF(E1121="O",(INDEX('기사 리스트'!B:B,MATCH("http://skinnonews.com"&amp;A1121,'기사 리스트'!C:C,0))),""),"")</f>
        <v/>
      </c>
    </row>
    <row r="1122" spans="4:17">
      <c r="D1122" s="110" t="str">
        <f t="shared" si="52"/>
        <v/>
      </c>
      <c r="E1122" s="110" t="str">
        <f>IF(D1122="기사임",IFERROR(IF((VLOOKUP(CONCATENATE("http://skinnonews.com",A1122),'기사 리스트'!C:E,3,FALSE))&gt;='뉴스룸 요약'!$F$17,"O",""),""),"")</f>
        <v/>
      </c>
      <c r="F1122" s="110" t="str">
        <f>IFERROR(IF(VLOOKUP(CONCATENATE("http://skinnonews.com"&amp;A1122),'기사 리스트'!C:D,2,FALSE)="yes","yes",""),"")</f>
        <v/>
      </c>
      <c r="G1122" s="110" t="str">
        <f>IFERROR(IF(E1122="O",B1122/(EOMONTH('뉴스룸 요약'!$F$17,0)-(VLOOKUP(CONCATENATE("http://skinnonews.com",A1122),'기사 리스트'!C:E,3,FALSE))+1),""),"")</f>
        <v/>
      </c>
      <c r="H1122" s="110" t="str">
        <f>IFERROR(IF(E1122="O",C1122/(EOMONTH('뉴스룸 요약'!$F$17,0)-(VLOOKUP(CONCATENATE("http://skinnonews.com",A1122),'기사 리스트'!C:E,3,FALSE))+1),""),"")</f>
        <v/>
      </c>
      <c r="I1122" s="110" t="str">
        <f t="shared" si="53"/>
        <v/>
      </c>
      <c r="J1122" s="110" t="str">
        <f t="shared" si="54"/>
        <v/>
      </c>
      <c r="L1122" s="111" t="str">
        <f>IFERROR(VLOOKUP("http://skinnonews.com"&amp;A1122,'기사 리스트'!C:E,3,FALSE),"")</f>
        <v/>
      </c>
      <c r="Q1122" s="110" t="str">
        <f>IFERROR(IF(E1122="O",(INDEX('기사 리스트'!B:B,MATCH("http://skinnonews.com"&amp;A1122,'기사 리스트'!C:C,0))),""),"")</f>
        <v/>
      </c>
    </row>
    <row r="1123" spans="4:17">
      <c r="D1123" s="110" t="str">
        <f t="shared" si="52"/>
        <v/>
      </c>
      <c r="E1123" s="110" t="str">
        <f>IF(D1123="기사임",IFERROR(IF((VLOOKUP(CONCATENATE("http://skinnonews.com",A1123),'기사 리스트'!C:E,3,FALSE))&gt;='뉴스룸 요약'!$F$17,"O",""),""),"")</f>
        <v/>
      </c>
      <c r="F1123" s="110" t="str">
        <f>IFERROR(IF(VLOOKUP(CONCATENATE("http://skinnonews.com"&amp;A1123),'기사 리스트'!C:D,2,FALSE)="yes","yes",""),"")</f>
        <v/>
      </c>
      <c r="G1123" s="110" t="str">
        <f>IFERROR(IF(E1123="O",B1123/(EOMONTH('뉴스룸 요약'!$F$17,0)-(VLOOKUP(CONCATENATE("http://skinnonews.com",A1123),'기사 리스트'!C:E,3,FALSE))+1),""),"")</f>
        <v/>
      </c>
      <c r="H1123" s="110" t="str">
        <f>IFERROR(IF(E1123="O",C1123/(EOMONTH('뉴스룸 요약'!$F$17,0)-(VLOOKUP(CONCATENATE("http://skinnonews.com",A1123),'기사 리스트'!C:E,3,FALSE))+1),""),"")</f>
        <v/>
      </c>
      <c r="I1123" s="110" t="str">
        <f t="shared" si="53"/>
        <v/>
      </c>
      <c r="J1123" s="110" t="str">
        <f t="shared" si="54"/>
        <v/>
      </c>
      <c r="L1123" s="111" t="str">
        <f>IFERROR(VLOOKUP("http://skinnonews.com"&amp;A1123,'기사 리스트'!C:E,3,FALSE),"")</f>
        <v/>
      </c>
      <c r="Q1123" s="110" t="str">
        <f>IFERROR(IF(E1123="O",(INDEX('기사 리스트'!B:B,MATCH("http://skinnonews.com"&amp;A1123,'기사 리스트'!C:C,0))),""),"")</f>
        <v/>
      </c>
    </row>
    <row r="1124" spans="4:17">
      <c r="D1124" s="110" t="str">
        <f t="shared" si="52"/>
        <v/>
      </c>
      <c r="E1124" s="110" t="str">
        <f>IF(D1124="기사임",IFERROR(IF((VLOOKUP(CONCATENATE("http://skinnonews.com",A1124),'기사 리스트'!C:E,3,FALSE))&gt;='뉴스룸 요약'!$F$17,"O",""),""),"")</f>
        <v/>
      </c>
      <c r="F1124" s="110" t="str">
        <f>IFERROR(IF(VLOOKUP(CONCATENATE("http://skinnonews.com"&amp;A1124),'기사 리스트'!C:D,2,FALSE)="yes","yes",""),"")</f>
        <v/>
      </c>
      <c r="G1124" s="110" t="str">
        <f>IFERROR(IF(E1124="O",B1124/(EOMONTH('뉴스룸 요약'!$F$17,0)-(VLOOKUP(CONCATENATE("http://skinnonews.com",A1124),'기사 리스트'!C:E,3,FALSE))+1),""),"")</f>
        <v/>
      </c>
      <c r="H1124" s="110" t="str">
        <f>IFERROR(IF(E1124="O",C1124/(EOMONTH('뉴스룸 요약'!$F$17,0)-(VLOOKUP(CONCATENATE("http://skinnonews.com",A1124),'기사 리스트'!C:E,3,FALSE))+1),""),"")</f>
        <v/>
      </c>
      <c r="I1124" s="110" t="str">
        <f t="shared" si="53"/>
        <v/>
      </c>
      <c r="J1124" s="110" t="str">
        <f t="shared" si="54"/>
        <v/>
      </c>
      <c r="L1124" s="111" t="str">
        <f>IFERROR(VLOOKUP("http://skinnonews.com"&amp;A1124,'기사 리스트'!C:E,3,FALSE),"")</f>
        <v/>
      </c>
      <c r="Q1124" s="110" t="str">
        <f>IFERROR(IF(E1124="O",(INDEX('기사 리스트'!B:B,MATCH("http://skinnonews.com"&amp;A1124,'기사 리스트'!C:C,0))),""),"")</f>
        <v/>
      </c>
    </row>
    <row r="1125" spans="4:17">
      <c r="D1125" s="110" t="str">
        <f t="shared" si="52"/>
        <v/>
      </c>
      <c r="E1125" s="110" t="str">
        <f>IF(D1125="기사임",IFERROR(IF((VLOOKUP(CONCATENATE("http://skinnonews.com",A1125),'기사 리스트'!C:E,3,FALSE))&gt;='뉴스룸 요약'!$F$17,"O",""),""),"")</f>
        <v/>
      </c>
      <c r="F1125" s="110" t="str">
        <f>IFERROR(IF(VLOOKUP(CONCATENATE("http://skinnonews.com"&amp;A1125),'기사 리스트'!C:D,2,FALSE)="yes","yes",""),"")</f>
        <v/>
      </c>
      <c r="G1125" s="110" t="str">
        <f>IFERROR(IF(E1125="O",B1125/(EOMONTH('뉴스룸 요약'!$F$17,0)-(VLOOKUP(CONCATENATE("http://skinnonews.com",A1125),'기사 리스트'!C:E,3,FALSE))+1),""),"")</f>
        <v/>
      </c>
      <c r="H1125" s="110" t="str">
        <f>IFERROR(IF(E1125="O",C1125/(EOMONTH('뉴스룸 요약'!$F$17,0)-(VLOOKUP(CONCATENATE("http://skinnonews.com",A1125),'기사 리스트'!C:E,3,FALSE))+1),""),"")</f>
        <v/>
      </c>
      <c r="I1125" s="110" t="str">
        <f t="shared" si="53"/>
        <v/>
      </c>
      <c r="J1125" s="110" t="str">
        <f t="shared" si="54"/>
        <v/>
      </c>
      <c r="L1125" s="111" t="str">
        <f>IFERROR(VLOOKUP("http://skinnonews.com"&amp;A1125,'기사 리스트'!C:E,3,FALSE),"")</f>
        <v/>
      </c>
      <c r="Q1125" s="110" t="str">
        <f>IFERROR(IF(E1125="O",(INDEX('기사 리스트'!B:B,MATCH("http://skinnonews.com"&amp;A1125,'기사 리스트'!C:C,0))),""),"")</f>
        <v/>
      </c>
    </row>
    <row r="1126" spans="4:17">
      <c r="D1126" s="110" t="str">
        <f t="shared" si="52"/>
        <v/>
      </c>
      <c r="E1126" s="110" t="str">
        <f>IF(D1126="기사임",IFERROR(IF((VLOOKUP(CONCATENATE("http://skinnonews.com",A1126),'기사 리스트'!C:E,3,FALSE))&gt;='뉴스룸 요약'!$F$17,"O",""),""),"")</f>
        <v/>
      </c>
      <c r="F1126" s="110" t="str">
        <f>IFERROR(IF(VLOOKUP(CONCATENATE("http://skinnonews.com"&amp;A1126),'기사 리스트'!C:D,2,FALSE)="yes","yes",""),"")</f>
        <v/>
      </c>
      <c r="G1126" s="110" t="str">
        <f>IFERROR(IF(E1126="O",B1126/(EOMONTH('뉴스룸 요약'!$F$17,0)-(VLOOKUP(CONCATENATE("http://skinnonews.com",A1126),'기사 리스트'!C:E,3,FALSE))+1),""),"")</f>
        <v/>
      </c>
      <c r="H1126" s="110" t="str">
        <f>IFERROR(IF(E1126="O",C1126/(EOMONTH('뉴스룸 요약'!$F$17,0)-(VLOOKUP(CONCATENATE("http://skinnonews.com",A1126),'기사 리스트'!C:E,3,FALSE))+1),""),"")</f>
        <v/>
      </c>
      <c r="I1126" s="110" t="str">
        <f t="shared" si="53"/>
        <v/>
      </c>
      <c r="J1126" s="110" t="str">
        <f t="shared" si="54"/>
        <v/>
      </c>
      <c r="L1126" s="111" t="str">
        <f>IFERROR(VLOOKUP("http://skinnonews.com"&amp;A1126,'기사 리스트'!C:E,3,FALSE),"")</f>
        <v/>
      </c>
      <c r="Q1126" s="110" t="str">
        <f>IFERROR(IF(E1126="O",(INDEX('기사 리스트'!B:B,MATCH("http://skinnonews.com"&amp;A1126,'기사 리스트'!C:C,0))),""),"")</f>
        <v/>
      </c>
    </row>
    <row r="1127" spans="4:17">
      <c r="D1127" s="110" t="str">
        <f t="shared" si="52"/>
        <v/>
      </c>
      <c r="E1127" s="110" t="str">
        <f>IF(D1127="기사임",IFERROR(IF((VLOOKUP(CONCATENATE("http://skinnonews.com",A1127),'기사 리스트'!C:E,3,FALSE))&gt;='뉴스룸 요약'!$F$17,"O",""),""),"")</f>
        <v/>
      </c>
      <c r="F1127" s="110" t="str">
        <f>IFERROR(IF(VLOOKUP(CONCATENATE("http://skinnonews.com"&amp;A1127),'기사 리스트'!C:D,2,FALSE)="yes","yes",""),"")</f>
        <v/>
      </c>
      <c r="G1127" s="110" t="str">
        <f>IFERROR(IF(E1127="O",B1127/(EOMONTH('뉴스룸 요약'!$F$17,0)-(VLOOKUP(CONCATENATE("http://skinnonews.com",A1127),'기사 리스트'!C:E,3,FALSE))+1),""),"")</f>
        <v/>
      </c>
      <c r="H1127" s="110" t="str">
        <f>IFERROR(IF(E1127="O",C1127/(EOMONTH('뉴스룸 요약'!$F$17,0)-(VLOOKUP(CONCATENATE("http://skinnonews.com",A1127),'기사 리스트'!C:E,3,FALSE))+1),""),"")</f>
        <v/>
      </c>
      <c r="I1127" s="110" t="str">
        <f t="shared" si="53"/>
        <v/>
      </c>
      <c r="J1127" s="110" t="str">
        <f t="shared" si="54"/>
        <v/>
      </c>
      <c r="L1127" s="111" t="str">
        <f>IFERROR(VLOOKUP("http://skinnonews.com"&amp;A1127,'기사 리스트'!C:E,3,FALSE),"")</f>
        <v/>
      </c>
      <c r="Q1127" s="110" t="str">
        <f>IFERROR(IF(E1127="O",(INDEX('기사 리스트'!B:B,MATCH("http://skinnonews.com"&amp;A1127,'기사 리스트'!C:C,0))),""),"")</f>
        <v/>
      </c>
    </row>
    <row r="1128" spans="4:17">
      <c r="D1128" s="110" t="str">
        <f t="shared" si="52"/>
        <v/>
      </c>
      <c r="E1128" s="110" t="str">
        <f>IF(D1128="기사임",IFERROR(IF((VLOOKUP(CONCATENATE("http://skinnonews.com",A1128),'기사 리스트'!C:E,3,FALSE))&gt;='뉴스룸 요약'!$F$17,"O",""),""),"")</f>
        <v/>
      </c>
      <c r="F1128" s="110" t="str">
        <f>IFERROR(IF(VLOOKUP(CONCATENATE("http://skinnonews.com"&amp;A1128),'기사 리스트'!C:D,2,FALSE)="yes","yes",""),"")</f>
        <v/>
      </c>
      <c r="G1128" s="110" t="str">
        <f>IFERROR(IF(E1128="O",B1128/(EOMONTH('뉴스룸 요약'!$F$17,0)-(VLOOKUP(CONCATENATE("http://skinnonews.com",A1128),'기사 리스트'!C:E,3,FALSE))+1),""),"")</f>
        <v/>
      </c>
      <c r="H1128" s="110" t="str">
        <f>IFERROR(IF(E1128="O",C1128/(EOMONTH('뉴스룸 요약'!$F$17,0)-(VLOOKUP(CONCATENATE("http://skinnonews.com",A1128),'기사 리스트'!C:E,3,FALSE))+1),""),"")</f>
        <v/>
      </c>
      <c r="I1128" s="110" t="str">
        <f t="shared" si="53"/>
        <v/>
      </c>
      <c r="J1128" s="110" t="str">
        <f t="shared" si="54"/>
        <v/>
      </c>
      <c r="L1128" s="111" t="str">
        <f>IFERROR(VLOOKUP("http://skinnonews.com"&amp;A1128,'기사 리스트'!C:E,3,FALSE),"")</f>
        <v/>
      </c>
      <c r="Q1128" s="110" t="str">
        <f>IFERROR(IF(E1128="O",(INDEX('기사 리스트'!B:B,MATCH("http://skinnonews.com"&amp;A1128,'기사 리스트'!C:C,0))),""),"")</f>
        <v/>
      </c>
    </row>
    <row r="1129" spans="4:17">
      <c r="D1129" s="110" t="str">
        <f t="shared" si="52"/>
        <v/>
      </c>
      <c r="E1129" s="110" t="str">
        <f>IF(D1129="기사임",IFERROR(IF((VLOOKUP(CONCATENATE("http://skinnonews.com",A1129),'기사 리스트'!C:E,3,FALSE))&gt;='뉴스룸 요약'!$F$17,"O",""),""),"")</f>
        <v/>
      </c>
      <c r="F1129" s="110" t="str">
        <f>IFERROR(IF(VLOOKUP(CONCATENATE("http://skinnonews.com"&amp;A1129),'기사 리스트'!C:D,2,FALSE)="yes","yes",""),"")</f>
        <v/>
      </c>
      <c r="G1129" s="110" t="str">
        <f>IFERROR(IF(E1129="O",B1129/(EOMONTH('뉴스룸 요약'!$F$17,0)-(VLOOKUP(CONCATENATE("http://skinnonews.com",A1129),'기사 리스트'!C:E,3,FALSE))+1),""),"")</f>
        <v/>
      </c>
      <c r="H1129" s="110" t="str">
        <f>IFERROR(IF(E1129="O",C1129/(EOMONTH('뉴스룸 요약'!$F$17,0)-(VLOOKUP(CONCATENATE("http://skinnonews.com",A1129),'기사 리스트'!C:E,3,FALSE))+1),""),"")</f>
        <v/>
      </c>
      <c r="I1129" s="110" t="str">
        <f t="shared" si="53"/>
        <v/>
      </c>
      <c r="J1129" s="110" t="str">
        <f t="shared" si="54"/>
        <v/>
      </c>
      <c r="L1129" s="111" t="str">
        <f>IFERROR(VLOOKUP("http://skinnonews.com"&amp;A1129,'기사 리스트'!C:E,3,FALSE),"")</f>
        <v/>
      </c>
      <c r="Q1129" s="110" t="str">
        <f>IFERROR(IF(E1129="O",(INDEX('기사 리스트'!B:B,MATCH("http://skinnonews.com"&amp;A1129,'기사 리스트'!C:C,0))),""),"")</f>
        <v/>
      </c>
    </row>
    <row r="1130" spans="4:17">
      <c r="D1130" s="110" t="str">
        <f t="shared" si="52"/>
        <v/>
      </c>
      <c r="E1130" s="110" t="str">
        <f>IF(D1130="기사임",IFERROR(IF((VLOOKUP(CONCATENATE("http://skinnonews.com",A1130),'기사 리스트'!C:E,3,FALSE))&gt;='뉴스룸 요약'!$F$17,"O",""),""),"")</f>
        <v/>
      </c>
      <c r="F1130" s="110" t="str">
        <f>IFERROR(IF(VLOOKUP(CONCATENATE("http://skinnonews.com"&amp;A1130),'기사 리스트'!C:D,2,FALSE)="yes","yes",""),"")</f>
        <v/>
      </c>
      <c r="G1130" s="110" t="str">
        <f>IFERROR(IF(E1130="O",B1130/(EOMONTH('뉴스룸 요약'!$F$17,0)-(VLOOKUP(CONCATENATE("http://skinnonews.com",A1130),'기사 리스트'!C:E,3,FALSE))+1),""),"")</f>
        <v/>
      </c>
      <c r="H1130" s="110" t="str">
        <f>IFERROR(IF(E1130="O",C1130/(EOMONTH('뉴스룸 요약'!$F$17,0)-(VLOOKUP(CONCATENATE("http://skinnonews.com",A1130),'기사 리스트'!C:E,3,FALSE))+1),""),"")</f>
        <v/>
      </c>
      <c r="I1130" s="110" t="str">
        <f t="shared" si="53"/>
        <v/>
      </c>
      <c r="J1130" s="110" t="str">
        <f t="shared" si="54"/>
        <v/>
      </c>
      <c r="L1130" s="111" t="str">
        <f>IFERROR(VLOOKUP("http://skinnonews.com"&amp;A1130,'기사 리스트'!C:E,3,FALSE),"")</f>
        <v/>
      </c>
      <c r="Q1130" s="110" t="str">
        <f>IFERROR(IF(E1130="O",(INDEX('기사 리스트'!B:B,MATCH("http://skinnonews.com"&amp;A1130,'기사 리스트'!C:C,0))),""),"")</f>
        <v/>
      </c>
    </row>
    <row r="1131" spans="4:17">
      <c r="D1131" s="110" t="str">
        <f t="shared" si="52"/>
        <v/>
      </c>
      <c r="E1131" s="110" t="str">
        <f>IF(D1131="기사임",IFERROR(IF((VLOOKUP(CONCATENATE("http://skinnonews.com",A1131),'기사 리스트'!C:E,3,FALSE))&gt;='뉴스룸 요약'!$F$17,"O",""),""),"")</f>
        <v/>
      </c>
      <c r="F1131" s="110" t="str">
        <f>IFERROR(IF(VLOOKUP(CONCATENATE("http://skinnonews.com"&amp;A1131),'기사 리스트'!C:D,2,FALSE)="yes","yes",""),"")</f>
        <v/>
      </c>
      <c r="G1131" s="110" t="str">
        <f>IFERROR(IF(E1131="O",B1131/(EOMONTH('뉴스룸 요약'!$F$17,0)-(VLOOKUP(CONCATENATE("http://skinnonews.com",A1131),'기사 리스트'!C:E,3,FALSE))+1),""),"")</f>
        <v/>
      </c>
      <c r="H1131" s="110" t="str">
        <f>IFERROR(IF(E1131="O",C1131/(EOMONTH('뉴스룸 요약'!$F$17,0)-(VLOOKUP(CONCATENATE("http://skinnonews.com",A1131),'기사 리스트'!C:E,3,FALSE))+1),""),"")</f>
        <v/>
      </c>
      <c r="I1131" s="110" t="str">
        <f t="shared" si="53"/>
        <v/>
      </c>
      <c r="J1131" s="110" t="str">
        <f t="shared" si="54"/>
        <v/>
      </c>
      <c r="L1131" s="111" t="str">
        <f>IFERROR(VLOOKUP("http://skinnonews.com"&amp;A1131,'기사 리스트'!C:E,3,FALSE),"")</f>
        <v/>
      </c>
      <c r="Q1131" s="110" t="str">
        <f>IFERROR(IF(E1131="O",(INDEX('기사 리스트'!B:B,MATCH("http://skinnonews.com"&amp;A1131,'기사 리스트'!C:C,0))),""),"")</f>
        <v/>
      </c>
    </row>
    <row r="1132" spans="4:17">
      <c r="D1132" s="110" t="str">
        <f t="shared" si="52"/>
        <v/>
      </c>
      <c r="E1132" s="110" t="str">
        <f>IF(D1132="기사임",IFERROR(IF((VLOOKUP(CONCATENATE("http://skinnonews.com",A1132),'기사 리스트'!C:E,3,FALSE))&gt;='뉴스룸 요약'!$F$17,"O",""),""),"")</f>
        <v/>
      </c>
      <c r="F1132" s="110" t="str">
        <f>IFERROR(IF(VLOOKUP(CONCATENATE("http://skinnonews.com"&amp;A1132),'기사 리스트'!C:D,2,FALSE)="yes","yes",""),"")</f>
        <v/>
      </c>
      <c r="G1132" s="110" t="str">
        <f>IFERROR(IF(E1132="O",B1132/(EOMONTH('뉴스룸 요약'!$F$17,0)-(VLOOKUP(CONCATENATE("http://skinnonews.com",A1132),'기사 리스트'!C:E,3,FALSE))+1),""),"")</f>
        <v/>
      </c>
      <c r="H1132" s="110" t="str">
        <f>IFERROR(IF(E1132="O",C1132/(EOMONTH('뉴스룸 요약'!$F$17,0)-(VLOOKUP(CONCATENATE("http://skinnonews.com",A1132),'기사 리스트'!C:E,3,FALSE))+1),""),"")</f>
        <v/>
      </c>
      <c r="I1132" s="110" t="str">
        <f t="shared" si="53"/>
        <v/>
      </c>
      <c r="J1132" s="110" t="str">
        <f t="shared" si="54"/>
        <v/>
      </c>
      <c r="L1132" s="111" t="str">
        <f>IFERROR(VLOOKUP("http://skinnonews.com"&amp;A1132,'기사 리스트'!C:E,3,FALSE),"")</f>
        <v/>
      </c>
      <c r="Q1132" s="110" t="str">
        <f>IFERROR(IF(E1132="O",(INDEX('기사 리스트'!B:B,MATCH("http://skinnonews.com"&amp;A1132,'기사 리스트'!C:C,0))),""),"")</f>
        <v/>
      </c>
    </row>
    <row r="1133" spans="4:17">
      <c r="D1133" s="110" t="str">
        <f t="shared" si="52"/>
        <v/>
      </c>
      <c r="E1133" s="110" t="str">
        <f>IF(D1133="기사임",IFERROR(IF((VLOOKUP(CONCATENATE("http://skinnonews.com",A1133),'기사 리스트'!C:E,3,FALSE))&gt;='뉴스룸 요약'!$F$17,"O",""),""),"")</f>
        <v/>
      </c>
      <c r="F1133" s="110" t="str">
        <f>IFERROR(IF(VLOOKUP(CONCATENATE("http://skinnonews.com"&amp;A1133),'기사 리스트'!C:D,2,FALSE)="yes","yes",""),"")</f>
        <v/>
      </c>
      <c r="G1133" s="110" t="str">
        <f>IFERROR(IF(E1133="O",B1133/(EOMONTH('뉴스룸 요약'!$F$17,0)-(VLOOKUP(CONCATENATE("http://skinnonews.com",A1133),'기사 리스트'!C:E,3,FALSE))+1),""),"")</f>
        <v/>
      </c>
      <c r="H1133" s="110" t="str">
        <f>IFERROR(IF(E1133="O",C1133/(EOMONTH('뉴스룸 요약'!$F$17,0)-(VLOOKUP(CONCATENATE("http://skinnonews.com",A1133),'기사 리스트'!C:E,3,FALSE))+1),""),"")</f>
        <v/>
      </c>
      <c r="I1133" s="110" t="str">
        <f t="shared" si="53"/>
        <v/>
      </c>
      <c r="J1133" s="110" t="str">
        <f t="shared" si="54"/>
        <v/>
      </c>
      <c r="L1133" s="111" t="str">
        <f>IFERROR(VLOOKUP("http://skinnonews.com"&amp;A1133,'기사 리스트'!C:E,3,FALSE),"")</f>
        <v/>
      </c>
      <c r="Q1133" s="110" t="str">
        <f>IFERROR(IF(E1133="O",(INDEX('기사 리스트'!B:B,MATCH("http://skinnonews.com"&amp;A1133,'기사 리스트'!C:C,0))),""),"")</f>
        <v/>
      </c>
    </row>
    <row r="1134" spans="4:17">
      <c r="D1134" s="110" t="str">
        <f t="shared" si="52"/>
        <v/>
      </c>
      <c r="E1134" s="110" t="str">
        <f>IF(D1134="기사임",IFERROR(IF((VLOOKUP(CONCATENATE("http://skinnonews.com",A1134),'기사 리스트'!C:E,3,FALSE))&gt;='뉴스룸 요약'!$F$17,"O",""),""),"")</f>
        <v/>
      </c>
      <c r="F1134" s="110" t="str">
        <f>IFERROR(IF(VLOOKUP(CONCATENATE("http://skinnonews.com"&amp;A1134),'기사 리스트'!C:D,2,FALSE)="yes","yes",""),"")</f>
        <v/>
      </c>
      <c r="G1134" s="110" t="str">
        <f>IFERROR(IF(E1134="O",B1134/(EOMONTH('뉴스룸 요약'!$F$17,0)-(VLOOKUP(CONCATENATE("http://skinnonews.com",A1134),'기사 리스트'!C:E,3,FALSE))+1),""),"")</f>
        <v/>
      </c>
      <c r="H1134" s="110" t="str">
        <f>IFERROR(IF(E1134="O",C1134/(EOMONTH('뉴스룸 요약'!$F$17,0)-(VLOOKUP(CONCATENATE("http://skinnonews.com",A1134),'기사 리스트'!C:E,3,FALSE))+1),""),"")</f>
        <v/>
      </c>
      <c r="I1134" s="110" t="str">
        <f t="shared" si="53"/>
        <v/>
      </c>
      <c r="J1134" s="110" t="str">
        <f t="shared" si="54"/>
        <v/>
      </c>
      <c r="L1134" s="111" t="str">
        <f>IFERROR(VLOOKUP("http://skinnonews.com"&amp;A1134,'기사 리스트'!C:E,3,FALSE),"")</f>
        <v/>
      </c>
      <c r="Q1134" s="110" t="str">
        <f>IFERROR(IF(E1134="O",(INDEX('기사 리스트'!B:B,MATCH("http://skinnonews.com"&amp;A1134,'기사 리스트'!C:C,0))),""),"")</f>
        <v/>
      </c>
    </row>
    <row r="1135" spans="4:17">
      <c r="D1135" s="110" t="str">
        <f t="shared" si="52"/>
        <v/>
      </c>
      <c r="E1135" s="110" t="str">
        <f>IF(D1135="기사임",IFERROR(IF((VLOOKUP(CONCATENATE("http://skinnonews.com",A1135),'기사 리스트'!C:E,3,FALSE))&gt;='뉴스룸 요약'!$F$17,"O",""),""),"")</f>
        <v/>
      </c>
      <c r="F1135" s="110" t="str">
        <f>IFERROR(IF(VLOOKUP(CONCATENATE("http://skinnonews.com"&amp;A1135),'기사 리스트'!C:D,2,FALSE)="yes","yes",""),"")</f>
        <v/>
      </c>
      <c r="G1135" s="110" t="str">
        <f>IFERROR(IF(E1135="O",B1135/(EOMONTH('뉴스룸 요약'!$F$17,0)-(VLOOKUP(CONCATENATE("http://skinnonews.com",A1135),'기사 리스트'!C:E,3,FALSE))+1),""),"")</f>
        <v/>
      </c>
      <c r="H1135" s="110" t="str">
        <f>IFERROR(IF(E1135="O",C1135/(EOMONTH('뉴스룸 요약'!$F$17,0)-(VLOOKUP(CONCATENATE("http://skinnonews.com",A1135),'기사 리스트'!C:E,3,FALSE))+1),""),"")</f>
        <v/>
      </c>
      <c r="I1135" s="110" t="str">
        <f t="shared" si="53"/>
        <v/>
      </c>
      <c r="J1135" s="110" t="str">
        <f t="shared" si="54"/>
        <v/>
      </c>
      <c r="L1135" s="111" t="str">
        <f>IFERROR(VLOOKUP("http://skinnonews.com"&amp;A1135,'기사 리스트'!C:E,3,FALSE),"")</f>
        <v/>
      </c>
      <c r="Q1135" s="110" t="str">
        <f>IFERROR(IF(E1135="O",(INDEX('기사 리스트'!B:B,MATCH("http://skinnonews.com"&amp;A1135,'기사 리스트'!C:C,0))),""),"")</f>
        <v/>
      </c>
    </row>
    <row r="1136" spans="4:17">
      <c r="D1136" s="110" t="str">
        <f t="shared" si="52"/>
        <v/>
      </c>
      <c r="E1136" s="110" t="str">
        <f>IF(D1136="기사임",IFERROR(IF((VLOOKUP(CONCATENATE("http://skinnonews.com",A1136),'기사 리스트'!C:E,3,FALSE))&gt;='뉴스룸 요약'!$F$17,"O",""),""),"")</f>
        <v/>
      </c>
      <c r="F1136" s="110" t="str">
        <f>IFERROR(IF(VLOOKUP(CONCATENATE("http://skinnonews.com"&amp;A1136),'기사 리스트'!C:D,2,FALSE)="yes","yes",""),"")</f>
        <v/>
      </c>
      <c r="G1136" s="110" t="str">
        <f>IFERROR(IF(E1136="O",B1136/(EOMONTH('뉴스룸 요약'!$F$17,0)-(VLOOKUP(CONCATENATE("http://skinnonews.com",A1136),'기사 리스트'!C:E,3,FALSE))+1),""),"")</f>
        <v/>
      </c>
      <c r="H1136" s="110" t="str">
        <f>IFERROR(IF(E1136="O",C1136/(EOMONTH('뉴스룸 요약'!$F$17,0)-(VLOOKUP(CONCATENATE("http://skinnonews.com",A1136),'기사 리스트'!C:E,3,FALSE))+1),""),"")</f>
        <v/>
      </c>
      <c r="I1136" s="110" t="str">
        <f t="shared" si="53"/>
        <v/>
      </c>
      <c r="J1136" s="110" t="str">
        <f t="shared" si="54"/>
        <v/>
      </c>
      <c r="L1136" s="111" t="str">
        <f>IFERROR(VLOOKUP("http://skinnonews.com"&amp;A1136,'기사 리스트'!C:E,3,FALSE),"")</f>
        <v/>
      </c>
      <c r="Q1136" s="110" t="str">
        <f>IFERROR(IF(E1136="O",(INDEX('기사 리스트'!B:B,MATCH("http://skinnonews.com"&amp;A1136,'기사 리스트'!C:C,0))),""),"")</f>
        <v/>
      </c>
    </row>
    <row r="1137" spans="4:17">
      <c r="D1137" s="110" t="str">
        <f t="shared" si="52"/>
        <v/>
      </c>
      <c r="E1137" s="110" t="str">
        <f>IF(D1137="기사임",IFERROR(IF((VLOOKUP(CONCATENATE("http://skinnonews.com",A1137),'기사 리스트'!C:E,3,FALSE))&gt;='뉴스룸 요약'!$F$17,"O",""),""),"")</f>
        <v/>
      </c>
      <c r="F1137" s="110" t="str">
        <f>IFERROR(IF(VLOOKUP(CONCATENATE("http://skinnonews.com"&amp;A1137),'기사 리스트'!C:D,2,FALSE)="yes","yes",""),"")</f>
        <v/>
      </c>
      <c r="G1137" s="110" t="str">
        <f>IFERROR(IF(E1137="O",B1137/(EOMONTH('뉴스룸 요약'!$F$17,0)-(VLOOKUP(CONCATENATE("http://skinnonews.com",A1137),'기사 리스트'!C:E,3,FALSE))+1),""),"")</f>
        <v/>
      </c>
      <c r="H1137" s="110" t="str">
        <f>IFERROR(IF(E1137="O",C1137/(EOMONTH('뉴스룸 요약'!$F$17,0)-(VLOOKUP(CONCATENATE("http://skinnonews.com",A1137),'기사 리스트'!C:E,3,FALSE))+1),""),"")</f>
        <v/>
      </c>
      <c r="I1137" s="110" t="str">
        <f t="shared" si="53"/>
        <v/>
      </c>
      <c r="J1137" s="110" t="str">
        <f t="shared" si="54"/>
        <v/>
      </c>
      <c r="L1137" s="111" t="str">
        <f>IFERROR(VLOOKUP("http://skinnonews.com"&amp;A1137,'기사 리스트'!C:E,3,FALSE),"")</f>
        <v/>
      </c>
      <c r="Q1137" s="110" t="str">
        <f>IFERROR(IF(E1137="O",(INDEX('기사 리스트'!B:B,MATCH("http://skinnonews.com"&amp;A1137,'기사 리스트'!C:C,0))),""),"")</f>
        <v/>
      </c>
    </row>
    <row r="1138" spans="4:17">
      <c r="D1138" s="110" t="str">
        <f t="shared" si="52"/>
        <v/>
      </c>
      <c r="E1138" s="110" t="str">
        <f>IF(D1138="기사임",IFERROR(IF((VLOOKUP(CONCATENATE("http://skinnonews.com",A1138),'기사 리스트'!C:E,3,FALSE))&gt;='뉴스룸 요약'!$F$17,"O",""),""),"")</f>
        <v/>
      </c>
      <c r="F1138" s="110" t="str">
        <f>IFERROR(IF(VLOOKUP(CONCATENATE("http://skinnonews.com"&amp;A1138),'기사 리스트'!C:D,2,FALSE)="yes","yes",""),"")</f>
        <v/>
      </c>
      <c r="G1138" s="110" t="str">
        <f>IFERROR(IF(E1138="O",B1138/(EOMONTH('뉴스룸 요약'!$F$17,0)-(VLOOKUP(CONCATENATE("http://skinnonews.com",A1138),'기사 리스트'!C:E,3,FALSE))+1),""),"")</f>
        <v/>
      </c>
      <c r="H1138" s="110" t="str">
        <f>IFERROR(IF(E1138="O",C1138/(EOMONTH('뉴스룸 요약'!$F$17,0)-(VLOOKUP(CONCATENATE("http://skinnonews.com",A1138),'기사 리스트'!C:E,3,FALSE))+1),""),"")</f>
        <v/>
      </c>
      <c r="I1138" s="110" t="str">
        <f t="shared" si="53"/>
        <v/>
      </c>
      <c r="J1138" s="110" t="str">
        <f t="shared" si="54"/>
        <v/>
      </c>
      <c r="L1138" s="111" t="str">
        <f>IFERROR(VLOOKUP("http://skinnonews.com"&amp;A1138,'기사 리스트'!C:E,3,FALSE),"")</f>
        <v/>
      </c>
      <c r="Q1138" s="110" t="str">
        <f>IFERROR(IF(E1138="O",(INDEX('기사 리스트'!B:B,MATCH("http://skinnonews.com"&amp;A1138,'기사 리스트'!C:C,0))),""),"")</f>
        <v/>
      </c>
    </row>
    <row r="1139" spans="4:17">
      <c r="D1139" s="110" t="str">
        <f t="shared" si="52"/>
        <v/>
      </c>
      <c r="E1139" s="110" t="str">
        <f>IF(D1139="기사임",IFERROR(IF((VLOOKUP(CONCATENATE("http://skinnonews.com",A1139),'기사 리스트'!C:E,3,FALSE))&gt;='뉴스룸 요약'!$F$17,"O",""),""),"")</f>
        <v/>
      </c>
      <c r="F1139" s="110" t="str">
        <f>IFERROR(IF(VLOOKUP(CONCATENATE("http://skinnonews.com"&amp;A1139),'기사 리스트'!C:D,2,FALSE)="yes","yes",""),"")</f>
        <v/>
      </c>
      <c r="G1139" s="110" t="str">
        <f>IFERROR(IF(E1139="O",B1139/(EOMONTH('뉴스룸 요약'!$F$17,0)-(VLOOKUP(CONCATENATE("http://skinnonews.com",A1139),'기사 리스트'!C:E,3,FALSE))+1),""),"")</f>
        <v/>
      </c>
      <c r="H1139" s="110" t="str">
        <f>IFERROR(IF(E1139="O",C1139/(EOMONTH('뉴스룸 요약'!$F$17,0)-(VLOOKUP(CONCATENATE("http://skinnonews.com",A1139),'기사 리스트'!C:E,3,FALSE))+1),""),"")</f>
        <v/>
      </c>
      <c r="I1139" s="110" t="str">
        <f t="shared" si="53"/>
        <v/>
      </c>
      <c r="J1139" s="110" t="str">
        <f t="shared" si="54"/>
        <v/>
      </c>
      <c r="L1139" s="111" t="str">
        <f>IFERROR(VLOOKUP("http://skinnonews.com"&amp;A1139,'기사 리스트'!C:E,3,FALSE),"")</f>
        <v/>
      </c>
      <c r="Q1139" s="110" t="str">
        <f>IFERROR(IF(E1139="O",(INDEX('기사 리스트'!B:B,MATCH("http://skinnonews.com"&amp;A1139,'기사 리스트'!C:C,0))),""),"")</f>
        <v/>
      </c>
    </row>
    <row r="1140" spans="4:17">
      <c r="D1140" s="110" t="str">
        <f t="shared" si="52"/>
        <v/>
      </c>
      <c r="E1140" s="110" t="str">
        <f>IF(D1140="기사임",IFERROR(IF((VLOOKUP(CONCATENATE("http://skinnonews.com",A1140),'기사 리스트'!C:E,3,FALSE))&gt;='뉴스룸 요약'!$F$17,"O",""),""),"")</f>
        <v/>
      </c>
      <c r="F1140" s="110" t="str">
        <f>IFERROR(IF(VLOOKUP(CONCATENATE("http://skinnonews.com"&amp;A1140),'기사 리스트'!C:D,2,FALSE)="yes","yes",""),"")</f>
        <v/>
      </c>
      <c r="G1140" s="110" t="str">
        <f>IFERROR(IF(E1140="O",B1140/(EOMONTH('뉴스룸 요약'!$F$17,0)-(VLOOKUP(CONCATENATE("http://skinnonews.com",A1140),'기사 리스트'!C:E,3,FALSE))+1),""),"")</f>
        <v/>
      </c>
      <c r="H1140" s="110" t="str">
        <f>IFERROR(IF(E1140="O",C1140/(EOMONTH('뉴스룸 요약'!$F$17,0)-(VLOOKUP(CONCATENATE("http://skinnonews.com",A1140),'기사 리스트'!C:E,3,FALSE))+1),""),"")</f>
        <v/>
      </c>
      <c r="I1140" s="110" t="str">
        <f t="shared" si="53"/>
        <v/>
      </c>
      <c r="J1140" s="110" t="str">
        <f t="shared" si="54"/>
        <v/>
      </c>
      <c r="L1140" s="111" t="str">
        <f>IFERROR(VLOOKUP("http://skinnonews.com"&amp;A1140,'기사 리스트'!C:E,3,FALSE),"")</f>
        <v/>
      </c>
      <c r="Q1140" s="110" t="str">
        <f>IFERROR(IF(E1140="O",(INDEX('기사 리스트'!B:B,MATCH("http://skinnonews.com"&amp;A1140,'기사 리스트'!C:C,0))),""),"")</f>
        <v/>
      </c>
    </row>
    <row r="1141" spans="4:17">
      <c r="D1141" s="110" t="str">
        <f t="shared" si="52"/>
        <v/>
      </c>
      <c r="E1141" s="110" t="str">
        <f>IF(D1141="기사임",IFERROR(IF((VLOOKUP(CONCATENATE("http://skinnonews.com",A1141),'기사 리스트'!C:E,3,FALSE))&gt;='뉴스룸 요약'!$F$17,"O",""),""),"")</f>
        <v/>
      </c>
      <c r="F1141" s="110" t="str">
        <f>IFERROR(IF(VLOOKUP(CONCATENATE("http://skinnonews.com"&amp;A1141),'기사 리스트'!C:D,2,FALSE)="yes","yes",""),"")</f>
        <v/>
      </c>
      <c r="G1141" s="110" t="str">
        <f>IFERROR(IF(E1141="O",B1141/(EOMONTH('뉴스룸 요약'!$F$17,0)-(VLOOKUP(CONCATENATE("http://skinnonews.com",A1141),'기사 리스트'!C:E,3,FALSE))+1),""),"")</f>
        <v/>
      </c>
      <c r="H1141" s="110" t="str">
        <f>IFERROR(IF(E1141="O",C1141/(EOMONTH('뉴스룸 요약'!$F$17,0)-(VLOOKUP(CONCATENATE("http://skinnonews.com",A1141),'기사 리스트'!C:E,3,FALSE))+1),""),"")</f>
        <v/>
      </c>
      <c r="I1141" s="110" t="str">
        <f t="shared" si="53"/>
        <v/>
      </c>
      <c r="J1141" s="110" t="str">
        <f t="shared" si="54"/>
        <v/>
      </c>
      <c r="L1141" s="111" t="str">
        <f>IFERROR(VLOOKUP("http://skinnonews.com"&amp;A1141,'기사 리스트'!C:E,3,FALSE),"")</f>
        <v/>
      </c>
      <c r="Q1141" s="110" t="str">
        <f>IFERROR(IF(E1141="O",(INDEX('기사 리스트'!B:B,MATCH("http://skinnonews.com"&amp;A1141,'기사 리스트'!C:C,0))),""),"")</f>
        <v/>
      </c>
    </row>
    <row r="1142" spans="4:17">
      <c r="D1142" s="110" t="str">
        <f t="shared" si="52"/>
        <v/>
      </c>
      <c r="E1142" s="110" t="str">
        <f>IF(D1142="기사임",IFERROR(IF((VLOOKUP(CONCATENATE("http://skinnonews.com",A1142),'기사 리스트'!C:E,3,FALSE))&gt;='뉴스룸 요약'!$F$17,"O",""),""),"")</f>
        <v/>
      </c>
      <c r="F1142" s="110" t="str">
        <f>IFERROR(IF(VLOOKUP(CONCATENATE("http://skinnonews.com"&amp;A1142),'기사 리스트'!C:D,2,FALSE)="yes","yes",""),"")</f>
        <v/>
      </c>
      <c r="G1142" s="110" t="str">
        <f>IFERROR(IF(E1142="O",B1142/(EOMONTH('뉴스룸 요약'!$F$17,0)-(VLOOKUP(CONCATENATE("http://skinnonews.com",A1142),'기사 리스트'!C:E,3,FALSE))+1),""),"")</f>
        <v/>
      </c>
      <c r="H1142" s="110" t="str">
        <f>IFERROR(IF(E1142="O",C1142/(EOMONTH('뉴스룸 요약'!$F$17,0)-(VLOOKUP(CONCATENATE("http://skinnonews.com",A1142),'기사 리스트'!C:E,3,FALSE))+1),""),"")</f>
        <v/>
      </c>
      <c r="I1142" s="110" t="str">
        <f t="shared" si="53"/>
        <v/>
      </c>
      <c r="J1142" s="110" t="str">
        <f t="shared" si="54"/>
        <v/>
      </c>
      <c r="L1142" s="111" t="str">
        <f>IFERROR(VLOOKUP("http://skinnonews.com"&amp;A1142,'기사 리스트'!C:E,3,FALSE),"")</f>
        <v/>
      </c>
      <c r="Q1142" s="110" t="str">
        <f>IFERROR(IF(E1142="O",(INDEX('기사 리스트'!B:B,MATCH("http://skinnonews.com"&amp;A1142,'기사 리스트'!C:C,0))),""),"")</f>
        <v/>
      </c>
    </row>
    <row r="1143" spans="4:17">
      <c r="D1143" s="110" t="str">
        <f t="shared" si="52"/>
        <v/>
      </c>
      <c r="E1143" s="110" t="str">
        <f>IF(D1143="기사임",IFERROR(IF((VLOOKUP(CONCATENATE("http://skinnonews.com",A1143),'기사 리스트'!C:E,3,FALSE))&gt;='뉴스룸 요약'!$F$17,"O",""),""),"")</f>
        <v/>
      </c>
      <c r="F1143" s="110" t="str">
        <f>IFERROR(IF(VLOOKUP(CONCATENATE("http://skinnonews.com"&amp;A1143),'기사 리스트'!C:D,2,FALSE)="yes","yes",""),"")</f>
        <v/>
      </c>
      <c r="G1143" s="110" t="str">
        <f>IFERROR(IF(E1143="O",B1143/(EOMONTH('뉴스룸 요약'!$F$17,0)-(VLOOKUP(CONCATENATE("http://skinnonews.com",A1143),'기사 리스트'!C:E,3,FALSE))+1),""),"")</f>
        <v/>
      </c>
      <c r="H1143" s="110" t="str">
        <f>IFERROR(IF(E1143="O",C1143/(EOMONTH('뉴스룸 요약'!$F$17,0)-(VLOOKUP(CONCATENATE("http://skinnonews.com",A1143),'기사 리스트'!C:E,3,FALSE))+1),""),"")</f>
        <v/>
      </c>
      <c r="I1143" s="110" t="str">
        <f t="shared" si="53"/>
        <v/>
      </c>
      <c r="J1143" s="110" t="str">
        <f t="shared" si="54"/>
        <v/>
      </c>
      <c r="L1143" s="111" t="str">
        <f>IFERROR(VLOOKUP("http://skinnonews.com"&amp;A1143,'기사 리스트'!C:E,3,FALSE),"")</f>
        <v/>
      </c>
      <c r="Q1143" s="110" t="str">
        <f>IFERROR(IF(E1143="O",(INDEX('기사 리스트'!B:B,MATCH("http://skinnonews.com"&amp;A1143,'기사 리스트'!C:C,0))),""),"")</f>
        <v/>
      </c>
    </row>
    <row r="1144" spans="4:17">
      <c r="D1144" s="110" t="str">
        <f t="shared" si="52"/>
        <v/>
      </c>
      <c r="E1144" s="110" t="str">
        <f>IF(D1144="기사임",IFERROR(IF((VLOOKUP(CONCATENATE("http://skinnonews.com",A1144),'기사 리스트'!C:E,3,FALSE))&gt;='뉴스룸 요약'!$F$17,"O",""),""),"")</f>
        <v/>
      </c>
      <c r="F1144" s="110" t="str">
        <f>IFERROR(IF(VLOOKUP(CONCATENATE("http://skinnonews.com"&amp;A1144),'기사 리스트'!C:D,2,FALSE)="yes","yes",""),"")</f>
        <v/>
      </c>
      <c r="G1144" s="110" t="str">
        <f>IFERROR(IF(E1144="O",B1144/(EOMONTH('뉴스룸 요약'!$F$17,0)-(VLOOKUP(CONCATENATE("http://skinnonews.com",A1144),'기사 리스트'!C:E,3,FALSE))+1),""),"")</f>
        <v/>
      </c>
      <c r="H1144" s="110" t="str">
        <f>IFERROR(IF(E1144="O",C1144/(EOMONTH('뉴스룸 요약'!$F$17,0)-(VLOOKUP(CONCATENATE("http://skinnonews.com",A1144),'기사 리스트'!C:E,3,FALSE))+1),""),"")</f>
        <v/>
      </c>
      <c r="I1144" s="110" t="str">
        <f t="shared" si="53"/>
        <v/>
      </c>
      <c r="J1144" s="110" t="str">
        <f t="shared" si="54"/>
        <v/>
      </c>
      <c r="L1144" s="111" t="str">
        <f>IFERROR(VLOOKUP("http://skinnonews.com"&amp;A1144,'기사 리스트'!C:E,3,FALSE),"")</f>
        <v/>
      </c>
      <c r="Q1144" s="110" t="str">
        <f>IFERROR(IF(E1144="O",(INDEX('기사 리스트'!B:B,MATCH("http://skinnonews.com"&amp;A1144,'기사 리스트'!C:C,0))),""),"")</f>
        <v/>
      </c>
    </row>
    <row r="1145" spans="4:17">
      <c r="D1145" s="110" t="str">
        <f t="shared" si="52"/>
        <v/>
      </c>
      <c r="E1145" s="110" t="str">
        <f>IF(D1145="기사임",IFERROR(IF((VLOOKUP(CONCATENATE("http://skinnonews.com",A1145),'기사 리스트'!C:E,3,FALSE))&gt;='뉴스룸 요약'!$F$17,"O",""),""),"")</f>
        <v/>
      </c>
      <c r="F1145" s="110" t="str">
        <f>IFERROR(IF(VLOOKUP(CONCATENATE("http://skinnonews.com"&amp;A1145),'기사 리스트'!C:D,2,FALSE)="yes","yes",""),"")</f>
        <v/>
      </c>
      <c r="G1145" s="110" t="str">
        <f>IFERROR(IF(E1145="O",B1145/(EOMONTH('뉴스룸 요약'!$F$17,0)-(VLOOKUP(CONCATENATE("http://skinnonews.com",A1145),'기사 리스트'!C:E,3,FALSE))+1),""),"")</f>
        <v/>
      </c>
      <c r="H1145" s="110" t="str">
        <f>IFERROR(IF(E1145="O",C1145/(EOMONTH('뉴스룸 요약'!$F$17,0)-(VLOOKUP(CONCATENATE("http://skinnonews.com",A1145),'기사 리스트'!C:E,3,FALSE))+1),""),"")</f>
        <v/>
      </c>
      <c r="I1145" s="110" t="str">
        <f t="shared" si="53"/>
        <v/>
      </c>
      <c r="J1145" s="110" t="str">
        <f t="shared" si="54"/>
        <v/>
      </c>
      <c r="L1145" s="111" t="str">
        <f>IFERROR(VLOOKUP("http://skinnonews.com"&amp;A1145,'기사 리스트'!C:E,3,FALSE),"")</f>
        <v/>
      </c>
      <c r="Q1145" s="110" t="str">
        <f>IFERROR(IF(E1145="O",(INDEX('기사 리스트'!B:B,MATCH("http://skinnonews.com"&amp;A1145,'기사 리스트'!C:C,0))),""),"")</f>
        <v/>
      </c>
    </row>
    <row r="1146" spans="4:17">
      <c r="D1146" s="110" t="str">
        <f t="shared" si="52"/>
        <v/>
      </c>
    </row>
    <row r="1147" spans="4:17">
      <c r="D1147" s="110" t="str">
        <f t="shared" si="52"/>
        <v/>
      </c>
    </row>
    <row r="1148" spans="4:17">
      <c r="D1148" s="110" t="str">
        <f t="shared" si="52"/>
        <v/>
      </c>
    </row>
    <row r="1149" spans="4:17">
      <c r="D1149" s="110" t="str">
        <f t="shared" si="52"/>
        <v/>
      </c>
    </row>
    <row r="1150" spans="4:17">
      <c r="D1150" s="110" t="str">
        <f t="shared" si="52"/>
        <v/>
      </c>
    </row>
    <row r="1151" spans="4:17">
      <c r="D1151" s="110" t="str">
        <f t="shared" si="52"/>
        <v/>
      </c>
    </row>
    <row r="1152" spans="4:17">
      <c r="D1152" s="110" t="str">
        <f t="shared" si="52"/>
        <v/>
      </c>
    </row>
    <row r="1153" spans="4:4">
      <c r="D1153" s="110" t="str">
        <f t="shared" si="52"/>
        <v/>
      </c>
    </row>
    <row r="1154" spans="4:4">
      <c r="D1154" s="110" t="str">
        <f t="shared" ref="D1154:D1217" si="55">IF(AND(LEFT(A1154,17)="/global/archives/",ISNUMBER(_xlfn.NUMBERVALUE(MID(A1154,18,1))),ISERROR(FIND("ckattempt",A1154)),ISERROR(FIND("preview",A1154))),"기사임","")</f>
        <v/>
      </c>
    </row>
    <row r="1155" spans="4:4">
      <c r="D1155" s="110" t="str">
        <f t="shared" si="55"/>
        <v/>
      </c>
    </row>
    <row r="1156" spans="4:4">
      <c r="D1156" s="110" t="str">
        <f t="shared" si="55"/>
        <v/>
      </c>
    </row>
    <row r="1157" spans="4:4">
      <c r="D1157" s="110" t="str">
        <f t="shared" si="55"/>
        <v/>
      </c>
    </row>
    <row r="1158" spans="4:4">
      <c r="D1158" s="110" t="str">
        <f t="shared" si="55"/>
        <v/>
      </c>
    </row>
    <row r="1159" spans="4:4">
      <c r="D1159" s="110" t="str">
        <f t="shared" si="55"/>
        <v/>
      </c>
    </row>
    <row r="1160" spans="4:4">
      <c r="D1160" s="110" t="str">
        <f t="shared" si="55"/>
        <v/>
      </c>
    </row>
    <row r="1161" spans="4:4">
      <c r="D1161" s="110" t="str">
        <f t="shared" si="55"/>
        <v/>
      </c>
    </row>
    <row r="1162" spans="4:4">
      <c r="D1162" s="110" t="str">
        <f t="shared" si="55"/>
        <v/>
      </c>
    </row>
    <row r="1163" spans="4:4">
      <c r="D1163" s="110" t="str">
        <f t="shared" si="55"/>
        <v/>
      </c>
    </row>
    <row r="1164" spans="4:4">
      <c r="D1164" s="110" t="str">
        <f t="shared" si="55"/>
        <v/>
      </c>
    </row>
    <row r="1165" spans="4:4">
      <c r="D1165" s="110" t="str">
        <f t="shared" si="55"/>
        <v/>
      </c>
    </row>
    <row r="1166" spans="4:4">
      <c r="D1166" s="110" t="str">
        <f t="shared" si="55"/>
        <v/>
      </c>
    </row>
    <row r="1167" spans="4:4">
      <c r="D1167" s="110" t="str">
        <f t="shared" si="55"/>
        <v/>
      </c>
    </row>
    <row r="1168" spans="4:4">
      <c r="D1168" s="110" t="str">
        <f t="shared" si="55"/>
        <v/>
      </c>
    </row>
    <row r="1169" spans="4:4">
      <c r="D1169" s="110" t="str">
        <f t="shared" si="55"/>
        <v/>
      </c>
    </row>
    <row r="1170" spans="4:4">
      <c r="D1170" s="110" t="str">
        <f t="shared" si="55"/>
        <v/>
      </c>
    </row>
    <row r="1171" spans="4:4">
      <c r="D1171" s="110" t="str">
        <f t="shared" si="55"/>
        <v/>
      </c>
    </row>
    <row r="1172" spans="4:4">
      <c r="D1172" s="110" t="str">
        <f t="shared" si="55"/>
        <v/>
      </c>
    </row>
    <row r="1173" spans="4:4">
      <c r="D1173" s="110" t="str">
        <f t="shared" si="55"/>
        <v/>
      </c>
    </row>
    <row r="1174" spans="4:4">
      <c r="D1174" s="110" t="str">
        <f t="shared" si="55"/>
        <v/>
      </c>
    </row>
    <row r="1175" spans="4:4">
      <c r="D1175" s="110" t="str">
        <f t="shared" si="55"/>
        <v/>
      </c>
    </row>
    <row r="1176" spans="4:4">
      <c r="D1176" s="110" t="str">
        <f t="shared" si="55"/>
        <v/>
      </c>
    </row>
    <row r="1177" spans="4:4">
      <c r="D1177" s="110" t="str">
        <f t="shared" si="55"/>
        <v/>
      </c>
    </row>
    <row r="1178" spans="4:4">
      <c r="D1178" s="110" t="str">
        <f t="shared" si="55"/>
        <v/>
      </c>
    </row>
    <row r="1179" spans="4:4">
      <c r="D1179" s="110" t="str">
        <f t="shared" si="55"/>
        <v/>
      </c>
    </row>
    <row r="1180" spans="4:4">
      <c r="D1180" s="110" t="str">
        <f t="shared" si="55"/>
        <v/>
      </c>
    </row>
    <row r="1181" spans="4:4">
      <c r="D1181" s="110" t="str">
        <f t="shared" si="55"/>
        <v/>
      </c>
    </row>
    <row r="1182" spans="4:4">
      <c r="D1182" s="110" t="str">
        <f t="shared" si="55"/>
        <v/>
      </c>
    </row>
    <row r="1183" spans="4:4">
      <c r="D1183" s="110" t="str">
        <f t="shared" si="55"/>
        <v/>
      </c>
    </row>
    <row r="1184" spans="4:4">
      <c r="D1184" s="110" t="str">
        <f t="shared" si="55"/>
        <v/>
      </c>
    </row>
    <row r="1185" spans="4:4">
      <c r="D1185" s="110" t="str">
        <f t="shared" si="55"/>
        <v/>
      </c>
    </row>
    <row r="1186" spans="4:4">
      <c r="D1186" s="110" t="str">
        <f t="shared" si="55"/>
        <v/>
      </c>
    </row>
    <row r="1187" spans="4:4">
      <c r="D1187" s="110" t="str">
        <f t="shared" si="55"/>
        <v/>
      </c>
    </row>
    <row r="1188" spans="4:4">
      <c r="D1188" s="110" t="str">
        <f t="shared" si="55"/>
        <v/>
      </c>
    </row>
    <row r="1189" spans="4:4">
      <c r="D1189" s="110" t="str">
        <f t="shared" si="55"/>
        <v/>
      </c>
    </row>
    <row r="1190" spans="4:4">
      <c r="D1190" s="110" t="str">
        <f t="shared" si="55"/>
        <v/>
      </c>
    </row>
    <row r="1191" spans="4:4">
      <c r="D1191" s="110" t="str">
        <f t="shared" si="55"/>
        <v/>
      </c>
    </row>
    <row r="1192" spans="4:4">
      <c r="D1192" s="110" t="str">
        <f t="shared" si="55"/>
        <v/>
      </c>
    </row>
    <row r="1193" spans="4:4">
      <c r="D1193" s="110" t="str">
        <f t="shared" si="55"/>
        <v/>
      </c>
    </row>
    <row r="1194" spans="4:4">
      <c r="D1194" s="110" t="str">
        <f t="shared" si="55"/>
        <v/>
      </c>
    </row>
    <row r="1195" spans="4:4">
      <c r="D1195" s="110" t="str">
        <f t="shared" si="55"/>
        <v/>
      </c>
    </row>
    <row r="1196" spans="4:4">
      <c r="D1196" s="110" t="str">
        <f t="shared" si="55"/>
        <v/>
      </c>
    </row>
    <row r="1197" spans="4:4">
      <c r="D1197" s="110" t="str">
        <f t="shared" si="55"/>
        <v/>
      </c>
    </row>
    <row r="1198" spans="4:4">
      <c r="D1198" s="110" t="str">
        <f t="shared" si="55"/>
        <v/>
      </c>
    </row>
    <row r="1199" spans="4:4">
      <c r="D1199" s="110" t="str">
        <f t="shared" si="55"/>
        <v/>
      </c>
    </row>
    <row r="1200" spans="4:4">
      <c r="D1200" s="110" t="str">
        <f t="shared" si="55"/>
        <v/>
      </c>
    </row>
    <row r="1201" spans="4:4">
      <c r="D1201" s="110" t="str">
        <f t="shared" si="55"/>
        <v/>
      </c>
    </row>
    <row r="1202" spans="4:4">
      <c r="D1202" s="110" t="str">
        <f t="shared" si="55"/>
        <v/>
      </c>
    </row>
    <row r="1203" spans="4:4">
      <c r="D1203" s="110" t="str">
        <f t="shared" si="55"/>
        <v/>
      </c>
    </row>
    <row r="1204" spans="4:4">
      <c r="D1204" s="110" t="str">
        <f t="shared" si="55"/>
        <v/>
      </c>
    </row>
    <row r="1205" spans="4:4">
      <c r="D1205" s="110" t="str">
        <f t="shared" si="55"/>
        <v/>
      </c>
    </row>
    <row r="1206" spans="4:4">
      <c r="D1206" s="110" t="str">
        <f t="shared" si="55"/>
        <v/>
      </c>
    </row>
    <row r="1207" spans="4:4">
      <c r="D1207" s="110" t="str">
        <f t="shared" si="55"/>
        <v/>
      </c>
    </row>
    <row r="1208" spans="4:4">
      <c r="D1208" s="110" t="str">
        <f t="shared" si="55"/>
        <v/>
      </c>
    </row>
    <row r="1209" spans="4:4">
      <c r="D1209" s="110" t="str">
        <f t="shared" si="55"/>
        <v/>
      </c>
    </row>
    <row r="1210" spans="4:4">
      <c r="D1210" s="110" t="str">
        <f t="shared" si="55"/>
        <v/>
      </c>
    </row>
    <row r="1211" spans="4:4">
      <c r="D1211" s="110" t="str">
        <f t="shared" si="55"/>
        <v/>
      </c>
    </row>
    <row r="1212" spans="4:4">
      <c r="D1212" s="110" t="str">
        <f t="shared" si="55"/>
        <v/>
      </c>
    </row>
    <row r="1213" spans="4:4">
      <c r="D1213" s="110" t="str">
        <f t="shared" si="55"/>
        <v/>
      </c>
    </row>
    <row r="1214" spans="4:4">
      <c r="D1214" s="110" t="str">
        <f t="shared" si="55"/>
        <v/>
      </c>
    </row>
    <row r="1215" spans="4:4">
      <c r="D1215" s="110" t="str">
        <f t="shared" si="55"/>
        <v/>
      </c>
    </row>
    <row r="1216" spans="4:4">
      <c r="D1216" s="110" t="str">
        <f t="shared" si="55"/>
        <v/>
      </c>
    </row>
    <row r="1217" spans="4:4">
      <c r="D1217" s="110" t="str">
        <f t="shared" si="55"/>
        <v/>
      </c>
    </row>
    <row r="1218" spans="4:4">
      <c r="D1218" s="110" t="str">
        <f t="shared" ref="D1218:D1236" si="56">IF(AND(LEFT(A1218,17)="/global/archives/",ISNUMBER(_xlfn.NUMBERVALUE(MID(A1218,18,1))),ISERROR(FIND("ckattempt",A1218)),ISERROR(FIND("preview",A1218))),"기사임","")</f>
        <v/>
      </c>
    </row>
    <row r="1219" spans="4:4">
      <c r="D1219" s="110" t="str">
        <f t="shared" si="56"/>
        <v/>
      </c>
    </row>
    <row r="1220" spans="4:4">
      <c r="D1220" s="110" t="str">
        <f t="shared" si="56"/>
        <v/>
      </c>
    </row>
    <row r="1221" spans="4:4">
      <c r="D1221" s="110" t="str">
        <f t="shared" si="56"/>
        <v/>
      </c>
    </row>
    <row r="1222" spans="4:4">
      <c r="D1222" s="110" t="str">
        <f t="shared" si="56"/>
        <v/>
      </c>
    </row>
    <row r="1223" spans="4:4">
      <c r="D1223" s="110" t="str">
        <f t="shared" si="56"/>
        <v/>
      </c>
    </row>
    <row r="1224" spans="4:4">
      <c r="D1224" s="110" t="str">
        <f t="shared" si="56"/>
        <v/>
      </c>
    </row>
    <row r="1225" spans="4:4">
      <c r="D1225" s="110" t="str">
        <f t="shared" si="56"/>
        <v/>
      </c>
    </row>
    <row r="1226" spans="4:4">
      <c r="D1226" s="110" t="str">
        <f t="shared" si="56"/>
        <v/>
      </c>
    </row>
    <row r="1227" spans="4:4">
      <c r="D1227" s="110" t="str">
        <f t="shared" si="56"/>
        <v/>
      </c>
    </row>
    <row r="1228" spans="4:4">
      <c r="D1228" s="110" t="str">
        <f t="shared" si="56"/>
        <v/>
      </c>
    </row>
    <row r="1229" spans="4:4">
      <c r="D1229" s="110" t="str">
        <f t="shared" si="56"/>
        <v/>
      </c>
    </row>
    <row r="1230" spans="4:4">
      <c r="D1230" s="110" t="str">
        <f t="shared" si="56"/>
        <v/>
      </c>
    </row>
    <row r="1231" spans="4:4">
      <c r="D1231" s="110" t="str">
        <f t="shared" si="56"/>
        <v/>
      </c>
    </row>
    <row r="1232" spans="4:4">
      <c r="D1232" s="110" t="str">
        <f t="shared" si="56"/>
        <v/>
      </c>
    </row>
    <row r="1233" spans="1:4">
      <c r="D1233" s="110" t="str">
        <f t="shared" si="56"/>
        <v/>
      </c>
    </row>
    <row r="1234" spans="1:4">
      <c r="D1234" s="110" t="str">
        <f t="shared" si="56"/>
        <v/>
      </c>
    </row>
    <row r="1235" spans="1:4">
      <c r="D1235" s="110" t="str">
        <f t="shared" si="56"/>
        <v/>
      </c>
    </row>
    <row r="1236" spans="1:4">
      <c r="A1236"/>
      <c r="B1236"/>
      <c r="C1236"/>
      <c r="D1236" s="110" t="str">
        <f t="shared" si="56"/>
        <v/>
      </c>
    </row>
    <row r="1237" spans="1:4">
      <c r="A1237"/>
      <c r="B1237"/>
      <c r="C1237"/>
      <c r="D1237" s="110" t="str">
        <f t="shared" ref="D1237:D1282" si="57">IF(AND(LEFT(A1237,17)="/global/archives/",ISNUMBER(_xlfn.NUMBERVALUE(MID(A1237,18,1))),ISERROR(FIND("ckattempt",A1237)),ISERROR(FIND("preview",A1237))),"기사임","")</f>
        <v/>
      </c>
    </row>
    <row r="1238" spans="1:4">
      <c r="A1238"/>
      <c r="B1238"/>
      <c r="C1238"/>
      <c r="D1238" s="110" t="str">
        <f t="shared" si="57"/>
        <v/>
      </c>
    </row>
    <row r="1239" spans="1:4">
      <c r="A1239"/>
      <c r="B1239"/>
      <c r="C1239"/>
      <c r="D1239" s="110" t="str">
        <f t="shared" si="57"/>
        <v/>
      </c>
    </row>
    <row r="1240" spans="1:4">
      <c r="A1240"/>
      <c r="B1240"/>
      <c r="C1240"/>
      <c r="D1240" s="110" t="str">
        <f t="shared" si="57"/>
        <v/>
      </c>
    </row>
    <row r="1241" spans="1:4">
      <c r="A1241"/>
      <c r="B1241"/>
      <c r="C1241"/>
      <c r="D1241" s="110" t="str">
        <f t="shared" si="57"/>
        <v/>
      </c>
    </row>
    <row r="1242" spans="1:4">
      <c r="A1242"/>
      <c r="B1242"/>
      <c r="C1242"/>
      <c r="D1242" s="110" t="str">
        <f t="shared" si="57"/>
        <v/>
      </c>
    </row>
    <row r="1243" spans="1:4">
      <c r="A1243"/>
      <c r="B1243"/>
      <c r="C1243"/>
      <c r="D1243" s="110" t="str">
        <f t="shared" si="57"/>
        <v/>
      </c>
    </row>
    <row r="1244" spans="1:4">
      <c r="A1244"/>
      <c r="B1244"/>
      <c r="C1244"/>
      <c r="D1244" s="110" t="str">
        <f t="shared" si="57"/>
        <v/>
      </c>
    </row>
    <row r="1245" spans="1:4">
      <c r="A1245"/>
      <c r="B1245"/>
      <c r="C1245"/>
      <c r="D1245" s="110" t="str">
        <f t="shared" si="57"/>
        <v/>
      </c>
    </row>
    <row r="1246" spans="1:4">
      <c r="A1246"/>
      <c r="B1246"/>
      <c r="C1246"/>
      <c r="D1246" s="110" t="str">
        <f t="shared" si="57"/>
        <v/>
      </c>
    </row>
    <row r="1247" spans="1:4">
      <c r="A1247"/>
      <c r="B1247"/>
      <c r="C1247"/>
      <c r="D1247" s="110" t="str">
        <f t="shared" si="57"/>
        <v/>
      </c>
    </row>
    <row r="1248" spans="1:4">
      <c r="A1248"/>
      <c r="B1248"/>
      <c r="C1248"/>
      <c r="D1248" s="110" t="str">
        <f t="shared" si="57"/>
        <v/>
      </c>
    </row>
    <row r="1249" spans="1:4">
      <c r="A1249"/>
      <c r="B1249"/>
      <c r="C1249"/>
      <c r="D1249" s="110" t="str">
        <f t="shared" si="57"/>
        <v/>
      </c>
    </row>
    <row r="1250" spans="1:4">
      <c r="A1250"/>
      <c r="B1250"/>
      <c r="C1250"/>
      <c r="D1250" s="110" t="str">
        <f t="shared" si="57"/>
        <v/>
      </c>
    </row>
    <row r="1251" spans="1:4">
      <c r="A1251"/>
      <c r="B1251"/>
      <c r="C1251"/>
      <c r="D1251" s="110" t="str">
        <f t="shared" si="57"/>
        <v/>
      </c>
    </row>
    <row r="1252" spans="1:4">
      <c r="A1252"/>
      <c r="B1252"/>
      <c r="C1252"/>
      <c r="D1252" s="110" t="str">
        <f t="shared" si="57"/>
        <v/>
      </c>
    </row>
    <row r="1253" spans="1:4">
      <c r="A1253"/>
      <c r="B1253"/>
      <c r="C1253"/>
      <c r="D1253" s="110" t="str">
        <f t="shared" si="57"/>
        <v/>
      </c>
    </row>
    <row r="1254" spans="1:4">
      <c r="A1254"/>
      <c r="B1254"/>
      <c r="C1254"/>
      <c r="D1254" s="110" t="str">
        <f t="shared" si="57"/>
        <v/>
      </c>
    </row>
    <row r="1255" spans="1:4">
      <c r="A1255"/>
      <c r="B1255"/>
      <c r="C1255"/>
      <c r="D1255" s="110" t="str">
        <f t="shared" si="57"/>
        <v/>
      </c>
    </row>
    <row r="1256" spans="1:4">
      <c r="A1256"/>
      <c r="B1256"/>
      <c r="C1256"/>
      <c r="D1256" s="110" t="str">
        <f t="shared" si="57"/>
        <v/>
      </c>
    </row>
    <row r="1257" spans="1:4">
      <c r="A1257"/>
      <c r="B1257"/>
      <c r="C1257"/>
      <c r="D1257" s="110" t="str">
        <f t="shared" si="57"/>
        <v/>
      </c>
    </row>
    <row r="1258" spans="1:4">
      <c r="A1258"/>
      <c r="B1258"/>
      <c r="C1258"/>
      <c r="D1258" s="110" t="str">
        <f t="shared" si="57"/>
        <v/>
      </c>
    </row>
    <row r="1259" spans="1:4">
      <c r="A1259"/>
      <c r="B1259"/>
      <c r="C1259"/>
      <c r="D1259" s="110" t="str">
        <f t="shared" si="57"/>
        <v/>
      </c>
    </row>
    <row r="1260" spans="1:4">
      <c r="A1260"/>
      <c r="B1260"/>
      <c r="C1260"/>
      <c r="D1260" s="110" t="str">
        <f t="shared" si="57"/>
        <v/>
      </c>
    </row>
    <row r="1261" spans="1:4">
      <c r="A1261"/>
      <c r="B1261"/>
      <c r="C1261"/>
      <c r="D1261" s="110" t="str">
        <f t="shared" si="57"/>
        <v/>
      </c>
    </row>
    <row r="1262" spans="1:4">
      <c r="A1262"/>
      <c r="B1262"/>
      <c r="C1262"/>
      <c r="D1262" s="110" t="str">
        <f t="shared" si="57"/>
        <v/>
      </c>
    </row>
    <row r="1263" spans="1:4">
      <c r="A1263"/>
      <c r="B1263"/>
      <c r="C1263"/>
      <c r="D1263" s="110" t="str">
        <f t="shared" si="57"/>
        <v/>
      </c>
    </row>
    <row r="1264" spans="1:4">
      <c r="A1264"/>
      <c r="B1264"/>
      <c r="C1264"/>
      <c r="D1264" s="110" t="str">
        <f t="shared" si="57"/>
        <v/>
      </c>
    </row>
    <row r="1265" spans="1:4">
      <c r="A1265"/>
      <c r="B1265"/>
      <c r="C1265"/>
      <c r="D1265" s="110" t="str">
        <f t="shared" si="57"/>
        <v/>
      </c>
    </row>
    <row r="1266" spans="1:4">
      <c r="A1266"/>
      <c r="B1266"/>
      <c r="C1266"/>
      <c r="D1266" s="110" t="str">
        <f t="shared" si="57"/>
        <v/>
      </c>
    </row>
    <row r="1267" spans="1:4">
      <c r="A1267"/>
      <c r="B1267"/>
      <c r="C1267"/>
      <c r="D1267" s="110" t="str">
        <f t="shared" si="57"/>
        <v/>
      </c>
    </row>
    <row r="1268" spans="1:4">
      <c r="A1268"/>
      <c r="B1268"/>
      <c r="C1268"/>
      <c r="D1268" s="110" t="str">
        <f t="shared" si="57"/>
        <v/>
      </c>
    </row>
    <row r="1269" spans="1:4">
      <c r="A1269"/>
      <c r="B1269"/>
      <c r="C1269"/>
      <c r="D1269" s="110" t="str">
        <f t="shared" si="57"/>
        <v/>
      </c>
    </row>
    <row r="1270" spans="1:4">
      <c r="A1270"/>
      <c r="B1270"/>
      <c r="C1270"/>
      <c r="D1270" s="110" t="str">
        <f t="shared" si="57"/>
        <v/>
      </c>
    </row>
    <row r="1271" spans="1:4">
      <c r="A1271"/>
      <c r="B1271"/>
      <c r="C1271"/>
      <c r="D1271" s="110" t="str">
        <f t="shared" si="57"/>
        <v/>
      </c>
    </row>
    <row r="1272" spans="1:4">
      <c r="A1272"/>
      <c r="B1272"/>
      <c r="C1272"/>
      <c r="D1272" s="110" t="str">
        <f t="shared" si="57"/>
        <v/>
      </c>
    </row>
    <row r="1273" spans="1:4">
      <c r="A1273"/>
      <c r="B1273"/>
      <c r="C1273"/>
      <c r="D1273" s="110" t="str">
        <f t="shared" si="57"/>
        <v/>
      </c>
    </row>
    <row r="1274" spans="1:4">
      <c r="A1274"/>
      <c r="B1274"/>
      <c r="C1274"/>
      <c r="D1274" s="110" t="str">
        <f t="shared" si="57"/>
        <v/>
      </c>
    </row>
    <row r="1275" spans="1:4">
      <c r="A1275"/>
      <c r="B1275"/>
      <c r="C1275"/>
      <c r="D1275" s="110" t="str">
        <f t="shared" si="57"/>
        <v/>
      </c>
    </row>
    <row r="1276" spans="1:4">
      <c r="A1276"/>
      <c r="B1276"/>
      <c r="C1276"/>
      <c r="D1276" s="110" t="str">
        <f t="shared" si="57"/>
        <v/>
      </c>
    </row>
    <row r="1277" spans="1:4">
      <c r="A1277"/>
      <c r="B1277"/>
      <c r="C1277"/>
      <c r="D1277" s="110" t="str">
        <f t="shared" si="57"/>
        <v/>
      </c>
    </row>
    <row r="1278" spans="1:4">
      <c r="A1278"/>
      <c r="B1278"/>
      <c r="C1278"/>
      <c r="D1278" s="110" t="str">
        <f t="shared" si="57"/>
        <v/>
      </c>
    </row>
    <row r="1279" spans="1:4">
      <c r="A1279"/>
      <c r="B1279"/>
      <c r="C1279"/>
      <c r="D1279" s="110" t="str">
        <f t="shared" si="57"/>
        <v/>
      </c>
    </row>
    <row r="1280" spans="1:4">
      <c r="A1280"/>
      <c r="B1280"/>
      <c r="C1280"/>
      <c r="D1280" s="110" t="str">
        <f t="shared" si="57"/>
        <v/>
      </c>
    </row>
    <row r="1281" spans="1:4">
      <c r="A1281"/>
      <c r="B1281"/>
      <c r="C1281"/>
      <c r="D1281" s="110" t="str">
        <f t="shared" si="57"/>
        <v/>
      </c>
    </row>
    <row r="1282" spans="1:4">
      <c r="A1282"/>
      <c r="B1282"/>
      <c r="C1282"/>
      <c r="D1282" s="110" t="str">
        <f t="shared" si="57"/>
        <v/>
      </c>
    </row>
    <row r="1283" spans="1:4">
      <c r="A1283"/>
      <c r="B1283"/>
      <c r="C1283"/>
      <c r="D1283" s="110" t="str">
        <f t="shared" ref="D1283:D1346" si="58">IF(AND(LEFT(A1283,17)="/global/archives/",ISNUMBER(_xlfn.NUMBERVALUE(MID(A1283,18,1))),ISERROR(FIND("ckattempt",A1283)),ISERROR(FIND("preview",A1283))),"기사임","")</f>
        <v/>
      </c>
    </row>
    <row r="1284" spans="1:4">
      <c r="A1284"/>
      <c r="B1284"/>
      <c r="C1284"/>
      <c r="D1284" s="110" t="str">
        <f t="shared" si="58"/>
        <v/>
      </c>
    </row>
    <row r="1285" spans="1:4">
      <c r="A1285"/>
      <c r="B1285"/>
      <c r="C1285"/>
      <c r="D1285" s="110" t="str">
        <f t="shared" si="58"/>
        <v/>
      </c>
    </row>
    <row r="1286" spans="1:4">
      <c r="A1286"/>
      <c r="B1286"/>
      <c r="C1286"/>
      <c r="D1286" s="110" t="str">
        <f t="shared" si="58"/>
        <v/>
      </c>
    </row>
    <row r="1287" spans="1:4">
      <c r="A1287"/>
      <c r="B1287"/>
      <c r="C1287"/>
      <c r="D1287" s="110" t="str">
        <f t="shared" si="58"/>
        <v/>
      </c>
    </row>
    <row r="1288" spans="1:4">
      <c r="A1288"/>
      <c r="B1288"/>
      <c r="C1288"/>
      <c r="D1288" s="110" t="str">
        <f t="shared" si="58"/>
        <v/>
      </c>
    </row>
    <row r="1289" spans="1:4">
      <c r="A1289"/>
      <c r="B1289"/>
      <c r="C1289"/>
      <c r="D1289" s="110" t="str">
        <f t="shared" si="58"/>
        <v/>
      </c>
    </row>
    <row r="1290" spans="1:4">
      <c r="A1290"/>
      <c r="B1290"/>
      <c r="C1290"/>
      <c r="D1290" s="110" t="str">
        <f t="shared" si="58"/>
        <v/>
      </c>
    </row>
    <row r="1291" spans="1:4">
      <c r="A1291"/>
      <c r="B1291"/>
      <c r="C1291"/>
      <c r="D1291" s="110" t="str">
        <f t="shared" si="58"/>
        <v/>
      </c>
    </row>
    <row r="1292" spans="1:4">
      <c r="A1292"/>
      <c r="B1292"/>
      <c r="C1292"/>
      <c r="D1292" s="110" t="str">
        <f t="shared" si="58"/>
        <v/>
      </c>
    </row>
    <row r="1293" spans="1:4">
      <c r="A1293"/>
      <c r="B1293"/>
      <c r="C1293"/>
      <c r="D1293" s="110" t="str">
        <f t="shared" si="58"/>
        <v/>
      </c>
    </row>
    <row r="1294" spans="1:4">
      <c r="A1294"/>
      <c r="B1294"/>
      <c r="C1294"/>
      <c r="D1294" s="110" t="str">
        <f t="shared" si="58"/>
        <v/>
      </c>
    </row>
    <row r="1295" spans="1:4">
      <c r="A1295"/>
      <c r="B1295"/>
      <c r="C1295"/>
      <c r="D1295" s="110" t="str">
        <f t="shared" si="58"/>
        <v/>
      </c>
    </row>
    <row r="1296" spans="1:4">
      <c r="A1296"/>
      <c r="B1296"/>
      <c r="C1296"/>
      <c r="D1296" s="110" t="str">
        <f t="shared" si="58"/>
        <v/>
      </c>
    </row>
    <row r="1297" spans="1:4">
      <c r="A1297"/>
      <c r="B1297"/>
      <c r="C1297"/>
      <c r="D1297" s="110" t="str">
        <f t="shared" si="58"/>
        <v/>
      </c>
    </row>
    <row r="1298" spans="1:4">
      <c r="A1298"/>
      <c r="B1298"/>
      <c r="C1298"/>
      <c r="D1298" s="110" t="str">
        <f t="shared" si="58"/>
        <v/>
      </c>
    </row>
    <row r="1299" spans="1:4">
      <c r="A1299"/>
      <c r="B1299"/>
      <c r="C1299"/>
      <c r="D1299" s="110" t="str">
        <f t="shared" si="58"/>
        <v/>
      </c>
    </row>
    <row r="1300" spans="1:4">
      <c r="A1300"/>
      <c r="B1300"/>
      <c r="C1300"/>
      <c r="D1300" s="110" t="str">
        <f t="shared" si="58"/>
        <v/>
      </c>
    </row>
    <row r="1301" spans="1:4">
      <c r="A1301"/>
      <c r="B1301"/>
      <c r="C1301"/>
      <c r="D1301" s="110" t="str">
        <f t="shared" si="58"/>
        <v/>
      </c>
    </row>
    <row r="1302" spans="1:4">
      <c r="A1302"/>
      <c r="B1302"/>
      <c r="C1302"/>
      <c r="D1302" s="110" t="str">
        <f t="shared" si="58"/>
        <v/>
      </c>
    </row>
    <row r="1303" spans="1:4">
      <c r="A1303"/>
      <c r="B1303"/>
      <c r="C1303"/>
      <c r="D1303" s="110" t="str">
        <f t="shared" si="58"/>
        <v/>
      </c>
    </row>
    <row r="1304" spans="1:4">
      <c r="A1304"/>
      <c r="B1304"/>
      <c r="C1304"/>
      <c r="D1304" s="110" t="str">
        <f t="shared" si="58"/>
        <v/>
      </c>
    </row>
    <row r="1305" spans="1:4">
      <c r="A1305"/>
      <c r="B1305"/>
      <c r="C1305"/>
      <c r="D1305" s="110" t="str">
        <f t="shared" si="58"/>
        <v/>
      </c>
    </row>
    <row r="1306" spans="1:4">
      <c r="A1306"/>
      <c r="B1306"/>
      <c r="C1306"/>
      <c r="D1306" s="110" t="str">
        <f t="shared" si="58"/>
        <v/>
      </c>
    </row>
    <row r="1307" spans="1:4">
      <c r="A1307"/>
      <c r="B1307"/>
      <c r="C1307"/>
      <c r="D1307" s="110" t="str">
        <f t="shared" si="58"/>
        <v/>
      </c>
    </row>
    <row r="1308" spans="1:4">
      <c r="A1308"/>
      <c r="B1308"/>
      <c r="C1308"/>
      <c r="D1308" s="110" t="str">
        <f t="shared" si="58"/>
        <v/>
      </c>
    </row>
    <row r="1309" spans="1:4">
      <c r="A1309"/>
      <c r="B1309"/>
      <c r="C1309"/>
      <c r="D1309" s="110" t="str">
        <f t="shared" si="58"/>
        <v/>
      </c>
    </row>
    <row r="1310" spans="1:4">
      <c r="A1310"/>
      <c r="B1310"/>
      <c r="C1310"/>
      <c r="D1310" s="110" t="str">
        <f t="shared" si="58"/>
        <v/>
      </c>
    </row>
    <row r="1311" spans="1:4">
      <c r="A1311"/>
      <c r="B1311"/>
      <c r="C1311"/>
      <c r="D1311" s="110" t="str">
        <f t="shared" si="58"/>
        <v/>
      </c>
    </row>
    <row r="1312" spans="1:4">
      <c r="A1312"/>
      <c r="B1312"/>
      <c r="C1312"/>
      <c r="D1312" s="110" t="str">
        <f t="shared" si="58"/>
        <v/>
      </c>
    </row>
    <row r="1313" spans="1:4">
      <c r="A1313"/>
      <c r="B1313"/>
      <c r="C1313"/>
      <c r="D1313" s="110" t="str">
        <f t="shared" si="58"/>
        <v/>
      </c>
    </row>
    <row r="1314" spans="1:4">
      <c r="A1314"/>
      <c r="B1314"/>
      <c r="C1314"/>
      <c r="D1314" s="110" t="str">
        <f t="shared" si="58"/>
        <v/>
      </c>
    </row>
    <row r="1315" spans="1:4">
      <c r="A1315"/>
      <c r="B1315"/>
      <c r="C1315"/>
      <c r="D1315" s="110" t="str">
        <f t="shared" si="58"/>
        <v/>
      </c>
    </row>
    <row r="1316" spans="1:4">
      <c r="A1316"/>
      <c r="B1316"/>
      <c r="C1316"/>
      <c r="D1316" s="110" t="str">
        <f t="shared" si="58"/>
        <v/>
      </c>
    </row>
    <row r="1317" spans="1:4">
      <c r="A1317"/>
      <c r="B1317"/>
      <c r="C1317"/>
      <c r="D1317" s="110" t="str">
        <f t="shared" si="58"/>
        <v/>
      </c>
    </row>
    <row r="1318" spans="1:4">
      <c r="A1318"/>
      <c r="B1318"/>
      <c r="C1318"/>
      <c r="D1318" s="110" t="str">
        <f t="shared" si="58"/>
        <v/>
      </c>
    </row>
    <row r="1319" spans="1:4">
      <c r="A1319"/>
      <c r="B1319"/>
      <c r="C1319"/>
      <c r="D1319" s="110" t="str">
        <f t="shared" si="58"/>
        <v/>
      </c>
    </row>
    <row r="1320" spans="1:4">
      <c r="A1320"/>
      <c r="B1320"/>
      <c r="C1320"/>
      <c r="D1320" s="110" t="str">
        <f t="shared" si="58"/>
        <v/>
      </c>
    </row>
    <row r="1321" spans="1:4">
      <c r="A1321"/>
      <c r="B1321"/>
      <c r="C1321"/>
      <c r="D1321" s="110" t="str">
        <f t="shared" si="58"/>
        <v/>
      </c>
    </row>
    <row r="1322" spans="1:4">
      <c r="A1322"/>
      <c r="B1322"/>
      <c r="C1322"/>
      <c r="D1322" s="110" t="str">
        <f t="shared" si="58"/>
        <v/>
      </c>
    </row>
    <row r="1323" spans="1:4">
      <c r="A1323"/>
      <c r="B1323"/>
      <c r="C1323"/>
      <c r="D1323" s="110" t="str">
        <f t="shared" si="58"/>
        <v/>
      </c>
    </row>
    <row r="1324" spans="1:4">
      <c r="A1324"/>
      <c r="B1324"/>
      <c r="C1324"/>
      <c r="D1324" s="110" t="str">
        <f t="shared" si="58"/>
        <v/>
      </c>
    </row>
    <row r="1325" spans="1:4">
      <c r="A1325"/>
      <c r="B1325"/>
      <c r="C1325"/>
      <c r="D1325" s="110" t="str">
        <f t="shared" si="58"/>
        <v/>
      </c>
    </row>
    <row r="1326" spans="1:4">
      <c r="A1326"/>
      <c r="B1326"/>
      <c r="C1326"/>
      <c r="D1326" s="110" t="str">
        <f t="shared" si="58"/>
        <v/>
      </c>
    </row>
    <row r="1327" spans="1:4">
      <c r="A1327"/>
      <c r="B1327"/>
      <c r="C1327"/>
      <c r="D1327" s="110" t="str">
        <f t="shared" si="58"/>
        <v/>
      </c>
    </row>
    <row r="1328" spans="1:4">
      <c r="A1328"/>
      <c r="B1328"/>
      <c r="C1328"/>
      <c r="D1328" s="110" t="str">
        <f t="shared" si="58"/>
        <v/>
      </c>
    </row>
    <row r="1329" spans="1:4">
      <c r="A1329"/>
      <c r="B1329"/>
      <c r="C1329"/>
      <c r="D1329" s="110" t="str">
        <f t="shared" si="58"/>
        <v/>
      </c>
    </row>
    <row r="1330" spans="1:4">
      <c r="A1330"/>
      <c r="B1330"/>
      <c r="C1330"/>
      <c r="D1330" s="110" t="str">
        <f t="shared" si="58"/>
        <v/>
      </c>
    </row>
    <row r="1331" spans="1:4">
      <c r="A1331"/>
      <c r="B1331"/>
      <c r="C1331"/>
      <c r="D1331" s="110" t="str">
        <f t="shared" si="58"/>
        <v/>
      </c>
    </row>
    <row r="1332" spans="1:4">
      <c r="A1332"/>
      <c r="B1332"/>
      <c r="C1332"/>
      <c r="D1332" s="110" t="str">
        <f t="shared" si="58"/>
        <v/>
      </c>
    </row>
    <row r="1333" spans="1:4">
      <c r="A1333"/>
      <c r="B1333"/>
      <c r="C1333"/>
      <c r="D1333" s="110" t="str">
        <f t="shared" si="58"/>
        <v/>
      </c>
    </row>
    <row r="1334" spans="1:4">
      <c r="A1334"/>
      <c r="B1334"/>
      <c r="C1334"/>
      <c r="D1334" s="110" t="str">
        <f t="shared" si="58"/>
        <v/>
      </c>
    </row>
    <row r="1335" spans="1:4">
      <c r="A1335"/>
      <c r="B1335"/>
      <c r="C1335"/>
      <c r="D1335" s="110" t="str">
        <f t="shared" si="58"/>
        <v/>
      </c>
    </row>
    <row r="1336" spans="1:4">
      <c r="A1336"/>
      <c r="B1336"/>
      <c r="C1336"/>
      <c r="D1336" s="110" t="str">
        <f t="shared" si="58"/>
        <v/>
      </c>
    </row>
    <row r="1337" spans="1:4">
      <c r="A1337"/>
      <c r="B1337"/>
      <c r="C1337"/>
      <c r="D1337" s="110" t="str">
        <f t="shared" si="58"/>
        <v/>
      </c>
    </row>
    <row r="1338" spans="1:4">
      <c r="A1338"/>
      <c r="B1338"/>
      <c r="C1338"/>
      <c r="D1338" s="110" t="str">
        <f t="shared" si="58"/>
        <v/>
      </c>
    </row>
    <row r="1339" spans="1:4">
      <c r="A1339"/>
      <c r="B1339"/>
      <c r="C1339"/>
      <c r="D1339" s="110" t="str">
        <f t="shared" si="58"/>
        <v/>
      </c>
    </row>
    <row r="1340" spans="1:4">
      <c r="A1340"/>
      <c r="B1340"/>
      <c r="C1340"/>
      <c r="D1340" s="110" t="str">
        <f t="shared" si="58"/>
        <v/>
      </c>
    </row>
    <row r="1341" spans="1:4">
      <c r="A1341"/>
      <c r="B1341"/>
      <c r="C1341"/>
      <c r="D1341" s="110" t="str">
        <f t="shared" si="58"/>
        <v/>
      </c>
    </row>
    <row r="1342" spans="1:4">
      <c r="A1342"/>
      <c r="B1342"/>
      <c r="C1342"/>
      <c r="D1342" s="110" t="str">
        <f t="shared" si="58"/>
        <v/>
      </c>
    </row>
    <row r="1343" spans="1:4">
      <c r="A1343"/>
      <c r="B1343"/>
      <c r="C1343"/>
      <c r="D1343" s="110" t="str">
        <f t="shared" si="58"/>
        <v/>
      </c>
    </row>
    <row r="1344" spans="1:4">
      <c r="A1344"/>
      <c r="B1344"/>
      <c r="C1344"/>
      <c r="D1344" s="110" t="str">
        <f t="shared" si="58"/>
        <v/>
      </c>
    </row>
    <row r="1345" spans="1:4">
      <c r="A1345"/>
      <c r="B1345"/>
      <c r="C1345"/>
      <c r="D1345" s="110" t="str">
        <f t="shared" si="58"/>
        <v/>
      </c>
    </row>
    <row r="1346" spans="1:4">
      <c r="A1346"/>
      <c r="B1346"/>
      <c r="C1346"/>
      <c r="D1346" s="110" t="str">
        <f t="shared" si="58"/>
        <v/>
      </c>
    </row>
    <row r="1347" spans="1:4">
      <c r="A1347"/>
      <c r="B1347"/>
      <c r="C1347"/>
      <c r="D1347" s="110" t="str">
        <f t="shared" ref="D1347:D1410" si="59">IF(AND(LEFT(A1347,17)="/global/archives/",ISNUMBER(_xlfn.NUMBERVALUE(MID(A1347,18,1))),ISERROR(FIND("ckattempt",A1347)),ISERROR(FIND("preview",A1347))),"기사임","")</f>
        <v/>
      </c>
    </row>
    <row r="1348" spans="1:4">
      <c r="A1348"/>
      <c r="B1348"/>
      <c r="C1348"/>
      <c r="D1348" s="110" t="str">
        <f t="shared" si="59"/>
        <v/>
      </c>
    </row>
    <row r="1349" spans="1:4">
      <c r="A1349"/>
      <c r="B1349"/>
      <c r="C1349"/>
      <c r="D1349" s="110" t="str">
        <f t="shared" si="59"/>
        <v/>
      </c>
    </row>
    <row r="1350" spans="1:4">
      <c r="A1350"/>
      <c r="B1350"/>
      <c r="C1350"/>
      <c r="D1350" s="110" t="str">
        <f t="shared" si="59"/>
        <v/>
      </c>
    </row>
    <row r="1351" spans="1:4">
      <c r="A1351"/>
      <c r="B1351"/>
      <c r="C1351"/>
      <c r="D1351" s="110" t="str">
        <f t="shared" si="59"/>
        <v/>
      </c>
    </row>
    <row r="1352" spans="1:4">
      <c r="A1352"/>
      <c r="B1352"/>
      <c r="C1352"/>
      <c r="D1352" s="110" t="str">
        <f t="shared" si="59"/>
        <v/>
      </c>
    </row>
    <row r="1353" spans="1:4">
      <c r="A1353"/>
      <c r="B1353"/>
      <c r="C1353"/>
      <c r="D1353" s="110" t="str">
        <f t="shared" si="59"/>
        <v/>
      </c>
    </row>
    <row r="1354" spans="1:4">
      <c r="A1354"/>
      <c r="B1354"/>
      <c r="C1354"/>
      <c r="D1354" s="110" t="str">
        <f t="shared" si="59"/>
        <v/>
      </c>
    </row>
    <row r="1355" spans="1:4">
      <c r="A1355"/>
      <c r="B1355"/>
      <c r="C1355"/>
      <c r="D1355" s="110" t="str">
        <f t="shared" si="59"/>
        <v/>
      </c>
    </row>
    <row r="1356" spans="1:4">
      <c r="A1356"/>
      <c r="B1356"/>
      <c r="C1356"/>
      <c r="D1356" s="110" t="str">
        <f t="shared" si="59"/>
        <v/>
      </c>
    </row>
    <row r="1357" spans="1:4">
      <c r="A1357"/>
      <c r="B1357"/>
      <c r="C1357"/>
      <c r="D1357" s="110" t="str">
        <f t="shared" si="59"/>
        <v/>
      </c>
    </row>
    <row r="1358" spans="1:4">
      <c r="A1358"/>
      <c r="B1358"/>
      <c r="C1358"/>
      <c r="D1358" s="110" t="str">
        <f t="shared" si="59"/>
        <v/>
      </c>
    </row>
    <row r="1359" spans="1:4">
      <c r="A1359"/>
      <c r="B1359"/>
      <c r="C1359"/>
      <c r="D1359" s="110" t="str">
        <f t="shared" si="59"/>
        <v/>
      </c>
    </row>
    <row r="1360" spans="1:4">
      <c r="A1360"/>
      <c r="B1360"/>
      <c r="C1360"/>
      <c r="D1360" s="110" t="str">
        <f t="shared" si="59"/>
        <v/>
      </c>
    </row>
    <row r="1361" spans="1:4">
      <c r="A1361"/>
      <c r="B1361"/>
      <c r="C1361"/>
      <c r="D1361" s="110" t="str">
        <f t="shared" si="59"/>
        <v/>
      </c>
    </row>
    <row r="1362" spans="1:4">
      <c r="A1362"/>
      <c r="B1362"/>
      <c r="C1362"/>
      <c r="D1362" s="110" t="str">
        <f t="shared" si="59"/>
        <v/>
      </c>
    </row>
    <row r="1363" spans="1:4">
      <c r="A1363"/>
      <c r="B1363"/>
      <c r="C1363"/>
      <c r="D1363" s="110" t="str">
        <f t="shared" si="59"/>
        <v/>
      </c>
    </row>
    <row r="1364" spans="1:4">
      <c r="A1364"/>
      <c r="B1364"/>
      <c r="C1364"/>
      <c r="D1364" s="110" t="str">
        <f t="shared" si="59"/>
        <v/>
      </c>
    </row>
    <row r="1365" spans="1:4">
      <c r="A1365"/>
      <c r="B1365"/>
      <c r="C1365"/>
      <c r="D1365" s="110" t="str">
        <f t="shared" si="59"/>
        <v/>
      </c>
    </row>
    <row r="1366" spans="1:4">
      <c r="A1366"/>
      <c r="B1366"/>
      <c r="C1366"/>
      <c r="D1366" s="110" t="str">
        <f t="shared" si="59"/>
        <v/>
      </c>
    </row>
    <row r="1367" spans="1:4">
      <c r="A1367"/>
      <c r="B1367"/>
      <c r="C1367"/>
      <c r="D1367" s="110" t="str">
        <f t="shared" si="59"/>
        <v/>
      </c>
    </row>
    <row r="1368" spans="1:4">
      <c r="A1368"/>
      <c r="B1368"/>
      <c r="C1368"/>
      <c r="D1368" s="110" t="str">
        <f t="shared" si="59"/>
        <v/>
      </c>
    </row>
    <row r="1369" spans="1:4">
      <c r="A1369"/>
      <c r="B1369"/>
      <c r="C1369"/>
      <c r="D1369" s="110" t="str">
        <f t="shared" si="59"/>
        <v/>
      </c>
    </row>
    <row r="1370" spans="1:4">
      <c r="A1370"/>
      <c r="B1370"/>
      <c r="C1370"/>
      <c r="D1370" s="110" t="str">
        <f t="shared" si="59"/>
        <v/>
      </c>
    </row>
    <row r="1371" spans="1:4">
      <c r="A1371"/>
      <c r="B1371"/>
      <c r="C1371"/>
      <c r="D1371" s="110" t="str">
        <f t="shared" si="59"/>
        <v/>
      </c>
    </row>
    <row r="1372" spans="1:4">
      <c r="A1372"/>
      <c r="B1372"/>
      <c r="C1372"/>
      <c r="D1372" s="110" t="str">
        <f t="shared" si="59"/>
        <v/>
      </c>
    </row>
    <row r="1373" spans="1:4">
      <c r="A1373"/>
      <c r="B1373"/>
      <c r="C1373"/>
      <c r="D1373" s="110" t="str">
        <f t="shared" si="59"/>
        <v/>
      </c>
    </row>
    <row r="1374" spans="1:4">
      <c r="A1374"/>
      <c r="B1374"/>
      <c r="C1374"/>
      <c r="D1374" s="110" t="str">
        <f t="shared" si="59"/>
        <v/>
      </c>
    </row>
    <row r="1375" spans="1:4">
      <c r="A1375"/>
      <c r="B1375"/>
      <c r="C1375"/>
      <c r="D1375" s="110" t="str">
        <f t="shared" si="59"/>
        <v/>
      </c>
    </row>
    <row r="1376" spans="1:4">
      <c r="A1376"/>
      <c r="B1376"/>
      <c r="C1376"/>
      <c r="D1376" s="110" t="str">
        <f t="shared" si="59"/>
        <v/>
      </c>
    </row>
    <row r="1377" spans="1:4">
      <c r="A1377"/>
      <c r="B1377"/>
      <c r="C1377"/>
      <c r="D1377" s="110" t="str">
        <f t="shared" si="59"/>
        <v/>
      </c>
    </row>
    <row r="1378" spans="1:4">
      <c r="A1378"/>
      <c r="B1378"/>
      <c r="C1378"/>
      <c r="D1378" s="110" t="str">
        <f t="shared" si="59"/>
        <v/>
      </c>
    </row>
    <row r="1379" spans="1:4">
      <c r="A1379"/>
      <c r="B1379"/>
      <c r="C1379"/>
      <c r="D1379" s="110" t="str">
        <f t="shared" si="59"/>
        <v/>
      </c>
    </row>
    <row r="1380" spans="1:4">
      <c r="A1380"/>
      <c r="B1380"/>
      <c r="C1380"/>
      <c r="D1380" s="110" t="str">
        <f t="shared" si="59"/>
        <v/>
      </c>
    </row>
    <row r="1381" spans="1:4">
      <c r="A1381"/>
      <c r="B1381"/>
      <c r="C1381"/>
      <c r="D1381" s="110" t="str">
        <f t="shared" si="59"/>
        <v/>
      </c>
    </row>
    <row r="1382" spans="1:4">
      <c r="A1382"/>
      <c r="B1382"/>
      <c r="C1382"/>
      <c r="D1382" s="110" t="str">
        <f t="shared" si="59"/>
        <v/>
      </c>
    </row>
    <row r="1383" spans="1:4">
      <c r="A1383"/>
      <c r="B1383"/>
      <c r="C1383"/>
      <c r="D1383" s="110" t="str">
        <f t="shared" si="59"/>
        <v/>
      </c>
    </row>
    <row r="1384" spans="1:4">
      <c r="A1384"/>
      <c r="B1384"/>
      <c r="C1384"/>
      <c r="D1384" s="110" t="str">
        <f t="shared" si="59"/>
        <v/>
      </c>
    </row>
    <row r="1385" spans="1:4">
      <c r="A1385"/>
      <c r="B1385"/>
      <c r="C1385"/>
      <c r="D1385" s="110" t="str">
        <f t="shared" si="59"/>
        <v/>
      </c>
    </row>
    <row r="1386" spans="1:4">
      <c r="A1386"/>
      <c r="B1386"/>
      <c r="C1386"/>
      <c r="D1386" s="110" t="str">
        <f t="shared" si="59"/>
        <v/>
      </c>
    </row>
    <row r="1387" spans="1:4">
      <c r="A1387"/>
      <c r="B1387"/>
      <c r="C1387"/>
      <c r="D1387" s="110" t="str">
        <f t="shared" si="59"/>
        <v/>
      </c>
    </row>
    <row r="1388" spans="1:4">
      <c r="A1388"/>
      <c r="B1388"/>
      <c r="C1388"/>
      <c r="D1388" s="110" t="str">
        <f t="shared" si="59"/>
        <v/>
      </c>
    </row>
    <row r="1389" spans="1:4">
      <c r="A1389"/>
      <c r="B1389"/>
      <c r="C1389"/>
      <c r="D1389" s="110" t="str">
        <f t="shared" si="59"/>
        <v/>
      </c>
    </row>
    <row r="1390" spans="1:4">
      <c r="A1390"/>
      <c r="B1390"/>
      <c r="C1390"/>
      <c r="D1390" s="110" t="str">
        <f t="shared" si="59"/>
        <v/>
      </c>
    </row>
    <row r="1391" spans="1:4">
      <c r="A1391"/>
      <c r="B1391"/>
      <c r="C1391"/>
      <c r="D1391" s="110" t="str">
        <f t="shared" si="59"/>
        <v/>
      </c>
    </row>
    <row r="1392" spans="1:4">
      <c r="A1392"/>
      <c r="B1392"/>
      <c r="C1392"/>
      <c r="D1392" s="110" t="str">
        <f t="shared" si="59"/>
        <v/>
      </c>
    </row>
    <row r="1393" spans="1:4">
      <c r="A1393"/>
      <c r="B1393"/>
      <c r="C1393"/>
      <c r="D1393" s="110" t="str">
        <f t="shared" si="59"/>
        <v/>
      </c>
    </row>
    <row r="1394" spans="1:4">
      <c r="A1394"/>
      <c r="B1394"/>
      <c r="C1394"/>
      <c r="D1394" s="110" t="str">
        <f t="shared" si="59"/>
        <v/>
      </c>
    </row>
    <row r="1395" spans="1:4">
      <c r="A1395"/>
      <c r="B1395"/>
      <c r="C1395"/>
      <c r="D1395" s="110" t="str">
        <f t="shared" si="59"/>
        <v/>
      </c>
    </row>
    <row r="1396" spans="1:4">
      <c r="A1396"/>
      <c r="B1396"/>
      <c r="C1396"/>
      <c r="D1396" s="110" t="str">
        <f t="shared" si="59"/>
        <v/>
      </c>
    </row>
    <row r="1397" spans="1:4">
      <c r="A1397"/>
      <c r="B1397"/>
      <c r="C1397"/>
      <c r="D1397" s="110" t="str">
        <f t="shared" si="59"/>
        <v/>
      </c>
    </row>
    <row r="1398" spans="1:4">
      <c r="A1398"/>
      <c r="B1398"/>
      <c r="C1398"/>
      <c r="D1398" s="110" t="str">
        <f t="shared" si="59"/>
        <v/>
      </c>
    </row>
    <row r="1399" spans="1:4">
      <c r="A1399"/>
      <c r="B1399"/>
      <c r="C1399"/>
      <c r="D1399" s="110" t="str">
        <f t="shared" si="59"/>
        <v/>
      </c>
    </row>
    <row r="1400" spans="1:4">
      <c r="A1400"/>
      <c r="B1400"/>
      <c r="C1400"/>
      <c r="D1400" s="110" t="str">
        <f t="shared" si="59"/>
        <v/>
      </c>
    </row>
    <row r="1401" spans="1:4">
      <c r="A1401"/>
      <c r="B1401"/>
      <c r="C1401"/>
      <c r="D1401" s="110" t="str">
        <f t="shared" si="59"/>
        <v/>
      </c>
    </row>
    <row r="1402" spans="1:4">
      <c r="A1402"/>
      <c r="B1402"/>
      <c r="C1402"/>
      <c r="D1402" s="110" t="str">
        <f t="shared" si="59"/>
        <v/>
      </c>
    </row>
    <row r="1403" spans="1:4">
      <c r="A1403"/>
      <c r="B1403"/>
      <c r="C1403"/>
      <c r="D1403" s="110" t="str">
        <f t="shared" si="59"/>
        <v/>
      </c>
    </row>
    <row r="1404" spans="1:4">
      <c r="A1404"/>
      <c r="B1404"/>
      <c r="C1404"/>
      <c r="D1404" s="110" t="str">
        <f t="shared" si="59"/>
        <v/>
      </c>
    </row>
    <row r="1405" spans="1:4">
      <c r="A1405"/>
      <c r="B1405"/>
      <c r="C1405"/>
      <c r="D1405" s="110" t="str">
        <f t="shared" si="59"/>
        <v/>
      </c>
    </row>
    <row r="1406" spans="1:4">
      <c r="A1406"/>
      <c r="B1406"/>
      <c r="C1406"/>
      <c r="D1406" s="110" t="str">
        <f t="shared" si="59"/>
        <v/>
      </c>
    </row>
    <row r="1407" spans="1:4">
      <c r="A1407"/>
      <c r="B1407"/>
      <c r="C1407"/>
      <c r="D1407" s="110" t="str">
        <f t="shared" si="59"/>
        <v/>
      </c>
    </row>
    <row r="1408" spans="1:4">
      <c r="A1408"/>
      <c r="B1408"/>
      <c r="C1408"/>
      <c r="D1408" s="110" t="str">
        <f t="shared" si="59"/>
        <v/>
      </c>
    </row>
    <row r="1409" spans="1:4">
      <c r="A1409"/>
      <c r="B1409"/>
      <c r="C1409"/>
      <c r="D1409" s="110" t="str">
        <f t="shared" si="59"/>
        <v/>
      </c>
    </row>
    <row r="1410" spans="1:4">
      <c r="A1410"/>
      <c r="B1410"/>
      <c r="C1410"/>
      <c r="D1410" s="110" t="str">
        <f t="shared" si="59"/>
        <v/>
      </c>
    </row>
    <row r="1411" spans="1:4">
      <c r="A1411"/>
      <c r="B1411"/>
      <c r="C1411"/>
      <c r="D1411" s="110" t="str">
        <f t="shared" ref="D1411:D1474" si="60">IF(AND(LEFT(A1411,17)="/global/archives/",ISNUMBER(_xlfn.NUMBERVALUE(MID(A1411,18,1))),ISERROR(FIND("ckattempt",A1411)),ISERROR(FIND("preview",A1411))),"기사임","")</f>
        <v/>
      </c>
    </row>
    <row r="1412" spans="1:4">
      <c r="A1412"/>
      <c r="B1412"/>
      <c r="C1412"/>
      <c r="D1412" s="110" t="str">
        <f t="shared" si="60"/>
        <v/>
      </c>
    </row>
    <row r="1413" spans="1:4">
      <c r="A1413"/>
      <c r="B1413"/>
      <c r="C1413"/>
      <c r="D1413" s="110" t="str">
        <f t="shared" si="60"/>
        <v/>
      </c>
    </row>
    <row r="1414" spans="1:4">
      <c r="A1414"/>
      <c r="B1414"/>
      <c r="C1414"/>
      <c r="D1414" s="110" t="str">
        <f t="shared" si="60"/>
        <v/>
      </c>
    </row>
    <row r="1415" spans="1:4">
      <c r="A1415"/>
      <c r="B1415"/>
      <c r="C1415"/>
      <c r="D1415" s="110" t="str">
        <f t="shared" si="60"/>
        <v/>
      </c>
    </row>
    <row r="1416" spans="1:4">
      <c r="A1416"/>
      <c r="B1416"/>
      <c r="C1416"/>
      <c r="D1416" s="110" t="str">
        <f t="shared" si="60"/>
        <v/>
      </c>
    </row>
    <row r="1417" spans="1:4">
      <c r="A1417"/>
      <c r="B1417"/>
      <c r="C1417"/>
      <c r="D1417" s="110" t="str">
        <f t="shared" si="60"/>
        <v/>
      </c>
    </row>
    <row r="1418" spans="1:4">
      <c r="A1418"/>
      <c r="B1418"/>
      <c r="C1418"/>
      <c r="D1418" s="110" t="str">
        <f t="shared" si="60"/>
        <v/>
      </c>
    </row>
    <row r="1419" spans="1:4">
      <c r="A1419"/>
      <c r="B1419"/>
      <c r="C1419"/>
      <c r="D1419" s="110" t="str">
        <f t="shared" si="60"/>
        <v/>
      </c>
    </row>
    <row r="1420" spans="1:4">
      <c r="A1420"/>
      <c r="B1420"/>
      <c r="C1420"/>
      <c r="D1420" s="110" t="str">
        <f t="shared" si="60"/>
        <v/>
      </c>
    </row>
    <row r="1421" spans="1:4">
      <c r="A1421"/>
      <c r="B1421"/>
      <c r="C1421"/>
      <c r="D1421" s="110" t="str">
        <f t="shared" si="60"/>
        <v/>
      </c>
    </row>
    <row r="1422" spans="1:4">
      <c r="A1422"/>
      <c r="B1422"/>
      <c r="C1422"/>
      <c r="D1422" s="110" t="str">
        <f t="shared" si="60"/>
        <v/>
      </c>
    </row>
    <row r="1423" spans="1:4">
      <c r="A1423"/>
      <c r="B1423"/>
      <c r="C1423"/>
      <c r="D1423" s="110" t="str">
        <f t="shared" si="60"/>
        <v/>
      </c>
    </row>
    <row r="1424" spans="1:4">
      <c r="A1424"/>
      <c r="B1424"/>
      <c r="C1424"/>
      <c r="D1424" s="110" t="str">
        <f t="shared" si="60"/>
        <v/>
      </c>
    </row>
    <row r="1425" spans="1:4">
      <c r="A1425"/>
      <c r="B1425"/>
      <c r="C1425"/>
      <c r="D1425" s="110" t="str">
        <f t="shared" si="60"/>
        <v/>
      </c>
    </row>
    <row r="1426" spans="1:4">
      <c r="A1426"/>
      <c r="B1426"/>
      <c r="C1426"/>
      <c r="D1426" s="110" t="str">
        <f t="shared" si="60"/>
        <v/>
      </c>
    </row>
    <row r="1427" spans="1:4">
      <c r="A1427"/>
      <c r="B1427"/>
      <c r="C1427"/>
      <c r="D1427" s="110" t="str">
        <f t="shared" si="60"/>
        <v/>
      </c>
    </row>
    <row r="1428" spans="1:4">
      <c r="A1428"/>
      <c r="B1428"/>
      <c r="C1428"/>
      <c r="D1428" s="110" t="str">
        <f t="shared" si="60"/>
        <v/>
      </c>
    </row>
    <row r="1429" spans="1:4">
      <c r="A1429"/>
      <c r="B1429"/>
      <c r="C1429"/>
      <c r="D1429" s="110" t="str">
        <f t="shared" si="60"/>
        <v/>
      </c>
    </row>
    <row r="1430" spans="1:4">
      <c r="A1430"/>
      <c r="B1430"/>
      <c r="C1430"/>
      <c r="D1430" s="110" t="str">
        <f t="shared" si="60"/>
        <v/>
      </c>
    </row>
    <row r="1431" spans="1:4">
      <c r="A1431"/>
      <c r="B1431"/>
      <c r="C1431"/>
      <c r="D1431" s="110" t="str">
        <f t="shared" si="60"/>
        <v/>
      </c>
    </row>
    <row r="1432" spans="1:4">
      <c r="A1432"/>
      <c r="B1432"/>
      <c r="C1432"/>
      <c r="D1432" s="110" t="str">
        <f t="shared" si="60"/>
        <v/>
      </c>
    </row>
    <row r="1433" spans="1:4">
      <c r="A1433"/>
      <c r="B1433"/>
      <c r="C1433"/>
      <c r="D1433" s="110" t="str">
        <f t="shared" si="60"/>
        <v/>
      </c>
    </row>
    <row r="1434" spans="1:4">
      <c r="A1434"/>
      <c r="B1434"/>
      <c r="C1434"/>
      <c r="D1434" s="110" t="str">
        <f t="shared" si="60"/>
        <v/>
      </c>
    </row>
    <row r="1435" spans="1:4">
      <c r="A1435"/>
      <c r="B1435"/>
      <c r="C1435"/>
      <c r="D1435" s="110" t="str">
        <f t="shared" si="60"/>
        <v/>
      </c>
    </row>
    <row r="1436" spans="1:4">
      <c r="A1436"/>
      <c r="B1436"/>
      <c r="C1436"/>
      <c r="D1436" s="110" t="str">
        <f t="shared" si="60"/>
        <v/>
      </c>
    </row>
    <row r="1437" spans="1:4">
      <c r="A1437"/>
      <c r="B1437"/>
      <c r="C1437"/>
      <c r="D1437" s="110" t="str">
        <f t="shared" si="60"/>
        <v/>
      </c>
    </row>
    <row r="1438" spans="1:4">
      <c r="A1438"/>
      <c r="B1438"/>
      <c r="C1438"/>
      <c r="D1438" s="110" t="str">
        <f t="shared" si="60"/>
        <v/>
      </c>
    </row>
    <row r="1439" spans="1:4">
      <c r="A1439"/>
      <c r="B1439"/>
      <c r="C1439"/>
      <c r="D1439" s="110" t="str">
        <f t="shared" si="60"/>
        <v/>
      </c>
    </row>
    <row r="1440" spans="1:4">
      <c r="A1440"/>
      <c r="B1440"/>
      <c r="C1440"/>
      <c r="D1440" s="110" t="str">
        <f t="shared" si="60"/>
        <v/>
      </c>
    </row>
    <row r="1441" spans="1:4">
      <c r="A1441"/>
      <c r="B1441"/>
      <c r="C1441"/>
      <c r="D1441" s="110" t="str">
        <f t="shared" si="60"/>
        <v/>
      </c>
    </row>
    <row r="1442" spans="1:4">
      <c r="A1442"/>
      <c r="B1442"/>
      <c r="C1442"/>
      <c r="D1442" s="110" t="str">
        <f t="shared" si="60"/>
        <v/>
      </c>
    </row>
    <row r="1443" spans="1:4">
      <c r="A1443"/>
      <c r="B1443"/>
      <c r="C1443"/>
      <c r="D1443" s="110" t="str">
        <f t="shared" si="60"/>
        <v/>
      </c>
    </row>
    <row r="1444" spans="1:4">
      <c r="A1444"/>
      <c r="B1444"/>
      <c r="C1444"/>
      <c r="D1444" s="110" t="str">
        <f t="shared" si="60"/>
        <v/>
      </c>
    </row>
    <row r="1445" spans="1:4">
      <c r="A1445"/>
      <c r="B1445"/>
      <c r="C1445"/>
      <c r="D1445" s="110" t="str">
        <f t="shared" si="60"/>
        <v/>
      </c>
    </row>
    <row r="1446" spans="1:4">
      <c r="A1446"/>
      <c r="B1446"/>
      <c r="C1446"/>
      <c r="D1446" s="110" t="str">
        <f t="shared" si="60"/>
        <v/>
      </c>
    </row>
    <row r="1447" spans="1:4">
      <c r="A1447"/>
      <c r="B1447"/>
      <c r="C1447"/>
      <c r="D1447" s="110" t="str">
        <f t="shared" si="60"/>
        <v/>
      </c>
    </row>
    <row r="1448" spans="1:4">
      <c r="A1448"/>
      <c r="B1448"/>
      <c r="C1448"/>
      <c r="D1448" s="110" t="str">
        <f t="shared" si="60"/>
        <v/>
      </c>
    </row>
    <row r="1449" spans="1:4">
      <c r="A1449"/>
      <c r="B1449"/>
      <c r="C1449"/>
      <c r="D1449" s="110" t="str">
        <f t="shared" si="60"/>
        <v/>
      </c>
    </row>
    <row r="1450" spans="1:4">
      <c r="A1450"/>
      <c r="B1450"/>
      <c r="C1450"/>
      <c r="D1450" s="110" t="str">
        <f t="shared" si="60"/>
        <v/>
      </c>
    </row>
    <row r="1451" spans="1:4">
      <c r="A1451"/>
      <c r="B1451"/>
      <c r="C1451"/>
      <c r="D1451" s="110" t="str">
        <f t="shared" si="60"/>
        <v/>
      </c>
    </row>
    <row r="1452" spans="1:4">
      <c r="A1452"/>
      <c r="B1452"/>
      <c r="C1452"/>
      <c r="D1452" s="110" t="str">
        <f t="shared" si="60"/>
        <v/>
      </c>
    </row>
    <row r="1453" spans="1:4">
      <c r="A1453"/>
      <c r="B1453"/>
      <c r="C1453"/>
      <c r="D1453" s="110" t="str">
        <f t="shared" si="60"/>
        <v/>
      </c>
    </row>
    <row r="1454" spans="1:4">
      <c r="A1454"/>
      <c r="B1454"/>
      <c r="C1454"/>
      <c r="D1454" s="110" t="str">
        <f t="shared" si="60"/>
        <v/>
      </c>
    </row>
    <row r="1455" spans="1:4">
      <c r="A1455"/>
      <c r="B1455"/>
      <c r="C1455"/>
      <c r="D1455" s="110" t="str">
        <f t="shared" si="60"/>
        <v/>
      </c>
    </row>
    <row r="1456" spans="1:4">
      <c r="A1456"/>
      <c r="B1456"/>
      <c r="C1456"/>
      <c r="D1456" s="110" t="str">
        <f t="shared" si="60"/>
        <v/>
      </c>
    </row>
    <row r="1457" spans="1:4">
      <c r="A1457"/>
      <c r="B1457"/>
      <c r="C1457"/>
      <c r="D1457" s="110" t="str">
        <f t="shared" si="60"/>
        <v/>
      </c>
    </row>
    <row r="1458" spans="1:4">
      <c r="A1458"/>
      <c r="B1458"/>
      <c r="C1458"/>
      <c r="D1458" s="110" t="str">
        <f t="shared" si="60"/>
        <v/>
      </c>
    </row>
    <row r="1459" spans="1:4">
      <c r="A1459"/>
      <c r="B1459"/>
      <c r="C1459"/>
      <c r="D1459" s="110" t="str">
        <f t="shared" si="60"/>
        <v/>
      </c>
    </row>
    <row r="1460" spans="1:4">
      <c r="A1460"/>
      <c r="B1460"/>
      <c r="C1460"/>
      <c r="D1460" s="110" t="str">
        <f t="shared" si="60"/>
        <v/>
      </c>
    </row>
    <row r="1461" spans="1:4">
      <c r="A1461"/>
      <c r="B1461"/>
      <c r="C1461"/>
      <c r="D1461" s="110" t="str">
        <f t="shared" si="60"/>
        <v/>
      </c>
    </row>
    <row r="1462" spans="1:4">
      <c r="A1462"/>
      <c r="B1462"/>
      <c r="C1462"/>
      <c r="D1462" s="110" t="str">
        <f t="shared" si="60"/>
        <v/>
      </c>
    </row>
    <row r="1463" spans="1:4">
      <c r="A1463"/>
      <c r="B1463"/>
      <c r="C1463"/>
      <c r="D1463" s="110" t="str">
        <f t="shared" si="60"/>
        <v/>
      </c>
    </row>
    <row r="1464" spans="1:4">
      <c r="A1464"/>
      <c r="B1464"/>
      <c r="C1464"/>
      <c r="D1464" s="110" t="str">
        <f t="shared" si="60"/>
        <v/>
      </c>
    </row>
    <row r="1465" spans="1:4">
      <c r="A1465"/>
      <c r="B1465"/>
      <c r="C1465"/>
      <c r="D1465" s="110" t="str">
        <f t="shared" si="60"/>
        <v/>
      </c>
    </row>
    <row r="1466" spans="1:4">
      <c r="A1466"/>
      <c r="B1466"/>
      <c r="C1466"/>
      <c r="D1466" s="110" t="str">
        <f t="shared" si="60"/>
        <v/>
      </c>
    </row>
    <row r="1467" spans="1:4">
      <c r="A1467"/>
      <c r="B1467"/>
      <c r="C1467"/>
      <c r="D1467" s="110" t="str">
        <f t="shared" si="60"/>
        <v/>
      </c>
    </row>
    <row r="1468" spans="1:4">
      <c r="A1468"/>
      <c r="B1468"/>
      <c r="C1468"/>
      <c r="D1468" s="110" t="str">
        <f t="shared" si="60"/>
        <v/>
      </c>
    </row>
    <row r="1469" spans="1:4">
      <c r="A1469"/>
      <c r="B1469"/>
      <c r="C1469"/>
      <c r="D1469" s="110" t="str">
        <f t="shared" si="60"/>
        <v/>
      </c>
    </row>
    <row r="1470" spans="1:4">
      <c r="A1470"/>
      <c r="B1470"/>
      <c r="C1470"/>
      <c r="D1470" s="110" t="str">
        <f t="shared" si="60"/>
        <v/>
      </c>
    </row>
    <row r="1471" spans="1:4">
      <c r="A1471"/>
      <c r="B1471"/>
      <c r="C1471"/>
      <c r="D1471" s="110" t="str">
        <f t="shared" si="60"/>
        <v/>
      </c>
    </row>
    <row r="1472" spans="1:4">
      <c r="A1472"/>
      <c r="B1472"/>
      <c r="C1472"/>
      <c r="D1472" s="110" t="str">
        <f t="shared" si="60"/>
        <v/>
      </c>
    </row>
    <row r="1473" spans="1:4">
      <c r="A1473"/>
      <c r="B1473"/>
      <c r="C1473"/>
      <c r="D1473" s="110" t="str">
        <f t="shared" si="60"/>
        <v/>
      </c>
    </row>
    <row r="1474" spans="1:4">
      <c r="A1474"/>
      <c r="B1474"/>
      <c r="C1474"/>
      <c r="D1474" s="110" t="str">
        <f t="shared" si="60"/>
        <v/>
      </c>
    </row>
    <row r="1475" spans="1:4">
      <c r="A1475"/>
      <c r="B1475"/>
      <c r="C1475"/>
      <c r="D1475" s="110" t="str">
        <f t="shared" ref="D1475:D1538" si="61">IF(AND(LEFT(A1475,17)="/global/archives/",ISNUMBER(_xlfn.NUMBERVALUE(MID(A1475,18,1))),ISERROR(FIND("ckattempt",A1475)),ISERROR(FIND("preview",A1475))),"기사임","")</f>
        <v/>
      </c>
    </row>
    <row r="1476" spans="1:4">
      <c r="A1476"/>
      <c r="B1476"/>
      <c r="C1476"/>
      <c r="D1476" s="110" t="str">
        <f t="shared" si="61"/>
        <v/>
      </c>
    </row>
    <row r="1477" spans="1:4">
      <c r="A1477"/>
      <c r="B1477"/>
      <c r="C1477"/>
      <c r="D1477" s="110" t="str">
        <f t="shared" si="61"/>
        <v/>
      </c>
    </row>
    <row r="1478" spans="1:4">
      <c r="A1478"/>
      <c r="B1478"/>
      <c r="C1478"/>
      <c r="D1478" s="110" t="str">
        <f t="shared" si="61"/>
        <v/>
      </c>
    </row>
    <row r="1479" spans="1:4">
      <c r="A1479"/>
      <c r="B1479"/>
      <c r="C1479"/>
      <c r="D1479" s="110" t="str">
        <f t="shared" si="61"/>
        <v/>
      </c>
    </row>
    <row r="1480" spans="1:4">
      <c r="A1480"/>
      <c r="B1480"/>
      <c r="C1480"/>
      <c r="D1480" s="110" t="str">
        <f t="shared" si="61"/>
        <v/>
      </c>
    </row>
    <row r="1481" spans="1:4">
      <c r="A1481"/>
      <c r="B1481"/>
      <c r="C1481"/>
      <c r="D1481" s="110" t="str">
        <f t="shared" si="61"/>
        <v/>
      </c>
    </row>
    <row r="1482" spans="1:4">
      <c r="A1482"/>
      <c r="B1482"/>
      <c r="C1482"/>
      <c r="D1482" s="110" t="str">
        <f t="shared" si="61"/>
        <v/>
      </c>
    </row>
    <row r="1483" spans="1:4">
      <c r="A1483"/>
      <c r="B1483"/>
      <c r="C1483"/>
      <c r="D1483" s="110" t="str">
        <f t="shared" si="61"/>
        <v/>
      </c>
    </row>
    <row r="1484" spans="1:4">
      <c r="A1484"/>
      <c r="B1484"/>
      <c r="C1484"/>
      <c r="D1484" s="110" t="str">
        <f t="shared" si="61"/>
        <v/>
      </c>
    </row>
    <row r="1485" spans="1:4">
      <c r="A1485"/>
      <c r="B1485"/>
      <c r="C1485"/>
      <c r="D1485" s="110" t="str">
        <f t="shared" si="61"/>
        <v/>
      </c>
    </row>
    <row r="1486" spans="1:4">
      <c r="A1486"/>
      <c r="B1486"/>
      <c r="C1486"/>
      <c r="D1486" s="110" t="str">
        <f t="shared" si="61"/>
        <v/>
      </c>
    </row>
    <row r="1487" spans="1:4">
      <c r="A1487"/>
      <c r="B1487"/>
      <c r="C1487"/>
      <c r="D1487" s="110" t="str">
        <f t="shared" si="61"/>
        <v/>
      </c>
    </row>
    <row r="1488" spans="1:4">
      <c r="A1488"/>
      <c r="B1488"/>
      <c r="C1488"/>
      <c r="D1488" s="110" t="str">
        <f t="shared" si="61"/>
        <v/>
      </c>
    </row>
    <row r="1489" spans="1:4">
      <c r="A1489"/>
      <c r="B1489"/>
      <c r="C1489"/>
      <c r="D1489" s="110" t="str">
        <f t="shared" si="61"/>
        <v/>
      </c>
    </row>
    <row r="1490" spans="1:4">
      <c r="A1490"/>
      <c r="B1490"/>
      <c r="C1490"/>
      <c r="D1490" s="110" t="str">
        <f t="shared" si="61"/>
        <v/>
      </c>
    </row>
    <row r="1491" spans="1:4">
      <c r="A1491"/>
      <c r="B1491"/>
      <c r="C1491"/>
      <c r="D1491" s="110" t="str">
        <f t="shared" si="61"/>
        <v/>
      </c>
    </row>
    <row r="1492" spans="1:4">
      <c r="A1492"/>
      <c r="B1492"/>
      <c r="C1492"/>
      <c r="D1492" s="110" t="str">
        <f t="shared" si="61"/>
        <v/>
      </c>
    </row>
    <row r="1493" spans="1:4">
      <c r="A1493"/>
      <c r="B1493"/>
      <c r="C1493"/>
      <c r="D1493" s="110" t="str">
        <f t="shared" si="61"/>
        <v/>
      </c>
    </row>
    <row r="1494" spans="1:4">
      <c r="A1494"/>
      <c r="B1494"/>
      <c r="C1494"/>
      <c r="D1494" s="110" t="str">
        <f t="shared" si="61"/>
        <v/>
      </c>
    </row>
    <row r="1495" spans="1:4">
      <c r="A1495"/>
      <c r="B1495"/>
      <c r="C1495"/>
      <c r="D1495" s="110" t="str">
        <f t="shared" si="61"/>
        <v/>
      </c>
    </row>
    <row r="1496" spans="1:4">
      <c r="A1496"/>
      <c r="B1496"/>
      <c r="C1496"/>
      <c r="D1496" s="110" t="str">
        <f t="shared" si="61"/>
        <v/>
      </c>
    </row>
    <row r="1497" spans="1:4">
      <c r="A1497"/>
      <c r="B1497"/>
      <c r="C1497"/>
      <c r="D1497" s="110" t="str">
        <f t="shared" si="61"/>
        <v/>
      </c>
    </row>
    <row r="1498" spans="1:4">
      <c r="A1498"/>
      <c r="B1498"/>
      <c r="C1498"/>
      <c r="D1498" s="110" t="str">
        <f t="shared" si="61"/>
        <v/>
      </c>
    </row>
    <row r="1499" spans="1:4">
      <c r="A1499"/>
      <c r="B1499"/>
      <c r="C1499"/>
      <c r="D1499" s="110" t="str">
        <f t="shared" si="61"/>
        <v/>
      </c>
    </row>
    <row r="1500" spans="1:4">
      <c r="A1500"/>
      <c r="B1500"/>
      <c r="C1500"/>
      <c r="D1500" s="110" t="str">
        <f t="shared" si="61"/>
        <v/>
      </c>
    </row>
    <row r="1501" spans="1:4">
      <c r="A1501"/>
      <c r="B1501"/>
      <c r="C1501"/>
      <c r="D1501" s="110" t="str">
        <f t="shared" si="61"/>
        <v/>
      </c>
    </row>
    <row r="1502" spans="1:4">
      <c r="A1502"/>
      <c r="B1502"/>
      <c r="C1502"/>
      <c r="D1502" s="110" t="str">
        <f t="shared" si="61"/>
        <v/>
      </c>
    </row>
    <row r="1503" spans="1:4">
      <c r="A1503"/>
      <c r="B1503"/>
      <c r="C1503"/>
      <c r="D1503" s="110" t="str">
        <f t="shared" si="61"/>
        <v/>
      </c>
    </row>
    <row r="1504" spans="1:4">
      <c r="A1504"/>
      <c r="B1504"/>
      <c r="C1504"/>
      <c r="D1504" s="110" t="str">
        <f t="shared" si="61"/>
        <v/>
      </c>
    </row>
    <row r="1505" spans="1:4">
      <c r="A1505"/>
      <c r="B1505"/>
      <c r="C1505"/>
      <c r="D1505" s="110" t="str">
        <f t="shared" si="61"/>
        <v/>
      </c>
    </row>
    <row r="1506" spans="1:4">
      <c r="A1506"/>
      <c r="B1506"/>
      <c r="C1506"/>
      <c r="D1506" s="110" t="str">
        <f t="shared" si="61"/>
        <v/>
      </c>
    </row>
    <row r="1507" spans="1:4">
      <c r="A1507"/>
      <c r="B1507"/>
      <c r="C1507"/>
      <c r="D1507" s="110" t="str">
        <f t="shared" si="61"/>
        <v/>
      </c>
    </row>
    <row r="1508" spans="1:4">
      <c r="A1508"/>
      <c r="B1508"/>
      <c r="C1508"/>
      <c r="D1508" s="110" t="str">
        <f t="shared" si="61"/>
        <v/>
      </c>
    </row>
    <row r="1509" spans="1:4">
      <c r="A1509"/>
      <c r="B1509"/>
      <c r="C1509"/>
      <c r="D1509" s="110" t="str">
        <f t="shared" si="61"/>
        <v/>
      </c>
    </row>
    <row r="1510" spans="1:4">
      <c r="A1510"/>
      <c r="B1510"/>
      <c r="C1510"/>
      <c r="D1510" s="110" t="str">
        <f t="shared" si="61"/>
        <v/>
      </c>
    </row>
    <row r="1511" spans="1:4">
      <c r="A1511"/>
      <c r="B1511"/>
      <c r="C1511"/>
      <c r="D1511" s="110" t="str">
        <f t="shared" si="61"/>
        <v/>
      </c>
    </row>
    <row r="1512" spans="1:4">
      <c r="A1512"/>
      <c r="B1512"/>
      <c r="C1512"/>
      <c r="D1512" s="110" t="str">
        <f t="shared" si="61"/>
        <v/>
      </c>
    </row>
    <row r="1513" spans="1:4">
      <c r="A1513"/>
      <c r="B1513"/>
      <c r="C1513"/>
      <c r="D1513" s="110" t="str">
        <f t="shared" si="61"/>
        <v/>
      </c>
    </row>
    <row r="1514" spans="1:4">
      <c r="A1514"/>
      <c r="B1514"/>
      <c r="C1514"/>
      <c r="D1514" s="110" t="str">
        <f t="shared" si="61"/>
        <v/>
      </c>
    </row>
    <row r="1515" spans="1:4">
      <c r="A1515"/>
      <c r="B1515"/>
      <c r="C1515"/>
      <c r="D1515" s="110" t="str">
        <f t="shared" si="61"/>
        <v/>
      </c>
    </row>
    <row r="1516" spans="1:4">
      <c r="A1516"/>
      <c r="B1516"/>
      <c r="C1516"/>
      <c r="D1516" s="110" t="str">
        <f t="shared" si="61"/>
        <v/>
      </c>
    </row>
    <row r="1517" spans="1:4">
      <c r="A1517"/>
      <c r="B1517"/>
      <c r="C1517"/>
      <c r="D1517" s="110" t="str">
        <f t="shared" si="61"/>
        <v/>
      </c>
    </row>
    <row r="1518" spans="1:4">
      <c r="A1518"/>
      <c r="B1518"/>
      <c r="C1518"/>
      <c r="D1518" s="110" t="str">
        <f t="shared" si="61"/>
        <v/>
      </c>
    </row>
    <row r="1519" spans="1:4">
      <c r="A1519"/>
      <c r="B1519"/>
      <c r="C1519"/>
      <c r="D1519" s="110" t="str">
        <f t="shared" si="61"/>
        <v/>
      </c>
    </row>
    <row r="1520" spans="1:4">
      <c r="A1520"/>
      <c r="B1520"/>
      <c r="C1520"/>
      <c r="D1520" s="110" t="str">
        <f t="shared" si="61"/>
        <v/>
      </c>
    </row>
    <row r="1521" spans="1:4">
      <c r="A1521"/>
      <c r="B1521"/>
      <c r="C1521"/>
      <c r="D1521" s="110" t="str">
        <f t="shared" si="61"/>
        <v/>
      </c>
    </row>
    <row r="1522" spans="1:4">
      <c r="A1522"/>
      <c r="B1522"/>
      <c r="C1522"/>
      <c r="D1522" s="110" t="str">
        <f t="shared" si="61"/>
        <v/>
      </c>
    </row>
    <row r="1523" spans="1:4">
      <c r="A1523"/>
      <c r="B1523"/>
      <c r="C1523"/>
      <c r="D1523" s="110" t="str">
        <f t="shared" si="61"/>
        <v/>
      </c>
    </row>
    <row r="1524" spans="1:4">
      <c r="A1524"/>
      <c r="B1524"/>
      <c r="C1524"/>
      <c r="D1524" s="110" t="str">
        <f t="shared" si="61"/>
        <v/>
      </c>
    </row>
    <row r="1525" spans="1:4">
      <c r="A1525"/>
      <c r="B1525"/>
      <c r="C1525"/>
      <c r="D1525" s="110" t="str">
        <f t="shared" si="61"/>
        <v/>
      </c>
    </row>
    <row r="1526" spans="1:4">
      <c r="A1526"/>
      <c r="B1526"/>
      <c r="C1526"/>
      <c r="D1526" s="110" t="str">
        <f t="shared" si="61"/>
        <v/>
      </c>
    </row>
    <row r="1527" spans="1:4">
      <c r="A1527"/>
      <c r="B1527"/>
      <c r="C1527"/>
      <c r="D1527" s="110" t="str">
        <f t="shared" si="61"/>
        <v/>
      </c>
    </row>
    <row r="1528" spans="1:4">
      <c r="A1528"/>
      <c r="B1528"/>
      <c r="C1528"/>
      <c r="D1528" s="110" t="str">
        <f t="shared" si="61"/>
        <v/>
      </c>
    </row>
    <row r="1529" spans="1:4">
      <c r="A1529"/>
      <c r="B1529"/>
      <c r="C1529"/>
      <c r="D1529" s="110" t="str">
        <f t="shared" si="61"/>
        <v/>
      </c>
    </row>
    <row r="1530" spans="1:4">
      <c r="A1530"/>
      <c r="B1530"/>
      <c r="C1530"/>
      <c r="D1530" s="110" t="str">
        <f t="shared" si="61"/>
        <v/>
      </c>
    </row>
    <row r="1531" spans="1:4">
      <c r="A1531"/>
      <c r="B1531"/>
      <c r="C1531"/>
      <c r="D1531" s="110" t="str">
        <f t="shared" si="61"/>
        <v/>
      </c>
    </row>
    <row r="1532" spans="1:4">
      <c r="A1532"/>
      <c r="B1532"/>
      <c r="C1532"/>
      <c r="D1532" s="110" t="str">
        <f t="shared" si="61"/>
        <v/>
      </c>
    </row>
    <row r="1533" spans="1:4">
      <c r="A1533"/>
      <c r="B1533"/>
      <c r="C1533"/>
      <c r="D1533" s="110" t="str">
        <f t="shared" si="61"/>
        <v/>
      </c>
    </row>
    <row r="1534" spans="1:4">
      <c r="A1534"/>
      <c r="B1534"/>
      <c r="C1534"/>
      <c r="D1534" s="110" t="str">
        <f t="shared" si="61"/>
        <v/>
      </c>
    </row>
    <row r="1535" spans="1:4">
      <c r="A1535"/>
      <c r="B1535"/>
      <c r="C1535"/>
      <c r="D1535" s="110" t="str">
        <f t="shared" si="61"/>
        <v/>
      </c>
    </row>
    <row r="1536" spans="1:4">
      <c r="A1536"/>
      <c r="B1536"/>
      <c r="C1536"/>
      <c r="D1536" s="110" t="str">
        <f t="shared" si="61"/>
        <v/>
      </c>
    </row>
    <row r="1537" spans="1:4">
      <c r="A1537"/>
      <c r="B1537"/>
      <c r="C1537"/>
      <c r="D1537" s="110" t="str">
        <f t="shared" si="61"/>
        <v/>
      </c>
    </row>
    <row r="1538" spans="1:4">
      <c r="A1538"/>
      <c r="B1538"/>
      <c r="C1538"/>
      <c r="D1538" s="110" t="str">
        <f t="shared" si="61"/>
        <v/>
      </c>
    </row>
    <row r="1539" spans="1:4">
      <c r="A1539"/>
      <c r="B1539"/>
      <c r="C1539"/>
      <c r="D1539" s="110" t="str">
        <f t="shared" ref="D1539:D1602" si="62">IF(AND(LEFT(A1539,17)="/global/archives/",ISNUMBER(_xlfn.NUMBERVALUE(MID(A1539,18,1))),ISERROR(FIND("ckattempt",A1539)),ISERROR(FIND("preview",A1539))),"기사임","")</f>
        <v/>
      </c>
    </row>
    <row r="1540" spans="1:4">
      <c r="A1540"/>
      <c r="B1540"/>
      <c r="C1540"/>
      <c r="D1540" s="110" t="str">
        <f t="shared" si="62"/>
        <v/>
      </c>
    </row>
    <row r="1541" spans="1:4">
      <c r="A1541"/>
      <c r="B1541"/>
      <c r="C1541"/>
      <c r="D1541" s="110" t="str">
        <f t="shared" si="62"/>
        <v/>
      </c>
    </row>
    <row r="1542" spans="1:4">
      <c r="A1542"/>
      <c r="B1542"/>
      <c r="C1542"/>
      <c r="D1542" s="110" t="str">
        <f t="shared" si="62"/>
        <v/>
      </c>
    </row>
    <row r="1543" spans="1:4">
      <c r="A1543"/>
      <c r="B1543"/>
      <c r="C1543"/>
      <c r="D1543" s="110" t="str">
        <f t="shared" si="62"/>
        <v/>
      </c>
    </row>
    <row r="1544" spans="1:4">
      <c r="A1544"/>
      <c r="B1544"/>
      <c r="C1544"/>
      <c r="D1544" s="110" t="str">
        <f t="shared" si="62"/>
        <v/>
      </c>
    </row>
    <row r="1545" spans="1:4">
      <c r="A1545"/>
      <c r="B1545"/>
      <c r="C1545"/>
      <c r="D1545" s="110" t="str">
        <f t="shared" si="62"/>
        <v/>
      </c>
    </row>
    <row r="1546" spans="1:4">
      <c r="A1546"/>
      <c r="B1546"/>
      <c r="C1546"/>
      <c r="D1546" s="110" t="str">
        <f t="shared" si="62"/>
        <v/>
      </c>
    </row>
    <row r="1547" spans="1:4">
      <c r="A1547"/>
      <c r="B1547"/>
      <c r="C1547"/>
      <c r="D1547" s="110" t="str">
        <f t="shared" si="62"/>
        <v/>
      </c>
    </row>
    <row r="1548" spans="1:4">
      <c r="A1548"/>
      <c r="B1548"/>
      <c r="C1548"/>
      <c r="D1548" s="110" t="str">
        <f t="shared" si="62"/>
        <v/>
      </c>
    </row>
    <row r="1549" spans="1:4">
      <c r="A1549"/>
      <c r="B1549"/>
      <c r="C1549"/>
      <c r="D1549" s="110" t="str">
        <f t="shared" si="62"/>
        <v/>
      </c>
    </row>
    <row r="1550" spans="1:4">
      <c r="A1550"/>
      <c r="B1550"/>
      <c r="C1550"/>
      <c r="D1550" s="110" t="str">
        <f t="shared" si="62"/>
        <v/>
      </c>
    </row>
    <row r="1551" spans="1:4">
      <c r="A1551"/>
      <c r="B1551"/>
      <c r="C1551"/>
      <c r="D1551" s="110" t="str">
        <f t="shared" si="62"/>
        <v/>
      </c>
    </row>
    <row r="1552" spans="1:4">
      <c r="A1552"/>
      <c r="B1552"/>
      <c r="C1552"/>
      <c r="D1552" s="110" t="str">
        <f t="shared" si="62"/>
        <v/>
      </c>
    </row>
    <row r="1553" spans="1:4">
      <c r="A1553"/>
      <c r="B1553"/>
      <c r="C1553"/>
      <c r="D1553" s="110" t="str">
        <f t="shared" si="62"/>
        <v/>
      </c>
    </row>
    <row r="1554" spans="1:4">
      <c r="A1554"/>
      <c r="B1554"/>
      <c r="C1554"/>
      <c r="D1554" s="110" t="str">
        <f t="shared" si="62"/>
        <v/>
      </c>
    </row>
    <row r="1555" spans="1:4">
      <c r="A1555"/>
      <c r="B1555"/>
      <c r="C1555"/>
      <c r="D1555" s="110" t="str">
        <f t="shared" si="62"/>
        <v/>
      </c>
    </row>
    <row r="1556" spans="1:4">
      <c r="A1556"/>
      <c r="B1556"/>
      <c r="C1556"/>
      <c r="D1556" s="110" t="str">
        <f t="shared" si="62"/>
        <v/>
      </c>
    </row>
    <row r="1557" spans="1:4">
      <c r="A1557"/>
      <c r="B1557"/>
      <c r="C1557"/>
      <c r="D1557" s="110" t="str">
        <f t="shared" si="62"/>
        <v/>
      </c>
    </row>
    <row r="1558" spans="1:4">
      <c r="A1558"/>
      <c r="B1558"/>
      <c r="C1558"/>
      <c r="D1558" s="110" t="str">
        <f t="shared" si="62"/>
        <v/>
      </c>
    </row>
    <row r="1559" spans="1:4">
      <c r="A1559"/>
      <c r="B1559"/>
      <c r="C1559"/>
      <c r="D1559" s="110" t="str">
        <f t="shared" si="62"/>
        <v/>
      </c>
    </row>
    <row r="1560" spans="1:4">
      <c r="A1560"/>
      <c r="B1560"/>
      <c r="C1560"/>
      <c r="D1560" s="110" t="str">
        <f t="shared" si="62"/>
        <v/>
      </c>
    </row>
    <row r="1561" spans="1:4">
      <c r="A1561"/>
      <c r="B1561"/>
      <c r="C1561"/>
      <c r="D1561" s="110" t="str">
        <f t="shared" si="62"/>
        <v/>
      </c>
    </row>
    <row r="1562" spans="1:4">
      <c r="A1562"/>
      <c r="B1562"/>
      <c r="C1562"/>
      <c r="D1562" s="110" t="str">
        <f t="shared" si="62"/>
        <v/>
      </c>
    </row>
    <row r="1563" spans="1:4">
      <c r="A1563"/>
      <c r="B1563"/>
      <c r="C1563"/>
      <c r="D1563" s="110" t="str">
        <f t="shared" si="62"/>
        <v/>
      </c>
    </row>
    <row r="1564" spans="1:4">
      <c r="A1564"/>
      <c r="B1564"/>
      <c r="C1564"/>
      <c r="D1564" s="110" t="str">
        <f t="shared" si="62"/>
        <v/>
      </c>
    </row>
    <row r="1565" spans="1:4">
      <c r="A1565"/>
      <c r="B1565"/>
      <c r="C1565"/>
      <c r="D1565" s="110" t="str">
        <f t="shared" si="62"/>
        <v/>
      </c>
    </row>
    <row r="1566" spans="1:4">
      <c r="A1566"/>
      <c r="B1566"/>
      <c r="C1566"/>
      <c r="D1566" s="110" t="str">
        <f t="shared" si="62"/>
        <v/>
      </c>
    </row>
    <row r="1567" spans="1:4">
      <c r="A1567"/>
      <c r="B1567"/>
      <c r="C1567"/>
      <c r="D1567" s="110" t="str">
        <f t="shared" si="62"/>
        <v/>
      </c>
    </row>
    <row r="1568" spans="1:4">
      <c r="A1568"/>
      <c r="B1568"/>
      <c r="C1568"/>
      <c r="D1568" s="110" t="str">
        <f t="shared" si="62"/>
        <v/>
      </c>
    </row>
    <row r="1569" spans="1:4">
      <c r="A1569"/>
      <c r="B1569"/>
      <c r="C1569"/>
      <c r="D1569" s="110" t="str">
        <f t="shared" si="62"/>
        <v/>
      </c>
    </row>
    <row r="1570" spans="1:4">
      <c r="A1570"/>
      <c r="B1570"/>
      <c r="C1570"/>
      <c r="D1570" s="110" t="str">
        <f t="shared" si="62"/>
        <v/>
      </c>
    </row>
    <row r="1571" spans="1:4">
      <c r="A1571"/>
      <c r="B1571"/>
      <c r="C1571"/>
      <c r="D1571" s="110" t="str">
        <f t="shared" si="62"/>
        <v/>
      </c>
    </row>
    <row r="1572" spans="1:4">
      <c r="A1572"/>
      <c r="B1572"/>
      <c r="C1572"/>
      <c r="D1572" s="110" t="str">
        <f t="shared" si="62"/>
        <v/>
      </c>
    </row>
    <row r="1573" spans="1:4">
      <c r="A1573"/>
      <c r="B1573"/>
      <c r="C1573"/>
      <c r="D1573" s="110" t="str">
        <f t="shared" si="62"/>
        <v/>
      </c>
    </row>
    <row r="1574" spans="1:4">
      <c r="A1574"/>
      <c r="B1574"/>
      <c r="C1574"/>
      <c r="D1574" s="110" t="str">
        <f t="shared" si="62"/>
        <v/>
      </c>
    </row>
    <row r="1575" spans="1:4">
      <c r="A1575"/>
      <c r="B1575"/>
      <c r="C1575"/>
      <c r="D1575" s="110" t="str">
        <f t="shared" si="62"/>
        <v/>
      </c>
    </row>
    <row r="1576" spans="1:4">
      <c r="A1576"/>
      <c r="B1576"/>
      <c r="C1576"/>
      <c r="D1576" s="110" t="str">
        <f t="shared" si="62"/>
        <v/>
      </c>
    </row>
    <row r="1577" spans="1:4">
      <c r="A1577"/>
      <c r="B1577"/>
      <c r="C1577"/>
      <c r="D1577" s="110" t="str">
        <f t="shared" si="62"/>
        <v/>
      </c>
    </row>
    <row r="1578" spans="1:4">
      <c r="A1578"/>
      <c r="B1578"/>
      <c r="C1578"/>
      <c r="D1578" s="110" t="str">
        <f t="shared" si="62"/>
        <v/>
      </c>
    </row>
    <row r="1579" spans="1:4">
      <c r="A1579"/>
      <c r="B1579"/>
      <c r="C1579"/>
      <c r="D1579" s="110" t="str">
        <f t="shared" si="62"/>
        <v/>
      </c>
    </row>
    <row r="1580" spans="1:4">
      <c r="A1580"/>
      <c r="B1580"/>
      <c r="C1580"/>
      <c r="D1580" s="110" t="str">
        <f t="shared" si="62"/>
        <v/>
      </c>
    </row>
    <row r="1581" spans="1:4">
      <c r="A1581"/>
      <c r="B1581"/>
      <c r="C1581"/>
      <c r="D1581" s="110" t="str">
        <f t="shared" si="62"/>
        <v/>
      </c>
    </row>
    <row r="1582" spans="1:4">
      <c r="A1582"/>
      <c r="B1582"/>
      <c r="C1582"/>
      <c r="D1582" s="110" t="str">
        <f t="shared" si="62"/>
        <v/>
      </c>
    </row>
    <row r="1583" spans="1:4">
      <c r="A1583"/>
      <c r="B1583"/>
      <c r="C1583"/>
      <c r="D1583" s="110" t="str">
        <f t="shared" si="62"/>
        <v/>
      </c>
    </row>
    <row r="1584" spans="1:4">
      <c r="A1584"/>
      <c r="B1584"/>
      <c r="C1584"/>
      <c r="D1584" s="110" t="str">
        <f t="shared" si="62"/>
        <v/>
      </c>
    </row>
    <row r="1585" spans="1:4">
      <c r="A1585"/>
      <c r="B1585"/>
      <c r="C1585"/>
      <c r="D1585" s="110" t="str">
        <f t="shared" si="62"/>
        <v/>
      </c>
    </row>
    <row r="1586" spans="1:4">
      <c r="A1586"/>
      <c r="B1586"/>
      <c r="C1586"/>
      <c r="D1586" s="110" t="str">
        <f t="shared" si="62"/>
        <v/>
      </c>
    </row>
    <row r="1587" spans="1:4">
      <c r="A1587"/>
      <c r="B1587"/>
      <c r="C1587"/>
      <c r="D1587" s="110" t="str">
        <f t="shared" si="62"/>
        <v/>
      </c>
    </row>
    <row r="1588" spans="1:4">
      <c r="A1588"/>
      <c r="B1588"/>
      <c r="C1588"/>
      <c r="D1588" s="110" t="str">
        <f t="shared" si="62"/>
        <v/>
      </c>
    </row>
    <row r="1589" spans="1:4">
      <c r="A1589"/>
      <c r="B1589"/>
      <c r="C1589"/>
      <c r="D1589" s="110" t="str">
        <f t="shared" si="62"/>
        <v/>
      </c>
    </row>
    <row r="1590" spans="1:4">
      <c r="A1590"/>
      <c r="B1590"/>
      <c r="C1590"/>
      <c r="D1590" s="110" t="str">
        <f t="shared" si="62"/>
        <v/>
      </c>
    </row>
    <row r="1591" spans="1:4">
      <c r="A1591"/>
      <c r="B1591"/>
      <c r="C1591"/>
      <c r="D1591" s="110" t="str">
        <f t="shared" si="62"/>
        <v/>
      </c>
    </row>
    <row r="1592" spans="1:4">
      <c r="A1592"/>
      <c r="B1592"/>
      <c r="C1592"/>
      <c r="D1592" s="110" t="str">
        <f t="shared" si="62"/>
        <v/>
      </c>
    </row>
    <row r="1593" spans="1:4">
      <c r="A1593"/>
      <c r="B1593"/>
      <c r="C1593"/>
      <c r="D1593" s="110" t="str">
        <f t="shared" si="62"/>
        <v/>
      </c>
    </row>
    <row r="1594" spans="1:4">
      <c r="A1594"/>
      <c r="B1594"/>
      <c r="C1594"/>
      <c r="D1594" s="110" t="str">
        <f t="shared" si="62"/>
        <v/>
      </c>
    </row>
    <row r="1595" spans="1:4">
      <c r="A1595"/>
      <c r="B1595"/>
      <c r="C1595"/>
      <c r="D1595" s="110" t="str">
        <f t="shared" si="62"/>
        <v/>
      </c>
    </row>
    <row r="1596" spans="1:4">
      <c r="A1596"/>
      <c r="B1596"/>
      <c r="C1596"/>
      <c r="D1596" s="110" t="str">
        <f t="shared" si="62"/>
        <v/>
      </c>
    </row>
    <row r="1597" spans="1:4">
      <c r="A1597"/>
      <c r="B1597"/>
      <c r="C1597"/>
      <c r="D1597" s="110" t="str">
        <f t="shared" si="62"/>
        <v/>
      </c>
    </row>
    <row r="1598" spans="1:4">
      <c r="A1598"/>
      <c r="B1598"/>
      <c r="C1598"/>
      <c r="D1598" s="110" t="str">
        <f t="shared" si="62"/>
        <v/>
      </c>
    </row>
    <row r="1599" spans="1:4">
      <c r="A1599"/>
      <c r="B1599"/>
      <c r="C1599"/>
      <c r="D1599" s="110" t="str">
        <f t="shared" si="62"/>
        <v/>
      </c>
    </row>
    <row r="1600" spans="1:4">
      <c r="A1600"/>
      <c r="B1600"/>
      <c r="C1600"/>
      <c r="D1600" s="110" t="str">
        <f t="shared" si="62"/>
        <v/>
      </c>
    </row>
    <row r="1601" spans="1:4">
      <c r="A1601"/>
      <c r="B1601"/>
      <c r="C1601"/>
      <c r="D1601" s="110" t="str">
        <f t="shared" si="62"/>
        <v/>
      </c>
    </row>
    <row r="1602" spans="1:4">
      <c r="A1602"/>
      <c r="B1602"/>
      <c r="C1602"/>
      <c r="D1602" s="110" t="str">
        <f t="shared" si="62"/>
        <v/>
      </c>
    </row>
    <row r="1603" spans="1:4">
      <c r="A1603"/>
      <c r="B1603"/>
      <c r="C1603"/>
      <c r="D1603" s="110" t="str">
        <f t="shared" ref="D1603:D1623" si="63">IF(AND(LEFT(A1603,17)="/global/archives/",ISNUMBER(_xlfn.NUMBERVALUE(MID(A1603,18,1))),ISERROR(FIND("ckattempt",A1603)),ISERROR(FIND("preview",A1603))),"기사임","")</f>
        <v/>
      </c>
    </row>
    <row r="1604" spans="1:4">
      <c r="A1604"/>
      <c r="B1604"/>
      <c r="C1604"/>
      <c r="D1604" s="110" t="str">
        <f t="shared" si="63"/>
        <v/>
      </c>
    </row>
    <row r="1605" spans="1:4">
      <c r="A1605"/>
      <c r="B1605"/>
      <c r="C1605"/>
      <c r="D1605" s="110" t="str">
        <f t="shared" si="63"/>
        <v/>
      </c>
    </row>
    <row r="1606" spans="1:4">
      <c r="A1606"/>
      <c r="B1606"/>
      <c r="C1606"/>
      <c r="D1606" s="110" t="str">
        <f t="shared" si="63"/>
        <v/>
      </c>
    </row>
    <row r="1607" spans="1:4">
      <c r="A1607"/>
      <c r="B1607"/>
      <c r="C1607"/>
      <c r="D1607" s="110" t="str">
        <f t="shared" si="63"/>
        <v/>
      </c>
    </row>
    <row r="1608" spans="1:4">
      <c r="A1608"/>
      <c r="B1608"/>
      <c r="C1608"/>
      <c r="D1608" s="110" t="str">
        <f t="shared" si="63"/>
        <v/>
      </c>
    </row>
    <row r="1609" spans="1:4">
      <c r="A1609"/>
      <c r="B1609"/>
      <c r="C1609"/>
      <c r="D1609" s="110" t="str">
        <f t="shared" si="63"/>
        <v/>
      </c>
    </row>
    <row r="1610" spans="1:4">
      <c r="A1610"/>
      <c r="B1610"/>
      <c r="C1610"/>
      <c r="D1610" s="110" t="str">
        <f t="shared" si="63"/>
        <v/>
      </c>
    </row>
    <row r="1611" spans="1:4">
      <c r="A1611"/>
      <c r="B1611"/>
      <c r="C1611"/>
      <c r="D1611" s="110" t="str">
        <f t="shared" si="63"/>
        <v/>
      </c>
    </row>
    <row r="1612" spans="1:4">
      <c r="A1612"/>
      <c r="B1612"/>
      <c r="C1612"/>
      <c r="D1612" s="110" t="str">
        <f t="shared" si="63"/>
        <v/>
      </c>
    </row>
    <row r="1613" spans="1:4">
      <c r="A1613"/>
      <c r="B1613"/>
      <c r="C1613"/>
      <c r="D1613" s="110" t="str">
        <f t="shared" si="63"/>
        <v/>
      </c>
    </row>
    <row r="1614" spans="1:4">
      <c r="A1614"/>
      <c r="B1614"/>
      <c r="C1614"/>
      <c r="D1614" s="110" t="str">
        <f t="shared" si="63"/>
        <v/>
      </c>
    </row>
    <row r="1615" spans="1:4">
      <c r="A1615"/>
      <c r="B1615"/>
      <c r="C1615"/>
      <c r="D1615" s="110" t="str">
        <f t="shared" si="63"/>
        <v/>
      </c>
    </row>
    <row r="1616" spans="1:4">
      <c r="A1616"/>
      <c r="B1616"/>
      <c r="C1616"/>
      <c r="D1616" s="110" t="str">
        <f t="shared" si="63"/>
        <v/>
      </c>
    </row>
    <row r="1617" spans="1:4">
      <c r="A1617"/>
      <c r="B1617"/>
      <c r="C1617"/>
      <c r="D1617" s="110" t="str">
        <f t="shared" si="63"/>
        <v/>
      </c>
    </row>
    <row r="1618" spans="1:4">
      <c r="A1618"/>
      <c r="B1618"/>
      <c r="C1618"/>
      <c r="D1618" s="110" t="str">
        <f t="shared" si="63"/>
        <v/>
      </c>
    </row>
    <row r="1619" spans="1:4">
      <c r="A1619"/>
      <c r="B1619"/>
      <c r="C1619"/>
      <c r="D1619" s="110" t="str">
        <f t="shared" si="63"/>
        <v/>
      </c>
    </row>
    <row r="1620" spans="1:4">
      <c r="A1620"/>
      <c r="B1620"/>
      <c r="C1620"/>
      <c r="D1620" s="110" t="str">
        <f t="shared" si="63"/>
        <v/>
      </c>
    </row>
    <row r="1621" spans="1:4">
      <c r="A1621"/>
      <c r="B1621"/>
      <c r="C1621"/>
      <c r="D1621" s="110" t="str">
        <f t="shared" si="63"/>
        <v/>
      </c>
    </row>
    <row r="1622" spans="1:4">
      <c r="A1622"/>
      <c r="B1622"/>
      <c r="C1622"/>
      <c r="D1622" s="110" t="str">
        <f t="shared" si="63"/>
        <v/>
      </c>
    </row>
    <row r="1623" spans="1:4">
      <c r="A1623"/>
      <c r="B1623"/>
      <c r="C1623"/>
      <c r="D1623" s="110" t="str">
        <f t="shared" si="63"/>
        <v/>
      </c>
    </row>
    <row r="1624" spans="1:4">
      <c r="A1624"/>
      <c r="B1624"/>
      <c r="C1624"/>
    </row>
    <row r="1625" spans="1:4">
      <c r="A1625"/>
      <c r="B1625"/>
      <c r="C1625"/>
    </row>
    <row r="1626" spans="1:4">
      <c r="A1626"/>
      <c r="B1626"/>
      <c r="C1626"/>
    </row>
    <row r="1627" spans="1:4">
      <c r="A1627"/>
      <c r="B1627"/>
      <c r="C1627"/>
    </row>
    <row r="1628" spans="1:4">
      <c r="A1628"/>
      <c r="B1628"/>
      <c r="C1628"/>
    </row>
    <row r="1629" spans="1:4">
      <c r="A1629"/>
      <c r="B1629"/>
      <c r="C1629"/>
    </row>
    <row r="1630" spans="1:4">
      <c r="A1630"/>
      <c r="B1630"/>
      <c r="C1630"/>
    </row>
    <row r="1631" spans="1:4">
      <c r="A1631"/>
      <c r="B1631"/>
      <c r="C1631"/>
    </row>
    <row r="1632" spans="1:4">
      <c r="A1632"/>
      <c r="B1632"/>
      <c r="C1632"/>
    </row>
    <row r="1633" spans="1:3">
      <c r="A1633"/>
      <c r="B1633"/>
      <c r="C1633"/>
    </row>
    <row r="1634" spans="1:3">
      <c r="A1634"/>
      <c r="B1634"/>
      <c r="C1634"/>
    </row>
    <row r="1635" spans="1:3">
      <c r="A1635"/>
      <c r="B1635"/>
      <c r="C1635"/>
    </row>
    <row r="1636" spans="1:3">
      <c r="A1636"/>
      <c r="B1636"/>
      <c r="C1636"/>
    </row>
    <row r="1637" spans="1:3">
      <c r="A1637"/>
      <c r="B1637"/>
      <c r="C1637"/>
    </row>
    <row r="1638" spans="1:3">
      <c r="A1638"/>
      <c r="B1638"/>
      <c r="C1638"/>
    </row>
    <row r="1639" spans="1:3">
      <c r="A1639"/>
      <c r="B1639"/>
      <c r="C1639"/>
    </row>
    <row r="1640" spans="1:3">
      <c r="A1640"/>
      <c r="B1640"/>
      <c r="C1640"/>
    </row>
    <row r="1641" spans="1:3">
      <c r="A1641"/>
      <c r="B1641"/>
      <c r="C1641"/>
    </row>
    <row r="1642" spans="1:3">
      <c r="A1642"/>
      <c r="B1642"/>
      <c r="C1642"/>
    </row>
    <row r="1643" spans="1:3">
      <c r="A1643"/>
      <c r="B1643"/>
      <c r="C1643"/>
    </row>
    <row r="1644" spans="1:3">
      <c r="A1644"/>
      <c r="B1644"/>
      <c r="C1644"/>
    </row>
    <row r="1645" spans="1:3">
      <c r="A1645"/>
      <c r="B1645"/>
      <c r="C1645"/>
    </row>
    <row r="1646" spans="1:3">
      <c r="A1646"/>
      <c r="B1646"/>
      <c r="C1646"/>
    </row>
    <row r="1647" spans="1:3">
      <c r="A1647"/>
      <c r="B1647"/>
      <c r="C1647"/>
    </row>
    <row r="1648" spans="1:3">
      <c r="A1648"/>
      <c r="B1648"/>
      <c r="C1648"/>
    </row>
    <row r="1649" spans="1:3">
      <c r="A1649"/>
      <c r="B1649"/>
      <c r="C1649"/>
    </row>
    <row r="1650" spans="1:3">
      <c r="A1650"/>
      <c r="B1650"/>
      <c r="C1650"/>
    </row>
    <row r="1651" spans="1:3">
      <c r="A1651"/>
      <c r="B1651"/>
      <c r="C1651"/>
    </row>
    <row r="1652" spans="1:3">
      <c r="A1652"/>
      <c r="B1652"/>
      <c r="C1652"/>
    </row>
    <row r="1653" spans="1:3">
      <c r="A1653"/>
      <c r="B1653"/>
      <c r="C1653"/>
    </row>
    <row r="1654" spans="1:3">
      <c r="A1654"/>
      <c r="B1654"/>
      <c r="C1654"/>
    </row>
    <row r="1655" spans="1:3">
      <c r="A1655"/>
      <c r="B1655"/>
      <c r="C1655"/>
    </row>
    <row r="1656" spans="1:3">
      <c r="A1656"/>
      <c r="B1656"/>
      <c r="C1656"/>
    </row>
    <row r="1657" spans="1:3">
      <c r="A1657"/>
      <c r="B1657"/>
      <c r="C1657"/>
    </row>
    <row r="1658" spans="1:3">
      <c r="A1658"/>
      <c r="B1658"/>
      <c r="C1658"/>
    </row>
    <row r="1659" spans="1:3">
      <c r="A1659"/>
      <c r="B1659"/>
      <c r="C1659"/>
    </row>
    <row r="1660" spans="1:3">
      <c r="A1660"/>
      <c r="B1660"/>
      <c r="C1660"/>
    </row>
    <row r="1661" spans="1:3">
      <c r="A1661"/>
      <c r="B1661"/>
      <c r="C1661"/>
    </row>
    <row r="1662" spans="1:3">
      <c r="A1662"/>
      <c r="B1662"/>
      <c r="C1662"/>
    </row>
    <row r="1663" spans="1:3">
      <c r="A1663"/>
      <c r="B1663"/>
      <c r="C1663"/>
    </row>
    <row r="1664" spans="1:3">
      <c r="A1664"/>
      <c r="B1664"/>
      <c r="C1664"/>
    </row>
    <row r="1665" spans="1:3">
      <c r="A1665"/>
      <c r="B1665"/>
      <c r="C1665"/>
    </row>
    <row r="1666" spans="1:3">
      <c r="A1666"/>
      <c r="B1666"/>
      <c r="C1666"/>
    </row>
    <row r="1667" spans="1:3">
      <c r="A1667"/>
      <c r="B1667"/>
      <c r="C1667"/>
    </row>
    <row r="1668" spans="1:3">
      <c r="A1668"/>
      <c r="B1668"/>
      <c r="C1668"/>
    </row>
    <row r="1669" spans="1:3">
      <c r="A1669"/>
      <c r="B1669"/>
      <c r="C1669"/>
    </row>
    <row r="1670" spans="1:3">
      <c r="A1670"/>
      <c r="B1670"/>
      <c r="C1670"/>
    </row>
    <row r="1671" spans="1:3">
      <c r="A1671"/>
      <c r="B1671"/>
      <c r="C1671"/>
    </row>
    <row r="1672" spans="1:3">
      <c r="A1672"/>
      <c r="B1672"/>
      <c r="C1672"/>
    </row>
    <row r="1673" spans="1:3">
      <c r="A1673"/>
      <c r="B1673"/>
      <c r="C1673"/>
    </row>
    <row r="1674" spans="1:3">
      <c r="A1674"/>
      <c r="B1674"/>
      <c r="C1674"/>
    </row>
    <row r="1675" spans="1:3">
      <c r="A1675"/>
      <c r="B1675"/>
      <c r="C1675"/>
    </row>
    <row r="1676" spans="1:3">
      <c r="A1676"/>
      <c r="B1676"/>
      <c r="C1676"/>
    </row>
    <row r="1677" spans="1:3">
      <c r="A1677"/>
      <c r="B1677"/>
      <c r="C1677"/>
    </row>
    <row r="1678" spans="1:3">
      <c r="A1678"/>
      <c r="B1678"/>
      <c r="C1678"/>
    </row>
    <row r="1679" spans="1:3">
      <c r="A1679"/>
      <c r="B1679"/>
      <c r="C1679"/>
    </row>
    <row r="1680" spans="1:3">
      <c r="A1680"/>
      <c r="B1680"/>
      <c r="C1680"/>
    </row>
    <row r="1681" spans="1:3">
      <c r="A1681"/>
      <c r="B1681"/>
      <c r="C1681"/>
    </row>
    <row r="1682" spans="1:3">
      <c r="A1682"/>
      <c r="B1682"/>
      <c r="C1682"/>
    </row>
    <row r="1683" spans="1:3">
      <c r="A1683"/>
      <c r="B1683"/>
      <c r="C1683"/>
    </row>
    <row r="1684" spans="1:3">
      <c r="A1684"/>
      <c r="B1684"/>
      <c r="C1684"/>
    </row>
    <row r="1685" spans="1:3">
      <c r="A1685"/>
      <c r="B1685"/>
      <c r="C1685"/>
    </row>
    <row r="1686" spans="1:3">
      <c r="A1686"/>
      <c r="B1686"/>
      <c r="C1686"/>
    </row>
    <row r="1687" spans="1:3">
      <c r="A1687"/>
      <c r="B1687"/>
      <c r="C1687"/>
    </row>
    <row r="1688" spans="1:3">
      <c r="A1688"/>
      <c r="B1688"/>
      <c r="C1688"/>
    </row>
    <row r="1689" spans="1:3">
      <c r="A1689"/>
      <c r="B1689"/>
      <c r="C1689"/>
    </row>
    <row r="1690" spans="1:3">
      <c r="A1690"/>
      <c r="B1690"/>
      <c r="C1690"/>
    </row>
    <row r="1691" spans="1:3">
      <c r="A1691"/>
      <c r="B1691"/>
      <c r="C1691"/>
    </row>
    <row r="1692" spans="1:3">
      <c r="A1692"/>
      <c r="B1692"/>
      <c r="C1692"/>
    </row>
    <row r="1693" spans="1:3">
      <c r="A1693"/>
      <c r="B1693"/>
      <c r="C1693"/>
    </row>
    <row r="1694" spans="1:3">
      <c r="A1694"/>
      <c r="B1694"/>
      <c r="C1694"/>
    </row>
    <row r="1695" spans="1:3">
      <c r="A1695"/>
      <c r="B1695"/>
      <c r="C1695"/>
    </row>
    <row r="1696" spans="1:3">
      <c r="A1696"/>
      <c r="B1696"/>
      <c r="C1696"/>
    </row>
    <row r="1697" spans="1:3">
      <c r="A1697"/>
      <c r="B1697"/>
      <c r="C1697"/>
    </row>
    <row r="1698" spans="1:3">
      <c r="A1698"/>
      <c r="B1698"/>
      <c r="C1698"/>
    </row>
    <row r="1699" spans="1:3">
      <c r="A1699"/>
      <c r="B1699"/>
      <c r="C1699"/>
    </row>
    <row r="1700" spans="1:3">
      <c r="A1700"/>
      <c r="B1700"/>
      <c r="C1700"/>
    </row>
    <row r="1701" spans="1:3">
      <c r="A1701"/>
      <c r="B1701"/>
      <c r="C1701"/>
    </row>
    <row r="1702" spans="1:3">
      <c r="A1702"/>
      <c r="B1702"/>
      <c r="C1702"/>
    </row>
    <row r="1703" spans="1:3">
      <c r="A1703"/>
      <c r="B1703"/>
      <c r="C1703"/>
    </row>
    <row r="1704" spans="1:3">
      <c r="A1704"/>
      <c r="B1704"/>
      <c r="C1704"/>
    </row>
    <row r="1705" spans="1:3">
      <c r="A1705"/>
      <c r="B1705"/>
      <c r="C1705"/>
    </row>
    <row r="1706" spans="1:3">
      <c r="A1706"/>
      <c r="B1706"/>
      <c r="C1706"/>
    </row>
    <row r="1707" spans="1:3">
      <c r="A1707"/>
      <c r="B1707"/>
      <c r="C1707"/>
    </row>
    <row r="1708" spans="1:3">
      <c r="A1708"/>
      <c r="B1708"/>
      <c r="C1708"/>
    </row>
    <row r="1709" spans="1:3">
      <c r="A1709"/>
      <c r="B1709"/>
      <c r="C1709"/>
    </row>
    <row r="1710" spans="1:3">
      <c r="A1710"/>
      <c r="B1710"/>
      <c r="C1710"/>
    </row>
    <row r="1711" spans="1:3">
      <c r="A1711"/>
      <c r="B1711"/>
      <c r="C1711"/>
    </row>
    <row r="1712" spans="1:3">
      <c r="A1712"/>
      <c r="B1712"/>
      <c r="C1712"/>
    </row>
    <row r="1713" spans="1:3">
      <c r="A1713"/>
      <c r="B1713"/>
      <c r="C1713"/>
    </row>
    <row r="1714" spans="1:3">
      <c r="A1714"/>
      <c r="B1714"/>
      <c r="C1714"/>
    </row>
    <row r="1715" spans="1:3">
      <c r="A1715"/>
      <c r="B1715"/>
      <c r="C1715"/>
    </row>
    <row r="1716" spans="1:3">
      <c r="A1716"/>
      <c r="B1716"/>
      <c r="C1716"/>
    </row>
    <row r="1717" spans="1:3">
      <c r="A1717"/>
      <c r="B1717"/>
      <c r="C1717"/>
    </row>
    <row r="1718" spans="1:3">
      <c r="A1718"/>
      <c r="B1718"/>
      <c r="C1718"/>
    </row>
    <row r="1719" spans="1:3">
      <c r="A1719"/>
      <c r="B1719"/>
      <c r="C1719"/>
    </row>
    <row r="1720" spans="1:3">
      <c r="A1720"/>
      <c r="B1720"/>
      <c r="C1720"/>
    </row>
    <row r="1721" spans="1:3">
      <c r="A1721"/>
      <c r="B1721"/>
      <c r="C1721"/>
    </row>
    <row r="1722" spans="1:3">
      <c r="A1722"/>
      <c r="B1722"/>
      <c r="C1722"/>
    </row>
    <row r="1723" spans="1:3">
      <c r="A1723"/>
      <c r="B1723"/>
      <c r="C1723"/>
    </row>
    <row r="1724" spans="1:3">
      <c r="A1724"/>
      <c r="B1724"/>
      <c r="C1724"/>
    </row>
    <row r="1725" spans="1:3">
      <c r="A1725"/>
      <c r="B1725"/>
      <c r="C1725"/>
    </row>
    <row r="1726" spans="1:3">
      <c r="A1726"/>
      <c r="B1726"/>
      <c r="C1726"/>
    </row>
    <row r="1727" spans="1:3">
      <c r="A1727"/>
      <c r="B1727"/>
      <c r="C1727"/>
    </row>
    <row r="1728" spans="1:3">
      <c r="A1728"/>
      <c r="B1728"/>
      <c r="C1728"/>
    </row>
    <row r="1729" spans="1:3">
      <c r="A1729"/>
      <c r="B1729"/>
      <c r="C1729"/>
    </row>
    <row r="1730" spans="1:3">
      <c r="A1730"/>
      <c r="B1730"/>
      <c r="C1730"/>
    </row>
    <row r="1731" spans="1:3">
      <c r="A1731"/>
      <c r="B1731"/>
      <c r="C1731"/>
    </row>
    <row r="1732" spans="1:3">
      <c r="A1732"/>
      <c r="B1732"/>
      <c r="C1732"/>
    </row>
    <row r="1733" spans="1:3">
      <c r="A1733"/>
      <c r="B1733"/>
      <c r="C1733"/>
    </row>
    <row r="1734" spans="1:3">
      <c r="A1734"/>
      <c r="B1734"/>
      <c r="C1734"/>
    </row>
    <row r="1735" spans="1:3">
      <c r="A1735"/>
      <c r="B1735"/>
      <c r="C1735"/>
    </row>
    <row r="1736" spans="1:3">
      <c r="A1736"/>
      <c r="B1736"/>
      <c r="C1736"/>
    </row>
    <row r="1737" spans="1:3">
      <c r="A1737"/>
      <c r="B1737"/>
      <c r="C1737"/>
    </row>
    <row r="1738" spans="1:3">
      <c r="A1738"/>
      <c r="B1738"/>
      <c r="C1738"/>
    </row>
    <row r="1739" spans="1:3">
      <c r="A1739"/>
      <c r="B1739"/>
      <c r="C1739"/>
    </row>
    <row r="1740" spans="1:3">
      <c r="A1740"/>
      <c r="B1740"/>
      <c r="C1740"/>
    </row>
    <row r="1741" spans="1:3">
      <c r="A1741"/>
      <c r="B1741"/>
      <c r="C1741"/>
    </row>
    <row r="1742" spans="1:3">
      <c r="A1742"/>
      <c r="B1742"/>
      <c r="C1742"/>
    </row>
    <row r="1743" spans="1:3">
      <c r="A1743"/>
      <c r="B1743"/>
      <c r="C1743"/>
    </row>
    <row r="1744" spans="1:3">
      <c r="A1744"/>
      <c r="B1744"/>
      <c r="C1744"/>
    </row>
    <row r="1745" spans="1:3">
      <c r="A1745"/>
      <c r="B1745"/>
      <c r="C1745"/>
    </row>
    <row r="1746" spans="1:3">
      <c r="A1746"/>
      <c r="B1746"/>
      <c r="C1746"/>
    </row>
    <row r="1747" spans="1:3">
      <c r="A1747"/>
      <c r="B1747"/>
      <c r="C1747"/>
    </row>
    <row r="1748" spans="1:3">
      <c r="A1748"/>
      <c r="B1748"/>
      <c r="C1748"/>
    </row>
    <row r="1749" spans="1:3">
      <c r="A1749"/>
      <c r="B1749"/>
      <c r="C1749"/>
    </row>
    <row r="1750" spans="1:3">
      <c r="A1750"/>
      <c r="B1750"/>
      <c r="C1750"/>
    </row>
    <row r="1751" spans="1:3">
      <c r="A1751"/>
      <c r="B1751"/>
      <c r="C1751"/>
    </row>
    <row r="1752" spans="1:3">
      <c r="A1752"/>
      <c r="B1752"/>
      <c r="C1752"/>
    </row>
    <row r="1753" spans="1:3">
      <c r="A1753"/>
      <c r="B1753"/>
      <c r="C1753"/>
    </row>
    <row r="1754" spans="1:3">
      <c r="A1754"/>
      <c r="B1754"/>
      <c r="C1754"/>
    </row>
    <row r="1755" spans="1:3">
      <c r="A1755"/>
      <c r="B1755"/>
      <c r="C1755"/>
    </row>
    <row r="1756" spans="1:3">
      <c r="A1756"/>
      <c r="B1756"/>
      <c r="C1756"/>
    </row>
    <row r="1757" spans="1:3">
      <c r="A1757"/>
      <c r="B1757"/>
      <c r="C1757"/>
    </row>
    <row r="1758" spans="1:3">
      <c r="A1758"/>
      <c r="B1758"/>
      <c r="C1758"/>
    </row>
    <row r="1759" spans="1:3">
      <c r="A1759"/>
      <c r="B1759"/>
      <c r="C1759"/>
    </row>
    <row r="1760" spans="1:3">
      <c r="A1760"/>
      <c r="B1760"/>
      <c r="C1760"/>
    </row>
    <row r="1761" spans="1:3">
      <c r="A1761"/>
      <c r="B1761"/>
      <c r="C1761"/>
    </row>
    <row r="1762" spans="1:3">
      <c r="A1762"/>
      <c r="B1762"/>
      <c r="C1762"/>
    </row>
    <row r="1763" spans="1:3">
      <c r="A1763"/>
      <c r="B1763"/>
      <c r="C1763"/>
    </row>
    <row r="1764" spans="1:3">
      <c r="A1764"/>
      <c r="B1764"/>
      <c r="C1764"/>
    </row>
    <row r="1765" spans="1:3">
      <c r="A1765"/>
      <c r="B1765"/>
      <c r="C1765"/>
    </row>
    <row r="1766" spans="1:3">
      <c r="A1766"/>
      <c r="B1766"/>
      <c r="C1766"/>
    </row>
    <row r="1767" spans="1:3">
      <c r="A1767"/>
      <c r="B1767"/>
      <c r="C1767"/>
    </row>
    <row r="1768" spans="1:3">
      <c r="A1768"/>
      <c r="B1768"/>
      <c r="C1768"/>
    </row>
    <row r="1769" spans="1:3">
      <c r="A1769"/>
      <c r="B1769"/>
      <c r="C1769"/>
    </row>
    <row r="1770" spans="1:3">
      <c r="A1770"/>
      <c r="B1770"/>
      <c r="C1770"/>
    </row>
    <row r="1771" spans="1:3">
      <c r="A1771"/>
      <c r="B1771"/>
      <c r="C1771"/>
    </row>
    <row r="1772" spans="1:3">
      <c r="A1772"/>
      <c r="B1772"/>
      <c r="C1772"/>
    </row>
    <row r="1773" spans="1:3">
      <c r="A1773"/>
      <c r="B1773"/>
      <c r="C1773"/>
    </row>
    <row r="1774" spans="1:3">
      <c r="A1774"/>
      <c r="B1774"/>
      <c r="C1774"/>
    </row>
    <row r="1775" spans="1:3">
      <c r="A1775"/>
      <c r="B1775"/>
      <c r="C1775"/>
    </row>
    <row r="1776" spans="1:3">
      <c r="A1776"/>
      <c r="B1776"/>
      <c r="C1776"/>
    </row>
    <row r="1777" spans="1:3">
      <c r="A1777"/>
      <c r="B1777"/>
      <c r="C1777"/>
    </row>
    <row r="1778" spans="1:3">
      <c r="A1778"/>
      <c r="B1778"/>
      <c r="C1778"/>
    </row>
    <row r="1779" spans="1:3">
      <c r="A1779"/>
      <c r="B1779"/>
      <c r="C1779"/>
    </row>
    <row r="1780" spans="1:3">
      <c r="A1780"/>
      <c r="B1780"/>
      <c r="C1780"/>
    </row>
    <row r="1781" spans="1:3">
      <c r="A1781"/>
      <c r="B1781"/>
      <c r="C1781"/>
    </row>
    <row r="1782" spans="1:3">
      <c r="A1782"/>
      <c r="B1782"/>
      <c r="C1782"/>
    </row>
    <row r="1783" spans="1:3">
      <c r="A1783"/>
      <c r="B1783"/>
      <c r="C1783"/>
    </row>
    <row r="1784" spans="1:3">
      <c r="A1784"/>
      <c r="B1784"/>
      <c r="C1784"/>
    </row>
    <row r="1785" spans="1:3">
      <c r="A1785"/>
      <c r="B1785"/>
      <c r="C1785"/>
    </row>
    <row r="1786" spans="1:3">
      <c r="A1786"/>
      <c r="B1786"/>
      <c r="C1786"/>
    </row>
    <row r="1787" spans="1:3">
      <c r="A1787"/>
      <c r="B1787"/>
      <c r="C1787"/>
    </row>
    <row r="1788" spans="1:3">
      <c r="A1788"/>
      <c r="B1788"/>
      <c r="C1788"/>
    </row>
    <row r="1789" spans="1:3">
      <c r="A1789"/>
      <c r="B1789"/>
      <c r="C1789"/>
    </row>
    <row r="1790" spans="1:3">
      <c r="A1790"/>
      <c r="B1790"/>
      <c r="C1790"/>
    </row>
    <row r="1791" spans="1:3">
      <c r="A1791"/>
      <c r="B1791"/>
      <c r="C1791"/>
    </row>
    <row r="1792" spans="1:3">
      <c r="A1792"/>
      <c r="B1792"/>
      <c r="C1792"/>
    </row>
    <row r="1793" spans="1:3">
      <c r="A1793"/>
      <c r="B1793"/>
      <c r="C1793"/>
    </row>
    <row r="1794" spans="1:3">
      <c r="A1794"/>
      <c r="B1794"/>
      <c r="C1794"/>
    </row>
    <row r="1795" spans="1:3">
      <c r="A1795"/>
      <c r="B1795"/>
      <c r="C1795"/>
    </row>
    <row r="1796" spans="1:3">
      <c r="A1796"/>
      <c r="B1796"/>
      <c r="C1796"/>
    </row>
    <row r="1797" spans="1:3">
      <c r="A1797"/>
      <c r="B1797"/>
      <c r="C1797"/>
    </row>
    <row r="1798" spans="1:3">
      <c r="A1798"/>
      <c r="B1798"/>
      <c r="C1798"/>
    </row>
    <row r="1799" spans="1:3">
      <c r="A1799"/>
      <c r="B1799"/>
      <c r="C1799"/>
    </row>
    <row r="1800" spans="1:3">
      <c r="A1800"/>
      <c r="B1800"/>
      <c r="C1800"/>
    </row>
    <row r="1801" spans="1:3">
      <c r="A1801"/>
      <c r="B1801"/>
      <c r="C1801"/>
    </row>
    <row r="1802" spans="1:3">
      <c r="A1802"/>
      <c r="B1802"/>
      <c r="C1802"/>
    </row>
    <row r="1803" spans="1:3">
      <c r="A1803"/>
      <c r="B1803"/>
      <c r="C1803"/>
    </row>
    <row r="1804" spans="1:3">
      <c r="A1804"/>
      <c r="B1804"/>
      <c r="C1804"/>
    </row>
    <row r="1805" spans="1:3">
      <c r="A1805"/>
      <c r="B1805"/>
      <c r="C1805"/>
    </row>
    <row r="1806" spans="1:3">
      <c r="A1806"/>
      <c r="B1806"/>
      <c r="C1806"/>
    </row>
    <row r="1807" spans="1:3">
      <c r="A1807"/>
      <c r="B1807"/>
      <c r="C1807"/>
    </row>
    <row r="1808" spans="1:3">
      <c r="A1808"/>
      <c r="B1808"/>
      <c r="C1808"/>
    </row>
    <row r="1809" spans="1:3">
      <c r="A1809"/>
      <c r="B1809"/>
      <c r="C1809"/>
    </row>
    <row r="1810" spans="1:3">
      <c r="A1810"/>
      <c r="B1810"/>
      <c r="C1810"/>
    </row>
    <row r="1811" spans="1:3">
      <c r="A1811"/>
      <c r="B1811"/>
      <c r="C1811"/>
    </row>
    <row r="1812" spans="1:3">
      <c r="A1812"/>
      <c r="B1812"/>
      <c r="C1812"/>
    </row>
    <row r="1813" spans="1:3">
      <c r="A1813"/>
      <c r="B1813"/>
      <c r="C1813"/>
    </row>
    <row r="1814" spans="1:3">
      <c r="A1814"/>
      <c r="B1814"/>
      <c r="C1814"/>
    </row>
    <row r="1815" spans="1:3">
      <c r="A1815"/>
      <c r="B1815"/>
      <c r="C1815"/>
    </row>
    <row r="1816" spans="1:3">
      <c r="A1816"/>
      <c r="B1816"/>
      <c r="C1816"/>
    </row>
    <row r="1817" spans="1:3">
      <c r="A1817"/>
      <c r="B1817"/>
      <c r="C1817"/>
    </row>
    <row r="1818" spans="1:3">
      <c r="A1818"/>
      <c r="B1818"/>
      <c r="C1818"/>
    </row>
    <row r="1819" spans="1:3">
      <c r="A1819"/>
      <c r="B1819"/>
      <c r="C1819"/>
    </row>
    <row r="1820" spans="1:3">
      <c r="A1820"/>
      <c r="B1820"/>
      <c r="C1820"/>
    </row>
    <row r="1821" spans="1:3">
      <c r="A1821"/>
      <c r="B1821"/>
      <c r="C1821"/>
    </row>
    <row r="1822" spans="1:3">
      <c r="A1822"/>
      <c r="B1822"/>
      <c r="C1822"/>
    </row>
    <row r="1823" spans="1:3">
      <c r="A1823"/>
      <c r="B1823"/>
      <c r="C1823"/>
    </row>
    <row r="1824" spans="1:3">
      <c r="A1824"/>
      <c r="B1824"/>
      <c r="C1824"/>
    </row>
    <row r="1825" spans="1:3">
      <c r="A1825"/>
      <c r="B1825"/>
      <c r="C1825"/>
    </row>
    <row r="1826" spans="1:3">
      <c r="A1826"/>
      <c r="B1826"/>
      <c r="C1826"/>
    </row>
    <row r="1827" spans="1:3">
      <c r="A1827"/>
      <c r="B1827"/>
      <c r="C1827"/>
    </row>
    <row r="1828" spans="1:3">
      <c r="A1828"/>
      <c r="B1828"/>
      <c r="C1828"/>
    </row>
    <row r="1829" spans="1:3">
      <c r="A1829"/>
      <c r="B1829"/>
      <c r="C1829"/>
    </row>
    <row r="1830" spans="1:3">
      <c r="A1830"/>
      <c r="B1830"/>
      <c r="C1830"/>
    </row>
    <row r="1831" spans="1:3">
      <c r="A1831"/>
      <c r="B1831"/>
      <c r="C1831"/>
    </row>
    <row r="1832" spans="1:3">
      <c r="A1832"/>
      <c r="B1832"/>
      <c r="C1832"/>
    </row>
    <row r="1833" spans="1:3">
      <c r="A1833"/>
      <c r="B1833"/>
      <c r="C1833"/>
    </row>
    <row r="1834" spans="1:3">
      <c r="A1834"/>
      <c r="B1834"/>
      <c r="C1834"/>
    </row>
    <row r="1835" spans="1:3">
      <c r="A1835"/>
      <c r="B1835"/>
      <c r="C1835"/>
    </row>
    <row r="1836" spans="1:3">
      <c r="A1836"/>
      <c r="B1836"/>
      <c r="C1836"/>
    </row>
    <row r="1837" spans="1:3">
      <c r="A1837"/>
      <c r="B1837"/>
      <c r="C1837"/>
    </row>
    <row r="1838" spans="1:3">
      <c r="A1838"/>
      <c r="B1838"/>
      <c r="C1838"/>
    </row>
    <row r="1839" spans="1:3">
      <c r="A1839"/>
      <c r="B1839"/>
      <c r="C1839"/>
    </row>
    <row r="1840" spans="1:3">
      <c r="A1840"/>
      <c r="B1840"/>
      <c r="C1840"/>
    </row>
    <row r="1841" spans="1:3">
      <c r="A1841"/>
      <c r="B1841"/>
      <c r="C1841"/>
    </row>
    <row r="1842" spans="1:3">
      <c r="A1842"/>
      <c r="B1842"/>
      <c r="C1842"/>
    </row>
    <row r="1843" spans="1:3">
      <c r="A1843"/>
      <c r="B1843"/>
      <c r="C1843"/>
    </row>
    <row r="1844" spans="1:3">
      <c r="A1844"/>
      <c r="B1844"/>
      <c r="C1844"/>
    </row>
    <row r="1845" spans="1:3">
      <c r="A1845"/>
      <c r="B1845"/>
      <c r="C1845"/>
    </row>
    <row r="1846" spans="1:3">
      <c r="A1846"/>
      <c r="B1846"/>
      <c r="C1846"/>
    </row>
    <row r="1847" spans="1:3">
      <c r="A1847"/>
      <c r="B1847"/>
      <c r="C1847"/>
    </row>
    <row r="1848" spans="1:3">
      <c r="A1848"/>
      <c r="B1848"/>
      <c r="C1848"/>
    </row>
    <row r="1849" spans="1:3">
      <c r="A1849"/>
      <c r="B1849"/>
      <c r="C1849"/>
    </row>
    <row r="1850" spans="1:3">
      <c r="A1850"/>
      <c r="B1850"/>
      <c r="C1850"/>
    </row>
    <row r="1851" spans="1:3">
      <c r="A1851"/>
      <c r="B1851"/>
      <c r="C1851"/>
    </row>
    <row r="1852" spans="1:3">
      <c r="A1852"/>
      <c r="B1852"/>
      <c r="C1852"/>
    </row>
    <row r="1853" spans="1:3">
      <c r="A1853"/>
      <c r="B1853"/>
      <c r="C1853"/>
    </row>
    <row r="1854" spans="1:3">
      <c r="A1854"/>
      <c r="B1854"/>
      <c r="C1854"/>
    </row>
    <row r="1855" spans="1:3">
      <c r="A1855"/>
      <c r="B1855"/>
      <c r="C1855"/>
    </row>
    <row r="1856" spans="1:3">
      <c r="A1856"/>
      <c r="B1856"/>
      <c r="C1856"/>
    </row>
    <row r="1857" spans="1:3">
      <c r="A1857"/>
      <c r="B1857"/>
      <c r="C1857"/>
    </row>
    <row r="1858" spans="1:3">
      <c r="A1858"/>
      <c r="B1858"/>
      <c r="C1858"/>
    </row>
    <row r="1859" spans="1:3">
      <c r="A1859"/>
      <c r="B1859"/>
      <c r="C1859"/>
    </row>
    <row r="1860" spans="1:3">
      <c r="A1860"/>
      <c r="B1860"/>
      <c r="C1860"/>
    </row>
    <row r="1861" spans="1:3">
      <c r="A1861"/>
      <c r="B1861"/>
      <c r="C1861"/>
    </row>
    <row r="1862" spans="1:3">
      <c r="A1862"/>
      <c r="B1862"/>
      <c r="C1862"/>
    </row>
    <row r="1863" spans="1:3">
      <c r="A1863"/>
      <c r="B1863"/>
      <c r="C1863"/>
    </row>
    <row r="1864" spans="1:3">
      <c r="A1864"/>
      <c r="B1864"/>
      <c r="C1864"/>
    </row>
    <row r="1865" spans="1:3">
      <c r="A1865"/>
      <c r="B1865"/>
      <c r="C1865"/>
    </row>
    <row r="1866" spans="1:3">
      <c r="A1866"/>
      <c r="B1866"/>
      <c r="C1866"/>
    </row>
    <row r="1867" spans="1:3">
      <c r="A1867"/>
      <c r="B1867"/>
      <c r="C1867"/>
    </row>
    <row r="1868" spans="1:3">
      <c r="A1868"/>
      <c r="B1868"/>
      <c r="C1868"/>
    </row>
    <row r="1869" spans="1:3">
      <c r="A1869"/>
      <c r="B1869"/>
      <c r="C1869"/>
    </row>
    <row r="1870" spans="1:3">
      <c r="A1870"/>
      <c r="B1870"/>
      <c r="C1870"/>
    </row>
    <row r="1871" spans="1:3">
      <c r="A1871"/>
      <c r="B1871"/>
      <c r="C1871"/>
    </row>
    <row r="1872" spans="1:3">
      <c r="A1872"/>
      <c r="B1872"/>
      <c r="C1872"/>
    </row>
    <row r="1873" spans="1:3">
      <c r="A1873"/>
      <c r="B1873"/>
      <c r="C1873"/>
    </row>
    <row r="1874" spans="1:3">
      <c r="A1874"/>
      <c r="B1874"/>
      <c r="C1874"/>
    </row>
    <row r="1875" spans="1:3">
      <c r="A1875"/>
      <c r="B1875"/>
      <c r="C1875"/>
    </row>
    <row r="1876" spans="1:3">
      <c r="A1876"/>
      <c r="B1876"/>
      <c r="C1876"/>
    </row>
    <row r="1877" spans="1:3">
      <c r="A1877"/>
      <c r="B1877"/>
      <c r="C1877"/>
    </row>
    <row r="1878" spans="1:3">
      <c r="A1878"/>
      <c r="B1878"/>
      <c r="C1878"/>
    </row>
    <row r="1879" spans="1:3">
      <c r="A1879"/>
      <c r="B1879"/>
      <c r="C1879"/>
    </row>
    <row r="1880" spans="1:3">
      <c r="A1880"/>
      <c r="B1880"/>
      <c r="C1880"/>
    </row>
    <row r="1881" spans="1:3">
      <c r="A1881"/>
      <c r="B1881"/>
      <c r="C1881"/>
    </row>
    <row r="1882" spans="1:3">
      <c r="A1882"/>
      <c r="B1882"/>
      <c r="C1882"/>
    </row>
    <row r="1883" spans="1:3">
      <c r="A1883"/>
      <c r="B1883"/>
      <c r="C1883"/>
    </row>
    <row r="1884" spans="1:3">
      <c r="A1884"/>
      <c r="B1884"/>
      <c r="C1884"/>
    </row>
    <row r="1885" spans="1:3">
      <c r="A1885"/>
      <c r="B1885"/>
      <c r="C1885"/>
    </row>
    <row r="1886" spans="1:3">
      <c r="A1886"/>
      <c r="B1886"/>
      <c r="C1886"/>
    </row>
    <row r="1887" spans="1:3">
      <c r="A1887"/>
      <c r="B1887"/>
      <c r="C1887"/>
    </row>
    <row r="1888" spans="1:3">
      <c r="A1888"/>
      <c r="B1888"/>
      <c r="C1888"/>
    </row>
    <row r="1889" spans="1:3">
      <c r="A1889"/>
      <c r="B1889"/>
      <c r="C1889"/>
    </row>
    <row r="1890" spans="1:3">
      <c r="A1890"/>
      <c r="B1890"/>
      <c r="C1890"/>
    </row>
    <row r="1891" spans="1:3">
      <c r="A1891"/>
      <c r="B1891"/>
      <c r="C1891"/>
    </row>
    <row r="1892" spans="1:3">
      <c r="A1892"/>
      <c r="B1892"/>
      <c r="C1892"/>
    </row>
    <row r="1893" spans="1:3">
      <c r="A1893"/>
      <c r="B1893"/>
      <c r="C1893"/>
    </row>
    <row r="1894" spans="1:3">
      <c r="A1894"/>
      <c r="B1894"/>
      <c r="C1894"/>
    </row>
    <row r="1895" spans="1:3">
      <c r="A1895"/>
      <c r="B1895"/>
      <c r="C1895"/>
    </row>
    <row r="1896" spans="1:3">
      <c r="A1896"/>
      <c r="B1896"/>
      <c r="C1896"/>
    </row>
    <row r="1897" spans="1:3">
      <c r="A1897"/>
      <c r="B1897"/>
      <c r="C1897"/>
    </row>
    <row r="1898" spans="1:3">
      <c r="A1898"/>
      <c r="B1898"/>
      <c r="C1898"/>
    </row>
    <row r="1899" spans="1:3">
      <c r="A1899"/>
      <c r="B1899"/>
      <c r="C1899"/>
    </row>
    <row r="1900" spans="1:3">
      <c r="A1900"/>
      <c r="B1900"/>
      <c r="C1900"/>
    </row>
    <row r="1901" spans="1:3">
      <c r="A1901"/>
      <c r="B1901"/>
      <c r="C1901"/>
    </row>
    <row r="1902" spans="1:3">
      <c r="A1902"/>
      <c r="B1902"/>
      <c r="C1902"/>
    </row>
    <row r="1903" spans="1:3">
      <c r="A1903"/>
      <c r="B1903"/>
      <c r="C1903"/>
    </row>
    <row r="1904" spans="1:3">
      <c r="A1904"/>
      <c r="B1904"/>
      <c r="C1904"/>
    </row>
    <row r="1905" spans="1:3">
      <c r="A1905"/>
      <c r="B1905"/>
      <c r="C1905"/>
    </row>
    <row r="1906" spans="1:3">
      <c r="A1906"/>
      <c r="B1906"/>
      <c r="C1906"/>
    </row>
    <row r="1907" spans="1:3">
      <c r="A1907"/>
      <c r="B1907"/>
      <c r="C1907"/>
    </row>
    <row r="1908" spans="1:3">
      <c r="A1908"/>
      <c r="B1908"/>
      <c r="C1908"/>
    </row>
    <row r="1909" spans="1:3">
      <c r="A1909"/>
      <c r="B1909"/>
      <c r="C1909"/>
    </row>
    <row r="1910" spans="1:3">
      <c r="A1910"/>
      <c r="B1910"/>
      <c r="C1910"/>
    </row>
    <row r="1911" spans="1:3">
      <c r="A1911"/>
      <c r="B1911"/>
      <c r="C1911"/>
    </row>
    <row r="1912" spans="1:3">
      <c r="A1912"/>
      <c r="B1912"/>
      <c r="C1912"/>
    </row>
    <row r="1913" spans="1:3">
      <c r="A1913"/>
      <c r="B1913"/>
      <c r="C1913"/>
    </row>
    <row r="1914" spans="1:3">
      <c r="A1914"/>
      <c r="B1914"/>
      <c r="C1914"/>
    </row>
    <row r="1915" spans="1:3">
      <c r="A1915"/>
      <c r="B1915"/>
      <c r="C1915"/>
    </row>
    <row r="1916" spans="1:3">
      <c r="A1916"/>
      <c r="B1916"/>
      <c r="C1916"/>
    </row>
    <row r="1917" spans="1:3">
      <c r="A1917"/>
      <c r="B1917"/>
      <c r="C1917"/>
    </row>
    <row r="1918" spans="1:3">
      <c r="A1918"/>
      <c r="B1918"/>
      <c r="C1918"/>
    </row>
    <row r="1919" spans="1:3">
      <c r="A1919"/>
      <c r="B1919"/>
      <c r="C1919"/>
    </row>
    <row r="1920" spans="1:3">
      <c r="A1920"/>
      <c r="B1920"/>
      <c r="C1920"/>
    </row>
    <row r="1921" spans="1:3">
      <c r="A1921"/>
      <c r="B1921"/>
      <c r="C1921"/>
    </row>
    <row r="1922" spans="1:3">
      <c r="A1922"/>
      <c r="B1922"/>
      <c r="C1922"/>
    </row>
    <row r="1923" spans="1:3">
      <c r="A1923"/>
      <c r="B1923"/>
      <c r="C1923"/>
    </row>
    <row r="1924" spans="1:3">
      <c r="A1924"/>
      <c r="B1924"/>
      <c r="C1924"/>
    </row>
    <row r="1925" spans="1:3">
      <c r="A1925"/>
      <c r="B1925"/>
      <c r="C1925"/>
    </row>
    <row r="1926" spans="1:3">
      <c r="A1926"/>
      <c r="B1926"/>
      <c r="C1926"/>
    </row>
    <row r="1927" spans="1:3">
      <c r="A1927"/>
      <c r="B1927"/>
      <c r="C1927"/>
    </row>
    <row r="1928" spans="1:3">
      <c r="A1928"/>
      <c r="B1928"/>
      <c r="C1928"/>
    </row>
    <row r="1929" spans="1:3">
      <c r="A1929"/>
      <c r="B1929"/>
      <c r="C1929"/>
    </row>
    <row r="1930" spans="1:3">
      <c r="A1930"/>
      <c r="B1930"/>
      <c r="C1930"/>
    </row>
    <row r="1931" spans="1:3">
      <c r="A1931"/>
      <c r="B1931"/>
      <c r="C1931"/>
    </row>
    <row r="1932" spans="1:3">
      <c r="A1932"/>
      <c r="B1932"/>
      <c r="C1932"/>
    </row>
    <row r="1933" spans="1:3">
      <c r="A1933"/>
      <c r="B1933"/>
      <c r="C1933"/>
    </row>
    <row r="1934" spans="1:3">
      <c r="A1934"/>
      <c r="B1934"/>
      <c r="C1934"/>
    </row>
    <row r="1935" spans="1:3">
      <c r="A1935"/>
      <c r="B1935"/>
      <c r="C1935"/>
    </row>
    <row r="1936" spans="1:3">
      <c r="A1936"/>
      <c r="B1936"/>
      <c r="C1936"/>
    </row>
    <row r="1937" spans="1:3">
      <c r="A1937"/>
      <c r="B1937"/>
      <c r="C1937"/>
    </row>
    <row r="1938" spans="1:3">
      <c r="A1938"/>
      <c r="B1938"/>
      <c r="C1938"/>
    </row>
    <row r="1939" spans="1:3">
      <c r="A1939"/>
      <c r="B1939"/>
      <c r="C1939"/>
    </row>
    <row r="1940" spans="1:3">
      <c r="A1940"/>
      <c r="B1940"/>
      <c r="C1940"/>
    </row>
    <row r="1941" spans="1:3">
      <c r="A1941"/>
      <c r="B1941"/>
      <c r="C1941"/>
    </row>
    <row r="1942" spans="1:3">
      <c r="A1942"/>
      <c r="B1942"/>
      <c r="C1942"/>
    </row>
    <row r="1943" spans="1:3">
      <c r="A1943"/>
      <c r="B1943"/>
      <c r="C1943"/>
    </row>
    <row r="1944" spans="1:3">
      <c r="A1944"/>
      <c r="B1944"/>
      <c r="C1944"/>
    </row>
    <row r="1945" spans="1:3">
      <c r="A1945"/>
      <c r="B1945"/>
      <c r="C1945"/>
    </row>
    <row r="1946" spans="1:3">
      <c r="A1946"/>
      <c r="B1946"/>
      <c r="C1946"/>
    </row>
    <row r="1947" spans="1:3">
      <c r="A1947"/>
      <c r="B1947"/>
      <c r="C1947"/>
    </row>
    <row r="1948" spans="1:3">
      <c r="A1948"/>
      <c r="B1948"/>
      <c r="C1948"/>
    </row>
    <row r="1949" spans="1:3">
      <c r="A1949"/>
      <c r="B1949"/>
      <c r="C1949"/>
    </row>
    <row r="1950" spans="1:3">
      <c r="A1950"/>
      <c r="B1950"/>
      <c r="C1950"/>
    </row>
    <row r="1951" spans="1:3">
      <c r="A1951"/>
      <c r="B1951"/>
      <c r="C1951"/>
    </row>
    <row r="1952" spans="1:3">
      <c r="A1952"/>
      <c r="B1952"/>
      <c r="C1952"/>
    </row>
    <row r="1953" spans="1:3">
      <c r="A1953"/>
      <c r="B1953"/>
      <c r="C1953"/>
    </row>
    <row r="1954" spans="1:3">
      <c r="A1954"/>
      <c r="B1954"/>
      <c r="C1954"/>
    </row>
    <row r="1955" spans="1:3">
      <c r="A1955"/>
      <c r="B1955"/>
      <c r="C1955"/>
    </row>
    <row r="1956" spans="1:3">
      <c r="A1956"/>
      <c r="B1956"/>
      <c r="C1956"/>
    </row>
    <row r="1957" spans="1:3">
      <c r="A1957"/>
      <c r="B1957"/>
      <c r="C1957"/>
    </row>
    <row r="1958" spans="1:3">
      <c r="A1958"/>
      <c r="B1958"/>
      <c r="C1958"/>
    </row>
    <row r="1959" spans="1:3">
      <c r="A1959"/>
      <c r="B1959"/>
      <c r="C1959"/>
    </row>
    <row r="1960" spans="1:3">
      <c r="A1960"/>
      <c r="B1960"/>
      <c r="C1960"/>
    </row>
    <row r="1961" spans="1:3">
      <c r="A1961"/>
      <c r="B1961"/>
      <c r="C1961"/>
    </row>
    <row r="1962" spans="1:3">
      <c r="A1962"/>
      <c r="B1962"/>
      <c r="C1962"/>
    </row>
    <row r="1963" spans="1:3">
      <c r="A1963"/>
      <c r="B1963"/>
      <c r="C1963"/>
    </row>
    <row r="1964" spans="1:3">
      <c r="A1964"/>
      <c r="B1964"/>
      <c r="C1964"/>
    </row>
    <row r="1965" spans="1:3">
      <c r="A1965"/>
      <c r="B1965"/>
      <c r="C1965"/>
    </row>
    <row r="1966" spans="1:3">
      <c r="A1966"/>
      <c r="B1966"/>
      <c r="C1966"/>
    </row>
    <row r="1967" spans="1:3">
      <c r="A1967"/>
      <c r="B1967"/>
      <c r="C1967"/>
    </row>
    <row r="1968" spans="1:3">
      <c r="A1968"/>
      <c r="B1968"/>
      <c r="C1968"/>
    </row>
    <row r="1969" spans="1:3">
      <c r="A1969"/>
      <c r="B1969"/>
      <c r="C1969"/>
    </row>
    <row r="1970" spans="1:3">
      <c r="A1970"/>
      <c r="B1970"/>
      <c r="C1970"/>
    </row>
    <row r="1971" spans="1:3">
      <c r="A1971"/>
      <c r="B1971"/>
      <c r="C1971"/>
    </row>
    <row r="1972" spans="1:3">
      <c r="A1972"/>
      <c r="B1972"/>
      <c r="C1972"/>
    </row>
    <row r="1973" spans="1:3">
      <c r="A1973"/>
      <c r="B1973"/>
      <c r="C1973"/>
    </row>
    <row r="1974" spans="1:3">
      <c r="A1974"/>
      <c r="B1974"/>
      <c r="C1974"/>
    </row>
    <row r="1975" spans="1:3">
      <c r="A1975"/>
      <c r="B1975"/>
      <c r="C1975"/>
    </row>
    <row r="1976" spans="1:3">
      <c r="A1976"/>
      <c r="B1976"/>
      <c r="C1976"/>
    </row>
    <row r="1977" spans="1:3">
      <c r="A1977"/>
      <c r="B1977"/>
      <c r="C1977"/>
    </row>
    <row r="1978" spans="1:3">
      <c r="A1978"/>
      <c r="B1978"/>
      <c r="C1978"/>
    </row>
    <row r="1979" spans="1:3">
      <c r="A1979"/>
      <c r="B1979"/>
      <c r="C1979"/>
    </row>
    <row r="1980" spans="1:3">
      <c r="A1980"/>
      <c r="B1980"/>
      <c r="C1980"/>
    </row>
    <row r="1981" spans="1:3">
      <c r="A1981"/>
      <c r="B1981"/>
      <c r="C1981"/>
    </row>
    <row r="1982" spans="1:3">
      <c r="A1982"/>
      <c r="B1982"/>
      <c r="C1982"/>
    </row>
    <row r="1983" spans="1:3">
      <c r="A1983"/>
      <c r="B1983"/>
      <c r="C1983"/>
    </row>
    <row r="1984" spans="1:3">
      <c r="A1984"/>
      <c r="B1984"/>
      <c r="C1984"/>
    </row>
    <row r="1985" spans="1:3">
      <c r="A1985"/>
      <c r="B1985"/>
      <c r="C1985"/>
    </row>
    <row r="1986" spans="1:3">
      <c r="A1986"/>
      <c r="B1986"/>
      <c r="C1986"/>
    </row>
    <row r="1987" spans="1:3">
      <c r="A1987"/>
      <c r="B1987"/>
      <c r="C1987"/>
    </row>
    <row r="1988" spans="1:3">
      <c r="A1988"/>
      <c r="B1988"/>
      <c r="C1988"/>
    </row>
    <row r="1989" spans="1:3">
      <c r="A1989"/>
      <c r="B1989"/>
      <c r="C1989"/>
    </row>
    <row r="1990" spans="1:3">
      <c r="A1990"/>
      <c r="B1990"/>
      <c r="C1990"/>
    </row>
    <row r="1991" spans="1:3">
      <c r="A1991"/>
      <c r="B1991"/>
      <c r="C1991"/>
    </row>
    <row r="1992" spans="1:3">
      <c r="A1992"/>
      <c r="B1992"/>
      <c r="C1992"/>
    </row>
    <row r="1993" spans="1:3">
      <c r="A1993"/>
      <c r="B1993"/>
      <c r="C1993"/>
    </row>
    <row r="1994" spans="1:3">
      <c r="A1994"/>
      <c r="B1994"/>
      <c r="C1994"/>
    </row>
    <row r="1995" spans="1:3">
      <c r="A1995"/>
      <c r="B1995"/>
      <c r="C1995"/>
    </row>
    <row r="1996" spans="1:3">
      <c r="A1996"/>
      <c r="B1996"/>
      <c r="C1996"/>
    </row>
    <row r="1997" spans="1:3">
      <c r="A1997"/>
      <c r="B1997"/>
      <c r="C1997"/>
    </row>
    <row r="1998" spans="1:3">
      <c r="A1998"/>
      <c r="B1998"/>
      <c r="C1998"/>
    </row>
    <row r="1999" spans="1:3">
      <c r="A1999"/>
      <c r="B1999"/>
      <c r="C1999"/>
    </row>
    <row r="2000" spans="1:3">
      <c r="A2000"/>
      <c r="B2000"/>
      <c r="C2000"/>
    </row>
    <row r="2001" spans="1:3">
      <c r="A2001"/>
      <c r="B2001"/>
      <c r="C2001"/>
    </row>
    <row r="2002" spans="1:3">
      <c r="A2002"/>
      <c r="B2002"/>
      <c r="C2002"/>
    </row>
    <row r="2003" spans="1:3">
      <c r="A2003"/>
      <c r="B2003"/>
      <c r="C2003"/>
    </row>
    <row r="2004" spans="1:3">
      <c r="A2004"/>
      <c r="B2004"/>
      <c r="C2004"/>
    </row>
    <row r="2005" spans="1:3">
      <c r="A2005"/>
      <c r="B2005"/>
      <c r="C2005"/>
    </row>
    <row r="2006" spans="1:3">
      <c r="A2006"/>
      <c r="B2006"/>
      <c r="C2006"/>
    </row>
    <row r="2007" spans="1:3">
      <c r="A2007"/>
      <c r="B2007"/>
      <c r="C2007"/>
    </row>
    <row r="2008" spans="1:3">
      <c r="A2008"/>
      <c r="B2008"/>
      <c r="C2008"/>
    </row>
    <row r="2009" spans="1:3">
      <c r="A2009"/>
      <c r="B2009"/>
      <c r="C2009"/>
    </row>
    <row r="2010" spans="1:3">
      <c r="A2010"/>
      <c r="B2010"/>
      <c r="C2010"/>
    </row>
    <row r="2011" spans="1:3">
      <c r="A2011"/>
      <c r="B2011"/>
      <c r="C2011"/>
    </row>
    <row r="2012" spans="1:3">
      <c r="A2012"/>
      <c r="B2012"/>
      <c r="C2012"/>
    </row>
    <row r="2013" spans="1:3">
      <c r="A2013"/>
      <c r="B2013"/>
      <c r="C2013"/>
    </row>
    <row r="2014" spans="1:3">
      <c r="A2014"/>
      <c r="B2014"/>
      <c r="C2014"/>
    </row>
    <row r="2015" spans="1:3">
      <c r="A2015"/>
      <c r="B2015"/>
      <c r="C2015"/>
    </row>
    <row r="2016" spans="1:3">
      <c r="A2016"/>
      <c r="B2016"/>
      <c r="C2016"/>
    </row>
    <row r="2017" spans="1:3">
      <c r="A2017"/>
      <c r="B2017"/>
      <c r="C2017"/>
    </row>
    <row r="2018" spans="1:3">
      <c r="A2018"/>
      <c r="B2018"/>
      <c r="C2018"/>
    </row>
    <row r="2019" spans="1:3">
      <c r="A2019"/>
      <c r="B2019"/>
      <c r="C2019"/>
    </row>
    <row r="2020" spans="1:3">
      <c r="A2020"/>
      <c r="B2020"/>
      <c r="C2020"/>
    </row>
    <row r="2021" spans="1:3">
      <c r="A2021"/>
      <c r="B2021"/>
      <c r="C2021"/>
    </row>
    <row r="2022" spans="1:3">
      <c r="A2022"/>
      <c r="B2022"/>
      <c r="C2022"/>
    </row>
    <row r="2023" spans="1:3">
      <c r="A2023"/>
      <c r="B2023"/>
      <c r="C2023"/>
    </row>
    <row r="2024" spans="1:3">
      <c r="A2024"/>
      <c r="B2024"/>
      <c r="C2024"/>
    </row>
    <row r="2025" spans="1:3">
      <c r="A2025"/>
      <c r="B2025"/>
      <c r="C2025"/>
    </row>
    <row r="2026" spans="1:3">
      <c r="A2026"/>
      <c r="B2026"/>
      <c r="C2026"/>
    </row>
    <row r="2027" spans="1:3">
      <c r="A2027"/>
      <c r="B2027"/>
      <c r="C2027"/>
    </row>
    <row r="2028" spans="1:3">
      <c r="A2028"/>
      <c r="B2028"/>
      <c r="C2028"/>
    </row>
    <row r="2029" spans="1:3">
      <c r="A2029"/>
      <c r="B2029"/>
      <c r="C2029"/>
    </row>
    <row r="2030" spans="1:3">
      <c r="A2030"/>
      <c r="B2030"/>
      <c r="C2030"/>
    </row>
    <row r="2031" spans="1:3">
      <c r="A2031"/>
      <c r="B2031"/>
      <c r="C2031"/>
    </row>
    <row r="2032" spans="1:3">
      <c r="A2032"/>
      <c r="B2032"/>
      <c r="C2032"/>
    </row>
    <row r="2033" spans="1:3">
      <c r="A2033"/>
      <c r="B2033"/>
      <c r="C2033"/>
    </row>
    <row r="2034" spans="1:3">
      <c r="A2034"/>
      <c r="B2034"/>
      <c r="C2034"/>
    </row>
    <row r="2035" spans="1:3">
      <c r="A2035"/>
      <c r="B2035"/>
      <c r="C2035"/>
    </row>
    <row r="2036" spans="1:3">
      <c r="A2036"/>
      <c r="B2036"/>
      <c r="C2036"/>
    </row>
    <row r="2037" spans="1:3">
      <c r="A2037"/>
      <c r="B2037"/>
      <c r="C2037"/>
    </row>
    <row r="2038" spans="1:3">
      <c r="A2038"/>
      <c r="B2038"/>
      <c r="C2038"/>
    </row>
    <row r="2039" spans="1:3">
      <c r="A2039"/>
      <c r="B2039"/>
      <c r="C2039"/>
    </row>
    <row r="2040" spans="1:3">
      <c r="A2040"/>
      <c r="B2040"/>
      <c r="C2040"/>
    </row>
    <row r="2041" spans="1:3">
      <c r="A2041"/>
      <c r="B2041"/>
      <c r="C2041"/>
    </row>
    <row r="2042" spans="1:3">
      <c r="A2042"/>
      <c r="B2042"/>
      <c r="C2042"/>
    </row>
    <row r="2043" spans="1:3">
      <c r="A2043"/>
      <c r="B2043"/>
      <c r="C2043"/>
    </row>
    <row r="2044" spans="1:3">
      <c r="A2044"/>
      <c r="B2044"/>
      <c r="C2044"/>
    </row>
    <row r="2045" spans="1:3">
      <c r="A2045"/>
      <c r="B2045"/>
      <c r="C2045"/>
    </row>
    <row r="2046" spans="1:3">
      <c r="A2046"/>
      <c r="B2046"/>
      <c r="C2046"/>
    </row>
    <row r="2047" spans="1:3">
      <c r="A2047"/>
      <c r="B2047"/>
      <c r="C2047"/>
    </row>
    <row r="2048" spans="1:3">
      <c r="A2048"/>
      <c r="B2048"/>
      <c r="C2048"/>
    </row>
    <row r="2049" spans="1:3">
      <c r="A2049"/>
      <c r="B2049"/>
      <c r="C2049"/>
    </row>
    <row r="2050" spans="1:3">
      <c r="A2050"/>
      <c r="B2050"/>
      <c r="C2050"/>
    </row>
    <row r="2051" spans="1:3">
      <c r="A2051"/>
      <c r="B2051"/>
      <c r="C2051"/>
    </row>
    <row r="2052" spans="1:3">
      <c r="A2052"/>
      <c r="B2052"/>
      <c r="C2052"/>
    </row>
    <row r="2053" spans="1:3">
      <c r="A2053"/>
      <c r="B2053"/>
      <c r="C2053"/>
    </row>
    <row r="2054" spans="1:3">
      <c r="A2054"/>
      <c r="B2054"/>
      <c r="C2054"/>
    </row>
    <row r="2055" spans="1:3">
      <c r="A2055"/>
      <c r="B2055"/>
      <c r="C2055"/>
    </row>
    <row r="2056" spans="1:3">
      <c r="A2056"/>
      <c r="B2056"/>
      <c r="C2056"/>
    </row>
    <row r="2057" spans="1:3">
      <c r="A2057"/>
      <c r="B2057"/>
      <c r="C2057"/>
    </row>
    <row r="2058" spans="1:3">
      <c r="A2058"/>
      <c r="B2058"/>
      <c r="C2058"/>
    </row>
    <row r="2059" spans="1:3">
      <c r="A2059"/>
      <c r="B2059"/>
      <c r="C2059"/>
    </row>
    <row r="2060" spans="1:3">
      <c r="A2060"/>
      <c r="B2060"/>
      <c r="C2060"/>
    </row>
    <row r="2061" spans="1:3">
      <c r="A2061"/>
      <c r="B2061"/>
      <c r="C2061"/>
    </row>
    <row r="2062" spans="1:3">
      <c r="A2062"/>
      <c r="B2062"/>
      <c r="C2062"/>
    </row>
    <row r="2063" spans="1:3">
      <c r="A2063"/>
      <c r="B2063"/>
      <c r="C2063"/>
    </row>
    <row r="2064" spans="1:3">
      <c r="A2064"/>
      <c r="B2064"/>
      <c r="C2064"/>
    </row>
    <row r="2065" spans="1:3">
      <c r="A2065"/>
      <c r="B2065"/>
      <c r="C2065"/>
    </row>
    <row r="2066" spans="1:3">
      <c r="A2066"/>
      <c r="B2066"/>
      <c r="C2066"/>
    </row>
    <row r="2067" spans="1:3">
      <c r="A2067"/>
      <c r="B2067"/>
      <c r="C2067"/>
    </row>
    <row r="2068" spans="1:3">
      <c r="A2068"/>
      <c r="B2068"/>
      <c r="C2068"/>
    </row>
    <row r="2069" spans="1:3">
      <c r="A2069"/>
      <c r="B2069"/>
      <c r="C2069"/>
    </row>
    <row r="2070" spans="1:3">
      <c r="A2070"/>
      <c r="B2070"/>
      <c r="C2070"/>
    </row>
    <row r="2071" spans="1:3">
      <c r="A2071"/>
      <c r="B2071"/>
      <c r="C2071"/>
    </row>
    <row r="2072" spans="1:3">
      <c r="A2072"/>
      <c r="B2072"/>
      <c r="C2072"/>
    </row>
    <row r="2073" spans="1:3">
      <c r="A2073"/>
      <c r="B2073"/>
      <c r="C2073"/>
    </row>
    <row r="2074" spans="1:3">
      <c r="A2074"/>
      <c r="B2074"/>
      <c r="C2074"/>
    </row>
    <row r="2075" spans="1:3">
      <c r="A2075"/>
      <c r="B2075"/>
      <c r="C2075"/>
    </row>
    <row r="2076" spans="1:3">
      <c r="A2076"/>
      <c r="B2076"/>
      <c r="C2076"/>
    </row>
    <row r="2077" spans="1:3">
      <c r="A2077"/>
      <c r="B2077"/>
      <c r="C2077"/>
    </row>
    <row r="2078" spans="1:3">
      <c r="A2078"/>
      <c r="B2078"/>
      <c r="C2078"/>
    </row>
    <row r="2079" spans="1:3">
      <c r="A2079"/>
      <c r="B2079"/>
      <c r="C2079"/>
    </row>
    <row r="2080" spans="1:3">
      <c r="A2080"/>
      <c r="B2080"/>
      <c r="C2080"/>
    </row>
    <row r="2081" spans="1:3">
      <c r="A2081"/>
      <c r="B2081"/>
      <c r="C2081"/>
    </row>
    <row r="2082" spans="1:3">
      <c r="A2082"/>
      <c r="B2082"/>
      <c r="C2082"/>
    </row>
    <row r="2083" spans="1:3">
      <c r="A2083"/>
      <c r="B2083"/>
      <c r="C2083"/>
    </row>
    <row r="2084" spans="1:3">
      <c r="A2084"/>
      <c r="B2084"/>
      <c r="C2084"/>
    </row>
    <row r="2085" spans="1:3">
      <c r="A2085"/>
      <c r="B2085"/>
      <c r="C2085"/>
    </row>
    <row r="2086" spans="1:3">
      <c r="A2086"/>
      <c r="B2086"/>
      <c r="C2086"/>
    </row>
    <row r="2087" spans="1:3">
      <c r="A2087"/>
      <c r="B2087"/>
      <c r="C2087"/>
    </row>
    <row r="2088" spans="1:3">
      <c r="A2088"/>
      <c r="B2088"/>
      <c r="C2088"/>
    </row>
    <row r="2089" spans="1:3">
      <c r="A2089"/>
      <c r="B2089"/>
      <c r="C2089"/>
    </row>
    <row r="2090" spans="1:3">
      <c r="A2090"/>
      <c r="B2090"/>
      <c r="C2090"/>
    </row>
    <row r="2091" spans="1:3">
      <c r="A2091"/>
      <c r="B2091"/>
      <c r="C2091"/>
    </row>
    <row r="2092" spans="1:3">
      <c r="A2092"/>
      <c r="B2092"/>
      <c r="C2092"/>
    </row>
    <row r="2093" spans="1:3">
      <c r="A2093"/>
      <c r="B2093"/>
      <c r="C2093"/>
    </row>
    <row r="2094" spans="1:3">
      <c r="A2094"/>
      <c r="B2094"/>
      <c r="C2094"/>
    </row>
    <row r="2095" spans="1:3">
      <c r="A2095"/>
      <c r="B2095"/>
      <c r="C2095"/>
    </row>
    <row r="2096" spans="1:3">
      <c r="A2096"/>
      <c r="B2096"/>
      <c r="C2096"/>
    </row>
    <row r="2097" spans="1:3">
      <c r="A2097"/>
      <c r="B2097"/>
      <c r="C2097"/>
    </row>
    <row r="2098" spans="1:3">
      <c r="A2098"/>
      <c r="B2098"/>
      <c r="C2098"/>
    </row>
    <row r="2099" spans="1:3">
      <c r="A2099"/>
      <c r="B2099"/>
      <c r="C2099"/>
    </row>
    <row r="2100" spans="1:3">
      <c r="A2100"/>
      <c r="B2100"/>
      <c r="C2100"/>
    </row>
    <row r="2101" spans="1:3">
      <c r="A2101"/>
      <c r="B2101"/>
      <c r="C2101"/>
    </row>
    <row r="2102" spans="1:3">
      <c r="A2102"/>
      <c r="B2102"/>
      <c r="C2102"/>
    </row>
    <row r="2103" spans="1:3">
      <c r="A2103"/>
      <c r="B2103"/>
      <c r="C2103"/>
    </row>
    <row r="2104" spans="1:3">
      <c r="A2104"/>
      <c r="B2104"/>
      <c r="C2104"/>
    </row>
    <row r="2105" spans="1:3">
      <c r="A2105"/>
      <c r="B2105"/>
      <c r="C2105"/>
    </row>
    <row r="2106" spans="1:3">
      <c r="A2106"/>
      <c r="B2106"/>
      <c r="C2106"/>
    </row>
    <row r="2107" spans="1:3">
      <c r="A2107"/>
      <c r="B2107"/>
      <c r="C2107"/>
    </row>
    <row r="2108" spans="1:3">
      <c r="A2108"/>
      <c r="B2108"/>
      <c r="C2108"/>
    </row>
    <row r="2109" spans="1:3">
      <c r="A2109"/>
      <c r="B2109"/>
      <c r="C2109"/>
    </row>
    <row r="2110" spans="1:3">
      <c r="A2110"/>
      <c r="B2110"/>
      <c r="C2110"/>
    </row>
    <row r="2111" spans="1:3">
      <c r="A2111"/>
      <c r="B2111"/>
      <c r="C2111"/>
    </row>
    <row r="2112" spans="1:3">
      <c r="A2112"/>
      <c r="B2112"/>
      <c r="C2112"/>
    </row>
    <row r="2113" spans="1:3">
      <c r="A2113"/>
      <c r="B2113"/>
      <c r="C2113"/>
    </row>
    <row r="2114" spans="1:3">
      <c r="A2114"/>
      <c r="B2114"/>
      <c r="C2114"/>
    </row>
    <row r="2115" spans="1:3">
      <c r="A2115"/>
      <c r="B2115"/>
      <c r="C2115"/>
    </row>
    <row r="2116" spans="1:3">
      <c r="A2116"/>
      <c r="B2116"/>
      <c r="C2116"/>
    </row>
    <row r="2117" spans="1:3">
      <c r="A2117"/>
      <c r="B2117"/>
      <c r="C2117"/>
    </row>
    <row r="2118" spans="1:3">
      <c r="A2118"/>
      <c r="B2118"/>
      <c r="C2118"/>
    </row>
    <row r="2119" spans="1:3">
      <c r="A2119"/>
      <c r="B2119"/>
      <c r="C2119"/>
    </row>
    <row r="2120" spans="1:3">
      <c r="A2120"/>
      <c r="B2120"/>
      <c r="C2120"/>
    </row>
    <row r="2121" spans="1:3">
      <c r="A2121"/>
      <c r="B2121"/>
      <c r="C2121"/>
    </row>
    <row r="2122" spans="1:3">
      <c r="A2122"/>
      <c r="B2122"/>
      <c r="C2122"/>
    </row>
    <row r="2123" spans="1:3">
      <c r="A2123"/>
      <c r="B2123"/>
      <c r="C2123"/>
    </row>
    <row r="2124" spans="1:3">
      <c r="A2124"/>
      <c r="B2124"/>
      <c r="C2124"/>
    </row>
    <row r="2125" spans="1:3">
      <c r="A2125"/>
      <c r="B2125"/>
      <c r="C2125"/>
    </row>
    <row r="2126" spans="1:3">
      <c r="A2126"/>
      <c r="B2126"/>
      <c r="C2126"/>
    </row>
    <row r="2127" spans="1:3">
      <c r="A2127"/>
      <c r="B2127"/>
      <c r="C2127"/>
    </row>
    <row r="2128" spans="1:3">
      <c r="A2128"/>
      <c r="B2128"/>
      <c r="C2128"/>
    </row>
    <row r="2129" spans="1:3">
      <c r="A2129"/>
      <c r="B2129"/>
      <c r="C2129"/>
    </row>
    <row r="2130" spans="1:3">
      <c r="A2130"/>
      <c r="B2130"/>
      <c r="C2130"/>
    </row>
    <row r="2131" spans="1:3">
      <c r="A2131"/>
      <c r="B2131"/>
      <c r="C2131"/>
    </row>
    <row r="2132" spans="1:3">
      <c r="A2132"/>
      <c r="B2132"/>
      <c r="C2132"/>
    </row>
    <row r="2133" spans="1:3">
      <c r="A2133"/>
      <c r="B2133"/>
      <c r="C2133"/>
    </row>
    <row r="2134" spans="1:3">
      <c r="A2134"/>
      <c r="B2134"/>
      <c r="C2134"/>
    </row>
    <row r="2135" spans="1:3">
      <c r="A2135"/>
      <c r="B2135"/>
      <c r="C2135"/>
    </row>
    <row r="2136" spans="1:3">
      <c r="A2136"/>
      <c r="B2136"/>
      <c r="C2136"/>
    </row>
    <row r="2137" spans="1:3">
      <c r="A2137"/>
      <c r="B2137"/>
      <c r="C2137"/>
    </row>
    <row r="2138" spans="1:3">
      <c r="A2138"/>
      <c r="B2138"/>
      <c r="C2138"/>
    </row>
    <row r="2139" spans="1:3">
      <c r="A2139"/>
      <c r="B2139"/>
      <c r="C2139"/>
    </row>
    <row r="2140" spans="1:3">
      <c r="A2140"/>
      <c r="B2140"/>
      <c r="C2140"/>
    </row>
    <row r="2141" spans="1:3">
      <c r="A2141"/>
      <c r="B2141"/>
      <c r="C2141"/>
    </row>
    <row r="2142" spans="1:3">
      <c r="A2142"/>
      <c r="B2142"/>
      <c r="C2142"/>
    </row>
    <row r="2143" spans="1:3">
      <c r="A2143"/>
      <c r="B2143"/>
      <c r="C2143"/>
    </row>
    <row r="2144" spans="1:3">
      <c r="A2144"/>
      <c r="B2144"/>
      <c r="C2144"/>
    </row>
    <row r="2145" spans="1:3">
      <c r="A2145"/>
      <c r="B2145"/>
      <c r="C2145"/>
    </row>
    <row r="2146" spans="1:3">
      <c r="A2146"/>
      <c r="B2146"/>
      <c r="C2146"/>
    </row>
    <row r="2147" spans="1:3">
      <c r="A2147"/>
      <c r="B2147"/>
      <c r="C2147"/>
    </row>
    <row r="2148" spans="1:3">
      <c r="A2148"/>
      <c r="B2148"/>
      <c r="C2148"/>
    </row>
    <row r="2149" spans="1:3">
      <c r="A2149"/>
      <c r="B2149"/>
      <c r="C2149"/>
    </row>
    <row r="2150" spans="1:3">
      <c r="A2150"/>
      <c r="B2150"/>
      <c r="C2150"/>
    </row>
    <row r="2151" spans="1:3">
      <c r="A2151"/>
      <c r="B2151"/>
      <c r="C2151"/>
    </row>
    <row r="2152" spans="1:3">
      <c r="A2152"/>
      <c r="B2152"/>
      <c r="C2152"/>
    </row>
    <row r="2153" spans="1:3">
      <c r="A2153"/>
      <c r="B2153"/>
      <c r="C2153"/>
    </row>
    <row r="2154" spans="1:3">
      <c r="A2154"/>
      <c r="B2154"/>
      <c r="C2154"/>
    </row>
    <row r="2155" spans="1:3">
      <c r="A2155"/>
      <c r="B2155"/>
      <c r="C2155"/>
    </row>
    <row r="2156" spans="1:3">
      <c r="A2156"/>
      <c r="B2156"/>
      <c r="C2156"/>
    </row>
    <row r="2157" spans="1:3">
      <c r="A2157"/>
      <c r="B2157"/>
      <c r="C2157"/>
    </row>
    <row r="2158" spans="1:3">
      <c r="A2158"/>
      <c r="B2158"/>
      <c r="C2158"/>
    </row>
    <row r="2159" spans="1:3">
      <c r="A2159"/>
      <c r="B2159"/>
      <c r="C2159"/>
    </row>
    <row r="2160" spans="1:3">
      <c r="A2160"/>
      <c r="B2160"/>
      <c r="C2160"/>
    </row>
    <row r="2161" spans="1:3">
      <c r="A2161"/>
      <c r="B2161"/>
      <c r="C2161"/>
    </row>
    <row r="2162" spans="1:3">
      <c r="A2162"/>
      <c r="B2162"/>
      <c r="C2162"/>
    </row>
    <row r="2163" spans="1:3">
      <c r="A2163"/>
      <c r="B2163"/>
      <c r="C2163"/>
    </row>
    <row r="2164" spans="1:3">
      <c r="A2164"/>
      <c r="B2164"/>
      <c r="C2164"/>
    </row>
    <row r="2165" spans="1:3">
      <c r="A2165"/>
      <c r="B2165"/>
      <c r="C2165"/>
    </row>
    <row r="2166" spans="1:3">
      <c r="A2166"/>
      <c r="B2166"/>
      <c r="C2166"/>
    </row>
    <row r="2167" spans="1:3">
      <c r="A2167"/>
      <c r="B2167"/>
      <c r="C2167"/>
    </row>
    <row r="2168" spans="1:3">
      <c r="A2168"/>
      <c r="B2168"/>
      <c r="C2168"/>
    </row>
    <row r="2169" spans="1:3">
      <c r="A2169"/>
      <c r="B2169"/>
      <c r="C2169"/>
    </row>
    <row r="2170" spans="1:3">
      <c r="A2170"/>
      <c r="B2170"/>
      <c r="C2170"/>
    </row>
    <row r="2171" spans="1:3">
      <c r="A2171"/>
      <c r="B2171"/>
      <c r="C2171"/>
    </row>
    <row r="2172" spans="1:3">
      <c r="A2172"/>
      <c r="B2172"/>
      <c r="C2172"/>
    </row>
    <row r="2173" spans="1:3">
      <c r="A2173"/>
      <c r="B2173"/>
      <c r="C2173"/>
    </row>
    <row r="2174" spans="1:3">
      <c r="A2174"/>
      <c r="B2174"/>
      <c r="C2174"/>
    </row>
    <row r="2175" spans="1:3">
      <c r="A2175"/>
      <c r="B2175"/>
      <c r="C2175"/>
    </row>
    <row r="2176" spans="1:3">
      <c r="A2176"/>
      <c r="B2176"/>
      <c r="C2176"/>
    </row>
    <row r="2177" spans="1:3">
      <c r="A2177"/>
      <c r="B2177"/>
      <c r="C2177"/>
    </row>
    <row r="2178" spans="1:3">
      <c r="A2178"/>
      <c r="B2178"/>
      <c r="C2178"/>
    </row>
    <row r="2179" spans="1:3">
      <c r="A2179"/>
      <c r="B2179"/>
      <c r="C2179"/>
    </row>
    <row r="2180" spans="1:3">
      <c r="A2180"/>
      <c r="B2180"/>
      <c r="C2180"/>
    </row>
    <row r="2181" spans="1:3">
      <c r="A2181"/>
      <c r="B2181"/>
      <c r="C2181"/>
    </row>
    <row r="2182" spans="1:3">
      <c r="A2182"/>
      <c r="B2182"/>
      <c r="C2182"/>
    </row>
    <row r="2183" spans="1:3">
      <c r="A2183"/>
      <c r="B2183"/>
      <c r="C2183"/>
    </row>
    <row r="2184" spans="1:3">
      <c r="A2184"/>
      <c r="B2184"/>
      <c r="C2184"/>
    </row>
    <row r="2185" spans="1:3">
      <c r="A2185"/>
      <c r="B2185"/>
      <c r="C2185"/>
    </row>
    <row r="2186" spans="1:3">
      <c r="A2186"/>
      <c r="B2186"/>
      <c r="C2186"/>
    </row>
    <row r="2187" spans="1:3">
      <c r="A2187"/>
      <c r="B2187"/>
      <c r="C2187"/>
    </row>
    <row r="2188" spans="1:3">
      <c r="A2188"/>
      <c r="B2188"/>
      <c r="C2188"/>
    </row>
    <row r="2189" spans="1:3">
      <c r="A2189"/>
      <c r="B2189"/>
      <c r="C2189"/>
    </row>
    <row r="2190" spans="1:3">
      <c r="A2190"/>
      <c r="B2190"/>
      <c r="C2190"/>
    </row>
    <row r="2191" spans="1:3">
      <c r="A2191"/>
      <c r="B2191"/>
      <c r="C2191"/>
    </row>
    <row r="2192" spans="1:3">
      <c r="A2192"/>
      <c r="B2192"/>
      <c r="C2192"/>
    </row>
    <row r="2193" spans="1:3">
      <c r="A2193"/>
      <c r="B2193"/>
      <c r="C2193"/>
    </row>
    <row r="2194" spans="1:3">
      <c r="A2194"/>
      <c r="B2194"/>
      <c r="C2194"/>
    </row>
    <row r="2195" spans="1:3">
      <c r="A2195"/>
      <c r="B2195"/>
      <c r="C2195"/>
    </row>
    <row r="2196" spans="1:3">
      <c r="A2196"/>
      <c r="B2196"/>
      <c r="C2196"/>
    </row>
    <row r="2197" spans="1:3">
      <c r="A2197"/>
      <c r="B2197"/>
      <c r="C2197"/>
    </row>
    <row r="2198" spans="1:3">
      <c r="A2198"/>
      <c r="B2198"/>
      <c r="C2198"/>
    </row>
    <row r="2199" spans="1:3">
      <c r="A2199"/>
      <c r="B2199"/>
      <c r="C2199"/>
    </row>
    <row r="2200" spans="1:3">
      <c r="A2200"/>
      <c r="B2200"/>
      <c r="C2200"/>
    </row>
    <row r="2201" spans="1:3">
      <c r="A2201"/>
      <c r="B2201"/>
      <c r="C2201"/>
    </row>
    <row r="2202" spans="1:3">
      <c r="A2202"/>
      <c r="B2202"/>
      <c r="C2202"/>
    </row>
    <row r="2203" spans="1:3">
      <c r="A2203"/>
      <c r="B2203"/>
      <c r="C2203"/>
    </row>
    <row r="2204" spans="1:3">
      <c r="A2204"/>
      <c r="B2204"/>
      <c r="C2204"/>
    </row>
    <row r="2205" spans="1:3">
      <c r="A2205"/>
      <c r="B2205"/>
      <c r="C2205"/>
    </row>
    <row r="2206" spans="1:3">
      <c r="A2206"/>
      <c r="B2206"/>
      <c r="C2206"/>
    </row>
    <row r="2207" spans="1:3">
      <c r="A2207"/>
      <c r="B2207"/>
      <c r="C2207"/>
    </row>
    <row r="2208" spans="1:3">
      <c r="A2208"/>
      <c r="B2208"/>
      <c r="C2208"/>
    </row>
    <row r="2209" spans="1:3">
      <c r="A2209"/>
      <c r="B2209"/>
      <c r="C2209"/>
    </row>
    <row r="2210" spans="1:3">
      <c r="A2210"/>
      <c r="B2210"/>
      <c r="C2210"/>
    </row>
    <row r="2211" spans="1:3">
      <c r="A2211"/>
      <c r="B2211"/>
      <c r="C2211"/>
    </row>
    <row r="2212" spans="1:3">
      <c r="A2212"/>
      <c r="B2212"/>
      <c r="C2212"/>
    </row>
    <row r="2213" spans="1:3">
      <c r="A2213"/>
      <c r="B2213"/>
      <c r="C2213"/>
    </row>
    <row r="2214" spans="1:3">
      <c r="A2214"/>
      <c r="B2214"/>
      <c r="C2214"/>
    </row>
    <row r="2215" spans="1:3">
      <c r="A2215"/>
      <c r="B2215"/>
      <c r="C2215"/>
    </row>
    <row r="2216" spans="1:3">
      <c r="A2216"/>
      <c r="B2216"/>
      <c r="C2216"/>
    </row>
    <row r="2217" spans="1:3">
      <c r="A2217"/>
      <c r="B2217"/>
      <c r="C2217"/>
    </row>
    <row r="2218" spans="1:3">
      <c r="A2218"/>
      <c r="B2218"/>
      <c r="C2218"/>
    </row>
    <row r="2219" spans="1:3">
      <c r="A2219"/>
      <c r="B2219"/>
      <c r="C2219"/>
    </row>
    <row r="2220" spans="1:3">
      <c r="A2220"/>
      <c r="B2220"/>
      <c r="C2220"/>
    </row>
    <row r="2221" spans="1:3">
      <c r="A2221"/>
      <c r="B2221"/>
      <c r="C2221"/>
    </row>
    <row r="2222" spans="1:3">
      <c r="A2222"/>
      <c r="B2222"/>
      <c r="C2222"/>
    </row>
    <row r="2223" spans="1:3">
      <c r="A2223"/>
      <c r="B2223"/>
      <c r="C2223"/>
    </row>
    <row r="2224" spans="1:3">
      <c r="A2224"/>
      <c r="B2224"/>
      <c r="C2224"/>
    </row>
    <row r="2225" spans="1:3">
      <c r="A2225"/>
      <c r="B2225"/>
      <c r="C2225"/>
    </row>
    <row r="2226" spans="1:3">
      <c r="A2226"/>
      <c r="B2226"/>
      <c r="C2226"/>
    </row>
    <row r="2227" spans="1:3">
      <c r="A2227"/>
      <c r="B2227"/>
      <c r="C2227"/>
    </row>
    <row r="2228" spans="1:3">
      <c r="A2228"/>
      <c r="B2228"/>
      <c r="C2228"/>
    </row>
    <row r="2229" spans="1:3">
      <c r="A2229"/>
      <c r="B2229"/>
      <c r="C2229"/>
    </row>
    <row r="2230" spans="1:3">
      <c r="A2230"/>
      <c r="B2230"/>
      <c r="C2230"/>
    </row>
    <row r="2231" spans="1:3">
      <c r="A2231"/>
      <c r="B2231"/>
      <c r="C2231"/>
    </row>
    <row r="2232" spans="1:3">
      <c r="A2232"/>
      <c r="B2232"/>
      <c r="C2232"/>
    </row>
    <row r="2233" spans="1:3">
      <c r="A2233"/>
      <c r="B2233"/>
      <c r="C2233"/>
    </row>
    <row r="2234" spans="1:3">
      <c r="A2234"/>
      <c r="B2234"/>
      <c r="C2234"/>
    </row>
    <row r="2235" spans="1:3">
      <c r="A2235"/>
      <c r="B2235"/>
      <c r="C2235"/>
    </row>
    <row r="2236" spans="1:3">
      <c r="A2236"/>
      <c r="B2236"/>
      <c r="C2236"/>
    </row>
    <row r="2237" spans="1:3">
      <c r="A2237"/>
      <c r="B2237"/>
      <c r="C2237"/>
    </row>
    <row r="2238" spans="1:3">
      <c r="A2238"/>
      <c r="B2238"/>
      <c r="C2238"/>
    </row>
    <row r="2239" spans="1:3">
      <c r="A2239"/>
      <c r="B2239"/>
      <c r="C2239"/>
    </row>
    <row r="2240" spans="1:3">
      <c r="A2240"/>
      <c r="B2240"/>
      <c r="C2240"/>
    </row>
    <row r="2241" spans="1:3">
      <c r="A2241"/>
      <c r="B2241"/>
      <c r="C2241"/>
    </row>
    <row r="2242" spans="1:3">
      <c r="A2242"/>
      <c r="B2242"/>
      <c r="C2242"/>
    </row>
    <row r="2243" spans="1:3">
      <c r="A2243"/>
      <c r="B2243"/>
      <c r="C2243"/>
    </row>
    <row r="2244" spans="1:3">
      <c r="A2244"/>
      <c r="B2244"/>
      <c r="C2244"/>
    </row>
    <row r="2245" spans="1:3">
      <c r="A2245"/>
      <c r="B2245"/>
      <c r="C2245"/>
    </row>
    <row r="2246" spans="1:3">
      <c r="A2246"/>
      <c r="B2246"/>
      <c r="C2246"/>
    </row>
    <row r="2247" spans="1:3">
      <c r="A2247"/>
      <c r="B2247"/>
      <c r="C2247"/>
    </row>
    <row r="2248" spans="1:3">
      <c r="A2248"/>
      <c r="B2248"/>
      <c r="C2248"/>
    </row>
    <row r="2249" spans="1:3">
      <c r="A2249"/>
      <c r="B2249"/>
      <c r="C2249"/>
    </row>
    <row r="2250" spans="1:3">
      <c r="A2250"/>
      <c r="B2250"/>
      <c r="C2250"/>
    </row>
    <row r="2251" spans="1:3">
      <c r="A2251"/>
      <c r="B2251"/>
      <c r="C2251"/>
    </row>
    <row r="2252" spans="1:3">
      <c r="A2252"/>
      <c r="B2252"/>
      <c r="C2252"/>
    </row>
    <row r="2253" spans="1:3">
      <c r="A2253"/>
      <c r="B2253"/>
      <c r="C2253"/>
    </row>
    <row r="2254" spans="1:3">
      <c r="A2254"/>
      <c r="B2254"/>
      <c r="C2254"/>
    </row>
    <row r="2255" spans="1:3">
      <c r="A2255"/>
      <c r="B2255"/>
      <c r="C2255"/>
    </row>
    <row r="2256" spans="1:3">
      <c r="A2256"/>
      <c r="B2256"/>
      <c r="C2256"/>
    </row>
    <row r="2257" spans="1:3">
      <c r="A2257"/>
      <c r="B2257"/>
      <c r="C2257"/>
    </row>
    <row r="2258" spans="1:3">
      <c r="A2258"/>
      <c r="B2258"/>
      <c r="C2258"/>
    </row>
    <row r="2259" spans="1:3">
      <c r="A2259"/>
      <c r="B2259"/>
      <c r="C2259"/>
    </row>
    <row r="2260" spans="1:3">
      <c r="A2260"/>
      <c r="B2260"/>
      <c r="C2260"/>
    </row>
    <row r="2261" spans="1:3">
      <c r="A2261"/>
      <c r="B2261"/>
      <c r="C2261"/>
    </row>
    <row r="2262" spans="1:3">
      <c r="A2262"/>
      <c r="B2262"/>
      <c r="C2262"/>
    </row>
    <row r="2263" spans="1:3">
      <c r="A2263"/>
      <c r="B2263"/>
      <c r="C2263"/>
    </row>
    <row r="2264" spans="1:3">
      <c r="A2264"/>
      <c r="B2264"/>
      <c r="C2264"/>
    </row>
    <row r="2265" spans="1:3">
      <c r="A2265"/>
      <c r="B2265"/>
      <c r="C2265"/>
    </row>
    <row r="2266" spans="1:3">
      <c r="A2266"/>
      <c r="B2266"/>
      <c r="C2266"/>
    </row>
    <row r="2267" spans="1:3">
      <c r="A2267"/>
      <c r="B2267"/>
      <c r="C2267"/>
    </row>
    <row r="2268" spans="1:3">
      <c r="A2268"/>
      <c r="B2268"/>
      <c r="C2268"/>
    </row>
    <row r="2269" spans="1:3">
      <c r="A2269"/>
      <c r="B2269"/>
      <c r="C2269"/>
    </row>
    <row r="2270" spans="1:3">
      <c r="A2270"/>
      <c r="B2270"/>
      <c r="C2270"/>
    </row>
    <row r="2271" spans="1:3">
      <c r="A2271"/>
      <c r="B2271"/>
      <c r="C2271"/>
    </row>
    <row r="2272" spans="1:3">
      <c r="A2272"/>
      <c r="B2272"/>
      <c r="C2272"/>
    </row>
    <row r="2273" spans="1:3">
      <c r="A2273"/>
      <c r="B2273"/>
      <c r="C2273"/>
    </row>
    <row r="2274" spans="1:3">
      <c r="A2274"/>
      <c r="B2274"/>
      <c r="C2274"/>
    </row>
    <row r="2275" spans="1:3">
      <c r="A2275"/>
      <c r="B2275"/>
      <c r="C2275"/>
    </row>
    <row r="2276" spans="1:3">
      <c r="A2276"/>
      <c r="B2276"/>
      <c r="C2276"/>
    </row>
    <row r="2277" spans="1:3">
      <c r="A2277"/>
      <c r="B2277"/>
      <c r="C2277"/>
    </row>
    <row r="2278" spans="1:3">
      <c r="A2278"/>
      <c r="B2278"/>
      <c r="C2278"/>
    </row>
    <row r="2279" spans="1:3">
      <c r="A2279"/>
      <c r="B2279"/>
      <c r="C2279"/>
    </row>
    <row r="2280" spans="1:3">
      <c r="A2280"/>
      <c r="B2280"/>
      <c r="C2280"/>
    </row>
    <row r="2281" spans="1:3">
      <c r="A2281"/>
      <c r="B2281"/>
      <c r="C2281"/>
    </row>
    <row r="2282" spans="1:3">
      <c r="A2282"/>
      <c r="B2282"/>
      <c r="C2282"/>
    </row>
    <row r="2283" spans="1:3">
      <c r="A2283"/>
      <c r="B2283"/>
      <c r="C2283"/>
    </row>
    <row r="2284" spans="1:3">
      <c r="A2284"/>
      <c r="B2284"/>
      <c r="C2284"/>
    </row>
    <row r="2285" spans="1:3">
      <c r="A2285"/>
      <c r="B2285"/>
      <c r="C2285"/>
    </row>
    <row r="2286" spans="1:3">
      <c r="A2286"/>
      <c r="B2286"/>
      <c r="C2286"/>
    </row>
    <row r="2287" spans="1:3">
      <c r="A2287"/>
      <c r="B2287"/>
      <c r="C2287"/>
    </row>
    <row r="2288" spans="1:3">
      <c r="A2288"/>
      <c r="B2288"/>
      <c r="C2288"/>
    </row>
    <row r="2289" spans="1:3">
      <c r="A2289"/>
      <c r="B2289"/>
      <c r="C2289"/>
    </row>
    <row r="2290" spans="1:3">
      <c r="A2290"/>
      <c r="B2290"/>
      <c r="C2290"/>
    </row>
    <row r="2291" spans="1:3">
      <c r="A2291"/>
      <c r="B2291"/>
      <c r="C2291"/>
    </row>
    <row r="2292" spans="1:3">
      <c r="A2292"/>
      <c r="B2292"/>
      <c r="C2292"/>
    </row>
    <row r="2293" spans="1:3">
      <c r="A2293"/>
      <c r="B2293"/>
      <c r="C2293"/>
    </row>
    <row r="2294" spans="1:3">
      <c r="A2294"/>
      <c r="B2294"/>
      <c r="C2294"/>
    </row>
    <row r="2295" spans="1:3">
      <c r="A2295"/>
      <c r="B2295"/>
      <c r="C2295"/>
    </row>
    <row r="2296" spans="1:3">
      <c r="A2296"/>
      <c r="B2296"/>
      <c r="C2296"/>
    </row>
    <row r="2297" spans="1:3">
      <c r="A2297"/>
      <c r="B2297"/>
      <c r="C2297"/>
    </row>
    <row r="2298" spans="1:3">
      <c r="A2298"/>
      <c r="B2298"/>
      <c r="C2298"/>
    </row>
    <row r="2299" spans="1:3">
      <c r="A2299"/>
      <c r="B2299"/>
      <c r="C2299"/>
    </row>
    <row r="2300" spans="1:3">
      <c r="A2300"/>
      <c r="B2300"/>
      <c r="C2300"/>
    </row>
    <row r="2301" spans="1:3">
      <c r="A2301"/>
      <c r="B2301"/>
      <c r="C2301"/>
    </row>
    <row r="2302" spans="1:3">
      <c r="A2302"/>
      <c r="B2302"/>
      <c r="C2302"/>
    </row>
    <row r="2303" spans="1:3">
      <c r="A2303"/>
      <c r="B2303"/>
      <c r="C2303"/>
    </row>
    <row r="2304" spans="1:3">
      <c r="A2304"/>
      <c r="B2304"/>
      <c r="C2304"/>
    </row>
    <row r="2305" spans="1:3">
      <c r="A2305"/>
      <c r="B2305"/>
      <c r="C2305"/>
    </row>
    <row r="2306" spans="1:3">
      <c r="A2306"/>
      <c r="B2306"/>
      <c r="C2306"/>
    </row>
    <row r="2307" spans="1:3">
      <c r="A2307"/>
      <c r="B2307"/>
      <c r="C2307"/>
    </row>
    <row r="2308" spans="1:3">
      <c r="A2308"/>
      <c r="B2308"/>
      <c r="C2308"/>
    </row>
    <row r="2309" spans="1:3">
      <c r="A2309"/>
      <c r="B2309"/>
      <c r="C2309"/>
    </row>
    <row r="2310" spans="1:3">
      <c r="A2310"/>
      <c r="B2310"/>
      <c r="C2310"/>
    </row>
    <row r="2311" spans="1:3">
      <c r="A2311"/>
      <c r="B2311"/>
      <c r="C2311"/>
    </row>
    <row r="2312" spans="1:3">
      <c r="A2312"/>
      <c r="B2312"/>
      <c r="C2312"/>
    </row>
    <row r="2313" spans="1:3">
      <c r="A2313"/>
      <c r="B2313"/>
      <c r="C2313"/>
    </row>
    <row r="2314" spans="1:3">
      <c r="A2314"/>
      <c r="B2314"/>
      <c r="C2314"/>
    </row>
    <row r="2315" spans="1:3">
      <c r="A2315"/>
      <c r="B2315"/>
      <c r="C2315"/>
    </row>
    <row r="2316" spans="1:3">
      <c r="A2316"/>
      <c r="B2316"/>
      <c r="C2316"/>
    </row>
    <row r="2317" spans="1:3">
      <c r="A2317"/>
      <c r="B2317"/>
      <c r="C2317"/>
    </row>
    <row r="2318" spans="1:3">
      <c r="A2318"/>
      <c r="B2318"/>
      <c r="C2318"/>
    </row>
    <row r="2319" spans="1:3">
      <c r="A2319"/>
      <c r="B2319"/>
      <c r="C2319"/>
    </row>
    <row r="2320" spans="1:3">
      <c r="A2320"/>
      <c r="B2320"/>
      <c r="C2320"/>
    </row>
    <row r="2321" spans="1:3">
      <c r="A2321"/>
      <c r="B2321"/>
      <c r="C2321"/>
    </row>
    <row r="2322" spans="1:3">
      <c r="A2322"/>
      <c r="B2322"/>
      <c r="C2322"/>
    </row>
    <row r="2323" spans="1:3">
      <c r="A2323"/>
      <c r="B2323"/>
      <c r="C2323"/>
    </row>
    <row r="2324" spans="1:3">
      <c r="A2324"/>
      <c r="B2324"/>
      <c r="C2324"/>
    </row>
    <row r="2325" spans="1:3">
      <c r="A2325"/>
      <c r="B2325"/>
      <c r="C2325"/>
    </row>
    <row r="2326" spans="1:3">
      <c r="A2326"/>
      <c r="B2326"/>
      <c r="C2326"/>
    </row>
    <row r="2327" spans="1:3">
      <c r="A2327"/>
      <c r="B2327"/>
      <c r="C2327"/>
    </row>
    <row r="2328" spans="1:3">
      <c r="A2328"/>
      <c r="B2328"/>
      <c r="C2328"/>
    </row>
    <row r="2329" spans="1:3">
      <c r="A2329"/>
      <c r="B2329"/>
      <c r="C2329"/>
    </row>
    <row r="2330" spans="1:3">
      <c r="A2330"/>
      <c r="B2330"/>
      <c r="C2330"/>
    </row>
    <row r="2331" spans="1:3">
      <c r="A2331"/>
      <c r="B2331"/>
      <c r="C2331"/>
    </row>
    <row r="2332" spans="1:3">
      <c r="A2332"/>
      <c r="B2332"/>
      <c r="C2332"/>
    </row>
    <row r="2333" spans="1:3">
      <c r="A2333"/>
      <c r="B2333"/>
      <c r="C2333"/>
    </row>
    <row r="2334" spans="1:3">
      <c r="A2334"/>
      <c r="B2334"/>
      <c r="C2334"/>
    </row>
    <row r="2335" spans="1:3">
      <c r="A2335"/>
      <c r="B2335"/>
      <c r="C2335"/>
    </row>
    <row r="2336" spans="1:3">
      <c r="A2336"/>
      <c r="B2336"/>
      <c r="C2336"/>
    </row>
    <row r="2337" spans="1:3">
      <c r="A2337"/>
      <c r="B2337"/>
      <c r="C2337"/>
    </row>
    <row r="2338" spans="1:3">
      <c r="A2338"/>
      <c r="B2338"/>
      <c r="C2338"/>
    </row>
    <row r="2339" spans="1:3">
      <c r="A2339"/>
      <c r="B2339"/>
      <c r="C2339"/>
    </row>
    <row r="2340" spans="1:3">
      <c r="A2340"/>
      <c r="B2340"/>
      <c r="C2340"/>
    </row>
    <row r="2341" spans="1:3">
      <c r="A2341"/>
      <c r="B2341"/>
      <c r="C2341"/>
    </row>
    <row r="2342" spans="1:3">
      <c r="A2342"/>
      <c r="B2342"/>
      <c r="C2342"/>
    </row>
    <row r="2343" spans="1:3">
      <c r="A2343"/>
      <c r="B2343"/>
      <c r="C2343"/>
    </row>
    <row r="2344" spans="1:3">
      <c r="A2344"/>
      <c r="B2344"/>
      <c r="C2344"/>
    </row>
    <row r="2345" spans="1:3">
      <c r="A2345"/>
      <c r="B2345"/>
      <c r="C2345"/>
    </row>
    <row r="2346" spans="1:3">
      <c r="A2346"/>
      <c r="B2346"/>
      <c r="C2346"/>
    </row>
    <row r="2347" spans="1:3">
      <c r="A2347"/>
      <c r="B2347"/>
      <c r="C2347"/>
    </row>
    <row r="2348" spans="1:3">
      <c r="A2348"/>
      <c r="B2348"/>
      <c r="C2348"/>
    </row>
    <row r="2349" spans="1:3">
      <c r="A2349"/>
      <c r="B2349"/>
      <c r="C2349"/>
    </row>
    <row r="2350" spans="1:3">
      <c r="A2350"/>
      <c r="B2350"/>
      <c r="C2350"/>
    </row>
    <row r="2351" spans="1:3">
      <c r="A2351"/>
      <c r="B2351"/>
      <c r="C2351"/>
    </row>
    <row r="2352" spans="1:3">
      <c r="A2352"/>
      <c r="B2352"/>
      <c r="C2352"/>
    </row>
    <row r="2353" spans="1:3">
      <c r="A2353"/>
      <c r="B2353"/>
      <c r="C2353"/>
    </row>
    <row r="2354" spans="1:3">
      <c r="A2354"/>
      <c r="B2354"/>
      <c r="C2354"/>
    </row>
    <row r="2355" spans="1:3">
      <c r="A2355"/>
      <c r="B2355"/>
      <c r="C2355"/>
    </row>
    <row r="2356" spans="1:3">
      <c r="A2356"/>
      <c r="B2356"/>
      <c r="C2356"/>
    </row>
    <row r="2357" spans="1:3">
      <c r="A2357"/>
      <c r="B2357"/>
      <c r="C2357"/>
    </row>
    <row r="2358" spans="1:3">
      <c r="A2358"/>
      <c r="B2358"/>
      <c r="C2358"/>
    </row>
    <row r="2359" spans="1:3">
      <c r="A2359"/>
      <c r="B2359"/>
      <c r="C2359"/>
    </row>
    <row r="2360" spans="1:3">
      <c r="A2360"/>
      <c r="B2360"/>
      <c r="C2360"/>
    </row>
    <row r="2361" spans="1:3">
      <c r="A2361"/>
      <c r="B2361"/>
      <c r="C2361"/>
    </row>
    <row r="2362" spans="1:3">
      <c r="A2362"/>
      <c r="B2362"/>
      <c r="C2362"/>
    </row>
    <row r="2363" spans="1:3">
      <c r="A2363"/>
      <c r="B2363"/>
      <c r="C2363"/>
    </row>
    <row r="2364" spans="1:3">
      <c r="A2364"/>
      <c r="B2364"/>
      <c r="C2364"/>
    </row>
    <row r="2365" spans="1:3">
      <c r="A2365"/>
      <c r="B2365"/>
      <c r="C2365"/>
    </row>
    <row r="2366" spans="1:3">
      <c r="A2366"/>
      <c r="B2366"/>
      <c r="C2366"/>
    </row>
    <row r="2367" spans="1:3">
      <c r="A2367"/>
      <c r="B2367"/>
      <c r="C2367"/>
    </row>
    <row r="2368" spans="1:3">
      <c r="A2368"/>
      <c r="B2368"/>
      <c r="C2368"/>
    </row>
    <row r="2369" spans="1:3">
      <c r="A2369"/>
      <c r="B2369"/>
      <c r="C2369"/>
    </row>
    <row r="2370" spans="1:3">
      <c r="A2370"/>
      <c r="B2370"/>
      <c r="C2370"/>
    </row>
    <row r="2371" spans="1:3">
      <c r="A2371"/>
      <c r="B2371"/>
      <c r="C2371"/>
    </row>
    <row r="2372" spans="1:3">
      <c r="A2372"/>
      <c r="B2372"/>
      <c r="C2372"/>
    </row>
    <row r="2373" spans="1:3">
      <c r="A2373"/>
      <c r="B2373"/>
      <c r="C2373"/>
    </row>
    <row r="2374" spans="1:3">
      <c r="A2374"/>
      <c r="B2374"/>
      <c r="C2374"/>
    </row>
    <row r="2375" spans="1:3">
      <c r="A2375"/>
      <c r="B2375"/>
      <c r="C2375"/>
    </row>
    <row r="2376" spans="1:3">
      <c r="A2376"/>
      <c r="B2376"/>
      <c r="C2376"/>
    </row>
    <row r="2377" spans="1:3">
      <c r="A2377"/>
      <c r="B2377"/>
      <c r="C2377"/>
    </row>
    <row r="2378" spans="1:3">
      <c r="A2378"/>
      <c r="B2378"/>
      <c r="C2378"/>
    </row>
    <row r="2379" spans="1:3">
      <c r="A2379"/>
      <c r="B2379"/>
      <c r="C2379"/>
    </row>
    <row r="2380" spans="1:3">
      <c r="A2380"/>
      <c r="B2380"/>
      <c r="C2380"/>
    </row>
    <row r="2381" spans="1:3">
      <c r="A2381"/>
      <c r="B2381"/>
      <c r="C2381"/>
    </row>
    <row r="2382" spans="1:3">
      <c r="A2382"/>
      <c r="B2382"/>
      <c r="C2382"/>
    </row>
    <row r="2383" spans="1:3">
      <c r="A2383"/>
      <c r="B2383"/>
      <c r="C2383"/>
    </row>
    <row r="2384" spans="1:3">
      <c r="A2384"/>
      <c r="B2384"/>
      <c r="C2384"/>
    </row>
    <row r="2385" spans="1:3">
      <c r="A2385"/>
      <c r="B2385"/>
      <c r="C2385"/>
    </row>
    <row r="2386" spans="1:3">
      <c r="A2386"/>
      <c r="B2386"/>
      <c r="C2386"/>
    </row>
    <row r="2387" spans="1:3">
      <c r="A2387"/>
      <c r="B2387"/>
      <c r="C2387"/>
    </row>
    <row r="2388" spans="1:3">
      <c r="A2388"/>
      <c r="B2388"/>
      <c r="C2388"/>
    </row>
    <row r="2389" spans="1:3">
      <c r="A2389"/>
      <c r="B2389"/>
      <c r="C2389"/>
    </row>
    <row r="2390" spans="1:3">
      <c r="A2390"/>
      <c r="B2390"/>
      <c r="C2390"/>
    </row>
    <row r="2391" spans="1:3">
      <c r="A2391"/>
      <c r="B2391"/>
      <c r="C2391"/>
    </row>
    <row r="2392" spans="1:3">
      <c r="A2392"/>
      <c r="B2392"/>
      <c r="C2392"/>
    </row>
    <row r="2393" spans="1:3">
      <c r="A2393"/>
      <c r="B2393"/>
      <c r="C2393"/>
    </row>
    <row r="2394" spans="1:3">
      <c r="A2394"/>
      <c r="B2394"/>
      <c r="C2394"/>
    </row>
    <row r="2395" spans="1:3">
      <c r="A2395"/>
      <c r="B2395"/>
      <c r="C2395"/>
    </row>
    <row r="2396" spans="1:3">
      <c r="A2396"/>
      <c r="B2396"/>
      <c r="C2396"/>
    </row>
    <row r="2397" spans="1:3">
      <c r="A2397"/>
      <c r="B2397"/>
      <c r="C2397"/>
    </row>
    <row r="2398" spans="1:3">
      <c r="A2398"/>
      <c r="B2398"/>
      <c r="C2398"/>
    </row>
    <row r="2399" spans="1:3">
      <c r="A2399"/>
      <c r="B2399"/>
      <c r="C2399"/>
    </row>
    <row r="2400" spans="1:3">
      <c r="A2400"/>
      <c r="B2400"/>
      <c r="C2400"/>
    </row>
    <row r="2401" spans="1:3">
      <c r="A2401"/>
      <c r="B2401"/>
      <c r="C2401"/>
    </row>
    <row r="2402" spans="1:3">
      <c r="A2402"/>
      <c r="B2402"/>
      <c r="C2402"/>
    </row>
    <row r="2403" spans="1:3">
      <c r="A2403"/>
      <c r="B2403"/>
      <c r="C2403"/>
    </row>
    <row r="2404" spans="1:3">
      <c r="A2404"/>
      <c r="B2404"/>
      <c r="C2404"/>
    </row>
    <row r="2405" spans="1:3">
      <c r="A2405"/>
      <c r="B2405"/>
      <c r="C2405"/>
    </row>
    <row r="2406" spans="1:3">
      <c r="A2406"/>
      <c r="B2406"/>
      <c r="C2406"/>
    </row>
    <row r="2407" spans="1:3">
      <c r="A2407"/>
      <c r="B2407"/>
      <c r="C2407"/>
    </row>
    <row r="2408" spans="1:3">
      <c r="A2408"/>
      <c r="B2408"/>
      <c r="C2408"/>
    </row>
    <row r="2409" spans="1:3">
      <c r="A2409"/>
      <c r="B2409"/>
      <c r="C2409"/>
    </row>
    <row r="2410" spans="1:3">
      <c r="A2410"/>
      <c r="B2410"/>
      <c r="C2410"/>
    </row>
    <row r="2411" spans="1:3">
      <c r="A2411"/>
      <c r="B2411"/>
      <c r="C2411"/>
    </row>
    <row r="2412" spans="1:3">
      <c r="A2412"/>
      <c r="B2412"/>
      <c r="C2412"/>
    </row>
    <row r="2413" spans="1:3">
      <c r="A2413"/>
      <c r="B2413"/>
      <c r="C2413"/>
    </row>
    <row r="2414" spans="1:3">
      <c r="A2414"/>
      <c r="B2414"/>
      <c r="C2414"/>
    </row>
    <row r="2415" spans="1:3">
      <c r="A2415"/>
      <c r="B2415"/>
      <c r="C2415"/>
    </row>
    <row r="2416" spans="1:3">
      <c r="A2416"/>
      <c r="B2416"/>
      <c r="C2416"/>
    </row>
    <row r="2417" spans="1:3">
      <c r="A2417"/>
      <c r="B2417"/>
      <c r="C2417"/>
    </row>
    <row r="2418" spans="1:3">
      <c r="A2418"/>
      <c r="B2418"/>
      <c r="C2418"/>
    </row>
    <row r="2419" spans="1:3">
      <c r="A2419"/>
      <c r="B2419"/>
      <c r="C2419"/>
    </row>
    <row r="2420" spans="1:3">
      <c r="A2420"/>
      <c r="B2420"/>
      <c r="C2420"/>
    </row>
    <row r="2421" spans="1:3">
      <c r="A2421"/>
      <c r="B2421"/>
      <c r="C2421"/>
    </row>
    <row r="2422" spans="1:3">
      <c r="A2422"/>
      <c r="B2422"/>
      <c r="C2422"/>
    </row>
    <row r="2423" spans="1:3">
      <c r="A2423"/>
      <c r="B2423"/>
      <c r="C2423"/>
    </row>
    <row r="2424" spans="1:3">
      <c r="A2424"/>
      <c r="B2424"/>
      <c r="C2424"/>
    </row>
    <row r="2425" spans="1:3">
      <c r="A2425"/>
      <c r="B2425"/>
      <c r="C2425"/>
    </row>
    <row r="2426" spans="1:3">
      <c r="A2426"/>
      <c r="B2426"/>
      <c r="C2426"/>
    </row>
    <row r="2427" spans="1:3">
      <c r="A2427"/>
      <c r="B2427"/>
      <c r="C2427"/>
    </row>
    <row r="2428" spans="1:3">
      <c r="A2428"/>
      <c r="B2428"/>
      <c r="C2428"/>
    </row>
    <row r="2429" spans="1:3">
      <c r="A2429"/>
      <c r="B2429"/>
      <c r="C2429"/>
    </row>
    <row r="2430" spans="1:3">
      <c r="A2430"/>
      <c r="B2430"/>
      <c r="C2430"/>
    </row>
    <row r="2431" spans="1:3">
      <c r="A2431"/>
      <c r="B2431"/>
      <c r="C2431"/>
    </row>
    <row r="2432" spans="1:3">
      <c r="A2432"/>
      <c r="B2432"/>
      <c r="C2432"/>
    </row>
    <row r="2433" spans="1:3">
      <c r="A2433"/>
      <c r="B2433"/>
      <c r="C2433"/>
    </row>
    <row r="2434" spans="1:3">
      <c r="A2434"/>
      <c r="B2434"/>
      <c r="C2434"/>
    </row>
    <row r="2435" spans="1:3">
      <c r="A2435"/>
      <c r="B2435"/>
      <c r="C2435"/>
    </row>
    <row r="2436" spans="1:3">
      <c r="A2436"/>
      <c r="B2436"/>
      <c r="C2436"/>
    </row>
    <row r="2437" spans="1:3">
      <c r="A2437"/>
      <c r="B2437"/>
      <c r="C2437"/>
    </row>
    <row r="2438" spans="1:3">
      <c r="A2438"/>
      <c r="B2438"/>
      <c r="C2438"/>
    </row>
    <row r="2439" spans="1:3">
      <c r="A2439"/>
      <c r="B2439"/>
      <c r="C2439"/>
    </row>
    <row r="2440" spans="1:3">
      <c r="A2440"/>
      <c r="B2440"/>
      <c r="C2440"/>
    </row>
    <row r="2441" spans="1:3">
      <c r="A2441"/>
      <c r="B2441"/>
      <c r="C2441"/>
    </row>
    <row r="2442" spans="1:3">
      <c r="A2442"/>
      <c r="B2442"/>
      <c r="C2442"/>
    </row>
    <row r="2443" spans="1:3">
      <c r="A2443"/>
      <c r="B2443"/>
      <c r="C2443"/>
    </row>
    <row r="2444" spans="1:3">
      <c r="A2444"/>
      <c r="B2444"/>
      <c r="C2444"/>
    </row>
    <row r="2445" spans="1:3">
      <c r="A2445"/>
      <c r="B2445"/>
      <c r="C2445"/>
    </row>
    <row r="2446" spans="1:3">
      <c r="A2446"/>
      <c r="B2446"/>
      <c r="C2446"/>
    </row>
    <row r="2447" spans="1:3">
      <c r="A2447"/>
      <c r="B2447"/>
      <c r="C2447"/>
    </row>
    <row r="2448" spans="1:3">
      <c r="A2448"/>
      <c r="B2448"/>
      <c r="C2448"/>
    </row>
    <row r="2449" spans="1:3">
      <c r="A2449"/>
      <c r="B2449"/>
      <c r="C2449"/>
    </row>
    <row r="2450" spans="1:3">
      <c r="A2450"/>
      <c r="B2450"/>
      <c r="C2450"/>
    </row>
    <row r="2451" spans="1:3">
      <c r="A2451"/>
      <c r="B2451"/>
      <c r="C2451"/>
    </row>
    <row r="2452" spans="1:3">
      <c r="A2452"/>
      <c r="B2452"/>
      <c r="C2452"/>
    </row>
    <row r="2453" spans="1:3">
      <c r="A2453"/>
      <c r="B2453"/>
      <c r="C2453"/>
    </row>
    <row r="2454" spans="1:3">
      <c r="A2454"/>
      <c r="B2454"/>
      <c r="C2454"/>
    </row>
    <row r="2455" spans="1:3">
      <c r="A2455"/>
      <c r="B2455"/>
      <c r="C2455"/>
    </row>
    <row r="2456" spans="1:3">
      <c r="A2456"/>
      <c r="B2456"/>
      <c r="C2456"/>
    </row>
    <row r="2457" spans="1:3">
      <c r="A2457"/>
      <c r="B2457"/>
      <c r="C2457"/>
    </row>
    <row r="2458" spans="1:3">
      <c r="A2458"/>
      <c r="B2458"/>
      <c r="C2458"/>
    </row>
    <row r="2459" spans="1:3">
      <c r="A2459"/>
      <c r="B2459"/>
      <c r="C2459"/>
    </row>
    <row r="2460" spans="1:3">
      <c r="A2460"/>
      <c r="B2460"/>
      <c r="C2460"/>
    </row>
    <row r="2461" spans="1:3">
      <c r="A2461"/>
      <c r="B2461"/>
      <c r="C2461"/>
    </row>
    <row r="2462" spans="1:3">
      <c r="A2462"/>
      <c r="B2462"/>
      <c r="C2462"/>
    </row>
    <row r="2463" spans="1:3">
      <c r="A2463"/>
      <c r="B2463"/>
      <c r="C2463"/>
    </row>
    <row r="2464" spans="1:3">
      <c r="A2464"/>
      <c r="B2464"/>
      <c r="C2464"/>
    </row>
    <row r="2465" spans="1:3">
      <c r="A2465"/>
      <c r="B2465"/>
      <c r="C2465"/>
    </row>
    <row r="2466" spans="1:3">
      <c r="A2466"/>
      <c r="B2466"/>
      <c r="C2466"/>
    </row>
    <row r="2467" spans="1:3">
      <c r="A2467"/>
      <c r="B2467"/>
      <c r="C2467"/>
    </row>
    <row r="2468" spans="1:3">
      <c r="A2468"/>
      <c r="B2468"/>
      <c r="C2468"/>
    </row>
    <row r="2469" spans="1:3">
      <c r="A2469"/>
      <c r="B2469"/>
      <c r="C2469"/>
    </row>
    <row r="2470" spans="1:3">
      <c r="A2470"/>
      <c r="B2470"/>
      <c r="C2470"/>
    </row>
    <row r="2471" spans="1:3">
      <c r="A2471"/>
      <c r="B2471"/>
      <c r="C2471"/>
    </row>
    <row r="2472" spans="1:3">
      <c r="A2472"/>
      <c r="B2472"/>
      <c r="C2472"/>
    </row>
    <row r="2473" spans="1:3">
      <c r="A2473"/>
      <c r="B2473"/>
      <c r="C2473"/>
    </row>
    <row r="2474" spans="1:3">
      <c r="A2474"/>
      <c r="B2474"/>
      <c r="C2474"/>
    </row>
    <row r="2475" spans="1:3">
      <c r="A2475"/>
      <c r="B2475"/>
      <c r="C2475"/>
    </row>
    <row r="2476" spans="1:3">
      <c r="A2476"/>
      <c r="B2476"/>
      <c r="C2476"/>
    </row>
    <row r="2477" spans="1:3">
      <c r="A2477"/>
      <c r="B2477"/>
      <c r="C2477"/>
    </row>
    <row r="2478" spans="1:3">
      <c r="A2478"/>
      <c r="B2478"/>
      <c r="C2478"/>
    </row>
    <row r="2479" spans="1:3">
      <c r="A2479"/>
      <c r="B2479"/>
      <c r="C2479"/>
    </row>
    <row r="2480" spans="1:3">
      <c r="A2480"/>
      <c r="B2480"/>
      <c r="C2480"/>
    </row>
    <row r="2481" spans="1:3">
      <c r="A2481"/>
      <c r="B2481"/>
      <c r="C2481"/>
    </row>
    <row r="2482" spans="1:3">
      <c r="A2482"/>
      <c r="B2482"/>
      <c r="C2482"/>
    </row>
    <row r="2483" spans="1:3">
      <c r="A2483"/>
      <c r="B2483"/>
      <c r="C2483"/>
    </row>
    <row r="2484" spans="1:3">
      <c r="A2484"/>
      <c r="B2484"/>
      <c r="C2484"/>
    </row>
    <row r="2485" spans="1:3">
      <c r="A2485"/>
      <c r="B2485"/>
      <c r="C2485"/>
    </row>
    <row r="2486" spans="1:3">
      <c r="A2486"/>
      <c r="B2486"/>
      <c r="C2486"/>
    </row>
    <row r="2487" spans="1:3">
      <c r="A2487"/>
      <c r="B2487"/>
      <c r="C2487"/>
    </row>
    <row r="2488" spans="1:3">
      <c r="A2488"/>
      <c r="B2488"/>
      <c r="C2488"/>
    </row>
    <row r="2489" spans="1:3">
      <c r="A2489"/>
      <c r="B2489"/>
      <c r="C2489"/>
    </row>
    <row r="2490" spans="1:3">
      <c r="A2490"/>
      <c r="B2490"/>
      <c r="C2490"/>
    </row>
    <row r="2491" spans="1:3">
      <c r="A2491"/>
      <c r="B2491"/>
      <c r="C2491"/>
    </row>
    <row r="2492" spans="1:3">
      <c r="A2492"/>
      <c r="B2492"/>
      <c r="C2492"/>
    </row>
    <row r="2493" spans="1:3">
      <c r="A2493"/>
      <c r="B2493"/>
      <c r="C2493"/>
    </row>
    <row r="2494" spans="1:3">
      <c r="A2494"/>
      <c r="B2494"/>
      <c r="C2494"/>
    </row>
    <row r="2495" spans="1:3">
      <c r="A2495"/>
      <c r="B2495"/>
      <c r="C2495"/>
    </row>
    <row r="2496" spans="1:3">
      <c r="A2496"/>
      <c r="B2496"/>
      <c r="C2496"/>
    </row>
    <row r="2497" spans="1:3">
      <c r="A2497"/>
      <c r="B2497"/>
      <c r="C2497"/>
    </row>
    <row r="2498" spans="1:3">
      <c r="A2498"/>
      <c r="B2498"/>
      <c r="C2498"/>
    </row>
    <row r="2499" spans="1:3">
      <c r="A2499"/>
      <c r="B2499"/>
      <c r="C2499"/>
    </row>
    <row r="2500" spans="1:3">
      <c r="A2500"/>
      <c r="B2500"/>
      <c r="C2500"/>
    </row>
    <row r="2501" spans="1:3">
      <c r="A2501"/>
      <c r="B2501"/>
      <c r="C2501"/>
    </row>
    <row r="2502" spans="1:3">
      <c r="A2502"/>
      <c r="B2502"/>
      <c r="C2502"/>
    </row>
    <row r="2503" spans="1:3">
      <c r="A2503"/>
      <c r="B2503"/>
      <c r="C2503"/>
    </row>
    <row r="2504" spans="1:3">
      <c r="A2504"/>
      <c r="B2504"/>
      <c r="C2504"/>
    </row>
    <row r="2505" spans="1:3">
      <c r="A2505"/>
      <c r="B2505"/>
      <c r="C2505"/>
    </row>
    <row r="2506" spans="1:3">
      <c r="A2506"/>
      <c r="B2506"/>
      <c r="C2506"/>
    </row>
    <row r="2507" spans="1:3">
      <c r="A2507"/>
      <c r="B2507"/>
      <c r="C2507"/>
    </row>
    <row r="2508" spans="1:3">
      <c r="A2508"/>
      <c r="B2508"/>
      <c r="C2508"/>
    </row>
    <row r="2509" spans="1:3">
      <c r="A2509"/>
      <c r="B2509"/>
      <c r="C2509"/>
    </row>
    <row r="2510" spans="1:3">
      <c r="A2510"/>
      <c r="B2510"/>
      <c r="C2510"/>
    </row>
    <row r="2511" spans="1:3">
      <c r="A2511"/>
      <c r="B2511"/>
      <c r="C2511"/>
    </row>
    <row r="2512" spans="1:3">
      <c r="A2512"/>
      <c r="B2512"/>
      <c r="C2512"/>
    </row>
    <row r="2513" spans="1:3">
      <c r="A2513"/>
      <c r="B2513"/>
      <c r="C2513"/>
    </row>
    <row r="2514" spans="1:3">
      <c r="A2514"/>
      <c r="B2514"/>
      <c r="C2514"/>
    </row>
    <row r="2515" spans="1:3">
      <c r="A2515"/>
      <c r="B2515"/>
      <c r="C2515"/>
    </row>
    <row r="2516" spans="1:3">
      <c r="A2516"/>
      <c r="B2516"/>
      <c r="C2516"/>
    </row>
  </sheetData>
  <autoFilter ref="A1:J983" xr:uid="{00000000-0001-0000-0400-000000000000}"/>
  <phoneticPr fontId="5"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2:L13"/>
  <sheetViews>
    <sheetView workbookViewId="0">
      <selection activeCell="F13" sqref="F13"/>
    </sheetView>
  </sheetViews>
  <sheetFormatPr defaultRowHeight="15"/>
  <cols>
    <col min="1" max="1" width="9" style="146"/>
    <col min="2" max="2" width="4.375" style="146" customWidth="1"/>
    <col min="3" max="3" width="13.5" style="146" customWidth="1"/>
    <col min="4" max="4" width="69.125" style="146" customWidth="1"/>
    <col min="5" max="7" width="8.125" style="146" customWidth="1"/>
    <col min="8" max="8" width="32.5" style="146" customWidth="1"/>
    <col min="9" max="16384" width="9" style="146"/>
  </cols>
  <sheetData>
    <row r="2" spans="1:12" ht="15.75" thickBot="1"/>
    <row r="3" spans="1:12" ht="17.45" customHeight="1">
      <c r="B3" s="522" t="s">
        <v>0</v>
      </c>
      <c r="C3" s="523"/>
      <c r="D3" s="523"/>
      <c r="E3" s="523"/>
      <c r="F3" s="524"/>
      <c r="G3" s="391"/>
      <c r="H3" s="392"/>
    </row>
    <row r="4" spans="1:12">
      <c r="B4" s="393" t="s">
        <v>22</v>
      </c>
      <c r="C4" s="394" t="s">
        <v>2661</v>
      </c>
      <c r="D4" s="394" t="s">
        <v>23</v>
      </c>
      <c r="E4" s="395" t="s">
        <v>872</v>
      </c>
      <c r="F4" s="396" t="s">
        <v>24</v>
      </c>
      <c r="G4" s="397"/>
      <c r="H4" s="398" t="s">
        <v>25</v>
      </c>
      <c r="J4" s="399" t="s">
        <v>783</v>
      </c>
      <c r="K4" s="399" t="s">
        <v>784</v>
      </c>
      <c r="L4" s="399" t="s">
        <v>785</v>
      </c>
    </row>
    <row r="5" spans="1:12" ht="26.45" customHeight="1">
      <c r="A5" s="146">
        <v>1</v>
      </c>
      <c r="B5" s="381" t="s">
        <v>26</v>
      </c>
      <c r="C5" s="382">
        <f>INDEX('기사 리스트'!A:A,MATCH(H5,'기사 리스트'!C:C,0))</f>
        <v>45543</v>
      </c>
      <c r="D5" s="383" t="str">
        <f>HYPERLINK(H5,INDEX('기사 리스트'!B:B,MATCH(H5,'기사 리스트'!C:C,0)))</f>
        <v>SK Earthon secures operatorship of Ketapu Cluster off the coast of Sarawak, Malaysia, expanding operations in Southeast Asia</v>
      </c>
      <c r="E5" s="384">
        <f>INDEX('뉴스룸 PV UV data'!H:H,MATCH(RIGHT($H5, LEN($H5)-21),'뉴스룸 PV UV data'!$A:$A,0))</f>
        <v>374.47826086956519</v>
      </c>
      <c r="F5" s="385">
        <f>INDEX('뉴스룸 PV UV data'!G:G,MATCH(A5,'뉴스룸 PV UV data'!I:I,0))</f>
        <v>469.39130434782606</v>
      </c>
      <c r="G5" s="400"/>
      <c r="H5" s="401" t="str">
        <f>HYPERLINK(CONCATENATE("http://skinnonews.com",INDEX('뉴스룸 PV UV data'!A:A,MATCH(A5,'뉴스룸 PV UV data'!I:I,0))),CONCATENATE("http://skinnonews.com",INDEX('뉴스룸 PV UV data'!A:A,MATCH(A5,'뉴스룸 PV UV data'!I:I,0))))</f>
        <v>http://skinnonews.com/global/archives/19045</v>
      </c>
      <c r="J5" s="402">
        <f>INDEX('뉴스룸 PV UV data'!B:B,MATCH(RIGHT($H5, LEN($H5)-21),'뉴스룸 PV UV data'!$A:$A,0))</f>
        <v>10796</v>
      </c>
      <c r="K5" s="402">
        <f>INDEX('뉴스룸 PV UV data'!C:C,MATCH(RIGHT($H5, LEN($H5)-21),'뉴스룸 PV UV data'!$A:$A,0))</f>
        <v>8613</v>
      </c>
      <c r="L5" s="402">
        <f>INDEX('뉴스룸 PV UV data'!H:H,MATCH(RIGHT($H5, LEN($H5)-21),'뉴스룸 PV UV data'!$A:$A,0))</f>
        <v>374.47826086956519</v>
      </c>
    </row>
    <row r="6" spans="1:12">
      <c r="A6" s="146">
        <v>2</v>
      </c>
      <c r="B6" s="381" t="s">
        <v>27</v>
      </c>
      <c r="C6" s="382">
        <f>INDEX('기사 리스트'!A:A,MATCH(H6,'기사 리스트'!C:C,0))</f>
        <v>45546</v>
      </c>
      <c r="D6" s="383" t="str">
        <f>HYPERLINK(H6,INDEX('기사 리스트'!B:B,MATCH(H6,'기사 리스트'!C:C,0)))</f>
        <v>SK Energy to start sustainable aviation fuel (SAF) commercial production</v>
      </c>
      <c r="E6" s="384">
        <f>INDEX('뉴스룸 PV UV data'!H:H,MATCH(RIGHT($H6, LEN($H6)-21),'뉴스룸 PV UV data'!$A:$A,0))</f>
        <v>77.349999999999994</v>
      </c>
      <c r="F6" s="385">
        <f>INDEX('뉴스룸 PV UV data'!G:G,MATCH(A6,'뉴스룸 PV UV data'!I:I,0))</f>
        <v>87.85</v>
      </c>
      <c r="G6" s="400"/>
      <c r="H6" s="401" t="str">
        <f>HYPERLINK(CONCATENATE("http://skinnonews.com",INDEX('뉴스룸 PV UV data'!A:A,MATCH(A6,'뉴스룸 PV UV data'!I:I,0))),CONCATENATE("http://skinnonews.com",INDEX('뉴스룸 PV UV data'!A:A,MATCH(A6,'뉴스룸 PV UV data'!I:I,0))))</f>
        <v>http://skinnonews.com/global/archives/19078</v>
      </c>
      <c r="J6" s="402">
        <f>INDEX('뉴스룸 PV UV data'!B:B,MATCH(RIGHT($H6, LEN($H6)-21),'뉴스룸 PV UV data'!$A:$A,0))</f>
        <v>1757</v>
      </c>
      <c r="K6" s="402">
        <f>INDEX('뉴스룸 PV UV data'!C:C,MATCH(RIGHT($H6, LEN($H6)-21),'뉴스룸 PV UV data'!$A:$A,0))</f>
        <v>1547</v>
      </c>
      <c r="L6" s="402">
        <f>INDEX('뉴스룸 PV UV data'!H:H,MATCH(RIGHT($H6, LEN($H6)-21),'뉴스룸 PV UV data'!$A:$A,0))</f>
        <v>77.349999999999994</v>
      </c>
    </row>
    <row r="7" spans="1:12" ht="15.75" thickBot="1">
      <c r="A7" s="146">
        <v>3</v>
      </c>
      <c r="B7" s="386" t="s">
        <v>28</v>
      </c>
      <c r="C7" s="387">
        <f>INDEX('기사 리스트'!A:A,MATCH(H7,'기사 리스트'!C:C,0))</f>
        <v>45561</v>
      </c>
      <c r="D7" s="388" t="str">
        <f>HYPERLINK(H7,INDEX('기사 리스트'!B:B,MATCH(H7,'기사 리스트'!C:C,0)))</f>
        <v>A heartfelt journey with “Wish Makers”: Turning dreams and hope into reality</v>
      </c>
      <c r="E7" s="389">
        <f>INDEX('뉴스룸 PV UV data'!H:H,MATCH(RIGHT($H7, LEN($H7)-21),'뉴스룸 PV UV data'!$A:$A,0))</f>
        <v>8.1999999999999993</v>
      </c>
      <c r="F7" s="390">
        <f>INDEX('뉴스룸 PV UV data'!G:G,MATCH(A7,'뉴스룸 PV UV data'!I:I,0))</f>
        <v>7.6</v>
      </c>
      <c r="G7" s="400"/>
      <c r="H7" s="401" t="str">
        <f>HYPERLINK(CONCATENATE("http://skinnonews.com",INDEX('뉴스룸 PV UV data'!A:A,MATCH(A7,'뉴스룸 PV UV data'!I:I,0))),CONCATENATE("http://skinnonews.com",INDEX('뉴스룸 PV UV data'!A:A,MATCH(A7,'뉴스룸 PV UV data'!I:I,0))))</f>
        <v>http://skinnonews.com/global/archives/19128</v>
      </c>
      <c r="J7" s="402">
        <f>INDEX('뉴스룸 PV UV data'!B:B,MATCH(RIGHT($H7, LEN($H7)-21),'뉴스룸 PV UV data'!$A:$A,0))</f>
        <v>38</v>
      </c>
      <c r="K7" s="402">
        <f>INDEX('뉴스룸 PV UV data'!C:C,MATCH(RIGHT($H7, LEN($H7)-21),'뉴스룸 PV UV data'!$A:$A,0))</f>
        <v>41</v>
      </c>
      <c r="L7" s="402">
        <f>INDEX('뉴스룸 PV UV data'!H:H,MATCH(RIGHT($H7, LEN($H7)-21),'뉴스룸 PV UV data'!$A:$A,0))</f>
        <v>8.1999999999999993</v>
      </c>
    </row>
    <row r="8" spans="1:12" ht="30">
      <c r="A8" s="146">
        <v>4</v>
      </c>
      <c r="B8" s="403" t="s">
        <v>421</v>
      </c>
      <c r="C8" s="404">
        <f>INDEX('기사 리스트'!A:A,MATCH(H8,'기사 리스트'!C:C,0))</f>
        <v>45562</v>
      </c>
      <c r="D8" s="405" t="str">
        <f>HYPERLINK(H8,INDEX('기사 리스트'!B:B,MATCH(H8,'기사 리스트'!C:C,0)))</f>
        <v>SK Ulsan Complex, home to Korea’s largest refinery and chemical plants, transforms with AI and digital transformation</v>
      </c>
      <c r="E8" s="406">
        <f>INDEX('뉴스룸 PV UV data'!H:H,MATCH(RIGHT($H8, LEN($H8)-21),'뉴스룸 PV UV data'!$A:$A,0))</f>
        <v>6.75</v>
      </c>
      <c r="F8" s="407">
        <f>INDEX('뉴스룸 PV UV data'!G:G,MATCH(A8,'뉴스룸 PV UV data'!I:I,0))</f>
        <v>6</v>
      </c>
      <c r="G8" s="400"/>
      <c r="H8" s="401" t="str">
        <f>HYPERLINK(CONCATENATE("http://skinnonews.com",INDEX('뉴스룸 PV UV data'!A:A,MATCH(A8,'뉴스룸 PV UV data'!I:I,0))),CONCATENATE("http://skinnonews.com",INDEX('뉴스룸 PV UV data'!A:A,MATCH(A8,'뉴스룸 PV UV data'!I:I,0))))</f>
        <v>http://skinnonews.com/global/archives/19154</v>
      </c>
    </row>
    <row r="9" spans="1:12" ht="15.75" thickBot="1">
      <c r="A9" s="146">
        <v>5</v>
      </c>
      <c r="B9" s="386" t="s">
        <v>422</v>
      </c>
      <c r="C9" s="387">
        <f>INDEX('기사 리스트'!A:A,MATCH(H9,'기사 리스트'!C:C,0))</f>
        <v>45559</v>
      </c>
      <c r="D9" s="388" t="str">
        <f>HYPERLINK(H9,INDEX('기사 리스트'!B:B,MATCH(H9,'기사 리스트'!C:C,0)))</f>
        <v>[SKinno Tech] Asphalt</v>
      </c>
      <c r="E9" s="389">
        <f>INDEX('뉴스룸 PV UV data'!H:H,MATCH(RIGHT($H9, LEN($H9)-21),'뉴스룸 PV UV data'!$A:$A,0))</f>
        <v>4.4285714285714288</v>
      </c>
      <c r="F9" s="390">
        <f>INDEX('뉴스룸 PV UV data'!G:G,MATCH(A9,'뉴스룸 PV UV data'!I:I,0))</f>
        <v>4.5714285714285712</v>
      </c>
      <c r="G9" s="400"/>
      <c r="H9" s="401" t="str">
        <f>HYPERLINK(CONCATENATE("http://skinnonews.com",INDEX('뉴스룸 PV UV data'!A:A,MATCH(A9,'뉴스룸 PV UV data'!I:I,0))),CONCATENATE("http://skinnonews.com",INDEX('뉴스룸 PV UV data'!A:A,MATCH(A9,'뉴스룸 PV UV data'!I:I,0))))</f>
        <v>http://skinnonews.com/global/archives/19108</v>
      </c>
    </row>
    <row r="13" spans="1:12">
      <c r="F13" s="356" t="str">
        <f>"SKinno News 글로벌 채널 누적 UV/PV ("&amp;TEXT('뉴스룸 요약'!F17,"yyyy.mm.dd")&amp;" ~ "&amp;TEXT(EOMONTH('뉴스룸 요약'!F17,0),"yyyy.mm.dd")&amp;" 23:59 UTC 데이터 기준)"</f>
        <v>SKinno News 글로벌 채널 누적 UV/PV (2024.09.01 ~ 2024.09.30 23:59 UTC 데이터 기준)</v>
      </c>
    </row>
  </sheetData>
  <mergeCells count="1">
    <mergeCell ref="B3:F3"/>
  </mergeCells>
  <phoneticPr fontId="5"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B1:M18"/>
  <sheetViews>
    <sheetView workbookViewId="0">
      <selection activeCell="C16" sqref="C16:C18"/>
    </sheetView>
  </sheetViews>
  <sheetFormatPr defaultRowHeight="15"/>
  <cols>
    <col min="1" max="1" width="9" style="146"/>
    <col min="2" max="2" width="7.875" style="146" customWidth="1"/>
    <col min="3" max="3" width="10.125" style="146" customWidth="1"/>
    <col min="4" max="4" width="3.5" style="146" customWidth="1"/>
    <col min="5" max="5" width="104.875" style="146" customWidth="1"/>
    <col min="6" max="6" width="7.125" style="146" customWidth="1"/>
    <col min="7" max="7" width="7.625" style="146" customWidth="1"/>
    <col min="8" max="8" width="9" style="146"/>
    <col min="9" max="9" width="8.625" style="357"/>
    <col min="10" max="16384" width="9" style="146"/>
  </cols>
  <sheetData>
    <row r="1" spans="2:13" ht="15.75" thickBot="1"/>
    <row r="2" spans="2:13">
      <c r="B2" s="358" t="s">
        <v>324</v>
      </c>
      <c r="C2" s="359" t="s">
        <v>325</v>
      </c>
      <c r="D2" s="538" t="s">
        <v>326</v>
      </c>
      <c r="E2" s="539"/>
      <c r="F2" s="359" t="s">
        <v>868</v>
      </c>
      <c r="G2" s="360" t="s">
        <v>327</v>
      </c>
    </row>
    <row r="3" spans="2:13">
      <c r="B3" s="540" t="s">
        <v>26</v>
      </c>
      <c r="C3" s="542" t="str">
        <f>IFERROR(VLOOKUP('국가별 data'!L2,'국가별 data'!O:P,2,FALSE),"국가별 data O,P열에 국가 추가하시오")</f>
        <v>베트남</v>
      </c>
      <c r="D3" s="361" t="s">
        <v>26</v>
      </c>
      <c r="E3" s="362" t="str">
        <f>HYPERLINK("http://skinnonews.com"&amp;INDEX('국가별 data'!A:A,MATCH('국가별 data'!$L$2&amp;"@1",'국가별 data'!J:J,0)),INDEX('기사 리스트'!B:B,MATCH("http://skinnonews.com"&amp;INDEX('국가별 data'!A:A,MATCH('국가별 data'!$L$2&amp;"@1",'국가별 data'!J:J,0)),'기사 리스트'!C:C,0),0))</f>
        <v>SK Earthon secures operatorship of Ketapu Cluster off the coast of Sarawak, Malaysia, expanding operations in Southeast Asia</v>
      </c>
      <c r="F3" s="363">
        <f>INDEX('국가별 data'!$D:$D,MATCH('국가별 data'!$L$2&amp;"@1",'국가별 data'!$J:$J,0))</f>
        <v>5211</v>
      </c>
      <c r="G3" s="364">
        <f>INDEX('국가별 data'!$C:$C,MATCH('국가별 data'!$L$2&amp;"@1",'국가별 data'!$J:$J,0))</f>
        <v>6153</v>
      </c>
      <c r="I3" s="365"/>
    </row>
    <row r="4" spans="2:13">
      <c r="B4" s="533"/>
      <c r="C4" s="536"/>
      <c r="D4" s="361" t="s">
        <v>27</v>
      </c>
      <c r="E4" s="362" t="str" cm="1">
        <f t="array" ref="E4">HYPERLINK("http://skinnonews.com"&amp;INDEX('국가별 data'!A:A,MATCH('국가별 data'!$L$2&amp;"@2",'국가별 data'!J:J,0)),INDEX('기사 리스트'!B:B,MATCH("http://skinnonews.com"&amp;INDEX('국가별 data'!A:A,MATCH('국가별 data'!$L$2&amp;"@2",'국가별 data'!J:J,0)),'기사 리스트'!C:C,0),0))</f>
        <v>SK Earthon successfully discovers crude oil from Block 16-2 in Vietnam</v>
      </c>
      <c r="F4" s="366">
        <f>INDEX('국가별 data'!D:D,MATCH('국가별 data'!$L$2&amp;"@2",'국가별 data'!$J:$J,0))</f>
        <v>10</v>
      </c>
      <c r="G4" s="367">
        <f>INDEX('국가별 data'!C:C,MATCH('국가별 data'!$L$2&amp;"@2",'국가별 data'!$J:$J,0))</f>
        <v>9</v>
      </c>
      <c r="I4" s="365"/>
      <c r="M4" s="146" t="str">
        <f>"http://skinnonews.com"&amp;INDEX('국가별 data'!A:A,MATCH('국가별 data'!$L$2&amp;"@2",'국가별 data'!J:J,0))</f>
        <v>http://skinnonews.com/global/archives/16532</v>
      </c>
    </row>
    <row r="5" spans="2:13" ht="15.75" thickBot="1">
      <c r="B5" s="541"/>
      <c r="C5" s="543"/>
      <c r="D5" s="368" t="s">
        <v>28</v>
      </c>
      <c r="E5" s="369" t="str">
        <f>HYPERLINK("http://skinnonews.com"&amp;INDEX('국가별 data'!A:A,MATCH('국가별 data'!$L$2&amp;"@3",'국가별 data'!J:J,0)),INDEX('기사 리스트'!B:B,MATCH("http://skinnonews.com"&amp;INDEX('국가별 data'!A:A,MATCH('국가별 data'!$L$2&amp;"@3",'국가별 data'!J:J,0)),'기사 리스트'!C:C,0),0))</f>
        <v>[SK Innovation’s 2023 Financial Results] Recording sales of KRW 77.29 trillion and operating profit of KRW 1.9 trillion</v>
      </c>
      <c r="F5" s="370">
        <f>INDEX('국가별 data'!D:D,MATCH('국가별 data'!$L$2&amp;"@3",'국가별 data'!$J:$J,0))</f>
        <v>5</v>
      </c>
      <c r="G5" s="371">
        <f>INDEX('국가별 data'!C:C,MATCH('국가별 data'!$L$2&amp;"@3",'국가별 data'!$J:$J,0))</f>
        <v>7</v>
      </c>
      <c r="I5" s="365"/>
      <c r="M5" s="146" t="str" cm="1">
        <f t="array" ref="M5">INDEX('기사 리스트'!B:B,MATCH("http://skinnonews.com"&amp;INDEX('국가별 data'!A:A,MATCH('국가별 data'!$L$2&amp;"@2",'국가별 data'!J:J,0)),'기사 리스트'!C:C,0),0)</f>
        <v>SK Earthon successfully discovers crude oil from Block 16-2 in Vietnam</v>
      </c>
    </row>
    <row r="6" spans="2:13" ht="18" customHeight="1" thickTop="1">
      <c r="B6" s="532" t="s">
        <v>27</v>
      </c>
      <c r="C6" s="535" t="str">
        <f>IFERROR(VLOOKUP('국가별 data'!L3,'국가별 data'!O:P,2,FALSE),"국가별 data O,P열에 국가 추가하시오")</f>
        <v>말레이시아</v>
      </c>
      <c r="D6" s="372" t="s">
        <v>26</v>
      </c>
      <c r="E6" s="362" t="str">
        <f>HYPERLINK("http://skinnonews.com"&amp;INDEX('국가별 data'!A:A,MATCH('국가별 data'!$L$3&amp;"@1",'국가별 data'!J:J,0)),INDEX('기사 리스트'!B:B,MATCH("http://skinnonews.com"&amp;INDEX('국가별 data'!A:A,MATCH('국가별 data'!$L$3&amp;"@1",'국가별 data'!J:J,0)),'기사 리스트'!C:C,0),0))</f>
        <v>SK Earthon secures operatorship of Ketapu Cluster off the coast of Sarawak, Malaysia, expanding operations in Southeast Asia</v>
      </c>
      <c r="F6" s="373">
        <f>INDEX('국가별 data'!D:D,MATCH('국가별 data'!$L$3&amp;"@1",'국가별 data'!$J:$J,0))</f>
        <v>3036</v>
      </c>
      <c r="G6" s="374">
        <f>INDEX('국가별 data'!C:C,MATCH('국가별 data'!$L$3&amp;"@1",'국가별 data'!$J:$J,0))</f>
        <v>4215</v>
      </c>
      <c r="I6" s="365"/>
    </row>
    <row r="7" spans="2:13">
      <c r="B7" s="533"/>
      <c r="C7" s="536"/>
      <c r="D7" s="361" t="s">
        <v>27</v>
      </c>
      <c r="E7" s="362" t="str">
        <f>HYPERLINK("http://skinnonews.com"&amp;INDEX('국가별 data'!A:A,MATCH('국가별 data'!$L$3&amp;"@2",'국가별 data'!J:J,0)),INDEX('기사 리스트'!B:B,MATCH("http://skinnonews.com"&amp;INDEX('국가별 data'!A:A,MATCH('국가별 data'!$L$3&amp;"@2",'국가별 data'!J:J,0)),'기사 리스트'!C:C,0),0))</f>
        <v>SK Earthon signs Production Sharing Contract for Block SK 427 offshore Malaysia with Petronas and PSEP</v>
      </c>
      <c r="F7" s="366">
        <f>INDEX('국가별 data'!D:D,MATCH('국가별 data'!$L$3&amp;"@2",'국가별 data'!$J:$J,0))</f>
        <v>118</v>
      </c>
      <c r="G7" s="367">
        <f>INDEX('국가별 data'!C:C,MATCH('국가별 data'!$L$3&amp;"@2",'국가별 data'!$J:$J,0))</f>
        <v>121</v>
      </c>
      <c r="I7" s="365"/>
    </row>
    <row r="8" spans="2:13" ht="15.75" thickBot="1">
      <c r="B8" s="541"/>
      <c r="C8" s="543"/>
      <c r="D8" s="368" t="s">
        <v>28</v>
      </c>
      <c r="E8" s="369" t="str">
        <f>HYPERLINK("http://skinnonews.com"&amp;INDEX('국가별 data'!A:A,MATCH('국가별 data'!$L$3&amp;"@3",'국가별 data'!J:J,0)),INDEX('기사 리스트'!B:B,MATCH("http://skinnonews.com"&amp;INDEX('국가별 data'!A:A,MATCH('국가별 data'!$L$3&amp;"@3",'국가별 data'!J:J,0)),'기사 리스트'!C:C,0),0))</f>
        <v>SK Energy to start sustainable aviation fuel (SAF) commercial production</v>
      </c>
      <c r="F8" s="370">
        <f>INDEX('국가별 data'!D:D,MATCH('국가별 data'!$L$3&amp;"@3",'국가별 data'!$J:$J,0))</f>
        <v>23</v>
      </c>
      <c r="G8" s="371">
        <f>INDEX('국가별 data'!C:C,MATCH('국가별 data'!$L$3&amp;"@3",'국가별 data'!$J:$J,0))</f>
        <v>22</v>
      </c>
      <c r="I8" s="365"/>
    </row>
    <row r="9" spans="2:13" ht="15.75" thickTop="1">
      <c r="B9" s="532" t="s">
        <v>28</v>
      </c>
      <c r="C9" s="535" t="str">
        <f>IFERROR(VLOOKUP('국가별 data'!L4,'국가별 data'!O:P,2,FALSE),"국가별 data O,P열에 국가 추가하시오")</f>
        <v>한국</v>
      </c>
      <c r="D9" s="372" t="s">
        <v>26</v>
      </c>
      <c r="E9" s="362" t="str">
        <f>HYPERLINK("http://skinnonews.com"&amp;INDEX('국가별 data'!A:A,MATCH('국가별 data'!$L$4&amp;"@1",'국가별 data'!J:J,0)),INDEX('기사 리스트'!B:B,MATCH("http://skinnonews.com"&amp;INDEX('국가별 data'!A:A,MATCH('국가별 data'!$L$4&amp;"@1",'국가별 data'!J:J,0)),'기사 리스트'!C:C,0),0))</f>
        <v>SK Energy to start sustainable aviation fuel (SAF) commercial production</v>
      </c>
      <c r="F9" s="375">
        <f>INDEX('국가별 data'!D:D,MATCH('국가별 data'!$L$4&amp;"@1",'국가별 data'!$J:$J,0))</f>
        <v>94</v>
      </c>
      <c r="G9" s="374">
        <f>INDEX('국가별 data'!C:C,MATCH('국가별 data'!$L$4&amp;"@1",'국가별 data'!$J:$J,0))</f>
        <v>100</v>
      </c>
      <c r="I9" s="365"/>
    </row>
    <row r="10" spans="2:13">
      <c r="B10" s="533"/>
      <c r="C10" s="536"/>
      <c r="D10" s="361" t="s">
        <v>27</v>
      </c>
      <c r="E10" s="362" t="str">
        <f>HYPERLINK("http://skinnonews.com"&amp;INDEX('국가별 data'!A:A,MATCH('국가별 data'!$L$4&amp;"@2",'국가별 data'!J:J,0)),INDEX('기사 리스트'!B:B,MATCH("http://skinnonews.com"&amp;INDEX('국가별 data'!A:A,MATCH('국가별 data'!$L$4&amp;"@2",'국가별 data'!J:J,0)),'기사 리스트'!C:C,0),0))</f>
        <v>SK Earthon secures operatorship of Ketapu Cluster off the coast of Sarawak, Malaysia, expanding operations in Southeast Asia</v>
      </c>
      <c r="F10" s="366">
        <f>INDEX('국가별 data'!C:C,MATCH('국가별 data'!$L$4&amp;"@2",'국가별 data'!$J:$J,0))</f>
        <v>65</v>
      </c>
      <c r="G10" s="367">
        <f>INDEX('국가별 data'!C:C,MATCH('국가별 data'!$L$4&amp;"@2",'국가별 data'!$J:$J,0))</f>
        <v>65</v>
      </c>
      <c r="I10" s="365"/>
    </row>
    <row r="11" spans="2:13" ht="15.75" thickBot="1">
      <c r="B11" s="534"/>
      <c r="C11" s="537"/>
      <c r="D11" s="376" t="s">
        <v>28</v>
      </c>
      <c r="E11" s="369" t="str">
        <f>HYPERLINK("http://skinnonews.com"&amp;INDEX('국가별 data'!A:A,MATCH('국가별 data'!$L$4&amp;"@3",'국가별 data'!J:J,0)),INDEX('기사 리스트'!B:B,MATCH("http://skinnonews.com"&amp;INDEX('국가별 data'!A:A,MATCH('국가별 data'!$L$4&amp;"@3",'국가별 data'!J:J,0)),'기사 리스트'!C:C,0),0))</f>
        <v>SK Innovation and SK E&amp;S announce merger, forming Asia-Pacific's largest private energy company with assets of KRW 100 trillion</v>
      </c>
      <c r="F11" s="377">
        <f>INDEX('국가별 data'!C:C,MATCH('국가별 data'!$L$4&amp;"@3",'국가별 data'!$J:$J,0))</f>
        <v>50</v>
      </c>
      <c r="G11" s="378">
        <f>INDEX('국가별 data'!C:C,MATCH('국가별 data'!$L$4&amp;"@3",'국가별 data'!$J:$J,0))</f>
        <v>50</v>
      </c>
      <c r="I11" s="365"/>
    </row>
    <row r="12" spans="2:13">
      <c r="H12" s="379" t="str">
        <f>"SKinno News 글로벌 채널 누적 UV/PV ("&amp;TEXT('뉴스룸 요약'!F17,"yyyy.mm.dd")&amp;" ~ "&amp;TEXT(EOMONTH('뉴스룸 요약'!F17,0),"yyyy.mm.dd")&amp;" 23:59 UTC 데이터 기준)"</f>
        <v>SKinno News 글로벌 채널 누적 UV/PV (2024.09.01 ~ 2024.09.30 23:59 UTC 데이터 기준)</v>
      </c>
    </row>
    <row r="16" spans="2:13" ht="15.75">
      <c r="C16" s="380" t="str">
        <f>"① "&amp;C3</f>
        <v>① 베트남</v>
      </c>
    </row>
    <row r="17" spans="3:3" ht="15.75">
      <c r="C17" s="380" t="str">
        <f>"② "&amp;C6</f>
        <v>② 말레이시아</v>
      </c>
    </row>
    <row r="18" spans="3:3" ht="15.75">
      <c r="C18" s="380" t="str">
        <f>"③ "&amp;C9</f>
        <v>③ 한국</v>
      </c>
    </row>
  </sheetData>
  <mergeCells count="7">
    <mergeCell ref="B9:B11"/>
    <mergeCell ref="C9:C11"/>
    <mergeCell ref="D2:E2"/>
    <mergeCell ref="B3:B5"/>
    <mergeCell ref="C3:C5"/>
    <mergeCell ref="B6:B8"/>
    <mergeCell ref="C6:C8"/>
  </mergeCells>
  <phoneticPr fontId="5" type="noConversion"/>
  <conditionalFormatting sqref="C3:C11">
    <cfRule type="containsText" dxfId="25" priority="1" operator="containsText" text="국가별">
      <formula>NOT(ISERROR(SEARCH("국가별",C3)))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sheetPr>
  <dimension ref="A1:R7503"/>
  <sheetViews>
    <sheetView zoomScaleNormal="100" workbookViewId="0">
      <selection activeCell="A2" sqref="A2:D3698"/>
    </sheetView>
  </sheetViews>
  <sheetFormatPr defaultRowHeight="16.5"/>
  <cols>
    <col min="1" max="1" width="39.125" style="6" customWidth="1"/>
    <col min="2" max="2" width="18.5" style="6" customWidth="1"/>
    <col min="3" max="4" width="8.625" style="6"/>
    <col min="6" max="6" width="8.625" style="7"/>
    <col min="10" max="10" width="23.5" customWidth="1"/>
  </cols>
  <sheetData>
    <row r="1" spans="1:18">
      <c r="A1" s="6" t="s">
        <v>469</v>
      </c>
      <c r="B1" s="6" t="s">
        <v>325</v>
      </c>
      <c r="C1" s="6" t="s">
        <v>470</v>
      </c>
      <c r="D1" s="6" t="s">
        <v>471</v>
      </c>
      <c r="E1" t="s">
        <v>369</v>
      </c>
      <c r="F1" s="7" t="s">
        <v>367</v>
      </c>
      <c r="G1" t="s">
        <v>368</v>
      </c>
      <c r="H1" t="s">
        <v>370</v>
      </c>
      <c r="I1" t="s">
        <v>371</v>
      </c>
      <c r="J1" t="s">
        <v>328</v>
      </c>
    </row>
    <row r="2" spans="1:18">
      <c r="A2" s="6" t="s">
        <v>2279</v>
      </c>
      <c r="B2" s="6" t="s">
        <v>694</v>
      </c>
      <c r="C2" s="6">
        <v>6153</v>
      </c>
      <c r="D2" s="6">
        <v>5211</v>
      </c>
      <c r="E2" s="46" t="str">
        <f t="shared" ref="E2:E65" si="0">IF(AND(LEFT(A2,17)="/global/archives/",ISNUMBER(_xlfn.NUMBERVALUE(MID(A2,18,1))),ISERROR(FIND("ckattempt",A2)),ISERROR(FIND("preview",A2))),"기사임","")</f>
        <v>기사임</v>
      </c>
      <c r="F2" s="81">
        <f>IF(E2="기사임",(COUNTIF($B$2:B2,B2)-COUNTIFS($B1:B$2,B2,$E1:E$2,"")),"")</f>
        <v>1</v>
      </c>
      <c r="G2" s="46">
        <f>IF(F2=1,COUNTIF($F$1:F2,1),"")</f>
        <v>1</v>
      </c>
      <c r="H2" s="46">
        <f t="shared" ref="H2:H65" si="1">COUNTIF($L$2:$L$4,B2)</f>
        <v>1</v>
      </c>
      <c r="I2" s="46" t="b">
        <f>AND(H2=1,F2&gt;=1,F2&lt;&gt;"")</f>
        <v>1</v>
      </c>
      <c r="J2" s="46" t="str">
        <f>IF(I2=FALSE,"",B2&amp;"@"&amp;COUNTIFS($B$2:B2,B2,$I$2:I2,TRUE))</f>
        <v>Vietnam@1</v>
      </c>
      <c r="K2">
        <v>1</v>
      </c>
      <c r="L2" s="46" t="str">
        <f>INDEX($O$2:$R$25,MATCH(K2,$R$2:$R$25,0),1)</f>
        <v>Vietnam</v>
      </c>
      <c r="O2" s="41" t="s">
        <v>340</v>
      </c>
      <c r="P2" s="41" t="s">
        <v>353</v>
      </c>
      <c r="Q2" s="46">
        <f>SUMIF(B:B,O2,C:C)</f>
        <v>2210</v>
      </c>
      <c r="R2" s="46">
        <f>RANK(Q2,$Q$2:$Q$25,0)</f>
        <v>3</v>
      </c>
    </row>
    <row r="3" spans="1:18">
      <c r="A3" s="6" t="s">
        <v>2279</v>
      </c>
      <c r="B3" s="6" t="s">
        <v>684</v>
      </c>
      <c r="C3" s="6">
        <v>4215</v>
      </c>
      <c r="D3" s="6">
        <v>3036</v>
      </c>
      <c r="E3" s="46" t="str">
        <f t="shared" si="0"/>
        <v>기사임</v>
      </c>
      <c r="F3" s="81">
        <f>IF(E3="기사임",(COUNTIF($B$2:B3,B3)-COUNTIFS($B2:B$2,B3,$E2:E$2,"")),"")</f>
        <v>1</v>
      </c>
      <c r="G3" s="46">
        <f>IF(F3=1,COUNTIF($F$1:F3,1),"")</f>
        <v>2</v>
      </c>
      <c r="H3" s="46">
        <f t="shared" si="1"/>
        <v>1</v>
      </c>
      <c r="I3" s="46" t="b">
        <f t="shared" ref="I3:I66" si="2">AND(H3=1,F3&gt;=1,F3&lt;&gt;"")</f>
        <v>1</v>
      </c>
      <c r="J3" s="46" t="str">
        <f>IF(I3=FALSE,"",B3&amp;"@"&amp;COUNTIFS($B$2:B3,B3,$I$2:I3,TRUE))</f>
        <v>Malaysia@1</v>
      </c>
      <c r="K3">
        <v>2</v>
      </c>
      <c r="L3" s="46" t="str">
        <f t="shared" ref="L3:L8" si="3">INDEX($O$2:$R$25,MATCH(K3,$R$2:$R$25,0),1)</f>
        <v>Malaysia</v>
      </c>
      <c r="O3" s="41" t="s">
        <v>341</v>
      </c>
      <c r="P3" s="41" t="s">
        <v>354</v>
      </c>
      <c r="Q3" s="46">
        <f t="shared" ref="Q3:Q25" si="4">SUMIF(B:B,O3,C:C)</f>
        <v>2059</v>
      </c>
      <c r="R3" s="46">
        <f t="shared" ref="R3:R25" si="5">RANK(Q3,$Q$2:$Q$25,0)</f>
        <v>4</v>
      </c>
    </row>
    <row r="4" spans="1:18">
      <c r="A4" s="6" t="s">
        <v>2280</v>
      </c>
      <c r="B4" s="6" t="s">
        <v>707</v>
      </c>
      <c r="C4" s="6">
        <v>729</v>
      </c>
      <c r="D4" s="6">
        <v>553</v>
      </c>
      <c r="E4" s="46" t="str">
        <f t="shared" si="0"/>
        <v>기사임</v>
      </c>
      <c r="F4" s="81">
        <f>IF(E4="기사임",(COUNTIF($B$2:B4,B4)-COUNTIFS($B$2:B3,B4,$E$2:E3,"")),"")</f>
        <v>1</v>
      </c>
      <c r="G4" s="46">
        <f>IF(F4=1,COUNTIF($F$1:F4,1),"")</f>
        <v>3</v>
      </c>
      <c r="H4" s="46">
        <f t="shared" si="1"/>
        <v>0</v>
      </c>
      <c r="I4" s="46" t="b">
        <f t="shared" si="2"/>
        <v>0</v>
      </c>
      <c r="J4" s="46" t="str">
        <f>IF(I4=FALSE,"",B4&amp;"@"&amp;COUNTIFS($B$2:B4,B4,$I$2:I4,TRUE))</f>
        <v/>
      </c>
      <c r="K4">
        <v>3</v>
      </c>
      <c r="L4" s="46" t="str">
        <f t="shared" si="3"/>
        <v>South Korea</v>
      </c>
      <c r="O4" s="41" t="s">
        <v>342</v>
      </c>
      <c r="P4" s="41" t="s">
        <v>355</v>
      </c>
      <c r="Q4" s="46">
        <f t="shared" si="4"/>
        <v>767</v>
      </c>
      <c r="R4" s="46">
        <f t="shared" si="5"/>
        <v>8</v>
      </c>
    </row>
    <row r="5" spans="1:18">
      <c r="A5" s="6" t="s">
        <v>1922</v>
      </c>
      <c r="B5" s="6" t="s">
        <v>694</v>
      </c>
      <c r="C5" s="6">
        <v>456</v>
      </c>
      <c r="D5" s="6">
        <v>181</v>
      </c>
      <c r="E5" s="46" t="str">
        <f t="shared" si="0"/>
        <v/>
      </c>
      <c r="F5" s="81" t="str">
        <f>IF(E5="기사임",(COUNTIF($B$2:B5,B5)-COUNTIFS($B$2:B4,B5,$E$2:E4,"")),"")</f>
        <v/>
      </c>
      <c r="G5" s="46" t="str">
        <f>IF(F5=1,COUNTIF($F$1:F5,1),"")</f>
        <v/>
      </c>
      <c r="H5" s="46">
        <f t="shared" si="1"/>
        <v>1</v>
      </c>
      <c r="I5" s="46" t="b">
        <f t="shared" si="2"/>
        <v>0</v>
      </c>
      <c r="J5" s="46" t="str">
        <f>IF(I5=FALSE,"",B5&amp;"@"&amp;COUNTIFS($B$2:B5,B5,$I$2:I5,TRUE))</f>
        <v/>
      </c>
      <c r="K5">
        <v>4</v>
      </c>
      <c r="L5" s="46" t="str">
        <f t="shared" si="3"/>
        <v>United States</v>
      </c>
      <c r="O5" s="41" t="s">
        <v>343</v>
      </c>
      <c r="P5" s="41" t="s">
        <v>356</v>
      </c>
      <c r="Q5" s="46">
        <f t="shared" si="4"/>
        <v>1320</v>
      </c>
      <c r="R5" s="46">
        <f t="shared" si="5"/>
        <v>5</v>
      </c>
    </row>
    <row r="6" spans="1:18">
      <c r="A6" s="6" t="s">
        <v>473</v>
      </c>
      <c r="B6" s="6" t="s">
        <v>681</v>
      </c>
      <c r="C6" s="6">
        <v>375</v>
      </c>
      <c r="D6" s="6">
        <v>424</v>
      </c>
      <c r="E6" s="46" t="str">
        <f t="shared" si="0"/>
        <v/>
      </c>
      <c r="F6" s="81" t="str">
        <f>IF(E6="기사임",(COUNTIF($B$2:B6,B6)-COUNTIFS($B$2:B5,B6,$E$2:E5,"")),"")</f>
        <v/>
      </c>
      <c r="G6" s="46" t="str">
        <f>IF(F6=1,COUNTIF($F$1:F6,1),"")</f>
        <v/>
      </c>
      <c r="H6" s="46">
        <f t="shared" si="1"/>
        <v>0</v>
      </c>
      <c r="I6" s="46" t="b">
        <f t="shared" si="2"/>
        <v>0</v>
      </c>
      <c r="J6" s="46" t="str">
        <f>IF(I6=FALSE,"",B6&amp;"@"&amp;COUNTIFS($B$2:B6,B6,$I$2:I6,TRUE))</f>
        <v/>
      </c>
      <c r="K6">
        <v>5</v>
      </c>
      <c r="L6" s="46" t="str">
        <f t="shared" si="3"/>
        <v>India</v>
      </c>
      <c r="O6" s="41" t="s">
        <v>344</v>
      </c>
      <c r="P6" s="41" t="s">
        <v>357</v>
      </c>
      <c r="Q6" s="46">
        <f t="shared" si="4"/>
        <v>1017</v>
      </c>
      <c r="R6" s="46">
        <f t="shared" si="5"/>
        <v>6</v>
      </c>
    </row>
    <row r="7" spans="1:18">
      <c r="A7" s="6" t="s">
        <v>472</v>
      </c>
      <c r="B7" s="6" t="s">
        <v>675</v>
      </c>
      <c r="C7" s="6">
        <v>315</v>
      </c>
      <c r="D7" s="6">
        <v>204</v>
      </c>
      <c r="E7" s="46" t="str">
        <f t="shared" si="0"/>
        <v/>
      </c>
      <c r="F7" s="81" t="str">
        <f>IF(E7="기사임",(COUNTIF($B$2:B7,B7)-COUNTIFS($B$2:B6,B7,$E$2:E6,"")),"")</f>
        <v/>
      </c>
      <c r="G7" s="46" t="str">
        <f>IF(F7=1,COUNTIF($F$1:F7,1),"")</f>
        <v/>
      </c>
      <c r="H7" s="46">
        <f t="shared" si="1"/>
        <v>1</v>
      </c>
      <c r="I7" s="46" t="b">
        <f t="shared" si="2"/>
        <v>0</v>
      </c>
      <c r="J7" s="46" t="str">
        <f>IF(I7=FALSE,"",B7&amp;"@"&amp;COUNTIFS($B$2:B7,B7,$I$2:I7,TRUE))</f>
        <v/>
      </c>
      <c r="K7">
        <v>6</v>
      </c>
      <c r="L7" s="46" t="str">
        <f t="shared" si="3"/>
        <v>Singapore</v>
      </c>
      <c r="O7" s="41" t="s">
        <v>345</v>
      </c>
      <c r="P7" s="41" t="s">
        <v>358</v>
      </c>
      <c r="Q7" s="46">
        <f t="shared" si="4"/>
        <v>186</v>
      </c>
      <c r="R7" s="46">
        <f t="shared" si="5"/>
        <v>15</v>
      </c>
    </row>
    <row r="8" spans="1:18">
      <c r="A8" s="6" t="s">
        <v>2280</v>
      </c>
      <c r="B8" s="6" t="s">
        <v>679</v>
      </c>
      <c r="C8" s="6">
        <v>209</v>
      </c>
      <c r="D8" s="6">
        <v>180</v>
      </c>
      <c r="E8" s="46" t="str">
        <f t="shared" si="0"/>
        <v>기사임</v>
      </c>
      <c r="F8" s="81">
        <f>IF(E8="기사임",(COUNTIF($B$2:B8,B8)-COUNTIFS($B$2:B7,B8,$E$2:E7,"")),"")</f>
        <v>1</v>
      </c>
      <c r="G8" s="46">
        <f>IF(F8=1,COUNTIF($F$1:F8,1),"")</f>
        <v>4</v>
      </c>
      <c r="H8" s="46">
        <f t="shared" si="1"/>
        <v>0</v>
      </c>
      <c r="I8" s="46" t="b">
        <f t="shared" si="2"/>
        <v>0</v>
      </c>
      <c r="J8" s="46" t="str">
        <f>IF(I8=FALSE,"",B8&amp;"@"&amp;COUNTIFS($B$2:B8,B8,$I$2:I8,TRUE))</f>
        <v/>
      </c>
      <c r="K8">
        <v>7</v>
      </c>
      <c r="L8" s="46" t="str">
        <f t="shared" si="3"/>
        <v>United Arab Emirates</v>
      </c>
      <c r="O8" s="41" t="s">
        <v>346</v>
      </c>
      <c r="P8" s="41" t="s">
        <v>359</v>
      </c>
      <c r="Q8" s="46">
        <f t="shared" si="4"/>
        <v>597</v>
      </c>
      <c r="R8" s="46">
        <f t="shared" si="5"/>
        <v>11</v>
      </c>
    </row>
    <row r="9" spans="1:18">
      <c r="A9" s="6" t="s">
        <v>472</v>
      </c>
      <c r="B9" s="6" t="s">
        <v>690</v>
      </c>
      <c r="C9" s="6">
        <v>122</v>
      </c>
      <c r="D9" s="6">
        <v>120</v>
      </c>
      <c r="E9" s="46" t="str">
        <f t="shared" si="0"/>
        <v/>
      </c>
      <c r="F9" s="81" t="str">
        <f>IF(E9="기사임",(COUNTIF($B$2:B9,B9)-COUNTIFS($B$2:B8,B9,$E$2:E8,"")),"")</f>
        <v/>
      </c>
      <c r="G9" s="46" t="str">
        <f>IF(F9=1,COUNTIF($F$1:F9,1),"")</f>
        <v/>
      </c>
      <c r="H9" s="46">
        <f t="shared" si="1"/>
        <v>0</v>
      </c>
      <c r="I9" s="46" t="b">
        <f t="shared" si="2"/>
        <v>0</v>
      </c>
      <c r="J9" s="46" t="str">
        <f>IF(I9=FALSE,"",B9&amp;"@"&amp;COUNTIFS($B$2:B9,B9,$I$2:I9,TRUE))</f>
        <v/>
      </c>
      <c r="O9" s="41" t="s">
        <v>347</v>
      </c>
      <c r="P9" s="41" t="s">
        <v>360</v>
      </c>
      <c r="Q9" s="46">
        <f t="shared" si="4"/>
        <v>604</v>
      </c>
      <c r="R9" s="46">
        <f t="shared" si="5"/>
        <v>10</v>
      </c>
    </row>
    <row r="10" spans="1:18">
      <c r="A10" s="6" t="s">
        <v>472</v>
      </c>
      <c r="B10" s="6" t="s">
        <v>694</v>
      </c>
      <c r="C10" s="6">
        <v>122</v>
      </c>
      <c r="D10" s="6">
        <v>87</v>
      </c>
      <c r="E10" s="46" t="str">
        <f t="shared" si="0"/>
        <v/>
      </c>
      <c r="F10" s="81" t="str">
        <f>IF(E10="기사임",(COUNTIF($B$2:B10,B10)-COUNTIFS($B$2:B9,B10,$E$2:E9,"")),"")</f>
        <v/>
      </c>
      <c r="G10" s="46" t="str">
        <f>IF(F10=1,COUNTIF($F$1:F10,1),"")</f>
        <v/>
      </c>
      <c r="H10" s="46">
        <f t="shared" si="1"/>
        <v>1</v>
      </c>
      <c r="I10" s="46" t="b">
        <f t="shared" si="2"/>
        <v>0</v>
      </c>
      <c r="J10" s="46" t="str">
        <f>IF(I10=FALSE,"",B10&amp;"@"&amp;COUNTIFS($B$2:B10,B10,$I$2:I10,TRUE))</f>
        <v/>
      </c>
      <c r="O10" s="41" t="s">
        <v>348</v>
      </c>
      <c r="P10" s="41" t="s">
        <v>361</v>
      </c>
      <c r="Q10" s="46">
        <f t="shared" si="4"/>
        <v>719</v>
      </c>
      <c r="R10" s="46">
        <f t="shared" si="5"/>
        <v>9</v>
      </c>
    </row>
    <row r="11" spans="1:18">
      <c r="A11" s="6" t="s">
        <v>513</v>
      </c>
      <c r="B11" s="6" t="s">
        <v>684</v>
      </c>
      <c r="C11" s="6">
        <v>121</v>
      </c>
      <c r="D11" s="6">
        <v>118</v>
      </c>
      <c r="E11" s="46" t="str">
        <f t="shared" si="0"/>
        <v>기사임</v>
      </c>
      <c r="F11" s="81">
        <f>IF(E11="기사임",(COUNTIF($B$2:B11,B11)-COUNTIFS($B$2:B10,B11,$E$2:E10,"")),"")</f>
        <v>2</v>
      </c>
      <c r="G11" s="46" t="str">
        <f>IF(F11=1,COUNTIF($F$1:F11,1),"")</f>
        <v/>
      </c>
      <c r="H11" s="46">
        <f t="shared" si="1"/>
        <v>1</v>
      </c>
      <c r="I11" s="46" t="b">
        <f t="shared" si="2"/>
        <v>1</v>
      </c>
      <c r="J11" s="46" t="str">
        <f>IF(I11=FALSE,"",B11&amp;"@"&amp;COUNTIFS($B$2:B11,B11,$I$2:I11,TRUE))</f>
        <v>Malaysia@2</v>
      </c>
      <c r="O11" s="41" t="s">
        <v>349</v>
      </c>
      <c r="P11" s="41" t="s">
        <v>362</v>
      </c>
      <c r="Q11" s="46">
        <f t="shared" si="4"/>
        <v>347</v>
      </c>
      <c r="R11" s="46">
        <f t="shared" si="5"/>
        <v>12</v>
      </c>
    </row>
    <row r="12" spans="1:18">
      <c r="A12" s="6" t="s">
        <v>473</v>
      </c>
      <c r="B12" s="6" t="s">
        <v>679</v>
      </c>
      <c r="C12" s="6">
        <v>105</v>
      </c>
      <c r="D12" s="6">
        <v>102</v>
      </c>
      <c r="E12" s="46" t="str">
        <f t="shared" si="0"/>
        <v/>
      </c>
      <c r="F12" s="81" t="str">
        <f>IF(E12="기사임",(COUNTIF($B$2:B12,B12)-COUNTIFS($B$2:B11,B12,$E$2:E11,"")),"")</f>
        <v/>
      </c>
      <c r="G12" s="46" t="str">
        <f>IF(F12=1,COUNTIF($F$1:F12,1),"")</f>
        <v/>
      </c>
      <c r="H12" s="46">
        <f t="shared" si="1"/>
        <v>0</v>
      </c>
      <c r="I12" s="46" t="b">
        <f t="shared" si="2"/>
        <v>0</v>
      </c>
      <c r="J12" s="46" t="str">
        <f>IF(I12=FALSE,"",B12&amp;"@"&amp;COUNTIFS($B$2:B12,B12,$I$2:I12,TRUE))</f>
        <v/>
      </c>
      <c r="O12" s="41" t="s">
        <v>350</v>
      </c>
      <c r="P12" s="41" t="s">
        <v>363</v>
      </c>
      <c r="Q12" s="46">
        <f t="shared" si="4"/>
        <v>219</v>
      </c>
      <c r="R12" s="46">
        <f t="shared" si="5"/>
        <v>14</v>
      </c>
    </row>
    <row r="13" spans="1:18">
      <c r="A13" s="6" t="s">
        <v>2280</v>
      </c>
      <c r="B13" s="6" t="s">
        <v>675</v>
      </c>
      <c r="C13" s="6">
        <v>100</v>
      </c>
      <c r="D13" s="6">
        <v>94</v>
      </c>
      <c r="E13" s="46" t="str">
        <f t="shared" si="0"/>
        <v>기사임</v>
      </c>
      <c r="F13" s="81">
        <f>IF(E13="기사임",(COUNTIF($B$2:B13,B13)-COUNTIFS($B$2:B12,B13,$E$2:E12,"")),"")</f>
        <v>1</v>
      </c>
      <c r="G13" s="46">
        <f>IF(F13=1,COUNTIF($F$1:F13,1),"")</f>
        <v>5</v>
      </c>
      <c r="H13" s="46">
        <f t="shared" si="1"/>
        <v>1</v>
      </c>
      <c r="I13" s="46" t="b">
        <f t="shared" si="2"/>
        <v>1</v>
      </c>
      <c r="J13" s="46" t="str">
        <f>IF(I13=FALSE,"",B13&amp;"@"&amp;COUNTIFS($B$2:B13,B13,$I$2:I13,TRUE))</f>
        <v>South Korea@1</v>
      </c>
      <c r="O13" s="41" t="s">
        <v>351</v>
      </c>
      <c r="P13" s="41" t="s">
        <v>364</v>
      </c>
      <c r="Q13" s="46">
        <f t="shared" si="4"/>
        <v>137</v>
      </c>
      <c r="R13" s="46">
        <f t="shared" si="5"/>
        <v>17</v>
      </c>
    </row>
    <row r="14" spans="1:18">
      <c r="A14" s="6" t="s">
        <v>472</v>
      </c>
      <c r="B14" s="6" t="s">
        <v>676</v>
      </c>
      <c r="C14" s="6">
        <v>95</v>
      </c>
      <c r="D14" s="6">
        <v>77</v>
      </c>
      <c r="E14" s="46" t="str">
        <f t="shared" si="0"/>
        <v/>
      </c>
      <c r="F14" s="81" t="str">
        <f>IF(E14="기사임",(COUNTIF($B$2:B14,B14)-COUNTIFS($B$2:B13,B14,$E$2:E13,"")),"")</f>
        <v/>
      </c>
      <c r="G14" s="46" t="str">
        <f>IF(F14=1,COUNTIF($F$1:F14,1),"")</f>
        <v/>
      </c>
      <c r="H14" s="46">
        <f t="shared" si="1"/>
        <v>0</v>
      </c>
      <c r="I14" s="46" t="b">
        <f t="shared" si="2"/>
        <v>0</v>
      </c>
      <c r="J14" s="46" t="str">
        <f>IF(I14=FALSE,"",B14&amp;"@"&amp;COUNTIFS($B$2:B14,B14,$I$2:I14,TRUE))</f>
        <v/>
      </c>
      <c r="O14" s="41" t="s">
        <v>352</v>
      </c>
      <c r="P14" s="41" t="s">
        <v>365</v>
      </c>
      <c r="Q14" s="46">
        <f t="shared" si="4"/>
        <v>4594</v>
      </c>
      <c r="R14" s="46">
        <f t="shared" si="5"/>
        <v>2</v>
      </c>
    </row>
    <row r="15" spans="1:18">
      <c r="A15" s="6" t="s">
        <v>2280</v>
      </c>
      <c r="B15" s="6" t="s">
        <v>676</v>
      </c>
      <c r="C15" s="6">
        <v>92</v>
      </c>
      <c r="D15" s="6">
        <v>95</v>
      </c>
      <c r="E15" s="46" t="str">
        <f t="shared" si="0"/>
        <v>기사임</v>
      </c>
      <c r="F15" s="81">
        <f>IF(E15="기사임",(COUNTIF($B$2:B15,B15)-COUNTIFS($B$2:B14,B15,$E$2:E14,"")),"")</f>
        <v>1</v>
      </c>
      <c r="G15" s="46">
        <f>IF(F15=1,COUNTIF($F$1:F15,1),"")</f>
        <v>6</v>
      </c>
      <c r="H15" s="46">
        <f t="shared" si="1"/>
        <v>0</v>
      </c>
      <c r="I15" s="46" t="b">
        <f t="shared" si="2"/>
        <v>0</v>
      </c>
      <c r="J15" s="46" t="str">
        <f>IF(I15=FALSE,"",B15&amp;"@"&amp;COUNTIFS($B$2:B15,B15,$I$2:I15,TRUE))</f>
        <v/>
      </c>
      <c r="O15" s="41" t="s">
        <v>1353</v>
      </c>
      <c r="P15" s="41" t="s">
        <v>366</v>
      </c>
      <c r="Q15" s="46">
        <f t="shared" si="4"/>
        <v>0</v>
      </c>
      <c r="R15" s="46">
        <f t="shared" si="5"/>
        <v>24</v>
      </c>
    </row>
    <row r="16" spans="1:18">
      <c r="A16" s="6" t="s">
        <v>2280</v>
      </c>
      <c r="B16" s="6" t="s">
        <v>680</v>
      </c>
      <c r="C16" s="6">
        <v>86</v>
      </c>
      <c r="D16" s="6">
        <v>81</v>
      </c>
      <c r="E16" s="46" t="str">
        <f t="shared" si="0"/>
        <v>기사임</v>
      </c>
      <c r="F16" s="81">
        <f>IF(E16="기사임",(COUNTIF($B$2:B16,B16)-COUNTIFS($B$2:B15,B16,$E$2:E15,"")),"")</f>
        <v>1</v>
      </c>
      <c r="G16" s="46">
        <f>IF(F16=1,COUNTIF($F$1:F16,1),"")</f>
        <v>7</v>
      </c>
      <c r="H16" s="46">
        <f t="shared" si="1"/>
        <v>0</v>
      </c>
      <c r="I16" s="46" t="b">
        <f t="shared" si="2"/>
        <v>0</v>
      </c>
      <c r="J16" s="46" t="str">
        <f>IF(I16=FALSE,"",B16&amp;"@"&amp;COUNTIFS($B$2:B16,B16,$I$2:I16,TRUE))</f>
        <v/>
      </c>
      <c r="O16" s="41" t="s">
        <v>858</v>
      </c>
      <c r="P16" s="41" t="s">
        <v>859</v>
      </c>
      <c r="Q16" s="46">
        <f t="shared" si="4"/>
        <v>131</v>
      </c>
      <c r="R16" s="46">
        <f t="shared" si="5"/>
        <v>18</v>
      </c>
    </row>
    <row r="17" spans="1:18">
      <c r="A17" s="6" t="s">
        <v>2279</v>
      </c>
      <c r="B17" s="6" t="s">
        <v>676</v>
      </c>
      <c r="C17" s="6">
        <v>81</v>
      </c>
      <c r="D17" s="6">
        <v>81</v>
      </c>
      <c r="E17" s="46" t="str">
        <f t="shared" si="0"/>
        <v>기사임</v>
      </c>
      <c r="F17" s="81">
        <f>IF(E17="기사임",(COUNTIF($B$2:B17,B17)-COUNTIFS($B$2:B16,B17,$E$2:E16,"")),"")</f>
        <v>2</v>
      </c>
      <c r="G17" s="46" t="str">
        <f>IF(F17=1,COUNTIF($F$1:F17,1),"")</f>
        <v/>
      </c>
      <c r="H17" s="46">
        <f t="shared" si="1"/>
        <v>0</v>
      </c>
      <c r="I17" s="46" t="b">
        <f t="shared" si="2"/>
        <v>0</v>
      </c>
      <c r="J17" s="46" t="str">
        <f>IF(I17=FALSE,"",B17&amp;"@"&amp;COUNTIFS($B$2:B17,B17,$I$2:I17,TRUE))</f>
        <v/>
      </c>
      <c r="O17" s="41" t="s">
        <v>1031</v>
      </c>
      <c r="P17" s="41" t="s">
        <v>1032</v>
      </c>
      <c r="Q17" s="46">
        <f t="shared" si="4"/>
        <v>141</v>
      </c>
      <c r="R17" s="46">
        <f t="shared" si="5"/>
        <v>16</v>
      </c>
    </row>
    <row r="18" spans="1:18">
      <c r="A18" s="6" t="s">
        <v>2280</v>
      </c>
      <c r="B18" s="6" t="s">
        <v>678</v>
      </c>
      <c r="C18" s="6">
        <v>78</v>
      </c>
      <c r="D18" s="6">
        <v>74</v>
      </c>
      <c r="E18" s="46" t="str">
        <f t="shared" si="0"/>
        <v>기사임</v>
      </c>
      <c r="F18" s="81">
        <f>IF(E18="기사임",(COUNTIF($B$2:B18,B18)-COUNTIFS($B$2:B17,B18,$E$2:E17,"")),"")</f>
        <v>1</v>
      </c>
      <c r="G18" s="46">
        <f>IF(F18=1,COUNTIF($F$1:F18,1),"")</f>
        <v>8</v>
      </c>
      <c r="H18" s="46">
        <f t="shared" si="1"/>
        <v>0</v>
      </c>
      <c r="I18" s="46" t="b">
        <f t="shared" si="2"/>
        <v>0</v>
      </c>
      <c r="J18" s="46" t="str">
        <f>IF(I18=FALSE,"",B18&amp;"@"&amp;COUNTIFS($B$2:B18,B18,$I$2:I18,TRUE))</f>
        <v/>
      </c>
      <c r="O18" s="41" t="s">
        <v>1138</v>
      </c>
      <c r="P18" s="41" t="s">
        <v>1139</v>
      </c>
      <c r="Q18" s="46">
        <f t="shared" si="4"/>
        <v>6937</v>
      </c>
      <c r="R18" s="46">
        <f t="shared" si="5"/>
        <v>1</v>
      </c>
    </row>
    <row r="19" spans="1:18">
      <c r="A19" s="6" t="s">
        <v>473</v>
      </c>
      <c r="B19" s="6" t="s">
        <v>675</v>
      </c>
      <c r="C19" s="6">
        <v>70</v>
      </c>
      <c r="D19" s="6">
        <v>59</v>
      </c>
      <c r="E19" s="46" t="str">
        <f t="shared" si="0"/>
        <v/>
      </c>
      <c r="F19" s="81" t="str">
        <f>IF(E19="기사임",(COUNTIF($B$2:B19,B19)-COUNTIFS($B$2:B18,B19,$E$2:E18,"")),"")</f>
        <v/>
      </c>
      <c r="G19" s="46" t="str">
        <f>IF(F19=1,COUNTIF($F$1:F19,1),"")</f>
        <v/>
      </c>
      <c r="H19" s="46">
        <f t="shared" si="1"/>
        <v>1</v>
      </c>
      <c r="I19" s="46" t="b">
        <f t="shared" si="2"/>
        <v>0</v>
      </c>
      <c r="J19" s="46" t="str">
        <f>IF(I19=FALSE,"",B19&amp;"@"&amp;COUNTIFS($B$2:B19,B19,$I$2:I19,TRUE))</f>
        <v/>
      </c>
      <c r="O19" s="41" t="s">
        <v>1228</v>
      </c>
      <c r="P19" s="41" t="s">
        <v>1229</v>
      </c>
      <c r="Q19" s="46">
        <f t="shared" si="4"/>
        <v>30</v>
      </c>
      <c r="R19" s="46">
        <f t="shared" si="5"/>
        <v>20</v>
      </c>
    </row>
    <row r="20" spans="1:18">
      <c r="A20" s="6" t="s">
        <v>2279</v>
      </c>
      <c r="B20" s="6" t="s">
        <v>680</v>
      </c>
      <c r="C20" s="6">
        <v>69</v>
      </c>
      <c r="D20" s="6">
        <v>70</v>
      </c>
      <c r="E20" s="46" t="str">
        <f t="shared" si="0"/>
        <v>기사임</v>
      </c>
      <c r="F20" s="81">
        <f>IF(E20="기사임",(COUNTIF($B$2:B20,B20)-COUNTIFS($B$2:B19,B20,$E$2:E19,"")),"")</f>
        <v>2</v>
      </c>
      <c r="G20" s="46" t="str">
        <f>IF(F20=1,COUNTIF($F$1:F20,1),"")</f>
        <v/>
      </c>
      <c r="H20" s="46">
        <f t="shared" si="1"/>
        <v>0</v>
      </c>
      <c r="I20" s="46" t="b">
        <f t="shared" si="2"/>
        <v>0</v>
      </c>
      <c r="J20" s="46" t="str">
        <f>IF(I20=FALSE,"",B20&amp;"@"&amp;COUNTIFS($B$2:B20,B20,$I$2:I20,TRUE))</f>
        <v/>
      </c>
      <c r="O20" s="41" t="s">
        <v>1230</v>
      </c>
      <c r="P20" s="41" t="s">
        <v>1188</v>
      </c>
      <c r="Q20" s="46">
        <f t="shared" si="4"/>
        <v>257</v>
      </c>
      <c r="R20" s="46">
        <f t="shared" si="5"/>
        <v>13</v>
      </c>
    </row>
    <row r="21" spans="1:18">
      <c r="A21" s="6" t="s">
        <v>2279</v>
      </c>
      <c r="B21" s="6" t="s">
        <v>675</v>
      </c>
      <c r="C21" s="6">
        <v>65</v>
      </c>
      <c r="D21" s="6">
        <v>59</v>
      </c>
      <c r="E21" s="46" t="str">
        <f t="shared" si="0"/>
        <v>기사임</v>
      </c>
      <c r="F21" s="81">
        <f>IF(E21="기사임",(COUNTIF($B$2:B21,B21)-COUNTIFS($B$2:B20,B21,$E$2:E20,"")),"")</f>
        <v>2</v>
      </c>
      <c r="G21" s="46" t="str">
        <f>IF(F21=1,COUNTIF($F$1:F21,1),"")</f>
        <v/>
      </c>
      <c r="H21" s="46">
        <f t="shared" si="1"/>
        <v>1</v>
      </c>
      <c r="I21" s="46" t="b">
        <f t="shared" si="2"/>
        <v>1</v>
      </c>
      <c r="J21" s="46" t="str">
        <f>IF(I21=FALSE,"",B21&amp;"@"&amp;COUNTIFS($B$2:B21,B21,$I$2:I21,TRUE))</f>
        <v>South Korea@2</v>
      </c>
      <c r="O21" s="41" t="s">
        <v>1354</v>
      </c>
      <c r="P21" s="41" t="s">
        <v>1355</v>
      </c>
      <c r="Q21" s="46">
        <f t="shared" si="4"/>
        <v>13</v>
      </c>
      <c r="R21" s="46">
        <f t="shared" si="5"/>
        <v>21</v>
      </c>
    </row>
    <row r="22" spans="1:18">
      <c r="A22" s="6" t="s">
        <v>472</v>
      </c>
      <c r="B22" s="6" t="s">
        <v>678</v>
      </c>
      <c r="C22" s="6">
        <v>61</v>
      </c>
      <c r="D22" s="6">
        <v>29</v>
      </c>
      <c r="E22" s="46" t="str">
        <f t="shared" si="0"/>
        <v/>
      </c>
      <c r="F22" s="81" t="str">
        <f>IF(E22="기사임",(COUNTIF($B$2:B22,B22)-COUNTIFS($B$2:B21,B22,$E$2:E21,"")),"")</f>
        <v/>
      </c>
      <c r="G22" s="46" t="str">
        <f>IF(F22=1,COUNTIF($F$1:F22,1),"")</f>
        <v/>
      </c>
      <c r="H22" s="46">
        <f t="shared" si="1"/>
        <v>0</v>
      </c>
      <c r="I22" s="46" t="b">
        <f t="shared" si="2"/>
        <v>0</v>
      </c>
      <c r="J22" s="46" t="str">
        <f>IF(I22=FALSE,"",B22&amp;"@"&amp;COUNTIFS($B$2:B22,B22,$I$2:I22,TRUE))</f>
        <v/>
      </c>
      <c r="O22" s="41" t="s">
        <v>1382</v>
      </c>
      <c r="P22" s="41" t="s">
        <v>1383</v>
      </c>
      <c r="Q22" s="46">
        <f t="shared" si="4"/>
        <v>801</v>
      </c>
      <c r="R22" s="46">
        <f t="shared" si="5"/>
        <v>7</v>
      </c>
    </row>
    <row r="23" spans="1:18">
      <c r="A23" s="6" t="s">
        <v>2280</v>
      </c>
      <c r="B23" s="6" t="s">
        <v>690</v>
      </c>
      <c r="C23" s="6">
        <v>58</v>
      </c>
      <c r="D23" s="6">
        <v>59</v>
      </c>
      <c r="E23" s="46" t="str">
        <f t="shared" si="0"/>
        <v>기사임</v>
      </c>
      <c r="F23" s="81">
        <f>IF(E23="기사임",(COUNTIF($B$2:B23,B23)-COUNTIFS($B$2:B22,B23,$E$2:E22,"")),"")</f>
        <v>1</v>
      </c>
      <c r="G23" s="46">
        <f>IF(F23=1,COUNTIF($F$1:F23,1),"")</f>
        <v>9</v>
      </c>
      <c r="H23" s="46">
        <f t="shared" si="1"/>
        <v>0</v>
      </c>
      <c r="I23" s="46" t="b">
        <f t="shared" si="2"/>
        <v>0</v>
      </c>
      <c r="J23" s="46" t="str">
        <f>IF(I23=FALSE,"",B23&amp;"@"&amp;COUNTIFS($B$2:B23,B23,$I$2:I23,TRUE))</f>
        <v/>
      </c>
      <c r="O23" s="41" t="s">
        <v>1384</v>
      </c>
      <c r="P23" s="41" t="s">
        <v>1385</v>
      </c>
      <c r="Q23" s="46">
        <f t="shared" si="4"/>
        <v>5</v>
      </c>
      <c r="R23" s="46">
        <f t="shared" si="5"/>
        <v>23</v>
      </c>
    </row>
    <row r="24" spans="1:18">
      <c r="A24" s="6" t="s">
        <v>473</v>
      </c>
      <c r="B24" s="6" t="s">
        <v>676</v>
      </c>
      <c r="C24" s="6">
        <v>58</v>
      </c>
      <c r="D24" s="6">
        <v>56</v>
      </c>
      <c r="E24" s="46" t="str">
        <f t="shared" si="0"/>
        <v/>
      </c>
      <c r="F24" s="81" t="str">
        <f>IF(E24="기사임",(COUNTIF($B$2:B24,B24)-COUNTIFS($B$2:B23,B24,$E$2:E23,"")),"")</f>
        <v/>
      </c>
      <c r="G24" s="46" t="str">
        <f>IF(F24=1,COUNTIF($F$1:F24,1),"")</f>
        <v/>
      </c>
      <c r="H24" s="46">
        <f t="shared" si="1"/>
        <v>0</v>
      </c>
      <c r="I24" s="46" t="b">
        <f t="shared" si="2"/>
        <v>0</v>
      </c>
      <c r="J24" s="46" t="str">
        <f>IF(I24=FALSE,"",B24&amp;"@"&amp;COUNTIFS($B$2:B24,B24,$I$2:I24,TRUE))</f>
        <v/>
      </c>
      <c r="O24" s="41" t="s">
        <v>1386</v>
      </c>
      <c r="P24" s="41" t="s">
        <v>1387</v>
      </c>
      <c r="Q24" s="46">
        <f t="shared" si="4"/>
        <v>8</v>
      </c>
      <c r="R24" s="46">
        <f t="shared" si="5"/>
        <v>22</v>
      </c>
    </row>
    <row r="25" spans="1:18">
      <c r="A25" s="6" t="s">
        <v>2280</v>
      </c>
      <c r="B25" s="6" t="s">
        <v>677</v>
      </c>
      <c r="C25" s="6">
        <v>54</v>
      </c>
      <c r="D25" s="6">
        <v>58</v>
      </c>
      <c r="E25" s="46" t="str">
        <f t="shared" si="0"/>
        <v>기사임</v>
      </c>
      <c r="F25" s="81">
        <f>IF(E25="기사임",(COUNTIF($B$2:B25,B25)-COUNTIFS($B$2:B24,B25,$E$2:E24,"")),"")</f>
        <v>1</v>
      </c>
      <c r="G25" s="46">
        <f>IF(F25=1,COUNTIF($F$1:F25,1),"")</f>
        <v>10</v>
      </c>
      <c r="H25" s="46">
        <f t="shared" si="1"/>
        <v>0</v>
      </c>
      <c r="I25" s="46" t="b">
        <f t="shared" si="2"/>
        <v>0</v>
      </c>
      <c r="J25" s="46" t="str">
        <f>IF(I25=FALSE,"",B25&amp;"@"&amp;COUNTIFS($B$2:B25,B25,$I$2:I25,TRUE))</f>
        <v/>
      </c>
      <c r="O25" s="41" t="s">
        <v>1575</v>
      </c>
      <c r="P25" s="41" t="s">
        <v>1574</v>
      </c>
      <c r="Q25" s="46">
        <f t="shared" si="4"/>
        <v>50</v>
      </c>
      <c r="R25" s="46">
        <f t="shared" si="5"/>
        <v>19</v>
      </c>
    </row>
    <row r="26" spans="1:18">
      <c r="A26" s="6" t="s">
        <v>2280</v>
      </c>
      <c r="B26" s="6" t="s">
        <v>699</v>
      </c>
      <c r="C26" s="6">
        <v>52</v>
      </c>
      <c r="D26" s="6">
        <v>49</v>
      </c>
      <c r="E26" s="46" t="str">
        <f t="shared" si="0"/>
        <v>기사임</v>
      </c>
      <c r="F26" s="81">
        <f>IF(E26="기사임",(COUNTIF($B$2:B26,B26)-COUNTIFS($B$2:B25,B26,$E$2:E25,"")),"")</f>
        <v>1</v>
      </c>
      <c r="G26" s="46">
        <f>IF(F26=1,COUNTIF($F$1:F26,1),"")</f>
        <v>11</v>
      </c>
      <c r="H26" s="46">
        <f t="shared" si="1"/>
        <v>0</v>
      </c>
      <c r="I26" s="46" t="b">
        <f t="shared" si="2"/>
        <v>0</v>
      </c>
      <c r="J26" s="46" t="str">
        <f>IF(I26=FALSE,"",B26&amp;"@"&amp;COUNTIFS($B$2:B26,B26,$I$2:I26,TRUE))</f>
        <v/>
      </c>
    </row>
    <row r="27" spans="1:18">
      <c r="A27" s="6" t="s">
        <v>1443</v>
      </c>
      <c r="B27" s="6" t="s">
        <v>676</v>
      </c>
      <c r="C27" s="6">
        <v>52</v>
      </c>
      <c r="D27" s="6">
        <v>51</v>
      </c>
      <c r="E27" s="46" t="str">
        <f t="shared" si="0"/>
        <v>기사임</v>
      </c>
      <c r="F27" s="81">
        <f>IF(E27="기사임",(COUNTIF($B$2:B27,B27)-COUNTIFS($B$2:B26,B27,$E$2:E26,"")),"")</f>
        <v>3</v>
      </c>
      <c r="G27" s="46" t="str">
        <f>IF(F27=1,COUNTIF($F$1:F27,1),"")</f>
        <v/>
      </c>
      <c r="H27" s="46">
        <f t="shared" si="1"/>
        <v>0</v>
      </c>
      <c r="I27" s="46" t="b">
        <f t="shared" si="2"/>
        <v>0</v>
      </c>
      <c r="J27" s="46" t="str">
        <f>IF(I27=FALSE,"",B27&amp;"@"&amp;COUNTIFS($B$2:B27,B27,$I$2:I27,TRUE))</f>
        <v/>
      </c>
    </row>
    <row r="28" spans="1:18">
      <c r="A28" s="6" t="s">
        <v>2023</v>
      </c>
      <c r="B28" s="6" t="s">
        <v>680</v>
      </c>
      <c r="C28" s="6">
        <v>51</v>
      </c>
      <c r="D28" s="6">
        <v>66</v>
      </c>
      <c r="E28" s="46" t="str">
        <f t="shared" si="0"/>
        <v>기사임</v>
      </c>
      <c r="F28" s="81">
        <f>IF(E28="기사임",(COUNTIF($B$2:B28,B28)-COUNTIFS($B$2:B27,B28,$E$2:E27,"")),"")</f>
        <v>3</v>
      </c>
      <c r="G28" s="46" t="str">
        <f>IF(F28=1,COUNTIF($F$1:F28,1),"")</f>
        <v/>
      </c>
      <c r="H28" s="46">
        <f t="shared" si="1"/>
        <v>0</v>
      </c>
      <c r="I28" s="46" t="b">
        <f t="shared" si="2"/>
        <v>0</v>
      </c>
      <c r="J28" s="46" t="str">
        <f>IF(I28=FALSE,"",B28&amp;"@"&amp;COUNTIFS($B$2:B28,B28,$I$2:I28,TRUE))</f>
        <v/>
      </c>
    </row>
    <row r="29" spans="1:18">
      <c r="A29" s="6" t="s">
        <v>1480</v>
      </c>
      <c r="B29" s="6" t="s">
        <v>676</v>
      </c>
      <c r="C29" s="6">
        <v>50</v>
      </c>
      <c r="D29" s="6">
        <v>48</v>
      </c>
      <c r="E29" s="46" t="str">
        <f t="shared" si="0"/>
        <v>기사임</v>
      </c>
      <c r="F29" s="81">
        <f>IF(E29="기사임",(COUNTIF($B$2:B29,B29)-COUNTIFS($B$2:B28,B29,$E$2:E28,"")),"")</f>
        <v>4</v>
      </c>
      <c r="G29" s="46" t="str">
        <f>IF(F29=1,COUNTIF($F$1:F29,1),"")</f>
        <v/>
      </c>
      <c r="H29" s="46">
        <f t="shared" si="1"/>
        <v>0</v>
      </c>
      <c r="I29" s="46" t="b">
        <f t="shared" si="2"/>
        <v>0</v>
      </c>
      <c r="J29" s="46" t="str">
        <f>IF(I29=FALSE,"",B29&amp;"@"&amp;COUNTIFS($B$2:B29,B29,$I$2:I29,TRUE))</f>
        <v/>
      </c>
    </row>
    <row r="30" spans="1:18">
      <c r="A30" s="6" t="s">
        <v>1919</v>
      </c>
      <c r="B30" s="6" t="s">
        <v>676</v>
      </c>
      <c r="C30" s="6">
        <v>50</v>
      </c>
      <c r="D30" s="6">
        <v>50</v>
      </c>
      <c r="E30" s="46" t="str">
        <f t="shared" si="0"/>
        <v>기사임</v>
      </c>
      <c r="F30" s="81">
        <f>IF(E30="기사임",(COUNTIF($B$2:B30,B30)-COUNTIFS($B$2:B29,B30,$E$2:E29,"")),"")</f>
        <v>5</v>
      </c>
      <c r="G30" s="46" t="str">
        <f>IF(F30=1,COUNTIF($F$1:F30,1),"")</f>
        <v/>
      </c>
      <c r="H30" s="46">
        <f t="shared" si="1"/>
        <v>0</v>
      </c>
      <c r="I30" s="46" t="b">
        <f t="shared" si="2"/>
        <v>0</v>
      </c>
      <c r="J30" s="46" t="str">
        <f>IF(I30=FALSE,"",B30&amp;"@"&amp;COUNTIFS($B$2:B30,B30,$I$2:I30,TRUE))</f>
        <v/>
      </c>
    </row>
    <row r="31" spans="1:18">
      <c r="A31" s="6" t="s">
        <v>2023</v>
      </c>
      <c r="B31" s="6" t="s">
        <v>675</v>
      </c>
      <c r="C31" s="6">
        <v>50</v>
      </c>
      <c r="D31" s="6">
        <v>50</v>
      </c>
      <c r="E31" s="46" t="str">
        <f t="shared" si="0"/>
        <v>기사임</v>
      </c>
      <c r="F31" s="81">
        <f>IF(E31="기사임",(COUNTIF($B$2:B31,B31)-COUNTIFS($B$2:B30,B31,$E$2:E30,"")),"")</f>
        <v>3</v>
      </c>
      <c r="G31" s="46" t="str">
        <f>IF(F31=1,COUNTIF($F$1:F31,1),"")</f>
        <v/>
      </c>
      <c r="H31" s="46">
        <f t="shared" si="1"/>
        <v>1</v>
      </c>
      <c r="I31" s="46" t="b">
        <f t="shared" si="2"/>
        <v>1</v>
      </c>
      <c r="J31" s="46" t="str">
        <f>IF(I31=FALSE,"",B31&amp;"@"&amp;COUNTIFS($B$2:B31,B31,$I$2:I31,TRUE))</f>
        <v>South Korea@3</v>
      </c>
    </row>
    <row r="32" spans="1:18">
      <c r="A32" s="6" t="s">
        <v>476</v>
      </c>
      <c r="B32" s="6" t="s">
        <v>677</v>
      </c>
      <c r="C32" s="6">
        <v>48</v>
      </c>
      <c r="D32" s="6">
        <v>43</v>
      </c>
      <c r="E32" s="46" t="str">
        <f t="shared" si="0"/>
        <v/>
      </c>
      <c r="F32" s="81" t="str">
        <f>IF(E32="기사임",(COUNTIF($B$2:B32,B32)-COUNTIFS($B$2:B31,B32,$E$2:E31,"")),"")</f>
        <v/>
      </c>
      <c r="G32" s="46" t="str">
        <f>IF(F32=1,COUNTIF($F$1:F32,1),"")</f>
        <v/>
      </c>
      <c r="H32" s="46">
        <f t="shared" si="1"/>
        <v>0</v>
      </c>
      <c r="I32" s="46" t="b">
        <f t="shared" si="2"/>
        <v>0</v>
      </c>
      <c r="J32" s="46" t="str">
        <f>IF(I32=FALSE,"",B32&amp;"@"&amp;COUNTIFS($B$2:B32,B32,$I$2:I32,TRUE))</f>
        <v/>
      </c>
    </row>
    <row r="33" spans="1:10">
      <c r="A33" s="6" t="s">
        <v>476</v>
      </c>
      <c r="B33" s="6" t="s">
        <v>678</v>
      </c>
      <c r="C33" s="6">
        <v>48</v>
      </c>
      <c r="D33" s="6">
        <v>40</v>
      </c>
      <c r="E33" s="46" t="str">
        <f t="shared" si="0"/>
        <v/>
      </c>
      <c r="F33" s="81" t="str">
        <f>IF(E33="기사임",(COUNTIF($B$2:B33,B33)-COUNTIFS($B$2:B32,B33,$E$2:E32,"")),"")</f>
        <v/>
      </c>
      <c r="G33" s="46" t="str">
        <f>IF(F33=1,COUNTIF($F$1:F33,1),"")</f>
        <v/>
      </c>
      <c r="H33" s="46">
        <f t="shared" si="1"/>
        <v>0</v>
      </c>
      <c r="I33" s="46" t="b">
        <f t="shared" si="2"/>
        <v>0</v>
      </c>
      <c r="J33" s="46" t="str">
        <f>IF(I33=FALSE,"",B33&amp;"@"&amp;COUNTIFS($B$2:B33,B33,$I$2:I33,TRUE))</f>
        <v/>
      </c>
    </row>
    <row r="34" spans="1:10">
      <c r="A34" s="6" t="s">
        <v>2280</v>
      </c>
      <c r="B34" s="6" t="s">
        <v>1992</v>
      </c>
      <c r="C34" s="6">
        <v>47</v>
      </c>
      <c r="D34" s="6">
        <v>47</v>
      </c>
      <c r="E34" s="46" t="str">
        <f t="shared" si="0"/>
        <v>기사임</v>
      </c>
      <c r="F34" s="81">
        <f>IF(E34="기사임",(COUNTIF($B$2:B34,B34)-COUNTIFS($B$2:B33,B34,$E$2:E33,"")),"")</f>
        <v>1</v>
      </c>
      <c r="G34" s="46">
        <f>IF(F34=1,COUNTIF($F$1:F34,1),"")</f>
        <v>12</v>
      </c>
      <c r="H34" s="46">
        <f t="shared" si="1"/>
        <v>0</v>
      </c>
      <c r="I34" s="46" t="b">
        <f t="shared" si="2"/>
        <v>0</v>
      </c>
      <c r="J34" s="46" t="str">
        <f>IF(I34=FALSE,"",B34&amp;"@"&amp;COUNTIFS($B$2:B34,B34,$I$2:I34,TRUE))</f>
        <v/>
      </c>
    </row>
    <row r="35" spans="1:10">
      <c r="A35" s="6" t="s">
        <v>2279</v>
      </c>
      <c r="B35" s="6" t="s">
        <v>1992</v>
      </c>
      <c r="C35" s="6">
        <v>46</v>
      </c>
      <c r="D35" s="6">
        <v>47</v>
      </c>
      <c r="E35" s="46" t="str">
        <f t="shared" si="0"/>
        <v>기사임</v>
      </c>
      <c r="F35" s="81">
        <f>IF(E35="기사임",(COUNTIF($B$2:B35,B35)-COUNTIFS($B$2:B34,B35,$E$2:E34,"")),"")</f>
        <v>2</v>
      </c>
      <c r="G35" s="46" t="str">
        <f>IF(F35=1,COUNTIF($F$1:F35,1),"")</f>
        <v/>
      </c>
      <c r="H35" s="46">
        <f t="shared" si="1"/>
        <v>0</v>
      </c>
      <c r="I35" s="46" t="b">
        <f t="shared" si="2"/>
        <v>0</v>
      </c>
      <c r="J35" s="46" t="str">
        <f>IF(I35=FALSE,"",B35&amp;"@"&amp;COUNTIFS($B$2:B35,B35,$I$2:I35,TRUE))</f>
        <v/>
      </c>
    </row>
    <row r="36" spans="1:10">
      <c r="A36" s="6" t="s">
        <v>478</v>
      </c>
      <c r="B36" s="6" t="s">
        <v>677</v>
      </c>
      <c r="C36" s="6">
        <v>45</v>
      </c>
      <c r="D36" s="6">
        <v>22</v>
      </c>
      <c r="E36" s="46" t="str">
        <f t="shared" si="0"/>
        <v/>
      </c>
      <c r="F36" s="81" t="str">
        <f>IF(E36="기사임",(COUNTIF($B$2:B36,B36)-COUNTIFS($B$2:B35,B36,$E$2:E35,"")),"")</f>
        <v/>
      </c>
      <c r="G36" s="46" t="str">
        <f>IF(F36=1,COUNTIF($F$1:F36,1),"")</f>
        <v/>
      </c>
      <c r="H36" s="46">
        <f t="shared" si="1"/>
        <v>0</v>
      </c>
      <c r="I36" s="46" t="b">
        <f t="shared" si="2"/>
        <v>0</v>
      </c>
      <c r="J36" s="46" t="str">
        <f>IF(I36=FALSE,"",B36&amp;"@"&amp;COUNTIFS($B$2:B36,B36,$I$2:I36,TRUE))</f>
        <v/>
      </c>
    </row>
    <row r="37" spans="1:10">
      <c r="A37" s="6" t="s">
        <v>2169</v>
      </c>
      <c r="B37" s="6" t="s">
        <v>676</v>
      </c>
      <c r="C37" s="6">
        <v>44</v>
      </c>
      <c r="D37" s="6">
        <v>39</v>
      </c>
      <c r="E37" s="46" t="str">
        <f t="shared" si="0"/>
        <v>기사임</v>
      </c>
      <c r="F37" s="81">
        <f>IF(E37="기사임",(COUNTIF($B$2:B37,B37)-COUNTIFS($B$2:B36,B37,$E$2:E36,"")),"")</f>
        <v>6</v>
      </c>
      <c r="G37" s="46" t="str">
        <f>IF(F37=1,COUNTIF($F$1:F37,1),"")</f>
        <v/>
      </c>
      <c r="H37" s="46">
        <f t="shared" si="1"/>
        <v>0</v>
      </c>
      <c r="I37" s="46" t="b">
        <f t="shared" si="2"/>
        <v>0</v>
      </c>
      <c r="J37" s="46" t="str">
        <f>IF(I37=FALSE,"",B37&amp;"@"&amp;COUNTIFS($B$2:B37,B37,$I$2:I37,TRUE))</f>
        <v/>
      </c>
    </row>
    <row r="38" spans="1:10">
      <c r="A38" s="6" t="s">
        <v>478</v>
      </c>
      <c r="B38" s="6" t="s">
        <v>676</v>
      </c>
      <c r="C38" s="6">
        <v>44</v>
      </c>
      <c r="D38" s="6">
        <v>27</v>
      </c>
      <c r="E38" s="46" t="str">
        <f t="shared" si="0"/>
        <v/>
      </c>
      <c r="F38" s="81" t="str">
        <f>IF(E38="기사임",(COUNTIF($B$2:B38,B38)-COUNTIFS($B$2:B37,B38,$E$2:E37,"")),"")</f>
        <v/>
      </c>
      <c r="G38" s="46" t="str">
        <f>IF(F38=1,COUNTIF($F$1:F38,1),"")</f>
        <v/>
      </c>
      <c r="H38" s="46">
        <f t="shared" si="1"/>
        <v>0</v>
      </c>
      <c r="I38" s="46" t="b">
        <f t="shared" si="2"/>
        <v>0</v>
      </c>
      <c r="J38" s="46" t="str">
        <f>IF(I38=FALSE,"",B38&amp;"@"&amp;COUNTIFS($B$2:B38,B38,$I$2:I38,TRUE))</f>
        <v/>
      </c>
    </row>
    <row r="39" spans="1:10">
      <c r="A39" s="6" t="s">
        <v>2023</v>
      </c>
      <c r="B39" s="6" t="s">
        <v>677</v>
      </c>
      <c r="C39" s="6">
        <v>43</v>
      </c>
      <c r="D39" s="6">
        <v>53</v>
      </c>
      <c r="E39" s="46" t="str">
        <f t="shared" si="0"/>
        <v>기사임</v>
      </c>
      <c r="F39" s="81">
        <f>IF(E39="기사임",(COUNTIF($B$2:B39,B39)-COUNTIFS($B$2:B38,B39,$E$2:E38,"")),"")</f>
        <v>2</v>
      </c>
      <c r="G39" s="46" t="str">
        <f>IF(F39=1,COUNTIF($F$1:F39,1),"")</f>
        <v/>
      </c>
      <c r="H39" s="46">
        <f t="shared" si="1"/>
        <v>0</v>
      </c>
      <c r="I39" s="46" t="b">
        <f t="shared" si="2"/>
        <v>0</v>
      </c>
      <c r="J39" s="46" t="str">
        <f>IF(I39=FALSE,"",B39&amp;"@"&amp;COUNTIFS($B$2:B39,B39,$I$2:I39,TRUE))</f>
        <v/>
      </c>
    </row>
    <row r="40" spans="1:10">
      <c r="A40" s="6" t="s">
        <v>487</v>
      </c>
      <c r="B40" s="6" t="s">
        <v>676</v>
      </c>
      <c r="C40" s="6">
        <v>41</v>
      </c>
      <c r="D40" s="6">
        <v>44</v>
      </c>
      <c r="E40" s="46" t="str">
        <f t="shared" si="0"/>
        <v>기사임</v>
      </c>
      <c r="F40" s="81">
        <f>IF(E40="기사임",(COUNTIF($B$2:B40,B40)-COUNTIFS($B$2:B39,B40,$E$2:E39,"")),"")</f>
        <v>7</v>
      </c>
      <c r="G40" s="46" t="str">
        <f>IF(F40=1,COUNTIF($F$1:F40,1),"")</f>
        <v/>
      </c>
      <c r="H40" s="46">
        <f t="shared" si="1"/>
        <v>0</v>
      </c>
      <c r="I40" s="46" t="b">
        <f t="shared" si="2"/>
        <v>0</v>
      </c>
      <c r="J40" s="46" t="str">
        <f>IF(I40=FALSE,"",B40&amp;"@"&amp;COUNTIFS($B$2:B40,B40,$I$2:I40,TRUE))</f>
        <v/>
      </c>
    </row>
    <row r="41" spans="1:10">
      <c r="A41" s="6" t="s">
        <v>472</v>
      </c>
      <c r="B41" s="6" t="s">
        <v>677</v>
      </c>
      <c r="C41" s="6">
        <v>39</v>
      </c>
      <c r="D41" s="6">
        <v>28</v>
      </c>
      <c r="E41" s="46" t="str">
        <f t="shared" si="0"/>
        <v/>
      </c>
      <c r="F41" s="81" t="str">
        <f>IF(E41="기사임",(COUNTIF($B$2:B41,B41)-COUNTIFS($B$2:B40,B41,$E$2:E40,"")),"")</f>
        <v/>
      </c>
      <c r="G41" s="46" t="str">
        <f>IF(F41=1,COUNTIF($F$1:F41,1),"")</f>
        <v/>
      </c>
      <c r="H41" s="46">
        <f t="shared" si="1"/>
        <v>0</v>
      </c>
      <c r="I41" s="46" t="b">
        <f t="shared" si="2"/>
        <v>0</v>
      </c>
      <c r="J41" s="46" t="str">
        <f>IF(I41=FALSE,"",B41&amp;"@"&amp;COUNTIFS($B$2:B41,B41,$I$2:I41,TRUE))</f>
        <v/>
      </c>
    </row>
    <row r="42" spans="1:10">
      <c r="A42" s="6" t="s">
        <v>2023</v>
      </c>
      <c r="B42" s="6" t="s">
        <v>676</v>
      </c>
      <c r="C42" s="6">
        <v>39</v>
      </c>
      <c r="D42" s="6">
        <v>45</v>
      </c>
      <c r="E42" s="46" t="str">
        <f t="shared" si="0"/>
        <v>기사임</v>
      </c>
      <c r="F42" s="81">
        <f>IF(E42="기사임",(COUNTIF($B$2:B42,B42)-COUNTIFS($B$2:B41,B42,$E$2:E41,"")),"")</f>
        <v>8</v>
      </c>
      <c r="G42" s="46" t="str">
        <f>IF(F42=1,COUNTIF($F$1:F42,1),"")</f>
        <v/>
      </c>
      <c r="H42" s="46">
        <f t="shared" si="1"/>
        <v>0</v>
      </c>
      <c r="I42" s="46" t="b">
        <f t="shared" si="2"/>
        <v>0</v>
      </c>
      <c r="J42" s="46" t="str">
        <f>IF(I42=FALSE,"",B42&amp;"@"&amp;COUNTIFS($B$2:B42,B42,$I$2:I42,TRUE))</f>
        <v/>
      </c>
    </row>
    <row r="43" spans="1:10">
      <c r="A43" s="6" t="s">
        <v>478</v>
      </c>
      <c r="B43" s="6" t="s">
        <v>680</v>
      </c>
      <c r="C43" s="6">
        <v>39</v>
      </c>
      <c r="D43" s="6">
        <v>19</v>
      </c>
      <c r="E43" s="46" t="str">
        <f t="shared" si="0"/>
        <v/>
      </c>
      <c r="F43" s="81" t="str">
        <f>IF(E43="기사임",(COUNTIF($B$2:B43,B43)-COUNTIFS($B$2:B42,B43,$E$2:E42,"")),"")</f>
        <v/>
      </c>
      <c r="G43" s="46" t="str">
        <f>IF(F43=1,COUNTIF($F$1:F43,1),"")</f>
        <v/>
      </c>
      <c r="H43" s="46">
        <f t="shared" si="1"/>
        <v>0</v>
      </c>
      <c r="I43" s="46" t="b">
        <f t="shared" si="2"/>
        <v>0</v>
      </c>
      <c r="J43" s="46" t="str">
        <f>IF(I43=FALSE,"",B43&amp;"@"&amp;COUNTIFS($B$2:B43,B43,$I$2:I43,TRUE))</f>
        <v/>
      </c>
    </row>
    <row r="44" spans="1:10">
      <c r="A44" s="6" t="s">
        <v>491</v>
      </c>
      <c r="B44" s="6" t="s">
        <v>680</v>
      </c>
      <c r="C44" s="6">
        <v>38</v>
      </c>
      <c r="D44" s="6">
        <v>30</v>
      </c>
      <c r="E44" s="46" t="str">
        <f t="shared" si="0"/>
        <v/>
      </c>
      <c r="F44" s="81" t="str">
        <f>IF(E44="기사임",(COUNTIF($B$2:B44,B44)-COUNTIFS($B$2:B43,B44,$E$2:E43,"")),"")</f>
        <v/>
      </c>
      <c r="G44" s="46" t="str">
        <f>IF(F44=1,COUNTIF($F$1:F44,1),"")</f>
        <v/>
      </c>
      <c r="H44" s="46">
        <f t="shared" si="1"/>
        <v>0</v>
      </c>
      <c r="I44" s="46" t="b">
        <f t="shared" si="2"/>
        <v>0</v>
      </c>
      <c r="J44" s="46" t="str">
        <f>IF(I44=FALSE,"",B44&amp;"@"&amp;COUNTIFS($B$2:B44,B44,$I$2:I44,TRUE))</f>
        <v/>
      </c>
    </row>
    <row r="45" spans="1:10">
      <c r="A45" s="6" t="s">
        <v>2279</v>
      </c>
      <c r="B45" s="6" t="s">
        <v>677</v>
      </c>
      <c r="C45" s="6">
        <v>37</v>
      </c>
      <c r="D45" s="6">
        <v>39</v>
      </c>
      <c r="E45" s="46" t="str">
        <f t="shared" si="0"/>
        <v>기사임</v>
      </c>
      <c r="F45" s="81">
        <f>IF(E45="기사임",(COUNTIF($B$2:B45,B45)-COUNTIFS($B$2:B44,B45,$E$2:E44,"")),"")</f>
        <v>3</v>
      </c>
      <c r="G45" s="46" t="str">
        <f>IF(F45=1,COUNTIF($F$1:F45,1),"")</f>
        <v/>
      </c>
      <c r="H45" s="46">
        <f t="shared" si="1"/>
        <v>0</v>
      </c>
      <c r="I45" s="46" t="b">
        <f t="shared" si="2"/>
        <v>0</v>
      </c>
      <c r="J45" s="46" t="str">
        <f>IF(I45=FALSE,"",B45&amp;"@"&amp;COUNTIFS($B$2:B45,B45,$I$2:I45,TRUE))</f>
        <v/>
      </c>
    </row>
    <row r="46" spans="1:10">
      <c r="A46" s="6" t="s">
        <v>2171</v>
      </c>
      <c r="B46" s="6" t="s">
        <v>675</v>
      </c>
      <c r="C46" s="6">
        <v>36</v>
      </c>
      <c r="D46" s="6">
        <v>29</v>
      </c>
      <c r="E46" s="46" t="str">
        <f t="shared" si="0"/>
        <v>기사임</v>
      </c>
      <c r="F46" s="81">
        <f>IF(E46="기사임",(COUNTIF($B$2:B46,B46)-COUNTIFS($B$2:B45,B46,$E$2:E45,"")),"")</f>
        <v>4</v>
      </c>
      <c r="G46" s="46" t="str">
        <f>IF(F46=1,COUNTIF($F$1:F46,1),"")</f>
        <v/>
      </c>
      <c r="H46" s="46">
        <f t="shared" si="1"/>
        <v>1</v>
      </c>
      <c r="I46" s="46" t="b">
        <f t="shared" si="2"/>
        <v>1</v>
      </c>
      <c r="J46" s="46" t="str">
        <f>IF(I46=FALSE,"",B46&amp;"@"&amp;COUNTIFS($B$2:B46,B46,$I$2:I46,TRUE))</f>
        <v>South Korea@4</v>
      </c>
    </row>
    <row r="47" spans="1:10">
      <c r="A47" s="6" t="s">
        <v>1300</v>
      </c>
      <c r="B47" s="6" t="s">
        <v>676</v>
      </c>
      <c r="C47" s="6">
        <v>35</v>
      </c>
      <c r="D47" s="6">
        <v>34</v>
      </c>
      <c r="E47" s="46" t="str">
        <f t="shared" si="0"/>
        <v>기사임</v>
      </c>
      <c r="F47" s="81">
        <f>IF(E47="기사임",(COUNTIF($B$2:B47,B47)-COUNTIFS($B$2:B46,B47,$E$2:E46,"")),"")</f>
        <v>9</v>
      </c>
      <c r="G47" s="46" t="str">
        <f>IF(F47=1,COUNTIF($F$1:F47,1),"")</f>
        <v/>
      </c>
      <c r="H47" s="46">
        <f t="shared" si="1"/>
        <v>0</v>
      </c>
      <c r="I47" s="46" t="b">
        <f t="shared" si="2"/>
        <v>0</v>
      </c>
      <c r="J47" s="46" t="str">
        <f>IF(I47=FALSE,"",B47&amp;"@"&amp;COUNTIFS($B$2:B47,B47,$I$2:I47,TRUE))</f>
        <v/>
      </c>
    </row>
    <row r="48" spans="1:10">
      <c r="A48" s="6" t="s">
        <v>1480</v>
      </c>
      <c r="B48" s="6" t="s">
        <v>680</v>
      </c>
      <c r="C48" s="6">
        <v>35</v>
      </c>
      <c r="D48" s="6">
        <v>28</v>
      </c>
      <c r="E48" s="46" t="str">
        <f t="shared" si="0"/>
        <v>기사임</v>
      </c>
      <c r="F48" s="81">
        <f>IF(E48="기사임",(COUNTIF($B$2:B48,B48)-COUNTIFS($B$2:B47,B48,$E$2:E47,"")),"")</f>
        <v>4</v>
      </c>
      <c r="G48" s="46" t="str">
        <f>IF(F48=1,COUNTIF($F$1:F48,1),"")</f>
        <v/>
      </c>
      <c r="H48" s="46">
        <f t="shared" si="1"/>
        <v>0</v>
      </c>
      <c r="I48" s="46" t="b">
        <f t="shared" si="2"/>
        <v>0</v>
      </c>
      <c r="J48" s="46" t="str">
        <f>IF(I48=FALSE,"",B48&amp;"@"&amp;COUNTIFS($B$2:B48,B48,$I$2:I48,TRUE))</f>
        <v/>
      </c>
    </row>
    <row r="49" spans="1:10">
      <c r="A49" s="6" t="s">
        <v>487</v>
      </c>
      <c r="B49" s="6" t="s">
        <v>675</v>
      </c>
      <c r="C49" s="6">
        <v>35</v>
      </c>
      <c r="D49" s="6">
        <v>37</v>
      </c>
      <c r="E49" s="46" t="str">
        <f t="shared" si="0"/>
        <v>기사임</v>
      </c>
      <c r="F49" s="81">
        <f>IF(E49="기사임",(COUNTIF($B$2:B49,B49)-COUNTIFS($B$2:B48,B49,$E$2:E48,"")),"")</f>
        <v>5</v>
      </c>
      <c r="G49" s="46" t="str">
        <f>IF(F49=1,COUNTIF($F$1:F49,1),"")</f>
        <v/>
      </c>
      <c r="H49" s="46">
        <f t="shared" si="1"/>
        <v>1</v>
      </c>
      <c r="I49" s="46" t="b">
        <f t="shared" si="2"/>
        <v>1</v>
      </c>
      <c r="J49" s="46" t="str">
        <f>IF(I49=FALSE,"",B49&amp;"@"&amp;COUNTIFS($B$2:B49,B49,$I$2:I49,TRUE))</f>
        <v>South Korea@5</v>
      </c>
    </row>
    <row r="50" spans="1:10">
      <c r="A50" s="6" t="s">
        <v>1301</v>
      </c>
      <c r="B50" s="6" t="s">
        <v>676</v>
      </c>
      <c r="C50" s="6">
        <v>34</v>
      </c>
      <c r="D50" s="6">
        <v>35</v>
      </c>
      <c r="E50" s="46" t="str">
        <f t="shared" si="0"/>
        <v>기사임</v>
      </c>
      <c r="F50" s="81">
        <f>IF(E50="기사임",(COUNTIF($B$2:B50,B50)-COUNTIFS($B$2:B49,B50,$E$2:E49,"")),"")</f>
        <v>10</v>
      </c>
      <c r="G50" s="46" t="str">
        <f>IF(F50=1,COUNTIF($F$1:F50,1),"")</f>
        <v/>
      </c>
      <c r="H50" s="46">
        <f t="shared" si="1"/>
        <v>0</v>
      </c>
      <c r="I50" s="46" t="b">
        <f t="shared" si="2"/>
        <v>0</v>
      </c>
      <c r="J50" s="46" t="str">
        <f>IF(I50=FALSE,"",B50&amp;"@"&amp;COUNTIFS($B$2:B50,B50,$I$2:I50,TRUE))</f>
        <v/>
      </c>
    </row>
    <row r="51" spans="1:10">
      <c r="A51" s="6" t="s">
        <v>1480</v>
      </c>
      <c r="B51" s="6" t="s">
        <v>677</v>
      </c>
      <c r="C51" s="6">
        <v>34</v>
      </c>
      <c r="D51" s="6">
        <v>30</v>
      </c>
      <c r="E51" s="46" t="str">
        <f t="shared" si="0"/>
        <v>기사임</v>
      </c>
      <c r="F51" s="81">
        <f>IF(E51="기사임",(COUNTIF($B$2:B51,B51)-COUNTIFS($B$2:B50,B51,$E$2:E50,"")),"")</f>
        <v>4</v>
      </c>
      <c r="G51" s="46" t="str">
        <f>IF(F51=1,COUNTIF($F$1:F51,1),"")</f>
        <v/>
      </c>
      <c r="H51" s="46">
        <f t="shared" si="1"/>
        <v>0</v>
      </c>
      <c r="I51" s="46" t="b">
        <f t="shared" si="2"/>
        <v>0</v>
      </c>
      <c r="J51" s="46" t="str">
        <f>IF(I51=FALSE,"",B51&amp;"@"&amp;COUNTIFS($B$2:B51,B51,$I$2:I51,TRUE))</f>
        <v/>
      </c>
    </row>
    <row r="52" spans="1:10">
      <c r="A52" s="6" t="s">
        <v>476</v>
      </c>
      <c r="B52" s="6" t="s">
        <v>676</v>
      </c>
      <c r="C52" s="6">
        <v>34</v>
      </c>
      <c r="D52" s="6">
        <v>27</v>
      </c>
      <c r="E52" s="46" t="str">
        <f t="shared" si="0"/>
        <v/>
      </c>
      <c r="F52" s="81" t="str">
        <f>IF(E52="기사임",(COUNTIF($B$2:B52,B52)-COUNTIFS($B$2:B51,B52,$E$2:E51,"")),"")</f>
        <v/>
      </c>
      <c r="G52" s="46" t="str">
        <f>IF(F52=1,COUNTIF($F$1:F52,1),"")</f>
        <v/>
      </c>
      <c r="H52" s="46">
        <f t="shared" si="1"/>
        <v>0</v>
      </c>
      <c r="I52" s="46" t="b">
        <f t="shared" si="2"/>
        <v>0</v>
      </c>
      <c r="J52" s="46" t="str">
        <f>IF(I52=FALSE,"",B52&amp;"@"&amp;COUNTIFS($B$2:B52,B52,$I$2:I52,TRUE))</f>
        <v/>
      </c>
    </row>
    <row r="53" spans="1:10">
      <c r="A53" s="6" t="s">
        <v>472</v>
      </c>
      <c r="B53" s="6" t="s">
        <v>686</v>
      </c>
      <c r="C53" s="6">
        <v>32</v>
      </c>
      <c r="D53" s="6">
        <v>31</v>
      </c>
      <c r="E53" s="46" t="str">
        <f t="shared" si="0"/>
        <v/>
      </c>
      <c r="F53" s="81" t="str">
        <f>IF(E53="기사임",(COUNTIF($B$2:B53,B53)-COUNTIFS($B$2:B52,B53,$E$2:E52,"")),"")</f>
        <v/>
      </c>
      <c r="G53" s="46" t="str">
        <f>IF(F53=1,COUNTIF($F$1:F53,1),"")</f>
        <v/>
      </c>
      <c r="H53" s="46">
        <f t="shared" si="1"/>
        <v>0</v>
      </c>
      <c r="I53" s="46" t="b">
        <f t="shared" si="2"/>
        <v>0</v>
      </c>
      <c r="J53" s="46" t="str">
        <f>IF(I53=FALSE,"",B53&amp;"@"&amp;COUNTIFS($B$2:B53,B53,$I$2:I53,TRUE))</f>
        <v/>
      </c>
    </row>
    <row r="54" spans="1:10">
      <c r="A54" s="6" t="s">
        <v>472</v>
      </c>
      <c r="B54" s="6" t="s">
        <v>681</v>
      </c>
      <c r="C54" s="6">
        <v>31</v>
      </c>
      <c r="D54" s="6">
        <v>23</v>
      </c>
      <c r="E54" s="46" t="str">
        <f t="shared" si="0"/>
        <v/>
      </c>
      <c r="F54" s="81" t="str">
        <f>IF(E54="기사임",(COUNTIF($B$2:B54,B54)-COUNTIFS($B$2:B53,B54,$E$2:E53,"")),"")</f>
        <v/>
      </c>
      <c r="G54" s="46" t="str">
        <f>IF(F54=1,COUNTIF($F$1:F54,1),"")</f>
        <v/>
      </c>
      <c r="H54" s="46">
        <f t="shared" si="1"/>
        <v>0</v>
      </c>
      <c r="I54" s="46" t="b">
        <f t="shared" si="2"/>
        <v>0</v>
      </c>
      <c r="J54" s="46" t="str">
        <f>IF(I54=FALSE,"",B54&amp;"@"&amp;COUNTIFS($B$2:B54,B54,$I$2:I54,TRUE))</f>
        <v/>
      </c>
    </row>
    <row r="55" spans="1:10">
      <c r="A55" s="6" t="s">
        <v>472</v>
      </c>
      <c r="B55" s="6" t="s">
        <v>680</v>
      </c>
      <c r="C55" s="6">
        <v>31</v>
      </c>
      <c r="D55" s="6">
        <v>28</v>
      </c>
      <c r="E55" s="46" t="str">
        <f t="shared" si="0"/>
        <v/>
      </c>
      <c r="F55" s="81" t="str">
        <f>IF(E55="기사임",(COUNTIF($B$2:B55,B55)-COUNTIFS($B$2:B54,B55,$E$2:E54,"")),"")</f>
        <v/>
      </c>
      <c r="G55" s="46" t="str">
        <f>IF(F55=1,COUNTIF($F$1:F55,1),"")</f>
        <v/>
      </c>
      <c r="H55" s="46">
        <f t="shared" si="1"/>
        <v>0</v>
      </c>
      <c r="I55" s="46" t="b">
        <f t="shared" si="2"/>
        <v>0</v>
      </c>
      <c r="J55" s="46" t="str">
        <f>IF(I55=FALSE,"",B55&amp;"@"&amp;COUNTIFS($B$2:B55,B55,$I$2:I55,TRUE))</f>
        <v/>
      </c>
    </row>
    <row r="56" spans="1:10">
      <c r="A56" s="6" t="s">
        <v>2171</v>
      </c>
      <c r="B56" s="6" t="s">
        <v>676</v>
      </c>
      <c r="C56" s="6">
        <v>31</v>
      </c>
      <c r="D56" s="6">
        <v>36</v>
      </c>
      <c r="E56" s="46" t="str">
        <f t="shared" si="0"/>
        <v>기사임</v>
      </c>
      <c r="F56" s="81">
        <f>IF(E56="기사임",(COUNTIF($B$2:B56,B56)-COUNTIFS($B$2:B55,B56,$E$2:E55,"")),"")</f>
        <v>11</v>
      </c>
      <c r="G56" s="46" t="str">
        <f>IF(F56=1,COUNTIF($F$1:F56,1),"")</f>
        <v/>
      </c>
      <c r="H56" s="46">
        <f t="shared" si="1"/>
        <v>0</v>
      </c>
      <c r="I56" s="46" t="b">
        <f t="shared" si="2"/>
        <v>0</v>
      </c>
      <c r="J56" s="46" t="str">
        <f>IF(I56=FALSE,"",B56&amp;"@"&amp;COUNTIFS($B$2:B56,B56,$I$2:I56,TRUE))</f>
        <v/>
      </c>
    </row>
    <row r="57" spans="1:10">
      <c r="A57" s="6" t="s">
        <v>2280</v>
      </c>
      <c r="B57" s="6" t="s">
        <v>681</v>
      </c>
      <c r="C57" s="6">
        <v>31</v>
      </c>
      <c r="D57" s="6">
        <v>25</v>
      </c>
      <c r="E57" s="46" t="str">
        <f t="shared" si="0"/>
        <v>기사임</v>
      </c>
      <c r="F57" s="81">
        <f>IF(E57="기사임",(COUNTIF($B$2:B57,B57)-COUNTIFS($B$2:B56,B57,$E$2:E56,"")),"")</f>
        <v>1</v>
      </c>
      <c r="G57" s="46">
        <f>IF(F57=1,COUNTIF($F$1:F57,1),"")</f>
        <v>13</v>
      </c>
      <c r="H57" s="46">
        <f t="shared" si="1"/>
        <v>0</v>
      </c>
      <c r="I57" s="46" t="b">
        <f t="shared" si="2"/>
        <v>0</v>
      </c>
      <c r="J57" s="46" t="str">
        <f>IF(I57=FALSE,"",B57&amp;"@"&amp;COUNTIFS($B$2:B57,B57,$I$2:I57,TRUE))</f>
        <v/>
      </c>
    </row>
    <row r="58" spans="1:10">
      <c r="A58" s="6" t="s">
        <v>2284</v>
      </c>
      <c r="B58" s="6" t="s">
        <v>675</v>
      </c>
      <c r="C58" s="6">
        <v>31</v>
      </c>
      <c r="D58" s="6">
        <v>33</v>
      </c>
      <c r="E58" s="46" t="str">
        <f t="shared" si="0"/>
        <v>기사임</v>
      </c>
      <c r="F58" s="81">
        <f>IF(E58="기사임",(COUNTIF($B$2:B58,B58)-COUNTIFS($B$2:B57,B58,$E$2:E57,"")),"")</f>
        <v>6</v>
      </c>
      <c r="G58" s="46" t="str">
        <f>IF(F58=1,COUNTIF($F$1:F58,1),"")</f>
        <v/>
      </c>
      <c r="H58" s="46">
        <f t="shared" si="1"/>
        <v>1</v>
      </c>
      <c r="I58" s="46" t="b">
        <f t="shared" si="2"/>
        <v>1</v>
      </c>
      <c r="J58" s="46" t="str">
        <f>IF(I58=FALSE,"",B58&amp;"@"&amp;COUNTIFS($B$2:B58,B58,$I$2:I58,TRUE))</f>
        <v>South Korea@6</v>
      </c>
    </row>
    <row r="59" spans="1:10">
      <c r="A59" s="6" t="s">
        <v>2279</v>
      </c>
      <c r="B59" s="6" t="s">
        <v>682</v>
      </c>
      <c r="C59" s="6">
        <v>30</v>
      </c>
      <c r="D59" s="6">
        <v>27</v>
      </c>
      <c r="E59" s="46" t="str">
        <f t="shared" si="0"/>
        <v>기사임</v>
      </c>
      <c r="F59" s="81">
        <f>IF(E59="기사임",(COUNTIF($B$2:B59,B59)-COUNTIFS($B$2:B58,B59,$E$2:E58,"")),"")</f>
        <v>1</v>
      </c>
      <c r="G59" s="46">
        <f>IF(F59=1,COUNTIF($F$1:F59,1),"")</f>
        <v>14</v>
      </c>
      <c r="H59" s="46">
        <f t="shared" si="1"/>
        <v>0</v>
      </c>
      <c r="I59" s="46" t="b">
        <f t="shared" si="2"/>
        <v>0</v>
      </c>
      <c r="J59" s="46" t="str">
        <f>IF(I59=FALSE,"",B59&amp;"@"&amp;COUNTIFS($B$2:B59,B59,$I$2:I59,TRUE))</f>
        <v/>
      </c>
    </row>
    <row r="60" spans="1:10">
      <c r="A60" s="6" t="s">
        <v>637</v>
      </c>
      <c r="B60" s="6" t="s">
        <v>678</v>
      </c>
      <c r="C60" s="6">
        <v>30</v>
      </c>
      <c r="D60" s="6">
        <v>19</v>
      </c>
      <c r="E60" s="46" t="str">
        <f t="shared" si="0"/>
        <v>기사임</v>
      </c>
      <c r="F60" s="81">
        <f>IF(E60="기사임",(COUNTIF($B$2:B60,B60)-COUNTIFS($B$2:B59,B60,$E$2:E59,"")),"")</f>
        <v>2</v>
      </c>
      <c r="G60" s="46" t="str">
        <f>IF(F60=1,COUNTIF($F$1:F60,1),"")</f>
        <v/>
      </c>
      <c r="H60" s="46">
        <f t="shared" si="1"/>
        <v>0</v>
      </c>
      <c r="I60" s="46" t="b">
        <f t="shared" si="2"/>
        <v>0</v>
      </c>
      <c r="J60" s="46" t="str">
        <f>IF(I60=FALSE,"",B60&amp;"@"&amp;COUNTIFS($B$2:B60,B60,$I$2:I60,TRUE))</f>
        <v/>
      </c>
    </row>
    <row r="61" spans="1:10">
      <c r="A61" s="6" t="s">
        <v>472</v>
      </c>
      <c r="B61" s="6" t="s">
        <v>679</v>
      </c>
      <c r="C61" s="6">
        <v>29</v>
      </c>
      <c r="D61" s="6">
        <v>27</v>
      </c>
      <c r="E61" s="46" t="str">
        <f t="shared" si="0"/>
        <v/>
      </c>
      <c r="F61" s="81" t="str">
        <f>IF(E61="기사임",(COUNTIF($B$2:B61,B61)-COUNTIFS($B$2:B60,B61,$E$2:E60,"")),"")</f>
        <v/>
      </c>
      <c r="G61" s="46" t="str">
        <f>IF(F61=1,COUNTIF($F$1:F61,1),"")</f>
        <v/>
      </c>
      <c r="H61" s="46">
        <f t="shared" si="1"/>
        <v>0</v>
      </c>
      <c r="I61" s="46" t="b">
        <f t="shared" si="2"/>
        <v>0</v>
      </c>
      <c r="J61" s="46" t="str">
        <f>IF(I61=FALSE,"",B61&amp;"@"&amp;COUNTIFS($B$2:B61,B61,$I$2:I61,TRUE))</f>
        <v/>
      </c>
    </row>
    <row r="62" spans="1:10">
      <c r="A62" s="6" t="s">
        <v>472</v>
      </c>
      <c r="B62" s="6" t="s">
        <v>684</v>
      </c>
      <c r="C62" s="6">
        <v>29</v>
      </c>
      <c r="D62" s="6">
        <v>27</v>
      </c>
      <c r="E62" s="46" t="str">
        <f t="shared" si="0"/>
        <v/>
      </c>
      <c r="F62" s="81" t="str">
        <f>IF(E62="기사임",(COUNTIF($B$2:B62,B62)-COUNTIFS($B$2:B61,B62,$E$2:E61,"")),"")</f>
        <v/>
      </c>
      <c r="G62" s="46" t="str">
        <f>IF(F62=1,COUNTIF($F$1:F62,1),"")</f>
        <v/>
      </c>
      <c r="H62" s="46">
        <f t="shared" si="1"/>
        <v>1</v>
      </c>
      <c r="I62" s="46" t="b">
        <f t="shared" si="2"/>
        <v>0</v>
      </c>
      <c r="J62" s="46" t="str">
        <f>IF(I62=FALSE,"",B62&amp;"@"&amp;COUNTIFS($B$2:B62,B62,$I$2:I62,TRUE))</f>
        <v/>
      </c>
    </row>
    <row r="63" spans="1:10">
      <c r="A63" s="6" t="s">
        <v>1552</v>
      </c>
      <c r="B63" s="6" t="s">
        <v>675</v>
      </c>
      <c r="C63" s="6">
        <v>28</v>
      </c>
      <c r="D63" s="6">
        <v>28</v>
      </c>
      <c r="E63" s="46" t="str">
        <f t="shared" si="0"/>
        <v>기사임</v>
      </c>
      <c r="F63" s="81">
        <f>IF(E63="기사임",(COUNTIF($B$2:B63,B63)-COUNTIFS($B$2:B62,B63,$E$2:E62,"")),"")</f>
        <v>7</v>
      </c>
      <c r="G63" s="46" t="str">
        <f>IF(F63=1,COUNTIF($F$1:F63,1),"")</f>
        <v/>
      </c>
      <c r="H63" s="46">
        <f t="shared" si="1"/>
        <v>1</v>
      </c>
      <c r="I63" s="46" t="b">
        <f t="shared" si="2"/>
        <v>1</v>
      </c>
      <c r="J63" s="46" t="str">
        <f>IF(I63=FALSE,"",B63&amp;"@"&amp;COUNTIFS($B$2:B63,B63,$I$2:I63,TRUE))</f>
        <v>South Korea@7</v>
      </c>
    </row>
    <row r="64" spans="1:10">
      <c r="A64" s="6" t="s">
        <v>2027</v>
      </c>
      <c r="B64" s="6" t="s">
        <v>675</v>
      </c>
      <c r="C64" s="6">
        <v>28</v>
      </c>
      <c r="D64" s="6">
        <v>32</v>
      </c>
      <c r="E64" s="46" t="str">
        <f t="shared" si="0"/>
        <v>기사임</v>
      </c>
      <c r="F64" s="81">
        <f>IF(E64="기사임",(COUNTIF($B$2:B64,B64)-COUNTIFS($B$2:B63,B64,$E$2:E63,"")),"")</f>
        <v>8</v>
      </c>
      <c r="G64" s="46" t="str">
        <f>IF(F64=1,COUNTIF($F$1:F64,1),"")</f>
        <v/>
      </c>
      <c r="H64" s="46">
        <f t="shared" si="1"/>
        <v>1</v>
      </c>
      <c r="I64" s="46" t="b">
        <f t="shared" si="2"/>
        <v>1</v>
      </c>
      <c r="J64" s="46" t="str">
        <f>IF(I64=FALSE,"",B64&amp;"@"&amp;COUNTIFS($B$2:B64,B64,$I$2:I64,TRUE))</f>
        <v>South Korea@8</v>
      </c>
    </row>
    <row r="65" spans="1:10">
      <c r="A65" s="6" t="s">
        <v>491</v>
      </c>
      <c r="B65" s="6" t="s">
        <v>676</v>
      </c>
      <c r="C65" s="6">
        <v>28</v>
      </c>
      <c r="D65" s="6">
        <v>22</v>
      </c>
      <c r="E65" s="46" t="str">
        <f t="shared" si="0"/>
        <v/>
      </c>
      <c r="F65" s="81" t="str">
        <f>IF(E65="기사임",(COUNTIF($B$2:B65,B65)-COUNTIFS($B$2:B64,B65,$E$2:E64,"")),"")</f>
        <v/>
      </c>
      <c r="G65" s="46" t="str">
        <f>IF(F65=1,COUNTIF($F$1:F65,1),"")</f>
        <v/>
      </c>
      <c r="H65" s="46">
        <f t="shared" si="1"/>
        <v>0</v>
      </c>
      <c r="I65" s="46" t="b">
        <f t="shared" si="2"/>
        <v>0</v>
      </c>
      <c r="J65" s="46" t="str">
        <f>IF(I65=FALSE,"",B65&amp;"@"&amp;COUNTIFS($B$2:B65,B65,$I$2:I65,TRUE))</f>
        <v/>
      </c>
    </row>
    <row r="66" spans="1:10">
      <c r="A66" s="6" t="s">
        <v>1484</v>
      </c>
      <c r="B66" s="6" t="s">
        <v>675</v>
      </c>
      <c r="C66" s="6">
        <v>27</v>
      </c>
      <c r="D66" s="6">
        <v>18</v>
      </c>
      <c r="E66" s="46" t="str">
        <f t="shared" ref="E66:E129" si="6">IF(AND(LEFT(A66,17)="/global/archives/",ISNUMBER(_xlfn.NUMBERVALUE(MID(A66,18,1))),ISERROR(FIND("ckattempt",A66)),ISERROR(FIND("preview",A66))),"기사임","")</f>
        <v/>
      </c>
      <c r="F66" s="81" t="str">
        <f>IF(E66="기사임",(COUNTIF($B$2:B66,B66)-COUNTIFS($B$2:B65,B66,$E$2:E65,"")),"")</f>
        <v/>
      </c>
      <c r="G66" s="46" t="str">
        <f>IF(F66=1,COUNTIF($F$1:F66,1),"")</f>
        <v/>
      </c>
      <c r="H66" s="46">
        <f t="shared" ref="H66:H129" si="7">COUNTIF($L$2:$L$4,B66)</f>
        <v>1</v>
      </c>
      <c r="I66" s="46" t="b">
        <f t="shared" si="2"/>
        <v>0</v>
      </c>
      <c r="J66" s="46" t="str">
        <f>IF(I66=FALSE,"",B66&amp;"@"&amp;COUNTIFS($B$2:B66,B66,$I$2:I66,TRUE))</f>
        <v/>
      </c>
    </row>
    <row r="67" spans="1:10">
      <c r="A67" s="6" t="s">
        <v>1482</v>
      </c>
      <c r="B67" s="6" t="s">
        <v>675</v>
      </c>
      <c r="C67" s="6">
        <v>27</v>
      </c>
      <c r="D67" s="6">
        <v>21</v>
      </c>
      <c r="E67" s="46" t="str">
        <f t="shared" si="6"/>
        <v/>
      </c>
      <c r="F67" s="81" t="str">
        <f>IF(E67="기사임",(COUNTIF($B$2:B67,B67)-COUNTIFS($B$2:B66,B67,$E$2:E66,"")),"")</f>
        <v/>
      </c>
      <c r="G67" s="46" t="str">
        <f>IF(F67=1,COUNTIF($F$1:F67,1),"")</f>
        <v/>
      </c>
      <c r="H67" s="46">
        <f t="shared" si="7"/>
        <v>1</v>
      </c>
      <c r="I67" s="46" t="b">
        <f t="shared" ref="I67:I130" si="8">AND(H67=1,F67&gt;=1,F67&lt;&gt;"")</f>
        <v>0</v>
      </c>
      <c r="J67" s="46" t="str">
        <f>IF(I67=FALSE,"",B67&amp;"@"&amp;COUNTIFS($B$2:B67,B67,$I$2:I67,TRUE))</f>
        <v/>
      </c>
    </row>
    <row r="68" spans="1:10">
      <c r="A68" s="6" t="s">
        <v>1489</v>
      </c>
      <c r="B68" s="6" t="s">
        <v>675</v>
      </c>
      <c r="C68" s="6">
        <v>26</v>
      </c>
      <c r="D68" s="6">
        <v>22</v>
      </c>
      <c r="E68" s="46" t="str">
        <f t="shared" si="6"/>
        <v>기사임</v>
      </c>
      <c r="F68" s="81">
        <f>IF(E68="기사임",(COUNTIF($B$2:B68,B68)-COUNTIFS($B$2:B67,B68,$E$2:E67,"")),"")</f>
        <v>9</v>
      </c>
      <c r="G68" s="46" t="str">
        <f>IF(F68=1,COUNTIF($F$1:F68,1),"")</f>
        <v/>
      </c>
      <c r="H68" s="46">
        <f t="shared" si="7"/>
        <v>1</v>
      </c>
      <c r="I68" s="46" t="b">
        <f t="shared" si="8"/>
        <v>1</v>
      </c>
      <c r="J68" s="46" t="str">
        <f>IF(I68=FALSE,"",B68&amp;"@"&amp;COUNTIFS($B$2:B68,B68,$I$2:I68,TRUE))</f>
        <v>South Korea@9</v>
      </c>
    </row>
    <row r="69" spans="1:10">
      <c r="A69" s="6" t="s">
        <v>476</v>
      </c>
      <c r="B69" s="6" t="s">
        <v>680</v>
      </c>
      <c r="C69" s="6">
        <v>26</v>
      </c>
      <c r="D69" s="6">
        <v>22</v>
      </c>
      <c r="E69" s="46" t="str">
        <f t="shared" si="6"/>
        <v/>
      </c>
      <c r="F69" s="81" t="str">
        <f>IF(E69="기사임",(COUNTIF($B$2:B69,B69)-COUNTIFS($B$2:B68,B69,$E$2:E68,"")),"")</f>
        <v/>
      </c>
      <c r="G69" s="46" t="str">
        <f>IF(F69=1,COUNTIF($F$1:F69,1),"")</f>
        <v/>
      </c>
      <c r="H69" s="46">
        <f t="shared" si="7"/>
        <v>0</v>
      </c>
      <c r="I69" s="46" t="b">
        <f t="shared" si="8"/>
        <v>0</v>
      </c>
      <c r="J69" s="46" t="str">
        <f>IF(I69=FALSE,"",B69&amp;"@"&amp;COUNTIFS($B$2:B69,B69,$I$2:I69,TRUE))</f>
        <v/>
      </c>
    </row>
    <row r="70" spans="1:10">
      <c r="A70" s="6" t="s">
        <v>2023</v>
      </c>
      <c r="B70" s="6" t="s">
        <v>690</v>
      </c>
      <c r="C70" s="6">
        <v>25</v>
      </c>
      <c r="D70" s="6">
        <v>28</v>
      </c>
      <c r="E70" s="46" t="str">
        <f t="shared" si="6"/>
        <v>기사임</v>
      </c>
      <c r="F70" s="81">
        <f>IF(E70="기사임",(COUNTIF($B$2:B70,B70)-COUNTIFS($B$2:B69,B70,$E$2:E69,"")),"")</f>
        <v>2</v>
      </c>
      <c r="G70" s="46" t="str">
        <f>IF(F70=1,COUNTIF($F$1:F70,1),"")</f>
        <v/>
      </c>
      <c r="H70" s="46">
        <f t="shared" si="7"/>
        <v>0</v>
      </c>
      <c r="I70" s="46" t="b">
        <f t="shared" si="8"/>
        <v>0</v>
      </c>
      <c r="J70" s="46" t="str">
        <f>IF(I70=FALSE,"",B70&amp;"@"&amp;COUNTIFS($B$2:B70,B70,$I$2:I70,TRUE))</f>
        <v/>
      </c>
    </row>
    <row r="71" spans="1:10">
      <c r="A71" s="6" t="s">
        <v>1494</v>
      </c>
      <c r="B71" s="6" t="s">
        <v>684</v>
      </c>
      <c r="C71" s="6">
        <v>25</v>
      </c>
      <c r="D71" s="6">
        <v>17</v>
      </c>
      <c r="E71" s="46" t="str">
        <f t="shared" si="6"/>
        <v/>
      </c>
      <c r="F71" s="81" t="str">
        <f>IF(E71="기사임",(COUNTIF($B$2:B71,B71)-COUNTIFS($B$2:B70,B71,$E$2:E70,"")),"")</f>
        <v/>
      </c>
      <c r="G71" s="46" t="str">
        <f>IF(F71=1,COUNTIF($F$1:F71,1),"")</f>
        <v/>
      </c>
      <c r="H71" s="46">
        <f t="shared" si="7"/>
        <v>1</v>
      </c>
      <c r="I71" s="46" t="b">
        <f t="shared" si="8"/>
        <v>0</v>
      </c>
      <c r="J71" s="46" t="str">
        <f>IF(I71=FALSE,"",B71&amp;"@"&amp;COUNTIFS($B$2:B71,B71,$I$2:I71,TRUE))</f>
        <v/>
      </c>
    </row>
    <row r="72" spans="1:10">
      <c r="A72" s="6" t="s">
        <v>1486</v>
      </c>
      <c r="B72" s="6" t="s">
        <v>675</v>
      </c>
      <c r="C72" s="6">
        <v>25</v>
      </c>
      <c r="D72" s="6">
        <v>14</v>
      </c>
      <c r="E72" s="46" t="str">
        <f t="shared" si="6"/>
        <v/>
      </c>
      <c r="F72" s="81" t="str">
        <f>IF(E72="기사임",(COUNTIF($B$2:B72,B72)-COUNTIFS($B$2:B71,B72,$E$2:E71,"")),"")</f>
        <v/>
      </c>
      <c r="G72" s="46" t="str">
        <f>IF(F72=1,COUNTIF($F$1:F72,1),"")</f>
        <v/>
      </c>
      <c r="H72" s="46">
        <f t="shared" si="7"/>
        <v>1</v>
      </c>
      <c r="I72" s="46" t="b">
        <f t="shared" si="8"/>
        <v>0</v>
      </c>
      <c r="J72" s="46" t="str">
        <f>IF(I72=FALSE,"",B72&amp;"@"&amp;COUNTIFS($B$2:B72,B72,$I$2:I72,TRUE))</f>
        <v/>
      </c>
    </row>
    <row r="73" spans="1:10">
      <c r="A73" s="6" t="s">
        <v>1550</v>
      </c>
      <c r="B73" s="6" t="s">
        <v>675</v>
      </c>
      <c r="C73" s="6">
        <v>24</v>
      </c>
      <c r="D73" s="6">
        <v>29</v>
      </c>
      <c r="E73" s="46" t="str">
        <f t="shared" si="6"/>
        <v>기사임</v>
      </c>
      <c r="F73" s="81">
        <f>IF(E73="기사임",(COUNTIF($B$2:B73,B73)-COUNTIFS($B$2:B72,B73,$E$2:E72,"")),"")</f>
        <v>10</v>
      </c>
      <c r="G73" s="46" t="str">
        <f>IF(F73=1,COUNTIF($F$1:F73,1),"")</f>
        <v/>
      </c>
      <c r="H73" s="46">
        <f t="shared" si="7"/>
        <v>1</v>
      </c>
      <c r="I73" s="46" t="b">
        <f t="shared" si="8"/>
        <v>1</v>
      </c>
      <c r="J73" s="46" t="str">
        <f>IF(I73=FALSE,"",B73&amp;"@"&amp;COUNTIFS($B$2:B73,B73,$I$2:I73,TRUE))</f>
        <v>South Korea@10</v>
      </c>
    </row>
    <row r="74" spans="1:10">
      <c r="A74" s="6" t="s">
        <v>2280</v>
      </c>
      <c r="B74" s="6" t="s">
        <v>688</v>
      </c>
      <c r="C74" s="6">
        <v>24</v>
      </c>
      <c r="D74" s="6">
        <v>19</v>
      </c>
      <c r="E74" s="46" t="str">
        <f t="shared" si="6"/>
        <v>기사임</v>
      </c>
      <c r="F74" s="81">
        <f>IF(E74="기사임",(COUNTIF($B$2:B74,B74)-COUNTIFS($B$2:B73,B74,$E$2:E73,"")),"")</f>
        <v>1</v>
      </c>
      <c r="G74" s="46">
        <f>IF(F74=1,COUNTIF($F$1:F74,1),"")</f>
        <v>15</v>
      </c>
      <c r="H74" s="46">
        <f t="shared" si="7"/>
        <v>0</v>
      </c>
      <c r="I74" s="46" t="b">
        <f t="shared" si="8"/>
        <v>0</v>
      </c>
      <c r="J74" s="46" t="str">
        <f>IF(I74=FALSE,"",B74&amp;"@"&amp;COUNTIFS($B$2:B74,B74,$I$2:I74,TRUE))</f>
        <v/>
      </c>
    </row>
    <row r="75" spans="1:10">
      <c r="A75" s="6" t="s">
        <v>1168</v>
      </c>
      <c r="B75" s="6" t="s">
        <v>683</v>
      </c>
      <c r="C75" s="6">
        <v>23</v>
      </c>
      <c r="D75" s="6">
        <v>20</v>
      </c>
      <c r="E75" s="46" t="str">
        <f t="shared" si="6"/>
        <v>기사임</v>
      </c>
      <c r="F75" s="81">
        <f>IF(E75="기사임",(COUNTIF($B$2:B75,B75)-COUNTIFS($B$2:B74,B75,$E$2:E74,"")),"")</f>
        <v>1</v>
      </c>
      <c r="G75" s="46">
        <f>IF(F75=1,COUNTIF($F$1:F75,1),"")</f>
        <v>16</v>
      </c>
      <c r="H75" s="46">
        <f t="shared" si="7"/>
        <v>0</v>
      </c>
      <c r="I75" s="46" t="b">
        <f t="shared" si="8"/>
        <v>0</v>
      </c>
      <c r="J75" s="46" t="str">
        <f>IF(I75=FALSE,"",B75&amp;"@"&amp;COUNTIFS($B$2:B75,B75,$I$2:I75,TRUE))</f>
        <v/>
      </c>
    </row>
    <row r="76" spans="1:10">
      <c r="A76" s="6" t="s">
        <v>2023</v>
      </c>
      <c r="B76" s="6" t="s">
        <v>688</v>
      </c>
      <c r="C76" s="6">
        <v>22</v>
      </c>
      <c r="D76" s="6">
        <v>25</v>
      </c>
      <c r="E76" s="46" t="str">
        <f t="shared" si="6"/>
        <v>기사임</v>
      </c>
      <c r="F76" s="81">
        <f>IF(E76="기사임",(COUNTIF($B$2:B76,B76)-COUNTIFS($B$2:B75,B76,$E$2:E75,"")),"")</f>
        <v>2</v>
      </c>
      <c r="G76" s="46" t="str">
        <f>IF(F76=1,COUNTIF($F$1:F76,1),"")</f>
        <v/>
      </c>
      <c r="H76" s="46">
        <f t="shared" si="7"/>
        <v>0</v>
      </c>
      <c r="I76" s="46" t="b">
        <f t="shared" si="8"/>
        <v>0</v>
      </c>
      <c r="J76" s="46" t="str">
        <f>IF(I76=FALSE,"",B76&amp;"@"&amp;COUNTIFS($B$2:B76,B76,$I$2:I76,TRUE))</f>
        <v/>
      </c>
    </row>
    <row r="77" spans="1:10">
      <c r="A77" s="6" t="s">
        <v>2023</v>
      </c>
      <c r="B77" s="6" t="s">
        <v>678</v>
      </c>
      <c r="C77" s="6">
        <v>22</v>
      </c>
      <c r="D77" s="6">
        <v>25</v>
      </c>
      <c r="E77" s="46" t="str">
        <f t="shared" si="6"/>
        <v>기사임</v>
      </c>
      <c r="F77" s="81">
        <f>IF(E77="기사임",(COUNTIF($B$2:B77,B77)-COUNTIFS($B$2:B76,B77,$E$2:E76,"")),"")</f>
        <v>3</v>
      </c>
      <c r="G77" s="46" t="str">
        <f>IF(F77=1,COUNTIF($F$1:F77,1),"")</f>
        <v/>
      </c>
      <c r="H77" s="46">
        <f t="shared" si="7"/>
        <v>0</v>
      </c>
      <c r="I77" s="46" t="b">
        <f t="shared" si="8"/>
        <v>0</v>
      </c>
      <c r="J77" s="46" t="str">
        <f>IF(I77=FALSE,"",B77&amp;"@"&amp;COUNTIFS($B$2:B77,B77,$I$2:I77,TRUE))</f>
        <v/>
      </c>
    </row>
    <row r="78" spans="1:10">
      <c r="A78" s="6" t="s">
        <v>2171</v>
      </c>
      <c r="B78" s="6" t="s">
        <v>677</v>
      </c>
      <c r="C78" s="6">
        <v>22</v>
      </c>
      <c r="D78" s="6">
        <v>27</v>
      </c>
      <c r="E78" s="46" t="str">
        <f t="shared" si="6"/>
        <v>기사임</v>
      </c>
      <c r="F78" s="81">
        <f>IF(E78="기사임",(COUNTIF($B$2:B78,B78)-COUNTIFS($B$2:B77,B78,$E$2:E77,"")),"")</f>
        <v>5</v>
      </c>
      <c r="G78" s="46" t="str">
        <f>IF(F78=1,COUNTIF($F$1:F78,1),"")</f>
        <v/>
      </c>
      <c r="H78" s="46">
        <f t="shared" si="7"/>
        <v>0</v>
      </c>
      <c r="I78" s="46" t="b">
        <f t="shared" si="8"/>
        <v>0</v>
      </c>
      <c r="J78" s="46" t="str">
        <f>IF(I78=FALSE,"",B78&amp;"@"&amp;COUNTIFS($B$2:B78,B78,$I$2:I78,TRUE))</f>
        <v/>
      </c>
    </row>
    <row r="79" spans="1:10">
      <c r="A79" s="6" t="s">
        <v>2280</v>
      </c>
      <c r="B79" s="6" t="s">
        <v>684</v>
      </c>
      <c r="C79" s="6">
        <v>22</v>
      </c>
      <c r="D79" s="6">
        <v>23</v>
      </c>
      <c r="E79" s="46" t="str">
        <f t="shared" si="6"/>
        <v>기사임</v>
      </c>
      <c r="F79" s="81">
        <f>IF(E79="기사임",(COUNTIF($B$2:B79,B79)-COUNTIFS($B$2:B78,B79,$E$2:E78,"")),"")</f>
        <v>3</v>
      </c>
      <c r="G79" s="46" t="str">
        <f>IF(F79=1,COUNTIF($F$1:F79,1),"")</f>
        <v/>
      </c>
      <c r="H79" s="46">
        <f t="shared" si="7"/>
        <v>1</v>
      </c>
      <c r="I79" s="46" t="b">
        <f t="shared" si="8"/>
        <v>1</v>
      </c>
      <c r="J79" s="46" t="str">
        <f>IF(I79=FALSE,"",B79&amp;"@"&amp;COUNTIFS($B$2:B79,B79,$I$2:I79,TRUE))</f>
        <v>Malaysia@3</v>
      </c>
    </row>
    <row r="80" spans="1:10">
      <c r="A80" s="6" t="s">
        <v>504</v>
      </c>
      <c r="B80" s="6" t="s">
        <v>676</v>
      </c>
      <c r="C80" s="6">
        <v>22</v>
      </c>
      <c r="D80" s="6">
        <v>23</v>
      </c>
      <c r="E80" s="46" t="str">
        <f t="shared" si="6"/>
        <v/>
      </c>
      <c r="F80" s="81" t="str">
        <f>IF(E80="기사임",(COUNTIF($B$2:B80,B80)-COUNTIFS($B$2:B79,B80,$E$2:E79,"")),"")</f>
        <v/>
      </c>
      <c r="G80" s="46" t="str">
        <f>IF(F80=1,COUNTIF($F$1:F80,1),"")</f>
        <v/>
      </c>
      <c r="H80" s="46">
        <f t="shared" si="7"/>
        <v>0</v>
      </c>
      <c r="I80" s="46" t="b">
        <f t="shared" si="8"/>
        <v>0</v>
      </c>
      <c r="J80" s="46" t="str">
        <f>IF(I80=FALSE,"",B80&amp;"@"&amp;COUNTIFS($B$2:B80,B80,$I$2:I80,TRUE))</f>
        <v/>
      </c>
    </row>
    <row r="81" spans="1:10">
      <c r="A81" s="6" t="s">
        <v>1482</v>
      </c>
      <c r="B81" s="6" t="s">
        <v>677</v>
      </c>
      <c r="C81" s="6">
        <v>21</v>
      </c>
      <c r="D81" s="6">
        <v>21</v>
      </c>
      <c r="E81" s="46" t="str">
        <f t="shared" si="6"/>
        <v/>
      </c>
      <c r="F81" s="81" t="str">
        <f>IF(E81="기사임",(COUNTIF($B$2:B81,B81)-COUNTIFS($B$2:B80,B81,$E$2:E80,"")),"")</f>
        <v/>
      </c>
      <c r="G81" s="46" t="str">
        <f>IF(F81=1,COUNTIF($F$1:F81,1),"")</f>
        <v/>
      </c>
      <c r="H81" s="46">
        <f t="shared" si="7"/>
        <v>0</v>
      </c>
      <c r="I81" s="46" t="b">
        <f t="shared" si="8"/>
        <v>0</v>
      </c>
      <c r="J81" s="46" t="str">
        <f>IF(I81=FALSE,"",B81&amp;"@"&amp;COUNTIFS($B$2:B81,B81,$I$2:I81,TRUE))</f>
        <v/>
      </c>
    </row>
    <row r="82" spans="1:10">
      <c r="A82" s="6" t="s">
        <v>629</v>
      </c>
      <c r="B82" s="6" t="s">
        <v>676</v>
      </c>
      <c r="C82" s="6">
        <v>21</v>
      </c>
      <c r="D82" s="6">
        <v>14</v>
      </c>
      <c r="E82" s="46" t="str">
        <f t="shared" si="6"/>
        <v/>
      </c>
      <c r="F82" s="81" t="str">
        <f>IF(E82="기사임",(COUNTIF($B$2:B82,B82)-COUNTIFS($B$2:B81,B82,$E$2:E81,"")),"")</f>
        <v/>
      </c>
      <c r="G82" s="46" t="str">
        <f>IF(F82=1,COUNTIF($F$1:F82,1),"")</f>
        <v/>
      </c>
      <c r="H82" s="46">
        <f t="shared" si="7"/>
        <v>0</v>
      </c>
      <c r="I82" s="46" t="b">
        <f t="shared" si="8"/>
        <v>0</v>
      </c>
      <c r="J82" s="46" t="str">
        <f>IF(I82=FALSE,"",B82&amp;"@"&amp;COUNTIFS($B$2:B82,B82,$I$2:I82,TRUE))</f>
        <v/>
      </c>
    </row>
    <row r="83" spans="1:10">
      <c r="A83" s="6" t="s">
        <v>473</v>
      </c>
      <c r="B83" s="6" t="s">
        <v>677</v>
      </c>
      <c r="C83" s="6">
        <v>21</v>
      </c>
      <c r="D83" s="6">
        <v>20</v>
      </c>
      <c r="E83" s="46" t="str">
        <f t="shared" si="6"/>
        <v/>
      </c>
      <c r="F83" s="81" t="str">
        <f>IF(E83="기사임",(COUNTIF($B$2:B83,B83)-COUNTIFS($B$2:B82,B83,$E$2:E82,"")),"")</f>
        <v/>
      </c>
      <c r="G83" s="46" t="str">
        <f>IF(F83=1,COUNTIF($F$1:F83,1),"")</f>
        <v/>
      </c>
      <c r="H83" s="46">
        <f t="shared" si="7"/>
        <v>0</v>
      </c>
      <c r="I83" s="46" t="b">
        <f t="shared" si="8"/>
        <v>0</v>
      </c>
      <c r="J83" s="46" t="str">
        <f>IF(I83=FALSE,"",B83&amp;"@"&amp;COUNTIFS($B$2:B83,B83,$I$2:I83,TRUE))</f>
        <v/>
      </c>
    </row>
    <row r="84" spans="1:10">
      <c r="A84" s="6" t="s">
        <v>1068</v>
      </c>
      <c r="B84" s="6" t="s">
        <v>676</v>
      </c>
      <c r="C84" s="6">
        <v>20</v>
      </c>
      <c r="D84" s="6">
        <v>19</v>
      </c>
      <c r="E84" s="46" t="str">
        <f t="shared" si="6"/>
        <v>기사임</v>
      </c>
      <c r="F84" s="81">
        <f>IF(E84="기사임",(COUNTIF($B$2:B84,B84)-COUNTIFS($B$2:B83,B84,$E$2:E83,"")),"")</f>
        <v>12</v>
      </c>
      <c r="G84" s="46" t="str">
        <f>IF(F84=1,COUNTIF($F$1:F84,1),"")</f>
        <v/>
      </c>
      <c r="H84" s="46">
        <f t="shared" si="7"/>
        <v>0</v>
      </c>
      <c r="I84" s="46" t="b">
        <f t="shared" si="8"/>
        <v>0</v>
      </c>
      <c r="J84" s="46" t="str">
        <f>IF(I84=FALSE,"",B84&amp;"@"&amp;COUNTIFS($B$2:B84,B84,$I$2:I84,TRUE))</f>
        <v/>
      </c>
    </row>
    <row r="85" spans="1:10">
      <c r="A85" s="6" t="s">
        <v>1480</v>
      </c>
      <c r="B85" s="6" t="s">
        <v>690</v>
      </c>
      <c r="C85" s="6">
        <v>20</v>
      </c>
      <c r="D85" s="6">
        <v>12</v>
      </c>
      <c r="E85" s="46" t="str">
        <f t="shared" si="6"/>
        <v>기사임</v>
      </c>
      <c r="F85" s="81">
        <f>IF(E85="기사임",(COUNTIF($B$2:B85,B85)-COUNTIFS($B$2:B84,B85,$E$2:E84,"")),"")</f>
        <v>3</v>
      </c>
      <c r="G85" s="46" t="str">
        <f>IF(F85=1,COUNTIF($F$1:F85,1),"")</f>
        <v/>
      </c>
      <c r="H85" s="46">
        <f t="shared" si="7"/>
        <v>0</v>
      </c>
      <c r="I85" s="46" t="b">
        <f t="shared" si="8"/>
        <v>0</v>
      </c>
      <c r="J85" s="46" t="str">
        <f>IF(I85=FALSE,"",B85&amp;"@"&amp;COUNTIFS($B$2:B85,B85,$I$2:I85,TRUE))</f>
        <v/>
      </c>
    </row>
    <row r="86" spans="1:10">
      <c r="A86" s="6" t="s">
        <v>2168</v>
      </c>
      <c r="B86" s="6" t="s">
        <v>691</v>
      </c>
      <c r="C86" s="6">
        <v>20</v>
      </c>
      <c r="D86" s="6">
        <v>22</v>
      </c>
      <c r="E86" s="46" t="str">
        <f t="shared" si="6"/>
        <v>기사임</v>
      </c>
      <c r="F86" s="81">
        <f>IF(E86="기사임",(COUNTIF($B$2:B86,B86)-COUNTIFS($B$2:B85,B86,$E$2:E85,"")),"")</f>
        <v>1</v>
      </c>
      <c r="G86" s="46">
        <f>IF(F86=1,COUNTIF($F$1:F86,1),"")</f>
        <v>17</v>
      </c>
      <c r="H86" s="46">
        <f t="shared" si="7"/>
        <v>0</v>
      </c>
      <c r="I86" s="46" t="b">
        <f t="shared" si="8"/>
        <v>0</v>
      </c>
      <c r="J86" s="46" t="str">
        <f>IF(I86=FALSE,"",B86&amp;"@"&amp;COUNTIFS($B$2:B86,B86,$I$2:I86,TRUE))</f>
        <v/>
      </c>
    </row>
    <row r="87" spans="1:10">
      <c r="A87" s="6" t="s">
        <v>2281</v>
      </c>
      <c r="B87" s="6" t="s">
        <v>675</v>
      </c>
      <c r="C87" s="6">
        <v>20</v>
      </c>
      <c r="D87" s="6">
        <v>20</v>
      </c>
      <c r="E87" s="46" t="str">
        <f t="shared" si="6"/>
        <v>기사임</v>
      </c>
      <c r="F87" s="81">
        <f>IF(E87="기사임",(COUNTIF($B$2:B87,B87)-COUNTIFS($B$2:B86,B87,$E$2:E86,"")),"")</f>
        <v>11</v>
      </c>
      <c r="G87" s="46" t="str">
        <f>IF(F87=1,COUNTIF($F$1:F87,1),"")</f>
        <v/>
      </c>
      <c r="H87" s="46">
        <f t="shared" si="7"/>
        <v>1</v>
      </c>
      <c r="I87" s="46" t="b">
        <f t="shared" si="8"/>
        <v>1</v>
      </c>
      <c r="J87" s="46" t="str">
        <f>IF(I87=FALSE,"",B87&amp;"@"&amp;COUNTIFS($B$2:B87,B87,$I$2:I87,TRUE))</f>
        <v>South Korea@11</v>
      </c>
    </row>
    <row r="88" spans="1:10">
      <c r="A88" s="6" t="s">
        <v>2282</v>
      </c>
      <c r="B88" s="6" t="s">
        <v>675</v>
      </c>
      <c r="C88" s="6">
        <v>20</v>
      </c>
      <c r="D88" s="6">
        <v>18</v>
      </c>
      <c r="E88" s="46" t="str">
        <f t="shared" si="6"/>
        <v>기사임</v>
      </c>
      <c r="F88" s="81">
        <f>IF(E88="기사임",(COUNTIF($B$2:B88,B88)-COUNTIFS($B$2:B87,B88,$E$2:E87,"")),"")</f>
        <v>12</v>
      </c>
      <c r="G88" s="46" t="str">
        <f>IF(F88=1,COUNTIF($F$1:F88,1),"")</f>
        <v/>
      </c>
      <c r="H88" s="46">
        <f t="shared" si="7"/>
        <v>1</v>
      </c>
      <c r="I88" s="46" t="b">
        <f t="shared" si="8"/>
        <v>1</v>
      </c>
      <c r="J88" s="46" t="str">
        <f>IF(I88=FALSE,"",B88&amp;"@"&amp;COUNTIFS($B$2:B88,B88,$I$2:I88,TRUE))</f>
        <v>South Korea@12</v>
      </c>
    </row>
    <row r="89" spans="1:10">
      <c r="A89" s="6" t="s">
        <v>560</v>
      </c>
      <c r="B89" s="6" t="s">
        <v>676</v>
      </c>
      <c r="C89" s="6">
        <v>20</v>
      </c>
      <c r="D89" s="6">
        <v>22</v>
      </c>
      <c r="E89" s="46" t="str">
        <f t="shared" si="6"/>
        <v/>
      </c>
      <c r="F89" s="81" t="str">
        <f>IF(E89="기사임",(COUNTIF($B$2:B89,B89)-COUNTIFS($B$2:B88,B89,$E$2:E88,"")),"")</f>
        <v/>
      </c>
      <c r="G89" s="46" t="str">
        <f>IF(F89=1,COUNTIF($F$1:F89,1),"")</f>
        <v/>
      </c>
      <c r="H89" s="46">
        <f t="shared" si="7"/>
        <v>0</v>
      </c>
      <c r="I89" s="46" t="b">
        <f t="shared" si="8"/>
        <v>0</v>
      </c>
      <c r="J89" s="46" t="str">
        <f>IF(I89=FALSE,"",B89&amp;"@"&amp;COUNTIFS($B$2:B89,B89,$I$2:I89,TRUE))</f>
        <v/>
      </c>
    </row>
    <row r="90" spans="1:10">
      <c r="A90" s="6" t="s">
        <v>520</v>
      </c>
      <c r="B90" s="6" t="s">
        <v>676</v>
      </c>
      <c r="C90" s="6">
        <v>19</v>
      </c>
      <c r="D90" s="6">
        <v>17</v>
      </c>
      <c r="E90" s="46" t="str">
        <f t="shared" si="6"/>
        <v>기사임</v>
      </c>
      <c r="F90" s="81">
        <f>IF(E90="기사임",(COUNTIF($B$2:B90,B90)-COUNTIFS($B$2:B89,B90,$E$2:E89,"")),"")</f>
        <v>13</v>
      </c>
      <c r="G90" s="46" t="str">
        <f>IF(F90=1,COUNTIF($F$1:F90,1),"")</f>
        <v/>
      </c>
      <c r="H90" s="46">
        <f t="shared" si="7"/>
        <v>0</v>
      </c>
      <c r="I90" s="46" t="b">
        <f t="shared" si="8"/>
        <v>0</v>
      </c>
      <c r="J90" s="46" t="str">
        <f>IF(I90=FALSE,"",B90&amp;"@"&amp;COUNTIFS($B$2:B90,B90,$I$2:I90,TRUE))</f>
        <v/>
      </c>
    </row>
    <row r="91" spans="1:10">
      <c r="A91" s="6" t="s">
        <v>1168</v>
      </c>
      <c r="B91" s="6" t="s">
        <v>680</v>
      </c>
      <c r="C91" s="6">
        <v>19</v>
      </c>
      <c r="D91" s="6">
        <v>17</v>
      </c>
      <c r="E91" s="46" t="str">
        <f t="shared" si="6"/>
        <v>기사임</v>
      </c>
      <c r="F91" s="81">
        <f>IF(E91="기사임",(COUNTIF($B$2:B91,B91)-COUNTIFS($B$2:B90,B91,$E$2:E90,"")),"")</f>
        <v>5</v>
      </c>
      <c r="G91" s="46" t="str">
        <f>IF(F91=1,COUNTIF($F$1:F91,1),"")</f>
        <v/>
      </c>
      <c r="H91" s="46">
        <f t="shared" si="7"/>
        <v>0</v>
      </c>
      <c r="I91" s="46" t="b">
        <f t="shared" si="8"/>
        <v>0</v>
      </c>
      <c r="J91" s="46" t="str">
        <f>IF(I91=FALSE,"",B91&amp;"@"&amp;COUNTIFS($B$2:B91,B91,$I$2:I91,TRUE))</f>
        <v/>
      </c>
    </row>
    <row r="92" spans="1:10">
      <c r="A92" s="6" t="s">
        <v>1367</v>
      </c>
      <c r="B92" s="6" t="s">
        <v>676</v>
      </c>
      <c r="C92" s="6">
        <v>19</v>
      </c>
      <c r="D92" s="6">
        <v>21</v>
      </c>
      <c r="E92" s="46" t="str">
        <f t="shared" si="6"/>
        <v>기사임</v>
      </c>
      <c r="F92" s="81">
        <f>IF(E92="기사임",(COUNTIF($B$2:B92,B92)-COUNTIFS($B$2:B91,B92,$E$2:E91,"")),"")</f>
        <v>14</v>
      </c>
      <c r="G92" s="46" t="str">
        <f>IF(F92=1,COUNTIF($F$1:F92,1),"")</f>
        <v/>
      </c>
      <c r="H92" s="46">
        <f t="shared" si="7"/>
        <v>0</v>
      </c>
      <c r="I92" s="46" t="b">
        <f t="shared" si="8"/>
        <v>0</v>
      </c>
      <c r="J92" s="46" t="str">
        <f>IF(I92=FALSE,"",B92&amp;"@"&amp;COUNTIFS($B$2:B92,B92,$I$2:I92,TRUE))</f>
        <v/>
      </c>
    </row>
    <row r="93" spans="1:10">
      <c r="A93" s="6" t="s">
        <v>2280</v>
      </c>
      <c r="B93" s="6" t="s">
        <v>700</v>
      </c>
      <c r="C93" s="6">
        <v>19</v>
      </c>
      <c r="D93" s="6">
        <v>20</v>
      </c>
      <c r="E93" s="46" t="str">
        <f t="shared" si="6"/>
        <v>기사임</v>
      </c>
      <c r="F93" s="81">
        <f>IF(E93="기사임",(COUNTIF($B$2:B93,B93)-COUNTIFS($B$2:B92,B93,$E$2:E92,"")),"")</f>
        <v>1</v>
      </c>
      <c r="G93" s="46">
        <f>IF(F93=1,COUNTIF($F$1:F93,1),"")</f>
        <v>18</v>
      </c>
      <c r="H93" s="46">
        <f t="shared" si="7"/>
        <v>0</v>
      </c>
      <c r="I93" s="46" t="b">
        <f t="shared" si="8"/>
        <v>0</v>
      </c>
      <c r="J93" s="46" t="str">
        <f>IF(I93=FALSE,"",B93&amp;"@"&amp;COUNTIFS($B$2:B93,B93,$I$2:I93,TRUE))</f>
        <v/>
      </c>
    </row>
    <row r="94" spans="1:10">
      <c r="A94" s="6" t="s">
        <v>2280</v>
      </c>
      <c r="B94" s="6" t="s">
        <v>698</v>
      </c>
      <c r="C94" s="6">
        <v>19</v>
      </c>
      <c r="D94" s="6">
        <v>15</v>
      </c>
      <c r="E94" s="46" t="str">
        <f t="shared" si="6"/>
        <v>기사임</v>
      </c>
      <c r="F94" s="81">
        <f>IF(E94="기사임",(COUNTIF($B$2:B94,B94)-COUNTIFS($B$2:B93,B94,$E$2:E93,"")),"")</f>
        <v>1</v>
      </c>
      <c r="G94" s="46">
        <f>IF(F94=1,COUNTIF($F$1:F94,1),"")</f>
        <v>19</v>
      </c>
      <c r="H94" s="46">
        <f t="shared" si="7"/>
        <v>0</v>
      </c>
      <c r="I94" s="46" t="b">
        <f t="shared" si="8"/>
        <v>0</v>
      </c>
      <c r="J94" s="46" t="str">
        <f>IF(I94=FALSE,"",B94&amp;"@"&amp;COUNTIFS($B$2:B94,B94,$I$2:I94,TRUE))</f>
        <v/>
      </c>
    </row>
    <row r="95" spans="1:10">
      <c r="A95" s="6" t="s">
        <v>591</v>
      </c>
      <c r="B95" s="6" t="s">
        <v>690</v>
      </c>
      <c r="C95" s="6">
        <v>19</v>
      </c>
      <c r="D95" s="6">
        <v>19</v>
      </c>
      <c r="E95" s="46" t="str">
        <f t="shared" si="6"/>
        <v>기사임</v>
      </c>
      <c r="F95" s="81">
        <f>IF(E95="기사임",(COUNTIF($B$2:B95,B95)-COUNTIFS($B$2:B94,B95,$E$2:E94,"")),"")</f>
        <v>4</v>
      </c>
      <c r="G95" s="46" t="str">
        <f>IF(F95=1,COUNTIF($F$1:F95,1),"")</f>
        <v/>
      </c>
      <c r="H95" s="46">
        <f t="shared" si="7"/>
        <v>0</v>
      </c>
      <c r="I95" s="46" t="b">
        <f t="shared" si="8"/>
        <v>0</v>
      </c>
      <c r="J95" s="46" t="str">
        <f>IF(I95=FALSE,"",B95&amp;"@"&amp;COUNTIFS($B$2:B95,B95,$I$2:I95,TRUE))</f>
        <v/>
      </c>
    </row>
    <row r="96" spans="1:10">
      <c r="A96" s="6" t="s">
        <v>473</v>
      </c>
      <c r="B96" s="6" t="s">
        <v>680</v>
      </c>
      <c r="C96" s="6">
        <v>19</v>
      </c>
      <c r="D96" s="6">
        <v>17</v>
      </c>
      <c r="E96" s="46" t="str">
        <f t="shared" si="6"/>
        <v/>
      </c>
      <c r="F96" s="81" t="str">
        <f>IF(E96="기사임",(COUNTIF($B$2:B96,B96)-COUNTIFS($B$2:B95,B96,$E$2:E95,"")),"")</f>
        <v/>
      </c>
      <c r="G96" s="46" t="str">
        <f>IF(F96=1,COUNTIF($F$1:F96,1),"")</f>
        <v/>
      </c>
      <c r="H96" s="46">
        <f t="shared" si="7"/>
        <v>0</v>
      </c>
      <c r="I96" s="46" t="b">
        <f t="shared" si="8"/>
        <v>0</v>
      </c>
      <c r="J96" s="46" t="str">
        <f>IF(I96=FALSE,"",B96&amp;"@"&amp;COUNTIFS($B$2:B96,B96,$I$2:I96,TRUE))</f>
        <v/>
      </c>
    </row>
    <row r="97" spans="1:10">
      <c r="A97" s="6" t="s">
        <v>480</v>
      </c>
      <c r="B97" s="6" t="s">
        <v>676</v>
      </c>
      <c r="C97" s="6">
        <v>18</v>
      </c>
      <c r="D97" s="6">
        <v>20</v>
      </c>
      <c r="E97" s="46" t="str">
        <f t="shared" si="6"/>
        <v>기사임</v>
      </c>
      <c r="F97" s="81">
        <f>IF(E97="기사임",(COUNTIF($B$2:B97,B97)-COUNTIFS($B$2:B96,B97,$E$2:E96,"")),"")</f>
        <v>15</v>
      </c>
      <c r="G97" s="46" t="str">
        <f>IF(F97=1,COUNTIF($F$1:F97,1),"")</f>
        <v/>
      </c>
      <c r="H97" s="46">
        <f t="shared" si="7"/>
        <v>0</v>
      </c>
      <c r="I97" s="46" t="b">
        <f t="shared" si="8"/>
        <v>0</v>
      </c>
      <c r="J97" s="46" t="str">
        <f>IF(I97=FALSE,"",B97&amp;"@"&amp;COUNTIFS($B$2:B97,B97,$I$2:I97,TRUE))</f>
        <v/>
      </c>
    </row>
    <row r="98" spans="1:10">
      <c r="A98" s="6" t="s">
        <v>495</v>
      </c>
      <c r="B98" s="6" t="s">
        <v>675</v>
      </c>
      <c r="C98" s="6">
        <v>18</v>
      </c>
      <c r="D98" s="6">
        <v>16</v>
      </c>
      <c r="E98" s="46" t="str">
        <f t="shared" si="6"/>
        <v>기사임</v>
      </c>
      <c r="F98" s="81">
        <f>IF(E98="기사임",(COUNTIF($B$2:B98,B98)-COUNTIFS($B$2:B97,B98,$E$2:E97,"")),"")</f>
        <v>13</v>
      </c>
      <c r="G98" s="46" t="str">
        <f>IF(F98=1,COUNTIF($F$1:F98,1),"")</f>
        <v/>
      </c>
      <c r="H98" s="46">
        <f t="shared" si="7"/>
        <v>1</v>
      </c>
      <c r="I98" s="46" t="b">
        <f t="shared" si="8"/>
        <v>1</v>
      </c>
      <c r="J98" s="46" t="str">
        <f>IF(I98=FALSE,"",B98&amp;"@"&amp;COUNTIFS($B$2:B98,B98,$I$2:I98,TRUE))</f>
        <v>South Korea@13</v>
      </c>
    </row>
    <row r="99" spans="1:10">
      <c r="A99" s="6" t="s">
        <v>1116</v>
      </c>
      <c r="B99" s="6" t="s">
        <v>676</v>
      </c>
      <c r="C99" s="6">
        <v>18</v>
      </c>
      <c r="D99" s="6">
        <v>18</v>
      </c>
      <c r="E99" s="46" t="str">
        <f t="shared" si="6"/>
        <v>기사임</v>
      </c>
      <c r="F99" s="81">
        <f>IF(E99="기사임",(COUNTIF($B$2:B99,B99)-COUNTIFS($B$2:B98,B99,$E$2:E98,"")),"")</f>
        <v>16</v>
      </c>
      <c r="G99" s="46" t="str">
        <f>IF(F99=1,COUNTIF($F$1:F99,1),"")</f>
        <v/>
      </c>
      <c r="H99" s="46">
        <f t="shared" si="7"/>
        <v>0</v>
      </c>
      <c r="I99" s="46" t="b">
        <f t="shared" si="8"/>
        <v>0</v>
      </c>
      <c r="J99" s="46" t="str">
        <f>IF(I99=FALSE,"",B99&amp;"@"&amp;COUNTIFS($B$2:B99,B99,$I$2:I99,TRUE))</f>
        <v/>
      </c>
    </row>
    <row r="100" spans="1:10">
      <c r="A100" s="6" t="s">
        <v>1168</v>
      </c>
      <c r="B100" s="6" t="s">
        <v>676</v>
      </c>
      <c r="C100" s="6">
        <v>18</v>
      </c>
      <c r="D100" s="6">
        <v>19</v>
      </c>
      <c r="E100" s="46" t="str">
        <f t="shared" si="6"/>
        <v>기사임</v>
      </c>
      <c r="F100" s="81">
        <f>IF(E100="기사임",(COUNTIF($B$2:B100,B100)-COUNTIFS($B$2:B99,B100,$E$2:E99,"")),"")</f>
        <v>17</v>
      </c>
      <c r="G100" s="46" t="str">
        <f>IF(F100=1,COUNTIF($F$1:F100,1),"")</f>
        <v/>
      </c>
      <c r="H100" s="46">
        <f t="shared" si="7"/>
        <v>0</v>
      </c>
      <c r="I100" s="46" t="b">
        <f t="shared" si="8"/>
        <v>0</v>
      </c>
      <c r="J100" s="46" t="str">
        <f>IF(I100=FALSE,"",B100&amp;"@"&amp;COUNTIFS($B$2:B100,B100,$I$2:I100,TRUE))</f>
        <v/>
      </c>
    </row>
    <row r="101" spans="1:10">
      <c r="A101" s="6" t="s">
        <v>1198</v>
      </c>
      <c r="B101" s="6" t="s">
        <v>677</v>
      </c>
      <c r="C101" s="6">
        <v>18</v>
      </c>
      <c r="D101" s="6">
        <v>16</v>
      </c>
      <c r="E101" s="46" t="str">
        <f t="shared" si="6"/>
        <v>기사임</v>
      </c>
      <c r="F101" s="81">
        <f>IF(E101="기사임",(COUNTIF($B$2:B101,B101)-COUNTIFS($B$2:B100,B101,$E$2:E100,"")),"")</f>
        <v>6</v>
      </c>
      <c r="G101" s="46" t="str">
        <f>IF(F101=1,COUNTIF($F$1:F101,1),"")</f>
        <v/>
      </c>
      <c r="H101" s="46">
        <f t="shared" si="7"/>
        <v>0</v>
      </c>
      <c r="I101" s="46" t="b">
        <f t="shared" si="8"/>
        <v>0</v>
      </c>
      <c r="J101" s="46" t="str">
        <f>IF(I101=FALSE,"",B101&amp;"@"&amp;COUNTIFS($B$2:B101,B101,$I$2:I101,TRUE))</f>
        <v/>
      </c>
    </row>
    <row r="102" spans="1:10">
      <c r="A102" s="6" t="s">
        <v>1426</v>
      </c>
      <c r="B102" s="6" t="s">
        <v>675</v>
      </c>
      <c r="C102" s="6">
        <v>18</v>
      </c>
      <c r="D102" s="6">
        <v>18</v>
      </c>
      <c r="E102" s="46" t="str">
        <f t="shared" si="6"/>
        <v>기사임</v>
      </c>
      <c r="F102" s="81">
        <f>IF(E102="기사임",(COUNTIF($B$2:B102,B102)-COUNTIFS($B$2:B101,B102,$E$2:E101,"")),"")</f>
        <v>14</v>
      </c>
      <c r="G102" s="46" t="str">
        <f>IF(F102=1,COUNTIF($F$1:F102,1),"")</f>
        <v/>
      </c>
      <c r="H102" s="46">
        <f t="shared" si="7"/>
        <v>1</v>
      </c>
      <c r="I102" s="46" t="b">
        <f t="shared" si="8"/>
        <v>1</v>
      </c>
      <c r="J102" s="46" t="str">
        <f>IF(I102=FALSE,"",B102&amp;"@"&amp;COUNTIFS($B$2:B102,B102,$I$2:I102,TRUE))</f>
        <v>South Korea@14</v>
      </c>
    </row>
    <row r="103" spans="1:10">
      <c r="A103" s="6" t="s">
        <v>1487</v>
      </c>
      <c r="B103" s="6" t="s">
        <v>675</v>
      </c>
      <c r="C103" s="6">
        <v>18</v>
      </c>
      <c r="D103" s="6">
        <v>20</v>
      </c>
      <c r="E103" s="46" t="str">
        <f t="shared" si="6"/>
        <v>기사임</v>
      </c>
      <c r="F103" s="81">
        <f>IF(E103="기사임",(COUNTIF($B$2:B103,B103)-COUNTIFS($B$2:B102,B103,$E$2:E102,"")),"")</f>
        <v>15</v>
      </c>
      <c r="G103" s="46" t="str">
        <f>IF(F103=1,COUNTIF($F$1:F103,1),"")</f>
        <v/>
      </c>
      <c r="H103" s="46">
        <f t="shared" si="7"/>
        <v>1</v>
      </c>
      <c r="I103" s="46" t="b">
        <f t="shared" si="8"/>
        <v>1</v>
      </c>
      <c r="J103" s="46" t="str">
        <f>IF(I103=FALSE,"",B103&amp;"@"&amp;COUNTIFS($B$2:B103,B103,$I$2:I103,TRUE))</f>
        <v>South Korea@15</v>
      </c>
    </row>
    <row r="104" spans="1:10">
      <c r="A104" s="6" t="s">
        <v>2168</v>
      </c>
      <c r="B104" s="6" t="s">
        <v>684</v>
      </c>
      <c r="C104" s="6">
        <v>18</v>
      </c>
      <c r="D104" s="6">
        <v>19</v>
      </c>
      <c r="E104" s="46" t="str">
        <f t="shared" si="6"/>
        <v>기사임</v>
      </c>
      <c r="F104" s="81">
        <f>IF(E104="기사임",(COUNTIF($B$2:B104,B104)-COUNTIFS($B$2:B103,B104,$E$2:E103,"")),"")</f>
        <v>4</v>
      </c>
      <c r="G104" s="46" t="str">
        <f>IF(F104=1,COUNTIF($F$1:F104,1),"")</f>
        <v/>
      </c>
      <c r="H104" s="46">
        <f t="shared" si="7"/>
        <v>1</v>
      </c>
      <c r="I104" s="46" t="b">
        <f t="shared" si="8"/>
        <v>1</v>
      </c>
      <c r="J104" s="46" t="str">
        <f>IF(I104=FALSE,"",B104&amp;"@"&amp;COUNTIFS($B$2:B104,B104,$I$2:I104,TRUE))</f>
        <v>Malaysia@4</v>
      </c>
    </row>
    <row r="105" spans="1:10">
      <c r="A105" s="6" t="s">
        <v>2171</v>
      </c>
      <c r="B105" s="6" t="s">
        <v>680</v>
      </c>
      <c r="C105" s="6">
        <v>18</v>
      </c>
      <c r="D105" s="6">
        <v>21</v>
      </c>
      <c r="E105" s="46" t="str">
        <f t="shared" si="6"/>
        <v>기사임</v>
      </c>
      <c r="F105" s="81">
        <f>IF(E105="기사임",(COUNTIF($B$2:B105,B105)-COUNTIFS($B$2:B104,B105,$E$2:E104,"")),"")</f>
        <v>6</v>
      </c>
      <c r="G105" s="46" t="str">
        <f>IF(F105=1,COUNTIF($F$1:F105,1),"")</f>
        <v/>
      </c>
      <c r="H105" s="46">
        <f t="shared" si="7"/>
        <v>0</v>
      </c>
      <c r="I105" s="46" t="b">
        <f t="shared" si="8"/>
        <v>0</v>
      </c>
      <c r="J105" s="46" t="str">
        <f>IF(I105=FALSE,"",B105&amp;"@"&amp;COUNTIFS($B$2:B105,B105,$I$2:I105,TRUE))</f>
        <v/>
      </c>
    </row>
    <row r="106" spans="1:10">
      <c r="A106" s="6" t="s">
        <v>2279</v>
      </c>
      <c r="B106" s="6" t="s">
        <v>690</v>
      </c>
      <c r="C106" s="6">
        <v>18</v>
      </c>
      <c r="D106" s="6">
        <v>21</v>
      </c>
      <c r="E106" s="46" t="str">
        <f t="shared" si="6"/>
        <v>기사임</v>
      </c>
      <c r="F106" s="81">
        <f>IF(E106="기사임",(COUNTIF($B$2:B106,B106)-COUNTIFS($B$2:B105,B106,$E$2:E105,"")),"")</f>
        <v>5</v>
      </c>
      <c r="G106" s="46" t="str">
        <f>IF(F106=1,COUNTIF($F$1:F106,1),"")</f>
        <v/>
      </c>
      <c r="H106" s="46">
        <f t="shared" si="7"/>
        <v>0</v>
      </c>
      <c r="I106" s="46" t="b">
        <f t="shared" si="8"/>
        <v>0</v>
      </c>
      <c r="J106" s="46" t="str">
        <f>IF(I106=FALSE,"",B106&amp;"@"&amp;COUNTIFS($B$2:B106,B106,$I$2:I106,TRUE))</f>
        <v/>
      </c>
    </row>
    <row r="107" spans="1:10">
      <c r="A107" s="6" t="s">
        <v>2285</v>
      </c>
      <c r="B107" s="6" t="s">
        <v>675</v>
      </c>
      <c r="C107" s="6">
        <v>18</v>
      </c>
      <c r="D107" s="6">
        <v>16</v>
      </c>
      <c r="E107" s="46" t="str">
        <f t="shared" si="6"/>
        <v>기사임</v>
      </c>
      <c r="F107" s="81">
        <f>IF(E107="기사임",(COUNTIF($B$2:B107,B107)-COUNTIFS($B$2:B106,B107,$E$2:E106,"")),"")</f>
        <v>16</v>
      </c>
      <c r="G107" s="46" t="str">
        <f>IF(F107=1,COUNTIF($F$1:F107,1),"")</f>
        <v/>
      </c>
      <c r="H107" s="46">
        <f t="shared" si="7"/>
        <v>1</v>
      </c>
      <c r="I107" s="46" t="b">
        <f t="shared" si="8"/>
        <v>1</v>
      </c>
      <c r="J107" s="46" t="str">
        <f>IF(I107=FALSE,"",B107&amp;"@"&amp;COUNTIFS($B$2:B107,B107,$I$2:I107,TRUE))</f>
        <v>South Korea@16</v>
      </c>
    </row>
    <row r="108" spans="1:10">
      <c r="A108" s="6" t="s">
        <v>1483</v>
      </c>
      <c r="B108" s="6" t="s">
        <v>676</v>
      </c>
      <c r="C108" s="6">
        <v>18</v>
      </c>
      <c r="D108" s="6">
        <v>18</v>
      </c>
      <c r="E108" s="46" t="str">
        <f t="shared" si="6"/>
        <v/>
      </c>
      <c r="F108" s="81" t="str">
        <f>IF(E108="기사임",(COUNTIF($B$2:B108,B108)-COUNTIFS($B$2:B107,B108,$E$2:E107,"")),"")</f>
        <v/>
      </c>
      <c r="G108" s="46" t="str">
        <f>IF(F108=1,COUNTIF($F$1:F108,1),"")</f>
        <v/>
      </c>
      <c r="H108" s="46">
        <f t="shared" si="7"/>
        <v>0</v>
      </c>
      <c r="I108" s="46" t="b">
        <f t="shared" si="8"/>
        <v>0</v>
      </c>
      <c r="J108" s="46" t="str">
        <f>IF(I108=FALSE,"",B108&amp;"@"&amp;COUNTIFS($B$2:B108,B108,$I$2:I108,TRUE))</f>
        <v/>
      </c>
    </row>
    <row r="109" spans="1:10">
      <c r="A109" s="6" t="s">
        <v>1498</v>
      </c>
      <c r="B109" s="6" t="s">
        <v>680</v>
      </c>
      <c r="C109" s="6">
        <v>18</v>
      </c>
      <c r="D109" s="6">
        <v>7</v>
      </c>
      <c r="E109" s="46" t="str">
        <f t="shared" si="6"/>
        <v/>
      </c>
      <c r="F109" s="81" t="str">
        <f>IF(E109="기사임",(COUNTIF($B$2:B109,B109)-COUNTIFS($B$2:B108,B109,$E$2:E108,"")),"")</f>
        <v/>
      </c>
      <c r="G109" s="46" t="str">
        <f>IF(F109=1,COUNTIF($F$1:F109,1),"")</f>
        <v/>
      </c>
      <c r="H109" s="46">
        <f t="shared" si="7"/>
        <v>0</v>
      </c>
      <c r="I109" s="46" t="b">
        <f t="shared" si="8"/>
        <v>0</v>
      </c>
      <c r="J109" s="46" t="str">
        <f>IF(I109=FALSE,"",B109&amp;"@"&amp;COUNTIFS($B$2:B109,B109,$I$2:I109,TRUE))</f>
        <v/>
      </c>
    </row>
    <row r="110" spans="1:10">
      <c r="A110" s="6" t="s">
        <v>1169</v>
      </c>
      <c r="B110" s="6" t="s">
        <v>680</v>
      </c>
      <c r="C110" s="6">
        <v>17</v>
      </c>
      <c r="D110" s="6">
        <v>16</v>
      </c>
      <c r="E110" s="46" t="str">
        <f t="shared" si="6"/>
        <v>기사임</v>
      </c>
      <c r="F110" s="81">
        <f>IF(E110="기사임",(COUNTIF($B$2:B110,B110)-COUNTIFS($B$2:B109,B110,$E$2:E109,"")),"")</f>
        <v>7</v>
      </c>
      <c r="G110" s="46" t="str">
        <f>IF(F110=1,COUNTIF($F$1:F110,1),"")</f>
        <v/>
      </c>
      <c r="H110" s="46">
        <f t="shared" si="7"/>
        <v>0</v>
      </c>
      <c r="I110" s="46" t="b">
        <f t="shared" si="8"/>
        <v>0</v>
      </c>
      <c r="J110" s="46" t="str">
        <f>IF(I110=FALSE,"",B110&amp;"@"&amp;COUNTIFS($B$2:B110,B110,$I$2:I110,TRUE))</f>
        <v/>
      </c>
    </row>
    <row r="111" spans="1:10">
      <c r="A111" s="6" t="s">
        <v>1250</v>
      </c>
      <c r="B111" s="6" t="s">
        <v>678</v>
      </c>
      <c r="C111" s="6">
        <v>17</v>
      </c>
      <c r="D111" s="6">
        <v>18</v>
      </c>
      <c r="E111" s="46" t="str">
        <f t="shared" si="6"/>
        <v>기사임</v>
      </c>
      <c r="F111" s="81">
        <f>IF(E111="기사임",(COUNTIF($B$2:B111,B111)-COUNTIFS($B$2:B110,B111,$E$2:E110,"")),"")</f>
        <v>4</v>
      </c>
      <c r="G111" s="46" t="str">
        <f>IF(F111=1,COUNTIF($F$1:F111,1),"")</f>
        <v/>
      </c>
      <c r="H111" s="46">
        <f t="shared" si="7"/>
        <v>0</v>
      </c>
      <c r="I111" s="46" t="b">
        <f t="shared" si="8"/>
        <v>0</v>
      </c>
      <c r="J111" s="46" t="str">
        <f>IF(I111=FALSE,"",B111&amp;"@"&amp;COUNTIFS($B$2:B111,B111,$I$2:I111,TRUE))</f>
        <v/>
      </c>
    </row>
    <row r="112" spans="1:10">
      <c r="A112" s="6" t="s">
        <v>1426</v>
      </c>
      <c r="B112" s="6" t="s">
        <v>676</v>
      </c>
      <c r="C112" s="6">
        <v>17</v>
      </c>
      <c r="D112" s="6">
        <v>17</v>
      </c>
      <c r="E112" s="46" t="str">
        <f t="shared" si="6"/>
        <v>기사임</v>
      </c>
      <c r="F112" s="81">
        <f>IF(E112="기사임",(COUNTIF($B$2:B112,B112)-COUNTIFS($B$2:B111,B112,$E$2:E111,"")),"")</f>
        <v>18</v>
      </c>
      <c r="G112" s="46" t="str">
        <f>IF(F112=1,COUNTIF($F$1:F112,1),"")</f>
        <v/>
      </c>
      <c r="H112" s="46">
        <f t="shared" si="7"/>
        <v>0</v>
      </c>
      <c r="I112" s="46" t="b">
        <f t="shared" si="8"/>
        <v>0</v>
      </c>
      <c r="J112" s="46" t="str">
        <f>IF(I112=FALSE,"",B112&amp;"@"&amp;COUNTIFS($B$2:B112,B112,$I$2:I112,TRUE))</f>
        <v/>
      </c>
    </row>
    <row r="113" spans="1:10">
      <c r="A113" s="6" t="s">
        <v>2169</v>
      </c>
      <c r="B113" s="6" t="s">
        <v>675</v>
      </c>
      <c r="C113" s="6">
        <v>17</v>
      </c>
      <c r="D113" s="6">
        <v>14</v>
      </c>
      <c r="E113" s="46" t="str">
        <f t="shared" si="6"/>
        <v>기사임</v>
      </c>
      <c r="F113" s="81">
        <f>IF(E113="기사임",(COUNTIF($B$2:B113,B113)-COUNTIFS($B$2:B112,B113,$E$2:E112,"")),"")</f>
        <v>17</v>
      </c>
      <c r="G113" s="46" t="str">
        <f>IF(F113=1,COUNTIF($F$1:F113,1),"")</f>
        <v/>
      </c>
      <c r="H113" s="46">
        <f t="shared" si="7"/>
        <v>1</v>
      </c>
      <c r="I113" s="46" t="b">
        <f t="shared" si="8"/>
        <v>1</v>
      </c>
      <c r="J113" s="46" t="str">
        <f>IF(I113=FALSE,"",B113&amp;"@"&amp;COUNTIFS($B$2:B113,B113,$I$2:I113,TRUE))</f>
        <v>South Korea@17</v>
      </c>
    </row>
    <row r="114" spans="1:10">
      <c r="A114" s="6" t="s">
        <v>1482</v>
      </c>
      <c r="B114" s="6" t="s">
        <v>676</v>
      </c>
      <c r="C114" s="6">
        <v>17</v>
      </c>
      <c r="D114" s="6">
        <v>14</v>
      </c>
      <c r="E114" s="46" t="str">
        <f t="shared" si="6"/>
        <v/>
      </c>
      <c r="F114" s="81" t="str">
        <f>IF(E114="기사임",(COUNTIF($B$2:B114,B114)-COUNTIFS($B$2:B113,B114,$E$2:E113,"")),"")</f>
        <v/>
      </c>
      <c r="G114" s="46" t="str">
        <f>IF(F114=1,COUNTIF($F$1:F114,1),"")</f>
        <v/>
      </c>
      <c r="H114" s="46">
        <f t="shared" si="7"/>
        <v>0</v>
      </c>
      <c r="I114" s="46" t="b">
        <f t="shared" si="8"/>
        <v>0</v>
      </c>
      <c r="J114" s="46" t="str">
        <f>IF(I114=FALSE,"",B114&amp;"@"&amp;COUNTIFS($B$2:B114,B114,$I$2:I114,TRUE))</f>
        <v/>
      </c>
    </row>
    <row r="115" spans="1:10">
      <c r="A115" s="6" t="s">
        <v>476</v>
      </c>
      <c r="B115" s="6" t="s">
        <v>685</v>
      </c>
      <c r="C115" s="6">
        <v>17</v>
      </c>
      <c r="D115" s="6">
        <v>17</v>
      </c>
      <c r="E115" s="46" t="str">
        <f t="shared" si="6"/>
        <v/>
      </c>
      <c r="F115" s="81" t="str">
        <f>IF(E115="기사임",(COUNTIF($B$2:B115,B115)-COUNTIFS($B$2:B114,B115,$E$2:E114,"")),"")</f>
        <v/>
      </c>
      <c r="G115" s="46" t="str">
        <f>IF(F115=1,COUNTIF($F$1:F115,1),"")</f>
        <v/>
      </c>
      <c r="H115" s="46">
        <f t="shared" si="7"/>
        <v>0</v>
      </c>
      <c r="I115" s="46" t="b">
        <f t="shared" si="8"/>
        <v>0</v>
      </c>
      <c r="J115" s="46" t="str">
        <f>IF(I115=FALSE,"",B115&amp;"@"&amp;COUNTIFS($B$2:B115,B115,$I$2:I115,TRUE))</f>
        <v/>
      </c>
    </row>
    <row r="116" spans="1:10">
      <c r="A116" s="6" t="s">
        <v>538</v>
      </c>
      <c r="B116" s="6" t="s">
        <v>675</v>
      </c>
      <c r="C116" s="6">
        <v>17</v>
      </c>
      <c r="D116" s="6">
        <v>17</v>
      </c>
      <c r="E116" s="46" t="str">
        <f t="shared" si="6"/>
        <v/>
      </c>
      <c r="F116" s="81" t="str">
        <f>IF(E116="기사임",(COUNTIF($B$2:B116,B116)-COUNTIFS($B$2:B115,B116,$E$2:E115,"")),"")</f>
        <v/>
      </c>
      <c r="G116" s="46" t="str">
        <f>IF(F116=1,COUNTIF($F$1:F116,1),"")</f>
        <v/>
      </c>
      <c r="H116" s="46">
        <f t="shared" si="7"/>
        <v>1</v>
      </c>
      <c r="I116" s="46" t="b">
        <f t="shared" si="8"/>
        <v>0</v>
      </c>
      <c r="J116" s="46" t="str">
        <f>IF(I116=FALSE,"",B116&amp;"@"&amp;COUNTIFS($B$2:B116,B116,$I$2:I116,TRUE))</f>
        <v/>
      </c>
    </row>
    <row r="117" spans="1:10">
      <c r="A117" s="6" t="s">
        <v>472</v>
      </c>
      <c r="B117" s="6" t="s">
        <v>688</v>
      </c>
      <c r="C117" s="6">
        <v>16</v>
      </c>
      <c r="D117" s="6">
        <v>11</v>
      </c>
      <c r="E117" s="46" t="str">
        <f t="shared" si="6"/>
        <v/>
      </c>
      <c r="F117" s="81" t="str">
        <f>IF(E117="기사임",(COUNTIF($B$2:B117,B117)-COUNTIFS($B$2:B116,B117,$E$2:E116,"")),"")</f>
        <v/>
      </c>
      <c r="G117" s="46" t="str">
        <f>IF(F117=1,COUNTIF($F$1:F117,1),"")</f>
        <v/>
      </c>
      <c r="H117" s="46">
        <f t="shared" si="7"/>
        <v>0</v>
      </c>
      <c r="I117" s="46" t="b">
        <f t="shared" si="8"/>
        <v>0</v>
      </c>
      <c r="J117" s="46" t="str">
        <f>IF(I117=FALSE,"",B117&amp;"@"&amp;COUNTIFS($B$2:B117,B117,$I$2:I117,TRUE))</f>
        <v/>
      </c>
    </row>
    <row r="118" spans="1:10">
      <c r="A118" s="6" t="s">
        <v>472</v>
      </c>
      <c r="B118" s="6" t="s">
        <v>682</v>
      </c>
      <c r="C118" s="6">
        <v>16</v>
      </c>
      <c r="D118" s="6">
        <v>9</v>
      </c>
      <c r="E118" s="46" t="str">
        <f t="shared" si="6"/>
        <v/>
      </c>
      <c r="F118" s="81" t="str">
        <f>IF(E118="기사임",(COUNTIF($B$2:B118,B118)-COUNTIFS($B$2:B117,B118,$E$2:E117,"")),"")</f>
        <v/>
      </c>
      <c r="G118" s="46" t="str">
        <f>IF(F118=1,COUNTIF($F$1:F118,1),"")</f>
        <v/>
      </c>
      <c r="H118" s="46">
        <f t="shared" si="7"/>
        <v>0</v>
      </c>
      <c r="I118" s="46" t="b">
        <f t="shared" si="8"/>
        <v>0</v>
      </c>
      <c r="J118" s="46" t="str">
        <f>IF(I118=FALSE,"",B118&amp;"@"&amp;COUNTIFS($B$2:B118,B118,$I$2:I118,TRUE))</f>
        <v/>
      </c>
    </row>
    <row r="119" spans="1:10">
      <c r="A119" s="6" t="s">
        <v>480</v>
      </c>
      <c r="B119" s="6" t="s">
        <v>675</v>
      </c>
      <c r="C119" s="6">
        <v>16</v>
      </c>
      <c r="D119" s="6">
        <v>15</v>
      </c>
      <c r="E119" s="46" t="str">
        <f t="shared" si="6"/>
        <v>기사임</v>
      </c>
      <c r="F119" s="81">
        <f>IF(E119="기사임",(COUNTIF($B$2:B119,B119)-COUNTIFS($B$2:B118,B119,$E$2:E118,"")),"")</f>
        <v>18</v>
      </c>
      <c r="G119" s="46" t="str">
        <f>IF(F119=1,COUNTIF($F$1:F119,1),"")</f>
        <v/>
      </c>
      <c r="H119" s="46">
        <f t="shared" si="7"/>
        <v>1</v>
      </c>
      <c r="I119" s="46" t="b">
        <f t="shared" si="8"/>
        <v>1</v>
      </c>
      <c r="J119" s="46" t="str">
        <f>IF(I119=FALSE,"",B119&amp;"@"&amp;COUNTIFS($B$2:B119,B119,$I$2:I119,TRUE))</f>
        <v>South Korea@18</v>
      </c>
    </row>
    <row r="120" spans="1:10">
      <c r="A120" s="6" t="s">
        <v>1169</v>
      </c>
      <c r="B120" s="6" t="s">
        <v>675</v>
      </c>
      <c r="C120" s="6">
        <v>16</v>
      </c>
      <c r="D120" s="6">
        <v>17</v>
      </c>
      <c r="E120" s="46" t="str">
        <f t="shared" si="6"/>
        <v>기사임</v>
      </c>
      <c r="F120" s="81">
        <f>IF(E120="기사임",(COUNTIF($B$2:B120,B120)-COUNTIFS($B$2:B119,B120,$E$2:E119,"")),"")</f>
        <v>19</v>
      </c>
      <c r="G120" s="46" t="str">
        <f>IF(F120=1,COUNTIF($F$1:F120,1),"")</f>
        <v/>
      </c>
      <c r="H120" s="46">
        <f t="shared" si="7"/>
        <v>1</v>
      </c>
      <c r="I120" s="46" t="b">
        <f t="shared" si="8"/>
        <v>1</v>
      </c>
      <c r="J120" s="46" t="str">
        <f>IF(I120=FALSE,"",B120&amp;"@"&amp;COUNTIFS($B$2:B120,B120,$I$2:I120,TRUE))</f>
        <v>South Korea@19</v>
      </c>
    </row>
    <row r="121" spans="1:10">
      <c r="A121" s="6" t="s">
        <v>1480</v>
      </c>
      <c r="B121" s="6" t="s">
        <v>675</v>
      </c>
      <c r="C121" s="6">
        <v>16</v>
      </c>
      <c r="D121" s="6">
        <v>14</v>
      </c>
      <c r="E121" s="46" t="str">
        <f t="shared" si="6"/>
        <v>기사임</v>
      </c>
      <c r="F121" s="81">
        <f>IF(E121="기사임",(COUNTIF($B$2:B121,B121)-COUNTIFS($B$2:B120,B121,$E$2:E120,"")),"")</f>
        <v>20</v>
      </c>
      <c r="G121" s="46" t="str">
        <f>IF(F121=1,COUNTIF($F$1:F121,1),"")</f>
        <v/>
      </c>
      <c r="H121" s="46">
        <f t="shared" si="7"/>
        <v>1</v>
      </c>
      <c r="I121" s="46" t="b">
        <f t="shared" si="8"/>
        <v>1</v>
      </c>
      <c r="J121" s="46" t="str">
        <f>IF(I121=FALSE,"",B121&amp;"@"&amp;COUNTIFS($B$2:B121,B121,$I$2:I121,TRUE))</f>
        <v>South Korea@20</v>
      </c>
    </row>
    <row r="122" spans="1:10">
      <c r="A122" s="6" t="s">
        <v>1957</v>
      </c>
      <c r="B122" s="6" t="s">
        <v>677</v>
      </c>
      <c r="C122" s="6">
        <v>16</v>
      </c>
      <c r="D122" s="6">
        <v>19</v>
      </c>
      <c r="E122" s="46" t="str">
        <f t="shared" si="6"/>
        <v>기사임</v>
      </c>
      <c r="F122" s="81">
        <f>IF(E122="기사임",(COUNTIF($B$2:B122,B122)-COUNTIFS($B$2:B121,B122,$E$2:E121,"")),"")</f>
        <v>7</v>
      </c>
      <c r="G122" s="46" t="str">
        <f>IF(F122=1,COUNTIF($F$1:F122,1),"")</f>
        <v/>
      </c>
      <c r="H122" s="46">
        <f t="shared" si="7"/>
        <v>0</v>
      </c>
      <c r="I122" s="46" t="b">
        <f t="shared" si="8"/>
        <v>0</v>
      </c>
      <c r="J122" s="46" t="str">
        <f>IF(I122=FALSE,"",B122&amp;"@"&amp;COUNTIFS($B$2:B122,B122,$I$2:I122,TRUE))</f>
        <v/>
      </c>
    </row>
    <row r="123" spans="1:10">
      <c r="A123" s="6" t="s">
        <v>2169</v>
      </c>
      <c r="B123" s="6" t="s">
        <v>680</v>
      </c>
      <c r="C123" s="6">
        <v>16</v>
      </c>
      <c r="D123" s="6">
        <v>13</v>
      </c>
      <c r="E123" s="46" t="str">
        <f t="shared" si="6"/>
        <v>기사임</v>
      </c>
      <c r="F123" s="81">
        <f>IF(E123="기사임",(COUNTIF($B$2:B123,B123)-COUNTIFS($B$2:B122,B123,$E$2:E122,"")),"")</f>
        <v>8</v>
      </c>
      <c r="G123" s="46" t="str">
        <f>IF(F123=1,COUNTIF($F$1:F123,1),"")</f>
        <v/>
      </c>
      <c r="H123" s="46">
        <f t="shared" si="7"/>
        <v>0</v>
      </c>
      <c r="I123" s="46" t="b">
        <f t="shared" si="8"/>
        <v>0</v>
      </c>
      <c r="J123" s="46" t="str">
        <f>IF(I123=FALSE,"",B123&amp;"@"&amp;COUNTIFS($B$2:B123,B123,$I$2:I123,TRUE))</f>
        <v/>
      </c>
    </row>
    <row r="124" spans="1:10">
      <c r="A124" s="6" t="s">
        <v>2168</v>
      </c>
      <c r="B124" s="6" t="s">
        <v>675</v>
      </c>
      <c r="C124" s="6">
        <v>16</v>
      </c>
      <c r="D124" s="6">
        <v>18</v>
      </c>
      <c r="E124" s="46" t="str">
        <f t="shared" si="6"/>
        <v>기사임</v>
      </c>
      <c r="F124" s="81">
        <f>IF(E124="기사임",(COUNTIF($B$2:B124,B124)-COUNTIFS($B$2:B123,B124,$E$2:E123,"")),"")</f>
        <v>21</v>
      </c>
      <c r="G124" s="46" t="str">
        <f>IF(F124=1,COUNTIF($F$1:F124,1),"")</f>
        <v/>
      </c>
      <c r="H124" s="46">
        <f t="shared" si="7"/>
        <v>1</v>
      </c>
      <c r="I124" s="46" t="b">
        <f t="shared" si="8"/>
        <v>1</v>
      </c>
      <c r="J124" s="46" t="str">
        <f>IF(I124=FALSE,"",B124&amp;"@"&amp;COUNTIFS($B$2:B124,B124,$I$2:I124,TRUE))</f>
        <v>South Korea@21</v>
      </c>
    </row>
    <row r="125" spans="1:10">
      <c r="A125" s="6" t="s">
        <v>2280</v>
      </c>
      <c r="B125" s="6" t="s">
        <v>695</v>
      </c>
      <c r="C125" s="6">
        <v>16</v>
      </c>
      <c r="D125" s="6">
        <v>21</v>
      </c>
      <c r="E125" s="46" t="str">
        <f t="shared" si="6"/>
        <v>기사임</v>
      </c>
      <c r="F125" s="81">
        <f>IF(E125="기사임",(COUNTIF($B$2:B125,B125)-COUNTIFS($B$2:B124,B125,$E$2:E124,"")),"")</f>
        <v>1</v>
      </c>
      <c r="G125" s="46">
        <f>IF(F125=1,COUNTIF($F$1:F125,1),"")</f>
        <v>20</v>
      </c>
      <c r="H125" s="46">
        <f t="shared" si="7"/>
        <v>0</v>
      </c>
      <c r="I125" s="46" t="b">
        <f t="shared" si="8"/>
        <v>0</v>
      </c>
      <c r="J125" s="46" t="str">
        <f>IF(I125=FALSE,"",B125&amp;"@"&amp;COUNTIFS($B$2:B125,B125,$I$2:I125,TRUE))</f>
        <v/>
      </c>
    </row>
    <row r="126" spans="1:10">
      <c r="A126" s="6" t="s">
        <v>492</v>
      </c>
      <c r="B126" s="6" t="s">
        <v>679</v>
      </c>
      <c r="C126" s="6">
        <v>16</v>
      </c>
      <c r="D126" s="6">
        <v>14</v>
      </c>
      <c r="E126" s="46" t="str">
        <f t="shared" si="6"/>
        <v>기사임</v>
      </c>
      <c r="F126" s="81">
        <f>IF(E126="기사임",(COUNTIF($B$2:B126,B126)-COUNTIFS($B$2:B125,B126,$E$2:E125,"")),"")</f>
        <v>2</v>
      </c>
      <c r="G126" s="46" t="str">
        <f>IF(F126=1,COUNTIF($F$1:F126,1),"")</f>
        <v/>
      </c>
      <c r="H126" s="46">
        <f t="shared" si="7"/>
        <v>0</v>
      </c>
      <c r="I126" s="46" t="b">
        <f t="shared" si="8"/>
        <v>0</v>
      </c>
      <c r="J126" s="46" t="str">
        <f>IF(I126=FALSE,"",B126&amp;"@"&amp;COUNTIFS($B$2:B126,B126,$I$2:I126,TRUE))</f>
        <v/>
      </c>
    </row>
    <row r="127" spans="1:10">
      <c r="A127" s="6" t="s">
        <v>1494</v>
      </c>
      <c r="B127" s="6" t="s">
        <v>694</v>
      </c>
      <c r="C127" s="6">
        <v>16</v>
      </c>
      <c r="D127" s="6">
        <v>13</v>
      </c>
      <c r="E127" s="46" t="str">
        <f t="shared" si="6"/>
        <v/>
      </c>
      <c r="F127" s="81" t="str">
        <f>IF(E127="기사임",(COUNTIF($B$2:B127,B127)-COUNTIFS($B$2:B126,B127,$E$2:E126,"")),"")</f>
        <v/>
      </c>
      <c r="G127" s="46" t="str">
        <f>IF(F127=1,COUNTIF($F$1:F127,1),"")</f>
        <v/>
      </c>
      <c r="H127" s="46">
        <f t="shared" si="7"/>
        <v>1</v>
      </c>
      <c r="I127" s="46" t="b">
        <f t="shared" si="8"/>
        <v>0</v>
      </c>
      <c r="J127" s="46" t="str">
        <f>IF(I127=FALSE,"",B127&amp;"@"&amp;COUNTIFS($B$2:B127,B127,$I$2:I127,TRUE))</f>
        <v/>
      </c>
    </row>
    <row r="128" spans="1:10">
      <c r="A128" s="6" t="s">
        <v>1498</v>
      </c>
      <c r="B128" s="6" t="s">
        <v>677</v>
      </c>
      <c r="C128" s="6">
        <v>16</v>
      </c>
      <c r="D128" s="6">
        <v>18</v>
      </c>
      <c r="E128" s="46" t="str">
        <f t="shared" si="6"/>
        <v/>
      </c>
      <c r="F128" s="81" t="str">
        <f>IF(E128="기사임",(COUNTIF($B$2:B128,B128)-COUNTIFS($B$2:B127,B128,$E$2:E127,"")),"")</f>
        <v/>
      </c>
      <c r="G128" s="46" t="str">
        <f>IF(F128=1,COUNTIF($F$1:F128,1),"")</f>
        <v/>
      </c>
      <c r="H128" s="46">
        <f t="shared" si="7"/>
        <v>0</v>
      </c>
      <c r="I128" s="46" t="b">
        <f t="shared" si="8"/>
        <v>0</v>
      </c>
      <c r="J128" s="46" t="str">
        <f>IF(I128=FALSE,"",B128&amp;"@"&amp;COUNTIFS($B$2:B128,B128,$I$2:I128,TRUE))</f>
        <v/>
      </c>
    </row>
    <row r="129" spans="1:10">
      <c r="A129" s="6" t="s">
        <v>1482</v>
      </c>
      <c r="B129" s="6" t="s">
        <v>678</v>
      </c>
      <c r="C129" s="6">
        <v>16</v>
      </c>
      <c r="D129" s="6">
        <v>8</v>
      </c>
      <c r="E129" s="46" t="str">
        <f t="shared" si="6"/>
        <v/>
      </c>
      <c r="F129" s="81" t="str">
        <f>IF(E129="기사임",(COUNTIF($B$2:B129,B129)-COUNTIFS($B$2:B128,B129,$E$2:E128,"")),"")</f>
        <v/>
      </c>
      <c r="G129" s="46" t="str">
        <f>IF(F129=1,COUNTIF($F$1:F129,1),"")</f>
        <v/>
      </c>
      <c r="H129" s="46">
        <f t="shared" si="7"/>
        <v>0</v>
      </c>
      <c r="I129" s="46" t="b">
        <f t="shared" si="8"/>
        <v>0</v>
      </c>
      <c r="J129" s="46" t="str">
        <f>IF(I129=FALSE,"",B129&amp;"@"&amp;COUNTIFS($B$2:B129,B129,$I$2:I129,TRUE))</f>
        <v/>
      </c>
    </row>
    <row r="130" spans="1:10">
      <c r="A130" s="6" t="s">
        <v>1479</v>
      </c>
      <c r="B130" s="6" t="s">
        <v>676</v>
      </c>
      <c r="C130" s="6">
        <v>15</v>
      </c>
      <c r="D130" s="6">
        <v>15</v>
      </c>
      <c r="E130" s="46" t="str">
        <f t="shared" ref="E130:E193" si="9">IF(AND(LEFT(A130,17)="/global/archives/",ISNUMBER(_xlfn.NUMBERVALUE(MID(A130,18,1))),ISERROR(FIND("ckattempt",A130)),ISERROR(FIND("preview",A130))),"기사임","")</f>
        <v>기사임</v>
      </c>
      <c r="F130" s="81">
        <f>IF(E130="기사임",(COUNTIF($B$2:B130,B130)-COUNTIFS($B$2:B129,B130,$E$2:E129,"")),"")</f>
        <v>19</v>
      </c>
      <c r="G130" s="46" t="str">
        <f>IF(F130=1,COUNTIF($F$1:F130,1),"")</f>
        <v/>
      </c>
      <c r="H130" s="46">
        <f t="shared" ref="H130:H193" si="10">COUNTIF($L$2:$L$4,B130)</f>
        <v>0</v>
      </c>
      <c r="I130" s="46" t="b">
        <f t="shared" si="8"/>
        <v>0</v>
      </c>
      <c r="J130" s="46" t="str">
        <f>IF(I130=FALSE,"",B130&amp;"@"&amp;COUNTIFS($B$2:B130,B130,$I$2:I130,TRUE))</f>
        <v/>
      </c>
    </row>
    <row r="131" spans="1:10">
      <c r="A131" s="6" t="s">
        <v>1551</v>
      </c>
      <c r="B131" s="6" t="s">
        <v>675</v>
      </c>
      <c r="C131" s="6">
        <v>15</v>
      </c>
      <c r="D131" s="6">
        <v>18</v>
      </c>
      <c r="E131" s="46" t="str">
        <f t="shared" si="9"/>
        <v>기사임</v>
      </c>
      <c r="F131" s="81">
        <f>IF(E131="기사임",(COUNTIF($B$2:B131,B131)-COUNTIFS($B$2:B130,B131,$E$2:E130,"")),"")</f>
        <v>22</v>
      </c>
      <c r="G131" s="46" t="str">
        <f>IF(F131=1,COUNTIF($F$1:F131,1),"")</f>
        <v/>
      </c>
      <c r="H131" s="46">
        <f t="shared" si="10"/>
        <v>1</v>
      </c>
      <c r="I131" s="46" t="b">
        <f t="shared" ref="I131:I194" si="11">AND(H131=1,F131&gt;=1,F131&lt;&gt;"")</f>
        <v>1</v>
      </c>
      <c r="J131" s="46" t="str">
        <f>IF(I131=FALSE,"",B131&amp;"@"&amp;COUNTIFS($B$2:B131,B131,$I$2:I131,TRUE))</f>
        <v>South Korea@22</v>
      </c>
    </row>
    <row r="132" spans="1:10">
      <c r="A132" s="6" t="s">
        <v>2280</v>
      </c>
      <c r="B132" s="6" t="s">
        <v>685</v>
      </c>
      <c r="C132" s="6">
        <v>15</v>
      </c>
      <c r="D132" s="6">
        <v>19</v>
      </c>
      <c r="E132" s="46" t="str">
        <f t="shared" si="9"/>
        <v>기사임</v>
      </c>
      <c r="F132" s="81">
        <f>IF(E132="기사임",(COUNTIF($B$2:B132,B132)-COUNTIFS($B$2:B131,B132,$E$2:E131,"")),"")</f>
        <v>1</v>
      </c>
      <c r="G132" s="46">
        <f>IF(F132=1,COUNTIF($F$1:F132,1),"")</f>
        <v>21</v>
      </c>
      <c r="H132" s="46">
        <f t="shared" si="10"/>
        <v>0</v>
      </c>
      <c r="I132" s="46" t="b">
        <f t="shared" si="11"/>
        <v>0</v>
      </c>
      <c r="J132" s="46" t="str">
        <f>IF(I132=FALSE,"",B132&amp;"@"&amp;COUNTIFS($B$2:B132,B132,$I$2:I132,TRUE))</f>
        <v/>
      </c>
    </row>
    <row r="133" spans="1:10">
      <c r="A133" s="6" t="s">
        <v>1483</v>
      </c>
      <c r="B133" s="6" t="s">
        <v>677</v>
      </c>
      <c r="C133" s="6">
        <v>15</v>
      </c>
      <c r="D133" s="6">
        <v>14</v>
      </c>
      <c r="E133" s="46" t="str">
        <f t="shared" si="9"/>
        <v/>
      </c>
      <c r="F133" s="81" t="str">
        <f>IF(E133="기사임",(COUNTIF($B$2:B133,B133)-COUNTIFS($B$2:B132,B133,$E$2:E132,"")),"")</f>
        <v/>
      </c>
      <c r="G133" s="46" t="str">
        <f>IF(F133=1,COUNTIF($F$1:F133,1),"")</f>
        <v/>
      </c>
      <c r="H133" s="46">
        <f t="shared" si="10"/>
        <v>0</v>
      </c>
      <c r="I133" s="46" t="b">
        <f t="shared" si="11"/>
        <v>0</v>
      </c>
      <c r="J133" s="46" t="str">
        <f>IF(I133=FALSE,"",B133&amp;"@"&amp;COUNTIFS($B$2:B133,B133,$I$2:I133,TRUE))</f>
        <v/>
      </c>
    </row>
    <row r="134" spans="1:10">
      <c r="A134" s="6" t="s">
        <v>1483</v>
      </c>
      <c r="B134" s="6" t="s">
        <v>678</v>
      </c>
      <c r="C134" s="6">
        <v>15</v>
      </c>
      <c r="D134" s="6">
        <v>8</v>
      </c>
      <c r="E134" s="46" t="str">
        <f t="shared" si="9"/>
        <v/>
      </c>
      <c r="F134" s="81" t="str">
        <f>IF(E134="기사임",(COUNTIF($B$2:B134,B134)-COUNTIFS($B$2:B133,B134,$E$2:E133,"")),"")</f>
        <v/>
      </c>
      <c r="G134" s="46" t="str">
        <f>IF(F134=1,COUNTIF($F$1:F134,1),"")</f>
        <v/>
      </c>
      <c r="H134" s="46">
        <f t="shared" si="10"/>
        <v>0</v>
      </c>
      <c r="I134" s="46" t="b">
        <f t="shared" si="11"/>
        <v>0</v>
      </c>
      <c r="J134" s="46" t="str">
        <f>IF(I134=FALSE,"",B134&amp;"@"&amp;COUNTIFS($B$2:B134,B134,$I$2:I134,TRUE))</f>
        <v/>
      </c>
    </row>
    <row r="135" spans="1:10">
      <c r="A135" s="6" t="s">
        <v>1484</v>
      </c>
      <c r="B135" s="6" t="s">
        <v>677</v>
      </c>
      <c r="C135" s="6">
        <v>15</v>
      </c>
      <c r="D135" s="6">
        <v>14</v>
      </c>
      <c r="E135" s="46" t="str">
        <f t="shared" si="9"/>
        <v/>
      </c>
      <c r="F135" s="81" t="str">
        <f>IF(E135="기사임",(COUNTIF($B$2:B135,B135)-COUNTIFS($B$2:B134,B135,$E$2:E134,"")),"")</f>
        <v/>
      </c>
      <c r="G135" s="46" t="str">
        <f>IF(F135=1,COUNTIF($F$1:F135,1),"")</f>
        <v/>
      </c>
      <c r="H135" s="46">
        <f t="shared" si="10"/>
        <v>0</v>
      </c>
      <c r="I135" s="46" t="b">
        <f t="shared" si="11"/>
        <v>0</v>
      </c>
      <c r="J135" s="46" t="str">
        <f>IF(I135=FALSE,"",B135&amp;"@"&amp;COUNTIFS($B$2:B135,B135,$I$2:I135,TRUE))</f>
        <v/>
      </c>
    </row>
    <row r="136" spans="1:10">
      <c r="A136" s="6" t="s">
        <v>1484</v>
      </c>
      <c r="B136" s="6" t="s">
        <v>680</v>
      </c>
      <c r="C136" s="6">
        <v>15</v>
      </c>
      <c r="D136" s="6">
        <v>14</v>
      </c>
      <c r="E136" s="46" t="str">
        <f t="shared" si="9"/>
        <v/>
      </c>
      <c r="F136" s="81" t="str">
        <f>IF(E136="기사임",(COUNTIF($B$2:B136,B136)-COUNTIFS($B$2:B135,B136,$E$2:E135,"")),"")</f>
        <v/>
      </c>
      <c r="G136" s="46" t="str">
        <f>IF(F136=1,COUNTIF($F$1:F136,1),"")</f>
        <v/>
      </c>
      <c r="H136" s="46">
        <f t="shared" si="10"/>
        <v>0</v>
      </c>
      <c r="I136" s="46" t="b">
        <f t="shared" si="11"/>
        <v>0</v>
      </c>
      <c r="J136" s="46" t="str">
        <f>IF(I136=FALSE,"",B136&amp;"@"&amp;COUNTIFS($B$2:B136,B136,$I$2:I136,TRUE))</f>
        <v/>
      </c>
    </row>
    <row r="137" spans="1:10">
      <c r="A137" s="6" t="s">
        <v>476</v>
      </c>
      <c r="B137" s="6" t="s">
        <v>675</v>
      </c>
      <c r="C137" s="6">
        <v>15</v>
      </c>
      <c r="D137" s="6">
        <v>14</v>
      </c>
      <c r="E137" s="46" t="str">
        <f t="shared" si="9"/>
        <v/>
      </c>
      <c r="F137" s="81" t="str">
        <f>IF(E137="기사임",(COUNTIF($B$2:B137,B137)-COUNTIFS($B$2:B136,B137,$E$2:E136,"")),"")</f>
        <v/>
      </c>
      <c r="G137" s="46" t="str">
        <f>IF(F137=1,COUNTIF($F$1:F137,1),"")</f>
        <v/>
      </c>
      <c r="H137" s="46">
        <f t="shared" si="10"/>
        <v>1</v>
      </c>
      <c r="I137" s="46" t="b">
        <f t="shared" si="11"/>
        <v>0</v>
      </c>
      <c r="J137" s="46" t="str">
        <f>IF(I137=FALSE,"",B137&amp;"@"&amp;COUNTIFS($B$2:B137,B137,$I$2:I137,TRUE))</f>
        <v/>
      </c>
    </row>
    <row r="138" spans="1:10">
      <c r="A138" s="6" t="s">
        <v>2286</v>
      </c>
      <c r="B138" s="6" t="s">
        <v>675</v>
      </c>
      <c r="C138" s="6">
        <v>15</v>
      </c>
      <c r="D138" s="6">
        <v>19</v>
      </c>
      <c r="E138" s="46" t="str">
        <f t="shared" si="9"/>
        <v/>
      </c>
      <c r="F138" s="81" t="str">
        <f>IF(E138="기사임",(COUNTIF($B$2:B138,B138)-COUNTIFS($B$2:B137,B138,$E$2:E137,"")),"")</f>
        <v/>
      </c>
      <c r="G138" s="46" t="str">
        <f>IF(F138=1,COUNTIF($F$1:F138,1),"")</f>
        <v/>
      </c>
      <c r="H138" s="46">
        <f t="shared" si="10"/>
        <v>1</v>
      </c>
      <c r="I138" s="46" t="b">
        <f t="shared" si="11"/>
        <v>0</v>
      </c>
      <c r="J138" s="46" t="str">
        <f>IF(I138=FALSE,"",B138&amp;"@"&amp;COUNTIFS($B$2:B138,B138,$I$2:I138,TRUE))</f>
        <v/>
      </c>
    </row>
    <row r="139" spans="1:10">
      <c r="A139" s="6" t="s">
        <v>955</v>
      </c>
      <c r="B139" s="6" t="s">
        <v>677</v>
      </c>
      <c r="C139" s="6">
        <v>14</v>
      </c>
      <c r="D139" s="6">
        <v>13</v>
      </c>
      <c r="E139" s="46" t="str">
        <f t="shared" si="9"/>
        <v>기사임</v>
      </c>
      <c r="F139" s="81">
        <f>IF(E139="기사임",(COUNTIF($B$2:B139,B139)-COUNTIFS($B$2:B138,B139,$E$2:E138,"")),"")</f>
        <v>8</v>
      </c>
      <c r="G139" s="46" t="str">
        <f>IF(F139=1,COUNTIF($F$1:F139,1),"")</f>
        <v/>
      </c>
      <c r="H139" s="46">
        <f t="shared" si="10"/>
        <v>0</v>
      </c>
      <c r="I139" s="46" t="b">
        <f t="shared" si="11"/>
        <v>0</v>
      </c>
      <c r="J139" s="46" t="str">
        <f>IF(I139=FALSE,"",B139&amp;"@"&amp;COUNTIFS($B$2:B139,B139,$I$2:I139,TRUE))</f>
        <v/>
      </c>
    </row>
    <row r="140" spans="1:10">
      <c r="A140" s="6" t="s">
        <v>1118</v>
      </c>
      <c r="B140" s="6" t="s">
        <v>675</v>
      </c>
      <c r="C140" s="6">
        <v>14</v>
      </c>
      <c r="D140" s="6">
        <v>13</v>
      </c>
      <c r="E140" s="46" t="str">
        <f t="shared" si="9"/>
        <v>기사임</v>
      </c>
      <c r="F140" s="81">
        <f>IF(E140="기사임",(COUNTIF($B$2:B140,B140)-COUNTIFS($B$2:B139,B140,$E$2:E139,"")),"")</f>
        <v>23</v>
      </c>
      <c r="G140" s="46" t="str">
        <f>IF(F140=1,COUNTIF($F$1:F140,1),"")</f>
        <v/>
      </c>
      <c r="H140" s="46">
        <f t="shared" si="10"/>
        <v>1</v>
      </c>
      <c r="I140" s="46" t="b">
        <f t="shared" si="11"/>
        <v>1</v>
      </c>
      <c r="J140" s="46" t="str">
        <f>IF(I140=FALSE,"",B140&amp;"@"&amp;COUNTIFS($B$2:B140,B140,$I$2:I140,TRUE))</f>
        <v>South Korea@23</v>
      </c>
    </row>
    <row r="141" spans="1:10">
      <c r="A141" s="6" t="s">
        <v>1301</v>
      </c>
      <c r="B141" s="6" t="s">
        <v>688</v>
      </c>
      <c r="C141" s="6">
        <v>14</v>
      </c>
      <c r="D141" s="6">
        <v>7</v>
      </c>
      <c r="E141" s="46" t="str">
        <f t="shared" si="9"/>
        <v>기사임</v>
      </c>
      <c r="F141" s="81">
        <f>IF(E141="기사임",(COUNTIF($B$2:B141,B141)-COUNTIFS($B$2:B140,B141,$E$2:E140,"")),"")</f>
        <v>3</v>
      </c>
      <c r="G141" s="46" t="str">
        <f>IF(F141=1,COUNTIF($F$1:F141,1),"")</f>
        <v/>
      </c>
      <c r="H141" s="46">
        <f t="shared" si="10"/>
        <v>0</v>
      </c>
      <c r="I141" s="46" t="b">
        <f t="shared" si="11"/>
        <v>0</v>
      </c>
      <c r="J141" s="46" t="str">
        <f>IF(I141=FALSE,"",B141&amp;"@"&amp;COUNTIFS($B$2:B141,B141,$I$2:I141,TRUE))</f>
        <v/>
      </c>
    </row>
    <row r="142" spans="1:10">
      <c r="A142" s="6" t="s">
        <v>1296</v>
      </c>
      <c r="B142" s="6" t="s">
        <v>682</v>
      </c>
      <c r="C142" s="6">
        <v>14</v>
      </c>
      <c r="D142" s="6">
        <v>9</v>
      </c>
      <c r="E142" s="46" t="str">
        <f t="shared" si="9"/>
        <v>기사임</v>
      </c>
      <c r="F142" s="81">
        <f>IF(E142="기사임",(COUNTIF($B$2:B142,B142)-COUNTIFS($B$2:B141,B142,$E$2:E141,"")),"")</f>
        <v>2</v>
      </c>
      <c r="G142" s="46" t="str">
        <f>IF(F142=1,COUNTIF($F$1:F142,1),"")</f>
        <v/>
      </c>
      <c r="H142" s="46">
        <f t="shared" si="10"/>
        <v>0</v>
      </c>
      <c r="I142" s="46" t="b">
        <f t="shared" si="11"/>
        <v>0</v>
      </c>
      <c r="J142" s="46" t="str">
        <f>IF(I142=FALSE,"",B142&amp;"@"&amp;COUNTIFS($B$2:B142,B142,$I$2:I142,TRUE))</f>
        <v/>
      </c>
    </row>
    <row r="143" spans="1:10">
      <c r="A143" s="6" t="s">
        <v>1612</v>
      </c>
      <c r="B143" s="6" t="s">
        <v>676</v>
      </c>
      <c r="C143" s="6">
        <v>14</v>
      </c>
      <c r="D143" s="6">
        <v>16</v>
      </c>
      <c r="E143" s="46" t="str">
        <f t="shared" si="9"/>
        <v>기사임</v>
      </c>
      <c r="F143" s="81">
        <f>IF(E143="기사임",(COUNTIF($B$2:B143,B143)-COUNTIFS($B$2:B142,B143,$E$2:E142,"")),"")</f>
        <v>20</v>
      </c>
      <c r="G143" s="46" t="str">
        <f>IF(F143=1,COUNTIF($F$1:F143,1),"")</f>
        <v/>
      </c>
      <c r="H143" s="46">
        <f t="shared" si="10"/>
        <v>0</v>
      </c>
      <c r="I143" s="46" t="b">
        <f t="shared" si="11"/>
        <v>0</v>
      </c>
      <c r="J143" s="46" t="str">
        <f>IF(I143=FALSE,"",B143&amp;"@"&amp;COUNTIFS($B$2:B143,B143,$I$2:I143,TRUE))</f>
        <v/>
      </c>
    </row>
    <row r="144" spans="1:10">
      <c r="A144" s="6" t="s">
        <v>1918</v>
      </c>
      <c r="B144" s="6" t="s">
        <v>675</v>
      </c>
      <c r="C144" s="6">
        <v>14</v>
      </c>
      <c r="D144" s="6">
        <v>17</v>
      </c>
      <c r="E144" s="46" t="str">
        <f t="shared" si="9"/>
        <v>기사임</v>
      </c>
      <c r="F144" s="81">
        <f>IF(E144="기사임",(COUNTIF($B$2:B144,B144)-COUNTIFS($B$2:B143,B144,$E$2:E143,"")),"")</f>
        <v>24</v>
      </c>
      <c r="G144" s="46" t="str">
        <f>IF(F144=1,COUNTIF($F$1:F144,1),"")</f>
        <v/>
      </c>
      <c r="H144" s="46">
        <f t="shared" si="10"/>
        <v>1</v>
      </c>
      <c r="I144" s="46" t="b">
        <f t="shared" si="11"/>
        <v>1</v>
      </c>
      <c r="J144" s="46" t="str">
        <f>IF(I144=FALSE,"",B144&amp;"@"&amp;COUNTIFS($B$2:B144,B144,$I$2:I144,TRUE))</f>
        <v>South Korea@24</v>
      </c>
    </row>
    <row r="145" spans="1:10">
      <c r="A145" s="6" t="s">
        <v>2169</v>
      </c>
      <c r="B145" s="6" t="s">
        <v>688</v>
      </c>
      <c r="C145" s="6">
        <v>14</v>
      </c>
      <c r="D145" s="6">
        <v>11</v>
      </c>
      <c r="E145" s="46" t="str">
        <f t="shared" si="9"/>
        <v>기사임</v>
      </c>
      <c r="F145" s="81">
        <f>IF(E145="기사임",(COUNTIF($B$2:B145,B145)-COUNTIFS($B$2:B144,B145,$E$2:E144,"")),"")</f>
        <v>4</v>
      </c>
      <c r="G145" s="46" t="str">
        <f>IF(F145=1,COUNTIF($F$1:F145,1),"")</f>
        <v/>
      </c>
      <c r="H145" s="46">
        <f t="shared" si="10"/>
        <v>0</v>
      </c>
      <c r="I145" s="46" t="b">
        <f t="shared" si="11"/>
        <v>0</v>
      </c>
      <c r="J145" s="46" t="str">
        <f>IF(I145=FALSE,"",B145&amp;"@"&amp;COUNTIFS($B$2:B145,B145,$I$2:I145,TRUE))</f>
        <v/>
      </c>
    </row>
    <row r="146" spans="1:10">
      <c r="A146" s="6" t="s">
        <v>2168</v>
      </c>
      <c r="B146" s="6" t="s">
        <v>678</v>
      </c>
      <c r="C146" s="6">
        <v>14</v>
      </c>
      <c r="D146" s="6">
        <v>11</v>
      </c>
      <c r="E146" s="46" t="str">
        <f t="shared" si="9"/>
        <v>기사임</v>
      </c>
      <c r="F146" s="81">
        <f>IF(E146="기사임",(COUNTIF($B$2:B146,B146)-COUNTIFS($B$2:B145,B146,$E$2:E145,"")),"")</f>
        <v>5</v>
      </c>
      <c r="G146" s="46" t="str">
        <f>IF(F146=1,COUNTIF($F$1:F146,1),"")</f>
        <v/>
      </c>
      <c r="H146" s="46">
        <f t="shared" si="10"/>
        <v>0</v>
      </c>
      <c r="I146" s="46" t="b">
        <f t="shared" si="11"/>
        <v>0</v>
      </c>
      <c r="J146" s="46" t="str">
        <f>IF(I146=FALSE,"",B146&amp;"@"&amp;COUNTIFS($B$2:B146,B146,$I$2:I146,TRUE))</f>
        <v/>
      </c>
    </row>
    <row r="147" spans="1:10">
      <c r="A147" s="6" t="s">
        <v>2168</v>
      </c>
      <c r="B147" s="6" t="s">
        <v>680</v>
      </c>
      <c r="C147" s="6">
        <v>14</v>
      </c>
      <c r="D147" s="6">
        <v>14</v>
      </c>
      <c r="E147" s="46" t="str">
        <f t="shared" si="9"/>
        <v>기사임</v>
      </c>
      <c r="F147" s="81">
        <f>IF(E147="기사임",(COUNTIF($B$2:B147,B147)-COUNTIFS($B$2:B146,B147,$E$2:E146,"")),"")</f>
        <v>9</v>
      </c>
      <c r="G147" s="46" t="str">
        <f>IF(F147=1,COUNTIF($F$1:F147,1),"")</f>
        <v/>
      </c>
      <c r="H147" s="46">
        <f t="shared" si="10"/>
        <v>0</v>
      </c>
      <c r="I147" s="46" t="b">
        <f t="shared" si="11"/>
        <v>0</v>
      </c>
      <c r="J147" s="46" t="str">
        <f>IF(I147=FALSE,"",B147&amp;"@"&amp;COUNTIFS($B$2:B147,B147,$I$2:I147,TRUE))</f>
        <v/>
      </c>
    </row>
    <row r="148" spans="1:10">
      <c r="A148" s="6" t="s">
        <v>2174</v>
      </c>
      <c r="B148" s="6" t="s">
        <v>675</v>
      </c>
      <c r="C148" s="6">
        <v>14</v>
      </c>
      <c r="D148" s="6">
        <v>14</v>
      </c>
      <c r="E148" s="46" t="str">
        <f t="shared" si="9"/>
        <v>기사임</v>
      </c>
      <c r="F148" s="81">
        <f>IF(E148="기사임",(COUNTIF($B$2:B148,B148)-COUNTIFS($B$2:B147,B148,$E$2:E147,"")),"")</f>
        <v>25</v>
      </c>
      <c r="G148" s="46" t="str">
        <f>IF(F148=1,COUNTIF($F$1:F148,1),"")</f>
        <v/>
      </c>
      <c r="H148" s="46">
        <f t="shared" si="10"/>
        <v>1</v>
      </c>
      <c r="I148" s="46" t="b">
        <f t="shared" si="11"/>
        <v>1</v>
      </c>
      <c r="J148" s="46" t="str">
        <f>IF(I148=FALSE,"",B148&amp;"@"&amp;COUNTIFS($B$2:B148,B148,$I$2:I148,TRUE))</f>
        <v>South Korea@25</v>
      </c>
    </row>
    <row r="149" spans="1:10">
      <c r="A149" s="6" t="s">
        <v>2280</v>
      </c>
      <c r="B149" s="6" t="s">
        <v>683</v>
      </c>
      <c r="C149" s="6">
        <v>14</v>
      </c>
      <c r="D149" s="6">
        <v>16</v>
      </c>
      <c r="E149" s="46" t="str">
        <f t="shared" si="9"/>
        <v>기사임</v>
      </c>
      <c r="F149" s="81">
        <f>IF(E149="기사임",(COUNTIF($B$2:B149,B149)-COUNTIFS($B$2:B148,B149,$E$2:E148,"")),"")</f>
        <v>2</v>
      </c>
      <c r="G149" s="46" t="str">
        <f>IF(F149=1,COUNTIF($F$1:F149,1),"")</f>
        <v/>
      </c>
      <c r="H149" s="46">
        <f t="shared" si="10"/>
        <v>0</v>
      </c>
      <c r="I149" s="46" t="b">
        <f t="shared" si="11"/>
        <v>0</v>
      </c>
      <c r="J149" s="46" t="str">
        <f>IF(I149=FALSE,"",B149&amp;"@"&amp;COUNTIFS($B$2:B149,B149,$I$2:I149,TRUE))</f>
        <v/>
      </c>
    </row>
    <row r="150" spans="1:10">
      <c r="A150" s="6" t="s">
        <v>2177</v>
      </c>
      <c r="B150" s="6" t="s">
        <v>676</v>
      </c>
      <c r="C150" s="6">
        <v>14</v>
      </c>
      <c r="D150" s="6">
        <v>6</v>
      </c>
      <c r="E150" s="46" t="str">
        <f t="shared" si="9"/>
        <v/>
      </c>
      <c r="F150" s="81" t="str">
        <f>IF(E150="기사임",(COUNTIF($B$2:B150,B150)-COUNTIFS($B$2:B149,B150,$E$2:E149,"")),"")</f>
        <v/>
      </c>
      <c r="G150" s="46" t="str">
        <f>IF(F150=1,COUNTIF($F$1:F150,1),"")</f>
        <v/>
      </c>
      <c r="H150" s="46">
        <f t="shared" si="10"/>
        <v>0</v>
      </c>
      <c r="I150" s="46" t="b">
        <f t="shared" si="11"/>
        <v>0</v>
      </c>
      <c r="J150" s="46" t="str">
        <f>IF(I150=FALSE,"",B150&amp;"@"&amp;COUNTIFS($B$2:B150,B150,$I$2:I150,TRUE))</f>
        <v/>
      </c>
    </row>
    <row r="151" spans="1:10">
      <c r="A151" s="6" t="s">
        <v>472</v>
      </c>
      <c r="B151" s="6" t="s">
        <v>689</v>
      </c>
      <c r="C151" s="6">
        <v>13</v>
      </c>
      <c r="D151" s="6">
        <v>11</v>
      </c>
      <c r="E151" s="46" t="str">
        <f t="shared" si="9"/>
        <v/>
      </c>
      <c r="F151" s="81" t="str">
        <f>IF(E151="기사임",(COUNTIF($B$2:B151,B151)-COUNTIFS($B$2:B150,B151,$E$2:E150,"")),"")</f>
        <v/>
      </c>
      <c r="G151" s="46" t="str">
        <f>IF(F151=1,COUNTIF($F$1:F151,1),"")</f>
        <v/>
      </c>
      <c r="H151" s="46">
        <f t="shared" si="10"/>
        <v>0</v>
      </c>
      <c r="I151" s="46" t="b">
        <f t="shared" si="11"/>
        <v>0</v>
      </c>
      <c r="J151" s="46" t="str">
        <f>IF(I151=FALSE,"",B151&amp;"@"&amp;COUNTIFS($B$2:B151,B151,$I$2:I151,TRUE))</f>
        <v/>
      </c>
    </row>
    <row r="152" spans="1:10">
      <c r="A152" s="6" t="s">
        <v>472</v>
      </c>
      <c r="B152" s="6" t="s">
        <v>687</v>
      </c>
      <c r="C152" s="6">
        <v>13</v>
      </c>
      <c r="D152" s="6">
        <v>11</v>
      </c>
      <c r="E152" s="46" t="str">
        <f t="shared" si="9"/>
        <v/>
      </c>
      <c r="F152" s="81" t="str">
        <f>IF(E152="기사임",(COUNTIF($B$2:B152,B152)-COUNTIFS($B$2:B151,B152,$E$2:E151,"")),"")</f>
        <v/>
      </c>
      <c r="G152" s="46" t="str">
        <f>IF(F152=1,COUNTIF($F$1:F152,1),"")</f>
        <v/>
      </c>
      <c r="H152" s="46">
        <f t="shared" si="10"/>
        <v>0</v>
      </c>
      <c r="I152" s="46" t="b">
        <f t="shared" si="11"/>
        <v>0</v>
      </c>
      <c r="J152" s="46" t="str">
        <f>IF(I152=FALSE,"",B152&amp;"@"&amp;COUNTIFS($B$2:B152,B152,$I$2:I152,TRUE))</f>
        <v/>
      </c>
    </row>
    <row r="153" spans="1:10">
      <c r="A153" s="6" t="s">
        <v>472</v>
      </c>
      <c r="B153" s="6" t="s">
        <v>695</v>
      </c>
      <c r="C153" s="6">
        <v>13</v>
      </c>
      <c r="D153" s="6">
        <v>8</v>
      </c>
      <c r="E153" s="46" t="str">
        <f t="shared" si="9"/>
        <v/>
      </c>
      <c r="F153" s="81" t="str">
        <f>IF(E153="기사임",(COUNTIF($B$2:B153,B153)-COUNTIFS($B$2:B152,B153,$E$2:E152,"")),"")</f>
        <v/>
      </c>
      <c r="G153" s="46" t="str">
        <f>IF(F153=1,COUNTIF($F$1:F153,1),"")</f>
        <v/>
      </c>
      <c r="H153" s="46">
        <f t="shared" si="10"/>
        <v>0</v>
      </c>
      <c r="I153" s="46" t="b">
        <f t="shared" si="11"/>
        <v>0</v>
      </c>
      <c r="J153" s="46" t="str">
        <f>IF(I153=FALSE,"",B153&amp;"@"&amp;COUNTIFS($B$2:B153,B153,$I$2:I153,TRUE))</f>
        <v/>
      </c>
    </row>
    <row r="154" spans="1:10">
      <c r="A154" s="6" t="s">
        <v>485</v>
      </c>
      <c r="B154" s="6" t="s">
        <v>678</v>
      </c>
      <c r="C154" s="6">
        <v>13</v>
      </c>
      <c r="D154" s="6">
        <v>8</v>
      </c>
      <c r="E154" s="46" t="str">
        <f t="shared" si="9"/>
        <v>기사임</v>
      </c>
      <c r="F154" s="81">
        <f>IF(E154="기사임",(COUNTIF($B$2:B154,B154)-COUNTIFS($B$2:B153,B154,$E$2:E153,"")),"")</f>
        <v>6</v>
      </c>
      <c r="G154" s="46" t="str">
        <f>IF(F154=1,COUNTIF($F$1:F154,1),"")</f>
        <v/>
      </c>
      <c r="H154" s="46">
        <f t="shared" si="10"/>
        <v>0</v>
      </c>
      <c r="I154" s="46" t="b">
        <f t="shared" si="11"/>
        <v>0</v>
      </c>
      <c r="J154" s="46" t="str">
        <f>IF(I154=FALSE,"",B154&amp;"@"&amp;COUNTIFS($B$2:B154,B154,$I$2:I154,TRUE))</f>
        <v/>
      </c>
    </row>
    <row r="155" spans="1:10">
      <c r="A155" s="6" t="s">
        <v>739</v>
      </c>
      <c r="B155" s="6" t="s">
        <v>680</v>
      </c>
      <c r="C155" s="6">
        <v>13</v>
      </c>
      <c r="D155" s="6">
        <v>9</v>
      </c>
      <c r="E155" s="46" t="str">
        <f t="shared" si="9"/>
        <v>기사임</v>
      </c>
      <c r="F155" s="81">
        <f>IF(E155="기사임",(COUNTIF($B$2:B155,B155)-COUNTIFS($B$2:B154,B155,$E$2:E154,"")),"")</f>
        <v>10</v>
      </c>
      <c r="G155" s="46" t="str">
        <f>IF(F155=1,COUNTIF($F$1:F155,1),"")</f>
        <v/>
      </c>
      <c r="H155" s="46">
        <f t="shared" si="10"/>
        <v>0</v>
      </c>
      <c r="I155" s="46" t="b">
        <f t="shared" si="11"/>
        <v>0</v>
      </c>
      <c r="J155" s="46" t="str">
        <f>IF(I155=FALSE,"",B155&amp;"@"&amp;COUNTIFS($B$2:B155,B155,$I$2:I155,TRUE))</f>
        <v/>
      </c>
    </row>
    <row r="156" spans="1:10">
      <c r="A156" s="6" t="s">
        <v>1250</v>
      </c>
      <c r="B156" s="6" t="s">
        <v>675</v>
      </c>
      <c r="C156" s="6">
        <v>13</v>
      </c>
      <c r="D156" s="6">
        <v>14</v>
      </c>
      <c r="E156" s="46" t="str">
        <f t="shared" si="9"/>
        <v>기사임</v>
      </c>
      <c r="F156" s="81">
        <f>IF(E156="기사임",(COUNTIF($B$2:B156,B156)-COUNTIFS($B$2:B155,B156,$E$2:E155,"")),"")</f>
        <v>26</v>
      </c>
      <c r="G156" s="46" t="str">
        <f>IF(F156=1,COUNTIF($F$1:F156,1),"")</f>
        <v/>
      </c>
      <c r="H156" s="46">
        <f t="shared" si="10"/>
        <v>1</v>
      </c>
      <c r="I156" s="46" t="b">
        <f t="shared" si="11"/>
        <v>1</v>
      </c>
      <c r="J156" s="46" t="str">
        <f>IF(I156=FALSE,"",B156&amp;"@"&amp;COUNTIFS($B$2:B156,B156,$I$2:I156,TRUE))</f>
        <v>South Korea@26</v>
      </c>
    </row>
    <row r="157" spans="1:10">
      <c r="A157" s="6" t="s">
        <v>1480</v>
      </c>
      <c r="B157" s="6" t="s">
        <v>681</v>
      </c>
      <c r="C157" s="6">
        <v>13</v>
      </c>
      <c r="D157" s="6">
        <v>10</v>
      </c>
      <c r="E157" s="46" t="str">
        <f t="shared" si="9"/>
        <v>기사임</v>
      </c>
      <c r="F157" s="81">
        <f>IF(E157="기사임",(COUNTIF($B$2:B157,B157)-COUNTIFS($B$2:B156,B157,$E$2:E156,"")),"")</f>
        <v>2</v>
      </c>
      <c r="G157" s="46" t="str">
        <f>IF(F157=1,COUNTIF($F$1:F157,1),"")</f>
        <v/>
      </c>
      <c r="H157" s="46">
        <f t="shared" si="10"/>
        <v>0</v>
      </c>
      <c r="I157" s="46" t="b">
        <f t="shared" si="11"/>
        <v>0</v>
      </c>
      <c r="J157" s="46" t="str">
        <f>IF(I157=FALSE,"",B157&amp;"@"&amp;COUNTIFS($B$2:B157,B157,$I$2:I157,TRUE))</f>
        <v/>
      </c>
    </row>
    <row r="158" spans="1:10">
      <c r="A158" s="6" t="s">
        <v>1492</v>
      </c>
      <c r="B158" s="6" t="s">
        <v>718</v>
      </c>
      <c r="C158" s="6">
        <v>13</v>
      </c>
      <c r="D158" s="6">
        <v>14</v>
      </c>
      <c r="E158" s="46" t="str">
        <f t="shared" si="9"/>
        <v>기사임</v>
      </c>
      <c r="F158" s="81">
        <f>IF(E158="기사임",(COUNTIF($B$2:B158,B158)-COUNTIFS($B$2:B157,B158,$E$2:E157,"")),"")</f>
        <v>1</v>
      </c>
      <c r="G158" s="46">
        <f>IF(F158=1,COUNTIF($F$1:F158,1),"")</f>
        <v>22</v>
      </c>
      <c r="H158" s="46">
        <f t="shared" si="10"/>
        <v>0</v>
      </c>
      <c r="I158" s="46" t="b">
        <f t="shared" si="11"/>
        <v>0</v>
      </c>
      <c r="J158" s="46" t="str">
        <f>IF(I158=FALSE,"",B158&amp;"@"&amp;COUNTIFS($B$2:B158,B158,$I$2:I158,TRUE))</f>
        <v/>
      </c>
    </row>
    <row r="159" spans="1:10">
      <c r="A159" s="6" t="s">
        <v>1487</v>
      </c>
      <c r="B159" s="6" t="s">
        <v>677</v>
      </c>
      <c r="C159" s="6">
        <v>13</v>
      </c>
      <c r="D159" s="6">
        <v>14</v>
      </c>
      <c r="E159" s="46" t="str">
        <f t="shared" si="9"/>
        <v>기사임</v>
      </c>
      <c r="F159" s="81">
        <f>IF(E159="기사임",(COUNTIF($B$2:B159,B159)-COUNTIFS($B$2:B158,B159,$E$2:E158,"")),"")</f>
        <v>9</v>
      </c>
      <c r="G159" s="46" t="str">
        <f>IF(F159=1,COUNTIF($F$1:F159,1),"")</f>
        <v/>
      </c>
      <c r="H159" s="46">
        <f t="shared" si="10"/>
        <v>0</v>
      </c>
      <c r="I159" s="46" t="b">
        <f t="shared" si="11"/>
        <v>0</v>
      </c>
      <c r="J159" s="46" t="str">
        <f>IF(I159=FALSE,"",B159&amp;"@"&amp;COUNTIFS($B$2:B159,B159,$I$2:I159,TRUE))</f>
        <v/>
      </c>
    </row>
    <row r="160" spans="1:10">
      <c r="A160" s="6" t="s">
        <v>1552</v>
      </c>
      <c r="B160" s="6" t="s">
        <v>677</v>
      </c>
      <c r="C160" s="6">
        <v>13</v>
      </c>
      <c r="D160" s="6">
        <v>12</v>
      </c>
      <c r="E160" s="46" t="str">
        <f t="shared" si="9"/>
        <v>기사임</v>
      </c>
      <c r="F160" s="81">
        <f>IF(E160="기사임",(COUNTIF($B$2:B160,B160)-COUNTIFS($B$2:B159,B160,$E$2:E159,"")),"")</f>
        <v>10</v>
      </c>
      <c r="G160" s="46" t="str">
        <f>IF(F160=1,COUNTIF($F$1:F160,1),"")</f>
        <v/>
      </c>
      <c r="H160" s="46">
        <f t="shared" si="10"/>
        <v>0</v>
      </c>
      <c r="I160" s="46" t="b">
        <f t="shared" si="11"/>
        <v>0</v>
      </c>
      <c r="J160" s="46" t="str">
        <f>IF(I160=FALSE,"",B160&amp;"@"&amp;COUNTIFS($B$2:B160,B160,$I$2:I160,TRUE))</f>
        <v/>
      </c>
    </row>
    <row r="161" spans="1:10">
      <c r="A161" s="6" t="s">
        <v>2023</v>
      </c>
      <c r="B161" s="6" t="s">
        <v>691</v>
      </c>
      <c r="C161" s="6">
        <v>13</v>
      </c>
      <c r="D161" s="6">
        <v>15</v>
      </c>
      <c r="E161" s="46" t="str">
        <f t="shared" si="9"/>
        <v>기사임</v>
      </c>
      <c r="F161" s="81">
        <f>IF(E161="기사임",(COUNTIF($B$2:B161,B161)-COUNTIFS($B$2:B160,B161,$E$2:E160,"")),"")</f>
        <v>2</v>
      </c>
      <c r="G161" s="46" t="str">
        <f>IF(F161=1,COUNTIF($F$1:F161,1),"")</f>
        <v/>
      </c>
      <c r="H161" s="46">
        <f t="shared" si="10"/>
        <v>0</v>
      </c>
      <c r="I161" s="46" t="b">
        <f t="shared" si="11"/>
        <v>0</v>
      </c>
      <c r="J161" s="46" t="str">
        <f>IF(I161=FALSE,"",B161&amp;"@"&amp;COUNTIFS($B$2:B161,B161,$I$2:I161,TRUE))</f>
        <v/>
      </c>
    </row>
    <row r="162" spans="1:10">
      <c r="A162" s="6" t="s">
        <v>2283</v>
      </c>
      <c r="B162" s="6" t="s">
        <v>675</v>
      </c>
      <c r="C162" s="6">
        <v>13</v>
      </c>
      <c r="D162" s="6">
        <v>9</v>
      </c>
      <c r="E162" s="46" t="str">
        <f t="shared" si="9"/>
        <v>기사임</v>
      </c>
      <c r="F162" s="81">
        <f>IF(E162="기사임",(COUNTIF($B$2:B162,B162)-COUNTIFS($B$2:B161,B162,$E$2:E161,"")),"")</f>
        <v>27</v>
      </c>
      <c r="G162" s="46" t="str">
        <f>IF(F162=1,COUNTIF($F$1:F162,1),"")</f>
        <v/>
      </c>
      <c r="H162" s="46">
        <f t="shared" si="10"/>
        <v>1</v>
      </c>
      <c r="I162" s="46" t="b">
        <f t="shared" si="11"/>
        <v>1</v>
      </c>
      <c r="J162" s="46" t="str">
        <f>IF(I162=FALSE,"",B162&amp;"@"&amp;COUNTIFS($B$2:B162,B162,$I$2:I162,TRUE))</f>
        <v>South Korea@27</v>
      </c>
    </row>
    <row r="163" spans="1:10">
      <c r="A163" s="6" t="s">
        <v>2280</v>
      </c>
      <c r="B163" s="6" t="s">
        <v>721</v>
      </c>
      <c r="C163" s="6">
        <v>13</v>
      </c>
      <c r="D163" s="6">
        <v>18</v>
      </c>
      <c r="E163" s="46" t="str">
        <f t="shared" si="9"/>
        <v>기사임</v>
      </c>
      <c r="F163" s="81">
        <f>IF(E163="기사임",(COUNTIF($B$2:B163,B163)-COUNTIFS($B$2:B162,B163,$E$2:E162,"")),"")</f>
        <v>1</v>
      </c>
      <c r="G163" s="46">
        <f>IF(F163=1,COUNTIF($F$1:F163,1),"")</f>
        <v>23</v>
      </c>
      <c r="H163" s="46">
        <f t="shared" si="10"/>
        <v>0</v>
      </c>
      <c r="I163" s="46" t="b">
        <f t="shared" si="11"/>
        <v>0</v>
      </c>
      <c r="J163" s="46" t="str">
        <f>IF(I163=FALSE,"",B163&amp;"@"&amp;COUNTIFS($B$2:B163,B163,$I$2:I163,TRUE))</f>
        <v/>
      </c>
    </row>
    <row r="164" spans="1:10">
      <c r="A164" s="6" t="s">
        <v>591</v>
      </c>
      <c r="B164" s="6" t="s">
        <v>678</v>
      </c>
      <c r="C164" s="6">
        <v>13</v>
      </c>
      <c r="D164" s="6">
        <v>6</v>
      </c>
      <c r="E164" s="46" t="str">
        <f t="shared" si="9"/>
        <v>기사임</v>
      </c>
      <c r="F164" s="81">
        <f>IF(E164="기사임",(COUNTIF($B$2:B164,B164)-COUNTIFS($B$2:B163,B164,$E$2:E163,"")),"")</f>
        <v>7</v>
      </c>
      <c r="G164" s="46" t="str">
        <f>IF(F164=1,COUNTIF($F$1:F164,1),"")</f>
        <v/>
      </c>
      <c r="H164" s="46">
        <f t="shared" si="10"/>
        <v>0</v>
      </c>
      <c r="I164" s="46" t="b">
        <f t="shared" si="11"/>
        <v>0</v>
      </c>
      <c r="J164" s="46" t="str">
        <f>IF(I164=FALSE,"",B164&amp;"@"&amp;COUNTIFS($B$2:B164,B164,$I$2:I164,TRUE))</f>
        <v/>
      </c>
    </row>
    <row r="165" spans="1:10">
      <c r="A165" s="6" t="s">
        <v>487</v>
      </c>
      <c r="B165" s="6" t="s">
        <v>678</v>
      </c>
      <c r="C165" s="6">
        <v>13</v>
      </c>
      <c r="D165" s="6">
        <v>13</v>
      </c>
      <c r="E165" s="46" t="str">
        <f t="shared" si="9"/>
        <v>기사임</v>
      </c>
      <c r="F165" s="81">
        <f>IF(E165="기사임",(COUNTIF($B$2:B165,B165)-COUNTIFS($B$2:B164,B165,$E$2:E164,"")),"")</f>
        <v>8</v>
      </c>
      <c r="G165" s="46" t="str">
        <f>IF(F165=1,COUNTIF($F$1:F165,1),"")</f>
        <v/>
      </c>
      <c r="H165" s="46">
        <f t="shared" si="10"/>
        <v>0</v>
      </c>
      <c r="I165" s="46" t="b">
        <f t="shared" si="11"/>
        <v>0</v>
      </c>
      <c r="J165" s="46" t="str">
        <f>IF(I165=FALSE,"",B165&amp;"@"&amp;COUNTIFS($B$2:B165,B165,$I$2:I165,TRUE))</f>
        <v/>
      </c>
    </row>
    <row r="166" spans="1:10">
      <c r="A166" s="6" t="s">
        <v>2288</v>
      </c>
      <c r="B166" s="6" t="s">
        <v>678</v>
      </c>
      <c r="C166" s="6">
        <v>13</v>
      </c>
      <c r="D166" s="6">
        <v>9</v>
      </c>
      <c r="E166" s="46" t="str">
        <f t="shared" si="9"/>
        <v/>
      </c>
      <c r="F166" s="81" t="str">
        <f>IF(E166="기사임",(COUNTIF($B$2:B166,B166)-COUNTIFS($B$2:B165,B166,$E$2:E165,"")),"")</f>
        <v/>
      </c>
      <c r="G166" s="46" t="str">
        <f>IF(F166=1,COUNTIF($F$1:F166,1),"")</f>
        <v/>
      </c>
      <c r="H166" s="46">
        <f t="shared" si="10"/>
        <v>0</v>
      </c>
      <c r="I166" s="46" t="b">
        <f t="shared" si="11"/>
        <v>0</v>
      </c>
      <c r="J166" s="46" t="str">
        <f>IF(I166=FALSE,"",B166&amp;"@"&amp;COUNTIFS($B$2:B166,B166,$I$2:I166,TRUE))</f>
        <v/>
      </c>
    </row>
    <row r="167" spans="1:10">
      <c r="A167" s="6" t="s">
        <v>1494</v>
      </c>
      <c r="B167" s="6" t="s">
        <v>675</v>
      </c>
      <c r="C167" s="6">
        <v>13</v>
      </c>
      <c r="D167" s="6">
        <v>7</v>
      </c>
      <c r="E167" s="46" t="str">
        <f t="shared" si="9"/>
        <v/>
      </c>
      <c r="F167" s="81" t="str">
        <f>IF(E167="기사임",(COUNTIF($B$2:B167,B167)-COUNTIFS($B$2:B166,B167,$E$2:E166,"")),"")</f>
        <v/>
      </c>
      <c r="G167" s="46" t="str">
        <f>IF(F167=1,COUNTIF($F$1:F167,1),"")</f>
        <v/>
      </c>
      <c r="H167" s="46">
        <f t="shared" si="10"/>
        <v>1</v>
      </c>
      <c r="I167" s="46" t="b">
        <f t="shared" si="11"/>
        <v>0</v>
      </c>
      <c r="J167" s="46" t="str">
        <f>IF(I167=FALSE,"",B167&amp;"@"&amp;COUNTIFS($B$2:B167,B167,$I$2:I167,TRUE))</f>
        <v/>
      </c>
    </row>
    <row r="168" spans="1:10">
      <c r="A168" s="6" t="s">
        <v>1491</v>
      </c>
      <c r="B168" s="6" t="s">
        <v>678</v>
      </c>
      <c r="C168" s="6">
        <v>13</v>
      </c>
      <c r="D168" s="6">
        <v>4</v>
      </c>
      <c r="E168" s="46" t="str">
        <f t="shared" si="9"/>
        <v/>
      </c>
      <c r="F168" s="81" t="str">
        <f>IF(E168="기사임",(COUNTIF($B$2:B168,B168)-COUNTIFS($B$2:B167,B168,$E$2:E167,"")),"")</f>
        <v/>
      </c>
      <c r="G168" s="46" t="str">
        <f>IF(F168=1,COUNTIF($F$1:F168,1),"")</f>
        <v/>
      </c>
      <c r="H168" s="46">
        <f t="shared" si="10"/>
        <v>0</v>
      </c>
      <c r="I168" s="46" t="b">
        <f t="shared" si="11"/>
        <v>0</v>
      </c>
      <c r="J168" s="46" t="str">
        <f>IF(I168=FALSE,"",B168&amp;"@"&amp;COUNTIFS($B$2:B168,B168,$I$2:I168,TRUE))</f>
        <v/>
      </c>
    </row>
    <row r="169" spans="1:10">
      <c r="A169" s="6" t="s">
        <v>1482</v>
      </c>
      <c r="B169" s="6" t="s">
        <v>681</v>
      </c>
      <c r="C169" s="6">
        <v>13</v>
      </c>
      <c r="D169" s="6">
        <v>9</v>
      </c>
      <c r="E169" s="46" t="str">
        <f t="shared" si="9"/>
        <v/>
      </c>
      <c r="F169" s="81" t="str">
        <f>IF(E169="기사임",(COUNTIF($B$2:B169,B169)-COUNTIFS($B$2:B168,B169,$E$2:E168,"")),"")</f>
        <v/>
      </c>
      <c r="G169" s="46" t="str">
        <f>IF(F169=1,COUNTIF($F$1:F169,1),"")</f>
        <v/>
      </c>
      <c r="H169" s="46">
        <f t="shared" si="10"/>
        <v>0</v>
      </c>
      <c r="I169" s="46" t="b">
        <f t="shared" si="11"/>
        <v>0</v>
      </c>
      <c r="J169" s="46" t="str">
        <f>IF(I169=FALSE,"",B169&amp;"@"&amp;COUNTIFS($B$2:B169,B169,$I$2:I169,TRUE))</f>
        <v/>
      </c>
    </row>
    <row r="170" spans="1:10">
      <c r="A170" s="6" t="s">
        <v>560</v>
      </c>
      <c r="B170" s="6" t="s">
        <v>675</v>
      </c>
      <c r="C170" s="6">
        <v>13</v>
      </c>
      <c r="D170" s="6">
        <v>9</v>
      </c>
      <c r="E170" s="46" t="str">
        <f t="shared" si="9"/>
        <v/>
      </c>
      <c r="F170" s="81" t="str">
        <f>IF(E170="기사임",(COUNTIF($B$2:B170,B170)-COUNTIFS($B$2:B169,B170,$E$2:E169,"")),"")</f>
        <v/>
      </c>
      <c r="G170" s="46" t="str">
        <f>IF(F170=1,COUNTIF($F$1:F170,1),"")</f>
        <v/>
      </c>
      <c r="H170" s="46">
        <f t="shared" si="10"/>
        <v>1</v>
      </c>
      <c r="I170" s="46" t="b">
        <f t="shared" si="11"/>
        <v>0</v>
      </c>
      <c r="J170" s="46" t="str">
        <f>IF(I170=FALSE,"",B170&amp;"@"&amp;COUNTIFS($B$2:B170,B170,$I$2:I170,TRUE))</f>
        <v/>
      </c>
    </row>
    <row r="171" spans="1:10">
      <c r="A171" s="6" t="s">
        <v>478</v>
      </c>
      <c r="B171" s="6" t="s">
        <v>679</v>
      </c>
      <c r="C171" s="6">
        <v>13</v>
      </c>
      <c r="D171" s="6">
        <v>5</v>
      </c>
      <c r="E171" s="46" t="str">
        <f t="shared" si="9"/>
        <v/>
      </c>
      <c r="F171" s="81" t="str">
        <f>IF(E171="기사임",(COUNTIF($B$2:B171,B171)-COUNTIFS($B$2:B170,B171,$E$2:E170,"")),"")</f>
        <v/>
      </c>
      <c r="G171" s="46" t="str">
        <f>IF(F171=1,COUNTIF($F$1:F171,1),"")</f>
        <v/>
      </c>
      <c r="H171" s="46">
        <f t="shared" si="10"/>
        <v>0</v>
      </c>
      <c r="I171" s="46" t="b">
        <f t="shared" si="11"/>
        <v>0</v>
      </c>
      <c r="J171" s="46" t="str">
        <f>IF(I171=FALSE,"",B171&amp;"@"&amp;COUNTIFS($B$2:B171,B171,$I$2:I171,TRUE))</f>
        <v/>
      </c>
    </row>
    <row r="172" spans="1:10">
      <c r="A172" s="6" t="s">
        <v>478</v>
      </c>
      <c r="B172" s="6" t="s">
        <v>688</v>
      </c>
      <c r="C172" s="6">
        <v>13</v>
      </c>
      <c r="D172" s="6">
        <v>7</v>
      </c>
      <c r="E172" s="46" t="str">
        <f t="shared" si="9"/>
        <v/>
      </c>
      <c r="F172" s="81" t="str">
        <f>IF(E172="기사임",(COUNTIF($B$2:B172,B172)-COUNTIFS($B$2:B171,B172,$E$2:E171,"")),"")</f>
        <v/>
      </c>
      <c r="G172" s="46" t="str">
        <f>IF(F172=1,COUNTIF($F$1:F172,1),"")</f>
        <v/>
      </c>
      <c r="H172" s="46">
        <f t="shared" si="10"/>
        <v>0</v>
      </c>
      <c r="I172" s="46" t="b">
        <f t="shared" si="11"/>
        <v>0</v>
      </c>
      <c r="J172" s="46" t="str">
        <f>IF(I172=FALSE,"",B172&amp;"@"&amp;COUNTIFS($B$2:B172,B172,$I$2:I172,TRUE))</f>
        <v/>
      </c>
    </row>
    <row r="173" spans="1:10">
      <c r="A173" s="6" t="s">
        <v>478</v>
      </c>
      <c r="B173" s="6" t="s">
        <v>675</v>
      </c>
      <c r="C173" s="6">
        <v>13</v>
      </c>
      <c r="D173" s="6">
        <v>5</v>
      </c>
      <c r="E173" s="46" t="str">
        <f t="shared" si="9"/>
        <v/>
      </c>
      <c r="F173" s="81" t="str">
        <f>IF(E173="기사임",(COUNTIF($B$2:B173,B173)-COUNTIFS($B$2:B172,B173,$E$2:E172,"")),"")</f>
        <v/>
      </c>
      <c r="G173" s="46" t="str">
        <f>IF(F173=1,COUNTIF($F$1:F173,1),"")</f>
        <v/>
      </c>
      <c r="H173" s="46">
        <f t="shared" si="10"/>
        <v>1</v>
      </c>
      <c r="I173" s="46" t="b">
        <f t="shared" si="11"/>
        <v>0</v>
      </c>
      <c r="J173" s="46" t="str">
        <f>IF(I173=FALSE,"",B173&amp;"@"&amp;COUNTIFS($B$2:B173,B173,$I$2:I173,TRUE))</f>
        <v/>
      </c>
    </row>
    <row r="174" spans="1:10">
      <c r="A174" s="6" t="s">
        <v>1074</v>
      </c>
      <c r="B174" s="6" t="s">
        <v>676</v>
      </c>
      <c r="C174" s="6">
        <v>13</v>
      </c>
      <c r="D174" s="6">
        <v>10</v>
      </c>
      <c r="E174" s="46" t="str">
        <f t="shared" si="9"/>
        <v/>
      </c>
      <c r="F174" s="81" t="str">
        <f>IF(E174="기사임",(COUNTIF($B$2:B174,B174)-COUNTIFS($B$2:B173,B174,$E$2:E173,"")),"")</f>
        <v/>
      </c>
      <c r="G174" s="46" t="str">
        <f>IF(F174=1,COUNTIF($F$1:F174,1),"")</f>
        <v/>
      </c>
      <c r="H174" s="46">
        <f t="shared" si="10"/>
        <v>0</v>
      </c>
      <c r="I174" s="46" t="b">
        <f t="shared" si="11"/>
        <v>0</v>
      </c>
      <c r="J174" s="46" t="str">
        <f>IF(I174=FALSE,"",B174&amp;"@"&amp;COUNTIFS($B$2:B174,B174,$I$2:I174,TRUE))</f>
        <v/>
      </c>
    </row>
    <row r="175" spans="1:10">
      <c r="A175" s="6" t="s">
        <v>523</v>
      </c>
      <c r="B175" s="6" t="s">
        <v>676</v>
      </c>
      <c r="C175" s="6">
        <v>12</v>
      </c>
      <c r="D175" s="6">
        <v>12</v>
      </c>
      <c r="E175" s="46" t="str">
        <f t="shared" si="9"/>
        <v>기사임</v>
      </c>
      <c r="F175" s="81">
        <f>IF(E175="기사임",(COUNTIF($B$2:B175,B175)-COUNTIFS($B$2:B174,B175,$E$2:E174,"")),"")</f>
        <v>21</v>
      </c>
      <c r="G175" s="46" t="str">
        <f>IF(F175=1,COUNTIF($F$1:F175,1),"")</f>
        <v/>
      </c>
      <c r="H175" s="46">
        <f t="shared" si="10"/>
        <v>0</v>
      </c>
      <c r="I175" s="46" t="b">
        <f t="shared" si="11"/>
        <v>0</v>
      </c>
      <c r="J175" s="46" t="str">
        <f>IF(I175=FALSE,"",B175&amp;"@"&amp;COUNTIFS($B$2:B175,B175,$I$2:I175,TRUE))</f>
        <v/>
      </c>
    </row>
    <row r="176" spans="1:10">
      <c r="A176" s="6" t="s">
        <v>855</v>
      </c>
      <c r="B176" s="6" t="s">
        <v>675</v>
      </c>
      <c r="C176" s="6">
        <v>12</v>
      </c>
      <c r="D176" s="6">
        <v>13</v>
      </c>
      <c r="E176" s="46" t="str">
        <f t="shared" si="9"/>
        <v>기사임</v>
      </c>
      <c r="F176" s="81">
        <f>IF(E176="기사임",(COUNTIF($B$2:B176,B176)-COUNTIFS($B$2:B175,B176,$E$2:E175,"")),"")</f>
        <v>28</v>
      </c>
      <c r="G176" s="46" t="str">
        <f>IF(F176=1,COUNTIF($F$1:F176,1),"")</f>
        <v/>
      </c>
      <c r="H176" s="46">
        <f t="shared" si="10"/>
        <v>1</v>
      </c>
      <c r="I176" s="46" t="b">
        <f t="shared" si="11"/>
        <v>1</v>
      </c>
      <c r="J176" s="46" t="str">
        <f>IF(I176=FALSE,"",B176&amp;"@"&amp;COUNTIFS($B$2:B176,B176,$I$2:I176,TRUE))</f>
        <v>South Korea@28</v>
      </c>
    </row>
    <row r="177" spans="1:10">
      <c r="A177" s="6" t="s">
        <v>484</v>
      </c>
      <c r="B177" s="6" t="s">
        <v>676</v>
      </c>
      <c r="C177" s="6">
        <v>12</v>
      </c>
      <c r="D177" s="6">
        <v>11</v>
      </c>
      <c r="E177" s="46" t="str">
        <f t="shared" si="9"/>
        <v>기사임</v>
      </c>
      <c r="F177" s="81">
        <f>IF(E177="기사임",(COUNTIF($B$2:B177,B177)-COUNTIFS($B$2:B176,B177,$E$2:E176,"")),"")</f>
        <v>22</v>
      </c>
      <c r="G177" s="46" t="str">
        <f>IF(F177=1,COUNTIF($F$1:F177,1),"")</f>
        <v/>
      </c>
      <c r="H177" s="46">
        <f t="shared" si="10"/>
        <v>0</v>
      </c>
      <c r="I177" s="46" t="b">
        <f t="shared" si="11"/>
        <v>0</v>
      </c>
      <c r="J177" s="46" t="str">
        <f>IF(I177=FALSE,"",B177&amp;"@"&amp;COUNTIFS($B$2:B177,B177,$I$2:I177,TRUE))</f>
        <v/>
      </c>
    </row>
    <row r="178" spans="1:10">
      <c r="A178" s="6" t="s">
        <v>1195</v>
      </c>
      <c r="B178" s="6" t="s">
        <v>675</v>
      </c>
      <c r="C178" s="6">
        <v>12</v>
      </c>
      <c r="D178" s="6">
        <v>12</v>
      </c>
      <c r="E178" s="46" t="str">
        <f t="shared" si="9"/>
        <v>기사임</v>
      </c>
      <c r="F178" s="81">
        <f>IF(E178="기사임",(COUNTIF($B$2:B178,B178)-COUNTIFS($B$2:B177,B178,$E$2:E177,"")),"")</f>
        <v>29</v>
      </c>
      <c r="G178" s="46" t="str">
        <f>IF(F178=1,COUNTIF($F$1:F178,1),"")</f>
        <v/>
      </c>
      <c r="H178" s="46">
        <f t="shared" si="10"/>
        <v>1</v>
      </c>
      <c r="I178" s="46" t="b">
        <f t="shared" si="11"/>
        <v>1</v>
      </c>
      <c r="J178" s="46" t="str">
        <f>IF(I178=FALSE,"",B178&amp;"@"&amp;COUNTIFS($B$2:B178,B178,$I$2:I178,TRUE))</f>
        <v>South Korea@29</v>
      </c>
    </row>
    <row r="179" spans="1:10">
      <c r="A179" s="6" t="s">
        <v>1296</v>
      </c>
      <c r="B179" s="6" t="s">
        <v>684</v>
      </c>
      <c r="C179" s="6">
        <v>12</v>
      </c>
      <c r="D179" s="6">
        <v>12</v>
      </c>
      <c r="E179" s="46" t="str">
        <f t="shared" si="9"/>
        <v>기사임</v>
      </c>
      <c r="F179" s="81">
        <f>IF(E179="기사임",(COUNTIF($B$2:B179,B179)-COUNTIFS($B$2:B178,B179,$E$2:E178,"")),"")</f>
        <v>5</v>
      </c>
      <c r="G179" s="46" t="str">
        <f>IF(F179=1,COUNTIF($F$1:F179,1),"")</f>
        <v/>
      </c>
      <c r="H179" s="46">
        <f t="shared" si="10"/>
        <v>1</v>
      </c>
      <c r="I179" s="46" t="b">
        <f t="shared" si="11"/>
        <v>1</v>
      </c>
      <c r="J179" s="46" t="str">
        <f>IF(I179=FALSE,"",B179&amp;"@"&amp;COUNTIFS($B$2:B179,B179,$I$2:I179,TRUE))</f>
        <v>Malaysia@5</v>
      </c>
    </row>
    <row r="180" spans="1:10">
      <c r="A180" s="6" t="s">
        <v>1367</v>
      </c>
      <c r="B180" s="6" t="s">
        <v>677</v>
      </c>
      <c r="C180" s="6">
        <v>12</v>
      </c>
      <c r="D180" s="6">
        <v>11</v>
      </c>
      <c r="E180" s="46" t="str">
        <f t="shared" si="9"/>
        <v>기사임</v>
      </c>
      <c r="F180" s="81">
        <f>IF(E180="기사임",(COUNTIF($B$2:B180,B180)-COUNTIFS($B$2:B179,B180,$E$2:E179,"")),"")</f>
        <v>11</v>
      </c>
      <c r="G180" s="46" t="str">
        <f>IF(F180=1,COUNTIF($F$1:F180,1),"")</f>
        <v/>
      </c>
      <c r="H180" s="46">
        <f t="shared" si="10"/>
        <v>0</v>
      </c>
      <c r="I180" s="46" t="b">
        <f t="shared" si="11"/>
        <v>0</v>
      </c>
      <c r="J180" s="46" t="str">
        <f>IF(I180=FALSE,"",B180&amp;"@"&amp;COUNTIFS($B$2:B180,B180,$I$2:I180,TRUE))</f>
        <v/>
      </c>
    </row>
    <row r="181" spans="1:10">
      <c r="A181" s="6" t="s">
        <v>1957</v>
      </c>
      <c r="B181" s="6" t="s">
        <v>1992</v>
      </c>
      <c r="C181" s="6">
        <v>12</v>
      </c>
      <c r="D181" s="6">
        <v>12</v>
      </c>
      <c r="E181" s="46" t="str">
        <f t="shared" si="9"/>
        <v>기사임</v>
      </c>
      <c r="F181" s="81">
        <f>IF(E181="기사임",(COUNTIF($B$2:B181,B181)-COUNTIFS($B$2:B180,B181,$E$2:E180,"")),"")</f>
        <v>3</v>
      </c>
      <c r="G181" s="46" t="str">
        <f>IF(F181=1,COUNTIF($F$1:F181,1),"")</f>
        <v/>
      </c>
      <c r="H181" s="46">
        <f t="shared" si="10"/>
        <v>0</v>
      </c>
      <c r="I181" s="46" t="b">
        <f t="shared" si="11"/>
        <v>0</v>
      </c>
      <c r="J181" s="46" t="str">
        <f>IF(I181=FALSE,"",B181&amp;"@"&amp;COUNTIFS($B$2:B181,B181,$I$2:I181,TRUE))</f>
        <v/>
      </c>
    </row>
    <row r="182" spans="1:10">
      <c r="A182" s="6" t="s">
        <v>2169</v>
      </c>
      <c r="B182" s="6" t="s">
        <v>677</v>
      </c>
      <c r="C182" s="6">
        <v>12</v>
      </c>
      <c r="D182" s="6">
        <v>14</v>
      </c>
      <c r="E182" s="46" t="str">
        <f t="shared" si="9"/>
        <v>기사임</v>
      </c>
      <c r="F182" s="81">
        <f>IF(E182="기사임",(COUNTIF($B$2:B182,B182)-COUNTIFS($B$2:B181,B182,$E$2:E181,"")),"")</f>
        <v>12</v>
      </c>
      <c r="G182" s="46" t="str">
        <f>IF(F182=1,COUNTIF($F$1:F182,1),"")</f>
        <v/>
      </c>
      <c r="H182" s="46">
        <f t="shared" si="10"/>
        <v>0</v>
      </c>
      <c r="I182" s="46" t="b">
        <f t="shared" si="11"/>
        <v>0</v>
      </c>
      <c r="J182" s="46" t="str">
        <f>IF(I182=FALSE,"",B182&amp;"@"&amp;COUNTIFS($B$2:B182,B182,$I$2:I182,TRUE))</f>
        <v/>
      </c>
    </row>
    <row r="183" spans="1:10">
      <c r="A183" s="6" t="s">
        <v>2171</v>
      </c>
      <c r="B183" s="6" t="s">
        <v>689</v>
      </c>
      <c r="C183" s="6">
        <v>12</v>
      </c>
      <c r="D183" s="6">
        <v>13</v>
      </c>
      <c r="E183" s="46" t="str">
        <f t="shared" si="9"/>
        <v>기사임</v>
      </c>
      <c r="F183" s="81">
        <f>IF(E183="기사임",(COUNTIF($B$2:B183,B183)-COUNTIFS($B$2:B182,B183,$E$2:E182,"")),"")</f>
        <v>1</v>
      </c>
      <c r="G183" s="46">
        <f>IF(F183=1,COUNTIF($F$1:F183,1),"")</f>
        <v>24</v>
      </c>
      <c r="H183" s="46">
        <f t="shared" si="10"/>
        <v>0</v>
      </c>
      <c r="I183" s="46" t="b">
        <f t="shared" si="11"/>
        <v>0</v>
      </c>
      <c r="J183" s="46" t="str">
        <f>IF(I183=FALSE,"",B183&amp;"@"&amp;COUNTIFS($B$2:B183,B183,$I$2:I183,TRUE))</f>
        <v/>
      </c>
    </row>
    <row r="184" spans="1:10">
      <c r="A184" s="6" t="s">
        <v>2280</v>
      </c>
      <c r="B184" s="6" t="s">
        <v>682</v>
      </c>
      <c r="C184" s="6">
        <v>12</v>
      </c>
      <c r="D184" s="6">
        <v>14</v>
      </c>
      <c r="E184" s="46" t="str">
        <f t="shared" si="9"/>
        <v>기사임</v>
      </c>
      <c r="F184" s="81">
        <f>IF(E184="기사임",(COUNTIF($B$2:B184,B184)-COUNTIFS($B$2:B183,B184,$E$2:E183,"")),"")</f>
        <v>3</v>
      </c>
      <c r="G184" s="46" t="str">
        <f>IF(F184=1,COUNTIF($F$1:F184,1),"")</f>
        <v/>
      </c>
      <c r="H184" s="46">
        <f t="shared" si="10"/>
        <v>0</v>
      </c>
      <c r="I184" s="46" t="b">
        <f t="shared" si="11"/>
        <v>0</v>
      </c>
      <c r="J184" s="46" t="str">
        <f>IF(I184=FALSE,"",B184&amp;"@"&amp;COUNTIFS($B$2:B184,B184,$I$2:I184,TRUE))</f>
        <v/>
      </c>
    </row>
    <row r="185" spans="1:10">
      <c r="A185" s="6" t="s">
        <v>673</v>
      </c>
      <c r="B185" s="6" t="s">
        <v>681</v>
      </c>
      <c r="C185" s="6">
        <v>12</v>
      </c>
      <c r="D185" s="6">
        <v>8</v>
      </c>
      <c r="E185" s="46" t="str">
        <f t="shared" si="9"/>
        <v>기사임</v>
      </c>
      <c r="F185" s="81">
        <f>IF(E185="기사임",(COUNTIF($B$2:B185,B185)-COUNTIFS($B$2:B184,B185,$E$2:E184,"")),"")</f>
        <v>3</v>
      </c>
      <c r="G185" s="46" t="str">
        <f>IF(F185=1,COUNTIF($F$1:F185,1),"")</f>
        <v/>
      </c>
      <c r="H185" s="46">
        <f t="shared" si="10"/>
        <v>0</v>
      </c>
      <c r="I185" s="46" t="b">
        <f t="shared" si="11"/>
        <v>0</v>
      </c>
      <c r="J185" s="46" t="str">
        <f>IF(I185=FALSE,"",B185&amp;"@"&amp;COUNTIFS($B$2:B185,B185,$I$2:I185,TRUE))</f>
        <v/>
      </c>
    </row>
    <row r="186" spans="1:10">
      <c r="A186" s="6" t="s">
        <v>524</v>
      </c>
      <c r="B186" s="6" t="s">
        <v>675</v>
      </c>
      <c r="C186" s="6">
        <v>12</v>
      </c>
      <c r="D186" s="6">
        <v>11</v>
      </c>
      <c r="E186" s="46" t="str">
        <f t="shared" si="9"/>
        <v>기사임</v>
      </c>
      <c r="F186" s="81">
        <f>IF(E186="기사임",(COUNTIF($B$2:B186,B186)-COUNTIFS($B$2:B185,B186,$E$2:E185,"")),"")</f>
        <v>30</v>
      </c>
      <c r="G186" s="46" t="str">
        <f>IF(F186=1,COUNTIF($F$1:F186,1),"")</f>
        <v/>
      </c>
      <c r="H186" s="46">
        <f t="shared" si="10"/>
        <v>1</v>
      </c>
      <c r="I186" s="46" t="b">
        <f t="shared" si="11"/>
        <v>1</v>
      </c>
      <c r="J186" s="46" t="str">
        <f>IF(I186=FALSE,"",B186&amp;"@"&amp;COUNTIFS($B$2:B186,B186,$I$2:I186,TRUE))</f>
        <v>South Korea@30</v>
      </c>
    </row>
    <row r="187" spans="1:10">
      <c r="A187" s="6" t="s">
        <v>1483</v>
      </c>
      <c r="B187" s="6" t="s">
        <v>680</v>
      </c>
      <c r="C187" s="6">
        <v>12</v>
      </c>
      <c r="D187" s="6">
        <v>6</v>
      </c>
      <c r="E187" s="46" t="str">
        <f t="shared" si="9"/>
        <v/>
      </c>
      <c r="F187" s="81" t="str">
        <f>IF(E187="기사임",(COUNTIF($B$2:B187,B187)-COUNTIFS($B$2:B186,B187,$E$2:E186,"")),"")</f>
        <v/>
      </c>
      <c r="G187" s="46" t="str">
        <f>IF(F187=1,COUNTIF($F$1:F187,1),"")</f>
        <v/>
      </c>
      <c r="H187" s="46">
        <f t="shared" si="10"/>
        <v>0</v>
      </c>
      <c r="I187" s="46" t="b">
        <f t="shared" si="11"/>
        <v>0</v>
      </c>
      <c r="J187" s="46" t="str">
        <f>IF(I187=FALSE,"",B187&amp;"@"&amp;COUNTIFS($B$2:B187,B187,$I$2:I187,TRUE))</f>
        <v/>
      </c>
    </row>
    <row r="188" spans="1:10">
      <c r="A188" s="6" t="s">
        <v>1483</v>
      </c>
      <c r="B188" s="6" t="s">
        <v>675</v>
      </c>
      <c r="C188" s="6">
        <v>12</v>
      </c>
      <c r="D188" s="6">
        <v>9</v>
      </c>
      <c r="E188" s="46" t="str">
        <f t="shared" si="9"/>
        <v/>
      </c>
      <c r="F188" s="81" t="str">
        <f>IF(E188="기사임",(COUNTIF($B$2:B188,B188)-COUNTIFS($B$2:B187,B188,$E$2:E187,"")),"")</f>
        <v/>
      </c>
      <c r="G188" s="46" t="str">
        <f>IF(F188=1,COUNTIF($F$1:F188,1),"")</f>
        <v/>
      </c>
      <c r="H188" s="46">
        <f t="shared" si="10"/>
        <v>1</v>
      </c>
      <c r="I188" s="46" t="b">
        <f t="shared" si="11"/>
        <v>0</v>
      </c>
      <c r="J188" s="46" t="str">
        <f>IF(I188=FALSE,"",B188&amp;"@"&amp;COUNTIFS($B$2:B188,B188,$I$2:I188,TRUE))</f>
        <v/>
      </c>
    </row>
    <row r="189" spans="1:10">
      <c r="A189" s="6" t="s">
        <v>558</v>
      </c>
      <c r="B189" s="6" t="s">
        <v>675</v>
      </c>
      <c r="C189" s="6">
        <v>12</v>
      </c>
      <c r="D189" s="6">
        <v>13</v>
      </c>
      <c r="E189" s="46" t="str">
        <f t="shared" si="9"/>
        <v/>
      </c>
      <c r="F189" s="81" t="str">
        <f>IF(E189="기사임",(COUNTIF($B$2:B189,B189)-COUNTIFS($B$2:B188,B189,$E$2:E188,"")),"")</f>
        <v/>
      </c>
      <c r="G189" s="46" t="str">
        <f>IF(F189=1,COUNTIF($F$1:F189,1),"")</f>
        <v/>
      </c>
      <c r="H189" s="46">
        <f t="shared" si="10"/>
        <v>1</v>
      </c>
      <c r="I189" s="46" t="b">
        <f t="shared" si="11"/>
        <v>0</v>
      </c>
      <c r="J189" s="46" t="str">
        <f>IF(I189=FALSE,"",B189&amp;"@"&amp;COUNTIFS($B$2:B189,B189,$I$2:I189,TRUE))</f>
        <v/>
      </c>
    </row>
    <row r="190" spans="1:10">
      <c r="A190" s="6" t="s">
        <v>476</v>
      </c>
      <c r="B190" s="6" t="s">
        <v>690</v>
      </c>
      <c r="C190" s="6">
        <v>12</v>
      </c>
      <c r="D190" s="6">
        <v>7</v>
      </c>
      <c r="E190" s="46" t="str">
        <f t="shared" si="9"/>
        <v/>
      </c>
      <c r="F190" s="81" t="str">
        <f>IF(E190="기사임",(COUNTIF($B$2:B190,B190)-COUNTIFS($B$2:B189,B190,$E$2:E189,"")),"")</f>
        <v/>
      </c>
      <c r="G190" s="46" t="str">
        <f>IF(F190=1,COUNTIF($F$1:F190,1),"")</f>
        <v/>
      </c>
      <c r="H190" s="46">
        <f t="shared" si="10"/>
        <v>0</v>
      </c>
      <c r="I190" s="46" t="b">
        <f t="shared" si="11"/>
        <v>0</v>
      </c>
      <c r="J190" s="46" t="str">
        <f>IF(I190=FALSE,"",B190&amp;"@"&amp;COUNTIFS($B$2:B190,B190,$I$2:I190,TRUE))</f>
        <v/>
      </c>
    </row>
    <row r="191" spans="1:10">
      <c r="A191" s="6" t="s">
        <v>2199</v>
      </c>
      <c r="B191" s="6" t="s">
        <v>676</v>
      </c>
      <c r="C191" s="6">
        <v>12</v>
      </c>
      <c r="D191" s="6">
        <v>12</v>
      </c>
      <c r="E191" s="46" t="str">
        <f t="shared" si="9"/>
        <v/>
      </c>
      <c r="F191" s="81" t="str">
        <f>IF(E191="기사임",(COUNTIF($B$2:B191,B191)-COUNTIFS($B$2:B190,B191,$E$2:E190,"")),"")</f>
        <v/>
      </c>
      <c r="G191" s="46" t="str">
        <f>IF(F191=1,COUNTIF($F$1:F191,1),"")</f>
        <v/>
      </c>
      <c r="H191" s="46">
        <f t="shared" si="10"/>
        <v>0</v>
      </c>
      <c r="I191" s="46" t="b">
        <f t="shared" si="11"/>
        <v>0</v>
      </c>
      <c r="J191" s="46" t="str">
        <f>IF(I191=FALSE,"",B191&amp;"@"&amp;COUNTIFS($B$2:B191,B191,$I$2:I191,TRUE))</f>
        <v/>
      </c>
    </row>
    <row r="192" spans="1:10">
      <c r="A192" s="6" t="s">
        <v>472</v>
      </c>
      <c r="B192" s="6" t="s">
        <v>683</v>
      </c>
      <c r="C192" s="6">
        <v>11</v>
      </c>
      <c r="D192" s="6">
        <v>8</v>
      </c>
      <c r="E192" s="46" t="str">
        <f t="shared" si="9"/>
        <v/>
      </c>
      <c r="F192" s="81" t="str">
        <f>IF(E192="기사임",(COUNTIF($B$2:B192,B192)-COUNTIFS($B$2:B191,B192,$E$2:E191,"")),"")</f>
        <v/>
      </c>
      <c r="G192" s="46" t="str">
        <f>IF(F192=1,COUNTIF($F$1:F192,1),"")</f>
        <v/>
      </c>
      <c r="H192" s="46">
        <f t="shared" si="10"/>
        <v>0</v>
      </c>
      <c r="I192" s="46" t="b">
        <f t="shared" si="11"/>
        <v>0</v>
      </c>
      <c r="J192" s="46" t="str">
        <f>IF(I192=FALSE,"",B192&amp;"@"&amp;COUNTIFS($B$2:B192,B192,$I$2:I192,TRUE))</f>
        <v/>
      </c>
    </row>
    <row r="193" spans="1:10">
      <c r="A193" s="6" t="s">
        <v>577</v>
      </c>
      <c r="B193" s="6" t="s">
        <v>684</v>
      </c>
      <c r="C193" s="6">
        <v>11</v>
      </c>
      <c r="D193" s="6">
        <v>10</v>
      </c>
      <c r="E193" s="46" t="str">
        <f t="shared" si="9"/>
        <v>기사임</v>
      </c>
      <c r="F193" s="81">
        <f>IF(E193="기사임",(COUNTIF($B$2:B193,B193)-COUNTIFS($B$2:B192,B193,$E$2:E192,"")),"")</f>
        <v>6</v>
      </c>
      <c r="G193" s="46" t="str">
        <f>IF(F193=1,COUNTIF($F$1:F193,1),"")</f>
        <v/>
      </c>
      <c r="H193" s="46">
        <f t="shared" si="10"/>
        <v>1</v>
      </c>
      <c r="I193" s="46" t="b">
        <f t="shared" si="11"/>
        <v>1</v>
      </c>
      <c r="J193" s="46" t="str">
        <f>IF(I193=FALSE,"",B193&amp;"@"&amp;COUNTIFS($B$2:B193,B193,$I$2:I193,TRUE))</f>
        <v>Malaysia@6</v>
      </c>
    </row>
    <row r="194" spans="1:10">
      <c r="A194" s="6" t="s">
        <v>523</v>
      </c>
      <c r="B194" s="6" t="s">
        <v>677</v>
      </c>
      <c r="C194" s="6">
        <v>11</v>
      </c>
      <c r="D194" s="6">
        <v>11</v>
      </c>
      <c r="E194" s="46" t="str">
        <f t="shared" ref="E194:E257" si="12">IF(AND(LEFT(A194,17)="/global/archives/",ISNUMBER(_xlfn.NUMBERVALUE(MID(A194,18,1))),ISERROR(FIND("ckattempt",A194)),ISERROR(FIND("preview",A194))),"기사임","")</f>
        <v>기사임</v>
      </c>
      <c r="F194" s="81">
        <f>IF(E194="기사임",(COUNTIF($B$2:B194,B194)-COUNTIFS($B$2:B193,B194,$E$2:E193,"")),"")</f>
        <v>13</v>
      </c>
      <c r="G194" s="46" t="str">
        <f>IF(F194=1,COUNTIF($F$1:F194,1),"")</f>
        <v/>
      </c>
      <c r="H194" s="46">
        <f t="shared" ref="H194:H257" si="13">COUNTIF($L$2:$L$4,B194)</f>
        <v>0</v>
      </c>
      <c r="I194" s="46" t="b">
        <f t="shared" si="11"/>
        <v>0</v>
      </c>
      <c r="J194" s="46" t="str">
        <f>IF(I194=FALSE,"",B194&amp;"@"&amp;COUNTIFS($B$2:B194,B194,$I$2:I194,TRUE))</f>
        <v/>
      </c>
    </row>
    <row r="195" spans="1:10">
      <c r="A195" s="6" t="s">
        <v>549</v>
      </c>
      <c r="B195" s="6" t="s">
        <v>676</v>
      </c>
      <c r="C195" s="6">
        <v>11</v>
      </c>
      <c r="D195" s="6">
        <v>12</v>
      </c>
      <c r="E195" s="46" t="str">
        <f t="shared" si="12"/>
        <v>기사임</v>
      </c>
      <c r="F195" s="81">
        <f>IF(E195="기사임",(COUNTIF($B$2:B195,B195)-COUNTIFS($B$2:B194,B195,$E$2:E194,"")),"")</f>
        <v>23</v>
      </c>
      <c r="G195" s="46" t="str">
        <f>IF(F195=1,COUNTIF($F$1:F195,1),"")</f>
        <v/>
      </c>
      <c r="H195" s="46">
        <f t="shared" si="13"/>
        <v>0</v>
      </c>
      <c r="I195" s="46" t="b">
        <f t="shared" ref="I195:I258" si="14">AND(H195=1,F195&gt;=1,F195&lt;&gt;"")</f>
        <v>0</v>
      </c>
      <c r="J195" s="46" t="str">
        <f>IF(I195=FALSE,"",B195&amp;"@"&amp;COUNTIFS($B$2:B195,B195,$I$2:I195,TRUE))</f>
        <v/>
      </c>
    </row>
    <row r="196" spans="1:10">
      <c r="A196" s="6" t="s">
        <v>739</v>
      </c>
      <c r="B196" s="6" t="s">
        <v>675</v>
      </c>
      <c r="C196" s="6">
        <v>11</v>
      </c>
      <c r="D196" s="6">
        <v>10</v>
      </c>
      <c r="E196" s="46" t="str">
        <f t="shared" si="12"/>
        <v>기사임</v>
      </c>
      <c r="F196" s="81">
        <f>IF(E196="기사임",(COUNTIF($B$2:B196,B196)-COUNTIFS($B$2:B195,B196,$E$2:E195,"")),"")</f>
        <v>31</v>
      </c>
      <c r="G196" s="46" t="str">
        <f>IF(F196=1,COUNTIF($F$1:F196,1),"")</f>
        <v/>
      </c>
      <c r="H196" s="46">
        <f t="shared" si="13"/>
        <v>1</v>
      </c>
      <c r="I196" s="46" t="b">
        <f t="shared" si="14"/>
        <v>1</v>
      </c>
      <c r="J196" s="46" t="str">
        <f>IF(I196=FALSE,"",B196&amp;"@"&amp;COUNTIFS($B$2:B196,B196,$I$2:I196,TRUE))</f>
        <v>South Korea@31</v>
      </c>
    </row>
    <row r="197" spans="1:10">
      <c r="A197" s="6" t="s">
        <v>1250</v>
      </c>
      <c r="B197" s="6" t="s">
        <v>676</v>
      </c>
      <c r="C197" s="6">
        <v>11</v>
      </c>
      <c r="D197" s="6">
        <v>12</v>
      </c>
      <c r="E197" s="46" t="str">
        <f t="shared" si="12"/>
        <v>기사임</v>
      </c>
      <c r="F197" s="81">
        <f>IF(E197="기사임",(COUNTIF($B$2:B197,B197)-COUNTIFS($B$2:B196,B197,$E$2:E196,"")),"")</f>
        <v>24</v>
      </c>
      <c r="G197" s="46" t="str">
        <f>IF(F197=1,COUNTIF($F$1:F197,1),"")</f>
        <v/>
      </c>
      <c r="H197" s="46">
        <f t="shared" si="13"/>
        <v>0</v>
      </c>
      <c r="I197" s="46" t="b">
        <f t="shared" si="14"/>
        <v>0</v>
      </c>
      <c r="J197" s="46" t="str">
        <f>IF(I197=FALSE,"",B197&amp;"@"&amp;COUNTIFS($B$2:B197,B197,$I$2:I197,TRUE))</f>
        <v/>
      </c>
    </row>
    <row r="198" spans="1:10">
      <c r="A198" s="6" t="s">
        <v>1294</v>
      </c>
      <c r="B198" s="6" t="s">
        <v>677</v>
      </c>
      <c r="C198" s="6">
        <v>11</v>
      </c>
      <c r="D198" s="6">
        <v>10</v>
      </c>
      <c r="E198" s="46" t="str">
        <f t="shared" si="12"/>
        <v>기사임</v>
      </c>
      <c r="F198" s="81">
        <f>IF(E198="기사임",(COUNTIF($B$2:B198,B198)-COUNTIFS($B$2:B197,B198,$E$2:E197,"")),"")</f>
        <v>14</v>
      </c>
      <c r="G198" s="46" t="str">
        <f>IF(F198=1,COUNTIF($F$1:F198,1),"")</f>
        <v/>
      </c>
      <c r="H198" s="46">
        <f t="shared" si="13"/>
        <v>0</v>
      </c>
      <c r="I198" s="46" t="b">
        <f t="shared" si="14"/>
        <v>0</v>
      </c>
      <c r="J198" s="46" t="str">
        <f>IF(I198=FALSE,"",B198&amp;"@"&amp;COUNTIFS($B$2:B198,B198,$I$2:I198,TRUE))</f>
        <v/>
      </c>
    </row>
    <row r="199" spans="1:10">
      <c r="A199" s="6" t="s">
        <v>1426</v>
      </c>
      <c r="B199" s="6" t="s">
        <v>677</v>
      </c>
      <c r="C199" s="6">
        <v>11</v>
      </c>
      <c r="D199" s="6">
        <v>13</v>
      </c>
      <c r="E199" s="46" t="str">
        <f t="shared" si="12"/>
        <v>기사임</v>
      </c>
      <c r="F199" s="81">
        <f>IF(E199="기사임",(COUNTIF($B$2:B199,B199)-COUNTIFS($B$2:B198,B199,$E$2:E198,"")),"")</f>
        <v>15</v>
      </c>
      <c r="G199" s="46" t="str">
        <f>IF(F199=1,COUNTIF($F$1:F199,1),"")</f>
        <v/>
      </c>
      <c r="H199" s="46">
        <f t="shared" si="13"/>
        <v>0</v>
      </c>
      <c r="I199" s="46" t="b">
        <f t="shared" si="14"/>
        <v>0</v>
      </c>
      <c r="J199" s="46" t="str">
        <f>IF(I199=FALSE,"",B199&amp;"@"&amp;COUNTIFS($B$2:B199,B199,$I$2:I199,TRUE))</f>
        <v/>
      </c>
    </row>
    <row r="200" spans="1:10">
      <c r="A200" s="6" t="s">
        <v>1551</v>
      </c>
      <c r="B200" s="6" t="s">
        <v>677</v>
      </c>
      <c r="C200" s="6">
        <v>11</v>
      </c>
      <c r="D200" s="6">
        <v>14</v>
      </c>
      <c r="E200" s="46" t="str">
        <f t="shared" si="12"/>
        <v>기사임</v>
      </c>
      <c r="F200" s="81">
        <f>IF(E200="기사임",(COUNTIF($B$2:B200,B200)-COUNTIFS($B$2:B199,B200,$E$2:E199,"")),"")</f>
        <v>16</v>
      </c>
      <c r="G200" s="46" t="str">
        <f>IF(F200=1,COUNTIF($F$1:F200,1),"")</f>
        <v/>
      </c>
      <c r="H200" s="46">
        <f t="shared" si="13"/>
        <v>0</v>
      </c>
      <c r="I200" s="46" t="b">
        <f t="shared" si="14"/>
        <v>0</v>
      </c>
      <c r="J200" s="46" t="str">
        <f>IF(I200=FALSE,"",B200&amp;"@"&amp;COUNTIFS($B$2:B200,B200,$I$2:I200,TRUE))</f>
        <v/>
      </c>
    </row>
    <row r="201" spans="1:10">
      <c r="A201" s="6" t="s">
        <v>1919</v>
      </c>
      <c r="B201" s="6" t="s">
        <v>682</v>
      </c>
      <c r="C201" s="6">
        <v>11</v>
      </c>
      <c r="D201" s="6">
        <v>11</v>
      </c>
      <c r="E201" s="46" t="str">
        <f t="shared" si="12"/>
        <v>기사임</v>
      </c>
      <c r="F201" s="81">
        <f>IF(E201="기사임",(COUNTIF($B$2:B201,B201)-COUNTIFS($B$2:B200,B201,$E$2:E200,"")),"")</f>
        <v>4</v>
      </c>
      <c r="G201" s="46" t="str">
        <f>IF(F201=1,COUNTIF($F$1:F201,1),"")</f>
        <v/>
      </c>
      <c r="H201" s="46">
        <f t="shared" si="13"/>
        <v>0</v>
      </c>
      <c r="I201" s="46" t="b">
        <f t="shared" si="14"/>
        <v>0</v>
      </c>
      <c r="J201" s="46" t="str">
        <f>IF(I201=FALSE,"",B201&amp;"@"&amp;COUNTIFS($B$2:B201,B201,$I$2:I201,TRUE))</f>
        <v/>
      </c>
    </row>
    <row r="202" spans="1:10">
      <c r="A202" s="6" t="s">
        <v>2176</v>
      </c>
      <c r="B202" s="6" t="s">
        <v>675</v>
      </c>
      <c r="C202" s="6">
        <v>11</v>
      </c>
      <c r="D202" s="6">
        <v>16</v>
      </c>
      <c r="E202" s="46" t="str">
        <f t="shared" si="12"/>
        <v>기사임</v>
      </c>
      <c r="F202" s="81">
        <f>IF(E202="기사임",(COUNTIF($B$2:B202,B202)-COUNTIFS($B$2:B201,B202,$E$2:E201,"")),"")</f>
        <v>32</v>
      </c>
      <c r="G202" s="46" t="str">
        <f>IF(F202=1,COUNTIF($F$1:F202,1),"")</f>
        <v/>
      </c>
      <c r="H202" s="46">
        <f t="shared" si="13"/>
        <v>1</v>
      </c>
      <c r="I202" s="46" t="b">
        <f t="shared" si="14"/>
        <v>1</v>
      </c>
      <c r="J202" s="46" t="str">
        <f>IF(I202=FALSE,"",B202&amp;"@"&amp;COUNTIFS($B$2:B202,B202,$I$2:I202,TRUE))</f>
        <v>South Korea@32</v>
      </c>
    </row>
    <row r="203" spans="1:10">
      <c r="A203" s="6" t="s">
        <v>2281</v>
      </c>
      <c r="B203" s="6" t="s">
        <v>676</v>
      </c>
      <c r="C203" s="6">
        <v>11</v>
      </c>
      <c r="D203" s="6">
        <v>11</v>
      </c>
      <c r="E203" s="46" t="str">
        <f t="shared" si="12"/>
        <v>기사임</v>
      </c>
      <c r="F203" s="81">
        <f>IF(E203="기사임",(COUNTIF($B$2:B203,B203)-COUNTIFS($B$2:B202,B203,$E$2:E202,"")),"")</f>
        <v>25</v>
      </c>
      <c r="G203" s="46" t="str">
        <f>IF(F203=1,COUNTIF($F$1:F203,1),"")</f>
        <v/>
      </c>
      <c r="H203" s="46">
        <f t="shared" si="13"/>
        <v>0</v>
      </c>
      <c r="I203" s="46" t="b">
        <f t="shared" si="14"/>
        <v>0</v>
      </c>
      <c r="J203" s="46" t="str">
        <f>IF(I203=FALSE,"",B203&amp;"@"&amp;COUNTIFS($B$2:B203,B203,$I$2:I203,TRUE))</f>
        <v/>
      </c>
    </row>
    <row r="204" spans="1:10">
      <c r="A204" s="6" t="s">
        <v>2287</v>
      </c>
      <c r="B204" s="6" t="s">
        <v>675</v>
      </c>
      <c r="C204" s="6">
        <v>11</v>
      </c>
      <c r="D204" s="6">
        <v>10</v>
      </c>
      <c r="E204" s="46" t="str">
        <f t="shared" si="12"/>
        <v>기사임</v>
      </c>
      <c r="F204" s="81">
        <f>IF(E204="기사임",(COUNTIF($B$2:B204,B204)-COUNTIFS($B$2:B203,B204,$E$2:E203,"")),"")</f>
        <v>33</v>
      </c>
      <c r="G204" s="46" t="str">
        <f>IF(F204=1,COUNTIF($F$1:F204,1),"")</f>
        <v/>
      </c>
      <c r="H204" s="46">
        <f t="shared" si="13"/>
        <v>1</v>
      </c>
      <c r="I204" s="46" t="b">
        <f t="shared" si="14"/>
        <v>1</v>
      </c>
      <c r="J204" s="46" t="str">
        <f>IF(I204=FALSE,"",B204&amp;"@"&amp;COUNTIFS($B$2:B204,B204,$I$2:I204,TRUE))</f>
        <v>South Korea@33</v>
      </c>
    </row>
    <row r="205" spans="1:10">
      <c r="A205" s="6" t="s">
        <v>492</v>
      </c>
      <c r="B205" s="6" t="s">
        <v>685</v>
      </c>
      <c r="C205" s="6">
        <v>11</v>
      </c>
      <c r="D205" s="6">
        <v>13</v>
      </c>
      <c r="E205" s="46" t="str">
        <f t="shared" si="12"/>
        <v>기사임</v>
      </c>
      <c r="F205" s="81">
        <f>IF(E205="기사임",(COUNTIF($B$2:B205,B205)-COUNTIFS($B$2:B204,B205,$E$2:E204,"")),"")</f>
        <v>2</v>
      </c>
      <c r="G205" s="46" t="str">
        <f>IF(F205=1,COUNTIF($F$1:F205,1),"")</f>
        <v/>
      </c>
      <c r="H205" s="46">
        <f t="shared" si="13"/>
        <v>0</v>
      </c>
      <c r="I205" s="46" t="b">
        <f t="shared" si="14"/>
        <v>0</v>
      </c>
      <c r="J205" s="46" t="str">
        <f>IF(I205=FALSE,"",B205&amp;"@"&amp;COUNTIFS($B$2:B205,B205,$I$2:I205,TRUE))</f>
        <v/>
      </c>
    </row>
    <row r="206" spans="1:10">
      <c r="A206" s="6" t="s">
        <v>513</v>
      </c>
      <c r="B206" s="6" t="s">
        <v>680</v>
      </c>
      <c r="C206" s="6">
        <v>11</v>
      </c>
      <c r="D206" s="6">
        <v>11</v>
      </c>
      <c r="E206" s="46" t="str">
        <f t="shared" si="12"/>
        <v>기사임</v>
      </c>
      <c r="F206" s="81">
        <f>IF(E206="기사임",(COUNTIF($B$2:B206,B206)-COUNTIFS($B$2:B205,B206,$E$2:E205,"")),"")</f>
        <v>11</v>
      </c>
      <c r="G206" s="46" t="str">
        <f>IF(F206=1,COUNTIF($F$1:F206,1),"")</f>
        <v/>
      </c>
      <c r="H206" s="46">
        <f t="shared" si="13"/>
        <v>0</v>
      </c>
      <c r="I206" s="46" t="b">
        <f t="shared" si="14"/>
        <v>0</v>
      </c>
      <c r="J206" s="46" t="str">
        <f>IF(I206=FALSE,"",B206&amp;"@"&amp;COUNTIFS($B$2:B206,B206,$I$2:I206,TRUE))</f>
        <v/>
      </c>
    </row>
    <row r="207" spans="1:10">
      <c r="A207" s="6" t="s">
        <v>1486</v>
      </c>
      <c r="B207" s="6" t="s">
        <v>676</v>
      </c>
      <c r="C207" s="6">
        <v>11</v>
      </c>
      <c r="D207" s="6">
        <v>10</v>
      </c>
      <c r="E207" s="46" t="str">
        <f t="shared" si="12"/>
        <v/>
      </c>
      <c r="F207" s="81" t="str">
        <f>IF(E207="기사임",(COUNTIF($B$2:B207,B207)-COUNTIFS($B$2:B206,B207,$E$2:E206,"")),"")</f>
        <v/>
      </c>
      <c r="G207" s="46" t="str">
        <f>IF(F207=1,COUNTIF($F$1:F207,1),"")</f>
        <v/>
      </c>
      <c r="H207" s="46">
        <f t="shared" si="13"/>
        <v>0</v>
      </c>
      <c r="I207" s="46" t="b">
        <f t="shared" si="14"/>
        <v>0</v>
      </c>
      <c r="J207" s="46" t="str">
        <f>IF(I207=FALSE,"",B207&amp;"@"&amp;COUNTIFS($B$2:B207,B207,$I$2:I207,TRUE))</f>
        <v/>
      </c>
    </row>
    <row r="208" spans="1:10">
      <c r="A208" s="6" t="s">
        <v>1496</v>
      </c>
      <c r="B208" s="6" t="s">
        <v>677</v>
      </c>
      <c r="C208" s="6">
        <v>11</v>
      </c>
      <c r="D208" s="6">
        <v>10</v>
      </c>
      <c r="E208" s="46" t="str">
        <f t="shared" si="12"/>
        <v/>
      </c>
      <c r="F208" s="81" t="str">
        <f>IF(E208="기사임",(COUNTIF($B$2:B208,B208)-COUNTIFS($B$2:B207,B208,$E$2:E207,"")),"")</f>
        <v/>
      </c>
      <c r="G208" s="46" t="str">
        <f>IF(F208=1,COUNTIF($F$1:F208,1),"")</f>
        <v/>
      </c>
      <c r="H208" s="46">
        <f t="shared" si="13"/>
        <v>0</v>
      </c>
      <c r="I208" s="46" t="b">
        <f t="shared" si="14"/>
        <v>0</v>
      </c>
      <c r="J208" s="46" t="str">
        <f>IF(I208=FALSE,"",B208&amp;"@"&amp;COUNTIFS($B$2:B208,B208,$I$2:I208,TRUE))</f>
        <v/>
      </c>
    </row>
    <row r="209" spans="1:10">
      <c r="A209" s="6" t="s">
        <v>491</v>
      </c>
      <c r="B209" s="6" t="s">
        <v>677</v>
      </c>
      <c r="C209" s="6">
        <v>11</v>
      </c>
      <c r="D209" s="6">
        <v>5</v>
      </c>
      <c r="E209" s="46" t="str">
        <f t="shared" si="12"/>
        <v/>
      </c>
      <c r="F209" s="81" t="str">
        <f>IF(E209="기사임",(COUNTIF($B$2:B209,B209)-COUNTIFS($B$2:B208,B209,$E$2:E208,"")),"")</f>
        <v/>
      </c>
      <c r="G209" s="46" t="str">
        <f>IF(F209=1,COUNTIF($F$1:F209,1),"")</f>
        <v/>
      </c>
      <c r="H209" s="46">
        <f t="shared" si="13"/>
        <v>0</v>
      </c>
      <c r="I209" s="46" t="b">
        <f t="shared" si="14"/>
        <v>0</v>
      </c>
      <c r="J209" s="46" t="str">
        <f>IF(I209=FALSE,"",B209&amp;"@"&amp;COUNTIFS($B$2:B209,B209,$I$2:I209,TRUE))</f>
        <v/>
      </c>
    </row>
    <row r="210" spans="1:10">
      <c r="A210" s="6" t="s">
        <v>478</v>
      </c>
      <c r="B210" s="6" t="s">
        <v>681</v>
      </c>
      <c r="C210" s="6">
        <v>11</v>
      </c>
      <c r="D210" s="6">
        <v>4</v>
      </c>
      <c r="E210" s="46" t="str">
        <f t="shared" si="12"/>
        <v/>
      </c>
      <c r="F210" s="81" t="str">
        <f>IF(E210="기사임",(COUNTIF($B$2:B210,B210)-COUNTIFS($B$2:B209,B210,$E$2:E209,"")),"")</f>
        <v/>
      </c>
      <c r="G210" s="46" t="str">
        <f>IF(F210=1,COUNTIF($F$1:F210,1),"")</f>
        <v/>
      </c>
      <c r="H210" s="46">
        <f t="shared" si="13"/>
        <v>0</v>
      </c>
      <c r="I210" s="46" t="b">
        <f t="shared" si="14"/>
        <v>0</v>
      </c>
      <c r="J210" s="46" t="str">
        <f>IF(I210=FALSE,"",B210&amp;"@"&amp;COUNTIFS($B$2:B210,B210,$I$2:I210,TRUE))</f>
        <v/>
      </c>
    </row>
    <row r="211" spans="1:10">
      <c r="A211" s="6" t="s">
        <v>1453</v>
      </c>
      <c r="B211" s="6" t="s">
        <v>694</v>
      </c>
      <c r="C211" s="6">
        <v>11</v>
      </c>
      <c r="D211" s="6">
        <v>11</v>
      </c>
      <c r="E211" s="46" t="str">
        <f t="shared" si="12"/>
        <v/>
      </c>
      <c r="F211" s="81" t="str">
        <f>IF(E211="기사임",(COUNTIF($B$2:B211,B211)-COUNTIFS($B$2:B210,B211,$E$2:E210,"")),"")</f>
        <v/>
      </c>
      <c r="G211" s="46" t="str">
        <f>IF(F211=1,COUNTIF($F$1:F211,1),"")</f>
        <v/>
      </c>
      <c r="H211" s="46">
        <f t="shared" si="13"/>
        <v>1</v>
      </c>
      <c r="I211" s="46" t="b">
        <f t="shared" si="14"/>
        <v>0</v>
      </c>
      <c r="J211" s="46" t="str">
        <f>IF(I211=FALSE,"",B211&amp;"@"&amp;COUNTIFS($B$2:B211,B211,$I$2:I211,TRUE))</f>
        <v/>
      </c>
    </row>
    <row r="212" spans="1:10">
      <c r="A212" s="6" t="s">
        <v>586</v>
      </c>
      <c r="B212" s="6" t="s">
        <v>676</v>
      </c>
      <c r="C212" s="6">
        <v>11</v>
      </c>
      <c r="D212" s="6">
        <v>6</v>
      </c>
      <c r="E212" s="46" t="str">
        <f t="shared" si="12"/>
        <v/>
      </c>
      <c r="F212" s="81" t="str">
        <f>IF(E212="기사임",(COUNTIF($B$2:B212,B212)-COUNTIFS($B$2:B211,B212,$E$2:E211,"")),"")</f>
        <v/>
      </c>
      <c r="G212" s="46" t="str">
        <f>IF(F212=1,COUNTIF($F$1:F212,1),"")</f>
        <v/>
      </c>
      <c r="H212" s="46">
        <f t="shared" si="13"/>
        <v>0</v>
      </c>
      <c r="I212" s="46" t="b">
        <f t="shared" si="14"/>
        <v>0</v>
      </c>
      <c r="J212" s="46" t="str">
        <f>IF(I212=FALSE,"",B212&amp;"@"&amp;COUNTIFS($B$2:B212,B212,$I$2:I212,TRUE))</f>
        <v/>
      </c>
    </row>
    <row r="213" spans="1:10">
      <c r="A213" s="6" t="s">
        <v>1922</v>
      </c>
      <c r="B213" s="6" t="s">
        <v>679</v>
      </c>
      <c r="C213" s="6">
        <v>11</v>
      </c>
      <c r="D213" s="6">
        <v>9</v>
      </c>
      <c r="E213" s="46" t="str">
        <f t="shared" si="12"/>
        <v/>
      </c>
      <c r="F213" s="81" t="str">
        <f>IF(E213="기사임",(COUNTIF($B$2:B213,B213)-COUNTIFS($B$2:B212,B213,$E$2:E212,"")),"")</f>
        <v/>
      </c>
      <c r="G213" s="46" t="str">
        <f>IF(F213=1,COUNTIF($F$1:F213,1),"")</f>
        <v/>
      </c>
      <c r="H213" s="46">
        <f t="shared" si="13"/>
        <v>0</v>
      </c>
      <c r="I213" s="46" t="b">
        <f t="shared" si="14"/>
        <v>0</v>
      </c>
      <c r="J213" s="46" t="str">
        <f>IF(I213=FALSE,"",B213&amp;"@"&amp;COUNTIFS($B$2:B213,B213,$I$2:I213,TRUE))</f>
        <v/>
      </c>
    </row>
    <row r="214" spans="1:10">
      <c r="A214" s="6" t="s">
        <v>472</v>
      </c>
      <c r="B214" s="6" t="s">
        <v>698</v>
      </c>
      <c r="C214" s="6">
        <v>10</v>
      </c>
      <c r="D214" s="6">
        <v>9</v>
      </c>
      <c r="E214" s="46" t="str">
        <f t="shared" si="12"/>
        <v/>
      </c>
      <c r="F214" s="81" t="str">
        <f>IF(E214="기사임",(COUNTIF($B$2:B214,B214)-COUNTIFS($B$2:B213,B214,$E$2:E213,"")),"")</f>
        <v/>
      </c>
      <c r="G214" s="46" t="str">
        <f>IF(F214=1,COUNTIF($F$1:F214,1),"")</f>
        <v/>
      </c>
      <c r="H214" s="46">
        <f t="shared" si="13"/>
        <v>0</v>
      </c>
      <c r="I214" s="46" t="b">
        <f t="shared" si="14"/>
        <v>0</v>
      </c>
      <c r="J214" s="46" t="str">
        <f>IF(I214=FALSE,"",B214&amp;"@"&amp;COUNTIFS($B$2:B214,B214,$I$2:I214,TRUE))</f>
        <v/>
      </c>
    </row>
    <row r="215" spans="1:10">
      <c r="A215" s="6" t="s">
        <v>502</v>
      </c>
      <c r="B215" s="6" t="s">
        <v>693</v>
      </c>
      <c r="C215" s="6">
        <v>10</v>
      </c>
      <c r="D215" s="6">
        <v>8</v>
      </c>
      <c r="E215" s="46" t="str">
        <f t="shared" si="12"/>
        <v>기사임</v>
      </c>
      <c r="F215" s="81">
        <f>IF(E215="기사임",(COUNTIF($B$2:B215,B215)-COUNTIFS($B$2:B214,B215,$E$2:E214,"")),"")</f>
        <v>1</v>
      </c>
      <c r="G215" s="46">
        <f>IF(F215=1,COUNTIF($F$1:F215,1),"")</f>
        <v>25</v>
      </c>
      <c r="H215" s="46">
        <f t="shared" si="13"/>
        <v>0</v>
      </c>
      <c r="I215" s="46" t="b">
        <f t="shared" si="14"/>
        <v>0</v>
      </c>
      <c r="J215" s="46" t="str">
        <f>IF(I215=FALSE,"",B215&amp;"@"&amp;COUNTIFS($B$2:B215,B215,$I$2:I215,TRUE))</f>
        <v/>
      </c>
    </row>
    <row r="216" spans="1:10">
      <c r="A216" s="6" t="s">
        <v>737</v>
      </c>
      <c r="B216" s="6" t="s">
        <v>676</v>
      </c>
      <c r="C216" s="6">
        <v>10</v>
      </c>
      <c r="D216" s="6">
        <v>11</v>
      </c>
      <c r="E216" s="46" t="str">
        <f t="shared" si="12"/>
        <v>기사임</v>
      </c>
      <c r="F216" s="81">
        <f>IF(E216="기사임",(COUNTIF($B$2:B216,B216)-COUNTIFS($B$2:B215,B216,$E$2:E215,"")),"")</f>
        <v>26</v>
      </c>
      <c r="G216" s="46" t="str">
        <f>IF(F216=1,COUNTIF($F$1:F216,1),"")</f>
        <v/>
      </c>
      <c r="H216" s="46">
        <f t="shared" si="13"/>
        <v>0</v>
      </c>
      <c r="I216" s="46" t="b">
        <f t="shared" si="14"/>
        <v>0</v>
      </c>
      <c r="J216" s="46" t="str">
        <f>IF(I216=FALSE,"",B216&amp;"@"&amp;COUNTIFS($B$2:B216,B216,$I$2:I216,TRUE))</f>
        <v/>
      </c>
    </row>
    <row r="217" spans="1:10">
      <c r="A217" s="6" t="s">
        <v>845</v>
      </c>
      <c r="B217" s="6" t="s">
        <v>686</v>
      </c>
      <c r="C217" s="6">
        <v>10</v>
      </c>
      <c r="D217" s="6">
        <v>8</v>
      </c>
      <c r="E217" s="46" t="str">
        <f t="shared" si="12"/>
        <v>기사임</v>
      </c>
      <c r="F217" s="81">
        <f>IF(E217="기사임",(COUNTIF($B$2:B217,B217)-COUNTIFS($B$2:B216,B217,$E$2:E216,"")),"")</f>
        <v>1</v>
      </c>
      <c r="G217" s="46">
        <f>IF(F217=1,COUNTIF($F$1:F217,1),"")</f>
        <v>26</v>
      </c>
      <c r="H217" s="46">
        <f t="shared" si="13"/>
        <v>0</v>
      </c>
      <c r="I217" s="46" t="b">
        <f t="shared" si="14"/>
        <v>0</v>
      </c>
      <c r="J217" s="46" t="str">
        <f>IF(I217=FALSE,"",B217&amp;"@"&amp;COUNTIFS($B$2:B217,B217,$I$2:I217,TRUE))</f>
        <v/>
      </c>
    </row>
    <row r="218" spans="1:10">
      <c r="A218" s="6" t="s">
        <v>954</v>
      </c>
      <c r="B218" s="6" t="s">
        <v>677</v>
      </c>
      <c r="C218" s="6">
        <v>10</v>
      </c>
      <c r="D218" s="6">
        <v>5</v>
      </c>
      <c r="E218" s="46" t="str">
        <f t="shared" si="12"/>
        <v>기사임</v>
      </c>
      <c r="F218" s="81">
        <f>IF(E218="기사임",(COUNTIF($B$2:B218,B218)-COUNTIFS($B$2:B217,B218,$E$2:E217,"")),"")</f>
        <v>17</v>
      </c>
      <c r="G218" s="46" t="str">
        <f>IF(F218=1,COUNTIF($F$1:F218,1),"")</f>
        <v/>
      </c>
      <c r="H218" s="46">
        <f t="shared" si="13"/>
        <v>0</v>
      </c>
      <c r="I218" s="46" t="b">
        <f t="shared" si="14"/>
        <v>0</v>
      </c>
      <c r="J218" s="46" t="str">
        <f>IF(I218=FALSE,"",B218&amp;"@"&amp;COUNTIFS($B$2:B218,B218,$I$2:I218,TRUE))</f>
        <v/>
      </c>
    </row>
    <row r="219" spans="1:10">
      <c r="A219" s="6" t="s">
        <v>1169</v>
      </c>
      <c r="B219" s="6" t="s">
        <v>682</v>
      </c>
      <c r="C219" s="6">
        <v>10</v>
      </c>
      <c r="D219" s="6">
        <v>10</v>
      </c>
      <c r="E219" s="46" t="str">
        <f t="shared" si="12"/>
        <v>기사임</v>
      </c>
      <c r="F219" s="81">
        <f>IF(E219="기사임",(COUNTIF($B$2:B219,B219)-COUNTIFS($B$2:B218,B219,$E$2:E218,"")),"")</f>
        <v>5</v>
      </c>
      <c r="G219" s="46" t="str">
        <f>IF(F219=1,COUNTIF($F$1:F219,1),"")</f>
        <v/>
      </c>
      <c r="H219" s="46">
        <f t="shared" si="13"/>
        <v>0</v>
      </c>
      <c r="I219" s="46" t="b">
        <f t="shared" si="14"/>
        <v>0</v>
      </c>
      <c r="J219" s="46" t="str">
        <f>IF(I219=FALSE,"",B219&amp;"@"&amp;COUNTIFS($B$2:B219,B219,$I$2:I219,TRUE))</f>
        <v/>
      </c>
    </row>
    <row r="220" spans="1:10">
      <c r="A220" s="6" t="s">
        <v>1174</v>
      </c>
      <c r="B220" s="6" t="s">
        <v>690</v>
      </c>
      <c r="C220" s="6">
        <v>10</v>
      </c>
      <c r="D220" s="6">
        <v>12</v>
      </c>
      <c r="E220" s="46" t="str">
        <f t="shared" si="12"/>
        <v>기사임</v>
      </c>
      <c r="F220" s="81">
        <f>IF(E220="기사임",(COUNTIF($B$2:B220,B220)-COUNTIFS($B$2:B219,B220,$E$2:E219,"")),"")</f>
        <v>6</v>
      </c>
      <c r="G220" s="46" t="str">
        <f>IF(F220=1,COUNTIF($F$1:F220,1),"")</f>
        <v/>
      </c>
      <c r="H220" s="46">
        <f t="shared" si="13"/>
        <v>0</v>
      </c>
      <c r="I220" s="46" t="b">
        <f t="shared" si="14"/>
        <v>0</v>
      </c>
      <c r="J220" s="46" t="str">
        <f>IF(I220=FALSE,"",B220&amp;"@"&amp;COUNTIFS($B$2:B220,B220,$I$2:I220,TRUE))</f>
        <v/>
      </c>
    </row>
    <row r="221" spans="1:10">
      <c r="A221" s="6" t="s">
        <v>1250</v>
      </c>
      <c r="B221" s="6" t="s">
        <v>677</v>
      </c>
      <c r="C221" s="6">
        <v>10</v>
      </c>
      <c r="D221" s="6">
        <v>14</v>
      </c>
      <c r="E221" s="46" t="str">
        <f t="shared" si="12"/>
        <v>기사임</v>
      </c>
      <c r="F221" s="81">
        <f>IF(E221="기사임",(COUNTIF($B$2:B221,B221)-COUNTIFS($B$2:B220,B221,$E$2:E220,"")),"")</f>
        <v>18</v>
      </c>
      <c r="G221" s="46" t="str">
        <f>IF(F221=1,COUNTIF($F$1:F221,1),"")</f>
        <v/>
      </c>
      <c r="H221" s="46">
        <f t="shared" si="13"/>
        <v>0</v>
      </c>
      <c r="I221" s="46" t="b">
        <f t="shared" si="14"/>
        <v>0</v>
      </c>
      <c r="J221" s="46" t="str">
        <f>IF(I221=FALSE,"",B221&amp;"@"&amp;COUNTIFS($B$2:B221,B221,$I$2:I221,TRUE))</f>
        <v/>
      </c>
    </row>
    <row r="222" spans="1:10">
      <c r="A222" s="6" t="s">
        <v>1250</v>
      </c>
      <c r="B222" s="6" t="s">
        <v>680</v>
      </c>
      <c r="C222" s="6">
        <v>10</v>
      </c>
      <c r="D222" s="6">
        <v>11</v>
      </c>
      <c r="E222" s="46" t="str">
        <f t="shared" si="12"/>
        <v>기사임</v>
      </c>
      <c r="F222" s="81">
        <f>IF(E222="기사임",(COUNTIF($B$2:B222,B222)-COUNTIFS($B$2:B221,B222,$E$2:E221,"")),"")</f>
        <v>12</v>
      </c>
      <c r="G222" s="46" t="str">
        <f>IF(F222=1,COUNTIF($F$1:F222,1),"")</f>
        <v/>
      </c>
      <c r="H222" s="46">
        <f t="shared" si="13"/>
        <v>0</v>
      </c>
      <c r="I222" s="46" t="b">
        <f t="shared" si="14"/>
        <v>0</v>
      </c>
      <c r="J222" s="46" t="str">
        <f>IF(I222=FALSE,"",B222&amp;"@"&amp;COUNTIFS($B$2:B222,B222,$I$2:I222,TRUE))</f>
        <v/>
      </c>
    </row>
    <row r="223" spans="1:10">
      <c r="A223" s="6" t="s">
        <v>1551</v>
      </c>
      <c r="B223" s="6" t="s">
        <v>678</v>
      </c>
      <c r="C223" s="6">
        <v>10</v>
      </c>
      <c r="D223" s="6">
        <v>5</v>
      </c>
      <c r="E223" s="46" t="str">
        <f t="shared" si="12"/>
        <v>기사임</v>
      </c>
      <c r="F223" s="81">
        <f>IF(E223="기사임",(COUNTIF($B$2:B223,B223)-COUNTIFS($B$2:B222,B223,$E$2:E222,"")),"")</f>
        <v>9</v>
      </c>
      <c r="G223" s="46" t="str">
        <f>IF(F223=1,COUNTIF($F$1:F223,1),"")</f>
        <v/>
      </c>
      <c r="H223" s="46">
        <f t="shared" si="13"/>
        <v>0</v>
      </c>
      <c r="I223" s="46" t="b">
        <f t="shared" si="14"/>
        <v>0</v>
      </c>
      <c r="J223" s="46" t="str">
        <f>IF(I223=FALSE,"",B223&amp;"@"&amp;COUNTIFS($B$2:B223,B223,$I$2:I223,TRUE))</f>
        <v/>
      </c>
    </row>
    <row r="224" spans="1:10">
      <c r="A224" s="6" t="s">
        <v>1549</v>
      </c>
      <c r="B224" s="6" t="s">
        <v>677</v>
      </c>
      <c r="C224" s="6">
        <v>10</v>
      </c>
      <c r="D224" s="6">
        <v>11</v>
      </c>
      <c r="E224" s="46" t="str">
        <f t="shared" si="12"/>
        <v>기사임</v>
      </c>
      <c r="F224" s="81">
        <f>IF(E224="기사임",(COUNTIF($B$2:B224,B224)-COUNTIFS($B$2:B223,B224,$E$2:E223,"")),"")</f>
        <v>19</v>
      </c>
      <c r="G224" s="46" t="str">
        <f>IF(F224=1,COUNTIF($F$1:F224,1),"")</f>
        <v/>
      </c>
      <c r="H224" s="46">
        <f t="shared" si="13"/>
        <v>0</v>
      </c>
      <c r="I224" s="46" t="b">
        <f t="shared" si="14"/>
        <v>0</v>
      </c>
      <c r="J224" s="46" t="str">
        <f>IF(I224=FALSE,"",B224&amp;"@"&amp;COUNTIFS($B$2:B224,B224,$I$2:I224,TRUE))</f>
        <v/>
      </c>
    </row>
    <row r="225" spans="1:10">
      <c r="A225" s="6" t="s">
        <v>1919</v>
      </c>
      <c r="B225" s="6" t="s">
        <v>683</v>
      </c>
      <c r="C225" s="6">
        <v>10</v>
      </c>
      <c r="D225" s="6">
        <v>8</v>
      </c>
      <c r="E225" s="46" t="str">
        <f t="shared" si="12"/>
        <v>기사임</v>
      </c>
      <c r="F225" s="81">
        <f>IF(E225="기사임",(COUNTIF($B$2:B225,B225)-COUNTIFS($B$2:B224,B225,$E$2:E224,"")),"")</f>
        <v>3</v>
      </c>
      <c r="G225" s="46" t="str">
        <f>IF(F225=1,COUNTIF($F$1:F225,1),"")</f>
        <v/>
      </c>
      <c r="H225" s="46">
        <f t="shared" si="13"/>
        <v>0</v>
      </c>
      <c r="I225" s="46" t="b">
        <f t="shared" si="14"/>
        <v>0</v>
      </c>
      <c r="J225" s="46" t="str">
        <f>IF(I225=FALSE,"",B225&amp;"@"&amp;COUNTIFS($B$2:B225,B225,$I$2:I225,TRUE))</f>
        <v/>
      </c>
    </row>
    <row r="226" spans="1:10">
      <c r="A226" s="6" t="s">
        <v>1918</v>
      </c>
      <c r="B226" s="6" t="s">
        <v>677</v>
      </c>
      <c r="C226" s="6">
        <v>10</v>
      </c>
      <c r="D226" s="6">
        <v>10</v>
      </c>
      <c r="E226" s="46" t="str">
        <f t="shared" si="12"/>
        <v>기사임</v>
      </c>
      <c r="F226" s="81">
        <f>IF(E226="기사임",(COUNTIF($B$2:B226,B226)-COUNTIFS($B$2:B225,B226,$E$2:E225,"")),"")</f>
        <v>20</v>
      </c>
      <c r="G226" s="46" t="str">
        <f>IF(F226=1,COUNTIF($F$1:F226,1),"")</f>
        <v/>
      </c>
      <c r="H226" s="46">
        <f t="shared" si="13"/>
        <v>0</v>
      </c>
      <c r="I226" s="46" t="b">
        <f t="shared" si="14"/>
        <v>0</v>
      </c>
      <c r="J226" s="46" t="str">
        <f>IF(I226=FALSE,"",B226&amp;"@"&amp;COUNTIFS($B$2:B226,B226,$I$2:I226,TRUE))</f>
        <v/>
      </c>
    </row>
    <row r="227" spans="1:10">
      <c r="A227" s="6" t="s">
        <v>1957</v>
      </c>
      <c r="B227" s="6" t="s">
        <v>712</v>
      </c>
      <c r="C227" s="6">
        <v>10</v>
      </c>
      <c r="D227" s="6">
        <v>13</v>
      </c>
      <c r="E227" s="46" t="str">
        <f t="shared" si="12"/>
        <v>기사임</v>
      </c>
      <c r="F227" s="81">
        <f>IF(E227="기사임",(COUNTIF($B$2:B227,B227)-COUNTIFS($B$2:B226,B227,$E$2:E226,"")),"")</f>
        <v>1</v>
      </c>
      <c r="G227" s="46">
        <f>IF(F227=1,COUNTIF($F$1:F227,1),"")</f>
        <v>27</v>
      </c>
      <c r="H227" s="46">
        <f t="shared" si="13"/>
        <v>0</v>
      </c>
      <c r="I227" s="46" t="b">
        <f t="shared" si="14"/>
        <v>0</v>
      </c>
      <c r="J227" s="46" t="str">
        <f>IF(I227=FALSE,"",B227&amp;"@"&amp;COUNTIFS($B$2:B227,B227,$I$2:I227,TRUE))</f>
        <v/>
      </c>
    </row>
    <row r="228" spans="1:10">
      <c r="A228" s="6" t="s">
        <v>1958</v>
      </c>
      <c r="B228" s="6" t="s">
        <v>676</v>
      </c>
      <c r="C228" s="6">
        <v>10</v>
      </c>
      <c r="D228" s="6">
        <v>11</v>
      </c>
      <c r="E228" s="46" t="str">
        <f t="shared" si="12"/>
        <v>기사임</v>
      </c>
      <c r="F228" s="81">
        <f>IF(E228="기사임",(COUNTIF($B$2:B228,B228)-COUNTIFS($B$2:B227,B228,$E$2:E227,"")),"")</f>
        <v>27</v>
      </c>
      <c r="G228" s="46" t="str">
        <f>IF(F228=1,COUNTIF($F$1:F228,1),"")</f>
        <v/>
      </c>
      <c r="H228" s="46">
        <f t="shared" si="13"/>
        <v>0</v>
      </c>
      <c r="I228" s="46" t="b">
        <f t="shared" si="14"/>
        <v>0</v>
      </c>
      <c r="J228" s="46" t="str">
        <f>IF(I228=FALSE,"",B228&amp;"@"&amp;COUNTIFS($B$2:B228,B228,$I$2:I228,TRUE))</f>
        <v/>
      </c>
    </row>
    <row r="229" spans="1:10">
      <c r="A229" s="6" t="s">
        <v>2172</v>
      </c>
      <c r="B229" s="6" t="s">
        <v>675</v>
      </c>
      <c r="C229" s="6">
        <v>10</v>
      </c>
      <c r="D229" s="6">
        <v>12</v>
      </c>
      <c r="E229" s="46" t="str">
        <f t="shared" si="12"/>
        <v>기사임</v>
      </c>
      <c r="F229" s="81">
        <f>IF(E229="기사임",(COUNTIF($B$2:B229,B229)-COUNTIFS($B$2:B228,B229,$E$2:E228,"")),"")</f>
        <v>34</v>
      </c>
      <c r="G229" s="46" t="str">
        <f>IF(F229=1,COUNTIF($F$1:F229,1),"")</f>
        <v/>
      </c>
      <c r="H229" s="46">
        <f t="shared" si="13"/>
        <v>1</v>
      </c>
      <c r="I229" s="46" t="b">
        <f t="shared" si="14"/>
        <v>1</v>
      </c>
      <c r="J229" s="46" t="str">
        <f>IF(I229=FALSE,"",B229&amp;"@"&amp;COUNTIFS($B$2:B229,B229,$I$2:I229,TRUE))</f>
        <v>South Korea@34</v>
      </c>
    </row>
    <row r="230" spans="1:10">
      <c r="A230" s="6" t="s">
        <v>2170</v>
      </c>
      <c r="B230" s="6" t="s">
        <v>675</v>
      </c>
      <c r="C230" s="6">
        <v>10</v>
      </c>
      <c r="D230" s="6">
        <v>8</v>
      </c>
      <c r="E230" s="46" t="str">
        <f t="shared" si="12"/>
        <v>기사임</v>
      </c>
      <c r="F230" s="81">
        <f>IF(E230="기사임",(COUNTIF($B$2:B230,B230)-COUNTIFS($B$2:B229,B230,$E$2:E229,"")),"")</f>
        <v>35</v>
      </c>
      <c r="G230" s="46" t="str">
        <f>IF(F230=1,COUNTIF($F$1:F230,1),"")</f>
        <v/>
      </c>
      <c r="H230" s="46">
        <f t="shared" si="13"/>
        <v>1</v>
      </c>
      <c r="I230" s="46" t="b">
        <f t="shared" si="14"/>
        <v>1</v>
      </c>
      <c r="J230" s="46" t="str">
        <f>IF(I230=FALSE,"",B230&amp;"@"&amp;COUNTIFS($B$2:B230,B230,$I$2:I230,TRUE))</f>
        <v>South Korea@35</v>
      </c>
    </row>
    <row r="231" spans="1:10">
      <c r="A231" s="6" t="s">
        <v>2173</v>
      </c>
      <c r="B231" s="6" t="s">
        <v>677</v>
      </c>
      <c r="C231" s="6">
        <v>10</v>
      </c>
      <c r="D231" s="6">
        <v>14</v>
      </c>
      <c r="E231" s="46" t="str">
        <f t="shared" si="12"/>
        <v>기사임</v>
      </c>
      <c r="F231" s="81">
        <f>IF(E231="기사임",(COUNTIF($B$2:B231,B231)-COUNTIFS($B$2:B230,B231,$E$2:E230,"")),"")</f>
        <v>21</v>
      </c>
      <c r="G231" s="46" t="str">
        <f>IF(F231=1,COUNTIF($F$1:F231,1),"")</f>
        <v/>
      </c>
      <c r="H231" s="46">
        <f t="shared" si="13"/>
        <v>0</v>
      </c>
      <c r="I231" s="46" t="b">
        <f t="shared" si="14"/>
        <v>0</v>
      </c>
      <c r="J231" s="46" t="str">
        <f>IF(I231=FALSE,"",B231&amp;"@"&amp;COUNTIFS($B$2:B231,B231,$I$2:I231,TRUE))</f>
        <v/>
      </c>
    </row>
    <row r="232" spans="1:10">
      <c r="A232" s="6" t="s">
        <v>2173</v>
      </c>
      <c r="B232" s="6" t="s">
        <v>680</v>
      </c>
      <c r="C232" s="6">
        <v>10</v>
      </c>
      <c r="D232" s="6">
        <v>10</v>
      </c>
      <c r="E232" s="46" t="str">
        <f t="shared" si="12"/>
        <v>기사임</v>
      </c>
      <c r="F232" s="81">
        <f>IF(E232="기사임",(COUNTIF($B$2:B232,B232)-COUNTIFS($B$2:B231,B232,$E$2:E231,"")),"")</f>
        <v>13</v>
      </c>
      <c r="G232" s="46" t="str">
        <f>IF(F232=1,COUNTIF($F$1:F232,1),"")</f>
        <v/>
      </c>
      <c r="H232" s="46">
        <f t="shared" si="13"/>
        <v>0</v>
      </c>
      <c r="I232" s="46" t="b">
        <f t="shared" si="14"/>
        <v>0</v>
      </c>
      <c r="J232" s="46" t="str">
        <f>IF(I232=FALSE,"",B232&amp;"@"&amp;COUNTIFS($B$2:B232,B232,$I$2:I232,TRUE))</f>
        <v/>
      </c>
    </row>
    <row r="233" spans="1:10">
      <c r="A233" s="6" t="s">
        <v>2279</v>
      </c>
      <c r="B233" s="6" t="s">
        <v>678</v>
      </c>
      <c r="C233" s="6">
        <v>10</v>
      </c>
      <c r="D233" s="6">
        <v>10</v>
      </c>
      <c r="E233" s="46" t="str">
        <f t="shared" si="12"/>
        <v>기사임</v>
      </c>
      <c r="F233" s="81">
        <f>IF(E233="기사임",(COUNTIF($B$2:B233,B233)-COUNTIFS($B$2:B232,B233,$E$2:E232,"")),"")</f>
        <v>10</v>
      </c>
      <c r="G233" s="46" t="str">
        <f>IF(F233=1,COUNTIF($F$1:F233,1),"")</f>
        <v/>
      </c>
      <c r="H233" s="46">
        <f t="shared" si="13"/>
        <v>0</v>
      </c>
      <c r="I233" s="46" t="b">
        <f t="shared" si="14"/>
        <v>0</v>
      </c>
      <c r="J233" s="46" t="str">
        <f>IF(I233=FALSE,"",B233&amp;"@"&amp;COUNTIFS($B$2:B233,B233,$I$2:I233,TRUE))</f>
        <v/>
      </c>
    </row>
    <row r="234" spans="1:10">
      <c r="A234" s="6" t="s">
        <v>1515</v>
      </c>
      <c r="B234" s="6" t="s">
        <v>676</v>
      </c>
      <c r="C234" s="6">
        <v>10</v>
      </c>
      <c r="D234" s="6">
        <v>9</v>
      </c>
      <c r="E234" s="46" t="str">
        <f t="shared" si="12"/>
        <v>기사임</v>
      </c>
      <c r="F234" s="81">
        <f>IF(E234="기사임",(COUNTIF($B$2:B234,B234)-COUNTIFS($B$2:B233,B234,$E$2:E233,"")),"")</f>
        <v>28</v>
      </c>
      <c r="G234" s="46" t="str">
        <f>IF(F234=1,COUNTIF($F$1:F234,1),"")</f>
        <v/>
      </c>
      <c r="H234" s="46">
        <f t="shared" si="13"/>
        <v>0</v>
      </c>
      <c r="I234" s="46" t="b">
        <f t="shared" si="14"/>
        <v>0</v>
      </c>
      <c r="J234" s="46" t="str">
        <f>IF(I234=FALSE,"",B234&amp;"@"&amp;COUNTIFS($B$2:B234,B234,$I$2:I234,TRUE))</f>
        <v/>
      </c>
    </row>
    <row r="235" spans="1:10">
      <c r="A235" s="6" t="s">
        <v>513</v>
      </c>
      <c r="B235" s="6" t="s">
        <v>675</v>
      </c>
      <c r="C235" s="6">
        <v>10</v>
      </c>
      <c r="D235" s="6">
        <v>12</v>
      </c>
      <c r="E235" s="46" t="str">
        <f t="shared" si="12"/>
        <v>기사임</v>
      </c>
      <c r="F235" s="81">
        <f>IF(E235="기사임",(COUNTIF($B$2:B235,B235)-COUNTIFS($B$2:B234,B235,$E$2:E234,"")),"")</f>
        <v>36</v>
      </c>
      <c r="G235" s="46" t="str">
        <f>IF(F235=1,COUNTIF($F$1:F235,1),"")</f>
        <v/>
      </c>
      <c r="H235" s="46">
        <f t="shared" si="13"/>
        <v>1</v>
      </c>
      <c r="I235" s="46" t="b">
        <f t="shared" si="14"/>
        <v>1</v>
      </c>
      <c r="J235" s="46" t="str">
        <f>IF(I235=FALSE,"",B235&amp;"@"&amp;COUNTIFS($B$2:B235,B235,$I$2:I235,TRUE))</f>
        <v>South Korea@36</v>
      </c>
    </row>
    <row r="236" spans="1:10">
      <c r="A236" s="6" t="s">
        <v>503</v>
      </c>
      <c r="B236" s="6" t="s">
        <v>680</v>
      </c>
      <c r="C236" s="6">
        <v>10</v>
      </c>
      <c r="D236" s="6">
        <v>10</v>
      </c>
      <c r="E236" s="46" t="str">
        <f t="shared" si="12"/>
        <v/>
      </c>
      <c r="F236" s="81" t="str">
        <f>IF(E236="기사임",(COUNTIF($B$2:B236,B236)-COUNTIFS($B$2:B235,B236,$E$2:E235,"")),"")</f>
        <v/>
      </c>
      <c r="G236" s="46" t="str">
        <f>IF(F236=1,COUNTIF($F$1:F236,1),"")</f>
        <v/>
      </c>
      <c r="H236" s="46">
        <f t="shared" si="13"/>
        <v>0</v>
      </c>
      <c r="I236" s="46" t="b">
        <f t="shared" si="14"/>
        <v>0</v>
      </c>
      <c r="J236" s="46" t="str">
        <f>IF(I236=FALSE,"",B236&amp;"@"&amp;COUNTIFS($B$2:B236,B236,$I$2:I236,TRUE))</f>
        <v/>
      </c>
    </row>
    <row r="237" spans="1:10">
      <c r="A237" s="6" t="s">
        <v>1494</v>
      </c>
      <c r="B237" s="6" t="s">
        <v>677</v>
      </c>
      <c r="C237" s="6">
        <v>10</v>
      </c>
      <c r="D237" s="6">
        <v>10</v>
      </c>
      <c r="E237" s="46" t="str">
        <f t="shared" si="12"/>
        <v/>
      </c>
      <c r="F237" s="81" t="str">
        <f>IF(E237="기사임",(COUNTIF($B$2:B237,B237)-COUNTIFS($B$2:B236,B237,$E$2:E236,"")),"")</f>
        <v/>
      </c>
      <c r="G237" s="46" t="str">
        <f>IF(F237=1,COUNTIF($F$1:F237,1),"")</f>
        <v/>
      </c>
      <c r="H237" s="46">
        <f t="shared" si="13"/>
        <v>0</v>
      </c>
      <c r="I237" s="46" t="b">
        <f t="shared" si="14"/>
        <v>0</v>
      </c>
      <c r="J237" s="46" t="str">
        <f>IF(I237=FALSE,"",B237&amp;"@"&amp;COUNTIFS($B$2:B237,B237,$I$2:I237,TRUE))</f>
        <v/>
      </c>
    </row>
    <row r="238" spans="1:10">
      <c r="A238" s="6" t="s">
        <v>1490</v>
      </c>
      <c r="B238" s="6" t="s">
        <v>677</v>
      </c>
      <c r="C238" s="6">
        <v>10</v>
      </c>
      <c r="D238" s="6">
        <v>8</v>
      </c>
      <c r="E238" s="46" t="str">
        <f t="shared" si="12"/>
        <v/>
      </c>
      <c r="F238" s="81" t="str">
        <f>IF(E238="기사임",(COUNTIF($B$2:B238,B238)-COUNTIFS($B$2:B237,B238,$E$2:E237,"")),"")</f>
        <v/>
      </c>
      <c r="G238" s="46" t="str">
        <f>IF(F238=1,COUNTIF($F$1:F238,1),"")</f>
        <v/>
      </c>
      <c r="H238" s="46">
        <f t="shared" si="13"/>
        <v>0</v>
      </c>
      <c r="I238" s="46" t="b">
        <f t="shared" si="14"/>
        <v>0</v>
      </c>
      <c r="J238" s="46" t="str">
        <f>IF(I238=FALSE,"",B238&amp;"@"&amp;COUNTIFS($B$2:B238,B238,$I$2:I238,TRUE))</f>
        <v/>
      </c>
    </row>
    <row r="239" spans="1:10">
      <c r="A239" s="6" t="s">
        <v>1498</v>
      </c>
      <c r="B239" s="6" t="s">
        <v>675</v>
      </c>
      <c r="C239" s="6">
        <v>10</v>
      </c>
      <c r="D239" s="6">
        <v>4</v>
      </c>
      <c r="E239" s="46" t="str">
        <f t="shared" si="12"/>
        <v/>
      </c>
      <c r="F239" s="81" t="str">
        <f>IF(E239="기사임",(COUNTIF($B$2:B239,B239)-COUNTIFS($B$2:B238,B239,$E$2:E238,"")),"")</f>
        <v/>
      </c>
      <c r="G239" s="46" t="str">
        <f>IF(F239=1,COUNTIF($F$1:F239,1),"")</f>
        <v/>
      </c>
      <c r="H239" s="46">
        <f t="shared" si="13"/>
        <v>1</v>
      </c>
      <c r="I239" s="46" t="b">
        <f t="shared" si="14"/>
        <v>0</v>
      </c>
      <c r="J239" s="46" t="str">
        <f>IF(I239=FALSE,"",B239&amp;"@"&amp;COUNTIFS($B$2:B239,B239,$I$2:I239,TRUE))</f>
        <v/>
      </c>
    </row>
    <row r="240" spans="1:10">
      <c r="A240" s="6" t="s">
        <v>1495</v>
      </c>
      <c r="B240" s="6" t="s">
        <v>677</v>
      </c>
      <c r="C240" s="6">
        <v>10</v>
      </c>
      <c r="D240" s="6">
        <v>10</v>
      </c>
      <c r="E240" s="46" t="str">
        <f t="shared" si="12"/>
        <v/>
      </c>
      <c r="F240" s="81" t="str">
        <f>IF(E240="기사임",(COUNTIF($B$2:B240,B240)-COUNTIFS($B$2:B239,B240,$E$2:E239,"")),"")</f>
        <v/>
      </c>
      <c r="G240" s="46" t="str">
        <f>IF(F240=1,COUNTIF($F$1:F240,1),"")</f>
        <v/>
      </c>
      <c r="H240" s="46">
        <f t="shared" si="13"/>
        <v>0</v>
      </c>
      <c r="I240" s="46" t="b">
        <f t="shared" si="14"/>
        <v>0</v>
      </c>
      <c r="J240" s="46" t="str">
        <f>IF(I240=FALSE,"",B240&amp;"@"&amp;COUNTIFS($B$2:B240,B240,$I$2:I240,TRUE))</f>
        <v/>
      </c>
    </row>
    <row r="241" spans="1:10">
      <c r="A241" s="6" t="s">
        <v>1484</v>
      </c>
      <c r="B241" s="6" t="s">
        <v>676</v>
      </c>
      <c r="C241" s="6">
        <v>10</v>
      </c>
      <c r="D241" s="6">
        <v>9</v>
      </c>
      <c r="E241" s="46" t="str">
        <f t="shared" si="12"/>
        <v/>
      </c>
      <c r="F241" s="81" t="str">
        <f>IF(E241="기사임",(COUNTIF($B$2:B241,B241)-COUNTIFS($B$2:B240,B241,$E$2:E240,"")),"")</f>
        <v/>
      </c>
      <c r="G241" s="46" t="str">
        <f>IF(F241=1,COUNTIF($F$1:F241,1),"")</f>
        <v/>
      </c>
      <c r="H241" s="46">
        <f t="shared" si="13"/>
        <v>0</v>
      </c>
      <c r="I241" s="46" t="b">
        <f t="shared" si="14"/>
        <v>0</v>
      </c>
      <c r="J241" s="46" t="str">
        <f>IF(I241=FALSE,"",B241&amp;"@"&amp;COUNTIFS($B$2:B241,B241,$I$2:I241,TRUE))</f>
        <v/>
      </c>
    </row>
    <row r="242" spans="1:10">
      <c r="A242" s="6" t="s">
        <v>1493</v>
      </c>
      <c r="B242" s="6" t="s">
        <v>677</v>
      </c>
      <c r="C242" s="6">
        <v>10</v>
      </c>
      <c r="D242" s="6">
        <v>11</v>
      </c>
      <c r="E242" s="46" t="str">
        <f t="shared" si="12"/>
        <v/>
      </c>
      <c r="F242" s="81" t="str">
        <f>IF(E242="기사임",(COUNTIF($B$2:B242,B242)-COUNTIFS($B$2:B241,B242,$E$2:E241,"")),"")</f>
        <v/>
      </c>
      <c r="G242" s="46" t="str">
        <f>IF(F242=1,COUNTIF($F$1:F242,1),"")</f>
        <v/>
      </c>
      <c r="H242" s="46">
        <f t="shared" si="13"/>
        <v>0</v>
      </c>
      <c r="I242" s="46" t="b">
        <f t="shared" si="14"/>
        <v>0</v>
      </c>
      <c r="J242" s="46" t="str">
        <f>IF(I242=FALSE,"",B242&amp;"@"&amp;COUNTIFS($B$2:B242,B242,$I$2:I242,TRUE))</f>
        <v/>
      </c>
    </row>
    <row r="243" spans="1:10">
      <c r="A243" s="6" t="s">
        <v>478</v>
      </c>
      <c r="B243" s="6" t="s">
        <v>685</v>
      </c>
      <c r="C243" s="6">
        <v>10</v>
      </c>
      <c r="D243" s="6">
        <v>6</v>
      </c>
      <c r="E243" s="46" t="str">
        <f t="shared" si="12"/>
        <v/>
      </c>
      <c r="F243" s="81" t="str">
        <f>IF(E243="기사임",(COUNTIF($B$2:B243,B243)-COUNTIFS($B$2:B242,B243,$E$2:E242,"")),"")</f>
        <v/>
      </c>
      <c r="G243" s="46" t="str">
        <f>IF(F243=1,COUNTIF($F$1:F243,1),"")</f>
        <v/>
      </c>
      <c r="H243" s="46">
        <f t="shared" si="13"/>
        <v>0</v>
      </c>
      <c r="I243" s="46" t="b">
        <f t="shared" si="14"/>
        <v>0</v>
      </c>
      <c r="J243" s="46" t="str">
        <f>IF(I243=FALSE,"",B243&amp;"@"&amp;COUNTIFS($B$2:B243,B243,$I$2:I243,TRUE))</f>
        <v/>
      </c>
    </row>
    <row r="244" spans="1:10">
      <c r="A244" s="6" t="s">
        <v>478</v>
      </c>
      <c r="B244" s="6" t="s">
        <v>690</v>
      </c>
      <c r="C244" s="6">
        <v>10</v>
      </c>
      <c r="D244" s="6">
        <v>7</v>
      </c>
      <c r="E244" s="46" t="str">
        <f t="shared" si="12"/>
        <v/>
      </c>
      <c r="F244" s="81" t="str">
        <f>IF(E244="기사임",(COUNTIF($B$2:B244,B244)-COUNTIFS($B$2:B243,B244,$E$2:E243,"")),"")</f>
        <v/>
      </c>
      <c r="G244" s="46" t="str">
        <f>IF(F244=1,COUNTIF($F$1:F244,1),"")</f>
        <v/>
      </c>
      <c r="H244" s="46">
        <f t="shared" si="13"/>
        <v>0</v>
      </c>
      <c r="I244" s="46" t="b">
        <f t="shared" si="14"/>
        <v>0</v>
      </c>
      <c r="J244" s="46" t="str">
        <f>IF(I244=FALSE,"",B244&amp;"@"&amp;COUNTIFS($B$2:B244,B244,$I$2:I244,TRUE))</f>
        <v/>
      </c>
    </row>
    <row r="245" spans="1:10">
      <c r="A245" s="6" t="s">
        <v>629</v>
      </c>
      <c r="B245" s="6" t="s">
        <v>685</v>
      </c>
      <c r="C245" s="6">
        <v>10</v>
      </c>
      <c r="D245" s="6">
        <v>4</v>
      </c>
      <c r="E245" s="46" t="str">
        <f t="shared" si="12"/>
        <v/>
      </c>
      <c r="F245" s="81" t="str">
        <f>IF(E245="기사임",(COUNTIF($B$2:B245,B245)-COUNTIFS($B$2:B244,B245,$E$2:E244,"")),"")</f>
        <v/>
      </c>
      <c r="G245" s="46" t="str">
        <f>IF(F245=1,COUNTIF($F$1:F245,1),"")</f>
        <v/>
      </c>
      <c r="H245" s="46">
        <f t="shared" si="13"/>
        <v>0</v>
      </c>
      <c r="I245" s="46" t="b">
        <f t="shared" si="14"/>
        <v>0</v>
      </c>
      <c r="J245" s="46" t="str">
        <f>IF(I245=FALSE,"",B245&amp;"@"&amp;COUNTIFS($B$2:B245,B245,$I$2:I245,TRUE))</f>
        <v/>
      </c>
    </row>
    <row r="246" spans="1:10">
      <c r="A246" s="6" t="s">
        <v>526</v>
      </c>
      <c r="B246" s="6" t="s">
        <v>676</v>
      </c>
      <c r="C246" s="6">
        <v>10</v>
      </c>
      <c r="D246" s="6">
        <v>6</v>
      </c>
      <c r="E246" s="46" t="str">
        <f t="shared" si="12"/>
        <v/>
      </c>
      <c r="F246" s="81" t="str">
        <f>IF(E246="기사임",(COUNTIF($B$2:B246,B246)-COUNTIFS($B$2:B245,B246,$E$2:E245,"")),"")</f>
        <v/>
      </c>
      <c r="G246" s="46" t="str">
        <f>IF(F246=1,COUNTIF($F$1:F246,1),"")</f>
        <v/>
      </c>
      <c r="H246" s="46">
        <f t="shared" si="13"/>
        <v>0</v>
      </c>
      <c r="I246" s="46" t="b">
        <f t="shared" si="14"/>
        <v>0</v>
      </c>
      <c r="J246" s="46" t="str">
        <f>IF(I246=FALSE,"",B246&amp;"@"&amp;COUNTIFS($B$2:B246,B246,$I$2:I246,TRUE))</f>
        <v/>
      </c>
    </row>
    <row r="247" spans="1:10">
      <c r="A247" s="6" t="s">
        <v>472</v>
      </c>
      <c r="B247" s="6" t="s">
        <v>702</v>
      </c>
      <c r="C247" s="6">
        <v>9</v>
      </c>
      <c r="D247" s="6">
        <v>9</v>
      </c>
      <c r="E247" s="46" t="str">
        <f t="shared" si="12"/>
        <v/>
      </c>
      <c r="F247" s="81" t="str">
        <f>IF(E247="기사임",(COUNTIF($B$2:B247,B247)-COUNTIFS($B$2:B246,B247,$E$2:E246,"")),"")</f>
        <v/>
      </c>
      <c r="G247" s="46" t="str">
        <f>IF(F247=1,COUNTIF($F$1:F247,1),"")</f>
        <v/>
      </c>
      <c r="H247" s="46">
        <f t="shared" si="13"/>
        <v>0</v>
      </c>
      <c r="I247" s="46" t="b">
        <f t="shared" si="14"/>
        <v>0</v>
      </c>
      <c r="J247" s="46" t="str">
        <f>IF(I247=FALSE,"",B247&amp;"@"&amp;COUNTIFS($B$2:B247,B247,$I$2:I247,TRUE))</f>
        <v/>
      </c>
    </row>
    <row r="248" spans="1:10">
      <c r="A248" s="6" t="s">
        <v>737</v>
      </c>
      <c r="B248" s="6" t="s">
        <v>675</v>
      </c>
      <c r="C248" s="6">
        <v>9</v>
      </c>
      <c r="D248" s="6">
        <v>9</v>
      </c>
      <c r="E248" s="46" t="str">
        <f t="shared" si="12"/>
        <v>기사임</v>
      </c>
      <c r="F248" s="81">
        <f>IF(E248="기사임",(COUNTIF($B$2:B248,B248)-COUNTIFS($B$2:B247,B248,$E$2:E247,"")),"")</f>
        <v>37</v>
      </c>
      <c r="G248" s="46" t="str">
        <f>IF(F248=1,COUNTIF($F$1:F248,1),"")</f>
        <v/>
      </c>
      <c r="H248" s="46">
        <f t="shared" si="13"/>
        <v>1</v>
      </c>
      <c r="I248" s="46" t="b">
        <f t="shared" si="14"/>
        <v>1</v>
      </c>
      <c r="J248" s="46" t="str">
        <f>IF(I248=FALSE,"",B248&amp;"@"&amp;COUNTIFS($B$2:B248,B248,$I$2:I248,TRUE))</f>
        <v>South Korea@37</v>
      </c>
    </row>
    <row r="249" spans="1:10">
      <c r="A249" s="6" t="s">
        <v>846</v>
      </c>
      <c r="B249" s="6" t="s">
        <v>675</v>
      </c>
      <c r="C249" s="6">
        <v>9</v>
      </c>
      <c r="D249" s="6">
        <v>8</v>
      </c>
      <c r="E249" s="46" t="str">
        <f t="shared" si="12"/>
        <v>기사임</v>
      </c>
      <c r="F249" s="81">
        <f>IF(E249="기사임",(COUNTIF($B$2:B249,B249)-COUNTIFS($B$2:B248,B249,$E$2:E248,"")),"")</f>
        <v>38</v>
      </c>
      <c r="G249" s="46" t="str">
        <f>IF(F249=1,COUNTIF($F$1:F249,1),"")</f>
        <v/>
      </c>
      <c r="H249" s="46">
        <f t="shared" si="13"/>
        <v>1</v>
      </c>
      <c r="I249" s="46" t="b">
        <f t="shared" si="14"/>
        <v>1</v>
      </c>
      <c r="J249" s="46" t="str">
        <f>IF(I249=FALSE,"",B249&amp;"@"&amp;COUNTIFS($B$2:B249,B249,$I$2:I249,TRUE))</f>
        <v>South Korea@38</v>
      </c>
    </row>
    <row r="250" spans="1:10">
      <c r="A250" s="6" t="s">
        <v>849</v>
      </c>
      <c r="B250" s="6" t="s">
        <v>690</v>
      </c>
      <c r="C250" s="6">
        <v>9</v>
      </c>
      <c r="D250" s="6">
        <v>10</v>
      </c>
      <c r="E250" s="46" t="str">
        <f t="shared" si="12"/>
        <v>기사임</v>
      </c>
      <c r="F250" s="81">
        <f>IF(E250="기사임",(COUNTIF($B$2:B250,B250)-COUNTIFS($B$2:B249,B250,$E$2:E249,"")),"")</f>
        <v>7</v>
      </c>
      <c r="G250" s="46" t="str">
        <f>IF(F250=1,COUNTIF($F$1:F250,1),"")</f>
        <v/>
      </c>
      <c r="H250" s="46">
        <f t="shared" si="13"/>
        <v>0</v>
      </c>
      <c r="I250" s="46" t="b">
        <f t="shared" si="14"/>
        <v>0</v>
      </c>
      <c r="J250" s="46" t="str">
        <f>IF(I250=FALSE,"",B250&amp;"@"&amp;COUNTIFS($B$2:B250,B250,$I$2:I250,TRUE))</f>
        <v/>
      </c>
    </row>
    <row r="251" spans="1:10">
      <c r="A251" s="6" t="s">
        <v>1065</v>
      </c>
      <c r="B251" s="6" t="s">
        <v>676</v>
      </c>
      <c r="C251" s="6">
        <v>9</v>
      </c>
      <c r="D251" s="6">
        <v>9</v>
      </c>
      <c r="E251" s="46" t="str">
        <f t="shared" si="12"/>
        <v>기사임</v>
      </c>
      <c r="F251" s="81">
        <f>IF(E251="기사임",(COUNTIF($B$2:B251,B251)-COUNTIFS($B$2:B250,B251,$E$2:E250,"")),"")</f>
        <v>29</v>
      </c>
      <c r="G251" s="46" t="str">
        <f>IF(F251=1,COUNTIF($F$1:F251,1),"")</f>
        <v/>
      </c>
      <c r="H251" s="46">
        <f t="shared" si="13"/>
        <v>0</v>
      </c>
      <c r="I251" s="46" t="b">
        <f t="shared" si="14"/>
        <v>0</v>
      </c>
      <c r="J251" s="46" t="str">
        <f>IF(I251=FALSE,"",B251&amp;"@"&amp;COUNTIFS($B$2:B251,B251,$I$2:I251,TRUE))</f>
        <v/>
      </c>
    </row>
    <row r="252" spans="1:10">
      <c r="A252" s="6" t="s">
        <v>1169</v>
      </c>
      <c r="B252" s="6" t="s">
        <v>684</v>
      </c>
      <c r="C252" s="6">
        <v>9</v>
      </c>
      <c r="D252" s="6">
        <v>10</v>
      </c>
      <c r="E252" s="46" t="str">
        <f t="shared" si="12"/>
        <v>기사임</v>
      </c>
      <c r="F252" s="81">
        <f>IF(E252="기사임",(COUNTIF($B$2:B252,B252)-COUNTIFS($B$2:B251,B252,$E$2:E251,"")),"")</f>
        <v>7</v>
      </c>
      <c r="G252" s="46" t="str">
        <f>IF(F252=1,COUNTIF($F$1:F252,1),"")</f>
        <v/>
      </c>
      <c r="H252" s="46">
        <f t="shared" si="13"/>
        <v>1</v>
      </c>
      <c r="I252" s="46" t="b">
        <f t="shared" si="14"/>
        <v>1</v>
      </c>
      <c r="J252" s="46" t="str">
        <f>IF(I252=FALSE,"",B252&amp;"@"&amp;COUNTIFS($B$2:B252,B252,$I$2:I252,TRUE))</f>
        <v>Malaysia@7</v>
      </c>
    </row>
    <row r="253" spans="1:10">
      <c r="A253" s="6" t="s">
        <v>1169</v>
      </c>
      <c r="B253" s="6" t="s">
        <v>676</v>
      </c>
      <c r="C253" s="6">
        <v>9</v>
      </c>
      <c r="D253" s="6">
        <v>7</v>
      </c>
      <c r="E253" s="46" t="str">
        <f t="shared" si="12"/>
        <v>기사임</v>
      </c>
      <c r="F253" s="81">
        <f>IF(E253="기사임",(COUNTIF($B$2:B253,B253)-COUNTIFS($B$2:B252,B253,$E$2:E252,"")),"")</f>
        <v>30</v>
      </c>
      <c r="G253" s="46" t="str">
        <f>IF(F253=1,COUNTIF($F$1:F253,1),"")</f>
        <v/>
      </c>
      <c r="H253" s="46">
        <f t="shared" si="13"/>
        <v>0</v>
      </c>
      <c r="I253" s="46" t="b">
        <f t="shared" si="14"/>
        <v>0</v>
      </c>
      <c r="J253" s="46" t="str">
        <f>IF(I253=FALSE,"",B253&amp;"@"&amp;COUNTIFS($B$2:B253,B253,$I$2:I253,TRUE))</f>
        <v/>
      </c>
    </row>
    <row r="254" spans="1:10">
      <c r="A254" s="6" t="s">
        <v>1168</v>
      </c>
      <c r="B254" s="6" t="s">
        <v>675</v>
      </c>
      <c r="C254" s="6">
        <v>9</v>
      </c>
      <c r="D254" s="6">
        <v>11</v>
      </c>
      <c r="E254" s="46" t="str">
        <f t="shared" si="12"/>
        <v>기사임</v>
      </c>
      <c r="F254" s="81">
        <f>IF(E254="기사임",(COUNTIF($B$2:B254,B254)-COUNTIFS($B$2:B253,B254,$E$2:E253,"")),"")</f>
        <v>39</v>
      </c>
      <c r="G254" s="46" t="str">
        <f>IF(F254=1,COUNTIF($F$1:F254,1),"")</f>
        <v/>
      </c>
      <c r="H254" s="46">
        <f t="shared" si="13"/>
        <v>1</v>
      </c>
      <c r="I254" s="46" t="b">
        <f t="shared" si="14"/>
        <v>1</v>
      </c>
      <c r="J254" s="46" t="str">
        <f>IF(I254=FALSE,"",B254&amp;"@"&amp;COUNTIFS($B$2:B254,B254,$I$2:I254,TRUE))</f>
        <v>South Korea@39</v>
      </c>
    </row>
    <row r="255" spans="1:10">
      <c r="A255" s="6" t="s">
        <v>1201</v>
      </c>
      <c r="B255" s="6" t="s">
        <v>684</v>
      </c>
      <c r="C255" s="6">
        <v>9</v>
      </c>
      <c r="D255" s="6">
        <v>10</v>
      </c>
      <c r="E255" s="46" t="str">
        <f t="shared" si="12"/>
        <v>기사임</v>
      </c>
      <c r="F255" s="81">
        <f>IF(E255="기사임",(COUNTIF($B$2:B255,B255)-COUNTIFS($B$2:B254,B255,$E$2:E254,"")),"")</f>
        <v>8</v>
      </c>
      <c r="G255" s="46" t="str">
        <f>IF(F255=1,COUNTIF($F$1:F255,1),"")</f>
        <v/>
      </c>
      <c r="H255" s="46">
        <f t="shared" si="13"/>
        <v>1</v>
      </c>
      <c r="I255" s="46" t="b">
        <f t="shared" si="14"/>
        <v>1</v>
      </c>
      <c r="J255" s="46" t="str">
        <f>IF(I255=FALSE,"",B255&amp;"@"&amp;COUNTIFS($B$2:B255,B255,$I$2:I255,TRUE))</f>
        <v>Malaysia@8</v>
      </c>
    </row>
    <row r="256" spans="1:10">
      <c r="A256" s="6" t="s">
        <v>1301</v>
      </c>
      <c r="B256" s="6" t="s">
        <v>675</v>
      </c>
      <c r="C256" s="6">
        <v>9</v>
      </c>
      <c r="D256" s="6">
        <v>9</v>
      </c>
      <c r="E256" s="46" t="str">
        <f t="shared" si="12"/>
        <v>기사임</v>
      </c>
      <c r="F256" s="81">
        <f>IF(E256="기사임",(COUNTIF($B$2:B256,B256)-COUNTIFS($B$2:B255,B256,$E$2:E255,"")),"")</f>
        <v>40</v>
      </c>
      <c r="G256" s="46" t="str">
        <f>IF(F256=1,COUNTIF($F$1:F256,1),"")</f>
        <v/>
      </c>
      <c r="H256" s="46">
        <f t="shared" si="13"/>
        <v>1</v>
      </c>
      <c r="I256" s="46" t="b">
        <f t="shared" si="14"/>
        <v>1</v>
      </c>
      <c r="J256" s="46" t="str">
        <f>IF(I256=FALSE,"",B256&amp;"@"&amp;COUNTIFS($B$2:B256,B256,$I$2:I256,TRUE))</f>
        <v>South Korea@40</v>
      </c>
    </row>
    <row r="257" spans="1:10">
      <c r="A257" s="6" t="s">
        <v>1295</v>
      </c>
      <c r="B257" s="6" t="s">
        <v>675</v>
      </c>
      <c r="C257" s="6">
        <v>9</v>
      </c>
      <c r="D257" s="6">
        <v>10</v>
      </c>
      <c r="E257" s="46" t="str">
        <f t="shared" si="12"/>
        <v>기사임</v>
      </c>
      <c r="F257" s="81">
        <f>IF(E257="기사임",(COUNTIF($B$2:B257,B257)-COUNTIFS($B$2:B256,B257,$E$2:E256,"")),"")</f>
        <v>41</v>
      </c>
      <c r="G257" s="46" t="str">
        <f>IF(F257=1,COUNTIF($F$1:F257,1),"")</f>
        <v/>
      </c>
      <c r="H257" s="46">
        <f t="shared" si="13"/>
        <v>1</v>
      </c>
      <c r="I257" s="46" t="b">
        <f t="shared" si="14"/>
        <v>1</v>
      </c>
      <c r="J257" s="46" t="str">
        <f>IF(I257=FALSE,"",B257&amp;"@"&amp;COUNTIFS($B$2:B257,B257,$I$2:I257,TRUE))</f>
        <v>South Korea@41</v>
      </c>
    </row>
    <row r="258" spans="1:10">
      <c r="A258" s="6" t="s">
        <v>1299</v>
      </c>
      <c r="B258" s="6" t="s">
        <v>678</v>
      </c>
      <c r="C258" s="6">
        <v>9</v>
      </c>
      <c r="D258" s="6">
        <v>6</v>
      </c>
      <c r="E258" s="46" t="str">
        <f t="shared" ref="E258:E321" si="15">IF(AND(LEFT(A258,17)="/global/archives/",ISNUMBER(_xlfn.NUMBERVALUE(MID(A258,18,1))),ISERROR(FIND("ckattempt",A258)),ISERROR(FIND("preview",A258))),"기사임","")</f>
        <v>기사임</v>
      </c>
      <c r="F258" s="81">
        <f>IF(E258="기사임",(COUNTIF($B$2:B258,B258)-COUNTIFS($B$2:B257,B258,$E$2:E257,"")),"")</f>
        <v>11</v>
      </c>
      <c r="G258" s="46" t="str">
        <f>IF(F258=1,COUNTIF($F$1:F258,1),"")</f>
        <v/>
      </c>
      <c r="H258" s="46">
        <f t="shared" ref="H258:H321" si="16">COUNTIF($L$2:$L$4,B258)</f>
        <v>0</v>
      </c>
      <c r="I258" s="46" t="b">
        <f t="shared" si="14"/>
        <v>0</v>
      </c>
      <c r="J258" s="46" t="str">
        <f>IF(I258=FALSE,"",B258&amp;"@"&amp;COUNTIFS($B$2:B258,B258,$I$2:I258,TRUE))</f>
        <v/>
      </c>
    </row>
    <row r="259" spans="1:10">
      <c r="A259" s="6" t="s">
        <v>1296</v>
      </c>
      <c r="B259" s="6" t="s">
        <v>694</v>
      </c>
      <c r="C259" s="6">
        <v>9</v>
      </c>
      <c r="D259" s="6">
        <v>10</v>
      </c>
      <c r="E259" s="46" t="str">
        <f t="shared" si="15"/>
        <v>기사임</v>
      </c>
      <c r="F259" s="81">
        <f>IF(E259="기사임",(COUNTIF($B$2:B259,B259)-COUNTIFS($B$2:B258,B259,$E$2:E258,"")),"")</f>
        <v>2</v>
      </c>
      <c r="G259" s="46" t="str">
        <f>IF(F259=1,COUNTIF($F$1:F259,1),"")</f>
        <v/>
      </c>
      <c r="H259" s="46">
        <f t="shared" si="16"/>
        <v>1</v>
      </c>
      <c r="I259" s="46" t="b">
        <f t="shared" ref="I259:I322" si="17">AND(H259=1,F259&gt;=1,F259&lt;&gt;"")</f>
        <v>1</v>
      </c>
      <c r="J259" s="46" t="str">
        <f>IF(I259=FALSE,"",B259&amp;"@"&amp;COUNTIFS($B$2:B259,B259,$I$2:I259,TRUE))</f>
        <v>Vietnam@2</v>
      </c>
    </row>
    <row r="260" spans="1:10">
      <c r="A260" s="6" t="s">
        <v>1480</v>
      </c>
      <c r="B260" s="6" t="s">
        <v>678</v>
      </c>
      <c r="C260" s="6">
        <v>9</v>
      </c>
      <c r="D260" s="6">
        <v>8</v>
      </c>
      <c r="E260" s="46" t="str">
        <f t="shared" si="15"/>
        <v>기사임</v>
      </c>
      <c r="F260" s="81">
        <f>IF(E260="기사임",(COUNTIF($B$2:B260,B260)-COUNTIFS($B$2:B259,B260,$E$2:E259,"")),"")</f>
        <v>12</v>
      </c>
      <c r="G260" s="46" t="str">
        <f>IF(F260=1,COUNTIF($F$1:F260,1),"")</f>
        <v/>
      </c>
      <c r="H260" s="46">
        <f t="shared" si="16"/>
        <v>0</v>
      </c>
      <c r="I260" s="46" t="b">
        <f t="shared" si="17"/>
        <v>0</v>
      </c>
      <c r="J260" s="46" t="str">
        <f>IF(I260=FALSE,"",B260&amp;"@"&amp;COUNTIFS($B$2:B260,B260,$I$2:I260,TRUE))</f>
        <v/>
      </c>
    </row>
    <row r="261" spans="1:10">
      <c r="A261" s="6" t="s">
        <v>1606</v>
      </c>
      <c r="B261" s="6" t="s">
        <v>677</v>
      </c>
      <c r="C261" s="6">
        <v>9</v>
      </c>
      <c r="D261" s="6">
        <v>9</v>
      </c>
      <c r="E261" s="46" t="str">
        <f t="shared" si="15"/>
        <v>기사임</v>
      </c>
      <c r="F261" s="81">
        <f>IF(E261="기사임",(COUNTIF($B$2:B261,B261)-COUNTIFS($B$2:B260,B261,$E$2:E260,"")),"")</f>
        <v>22</v>
      </c>
      <c r="G261" s="46" t="str">
        <f>IF(F261=1,COUNTIF($F$1:F261,1),"")</f>
        <v/>
      </c>
      <c r="H261" s="46">
        <f t="shared" si="16"/>
        <v>0</v>
      </c>
      <c r="I261" s="46" t="b">
        <f t="shared" si="17"/>
        <v>0</v>
      </c>
      <c r="J261" s="46" t="str">
        <f>IF(I261=FALSE,"",B261&amp;"@"&amp;COUNTIFS($B$2:B261,B261,$I$2:I261,TRUE))</f>
        <v/>
      </c>
    </row>
    <row r="262" spans="1:10">
      <c r="A262" s="6" t="s">
        <v>1919</v>
      </c>
      <c r="B262" s="6" t="s">
        <v>691</v>
      </c>
      <c r="C262" s="6">
        <v>9</v>
      </c>
      <c r="D262" s="6">
        <v>7</v>
      </c>
      <c r="E262" s="46" t="str">
        <f t="shared" si="15"/>
        <v>기사임</v>
      </c>
      <c r="F262" s="81">
        <f>IF(E262="기사임",(COUNTIF($B$2:B262,B262)-COUNTIFS($B$2:B261,B262,$E$2:E261,"")),"")</f>
        <v>3</v>
      </c>
      <c r="G262" s="46" t="str">
        <f>IF(F262=1,COUNTIF($F$1:F262,1),"")</f>
        <v/>
      </c>
      <c r="H262" s="46">
        <f t="shared" si="16"/>
        <v>0</v>
      </c>
      <c r="I262" s="46" t="b">
        <f t="shared" si="17"/>
        <v>0</v>
      </c>
      <c r="J262" s="46" t="str">
        <f>IF(I262=FALSE,"",B262&amp;"@"&amp;COUNTIFS($B$2:B262,B262,$I$2:I262,TRUE))</f>
        <v/>
      </c>
    </row>
    <row r="263" spans="1:10">
      <c r="A263" s="6" t="s">
        <v>1918</v>
      </c>
      <c r="B263" s="6" t="s">
        <v>680</v>
      </c>
      <c r="C263" s="6">
        <v>9</v>
      </c>
      <c r="D263" s="6">
        <v>10</v>
      </c>
      <c r="E263" s="46" t="str">
        <f t="shared" si="15"/>
        <v>기사임</v>
      </c>
      <c r="F263" s="81">
        <f>IF(E263="기사임",(COUNTIF($B$2:B263,B263)-COUNTIFS($B$2:B262,B263,$E$2:E262,"")),"")</f>
        <v>14</v>
      </c>
      <c r="G263" s="46" t="str">
        <f>IF(F263=1,COUNTIF($F$1:F263,1),"")</f>
        <v/>
      </c>
      <c r="H263" s="46">
        <f t="shared" si="16"/>
        <v>0</v>
      </c>
      <c r="I263" s="46" t="b">
        <f t="shared" si="17"/>
        <v>0</v>
      </c>
      <c r="J263" s="46" t="str">
        <f>IF(I263=FALSE,"",B263&amp;"@"&amp;COUNTIFS($B$2:B263,B263,$I$2:I263,TRUE))</f>
        <v/>
      </c>
    </row>
    <row r="264" spans="1:10">
      <c r="A264" s="6" t="s">
        <v>1957</v>
      </c>
      <c r="B264" s="6" t="s">
        <v>675</v>
      </c>
      <c r="C264" s="6">
        <v>9</v>
      </c>
      <c r="D264" s="6">
        <v>11</v>
      </c>
      <c r="E264" s="46" t="str">
        <f t="shared" si="15"/>
        <v>기사임</v>
      </c>
      <c r="F264" s="81">
        <f>IF(E264="기사임",(COUNTIF($B$2:B264,B264)-COUNTIFS($B$2:B263,B264,$E$2:E263,"")),"")</f>
        <v>42</v>
      </c>
      <c r="G264" s="46" t="str">
        <f>IF(F264=1,COUNTIF($F$1:F264,1),"")</f>
        <v/>
      </c>
      <c r="H264" s="46">
        <f t="shared" si="16"/>
        <v>1</v>
      </c>
      <c r="I264" s="46" t="b">
        <f t="shared" si="17"/>
        <v>1</v>
      </c>
      <c r="J264" s="46" t="str">
        <f>IF(I264=FALSE,"",B264&amp;"@"&amp;COUNTIFS($B$2:B264,B264,$I$2:I264,TRUE))</f>
        <v>South Korea@42</v>
      </c>
    </row>
    <row r="265" spans="1:10">
      <c r="A265" s="6" t="s">
        <v>1957</v>
      </c>
      <c r="B265" s="6" t="s">
        <v>676</v>
      </c>
      <c r="C265" s="6">
        <v>9</v>
      </c>
      <c r="D265" s="6">
        <v>9</v>
      </c>
      <c r="E265" s="46" t="str">
        <f t="shared" si="15"/>
        <v>기사임</v>
      </c>
      <c r="F265" s="81">
        <f>IF(E265="기사임",(COUNTIF($B$2:B265,B265)-COUNTIFS($B$2:B264,B265,$E$2:E264,"")),"")</f>
        <v>31</v>
      </c>
      <c r="G265" s="46" t="str">
        <f>IF(F265=1,COUNTIF($F$1:F265,1),"")</f>
        <v/>
      </c>
      <c r="H265" s="46">
        <f t="shared" si="16"/>
        <v>0</v>
      </c>
      <c r="I265" s="46" t="b">
        <f t="shared" si="17"/>
        <v>0</v>
      </c>
      <c r="J265" s="46" t="str">
        <f>IF(I265=FALSE,"",B265&amp;"@"&amp;COUNTIFS($B$2:B265,B265,$I$2:I265,TRUE))</f>
        <v/>
      </c>
    </row>
    <row r="266" spans="1:10">
      <c r="A266" s="6" t="s">
        <v>1959</v>
      </c>
      <c r="B266" s="6" t="s">
        <v>676</v>
      </c>
      <c r="C266" s="6">
        <v>9</v>
      </c>
      <c r="D266" s="6">
        <v>9</v>
      </c>
      <c r="E266" s="46" t="str">
        <f t="shared" si="15"/>
        <v>기사임</v>
      </c>
      <c r="F266" s="81">
        <f>IF(E266="기사임",(COUNTIF($B$2:B266,B266)-COUNTIFS($B$2:B265,B266,$E$2:E265,"")),"")</f>
        <v>32</v>
      </c>
      <c r="G266" s="46" t="str">
        <f>IF(F266=1,COUNTIF($F$1:F266,1),"")</f>
        <v/>
      </c>
      <c r="H266" s="46">
        <f t="shared" si="16"/>
        <v>0</v>
      </c>
      <c r="I266" s="46" t="b">
        <f t="shared" si="17"/>
        <v>0</v>
      </c>
      <c r="J266" s="46" t="str">
        <f>IF(I266=FALSE,"",B266&amp;"@"&amp;COUNTIFS($B$2:B266,B266,$I$2:I266,TRUE))</f>
        <v/>
      </c>
    </row>
    <row r="267" spans="1:10">
      <c r="A267" s="6" t="s">
        <v>2024</v>
      </c>
      <c r="B267" s="6" t="s">
        <v>676</v>
      </c>
      <c r="C267" s="6">
        <v>9</v>
      </c>
      <c r="D267" s="6">
        <v>11</v>
      </c>
      <c r="E267" s="46" t="str">
        <f t="shared" si="15"/>
        <v>기사임</v>
      </c>
      <c r="F267" s="81">
        <f>IF(E267="기사임",(COUNTIF($B$2:B267,B267)-COUNTIFS($B$2:B266,B267,$E$2:E266,"")),"")</f>
        <v>33</v>
      </c>
      <c r="G267" s="46" t="str">
        <f>IF(F267=1,COUNTIF($F$1:F267,1),"")</f>
        <v/>
      </c>
      <c r="H267" s="46">
        <f t="shared" si="16"/>
        <v>0</v>
      </c>
      <c r="I267" s="46" t="b">
        <f t="shared" si="17"/>
        <v>0</v>
      </c>
      <c r="J267" s="46" t="str">
        <f>IF(I267=FALSE,"",B267&amp;"@"&amp;COUNTIFS($B$2:B267,B267,$I$2:I267,TRUE))</f>
        <v/>
      </c>
    </row>
    <row r="268" spans="1:10">
      <c r="A268" s="6" t="s">
        <v>2027</v>
      </c>
      <c r="B268" s="6" t="s">
        <v>677</v>
      </c>
      <c r="C268" s="6">
        <v>9</v>
      </c>
      <c r="D268" s="6">
        <v>11</v>
      </c>
      <c r="E268" s="46" t="str">
        <f t="shared" si="15"/>
        <v>기사임</v>
      </c>
      <c r="F268" s="81">
        <f>IF(E268="기사임",(COUNTIF($B$2:B268,B268)-COUNTIFS($B$2:B267,B268,$E$2:E267,"")),"")</f>
        <v>23</v>
      </c>
      <c r="G268" s="46" t="str">
        <f>IF(F268=1,COUNTIF($F$1:F268,1),"")</f>
        <v/>
      </c>
      <c r="H268" s="46">
        <f t="shared" si="16"/>
        <v>0</v>
      </c>
      <c r="I268" s="46" t="b">
        <f t="shared" si="17"/>
        <v>0</v>
      </c>
      <c r="J268" s="46" t="str">
        <f>IF(I268=FALSE,"",B268&amp;"@"&amp;COUNTIFS($B$2:B268,B268,$I$2:I268,TRUE))</f>
        <v/>
      </c>
    </row>
    <row r="269" spans="1:10">
      <c r="A269" s="6" t="s">
        <v>2169</v>
      </c>
      <c r="B269" s="6" t="s">
        <v>681</v>
      </c>
      <c r="C269" s="6">
        <v>9</v>
      </c>
      <c r="D269" s="6">
        <v>9</v>
      </c>
      <c r="E269" s="46" t="str">
        <f t="shared" si="15"/>
        <v>기사임</v>
      </c>
      <c r="F269" s="81">
        <f>IF(E269="기사임",(COUNTIF($B$2:B269,B269)-COUNTIFS($B$2:B268,B269,$E$2:E268,"")),"")</f>
        <v>4</v>
      </c>
      <c r="G269" s="46" t="str">
        <f>IF(F269=1,COUNTIF($F$1:F269,1),"")</f>
        <v/>
      </c>
      <c r="H269" s="46">
        <f t="shared" si="16"/>
        <v>0</v>
      </c>
      <c r="I269" s="46" t="b">
        <f t="shared" si="17"/>
        <v>0</v>
      </c>
      <c r="J269" s="46" t="str">
        <f>IF(I269=FALSE,"",B269&amp;"@"&amp;COUNTIFS($B$2:B269,B269,$I$2:I269,TRUE))</f>
        <v/>
      </c>
    </row>
    <row r="270" spans="1:10">
      <c r="A270" s="6" t="s">
        <v>2169</v>
      </c>
      <c r="B270" s="6" t="s">
        <v>690</v>
      </c>
      <c r="C270" s="6">
        <v>9</v>
      </c>
      <c r="D270" s="6">
        <v>10</v>
      </c>
      <c r="E270" s="46" t="str">
        <f t="shared" si="15"/>
        <v>기사임</v>
      </c>
      <c r="F270" s="81">
        <f>IF(E270="기사임",(COUNTIF($B$2:B270,B270)-COUNTIFS($B$2:B269,B270,$E$2:E269,"")),"")</f>
        <v>8</v>
      </c>
      <c r="G270" s="46" t="str">
        <f>IF(F270=1,COUNTIF($F$1:F270,1),"")</f>
        <v/>
      </c>
      <c r="H270" s="46">
        <f t="shared" si="16"/>
        <v>0</v>
      </c>
      <c r="I270" s="46" t="b">
        <f t="shared" si="17"/>
        <v>0</v>
      </c>
      <c r="J270" s="46" t="str">
        <f>IF(I270=FALSE,"",B270&amp;"@"&amp;COUNTIFS($B$2:B270,B270,$I$2:I270,TRUE))</f>
        <v/>
      </c>
    </row>
    <row r="271" spans="1:10">
      <c r="A271" s="6" t="s">
        <v>2168</v>
      </c>
      <c r="B271" s="6" t="s">
        <v>677</v>
      </c>
      <c r="C271" s="6">
        <v>9</v>
      </c>
      <c r="D271" s="6">
        <v>8</v>
      </c>
      <c r="E271" s="46" t="str">
        <f t="shared" si="15"/>
        <v>기사임</v>
      </c>
      <c r="F271" s="81">
        <f>IF(E271="기사임",(COUNTIF($B$2:B271,B271)-COUNTIFS($B$2:B270,B271,$E$2:E270,"")),"")</f>
        <v>24</v>
      </c>
      <c r="G271" s="46" t="str">
        <f>IF(F271=1,COUNTIF($F$1:F271,1),"")</f>
        <v/>
      </c>
      <c r="H271" s="46">
        <f t="shared" si="16"/>
        <v>0</v>
      </c>
      <c r="I271" s="46" t="b">
        <f t="shared" si="17"/>
        <v>0</v>
      </c>
      <c r="J271" s="46" t="str">
        <f>IF(I271=FALSE,"",B271&amp;"@"&amp;COUNTIFS($B$2:B271,B271,$I$2:I271,TRUE))</f>
        <v/>
      </c>
    </row>
    <row r="272" spans="1:10">
      <c r="A272" s="6" t="s">
        <v>2280</v>
      </c>
      <c r="B272" s="6" t="s">
        <v>697</v>
      </c>
      <c r="C272" s="6">
        <v>9</v>
      </c>
      <c r="D272" s="6">
        <v>9</v>
      </c>
      <c r="E272" s="46" t="str">
        <f t="shared" si="15"/>
        <v>기사임</v>
      </c>
      <c r="F272" s="81">
        <f>IF(E272="기사임",(COUNTIF($B$2:B272,B272)-COUNTIFS($B$2:B271,B272,$E$2:E271,"")),"")</f>
        <v>1</v>
      </c>
      <c r="G272" s="46">
        <f>IF(F272=1,COUNTIF($F$1:F272,1),"")</f>
        <v>28</v>
      </c>
      <c r="H272" s="46">
        <f t="shared" si="16"/>
        <v>0</v>
      </c>
      <c r="I272" s="46" t="b">
        <f t="shared" si="17"/>
        <v>0</v>
      </c>
      <c r="J272" s="46" t="str">
        <f>IF(I272=FALSE,"",B272&amp;"@"&amp;COUNTIFS($B$2:B272,B272,$I$2:I272,TRUE))</f>
        <v/>
      </c>
    </row>
    <row r="273" spans="1:10">
      <c r="A273" s="6" t="s">
        <v>2280</v>
      </c>
      <c r="B273" s="6" t="s">
        <v>709</v>
      </c>
      <c r="C273" s="6">
        <v>9</v>
      </c>
      <c r="D273" s="6">
        <v>7</v>
      </c>
      <c r="E273" s="46" t="str">
        <f t="shared" si="15"/>
        <v>기사임</v>
      </c>
      <c r="F273" s="81">
        <f>IF(E273="기사임",(COUNTIF($B$2:B273,B273)-COUNTIFS($B$2:B272,B273,$E$2:E272,"")),"")</f>
        <v>1</v>
      </c>
      <c r="G273" s="46">
        <f>IF(F273=1,COUNTIF($F$1:F273,1),"")</f>
        <v>29</v>
      </c>
      <c r="H273" s="46">
        <f t="shared" si="16"/>
        <v>0</v>
      </c>
      <c r="I273" s="46" t="b">
        <f t="shared" si="17"/>
        <v>0</v>
      </c>
      <c r="J273" s="46" t="str">
        <f>IF(I273=FALSE,"",B273&amp;"@"&amp;COUNTIFS($B$2:B273,B273,$I$2:I273,TRUE))</f>
        <v/>
      </c>
    </row>
    <row r="274" spans="1:10">
      <c r="A274" s="6" t="s">
        <v>2282</v>
      </c>
      <c r="B274" s="6" t="s">
        <v>677</v>
      </c>
      <c r="C274" s="6">
        <v>9</v>
      </c>
      <c r="D274" s="6">
        <v>11</v>
      </c>
      <c r="E274" s="46" t="str">
        <f t="shared" si="15"/>
        <v>기사임</v>
      </c>
      <c r="F274" s="81">
        <f>IF(E274="기사임",(COUNTIF($B$2:B274,B274)-COUNTIFS($B$2:B273,B274,$E$2:E273,"")),"")</f>
        <v>25</v>
      </c>
      <c r="G274" s="46" t="str">
        <f>IF(F274=1,COUNTIF($F$1:F274,1),"")</f>
        <v/>
      </c>
      <c r="H274" s="46">
        <f t="shared" si="16"/>
        <v>0</v>
      </c>
      <c r="I274" s="46" t="b">
        <f t="shared" si="17"/>
        <v>0</v>
      </c>
      <c r="J274" s="46" t="str">
        <f>IF(I274=FALSE,"",B274&amp;"@"&amp;COUNTIFS($B$2:B274,B274,$I$2:I274,TRUE))</f>
        <v/>
      </c>
    </row>
    <row r="275" spans="1:10">
      <c r="A275" s="6" t="s">
        <v>668</v>
      </c>
      <c r="B275" s="6" t="s">
        <v>686</v>
      </c>
      <c r="C275" s="6">
        <v>9</v>
      </c>
      <c r="D275" s="6">
        <v>10</v>
      </c>
      <c r="E275" s="46" t="str">
        <f t="shared" si="15"/>
        <v>기사임</v>
      </c>
      <c r="F275" s="81">
        <f>IF(E275="기사임",(COUNTIF($B$2:B275,B275)-COUNTIFS($B$2:B274,B275,$E$2:E274,"")),"")</f>
        <v>2</v>
      </c>
      <c r="G275" s="46" t="str">
        <f>IF(F275=1,COUNTIF($F$1:F275,1),"")</f>
        <v/>
      </c>
      <c r="H275" s="46">
        <f t="shared" si="16"/>
        <v>0</v>
      </c>
      <c r="I275" s="46" t="b">
        <f t="shared" si="17"/>
        <v>0</v>
      </c>
      <c r="J275" s="46" t="str">
        <f>IF(I275=FALSE,"",B275&amp;"@"&amp;COUNTIFS($B$2:B275,B275,$I$2:I275,TRUE))</f>
        <v/>
      </c>
    </row>
    <row r="276" spans="1:10">
      <c r="A276" s="6" t="s">
        <v>492</v>
      </c>
      <c r="B276" s="6" t="s">
        <v>680</v>
      </c>
      <c r="C276" s="6">
        <v>9</v>
      </c>
      <c r="D276" s="6">
        <v>11</v>
      </c>
      <c r="E276" s="46" t="str">
        <f t="shared" si="15"/>
        <v>기사임</v>
      </c>
      <c r="F276" s="81">
        <f>IF(E276="기사임",(COUNTIF($B$2:B276,B276)-COUNTIFS($B$2:B275,B276,$E$2:E275,"")),"")</f>
        <v>15</v>
      </c>
      <c r="G276" s="46" t="str">
        <f>IF(F276=1,COUNTIF($F$1:F276,1),"")</f>
        <v/>
      </c>
      <c r="H276" s="46">
        <f t="shared" si="16"/>
        <v>0</v>
      </c>
      <c r="I276" s="46" t="b">
        <f t="shared" si="17"/>
        <v>0</v>
      </c>
      <c r="J276" s="46" t="str">
        <f>IF(I276=FALSE,"",B276&amp;"@"&amp;COUNTIFS($B$2:B276,B276,$I$2:I276,TRUE))</f>
        <v/>
      </c>
    </row>
    <row r="277" spans="1:10">
      <c r="A277" s="6" t="s">
        <v>487</v>
      </c>
      <c r="B277" s="6" t="s">
        <v>679</v>
      </c>
      <c r="C277" s="6">
        <v>9</v>
      </c>
      <c r="D277" s="6">
        <v>11</v>
      </c>
      <c r="E277" s="46" t="str">
        <f t="shared" si="15"/>
        <v>기사임</v>
      </c>
      <c r="F277" s="81">
        <f>IF(E277="기사임",(COUNTIF($B$2:B277,B277)-COUNTIFS($B$2:B276,B277,$E$2:E276,"")),"")</f>
        <v>3</v>
      </c>
      <c r="G277" s="46" t="str">
        <f>IF(F277=1,COUNTIF($F$1:F277,1),"")</f>
        <v/>
      </c>
      <c r="H277" s="46">
        <f t="shared" si="16"/>
        <v>0</v>
      </c>
      <c r="I277" s="46" t="b">
        <f t="shared" si="17"/>
        <v>0</v>
      </c>
      <c r="J277" s="46" t="str">
        <f>IF(I277=FALSE,"",B277&amp;"@"&amp;COUNTIFS($B$2:B277,B277,$I$2:I277,TRUE))</f>
        <v/>
      </c>
    </row>
    <row r="278" spans="1:10">
      <c r="A278" s="6" t="s">
        <v>487</v>
      </c>
      <c r="B278" s="6" t="s">
        <v>680</v>
      </c>
      <c r="C278" s="6">
        <v>9</v>
      </c>
      <c r="D278" s="6">
        <v>9</v>
      </c>
      <c r="E278" s="46" t="str">
        <f t="shared" si="15"/>
        <v>기사임</v>
      </c>
      <c r="F278" s="81">
        <f>IF(E278="기사임",(COUNTIF($B$2:B278,B278)-COUNTIFS($B$2:B277,B278,$E$2:E277,"")),"")</f>
        <v>16</v>
      </c>
      <c r="G278" s="46" t="str">
        <f>IF(F278=1,COUNTIF($F$1:F278,1),"")</f>
        <v/>
      </c>
      <c r="H278" s="46">
        <f t="shared" si="16"/>
        <v>0</v>
      </c>
      <c r="I278" s="46" t="b">
        <f t="shared" si="17"/>
        <v>0</v>
      </c>
      <c r="J278" s="46" t="str">
        <f>IF(I278=FALSE,"",B278&amp;"@"&amp;COUNTIFS($B$2:B278,B278,$I$2:I278,TRUE))</f>
        <v/>
      </c>
    </row>
    <row r="279" spans="1:10">
      <c r="A279" s="6" t="s">
        <v>572</v>
      </c>
      <c r="B279" s="6" t="s">
        <v>677</v>
      </c>
      <c r="C279" s="6">
        <v>9</v>
      </c>
      <c r="D279" s="6">
        <v>8</v>
      </c>
      <c r="E279" s="46" t="str">
        <f t="shared" si="15"/>
        <v>기사임</v>
      </c>
      <c r="F279" s="81">
        <f>IF(E279="기사임",(COUNTIF($B$2:B279,B279)-COUNTIFS($B$2:B278,B279,$E$2:E278,"")),"")</f>
        <v>26</v>
      </c>
      <c r="G279" s="46" t="str">
        <f>IF(F279=1,COUNTIF($F$1:F279,1),"")</f>
        <v/>
      </c>
      <c r="H279" s="46">
        <f t="shared" si="16"/>
        <v>0</v>
      </c>
      <c r="I279" s="46" t="b">
        <f t="shared" si="17"/>
        <v>0</v>
      </c>
      <c r="J279" s="46" t="str">
        <f>IF(I279=FALSE,"",B279&amp;"@"&amp;COUNTIFS($B$2:B279,B279,$I$2:I279,TRUE))</f>
        <v/>
      </c>
    </row>
    <row r="280" spans="1:10">
      <c r="A280" s="6" t="s">
        <v>513</v>
      </c>
      <c r="B280" s="6" t="s">
        <v>682</v>
      </c>
      <c r="C280" s="6">
        <v>9</v>
      </c>
      <c r="D280" s="6">
        <v>10</v>
      </c>
      <c r="E280" s="46" t="str">
        <f t="shared" si="15"/>
        <v>기사임</v>
      </c>
      <c r="F280" s="81">
        <f>IF(E280="기사임",(COUNTIF($B$2:B280,B280)-COUNTIFS($B$2:B279,B280,$E$2:E279,"")),"")</f>
        <v>6</v>
      </c>
      <c r="G280" s="46" t="str">
        <f>IF(F280=1,COUNTIF($F$1:F280,1),"")</f>
        <v/>
      </c>
      <c r="H280" s="46">
        <f t="shared" si="16"/>
        <v>0</v>
      </c>
      <c r="I280" s="46" t="b">
        <f t="shared" si="17"/>
        <v>0</v>
      </c>
      <c r="J280" s="46" t="str">
        <f>IF(I280=FALSE,"",B280&amp;"@"&amp;COUNTIFS($B$2:B280,B280,$I$2:I280,TRUE))</f>
        <v/>
      </c>
    </row>
    <row r="281" spans="1:10">
      <c r="A281" s="6" t="s">
        <v>513</v>
      </c>
      <c r="B281" s="6" t="s">
        <v>690</v>
      </c>
      <c r="C281" s="6">
        <v>9</v>
      </c>
      <c r="D281" s="6">
        <v>10</v>
      </c>
      <c r="E281" s="46" t="str">
        <f t="shared" si="15"/>
        <v>기사임</v>
      </c>
      <c r="F281" s="81">
        <f>IF(E281="기사임",(COUNTIF($B$2:B281,B281)-COUNTIFS($B$2:B280,B281,$E$2:E280,"")),"")</f>
        <v>9</v>
      </c>
      <c r="G281" s="46" t="str">
        <f>IF(F281=1,COUNTIF($F$1:F281,1),"")</f>
        <v/>
      </c>
      <c r="H281" s="46">
        <f t="shared" si="16"/>
        <v>0</v>
      </c>
      <c r="I281" s="46" t="b">
        <f t="shared" si="17"/>
        <v>0</v>
      </c>
      <c r="J281" s="46" t="str">
        <f>IF(I281=FALSE,"",B281&amp;"@"&amp;COUNTIFS($B$2:B281,B281,$I$2:I281,TRUE))</f>
        <v/>
      </c>
    </row>
    <row r="282" spans="1:10">
      <c r="A282" s="6" t="s">
        <v>1484</v>
      </c>
      <c r="B282" s="6" t="s">
        <v>681</v>
      </c>
      <c r="C282" s="6">
        <v>9</v>
      </c>
      <c r="D282" s="6">
        <v>7</v>
      </c>
      <c r="E282" s="46" t="str">
        <f t="shared" si="15"/>
        <v/>
      </c>
      <c r="F282" s="81" t="str">
        <f>IF(E282="기사임",(COUNTIF($B$2:B282,B282)-COUNTIFS($B$2:B281,B282,$E$2:E281,"")),"")</f>
        <v/>
      </c>
      <c r="G282" s="46" t="str">
        <f>IF(F282=1,COUNTIF($F$1:F282,1),"")</f>
        <v/>
      </c>
      <c r="H282" s="46">
        <f t="shared" si="16"/>
        <v>0</v>
      </c>
      <c r="I282" s="46" t="b">
        <f t="shared" si="17"/>
        <v>0</v>
      </c>
      <c r="J282" s="46" t="str">
        <f>IF(I282=FALSE,"",B282&amp;"@"&amp;COUNTIFS($B$2:B282,B282,$I$2:I282,TRUE))</f>
        <v/>
      </c>
    </row>
    <row r="283" spans="1:10">
      <c r="A283" s="6" t="s">
        <v>510</v>
      </c>
      <c r="B283" s="6" t="s">
        <v>676</v>
      </c>
      <c r="C283" s="6">
        <v>9</v>
      </c>
      <c r="D283" s="6">
        <v>7</v>
      </c>
      <c r="E283" s="46" t="str">
        <f t="shared" si="15"/>
        <v/>
      </c>
      <c r="F283" s="81" t="str">
        <f>IF(E283="기사임",(COUNTIF($B$2:B283,B283)-COUNTIFS($B$2:B282,B283,$E$2:E282,"")),"")</f>
        <v/>
      </c>
      <c r="G283" s="46" t="str">
        <f>IF(F283=1,COUNTIF($F$1:F283,1),"")</f>
        <v/>
      </c>
      <c r="H283" s="46">
        <f t="shared" si="16"/>
        <v>0</v>
      </c>
      <c r="I283" s="46" t="b">
        <f t="shared" si="17"/>
        <v>0</v>
      </c>
      <c r="J283" s="46" t="str">
        <f>IF(I283=FALSE,"",B283&amp;"@"&amp;COUNTIFS($B$2:B283,B283,$I$2:I283,TRUE))</f>
        <v/>
      </c>
    </row>
    <row r="284" spans="1:10">
      <c r="A284" s="6" t="s">
        <v>491</v>
      </c>
      <c r="B284" s="6" t="s">
        <v>675</v>
      </c>
      <c r="C284" s="6">
        <v>9</v>
      </c>
      <c r="D284" s="6">
        <v>6</v>
      </c>
      <c r="E284" s="46" t="str">
        <f t="shared" si="15"/>
        <v/>
      </c>
      <c r="F284" s="81" t="str">
        <f>IF(E284="기사임",(COUNTIF($B$2:B284,B284)-COUNTIFS($B$2:B283,B284,$E$2:E283,"")),"")</f>
        <v/>
      </c>
      <c r="G284" s="46" t="str">
        <f>IF(F284=1,COUNTIF($F$1:F284,1),"")</f>
        <v/>
      </c>
      <c r="H284" s="46">
        <f t="shared" si="16"/>
        <v>1</v>
      </c>
      <c r="I284" s="46" t="b">
        <f t="shared" si="17"/>
        <v>0</v>
      </c>
      <c r="J284" s="46" t="str">
        <f>IF(I284=FALSE,"",B284&amp;"@"&amp;COUNTIFS($B$2:B284,B284,$I$2:I284,TRUE))</f>
        <v/>
      </c>
    </row>
    <row r="285" spans="1:10">
      <c r="A285" s="6" t="s">
        <v>517</v>
      </c>
      <c r="B285" s="6" t="s">
        <v>680</v>
      </c>
      <c r="C285" s="6">
        <v>9</v>
      </c>
      <c r="D285" s="6">
        <v>9</v>
      </c>
      <c r="E285" s="46" t="str">
        <f t="shared" si="15"/>
        <v/>
      </c>
      <c r="F285" s="81" t="str">
        <f>IF(E285="기사임",(COUNTIF($B$2:B285,B285)-COUNTIFS($B$2:B284,B285,$E$2:E284,"")),"")</f>
        <v/>
      </c>
      <c r="G285" s="46" t="str">
        <f>IF(F285=1,COUNTIF($F$1:F285,1),"")</f>
        <v/>
      </c>
      <c r="H285" s="46">
        <f t="shared" si="16"/>
        <v>0</v>
      </c>
      <c r="I285" s="46" t="b">
        <f t="shared" si="17"/>
        <v>0</v>
      </c>
      <c r="J285" s="46" t="str">
        <f>IF(I285=FALSE,"",B285&amp;"@"&amp;COUNTIFS($B$2:B285,B285,$I$2:I285,TRUE))</f>
        <v/>
      </c>
    </row>
    <row r="286" spans="1:10">
      <c r="A286" s="6" t="s">
        <v>472</v>
      </c>
      <c r="B286" s="6" t="s">
        <v>685</v>
      </c>
      <c r="C286" s="6">
        <v>8</v>
      </c>
      <c r="D286" s="6">
        <v>7</v>
      </c>
      <c r="E286" s="46" t="str">
        <f t="shared" si="15"/>
        <v/>
      </c>
      <c r="F286" s="81" t="str">
        <f>IF(E286="기사임",(COUNTIF($B$2:B286,B286)-COUNTIFS($B$2:B285,B286,$E$2:E285,"")),"")</f>
        <v/>
      </c>
      <c r="G286" s="46" t="str">
        <f>IF(F286=1,COUNTIF($F$1:F286,1),"")</f>
        <v/>
      </c>
      <c r="H286" s="46">
        <f t="shared" si="16"/>
        <v>0</v>
      </c>
      <c r="I286" s="46" t="b">
        <f t="shared" si="17"/>
        <v>0</v>
      </c>
      <c r="J286" s="46" t="str">
        <f>IF(I286=FALSE,"",B286&amp;"@"&amp;COUNTIFS($B$2:B286,B286,$I$2:I286,TRUE))</f>
        <v/>
      </c>
    </row>
    <row r="287" spans="1:10">
      <c r="A287" s="6" t="s">
        <v>472</v>
      </c>
      <c r="B287" s="6" t="s">
        <v>696</v>
      </c>
      <c r="C287" s="6">
        <v>8</v>
      </c>
      <c r="D287" s="6">
        <v>4</v>
      </c>
      <c r="E287" s="46" t="str">
        <f t="shared" si="15"/>
        <v/>
      </c>
      <c r="F287" s="81" t="str">
        <f>IF(E287="기사임",(COUNTIF($B$2:B287,B287)-COUNTIFS($B$2:B286,B287,$E$2:E286,"")),"")</f>
        <v/>
      </c>
      <c r="G287" s="46" t="str">
        <f>IF(F287=1,COUNTIF($F$1:F287,1),"")</f>
        <v/>
      </c>
      <c r="H287" s="46">
        <f t="shared" si="16"/>
        <v>0</v>
      </c>
      <c r="I287" s="46" t="b">
        <f t="shared" si="17"/>
        <v>0</v>
      </c>
      <c r="J287" s="46" t="str">
        <f>IF(I287=FALSE,"",B287&amp;"@"&amp;COUNTIFS($B$2:B287,B287,$I$2:I287,TRUE))</f>
        <v/>
      </c>
    </row>
    <row r="288" spans="1:10">
      <c r="A288" s="6" t="s">
        <v>497</v>
      </c>
      <c r="B288" s="6" t="s">
        <v>675</v>
      </c>
      <c r="C288" s="6">
        <v>8</v>
      </c>
      <c r="D288" s="6">
        <v>8</v>
      </c>
      <c r="E288" s="46" t="str">
        <f t="shared" si="15"/>
        <v>기사임</v>
      </c>
      <c r="F288" s="81">
        <f>IF(E288="기사임",(COUNTIF($B$2:B288,B288)-COUNTIFS($B$2:B287,B288,$E$2:E287,"")),"")</f>
        <v>43</v>
      </c>
      <c r="G288" s="46" t="str">
        <f>IF(F288=1,COUNTIF($F$1:F288,1),"")</f>
        <v/>
      </c>
      <c r="H288" s="46">
        <f t="shared" si="16"/>
        <v>1</v>
      </c>
      <c r="I288" s="46" t="b">
        <f t="shared" si="17"/>
        <v>1</v>
      </c>
      <c r="J288" s="46" t="str">
        <f>IF(I288=FALSE,"",B288&amp;"@"&amp;COUNTIFS($B$2:B288,B288,$I$2:I288,TRUE))</f>
        <v>South Korea@43</v>
      </c>
    </row>
    <row r="289" spans="1:10">
      <c r="A289" s="6" t="s">
        <v>505</v>
      </c>
      <c r="B289" s="6" t="s">
        <v>675</v>
      </c>
      <c r="C289" s="6">
        <v>8</v>
      </c>
      <c r="D289" s="6">
        <v>6</v>
      </c>
      <c r="E289" s="46" t="str">
        <f t="shared" si="15"/>
        <v>기사임</v>
      </c>
      <c r="F289" s="81">
        <f>IF(E289="기사임",(COUNTIF($B$2:B289,B289)-COUNTIFS($B$2:B288,B289,$E$2:E288,"")),"")</f>
        <v>44</v>
      </c>
      <c r="G289" s="46" t="str">
        <f>IF(F289=1,COUNTIF($F$1:F289,1),"")</f>
        <v/>
      </c>
      <c r="H289" s="46">
        <f t="shared" si="16"/>
        <v>1</v>
      </c>
      <c r="I289" s="46" t="b">
        <f t="shared" si="17"/>
        <v>1</v>
      </c>
      <c r="J289" s="46" t="str">
        <f>IF(I289=FALSE,"",B289&amp;"@"&amp;COUNTIFS($B$2:B289,B289,$I$2:I289,TRUE))</f>
        <v>South Korea@44</v>
      </c>
    </row>
    <row r="290" spans="1:10">
      <c r="A290" s="6" t="s">
        <v>736</v>
      </c>
      <c r="B290" s="6" t="s">
        <v>676</v>
      </c>
      <c r="C290" s="6">
        <v>8</v>
      </c>
      <c r="D290" s="6">
        <v>8</v>
      </c>
      <c r="E290" s="46" t="str">
        <f t="shared" si="15"/>
        <v>기사임</v>
      </c>
      <c r="F290" s="81">
        <f>IF(E290="기사임",(COUNTIF($B$2:B290,B290)-COUNTIFS($B$2:B289,B290,$E$2:E289,"")),"")</f>
        <v>34</v>
      </c>
      <c r="G290" s="46" t="str">
        <f>IF(F290=1,COUNTIF($F$1:F290,1),"")</f>
        <v/>
      </c>
      <c r="H290" s="46">
        <f t="shared" si="16"/>
        <v>0</v>
      </c>
      <c r="I290" s="46" t="b">
        <f t="shared" si="17"/>
        <v>0</v>
      </c>
      <c r="J290" s="46" t="str">
        <f>IF(I290=FALSE,"",B290&amp;"@"&amp;COUNTIFS($B$2:B290,B290,$I$2:I290,TRUE))</f>
        <v/>
      </c>
    </row>
    <row r="291" spans="1:10">
      <c r="A291" s="6" t="s">
        <v>955</v>
      </c>
      <c r="B291" s="6" t="s">
        <v>688</v>
      </c>
      <c r="C291" s="6">
        <v>8</v>
      </c>
      <c r="D291" s="6">
        <v>11</v>
      </c>
      <c r="E291" s="46" t="str">
        <f t="shared" si="15"/>
        <v>기사임</v>
      </c>
      <c r="F291" s="81">
        <f>IF(E291="기사임",(COUNTIF($B$2:B291,B291)-COUNTIFS($B$2:B290,B291,$E$2:E290,"")),"")</f>
        <v>5</v>
      </c>
      <c r="G291" s="46" t="str">
        <f>IF(F291=1,COUNTIF($F$1:F291,1),"")</f>
        <v/>
      </c>
      <c r="H291" s="46">
        <f t="shared" si="16"/>
        <v>0</v>
      </c>
      <c r="I291" s="46" t="b">
        <f t="shared" si="17"/>
        <v>0</v>
      </c>
      <c r="J291" s="46" t="str">
        <f>IF(I291=FALSE,"",B291&amp;"@"&amp;COUNTIFS($B$2:B291,B291,$I$2:I291,TRUE))</f>
        <v/>
      </c>
    </row>
    <row r="292" spans="1:10">
      <c r="A292" s="6" t="s">
        <v>1116</v>
      </c>
      <c r="B292" s="6" t="s">
        <v>690</v>
      </c>
      <c r="C292" s="6">
        <v>8</v>
      </c>
      <c r="D292" s="6">
        <v>2</v>
      </c>
      <c r="E292" s="46" t="str">
        <f t="shared" si="15"/>
        <v>기사임</v>
      </c>
      <c r="F292" s="81">
        <f>IF(E292="기사임",(COUNTIF($B$2:B292,B292)-COUNTIFS($B$2:B291,B292,$E$2:E291,"")),"")</f>
        <v>10</v>
      </c>
      <c r="G292" s="46" t="str">
        <f>IF(F292=1,COUNTIF($F$1:F292,1),"")</f>
        <v/>
      </c>
      <c r="H292" s="46">
        <f t="shared" si="16"/>
        <v>0</v>
      </c>
      <c r="I292" s="46" t="b">
        <f t="shared" si="17"/>
        <v>0</v>
      </c>
      <c r="J292" s="46" t="str">
        <f>IF(I292=FALSE,"",B292&amp;"@"&amp;COUNTIFS($B$2:B292,B292,$I$2:I292,TRUE))</f>
        <v/>
      </c>
    </row>
    <row r="293" spans="1:10">
      <c r="A293" s="6" t="s">
        <v>1196</v>
      </c>
      <c r="B293" s="6" t="s">
        <v>677</v>
      </c>
      <c r="C293" s="6">
        <v>8</v>
      </c>
      <c r="D293" s="6">
        <v>8</v>
      </c>
      <c r="E293" s="46" t="str">
        <f t="shared" si="15"/>
        <v>기사임</v>
      </c>
      <c r="F293" s="81">
        <f>IF(E293="기사임",(COUNTIF($B$2:B293,B293)-COUNTIFS($B$2:B292,B293,$E$2:E292,"")),"")</f>
        <v>27</v>
      </c>
      <c r="G293" s="46" t="str">
        <f>IF(F293=1,COUNTIF($F$1:F293,1),"")</f>
        <v/>
      </c>
      <c r="H293" s="46">
        <f t="shared" si="16"/>
        <v>0</v>
      </c>
      <c r="I293" s="46" t="b">
        <f t="shared" si="17"/>
        <v>0</v>
      </c>
      <c r="J293" s="46" t="str">
        <f>IF(I293=FALSE,"",B293&amp;"@"&amp;COUNTIFS($B$2:B293,B293,$I$2:I293,TRUE))</f>
        <v/>
      </c>
    </row>
    <row r="294" spans="1:10">
      <c r="A294" s="6" t="s">
        <v>1197</v>
      </c>
      <c r="B294" s="6" t="s">
        <v>682</v>
      </c>
      <c r="C294" s="6">
        <v>8</v>
      </c>
      <c r="D294" s="6">
        <v>8</v>
      </c>
      <c r="E294" s="46" t="str">
        <f t="shared" si="15"/>
        <v>기사임</v>
      </c>
      <c r="F294" s="81">
        <f>IF(E294="기사임",(COUNTIF($B$2:B294,B294)-COUNTIFS($B$2:B293,B294,$E$2:E293,"")),"")</f>
        <v>7</v>
      </c>
      <c r="G294" s="46" t="str">
        <f>IF(F294=1,COUNTIF($F$1:F294,1),"")</f>
        <v/>
      </c>
      <c r="H294" s="46">
        <f t="shared" si="16"/>
        <v>0</v>
      </c>
      <c r="I294" s="46" t="b">
        <f t="shared" si="17"/>
        <v>0</v>
      </c>
      <c r="J294" s="46" t="str">
        <f>IF(I294=FALSE,"",B294&amp;"@"&amp;COUNTIFS($B$2:B294,B294,$I$2:I294,TRUE))</f>
        <v/>
      </c>
    </row>
    <row r="295" spans="1:10">
      <c r="A295" s="6" t="s">
        <v>1250</v>
      </c>
      <c r="B295" s="6" t="s">
        <v>679</v>
      </c>
      <c r="C295" s="6">
        <v>8</v>
      </c>
      <c r="D295" s="6">
        <v>7</v>
      </c>
      <c r="E295" s="46" t="str">
        <f t="shared" si="15"/>
        <v>기사임</v>
      </c>
      <c r="F295" s="81">
        <f>IF(E295="기사임",(COUNTIF($B$2:B295,B295)-COUNTIFS($B$2:B294,B295,$E$2:E294,"")),"")</f>
        <v>4</v>
      </c>
      <c r="G295" s="46" t="str">
        <f>IF(F295=1,COUNTIF($F$1:F295,1),"")</f>
        <v/>
      </c>
      <c r="H295" s="46">
        <f t="shared" si="16"/>
        <v>0</v>
      </c>
      <c r="I295" s="46" t="b">
        <f t="shared" si="17"/>
        <v>0</v>
      </c>
      <c r="J295" s="46" t="str">
        <f>IF(I295=FALSE,"",B295&amp;"@"&amp;COUNTIFS($B$2:B295,B295,$I$2:I295,TRUE))</f>
        <v/>
      </c>
    </row>
    <row r="296" spans="1:10">
      <c r="A296" s="6" t="s">
        <v>1296</v>
      </c>
      <c r="B296" s="6" t="s">
        <v>680</v>
      </c>
      <c r="C296" s="6">
        <v>8</v>
      </c>
      <c r="D296" s="6">
        <v>9</v>
      </c>
      <c r="E296" s="46" t="str">
        <f t="shared" si="15"/>
        <v>기사임</v>
      </c>
      <c r="F296" s="81">
        <f>IF(E296="기사임",(COUNTIF($B$2:B296,B296)-COUNTIFS($B$2:B295,B296,$E$2:E295,"")),"")</f>
        <v>17</v>
      </c>
      <c r="G296" s="46" t="str">
        <f>IF(F296=1,COUNTIF($F$1:F296,1),"")</f>
        <v/>
      </c>
      <c r="H296" s="46">
        <f t="shared" si="16"/>
        <v>0</v>
      </c>
      <c r="I296" s="46" t="b">
        <f t="shared" si="17"/>
        <v>0</v>
      </c>
      <c r="J296" s="46" t="str">
        <f>IF(I296=FALSE,"",B296&amp;"@"&amp;COUNTIFS($B$2:B296,B296,$I$2:I296,TRUE))</f>
        <v/>
      </c>
    </row>
    <row r="297" spans="1:10">
      <c r="A297" s="6" t="s">
        <v>1430</v>
      </c>
      <c r="B297" s="6" t="s">
        <v>677</v>
      </c>
      <c r="C297" s="6">
        <v>8</v>
      </c>
      <c r="D297" s="6">
        <v>8</v>
      </c>
      <c r="E297" s="46" t="str">
        <f t="shared" si="15"/>
        <v>기사임</v>
      </c>
      <c r="F297" s="81">
        <f>IF(E297="기사임",(COUNTIF($B$2:B297,B297)-COUNTIFS($B$2:B296,B297,$E$2:E296,"")),"")</f>
        <v>28</v>
      </c>
      <c r="G297" s="46" t="str">
        <f>IF(F297=1,COUNTIF($F$1:F297,1),"")</f>
        <v/>
      </c>
      <c r="H297" s="46">
        <f t="shared" si="16"/>
        <v>0</v>
      </c>
      <c r="I297" s="46" t="b">
        <f t="shared" si="17"/>
        <v>0</v>
      </c>
      <c r="J297" s="46" t="str">
        <f>IF(I297=FALSE,"",B297&amp;"@"&amp;COUNTIFS($B$2:B297,B297,$I$2:I297,TRUE))</f>
        <v/>
      </c>
    </row>
    <row r="298" spans="1:10">
      <c r="A298" s="6" t="s">
        <v>1428</v>
      </c>
      <c r="B298" s="6" t="s">
        <v>676</v>
      </c>
      <c r="C298" s="6">
        <v>8</v>
      </c>
      <c r="D298" s="6">
        <v>7</v>
      </c>
      <c r="E298" s="46" t="str">
        <f t="shared" si="15"/>
        <v>기사임</v>
      </c>
      <c r="F298" s="81">
        <f>IF(E298="기사임",(COUNTIF($B$2:B298,B298)-COUNTIFS($B$2:B297,B298,$E$2:E297,"")),"")</f>
        <v>35</v>
      </c>
      <c r="G298" s="46" t="str">
        <f>IF(F298=1,COUNTIF($F$1:F298,1),"")</f>
        <v/>
      </c>
      <c r="H298" s="46">
        <f t="shared" si="16"/>
        <v>0</v>
      </c>
      <c r="I298" s="46" t="b">
        <f t="shared" si="17"/>
        <v>0</v>
      </c>
      <c r="J298" s="46" t="str">
        <f>IF(I298=FALSE,"",B298&amp;"@"&amp;COUNTIFS($B$2:B298,B298,$I$2:I298,TRUE))</f>
        <v/>
      </c>
    </row>
    <row r="299" spans="1:10">
      <c r="A299" s="6" t="s">
        <v>1551</v>
      </c>
      <c r="B299" s="6" t="s">
        <v>676</v>
      </c>
      <c r="C299" s="6">
        <v>8</v>
      </c>
      <c r="D299" s="6">
        <v>9</v>
      </c>
      <c r="E299" s="46" t="str">
        <f t="shared" si="15"/>
        <v>기사임</v>
      </c>
      <c r="F299" s="81">
        <f>IF(E299="기사임",(COUNTIF($B$2:B299,B299)-COUNTIFS($B$2:B298,B299,$E$2:E298,"")),"")</f>
        <v>36</v>
      </c>
      <c r="G299" s="46" t="str">
        <f>IF(F299=1,COUNTIF($F$1:F299,1),"")</f>
        <v/>
      </c>
      <c r="H299" s="46">
        <f t="shared" si="16"/>
        <v>0</v>
      </c>
      <c r="I299" s="46" t="b">
        <f t="shared" si="17"/>
        <v>0</v>
      </c>
      <c r="J299" s="46" t="str">
        <f>IF(I299=FALSE,"",B299&amp;"@"&amp;COUNTIFS($B$2:B299,B299,$I$2:I299,TRUE))</f>
        <v/>
      </c>
    </row>
    <row r="300" spans="1:10">
      <c r="A300" s="6" t="s">
        <v>1607</v>
      </c>
      <c r="B300" s="6" t="s">
        <v>677</v>
      </c>
      <c r="C300" s="6">
        <v>8</v>
      </c>
      <c r="D300" s="6">
        <v>8</v>
      </c>
      <c r="E300" s="46" t="str">
        <f t="shared" si="15"/>
        <v>기사임</v>
      </c>
      <c r="F300" s="81">
        <f>IF(E300="기사임",(COUNTIF($B$2:B300,B300)-COUNTIFS($B$2:B299,B300,$E$2:E299,"")),"")</f>
        <v>29</v>
      </c>
      <c r="G300" s="46" t="str">
        <f>IF(F300=1,COUNTIF($F$1:F300,1),"")</f>
        <v/>
      </c>
      <c r="H300" s="46">
        <f t="shared" si="16"/>
        <v>0</v>
      </c>
      <c r="I300" s="46" t="b">
        <f t="shared" si="17"/>
        <v>0</v>
      </c>
      <c r="J300" s="46" t="str">
        <f>IF(I300=FALSE,"",B300&amp;"@"&amp;COUNTIFS($B$2:B300,B300,$I$2:I300,TRUE))</f>
        <v/>
      </c>
    </row>
    <row r="301" spans="1:10">
      <c r="A301" s="6" t="s">
        <v>1607</v>
      </c>
      <c r="B301" s="6" t="s">
        <v>680</v>
      </c>
      <c r="C301" s="6">
        <v>8</v>
      </c>
      <c r="D301" s="6">
        <v>8</v>
      </c>
      <c r="E301" s="46" t="str">
        <f t="shared" si="15"/>
        <v>기사임</v>
      </c>
      <c r="F301" s="81">
        <f>IF(E301="기사임",(COUNTIF($B$2:B301,B301)-COUNTIFS($B$2:B300,B301,$E$2:E300,"")),"")</f>
        <v>18</v>
      </c>
      <c r="G301" s="46" t="str">
        <f>IF(F301=1,COUNTIF($F$1:F301,1),"")</f>
        <v/>
      </c>
      <c r="H301" s="46">
        <f t="shared" si="16"/>
        <v>0</v>
      </c>
      <c r="I301" s="46" t="b">
        <f t="shared" si="17"/>
        <v>0</v>
      </c>
      <c r="J301" s="46" t="str">
        <f>IF(I301=FALSE,"",B301&amp;"@"&amp;COUNTIFS($B$2:B301,B301,$I$2:I301,TRUE))</f>
        <v/>
      </c>
    </row>
    <row r="302" spans="1:10">
      <c r="A302" s="6" t="s">
        <v>1919</v>
      </c>
      <c r="B302" s="6" t="s">
        <v>690</v>
      </c>
      <c r="C302" s="6">
        <v>8</v>
      </c>
      <c r="D302" s="6">
        <v>9</v>
      </c>
      <c r="E302" s="46" t="str">
        <f t="shared" si="15"/>
        <v>기사임</v>
      </c>
      <c r="F302" s="81">
        <f>IF(E302="기사임",(COUNTIF($B$2:B302,B302)-COUNTIFS($B$2:B301,B302,$E$2:E301,"")),"")</f>
        <v>11</v>
      </c>
      <c r="G302" s="46" t="str">
        <f>IF(F302=1,COUNTIF($F$1:F302,1),"")</f>
        <v/>
      </c>
      <c r="H302" s="46">
        <f t="shared" si="16"/>
        <v>0</v>
      </c>
      <c r="I302" s="46" t="b">
        <f t="shared" si="17"/>
        <v>0</v>
      </c>
      <c r="J302" s="46" t="str">
        <f>IF(I302=FALSE,"",B302&amp;"@"&amp;COUNTIFS($B$2:B302,B302,$I$2:I302,TRUE))</f>
        <v/>
      </c>
    </row>
    <row r="303" spans="1:10">
      <c r="A303" s="6" t="s">
        <v>1958</v>
      </c>
      <c r="B303" s="6" t="s">
        <v>681</v>
      </c>
      <c r="C303" s="6">
        <v>8</v>
      </c>
      <c r="D303" s="6">
        <v>8</v>
      </c>
      <c r="E303" s="46" t="str">
        <f t="shared" si="15"/>
        <v>기사임</v>
      </c>
      <c r="F303" s="81">
        <f>IF(E303="기사임",(COUNTIF($B$2:B303,B303)-COUNTIFS($B$2:B302,B303,$E$2:E302,"")),"")</f>
        <v>5</v>
      </c>
      <c r="G303" s="46" t="str">
        <f>IF(F303=1,COUNTIF($F$1:F303,1),"")</f>
        <v/>
      </c>
      <c r="H303" s="46">
        <f t="shared" si="16"/>
        <v>0</v>
      </c>
      <c r="I303" s="46" t="b">
        <f t="shared" si="17"/>
        <v>0</v>
      </c>
      <c r="J303" s="46" t="str">
        <f>IF(I303=FALSE,"",B303&amp;"@"&amp;COUNTIFS($B$2:B303,B303,$I$2:I303,TRUE))</f>
        <v/>
      </c>
    </row>
    <row r="304" spans="1:10">
      <c r="A304" s="6" t="s">
        <v>1958</v>
      </c>
      <c r="B304" s="6" t="s">
        <v>677</v>
      </c>
      <c r="C304" s="6">
        <v>8</v>
      </c>
      <c r="D304" s="6">
        <v>8</v>
      </c>
      <c r="E304" s="46" t="str">
        <f t="shared" si="15"/>
        <v>기사임</v>
      </c>
      <c r="F304" s="81">
        <f>IF(E304="기사임",(COUNTIF($B$2:B304,B304)-COUNTIFS($B$2:B303,B304,$E$2:E303,"")),"")</f>
        <v>30</v>
      </c>
      <c r="G304" s="46" t="str">
        <f>IF(F304=1,COUNTIF($F$1:F304,1),"")</f>
        <v/>
      </c>
      <c r="H304" s="46">
        <f t="shared" si="16"/>
        <v>0</v>
      </c>
      <c r="I304" s="46" t="b">
        <f t="shared" si="17"/>
        <v>0</v>
      </c>
      <c r="J304" s="46" t="str">
        <f>IF(I304=FALSE,"",B304&amp;"@"&amp;COUNTIFS($B$2:B304,B304,$I$2:I304,TRUE))</f>
        <v/>
      </c>
    </row>
    <row r="305" spans="1:10">
      <c r="A305" s="6" t="s">
        <v>2023</v>
      </c>
      <c r="B305" s="6" t="s">
        <v>682</v>
      </c>
      <c r="C305" s="6">
        <v>8</v>
      </c>
      <c r="D305" s="6">
        <v>7</v>
      </c>
      <c r="E305" s="46" t="str">
        <f t="shared" si="15"/>
        <v>기사임</v>
      </c>
      <c r="F305" s="81">
        <f>IF(E305="기사임",(COUNTIF($B$2:B305,B305)-COUNTIFS($B$2:B304,B305,$E$2:E304,"")),"")</f>
        <v>8</v>
      </c>
      <c r="G305" s="46" t="str">
        <f>IF(F305=1,COUNTIF($F$1:F305,1),"")</f>
        <v/>
      </c>
      <c r="H305" s="46">
        <f t="shared" si="16"/>
        <v>0</v>
      </c>
      <c r="I305" s="46" t="b">
        <f t="shared" si="17"/>
        <v>0</v>
      </c>
      <c r="J305" s="46" t="str">
        <f>IF(I305=FALSE,"",B305&amp;"@"&amp;COUNTIFS($B$2:B305,B305,$I$2:I305,TRUE))</f>
        <v/>
      </c>
    </row>
    <row r="306" spans="1:10">
      <c r="A306" s="6" t="s">
        <v>2168</v>
      </c>
      <c r="B306" s="6" t="s">
        <v>1992</v>
      </c>
      <c r="C306" s="6">
        <v>8</v>
      </c>
      <c r="D306" s="6">
        <v>8</v>
      </c>
      <c r="E306" s="46" t="str">
        <f t="shared" si="15"/>
        <v>기사임</v>
      </c>
      <c r="F306" s="81">
        <f>IF(E306="기사임",(COUNTIF($B$2:B306,B306)-COUNTIFS($B$2:B305,B306,$E$2:E305,"")),"")</f>
        <v>4</v>
      </c>
      <c r="G306" s="46" t="str">
        <f>IF(F306=1,COUNTIF($F$1:F306,1),"")</f>
        <v/>
      </c>
      <c r="H306" s="46">
        <f t="shared" si="16"/>
        <v>0</v>
      </c>
      <c r="I306" s="46" t="b">
        <f t="shared" si="17"/>
        <v>0</v>
      </c>
      <c r="J306" s="46" t="str">
        <f>IF(I306=FALSE,"",B306&amp;"@"&amp;COUNTIFS($B$2:B306,B306,$I$2:I306,TRUE))</f>
        <v/>
      </c>
    </row>
    <row r="307" spans="1:10">
      <c r="A307" s="6" t="s">
        <v>2172</v>
      </c>
      <c r="B307" s="6" t="s">
        <v>676</v>
      </c>
      <c r="C307" s="6">
        <v>8</v>
      </c>
      <c r="D307" s="6">
        <v>6</v>
      </c>
      <c r="E307" s="46" t="str">
        <f t="shared" si="15"/>
        <v>기사임</v>
      </c>
      <c r="F307" s="81">
        <f>IF(E307="기사임",(COUNTIF($B$2:B307,B307)-COUNTIFS($B$2:B306,B307,$E$2:E306,"")),"")</f>
        <v>37</v>
      </c>
      <c r="G307" s="46" t="str">
        <f>IF(F307=1,COUNTIF($F$1:F307,1),"")</f>
        <v/>
      </c>
      <c r="H307" s="46">
        <f t="shared" si="16"/>
        <v>0</v>
      </c>
      <c r="I307" s="46" t="b">
        <f t="shared" si="17"/>
        <v>0</v>
      </c>
      <c r="J307" s="46" t="str">
        <f>IF(I307=FALSE,"",B307&amp;"@"&amp;COUNTIFS($B$2:B307,B307,$I$2:I307,TRUE))</f>
        <v/>
      </c>
    </row>
    <row r="308" spans="1:10">
      <c r="A308" s="6" t="s">
        <v>2171</v>
      </c>
      <c r="B308" s="6" t="s">
        <v>690</v>
      </c>
      <c r="C308" s="6">
        <v>8</v>
      </c>
      <c r="D308" s="6">
        <v>10</v>
      </c>
      <c r="E308" s="46" t="str">
        <f t="shared" si="15"/>
        <v>기사임</v>
      </c>
      <c r="F308" s="81">
        <f>IF(E308="기사임",(COUNTIF($B$2:B308,B308)-COUNTIFS($B$2:B307,B308,$E$2:E307,"")),"")</f>
        <v>12</v>
      </c>
      <c r="G308" s="46" t="str">
        <f>IF(F308=1,COUNTIF($F$1:F308,1),"")</f>
        <v/>
      </c>
      <c r="H308" s="46">
        <f t="shared" si="16"/>
        <v>0</v>
      </c>
      <c r="I308" s="46" t="b">
        <f t="shared" si="17"/>
        <v>0</v>
      </c>
      <c r="J308" s="46" t="str">
        <f>IF(I308=FALSE,"",B308&amp;"@"&amp;COUNTIFS($B$2:B308,B308,$I$2:I308,TRUE))</f>
        <v/>
      </c>
    </row>
    <row r="309" spans="1:10">
      <c r="A309" s="6" t="s">
        <v>2283</v>
      </c>
      <c r="B309" s="6" t="s">
        <v>686</v>
      </c>
      <c r="C309" s="6">
        <v>8</v>
      </c>
      <c r="D309" s="6">
        <v>10</v>
      </c>
      <c r="E309" s="46" t="str">
        <f t="shared" si="15"/>
        <v>기사임</v>
      </c>
      <c r="F309" s="81">
        <f>IF(E309="기사임",(COUNTIF($B$2:B309,B309)-COUNTIFS($B$2:B308,B309,$E$2:E308,"")),"")</f>
        <v>3</v>
      </c>
      <c r="G309" s="46" t="str">
        <f>IF(F309=1,COUNTIF($F$1:F309,1),"")</f>
        <v/>
      </c>
      <c r="H309" s="46">
        <f t="shared" si="16"/>
        <v>0</v>
      </c>
      <c r="I309" s="46" t="b">
        <f t="shared" si="17"/>
        <v>0</v>
      </c>
      <c r="J309" s="46" t="str">
        <f>IF(I309=FALSE,"",B309&amp;"@"&amp;COUNTIFS($B$2:B309,B309,$I$2:I309,TRUE))</f>
        <v/>
      </c>
    </row>
    <row r="310" spans="1:10">
      <c r="A310" s="6" t="s">
        <v>492</v>
      </c>
      <c r="B310" s="6" t="s">
        <v>676</v>
      </c>
      <c r="C310" s="6">
        <v>8</v>
      </c>
      <c r="D310" s="6">
        <v>9</v>
      </c>
      <c r="E310" s="46" t="str">
        <f t="shared" si="15"/>
        <v>기사임</v>
      </c>
      <c r="F310" s="81">
        <f>IF(E310="기사임",(COUNTIF($B$2:B310,B310)-COUNTIFS($B$2:B309,B310,$E$2:E309,"")),"")</f>
        <v>38</v>
      </c>
      <c r="G310" s="46" t="str">
        <f>IF(F310=1,COUNTIF($F$1:F310,1),"")</f>
        <v/>
      </c>
      <c r="H310" s="46">
        <f t="shared" si="16"/>
        <v>0</v>
      </c>
      <c r="I310" s="46" t="b">
        <f t="shared" si="17"/>
        <v>0</v>
      </c>
      <c r="J310" s="46" t="str">
        <f>IF(I310=FALSE,"",B310&amp;"@"&amp;COUNTIFS($B$2:B310,B310,$I$2:I310,TRUE))</f>
        <v/>
      </c>
    </row>
    <row r="311" spans="1:10">
      <c r="A311" s="6" t="s">
        <v>474</v>
      </c>
      <c r="B311" s="6" t="s">
        <v>676</v>
      </c>
      <c r="C311" s="6">
        <v>8</v>
      </c>
      <c r="D311" s="6">
        <v>10</v>
      </c>
      <c r="E311" s="46" t="str">
        <f t="shared" si="15"/>
        <v>기사임</v>
      </c>
      <c r="F311" s="81">
        <f>IF(E311="기사임",(COUNTIF($B$2:B311,B311)-COUNTIFS($B$2:B310,B311,$E$2:E310,"")),"")</f>
        <v>39</v>
      </c>
      <c r="G311" s="46" t="str">
        <f>IF(F311=1,COUNTIF($F$1:F311,1),"")</f>
        <v/>
      </c>
      <c r="H311" s="46">
        <f t="shared" si="16"/>
        <v>0</v>
      </c>
      <c r="I311" s="46" t="b">
        <f t="shared" si="17"/>
        <v>0</v>
      </c>
      <c r="J311" s="46" t="str">
        <f>IF(I311=FALSE,"",B311&amp;"@"&amp;COUNTIFS($B$2:B311,B311,$I$2:I311,TRUE))</f>
        <v/>
      </c>
    </row>
    <row r="312" spans="1:10">
      <c r="A312" s="6" t="s">
        <v>522</v>
      </c>
      <c r="B312" s="6" t="s">
        <v>677</v>
      </c>
      <c r="C312" s="6">
        <v>8</v>
      </c>
      <c r="D312" s="6">
        <v>7</v>
      </c>
      <c r="E312" s="46" t="str">
        <f t="shared" si="15"/>
        <v>기사임</v>
      </c>
      <c r="F312" s="81">
        <f>IF(E312="기사임",(COUNTIF($B$2:B312,B312)-COUNTIFS($B$2:B311,B312,$E$2:E311,"")),"")</f>
        <v>31</v>
      </c>
      <c r="G312" s="46" t="str">
        <f>IF(F312=1,COUNTIF($F$1:F312,1),"")</f>
        <v/>
      </c>
      <c r="H312" s="46">
        <f t="shared" si="16"/>
        <v>0</v>
      </c>
      <c r="I312" s="46" t="b">
        <f t="shared" si="17"/>
        <v>0</v>
      </c>
      <c r="J312" s="46" t="str">
        <f>IF(I312=FALSE,"",B312&amp;"@"&amp;COUNTIFS($B$2:B312,B312,$I$2:I312,TRUE))</f>
        <v/>
      </c>
    </row>
    <row r="313" spans="1:10">
      <c r="A313" s="6" t="s">
        <v>625</v>
      </c>
      <c r="B313" s="6" t="s">
        <v>687</v>
      </c>
      <c r="C313" s="6">
        <v>8</v>
      </c>
      <c r="D313" s="6">
        <v>7</v>
      </c>
      <c r="E313" s="46" t="str">
        <f t="shared" si="15"/>
        <v>기사임</v>
      </c>
      <c r="F313" s="81">
        <f>IF(E313="기사임",(COUNTIF($B$2:B313,B313)-COUNTIFS($B$2:B312,B313,$E$2:E312,"")),"")</f>
        <v>1</v>
      </c>
      <c r="G313" s="46">
        <f>IF(F313=1,COUNTIF($F$1:F313,1),"")</f>
        <v>30</v>
      </c>
      <c r="H313" s="46">
        <f t="shared" si="16"/>
        <v>0</v>
      </c>
      <c r="I313" s="46" t="b">
        <f t="shared" si="17"/>
        <v>0</v>
      </c>
      <c r="J313" s="46" t="str">
        <f>IF(I313=FALSE,"",B313&amp;"@"&amp;COUNTIFS($B$2:B313,B313,$I$2:I313,TRUE))</f>
        <v/>
      </c>
    </row>
    <row r="314" spans="1:10">
      <c r="A314" s="6" t="s">
        <v>627</v>
      </c>
      <c r="B314" s="6" t="s">
        <v>675</v>
      </c>
      <c r="C314" s="6">
        <v>8</v>
      </c>
      <c r="D314" s="6">
        <v>6</v>
      </c>
      <c r="E314" s="46" t="str">
        <f t="shared" si="15"/>
        <v>기사임</v>
      </c>
      <c r="F314" s="81">
        <f>IF(E314="기사임",(COUNTIF($B$2:B314,B314)-COUNTIFS($B$2:B313,B314,$E$2:E313,"")),"")</f>
        <v>45</v>
      </c>
      <c r="G314" s="46" t="str">
        <f>IF(F314=1,COUNTIF($F$1:F314,1),"")</f>
        <v/>
      </c>
      <c r="H314" s="46">
        <f t="shared" si="16"/>
        <v>1</v>
      </c>
      <c r="I314" s="46" t="b">
        <f t="shared" si="17"/>
        <v>1</v>
      </c>
      <c r="J314" s="46" t="str">
        <f>IF(I314=FALSE,"",B314&amp;"@"&amp;COUNTIFS($B$2:B314,B314,$I$2:I314,TRUE))</f>
        <v>South Korea@45</v>
      </c>
    </row>
    <row r="315" spans="1:10">
      <c r="A315" s="6" t="s">
        <v>503</v>
      </c>
      <c r="B315" s="6" t="s">
        <v>678</v>
      </c>
      <c r="C315" s="6">
        <v>8</v>
      </c>
      <c r="D315" s="6">
        <v>7</v>
      </c>
      <c r="E315" s="46" t="str">
        <f t="shared" si="15"/>
        <v/>
      </c>
      <c r="F315" s="81" t="str">
        <f>IF(E315="기사임",(COUNTIF($B$2:B315,B315)-COUNTIFS($B$2:B314,B315,$E$2:E314,"")),"")</f>
        <v/>
      </c>
      <c r="G315" s="46" t="str">
        <f>IF(F315=1,COUNTIF($F$1:F315,1),"")</f>
        <v/>
      </c>
      <c r="H315" s="46">
        <f t="shared" si="16"/>
        <v>0</v>
      </c>
      <c r="I315" s="46" t="b">
        <f t="shared" si="17"/>
        <v>0</v>
      </c>
      <c r="J315" s="46" t="str">
        <f>IF(I315=FALSE,"",B315&amp;"@"&amp;COUNTIFS($B$2:B315,B315,$I$2:I315,TRUE))</f>
        <v/>
      </c>
    </row>
    <row r="316" spans="1:10">
      <c r="A316" s="6" t="s">
        <v>1483</v>
      </c>
      <c r="B316" s="6" t="s">
        <v>681</v>
      </c>
      <c r="C316" s="6">
        <v>8</v>
      </c>
      <c r="D316" s="6">
        <v>4</v>
      </c>
      <c r="E316" s="46" t="str">
        <f t="shared" si="15"/>
        <v/>
      </c>
      <c r="F316" s="81" t="str">
        <f>IF(E316="기사임",(COUNTIF($B$2:B316,B316)-COUNTIFS($B$2:B315,B316,$E$2:E315,"")),"")</f>
        <v/>
      </c>
      <c r="G316" s="46" t="str">
        <f>IF(F316=1,COUNTIF($F$1:F316,1),"")</f>
        <v/>
      </c>
      <c r="H316" s="46">
        <f t="shared" si="16"/>
        <v>0</v>
      </c>
      <c r="I316" s="46" t="b">
        <f t="shared" si="17"/>
        <v>0</v>
      </c>
      <c r="J316" s="46" t="str">
        <f>IF(I316=FALSE,"",B316&amp;"@"&amp;COUNTIFS($B$2:B316,B316,$I$2:I316,TRUE))</f>
        <v/>
      </c>
    </row>
    <row r="317" spans="1:10">
      <c r="A317" s="6" t="s">
        <v>1484</v>
      </c>
      <c r="B317" s="6" t="s">
        <v>678</v>
      </c>
      <c r="C317" s="6">
        <v>8</v>
      </c>
      <c r="D317" s="6">
        <v>6</v>
      </c>
      <c r="E317" s="46" t="str">
        <f t="shared" si="15"/>
        <v/>
      </c>
      <c r="F317" s="81" t="str">
        <f>IF(E317="기사임",(COUNTIF($B$2:B317,B317)-COUNTIFS($B$2:B316,B317,$E$2:E316,"")),"")</f>
        <v/>
      </c>
      <c r="G317" s="46" t="str">
        <f>IF(F317=1,COUNTIF($F$1:F317,1),"")</f>
        <v/>
      </c>
      <c r="H317" s="46">
        <f t="shared" si="16"/>
        <v>0</v>
      </c>
      <c r="I317" s="46" t="b">
        <f t="shared" si="17"/>
        <v>0</v>
      </c>
      <c r="J317" s="46" t="str">
        <f>IF(I317=FALSE,"",B317&amp;"@"&amp;COUNTIFS($B$2:B317,B317,$I$2:I317,TRUE))</f>
        <v/>
      </c>
    </row>
    <row r="318" spans="1:10">
      <c r="A318" s="6" t="s">
        <v>504</v>
      </c>
      <c r="B318" s="6" t="s">
        <v>677</v>
      </c>
      <c r="C318" s="6">
        <v>8</v>
      </c>
      <c r="D318" s="6">
        <v>4</v>
      </c>
      <c r="E318" s="46" t="str">
        <f t="shared" si="15"/>
        <v/>
      </c>
      <c r="F318" s="81" t="str">
        <f>IF(E318="기사임",(COUNTIF($B$2:B318,B318)-COUNTIFS($B$2:B317,B318,$E$2:E317,"")),"")</f>
        <v/>
      </c>
      <c r="G318" s="46" t="str">
        <f>IF(F318=1,COUNTIF($F$1:F318,1),"")</f>
        <v/>
      </c>
      <c r="H318" s="46">
        <f t="shared" si="16"/>
        <v>0</v>
      </c>
      <c r="I318" s="46" t="b">
        <f t="shared" si="17"/>
        <v>0</v>
      </c>
      <c r="J318" s="46" t="str">
        <f>IF(I318=FALSE,"",B318&amp;"@"&amp;COUNTIFS($B$2:B318,B318,$I$2:I318,TRUE))</f>
        <v/>
      </c>
    </row>
    <row r="319" spans="1:10">
      <c r="A319" s="6" t="s">
        <v>504</v>
      </c>
      <c r="B319" s="6" t="s">
        <v>675</v>
      </c>
      <c r="C319" s="6">
        <v>8</v>
      </c>
      <c r="D319" s="6">
        <v>7</v>
      </c>
      <c r="E319" s="46" t="str">
        <f t="shared" si="15"/>
        <v/>
      </c>
      <c r="F319" s="81" t="str">
        <f>IF(E319="기사임",(COUNTIF($B$2:B319,B319)-COUNTIFS($B$2:B318,B319,$E$2:E318,"")),"")</f>
        <v/>
      </c>
      <c r="G319" s="46" t="str">
        <f>IF(F319=1,COUNTIF($F$1:F319,1),"")</f>
        <v/>
      </c>
      <c r="H319" s="46">
        <f t="shared" si="16"/>
        <v>1</v>
      </c>
      <c r="I319" s="46" t="b">
        <f t="shared" si="17"/>
        <v>0</v>
      </c>
      <c r="J319" s="46" t="str">
        <f>IF(I319=FALSE,"",B319&amp;"@"&amp;COUNTIFS($B$2:B319,B319,$I$2:I319,TRUE))</f>
        <v/>
      </c>
    </row>
    <row r="320" spans="1:10">
      <c r="A320" s="6" t="s">
        <v>478</v>
      </c>
      <c r="B320" s="6" t="s">
        <v>678</v>
      </c>
      <c r="C320" s="6">
        <v>8</v>
      </c>
      <c r="D320" s="6">
        <v>4</v>
      </c>
      <c r="E320" s="46" t="str">
        <f t="shared" si="15"/>
        <v/>
      </c>
      <c r="F320" s="81" t="str">
        <f>IF(E320="기사임",(COUNTIF($B$2:B320,B320)-COUNTIFS($B$2:B319,B320,$E$2:E319,"")),"")</f>
        <v/>
      </c>
      <c r="G320" s="46" t="str">
        <f>IF(F320=1,COUNTIF($F$1:F320,1),"")</f>
        <v/>
      </c>
      <c r="H320" s="46">
        <f t="shared" si="16"/>
        <v>0</v>
      </c>
      <c r="I320" s="46" t="b">
        <f t="shared" si="17"/>
        <v>0</v>
      </c>
      <c r="J320" s="46" t="str">
        <f>IF(I320=FALSE,"",B320&amp;"@"&amp;COUNTIFS($B$2:B320,B320,$I$2:I320,TRUE))</f>
        <v/>
      </c>
    </row>
    <row r="321" spans="1:10">
      <c r="A321" s="6" t="s">
        <v>478</v>
      </c>
      <c r="B321" s="6" t="s">
        <v>1696</v>
      </c>
      <c r="C321" s="6">
        <v>8</v>
      </c>
      <c r="D321" s="6">
        <v>5</v>
      </c>
      <c r="E321" s="46" t="str">
        <f t="shared" si="15"/>
        <v/>
      </c>
      <c r="F321" s="81" t="str">
        <f>IF(E321="기사임",(COUNTIF($B$2:B321,B321)-COUNTIFS($B$2:B320,B321,$E$2:E320,"")),"")</f>
        <v/>
      </c>
      <c r="G321" s="46" t="str">
        <f>IF(F321=1,COUNTIF($F$1:F321,1),"")</f>
        <v/>
      </c>
      <c r="H321" s="46">
        <f t="shared" si="16"/>
        <v>0</v>
      </c>
      <c r="I321" s="46" t="b">
        <f t="shared" si="17"/>
        <v>0</v>
      </c>
      <c r="J321" s="46" t="str">
        <f>IF(I321=FALSE,"",B321&amp;"@"&amp;COUNTIFS($B$2:B321,B321,$I$2:I321,TRUE))</f>
        <v/>
      </c>
    </row>
    <row r="322" spans="1:10">
      <c r="A322" s="6" t="s">
        <v>1441</v>
      </c>
      <c r="B322" s="6" t="s">
        <v>680</v>
      </c>
      <c r="C322" s="6">
        <v>8</v>
      </c>
      <c r="D322" s="6">
        <v>7</v>
      </c>
      <c r="E322" s="46" t="str">
        <f t="shared" ref="E322:E385" si="18">IF(AND(LEFT(A322,17)="/global/archives/",ISNUMBER(_xlfn.NUMBERVALUE(MID(A322,18,1))),ISERROR(FIND("ckattempt",A322)),ISERROR(FIND("preview",A322))),"기사임","")</f>
        <v/>
      </c>
      <c r="F322" s="81" t="str">
        <f>IF(E322="기사임",(COUNTIF($B$2:B322,B322)-COUNTIFS($B$2:B321,B322,$E$2:E321,"")),"")</f>
        <v/>
      </c>
      <c r="G322" s="46" t="str">
        <f>IF(F322=1,COUNTIF($F$1:F322,1),"")</f>
        <v/>
      </c>
      <c r="H322" s="46">
        <f t="shared" ref="H322:H385" si="19">COUNTIF($L$2:$L$4,B322)</f>
        <v>0</v>
      </c>
      <c r="I322" s="46" t="b">
        <f t="shared" si="17"/>
        <v>0</v>
      </c>
      <c r="J322" s="46" t="str">
        <f>IF(I322=FALSE,"",B322&amp;"@"&amp;COUNTIFS($B$2:B322,B322,$I$2:I322,TRUE))</f>
        <v/>
      </c>
    </row>
    <row r="323" spans="1:10">
      <c r="A323" s="6" t="s">
        <v>1441</v>
      </c>
      <c r="B323" s="6" t="s">
        <v>676</v>
      </c>
      <c r="C323" s="6">
        <v>8</v>
      </c>
      <c r="D323" s="6">
        <v>7</v>
      </c>
      <c r="E323" s="46" t="str">
        <f t="shared" si="18"/>
        <v/>
      </c>
      <c r="F323" s="81" t="str">
        <f>IF(E323="기사임",(COUNTIF($B$2:B323,B323)-COUNTIFS($B$2:B322,B323,$E$2:E322,"")),"")</f>
        <v/>
      </c>
      <c r="G323" s="46" t="str">
        <f>IF(F323=1,COUNTIF($F$1:F323,1),"")</f>
        <v/>
      </c>
      <c r="H323" s="46">
        <f t="shared" si="19"/>
        <v>0</v>
      </c>
      <c r="I323" s="46" t="b">
        <f t="shared" ref="I323:I386" si="20">AND(H323=1,F323&gt;=1,F323&lt;&gt;"")</f>
        <v>0</v>
      </c>
      <c r="J323" s="46" t="str">
        <f>IF(I323=FALSE,"",B323&amp;"@"&amp;COUNTIFS($B$2:B323,B323,$I$2:I323,TRUE))</f>
        <v/>
      </c>
    </row>
    <row r="324" spans="1:10">
      <c r="A324" s="6" t="s">
        <v>656</v>
      </c>
      <c r="B324" s="6" t="s">
        <v>677</v>
      </c>
      <c r="C324" s="6">
        <v>8</v>
      </c>
      <c r="D324" s="6">
        <v>5</v>
      </c>
      <c r="E324" s="46" t="str">
        <f t="shared" si="18"/>
        <v/>
      </c>
      <c r="F324" s="81" t="str">
        <f>IF(E324="기사임",(COUNTIF($B$2:B324,B324)-COUNTIFS($B$2:B323,B324,$E$2:E323,"")),"")</f>
        <v/>
      </c>
      <c r="G324" s="46" t="str">
        <f>IF(F324=1,COUNTIF($F$1:F324,1),"")</f>
        <v/>
      </c>
      <c r="H324" s="46">
        <f t="shared" si="19"/>
        <v>0</v>
      </c>
      <c r="I324" s="46" t="b">
        <f t="shared" si="20"/>
        <v>0</v>
      </c>
      <c r="J324" s="46" t="str">
        <f>IF(I324=FALSE,"",B324&amp;"@"&amp;COUNTIFS($B$2:B324,B324,$I$2:I324,TRUE))</f>
        <v/>
      </c>
    </row>
    <row r="325" spans="1:10">
      <c r="A325" s="6" t="s">
        <v>2035</v>
      </c>
      <c r="B325" s="6" t="s">
        <v>690</v>
      </c>
      <c r="C325" s="6">
        <v>8</v>
      </c>
      <c r="D325" s="6">
        <v>7</v>
      </c>
      <c r="E325" s="46" t="str">
        <f t="shared" si="18"/>
        <v/>
      </c>
      <c r="F325" s="81" t="str">
        <f>IF(E325="기사임",(COUNTIF($B$2:B325,B325)-COUNTIFS($B$2:B324,B325,$E$2:E324,"")),"")</f>
        <v/>
      </c>
      <c r="G325" s="46" t="str">
        <f>IF(F325=1,COUNTIF($F$1:F325,1),"")</f>
        <v/>
      </c>
      <c r="H325" s="46">
        <f t="shared" si="19"/>
        <v>0</v>
      </c>
      <c r="I325" s="46" t="b">
        <f t="shared" si="20"/>
        <v>0</v>
      </c>
      <c r="J325" s="46" t="str">
        <f>IF(I325=FALSE,"",B325&amp;"@"&amp;COUNTIFS($B$2:B325,B325,$I$2:I325,TRUE))</f>
        <v/>
      </c>
    </row>
    <row r="326" spans="1:10">
      <c r="A326" s="6" t="s">
        <v>2186</v>
      </c>
      <c r="B326" s="6" t="s">
        <v>675</v>
      </c>
      <c r="C326" s="6">
        <v>8</v>
      </c>
      <c r="D326" s="6">
        <v>7</v>
      </c>
      <c r="E326" s="46" t="str">
        <f t="shared" si="18"/>
        <v/>
      </c>
      <c r="F326" s="81" t="str">
        <f>IF(E326="기사임",(COUNTIF($B$2:B326,B326)-COUNTIFS($B$2:B325,B326,$E$2:E325,"")),"")</f>
        <v/>
      </c>
      <c r="G326" s="46" t="str">
        <f>IF(F326=1,COUNTIF($F$1:F326,1),"")</f>
        <v/>
      </c>
      <c r="H326" s="46">
        <f t="shared" si="19"/>
        <v>1</v>
      </c>
      <c r="I326" s="46" t="b">
        <f t="shared" si="20"/>
        <v>0</v>
      </c>
      <c r="J326" s="46" t="str">
        <f>IF(I326=FALSE,"",B326&amp;"@"&amp;COUNTIFS($B$2:B326,B326,$I$2:I326,TRUE))</f>
        <v/>
      </c>
    </row>
    <row r="327" spans="1:10">
      <c r="A327" s="6" t="s">
        <v>473</v>
      </c>
      <c r="B327" s="6" t="s">
        <v>688</v>
      </c>
      <c r="C327" s="6">
        <v>8</v>
      </c>
      <c r="D327" s="6">
        <v>1</v>
      </c>
      <c r="E327" s="46" t="str">
        <f t="shared" si="18"/>
        <v/>
      </c>
      <c r="F327" s="81" t="str">
        <f>IF(E327="기사임",(COUNTIF($B$2:B327,B327)-COUNTIFS($B$2:B326,B327,$E$2:E326,"")),"")</f>
        <v/>
      </c>
      <c r="G327" s="46" t="str">
        <f>IF(F327=1,COUNTIF($F$1:F327,1),"")</f>
        <v/>
      </c>
      <c r="H327" s="46">
        <f t="shared" si="19"/>
        <v>0</v>
      </c>
      <c r="I327" s="46" t="b">
        <f t="shared" si="20"/>
        <v>0</v>
      </c>
      <c r="J327" s="46" t="str">
        <f>IF(I327=FALSE,"",B327&amp;"@"&amp;COUNTIFS($B$2:B327,B327,$I$2:I327,TRUE))</f>
        <v/>
      </c>
    </row>
    <row r="328" spans="1:10">
      <c r="A328" s="6" t="s">
        <v>472</v>
      </c>
      <c r="B328" s="6" t="s">
        <v>1571</v>
      </c>
      <c r="C328" s="6">
        <v>7</v>
      </c>
      <c r="D328" s="6">
        <v>1</v>
      </c>
      <c r="E328" s="46" t="str">
        <f t="shared" si="18"/>
        <v/>
      </c>
      <c r="F328" s="81" t="str">
        <f>IF(E328="기사임",(COUNTIF($B$2:B328,B328)-COUNTIFS($B$2:B327,B328,$E$2:E327,"")),"")</f>
        <v/>
      </c>
      <c r="G328" s="46" t="str">
        <f>IF(F328=1,COUNTIF($F$1:F328,1),"")</f>
        <v/>
      </c>
      <c r="H328" s="46">
        <f t="shared" si="19"/>
        <v>0</v>
      </c>
      <c r="I328" s="46" t="b">
        <f t="shared" si="20"/>
        <v>0</v>
      </c>
      <c r="J328" s="46" t="str">
        <f>IF(I328=FALSE,"",B328&amp;"@"&amp;COUNTIFS($B$2:B328,B328,$I$2:I328,TRUE))</f>
        <v/>
      </c>
    </row>
    <row r="329" spans="1:10">
      <c r="A329" s="6" t="s">
        <v>632</v>
      </c>
      <c r="B329" s="6" t="s">
        <v>675</v>
      </c>
      <c r="C329" s="6">
        <v>7</v>
      </c>
      <c r="D329" s="6">
        <v>7</v>
      </c>
      <c r="E329" s="46" t="str">
        <f t="shared" si="18"/>
        <v>기사임</v>
      </c>
      <c r="F329" s="81">
        <f>IF(E329="기사임",(COUNTIF($B$2:B329,B329)-COUNTIFS($B$2:B328,B329,$E$2:E328,"")),"")</f>
        <v>46</v>
      </c>
      <c r="G329" s="46" t="str">
        <f>IF(F329=1,COUNTIF($F$1:F329,1),"")</f>
        <v/>
      </c>
      <c r="H329" s="46">
        <f t="shared" si="19"/>
        <v>1</v>
      </c>
      <c r="I329" s="46" t="b">
        <f t="shared" si="20"/>
        <v>1</v>
      </c>
      <c r="J329" s="46" t="str">
        <f>IF(I329=FALSE,"",B329&amp;"@"&amp;COUNTIFS($B$2:B329,B329,$I$2:I329,TRUE))</f>
        <v>South Korea@46</v>
      </c>
    </row>
    <row r="330" spans="1:10">
      <c r="A330" s="6" t="s">
        <v>604</v>
      </c>
      <c r="B330" s="6" t="s">
        <v>675</v>
      </c>
      <c r="C330" s="6">
        <v>7</v>
      </c>
      <c r="D330" s="6">
        <v>6</v>
      </c>
      <c r="E330" s="46" t="str">
        <f t="shared" si="18"/>
        <v>기사임</v>
      </c>
      <c r="F330" s="81">
        <f>IF(E330="기사임",(COUNTIF($B$2:B330,B330)-COUNTIFS($B$2:B329,B330,$E$2:E329,"")),"")</f>
        <v>47</v>
      </c>
      <c r="G330" s="46" t="str">
        <f>IF(F330=1,COUNTIF($F$1:F330,1),"")</f>
        <v/>
      </c>
      <c r="H330" s="46">
        <f t="shared" si="19"/>
        <v>1</v>
      </c>
      <c r="I330" s="46" t="b">
        <f t="shared" si="20"/>
        <v>1</v>
      </c>
      <c r="J330" s="46" t="str">
        <f>IF(I330=FALSE,"",B330&amp;"@"&amp;COUNTIFS($B$2:B330,B330,$I$2:I330,TRUE))</f>
        <v>South Korea@47</v>
      </c>
    </row>
    <row r="331" spans="1:10">
      <c r="A331" s="6" t="s">
        <v>527</v>
      </c>
      <c r="B331" s="6" t="s">
        <v>677</v>
      </c>
      <c r="C331" s="6">
        <v>7</v>
      </c>
      <c r="D331" s="6">
        <v>6</v>
      </c>
      <c r="E331" s="46" t="str">
        <f t="shared" si="18"/>
        <v>기사임</v>
      </c>
      <c r="F331" s="81">
        <f>IF(E331="기사임",(COUNTIF($B$2:B331,B331)-COUNTIFS($B$2:B330,B331,$E$2:E330,"")),"")</f>
        <v>32</v>
      </c>
      <c r="G331" s="46" t="str">
        <f>IF(F331=1,COUNTIF($F$1:F331,1),"")</f>
        <v/>
      </c>
      <c r="H331" s="46">
        <f t="shared" si="19"/>
        <v>0</v>
      </c>
      <c r="I331" s="46" t="b">
        <f t="shared" si="20"/>
        <v>0</v>
      </c>
      <c r="J331" s="46" t="str">
        <f>IF(I331=FALSE,"",B331&amp;"@"&amp;COUNTIFS($B$2:B331,B331,$I$2:I331,TRUE))</f>
        <v/>
      </c>
    </row>
    <row r="332" spans="1:10">
      <c r="A332" s="6" t="s">
        <v>577</v>
      </c>
      <c r="B332" s="6" t="s">
        <v>695</v>
      </c>
      <c r="C332" s="6">
        <v>7</v>
      </c>
      <c r="D332" s="6">
        <v>7</v>
      </c>
      <c r="E332" s="46" t="str">
        <f t="shared" si="18"/>
        <v>기사임</v>
      </c>
      <c r="F332" s="81">
        <f>IF(E332="기사임",(COUNTIF($B$2:B332,B332)-COUNTIFS($B$2:B331,B332,$E$2:E331,"")),"")</f>
        <v>2</v>
      </c>
      <c r="G332" s="46" t="str">
        <f>IF(F332=1,COUNTIF($F$1:F332,1),"")</f>
        <v/>
      </c>
      <c r="H332" s="46">
        <f t="shared" si="19"/>
        <v>0</v>
      </c>
      <c r="I332" s="46" t="b">
        <f t="shared" si="20"/>
        <v>0</v>
      </c>
      <c r="J332" s="46" t="str">
        <f>IF(I332=FALSE,"",B332&amp;"@"&amp;COUNTIFS($B$2:B332,B332,$I$2:I332,TRUE))</f>
        <v/>
      </c>
    </row>
    <row r="333" spans="1:10">
      <c r="A333" s="6" t="s">
        <v>555</v>
      </c>
      <c r="B333" s="6" t="s">
        <v>675</v>
      </c>
      <c r="C333" s="6">
        <v>7</v>
      </c>
      <c r="D333" s="6">
        <v>7</v>
      </c>
      <c r="E333" s="46" t="str">
        <f t="shared" si="18"/>
        <v>기사임</v>
      </c>
      <c r="F333" s="81">
        <f>IF(E333="기사임",(COUNTIF($B$2:B333,B333)-COUNTIFS($B$2:B332,B333,$E$2:E332,"")),"")</f>
        <v>48</v>
      </c>
      <c r="G333" s="46" t="str">
        <f>IF(F333=1,COUNTIF($F$1:F333,1),"")</f>
        <v/>
      </c>
      <c r="H333" s="46">
        <f t="shared" si="19"/>
        <v>1</v>
      </c>
      <c r="I333" s="46" t="b">
        <f t="shared" si="20"/>
        <v>1</v>
      </c>
      <c r="J333" s="46" t="str">
        <f>IF(I333=FALSE,"",B333&amp;"@"&amp;COUNTIFS($B$2:B333,B333,$I$2:I333,TRUE))</f>
        <v>South Korea@48</v>
      </c>
    </row>
    <row r="334" spans="1:10">
      <c r="A334" s="6" t="s">
        <v>531</v>
      </c>
      <c r="B334" s="6" t="s">
        <v>677</v>
      </c>
      <c r="C334" s="6">
        <v>7</v>
      </c>
      <c r="D334" s="6">
        <v>10</v>
      </c>
      <c r="E334" s="46" t="str">
        <f t="shared" si="18"/>
        <v>기사임</v>
      </c>
      <c r="F334" s="81">
        <f>IF(E334="기사임",(COUNTIF($B$2:B334,B334)-COUNTIFS($B$2:B333,B334,$E$2:E333,"")),"")</f>
        <v>33</v>
      </c>
      <c r="G334" s="46" t="str">
        <f>IF(F334=1,COUNTIF($F$1:F334,1),"")</f>
        <v/>
      </c>
      <c r="H334" s="46">
        <f t="shared" si="19"/>
        <v>0</v>
      </c>
      <c r="I334" s="46" t="b">
        <f t="shared" si="20"/>
        <v>0</v>
      </c>
      <c r="J334" s="46" t="str">
        <f>IF(I334=FALSE,"",B334&amp;"@"&amp;COUNTIFS($B$2:B334,B334,$I$2:I334,TRUE))</f>
        <v/>
      </c>
    </row>
    <row r="335" spans="1:10">
      <c r="A335" s="6" t="s">
        <v>597</v>
      </c>
      <c r="B335" s="6" t="s">
        <v>680</v>
      </c>
      <c r="C335" s="6">
        <v>7</v>
      </c>
      <c r="D335" s="6">
        <v>7</v>
      </c>
      <c r="E335" s="46" t="str">
        <f t="shared" si="18"/>
        <v>기사임</v>
      </c>
      <c r="F335" s="81">
        <f>IF(E335="기사임",(COUNTIF($B$2:B335,B335)-COUNTIFS($B$2:B334,B335,$E$2:E334,"")),"")</f>
        <v>19</v>
      </c>
      <c r="G335" s="46" t="str">
        <f>IF(F335=1,COUNTIF($F$1:F335,1),"")</f>
        <v/>
      </c>
      <c r="H335" s="46">
        <f t="shared" si="19"/>
        <v>0</v>
      </c>
      <c r="I335" s="46" t="b">
        <f t="shared" si="20"/>
        <v>0</v>
      </c>
      <c r="J335" s="46" t="str">
        <f>IF(I335=FALSE,"",B335&amp;"@"&amp;COUNTIFS($B$2:B335,B335,$I$2:I335,TRUE))</f>
        <v/>
      </c>
    </row>
    <row r="336" spans="1:10">
      <c r="A336" s="6" t="s">
        <v>495</v>
      </c>
      <c r="B336" s="6" t="s">
        <v>682</v>
      </c>
      <c r="C336" s="6">
        <v>7</v>
      </c>
      <c r="D336" s="6">
        <v>6</v>
      </c>
      <c r="E336" s="46" t="str">
        <f t="shared" si="18"/>
        <v>기사임</v>
      </c>
      <c r="F336" s="81">
        <f>IF(E336="기사임",(COUNTIF($B$2:B336,B336)-COUNTIFS($B$2:B335,B336,$E$2:E335,"")),"")</f>
        <v>9</v>
      </c>
      <c r="G336" s="46" t="str">
        <f>IF(F336=1,COUNTIF($F$1:F336,1),"")</f>
        <v/>
      </c>
      <c r="H336" s="46">
        <f t="shared" si="19"/>
        <v>0</v>
      </c>
      <c r="I336" s="46" t="b">
        <f t="shared" si="20"/>
        <v>0</v>
      </c>
      <c r="J336" s="46" t="str">
        <f>IF(I336=FALSE,"",B336&amp;"@"&amp;COUNTIFS($B$2:B336,B336,$I$2:I336,TRUE))</f>
        <v/>
      </c>
    </row>
    <row r="337" spans="1:10">
      <c r="A337" s="6" t="s">
        <v>515</v>
      </c>
      <c r="B337" s="6" t="s">
        <v>675</v>
      </c>
      <c r="C337" s="6">
        <v>7</v>
      </c>
      <c r="D337" s="6">
        <v>4</v>
      </c>
      <c r="E337" s="46" t="str">
        <f t="shared" si="18"/>
        <v>기사임</v>
      </c>
      <c r="F337" s="81">
        <f>IF(E337="기사임",(COUNTIF($B$2:B337,B337)-COUNTIFS($B$2:B336,B337,$E$2:E336,"")),"")</f>
        <v>49</v>
      </c>
      <c r="G337" s="46" t="str">
        <f>IF(F337=1,COUNTIF($F$1:F337,1),"")</f>
        <v/>
      </c>
      <c r="H337" s="46">
        <f t="shared" si="19"/>
        <v>1</v>
      </c>
      <c r="I337" s="46" t="b">
        <f t="shared" si="20"/>
        <v>1</v>
      </c>
      <c r="J337" s="46" t="str">
        <f>IF(I337=FALSE,"",B337&amp;"@"&amp;COUNTIFS($B$2:B337,B337,$I$2:I337,TRUE))</f>
        <v>South Korea@49</v>
      </c>
    </row>
    <row r="338" spans="1:10">
      <c r="A338" s="6" t="s">
        <v>953</v>
      </c>
      <c r="B338" s="6" t="s">
        <v>676</v>
      </c>
      <c r="C338" s="6">
        <v>7</v>
      </c>
      <c r="D338" s="6">
        <v>7</v>
      </c>
      <c r="E338" s="46" t="str">
        <f t="shared" si="18"/>
        <v>기사임</v>
      </c>
      <c r="F338" s="81">
        <f>IF(E338="기사임",(COUNTIF($B$2:B338,B338)-COUNTIFS($B$2:B337,B338,$E$2:E337,"")),"")</f>
        <v>40</v>
      </c>
      <c r="G338" s="46" t="str">
        <f>IF(F338=1,COUNTIF($F$1:F338,1),"")</f>
        <v/>
      </c>
      <c r="H338" s="46">
        <f t="shared" si="19"/>
        <v>0</v>
      </c>
      <c r="I338" s="46" t="b">
        <f t="shared" si="20"/>
        <v>0</v>
      </c>
      <c r="J338" s="46" t="str">
        <f>IF(I338=FALSE,"",B338&amp;"@"&amp;COUNTIFS($B$2:B338,B338,$I$2:I338,TRUE))</f>
        <v/>
      </c>
    </row>
    <row r="339" spans="1:10">
      <c r="A339" s="6" t="s">
        <v>1068</v>
      </c>
      <c r="B339" s="6" t="s">
        <v>677</v>
      </c>
      <c r="C339" s="6">
        <v>7</v>
      </c>
      <c r="D339" s="6">
        <v>6</v>
      </c>
      <c r="E339" s="46" t="str">
        <f t="shared" si="18"/>
        <v>기사임</v>
      </c>
      <c r="F339" s="81">
        <f>IF(E339="기사임",(COUNTIF($B$2:B339,B339)-COUNTIFS($B$2:B338,B339,$E$2:E338,"")),"")</f>
        <v>34</v>
      </c>
      <c r="G339" s="46" t="str">
        <f>IF(F339=1,COUNTIF($F$1:F339,1),"")</f>
        <v/>
      </c>
      <c r="H339" s="46">
        <f t="shared" si="19"/>
        <v>0</v>
      </c>
      <c r="I339" s="46" t="b">
        <f t="shared" si="20"/>
        <v>0</v>
      </c>
      <c r="J339" s="46" t="str">
        <f>IF(I339=FALSE,"",B339&amp;"@"&amp;COUNTIFS($B$2:B339,B339,$I$2:I339,TRUE))</f>
        <v/>
      </c>
    </row>
    <row r="340" spans="1:10">
      <c r="A340" s="6" t="s">
        <v>1195</v>
      </c>
      <c r="B340" s="6" t="s">
        <v>677</v>
      </c>
      <c r="C340" s="6">
        <v>7</v>
      </c>
      <c r="D340" s="6">
        <v>7</v>
      </c>
      <c r="E340" s="46" t="str">
        <f t="shared" si="18"/>
        <v>기사임</v>
      </c>
      <c r="F340" s="81">
        <f>IF(E340="기사임",(COUNTIF($B$2:B340,B340)-COUNTIFS($B$2:B339,B340,$E$2:E339,"")),"")</f>
        <v>35</v>
      </c>
      <c r="G340" s="46" t="str">
        <f>IF(F340=1,COUNTIF($F$1:F340,1),"")</f>
        <v/>
      </c>
      <c r="H340" s="46">
        <f t="shared" si="19"/>
        <v>0</v>
      </c>
      <c r="I340" s="46" t="b">
        <f t="shared" si="20"/>
        <v>0</v>
      </c>
      <c r="J340" s="46" t="str">
        <f>IF(I340=FALSE,"",B340&amp;"@"&amp;COUNTIFS($B$2:B340,B340,$I$2:I340,TRUE))</f>
        <v/>
      </c>
    </row>
    <row r="341" spans="1:10">
      <c r="A341" s="6" t="s">
        <v>1197</v>
      </c>
      <c r="B341" s="6" t="s">
        <v>678</v>
      </c>
      <c r="C341" s="6">
        <v>7</v>
      </c>
      <c r="D341" s="6">
        <v>4</v>
      </c>
      <c r="E341" s="46" t="str">
        <f t="shared" si="18"/>
        <v>기사임</v>
      </c>
      <c r="F341" s="81">
        <f>IF(E341="기사임",(COUNTIF($B$2:B341,B341)-COUNTIFS($B$2:B340,B341,$E$2:E340,"")),"")</f>
        <v>13</v>
      </c>
      <c r="G341" s="46" t="str">
        <f>IF(F341=1,COUNTIF($F$1:F341,1),"")</f>
        <v/>
      </c>
      <c r="H341" s="46">
        <f t="shared" si="19"/>
        <v>0</v>
      </c>
      <c r="I341" s="46" t="b">
        <f t="shared" si="20"/>
        <v>0</v>
      </c>
      <c r="J341" s="46" t="str">
        <f>IF(I341=FALSE,"",B341&amp;"@"&amp;COUNTIFS($B$2:B341,B341,$I$2:I341,TRUE))</f>
        <v/>
      </c>
    </row>
    <row r="342" spans="1:10">
      <c r="A342" s="6" t="s">
        <v>1305</v>
      </c>
      <c r="B342" s="6" t="s">
        <v>677</v>
      </c>
      <c r="C342" s="6">
        <v>7</v>
      </c>
      <c r="D342" s="6">
        <v>7</v>
      </c>
      <c r="E342" s="46" t="str">
        <f t="shared" si="18"/>
        <v>기사임</v>
      </c>
      <c r="F342" s="81">
        <f>IF(E342="기사임",(COUNTIF($B$2:B342,B342)-COUNTIFS($B$2:B341,B342,$E$2:E341,"")),"")</f>
        <v>36</v>
      </c>
      <c r="G342" s="46" t="str">
        <f>IF(F342=1,COUNTIF($F$1:F342,1),"")</f>
        <v/>
      </c>
      <c r="H342" s="46">
        <f t="shared" si="19"/>
        <v>0</v>
      </c>
      <c r="I342" s="46" t="b">
        <f t="shared" si="20"/>
        <v>0</v>
      </c>
      <c r="J342" s="46" t="str">
        <f>IF(I342=FALSE,"",B342&amp;"@"&amp;COUNTIFS($B$2:B342,B342,$I$2:I342,TRUE))</f>
        <v/>
      </c>
    </row>
    <row r="343" spans="1:10">
      <c r="A343" s="6" t="s">
        <v>1295</v>
      </c>
      <c r="B343" s="6" t="s">
        <v>677</v>
      </c>
      <c r="C343" s="6">
        <v>7</v>
      </c>
      <c r="D343" s="6">
        <v>7</v>
      </c>
      <c r="E343" s="46" t="str">
        <f t="shared" si="18"/>
        <v>기사임</v>
      </c>
      <c r="F343" s="81">
        <f>IF(E343="기사임",(COUNTIF($B$2:B343,B343)-COUNTIFS($B$2:B342,B343,$E$2:E342,"")),"")</f>
        <v>37</v>
      </c>
      <c r="G343" s="46" t="str">
        <f>IF(F343=1,COUNTIF($F$1:F343,1),"")</f>
        <v/>
      </c>
      <c r="H343" s="46">
        <f t="shared" si="19"/>
        <v>0</v>
      </c>
      <c r="I343" s="46" t="b">
        <f t="shared" si="20"/>
        <v>0</v>
      </c>
      <c r="J343" s="46" t="str">
        <f>IF(I343=FALSE,"",B343&amp;"@"&amp;COUNTIFS($B$2:B343,B343,$I$2:I343,TRUE))</f>
        <v/>
      </c>
    </row>
    <row r="344" spans="1:10">
      <c r="A344" s="6" t="s">
        <v>1296</v>
      </c>
      <c r="B344" s="6" t="s">
        <v>678</v>
      </c>
      <c r="C344" s="6">
        <v>7</v>
      </c>
      <c r="D344" s="6">
        <v>7</v>
      </c>
      <c r="E344" s="46" t="str">
        <f t="shared" si="18"/>
        <v>기사임</v>
      </c>
      <c r="F344" s="81">
        <f>IF(E344="기사임",(COUNTIF($B$2:B344,B344)-COUNTIFS($B$2:B343,B344,$E$2:E343,"")),"")</f>
        <v>14</v>
      </c>
      <c r="G344" s="46" t="str">
        <f>IF(F344=1,COUNTIF($F$1:F344,1),"")</f>
        <v/>
      </c>
      <c r="H344" s="46">
        <f t="shared" si="19"/>
        <v>0</v>
      </c>
      <c r="I344" s="46" t="b">
        <f t="shared" si="20"/>
        <v>0</v>
      </c>
      <c r="J344" s="46" t="str">
        <f>IF(I344=FALSE,"",B344&amp;"@"&amp;COUNTIFS($B$2:B344,B344,$I$2:I344,TRUE))</f>
        <v/>
      </c>
    </row>
    <row r="345" spans="1:10">
      <c r="A345" s="6" t="s">
        <v>1367</v>
      </c>
      <c r="B345" s="6" t="s">
        <v>680</v>
      </c>
      <c r="C345" s="6">
        <v>7</v>
      </c>
      <c r="D345" s="6">
        <v>9</v>
      </c>
      <c r="E345" s="46" t="str">
        <f t="shared" si="18"/>
        <v>기사임</v>
      </c>
      <c r="F345" s="81">
        <f>IF(E345="기사임",(COUNTIF($B$2:B345,B345)-COUNTIFS($B$2:B344,B345,$E$2:E344,"")),"")</f>
        <v>20</v>
      </c>
      <c r="G345" s="46" t="str">
        <f>IF(F345=1,COUNTIF($F$1:F345,1),"")</f>
        <v/>
      </c>
      <c r="H345" s="46">
        <f t="shared" si="19"/>
        <v>0</v>
      </c>
      <c r="I345" s="46" t="b">
        <f t="shared" si="20"/>
        <v>0</v>
      </c>
      <c r="J345" s="46" t="str">
        <f>IF(I345=FALSE,"",B345&amp;"@"&amp;COUNTIFS($B$2:B345,B345,$I$2:I345,TRUE))</f>
        <v/>
      </c>
    </row>
    <row r="346" spans="1:10">
      <c r="A346" s="6" t="s">
        <v>1425</v>
      </c>
      <c r="B346" s="6" t="s">
        <v>676</v>
      </c>
      <c r="C346" s="6">
        <v>7</v>
      </c>
      <c r="D346" s="6">
        <v>6</v>
      </c>
      <c r="E346" s="46" t="str">
        <f t="shared" si="18"/>
        <v>기사임</v>
      </c>
      <c r="F346" s="81">
        <f>IF(E346="기사임",(COUNTIF($B$2:B346,B346)-COUNTIFS($B$2:B345,B346,$E$2:E345,"")),"")</f>
        <v>41</v>
      </c>
      <c r="G346" s="46" t="str">
        <f>IF(F346=1,COUNTIF($F$1:F346,1),"")</f>
        <v/>
      </c>
      <c r="H346" s="46">
        <f t="shared" si="19"/>
        <v>0</v>
      </c>
      <c r="I346" s="46" t="b">
        <f t="shared" si="20"/>
        <v>0</v>
      </c>
      <c r="J346" s="46" t="str">
        <f>IF(I346=FALSE,"",B346&amp;"@"&amp;COUNTIFS($B$2:B346,B346,$I$2:I346,TRUE))</f>
        <v/>
      </c>
    </row>
    <row r="347" spans="1:10">
      <c r="A347" s="6" t="s">
        <v>1432</v>
      </c>
      <c r="B347" s="6" t="s">
        <v>677</v>
      </c>
      <c r="C347" s="6">
        <v>7</v>
      </c>
      <c r="D347" s="6">
        <v>9</v>
      </c>
      <c r="E347" s="46" t="str">
        <f t="shared" si="18"/>
        <v>기사임</v>
      </c>
      <c r="F347" s="81">
        <f>IF(E347="기사임",(COUNTIF($B$2:B347,B347)-COUNTIFS($B$2:B346,B347,$E$2:E346,"")),"")</f>
        <v>38</v>
      </c>
      <c r="G347" s="46" t="str">
        <f>IF(F347=1,COUNTIF($F$1:F347,1),"")</f>
        <v/>
      </c>
      <c r="H347" s="46">
        <f t="shared" si="19"/>
        <v>0</v>
      </c>
      <c r="I347" s="46" t="b">
        <f t="shared" si="20"/>
        <v>0</v>
      </c>
      <c r="J347" s="46" t="str">
        <f>IF(I347=FALSE,"",B347&amp;"@"&amp;COUNTIFS($B$2:B347,B347,$I$2:I347,TRUE))</f>
        <v/>
      </c>
    </row>
    <row r="348" spans="1:10">
      <c r="A348" s="6" t="s">
        <v>1480</v>
      </c>
      <c r="B348" s="6" t="s">
        <v>685</v>
      </c>
      <c r="C348" s="6">
        <v>7</v>
      </c>
      <c r="D348" s="6">
        <v>7</v>
      </c>
      <c r="E348" s="46" t="str">
        <f t="shared" si="18"/>
        <v>기사임</v>
      </c>
      <c r="F348" s="81">
        <f>IF(E348="기사임",(COUNTIF($B$2:B348,B348)-COUNTIFS($B$2:B347,B348,$E$2:E347,"")),"")</f>
        <v>3</v>
      </c>
      <c r="G348" s="46" t="str">
        <f>IF(F348=1,COUNTIF($F$1:F348,1),"")</f>
        <v/>
      </c>
      <c r="H348" s="46">
        <f t="shared" si="19"/>
        <v>0</v>
      </c>
      <c r="I348" s="46" t="b">
        <f t="shared" si="20"/>
        <v>0</v>
      </c>
      <c r="J348" s="46" t="str">
        <f>IF(I348=FALSE,"",B348&amp;"@"&amp;COUNTIFS($B$2:B348,B348,$I$2:I348,TRUE))</f>
        <v/>
      </c>
    </row>
    <row r="349" spans="1:10">
      <c r="A349" s="6" t="s">
        <v>1480</v>
      </c>
      <c r="B349" s="6" t="s">
        <v>679</v>
      </c>
      <c r="C349" s="6">
        <v>7</v>
      </c>
      <c r="D349" s="6">
        <v>6</v>
      </c>
      <c r="E349" s="46" t="str">
        <f t="shared" si="18"/>
        <v>기사임</v>
      </c>
      <c r="F349" s="81">
        <f>IF(E349="기사임",(COUNTIF($B$2:B349,B349)-COUNTIFS($B$2:B348,B349,$E$2:E348,"")),"")</f>
        <v>5</v>
      </c>
      <c r="G349" s="46" t="str">
        <f>IF(F349=1,COUNTIF($F$1:F349,1),"")</f>
        <v/>
      </c>
      <c r="H349" s="46">
        <f t="shared" si="19"/>
        <v>0</v>
      </c>
      <c r="I349" s="46" t="b">
        <f t="shared" si="20"/>
        <v>0</v>
      </c>
      <c r="J349" s="46" t="str">
        <f>IF(I349=FALSE,"",B349&amp;"@"&amp;COUNTIFS($B$2:B349,B349,$I$2:I349,TRUE))</f>
        <v/>
      </c>
    </row>
    <row r="350" spans="1:10">
      <c r="A350" s="6" t="s">
        <v>1480</v>
      </c>
      <c r="B350" s="6" t="s">
        <v>694</v>
      </c>
      <c r="C350" s="6">
        <v>7</v>
      </c>
      <c r="D350" s="6">
        <v>5</v>
      </c>
      <c r="E350" s="46" t="str">
        <f t="shared" si="18"/>
        <v>기사임</v>
      </c>
      <c r="F350" s="81">
        <f>IF(E350="기사임",(COUNTIF($B$2:B350,B350)-COUNTIFS($B$2:B349,B350,$E$2:E349,"")),"")</f>
        <v>3</v>
      </c>
      <c r="G350" s="46" t="str">
        <f>IF(F350=1,COUNTIF($F$1:F350,1),"")</f>
        <v/>
      </c>
      <c r="H350" s="46">
        <f t="shared" si="19"/>
        <v>1</v>
      </c>
      <c r="I350" s="46" t="b">
        <f t="shared" si="20"/>
        <v>1</v>
      </c>
      <c r="J350" s="46" t="str">
        <f>IF(I350=FALSE,"",B350&amp;"@"&amp;COUNTIFS($B$2:B350,B350,$I$2:I350,TRUE))</f>
        <v>Vietnam@3</v>
      </c>
    </row>
    <row r="351" spans="1:10">
      <c r="A351" s="6" t="s">
        <v>1487</v>
      </c>
      <c r="B351" s="6" t="s">
        <v>681</v>
      </c>
      <c r="C351" s="6">
        <v>7</v>
      </c>
      <c r="D351" s="6">
        <v>6</v>
      </c>
      <c r="E351" s="46" t="str">
        <f t="shared" si="18"/>
        <v>기사임</v>
      </c>
      <c r="F351" s="81">
        <f>IF(E351="기사임",(COUNTIF($B$2:B351,B351)-COUNTIFS($B$2:B350,B351,$E$2:E350,"")),"")</f>
        <v>6</v>
      </c>
      <c r="G351" s="46" t="str">
        <f>IF(F351=1,COUNTIF($F$1:F351,1),"")</f>
        <v/>
      </c>
      <c r="H351" s="46">
        <f t="shared" si="19"/>
        <v>0</v>
      </c>
      <c r="I351" s="46" t="b">
        <f t="shared" si="20"/>
        <v>0</v>
      </c>
      <c r="J351" s="46" t="str">
        <f>IF(I351=FALSE,"",B351&amp;"@"&amp;COUNTIFS($B$2:B351,B351,$I$2:I351,TRUE))</f>
        <v/>
      </c>
    </row>
    <row r="352" spans="1:10">
      <c r="A352" s="6" t="s">
        <v>1487</v>
      </c>
      <c r="B352" s="6" t="s">
        <v>690</v>
      </c>
      <c r="C352" s="6">
        <v>7</v>
      </c>
      <c r="D352" s="6">
        <v>7</v>
      </c>
      <c r="E352" s="46" t="str">
        <f t="shared" si="18"/>
        <v>기사임</v>
      </c>
      <c r="F352" s="81">
        <f>IF(E352="기사임",(COUNTIF($B$2:B352,B352)-COUNTIFS($B$2:B351,B352,$E$2:E351,"")),"")</f>
        <v>13</v>
      </c>
      <c r="G352" s="46" t="str">
        <f>IF(F352=1,COUNTIF($F$1:F352,1),"")</f>
        <v/>
      </c>
      <c r="H352" s="46">
        <f t="shared" si="19"/>
        <v>0</v>
      </c>
      <c r="I352" s="46" t="b">
        <f t="shared" si="20"/>
        <v>0</v>
      </c>
      <c r="J352" s="46" t="str">
        <f>IF(I352=FALSE,"",B352&amp;"@"&amp;COUNTIFS($B$2:B352,B352,$I$2:I352,TRUE))</f>
        <v/>
      </c>
    </row>
    <row r="353" spans="1:10">
      <c r="A353" s="6" t="s">
        <v>1919</v>
      </c>
      <c r="B353" s="6" t="s">
        <v>677</v>
      </c>
      <c r="C353" s="6">
        <v>7</v>
      </c>
      <c r="D353" s="6">
        <v>7</v>
      </c>
      <c r="E353" s="46" t="str">
        <f t="shared" si="18"/>
        <v>기사임</v>
      </c>
      <c r="F353" s="81">
        <f>IF(E353="기사임",(COUNTIF($B$2:B353,B353)-COUNTIFS($B$2:B352,B353,$E$2:E352,"")),"")</f>
        <v>39</v>
      </c>
      <c r="G353" s="46" t="str">
        <f>IF(F353=1,COUNTIF($F$1:F353,1),"")</f>
        <v/>
      </c>
      <c r="H353" s="46">
        <f t="shared" si="19"/>
        <v>0</v>
      </c>
      <c r="I353" s="46" t="b">
        <f t="shared" si="20"/>
        <v>0</v>
      </c>
      <c r="J353" s="46" t="str">
        <f>IF(I353=FALSE,"",B353&amp;"@"&amp;COUNTIFS($B$2:B353,B353,$I$2:I353,TRUE))</f>
        <v/>
      </c>
    </row>
    <row r="354" spans="1:10">
      <c r="A354" s="6" t="s">
        <v>1919</v>
      </c>
      <c r="B354" s="6" t="s">
        <v>675</v>
      </c>
      <c r="C354" s="6">
        <v>7</v>
      </c>
      <c r="D354" s="6">
        <v>5</v>
      </c>
      <c r="E354" s="46" t="str">
        <f t="shared" si="18"/>
        <v>기사임</v>
      </c>
      <c r="F354" s="81">
        <f>IF(E354="기사임",(COUNTIF($B$2:B354,B354)-COUNTIFS($B$2:B353,B354,$E$2:E353,"")),"")</f>
        <v>50</v>
      </c>
      <c r="G354" s="46" t="str">
        <f>IF(F354=1,COUNTIF($F$1:F354,1),"")</f>
        <v/>
      </c>
      <c r="H354" s="46">
        <f t="shared" si="19"/>
        <v>1</v>
      </c>
      <c r="I354" s="46" t="b">
        <f t="shared" si="20"/>
        <v>1</v>
      </c>
      <c r="J354" s="46" t="str">
        <f>IF(I354=FALSE,"",B354&amp;"@"&amp;COUNTIFS($B$2:B354,B354,$I$2:I354,TRUE))</f>
        <v>South Korea@50</v>
      </c>
    </row>
    <row r="355" spans="1:10">
      <c r="A355" s="6" t="s">
        <v>1961</v>
      </c>
      <c r="B355" s="6" t="s">
        <v>675</v>
      </c>
      <c r="C355" s="6">
        <v>7</v>
      </c>
      <c r="D355" s="6">
        <v>6</v>
      </c>
      <c r="E355" s="46" t="str">
        <f t="shared" si="18"/>
        <v>기사임</v>
      </c>
      <c r="F355" s="81">
        <f>IF(E355="기사임",(COUNTIF($B$2:B355,B355)-COUNTIFS($B$2:B354,B355,$E$2:E354,"")),"")</f>
        <v>51</v>
      </c>
      <c r="G355" s="46" t="str">
        <f>IF(F355=1,COUNTIF($F$1:F355,1),"")</f>
        <v/>
      </c>
      <c r="H355" s="46">
        <f t="shared" si="19"/>
        <v>1</v>
      </c>
      <c r="I355" s="46" t="b">
        <f t="shared" si="20"/>
        <v>1</v>
      </c>
      <c r="J355" s="46" t="str">
        <f>IF(I355=FALSE,"",B355&amp;"@"&amp;COUNTIFS($B$2:B355,B355,$I$2:I355,TRUE))</f>
        <v>South Korea@51</v>
      </c>
    </row>
    <row r="356" spans="1:10">
      <c r="A356" s="6" t="s">
        <v>2024</v>
      </c>
      <c r="B356" s="6" t="s">
        <v>1992</v>
      </c>
      <c r="C356" s="6">
        <v>7</v>
      </c>
      <c r="D356" s="6">
        <v>7</v>
      </c>
      <c r="E356" s="46" t="str">
        <f t="shared" si="18"/>
        <v>기사임</v>
      </c>
      <c r="F356" s="81">
        <f>IF(E356="기사임",(COUNTIF($B$2:B356,B356)-COUNTIFS($B$2:B355,B356,$E$2:E355,"")),"")</f>
        <v>5</v>
      </c>
      <c r="G356" s="46" t="str">
        <f>IF(F356=1,COUNTIF($F$1:F356,1),"")</f>
        <v/>
      </c>
      <c r="H356" s="46">
        <f t="shared" si="19"/>
        <v>0</v>
      </c>
      <c r="I356" s="46" t="b">
        <f t="shared" si="20"/>
        <v>0</v>
      </c>
      <c r="J356" s="46" t="str">
        <f>IF(I356=FALSE,"",B356&amp;"@"&amp;COUNTIFS($B$2:B356,B356,$I$2:I356,TRUE))</f>
        <v/>
      </c>
    </row>
    <row r="357" spans="1:10">
      <c r="A357" s="6" t="s">
        <v>2026</v>
      </c>
      <c r="B357" s="6" t="s">
        <v>680</v>
      </c>
      <c r="C357" s="6">
        <v>7</v>
      </c>
      <c r="D357" s="6">
        <v>6</v>
      </c>
      <c r="E357" s="46" t="str">
        <f t="shared" si="18"/>
        <v>기사임</v>
      </c>
      <c r="F357" s="81">
        <f>IF(E357="기사임",(COUNTIF($B$2:B357,B357)-COUNTIFS($B$2:B356,B357,$E$2:E356,"")),"")</f>
        <v>21</v>
      </c>
      <c r="G357" s="46" t="str">
        <f>IF(F357=1,COUNTIF($F$1:F357,1),"")</f>
        <v/>
      </c>
      <c r="H357" s="46">
        <f t="shared" si="19"/>
        <v>0</v>
      </c>
      <c r="I357" s="46" t="b">
        <f t="shared" si="20"/>
        <v>0</v>
      </c>
      <c r="J357" s="46" t="str">
        <f>IF(I357=FALSE,"",B357&amp;"@"&amp;COUNTIFS($B$2:B357,B357,$I$2:I357,TRUE))</f>
        <v/>
      </c>
    </row>
    <row r="358" spans="1:10">
      <c r="A358" s="6" t="s">
        <v>2023</v>
      </c>
      <c r="B358" s="6" t="s">
        <v>679</v>
      </c>
      <c r="C358" s="6">
        <v>7</v>
      </c>
      <c r="D358" s="6">
        <v>8</v>
      </c>
      <c r="E358" s="46" t="str">
        <f t="shared" si="18"/>
        <v>기사임</v>
      </c>
      <c r="F358" s="81">
        <f>IF(E358="기사임",(COUNTIF($B$2:B358,B358)-COUNTIFS($B$2:B357,B358,$E$2:E357,"")),"")</f>
        <v>6</v>
      </c>
      <c r="G358" s="46" t="str">
        <f>IF(F358=1,COUNTIF($F$1:F358,1),"")</f>
        <v/>
      </c>
      <c r="H358" s="46">
        <f t="shared" si="19"/>
        <v>0</v>
      </c>
      <c r="I358" s="46" t="b">
        <f t="shared" si="20"/>
        <v>0</v>
      </c>
      <c r="J358" s="46" t="str">
        <f>IF(I358=FALSE,"",B358&amp;"@"&amp;COUNTIFS($B$2:B358,B358,$I$2:I358,TRUE))</f>
        <v/>
      </c>
    </row>
    <row r="359" spans="1:10">
      <c r="A359" s="6" t="s">
        <v>2169</v>
      </c>
      <c r="B359" s="6" t="s">
        <v>721</v>
      </c>
      <c r="C359" s="6">
        <v>7</v>
      </c>
      <c r="D359" s="6">
        <v>6</v>
      </c>
      <c r="E359" s="46" t="str">
        <f t="shared" si="18"/>
        <v>기사임</v>
      </c>
      <c r="F359" s="81">
        <f>IF(E359="기사임",(COUNTIF($B$2:B359,B359)-COUNTIFS($B$2:B358,B359,$E$2:E358,"")),"")</f>
        <v>2</v>
      </c>
      <c r="G359" s="46" t="str">
        <f>IF(F359=1,COUNTIF($F$1:F359,1),"")</f>
        <v/>
      </c>
      <c r="H359" s="46">
        <f t="shared" si="19"/>
        <v>0</v>
      </c>
      <c r="I359" s="46" t="b">
        <f t="shared" si="20"/>
        <v>0</v>
      </c>
      <c r="J359" s="46" t="str">
        <f>IF(I359=FALSE,"",B359&amp;"@"&amp;COUNTIFS($B$2:B359,B359,$I$2:I359,TRUE))</f>
        <v/>
      </c>
    </row>
    <row r="360" spans="1:10">
      <c r="A360" s="6" t="s">
        <v>2169</v>
      </c>
      <c r="B360" s="6" t="s">
        <v>698</v>
      </c>
      <c r="C360" s="6">
        <v>7</v>
      </c>
      <c r="D360" s="6">
        <v>7</v>
      </c>
      <c r="E360" s="46" t="str">
        <f t="shared" si="18"/>
        <v>기사임</v>
      </c>
      <c r="F360" s="81">
        <f>IF(E360="기사임",(COUNTIF($B$2:B360,B360)-COUNTIFS($B$2:B359,B360,$E$2:E359,"")),"")</f>
        <v>2</v>
      </c>
      <c r="G360" s="46" t="str">
        <f>IF(F360=1,COUNTIF($F$1:F360,1),"")</f>
        <v/>
      </c>
      <c r="H360" s="46">
        <f t="shared" si="19"/>
        <v>0</v>
      </c>
      <c r="I360" s="46" t="b">
        <f t="shared" si="20"/>
        <v>0</v>
      </c>
      <c r="J360" s="46" t="str">
        <f>IF(I360=FALSE,"",B360&amp;"@"&amp;COUNTIFS($B$2:B360,B360,$I$2:I360,TRUE))</f>
        <v/>
      </c>
    </row>
    <row r="361" spans="1:10">
      <c r="A361" s="6" t="s">
        <v>2172</v>
      </c>
      <c r="B361" s="6" t="s">
        <v>687</v>
      </c>
      <c r="C361" s="6">
        <v>7</v>
      </c>
      <c r="D361" s="6">
        <v>5</v>
      </c>
      <c r="E361" s="46" t="str">
        <f t="shared" si="18"/>
        <v>기사임</v>
      </c>
      <c r="F361" s="81">
        <f>IF(E361="기사임",(COUNTIF($B$2:B361,B361)-COUNTIFS($B$2:B360,B361,$E$2:E360,"")),"")</f>
        <v>2</v>
      </c>
      <c r="G361" s="46" t="str">
        <f>IF(F361=1,COUNTIF($F$1:F361,1),"")</f>
        <v/>
      </c>
      <c r="H361" s="46">
        <f t="shared" si="19"/>
        <v>0</v>
      </c>
      <c r="I361" s="46" t="b">
        <f t="shared" si="20"/>
        <v>0</v>
      </c>
      <c r="J361" s="46" t="str">
        <f>IF(I361=FALSE,"",B361&amp;"@"&amp;COUNTIFS($B$2:B361,B361,$I$2:I361,TRUE))</f>
        <v/>
      </c>
    </row>
    <row r="362" spans="1:10">
      <c r="A362" s="6" t="s">
        <v>2171</v>
      </c>
      <c r="B362" s="6" t="s">
        <v>681</v>
      </c>
      <c r="C362" s="6">
        <v>7</v>
      </c>
      <c r="D362" s="6">
        <v>7</v>
      </c>
      <c r="E362" s="46" t="str">
        <f t="shared" si="18"/>
        <v>기사임</v>
      </c>
      <c r="F362" s="81">
        <f>IF(E362="기사임",(COUNTIF($B$2:B362,B362)-COUNTIFS($B$2:B361,B362,$E$2:E361,"")),"")</f>
        <v>7</v>
      </c>
      <c r="G362" s="46" t="str">
        <f>IF(F362=1,COUNTIF($F$1:F362,1),"")</f>
        <v/>
      </c>
      <c r="H362" s="46">
        <f t="shared" si="19"/>
        <v>0</v>
      </c>
      <c r="I362" s="46" t="b">
        <f t="shared" si="20"/>
        <v>0</v>
      </c>
      <c r="J362" s="46" t="str">
        <f>IF(I362=FALSE,"",B362&amp;"@"&amp;COUNTIFS($B$2:B362,B362,$I$2:I362,TRUE))</f>
        <v/>
      </c>
    </row>
    <row r="363" spans="1:10">
      <c r="A363" s="6" t="s">
        <v>2281</v>
      </c>
      <c r="B363" s="6" t="s">
        <v>677</v>
      </c>
      <c r="C363" s="6">
        <v>7</v>
      </c>
      <c r="D363" s="6">
        <v>8</v>
      </c>
      <c r="E363" s="46" t="str">
        <f t="shared" si="18"/>
        <v>기사임</v>
      </c>
      <c r="F363" s="81">
        <f>IF(E363="기사임",(COUNTIF($B$2:B363,B363)-COUNTIFS($B$2:B362,B363,$E$2:E362,"")),"")</f>
        <v>40</v>
      </c>
      <c r="G363" s="46" t="str">
        <f>IF(F363=1,COUNTIF($F$1:F363,1),"")</f>
        <v/>
      </c>
      <c r="H363" s="46">
        <f t="shared" si="19"/>
        <v>0</v>
      </c>
      <c r="I363" s="46" t="b">
        <f t="shared" si="20"/>
        <v>0</v>
      </c>
      <c r="J363" s="46" t="str">
        <f>IF(I363=FALSE,"",B363&amp;"@"&amp;COUNTIFS($B$2:B363,B363,$I$2:I363,TRUE))</f>
        <v/>
      </c>
    </row>
    <row r="364" spans="1:10">
      <c r="A364" s="6" t="s">
        <v>2281</v>
      </c>
      <c r="B364" s="6" t="s">
        <v>680</v>
      </c>
      <c r="C364" s="6">
        <v>7</v>
      </c>
      <c r="D364" s="6">
        <v>7</v>
      </c>
      <c r="E364" s="46" t="str">
        <f t="shared" si="18"/>
        <v>기사임</v>
      </c>
      <c r="F364" s="81">
        <f>IF(E364="기사임",(COUNTIF($B$2:B364,B364)-COUNTIFS($B$2:B363,B364,$E$2:E363,"")),"")</f>
        <v>22</v>
      </c>
      <c r="G364" s="46" t="str">
        <f>IF(F364=1,COUNTIF($F$1:F364,1),"")</f>
        <v/>
      </c>
      <c r="H364" s="46">
        <f t="shared" si="19"/>
        <v>0</v>
      </c>
      <c r="I364" s="46" t="b">
        <f t="shared" si="20"/>
        <v>0</v>
      </c>
      <c r="J364" s="46" t="str">
        <f>IF(I364=FALSE,"",B364&amp;"@"&amp;COUNTIFS($B$2:B364,B364,$I$2:I364,TRUE))</f>
        <v/>
      </c>
    </row>
    <row r="365" spans="1:10">
      <c r="A365" s="6" t="s">
        <v>590</v>
      </c>
      <c r="B365" s="6" t="s">
        <v>675</v>
      </c>
      <c r="C365" s="6">
        <v>7</v>
      </c>
      <c r="D365" s="6">
        <v>7</v>
      </c>
      <c r="E365" s="46" t="str">
        <f t="shared" si="18"/>
        <v>기사임</v>
      </c>
      <c r="F365" s="81">
        <f>IF(E365="기사임",(COUNTIF($B$2:B365,B365)-COUNTIFS($B$2:B364,B365,$E$2:E364,"")),"")</f>
        <v>52</v>
      </c>
      <c r="G365" s="46" t="str">
        <f>IF(F365=1,COUNTIF($F$1:F365,1),"")</f>
        <v/>
      </c>
      <c r="H365" s="46">
        <f t="shared" si="19"/>
        <v>1</v>
      </c>
      <c r="I365" s="46" t="b">
        <f t="shared" si="20"/>
        <v>1</v>
      </c>
      <c r="J365" s="46" t="str">
        <f>IF(I365=FALSE,"",B365&amp;"@"&amp;COUNTIFS($B$2:B365,B365,$I$2:I365,TRUE))</f>
        <v>South Korea@52</v>
      </c>
    </row>
    <row r="366" spans="1:10">
      <c r="A366" s="6" t="s">
        <v>492</v>
      </c>
      <c r="B366" s="6" t="s">
        <v>677</v>
      </c>
      <c r="C366" s="6">
        <v>7</v>
      </c>
      <c r="D366" s="6">
        <v>4</v>
      </c>
      <c r="E366" s="46" t="str">
        <f t="shared" si="18"/>
        <v>기사임</v>
      </c>
      <c r="F366" s="81">
        <f>IF(E366="기사임",(COUNTIF($B$2:B366,B366)-COUNTIFS($B$2:B365,B366,$E$2:E365,"")),"")</f>
        <v>41</v>
      </c>
      <c r="G366" s="46" t="str">
        <f>IF(F366=1,COUNTIF($F$1:F366,1),"")</f>
        <v/>
      </c>
      <c r="H366" s="46">
        <f t="shared" si="19"/>
        <v>0</v>
      </c>
      <c r="I366" s="46" t="b">
        <f t="shared" si="20"/>
        <v>0</v>
      </c>
      <c r="J366" s="46" t="str">
        <f>IF(I366=FALSE,"",B366&amp;"@"&amp;COUNTIFS($B$2:B366,B366,$I$2:I366,TRUE))</f>
        <v/>
      </c>
    </row>
    <row r="367" spans="1:10">
      <c r="A367" s="6" t="s">
        <v>492</v>
      </c>
      <c r="B367" s="6" t="s">
        <v>675</v>
      </c>
      <c r="C367" s="6">
        <v>7</v>
      </c>
      <c r="D367" s="6">
        <v>6</v>
      </c>
      <c r="E367" s="46" t="str">
        <f t="shared" si="18"/>
        <v>기사임</v>
      </c>
      <c r="F367" s="81">
        <f>IF(E367="기사임",(COUNTIF($B$2:B367,B367)-COUNTIFS($B$2:B366,B367,$E$2:E366,"")),"")</f>
        <v>53</v>
      </c>
      <c r="G367" s="46" t="str">
        <f>IF(F367=1,COUNTIF($F$1:F367,1),"")</f>
        <v/>
      </c>
      <c r="H367" s="46">
        <f t="shared" si="19"/>
        <v>1</v>
      </c>
      <c r="I367" s="46" t="b">
        <f t="shared" si="20"/>
        <v>1</v>
      </c>
      <c r="J367" s="46" t="str">
        <f>IF(I367=FALSE,"",B367&amp;"@"&amp;COUNTIFS($B$2:B367,B367,$I$2:I367,TRUE))</f>
        <v>South Korea@53</v>
      </c>
    </row>
    <row r="368" spans="1:10">
      <c r="A368" s="6" t="s">
        <v>653</v>
      </c>
      <c r="B368" s="6" t="s">
        <v>676</v>
      </c>
      <c r="C368" s="6">
        <v>7</v>
      </c>
      <c r="D368" s="6">
        <v>9</v>
      </c>
      <c r="E368" s="46" t="str">
        <f t="shared" si="18"/>
        <v>기사임</v>
      </c>
      <c r="F368" s="81">
        <f>IF(E368="기사임",(COUNTIF($B$2:B368,B368)-COUNTIFS($B$2:B367,B368,$E$2:E367,"")),"")</f>
        <v>42</v>
      </c>
      <c r="G368" s="46" t="str">
        <f>IF(F368=1,COUNTIF($F$1:F368,1),"")</f>
        <v/>
      </c>
      <c r="H368" s="46">
        <f t="shared" si="19"/>
        <v>0</v>
      </c>
      <c r="I368" s="46" t="b">
        <f t="shared" si="20"/>
        <v>0</v>
      </c>
      <c r="J368" s="46" t="str">
        <f>IF(I368=FALSE,"",B368&amp;"@"&amp;COUNTIFS($B$2:B368,B368,$I$2:I368,TRUE))</f>
        <v/>
      </c>
    </row>
    <row r="369" spans="1:10">
      <c r="A369" s="6" t="s">
        <v>608</v>
      </c>
      <c r="B369" s="6" t="s">
        <v>675</v>
      </c>
      <c r="C369" s="6">
        <v>7</v>
      </c>
      <c r="D369" s="6">
        <v>7</v>
      </c>
      <c r="E369" s="46" t="str">
        <f t="shared" si="18"/>
        <v>기사임</v>
      </c>
      <c r="F369" s="81">
        <f>IF(E369="기사임",(COUNTIF($B$2:B369,B369)-COUNTIFS($B$2:B368,B369,$E$2:E368,"")),"")</f>
        <v>54</v>
      </c>
      <c r="G369" s="46" t="str">
        <f>IF(F369=1,COUNTIF($F$1:F369,1),"")</f>
        <v/>
      </c>
      <c r="H369" s="46">
        <f t="shared" si="19"/>
        <v>1</v>
      </c>
      <c r="I369" s="46" t="b">
        <f t="shared" si="20"/>
        <v>1</v>
      </c>
      <c r="J369" s="46" t="str">
        <f>IF(I369=FALSE,"",B369&amp;"@"&amp;COUNTIFS($B$2:B369,B369,$I$2:I369,TRUE))</f>
        <v>South Korea@54</v>
      </c>
    </row>
    <row r="370" spans="1:10">
      <c r="A370" s="6" t="s">
        <v>1515</v>
      </c>
      <c r="B370" s="6" t="s">
        <v>693</v>
      </c>
      <c r="C370" s="6">
        <v>7</v>
      </c>
      <c r="D370" s="6">
        <v>8</v>
      </c>
      <c r="E370" s="46" t="str">
        <f t="shared" si="18"/>
        <v>기사임</v>
      </c>
      <c r="F370" s="81">
        <f>IF(E370="기사임",(COUNTIF($B$2:B370,B370)-COUNTIFS($B$2:B369,B370,$E$2:E369,"")),"")</f>
        <v>2</v>
      </c>
      <c r="G370" s="46" t="str">
        <f>IF(F370=1,COUNTIF($F$1:F370,1),"")</f>
        <v/>
      </c>
      <c r="H370" s="46">
        <f t="shared" si="19"/>
        <v>0</v>
      </c>
      <c r="I370" s="46" t="b">
        <f t="shared" si="20"/>
        <v>0</v>
      </c>
      <c r="J370" s="46" t="str">
        <f>IF(I370=FALSE,"",B370&amp;"@"&amp;COUNTIFS($B$2:B370,B370,$I$2:I370,TRUE))</f>
        <v/>
      </c>
    </row>
    <row r="371" spans="1:10">
      <c r="A371" s="6" t="s">
        <v>550</v>
      </c>
      <c r="B371" s="6" t="s">
        <v>677</v>
      </c>
      <c r="C371" s="6">
        <v>7</v>
      </c>
      <c r="D371" s="6">
        <v>9</v>
      </c>
      <c r="E371" s="46" t="str">
        <f t="shared" si="18"/>
        <v>기사임</v>
      </c>
      <c r="F371" s="81">
        <f>IF(E371="기사임",(COUNTIF($B$2:B371,B371)-COUNTIFS($B$2:B370,B371,$E$2:E370,"")),"")</f>
        <v>42</v>
      </c>
      <c r="G371" s="46" t="str">
        <f>IF(F371=1,COUNTIF($F$1:F371,1),"")</f>
        <v/>
      </c>
      <c r="H371" s="46">
        <f t="shared" si="19"/>
        <v>0</v>
      </c>
      <c r="I371" s="46" t="b">
        <f t="shared" si="20"/>
        <v>0</v>
      </c>
      <c r="J371" s="46" t="str">
        <f>IF(I371=FALSE,"",B371&amp;"@"&amp;COUNTIFS($B$2:B371,B371,$I$2:I371,TRUE))</f>
        <v/>
      </c>
    </row>
    <row r="372" spans="1:10">
      <c r="A372" s="6" t="s">
        <v>594</v>
      </c>
      <c r="B372" s="6" t="s">
        <v>676</v>
      </c>
      <c r="C372" s="6">
        <v>7</v>
      </c>
      <c r="D372" s="6">
        <v>6</v>
      </c>
      <c r="E372" s="46" t="str">
        <f t="shared" si="18"/>
        <v>기사임</v>
      </c>
      <c r="F372" s="81">
        <f>IF(E372="기사임",(COUNTIF($B$2:B372,B372)-COUNTIFS($B$2:B371,B372,$E$2:E371,"")),"")</f>
        <v>43</v>
      </c>
      <c r="G372" s="46" t="str">
        <f>IF(F372=1,COUNTIF($F$1:F372,1),"")</f>
        <v/>
      </c>
      <c r="H372" s="46">
        <f t="shared" si="19"/>
        <v>0</v>
      </c>
      <c r="I372" s="46" t="b">
        <f t="shared" si="20"/>
        <v>0</v>
      </c>
      <c r="J372" s="46" t="str">
        <f>IF(I372=FALSE,"",B372&amp;"@"&amp;COUNTIFS($B$2:B372,B372,$I$2:I372,TRUE))</f>
        <v/>
      </c>
    </row>
    <row r="373" spans="1:10">
      <c r="A373" s="6" t="s">
        <v>639</v>
      </c>
      <c r="B373" s="6" t="s">
        <v>677</v>
      </c>
      <c r="C373" s="6">
        <v>7</v>
      </c>
      <c r="D373" s="6">
        <v>5</v>
      </c>
      <c r="E373" s="46" t="str">
        <f t="shared" si="18"/>
        <v>기사임</v>
      </c>
      <c r="F373" s="81">
        <f>IF(E373="기사임",(COUNTIF($B$2:B373,B373)-COUNTIFS($B$2:B372,B373,$E$2:E372,"")),"")</f>
        <v>43</v>
      </c>
      <c r="G373" s="46" t="str">
        <f>IF(F373=1,COUNTIF($F$1:F373,1),"")</f>
        <v/>
      </c>
      <c r="H373" s="46">
        <f t="shared" si="19"/>
        <v>0</v>
      </c>
      <c r="I373" s="46" t="b">
        <f t="shared" si="20"/>
        <v>0</v>
      </c>
      <c r="J373" s="46" t="str">
        <f>IF(I373=FALSE,"",B373&amp;"@"&amp;COUNTIFS($B$2:B373,B373,$I$2:I373,TRUE))</f>
        <v/>
      </c>
    </row>
    <row r="374" spans="1:10">
      <c r="A374" s="6" t="s">
        <v>1483</v>
      </c>
      <c r="B374" s="6" t="s">
        <v>682</v>
      </c>
      <c r="C374" s="6">
        <v>7</v>
      </c>
      <c r="D374" s="6">
        <v>4</v>
      </c>
      <c r="E374" s="46" t="str">
        <f t="shared" si="18"/>
        <v/>
      </c>
      <c r="F374" s="81" t="str">
        <f>IF(E374="기사임",(COUNTIF($B$2:B374,B374)-COUNTIFS($B$2:B373,B374,$E$2:E373,"")),"")</f>
        <v/>
      </c>
      <c r="G374" s="46" t="str">
        <f>IF(F374=1,COUNTIF($F$1:F374,1),"")</f>
        <v/>
      </c>
      <c r="H374" s="46">
        <f t="shared" si="19"/>
        <v>0</v>
      </c>
      <c r="I374" s="46" t="b">
        <f t="shared" si="20"/>
        <v>0</v>
      </c>
      <c r="J374" s="46" t="str">
        <f>IF(I374=FALSE,"",B374&amp;"@"&amp;COUNTIFS($B$2:B374,B374,$I$2:I374,TRUE))</f>
        <v/>
      </c>
    </row>
    <row r="375" spans="1:10">
      <c r="A375" s="6" t="s">
        <v>1495</v>
      </c>
      <c r="B375" s="6" t="s">
        <v>678</v>
      </c>
      <c r="C375" s="6">
        <v>7</v>
      </c>
      <c r="D375" s="6">
        <v>5</v>
      </c>
      <c r="E375" s="46" t="str">
        <f t="shared" si="18"/>
        <v/>
      </c>
      <c r="F375" s="81" t="str">
        <f>IF(E375="기사임",(COUNTIF($B$2:B375,B375)-COUNTIFS($B$2:B374,B375,$E$2:E374,"")),"")</f>
        <v/>
      </c>
      <c r="G375" s="46" t="str">
        <f>IF(F375=1,COUNTIF($F$1:F375,1),"")</f>
        <v/>
      </c>
      <c r="H375" s="46">
        <f t="shared" si="19"/>
        <v>0</v>
      </c>
      <c r="I375" s="46" t="b">
        <f t="shared" si="20"/>
        <v>0</v>
      </c>
      <c r="J375" s="46" t="str">
        <f>IF(I375=FALSE,"",B375&amp;"@"&amp;COUNTIFS($B$2:B375,B375,$I$2:I375,TRUE))</f>
        <v/>
      </c>
    </row>
    <row r="376" spans="1:10">
      <c r="A376" s="6" t="s">
        <v>1495</v>
      </c>
      <c r="B376" s="6" t="s">
        <v>676</v>
      </c>
      <c r="C376" s="6">
        <v>7</v>
      </c>
      <c r="D376" s="6">
        <v>5</v>
      </c>
      <c r="E376" s="46" t="str">
        <f t="shared" si="18"/>
        <v/>
      </c>
      <c r="F376" s="81" t="str">
        <f>IF(E376="기사임",(COUNTIF($B$2:B376,B376)-COUNTIFS($B$2:B375,B376,$E$2:E375,"")),"")</f>
        <v/>
      </c>
      <c r="G376" s="46" t="str">
        <f>IF(F376=1,COUNTIF($F$1:F376,1),"")</f>
        <v/>
      </c>
      <c r="H376" s="46">
        <f t="shared" si="19"/>
        <v>0</v>
      </c>
      <c r="I376" s="46" t="b">
        <f t="shared" si="20"/>
        <v>0</v>
      </c>
      <c r="J376" s="46" t="str">
        <f>IF(I376=FALSE,"",B376&amp;"@"&amp;COUNTIFS($B$2:B376,B376,$I$2:I376,TRUE))</f>
        <v/>
      </c>
    </row>
    <row r="377" spans="1:10">
      <c r="A377" s="6" t="s">
        <v>1482</v>
      </c>
      <c r="B377" s="6" t="s">
        <v>679</v>
      </c>
      <c r="C377" s="6">
        <v>7</v>
      </c>
      <c r="D377" s="6">
        <v>6</v>
      </c>
      <c r="E377" s="46" t="str">
        <f t="shared" si="18"/>
        <v/>
      </c>
      <c r="F377" s="81" t="str">
        <f>IF(E377="기사임",(COUNTIF($B$2:B377,B377)-COUNTIFS($B$2:B376,B377,$E$2:E376,"")),"")</f>
        <v/>
      </c>
      <c r="G377" s="46" t="str">
        <f>IF(F377=1,COUNTIF($F$1:F377,1),"")</f>
        <v/>
      </c>
      <c r="H377" s="46">
        <f t="shared" si="19"/>
        <v>0</v>
      </c>
      <c r="I377" s="46" t="b">
        <f t="shared" si="20"/>
        <v>0</v>
      </c>
      <c r="J377" s="46" t="str">
        <f>IF(I377=FALSE,"",B377&amp;"@"&amp;COUNTIFS($B$2:B377,B377,$I$2:I377,TRUE))</f>
        <v/>
      </c>
    </row>
    <row r="378" spans="1:10">
      <c r="A378" s="6" t="s">
        <v>1482</v>
      </c>
      <c r="B378" s="6" t="s">
        <v>680</v>
      </c>
      <c r="C378" s="6">
        <v>7</v>
      </c>
      <c r="D378" s="6">
        <v>6</v>
      </c>
      <c r="E378" s="46" t="str">
        <f t="shared" si="18"/>
        <v/>
      </c>
      <c r="F378" s="81" t="str">
        <f>IF(E378="기사임",(COUNTIF($B$2:B378,B378)-COUNTIFS($B$2:B377,B378,$E$2:E377,"")),"")</f>
        <v/>
      </c>
      <c r="G378" s="46" t="str">
        <f>IF(F378=1,COUNTIF($F$1:F378,1),"")</f>
        <v/>
      </c>
      <c r="H378" s="46">
        <f t="shared" si="19"/>
        <v>0</v>
      </c>
      <c r="I378" s="46" t="b">
        <f t="shared" si="20"/>
        <v>0</v>
      </c>
      <c r="J378" s="46" t="str">
        <f>IF(I378=FALSE,"",B378&amp;"@"&amp;COUNTIFS($B$2:B378,B378,$I$2:I378,TRUE))</f>
        <v/>
      </c>
    </row>
    <row r="379" spans="1:10">
      <c r="A379" s="6" t="s">
        <v>560</v>
      </c>
      <c r="B379" s="6" t="s">
        <v>677</v>
      </c>
      <c r="C379" s="6">
        <v>7</v>
      </c>
      <c r="D379" s="6">
        <v>7</v>
      </c>
      <c r="E379" s="46" t="str">
        <f t="shared" si="18"/>
        <v/>
      </c>
      <c r="F379" s="81" t="str">
        <f>IF(E379="기사임",(COUNTIF($B$2:B379,B379)-COUNTIFS($B$2:B378,B379,$E$2:E378,"")),"")</f>
        <v/>
      </c>
      <c r="G379" s="46" t="str">
        <f>IF(F379=1,COUNTIF($F$1:F379,1),"")</f>
        <v/>
      </c>
      <c r="H379" s="46">
        <f t="shared" si="19"/>
        <v>0</v>
      </c>
      <c r="I379" s="46" t="b">
        <f t="shared" si="20"/>
        <v>0</v>
      </c>
      <c r="J379" s="46" t="str">
        <f>IF(I379=FALSE,"",B379&amp;"@"&amp;COUNTIFS($B$2:B379,B379,$I$2:I379,TRUE))</f>
        <v/>
      </c>
    </row>
    <row r="380" spans="1:10">
      <c r="A380" s="6" t="s">
        <v>491</v>
      </c>
      <c r="B380" s="6" t="s">
        <v>689</v>
      </c>
      <c r="C380" s="6">
        <v>7</v>
      </c>
      <c r="D380" s="6">
        <v>3</v>
      </c>
      <c r="E380" s="46" t="str">
        <f t="shared" si="18"/>
        <v/>
      </c>
      <c r="F380" s="81" t="str">
        <f>IF(E380="기사임",(COUNTIF($B$2:B380,B380)-COUNTIFS($B$2:B379,B380,$E$2:E379,"")),"")</f>
        <v/>
      </c>
      <c r="G380" s="46" t="str">
        <f>IF(F380=1,COUNTIF($F$1:F380,1),"")</f>
        <v/>
      </c>
      <c r="H380" s="46">
        <f t="shared" si="19"/>
        <v>0</v>
      </c>
      <c r="I380" s="46" t="b">
        <f t="shared" si="20"/>
        <v>0</v>
      </c>
      <c r="J380" s="46" t="str">
        <f>IF(I380=FALSE,"",B380&amp;"@"&amp;COUNTIFS($B$2:B380,B380,$I$2:I380,TRUE))</f>
        <v/>
      </c>
    </row>
    <row r="381" spans="1:10">
      <c r="A381" s="6" t="s">
        <v>491</v>
      </c>
      <c r="B381" s="6" t="s">
        <v>694</v>
      </c>
      <c r="C381" s="6">
        <v>7</v>
      </c>
      <c r="D381" s="6">
        <v>6</v>
      </c>
      <c r="E381" s="46" t="str">
        <f t="shared" si="18"/>
        <v/>
      </c>
      <c r="F381" s="81" t="str">
        <f>IF(E381="기사임",(COUNTIF($B$2:B381,B381)-COUNTIFS($B$2:B380,B381,$E$2:E380,"")),"")</f>
        <v/>
      </c>
      <c r="G381" s="46" t="str">
        <f>IF(F381=1,COUNTIF($F$1:F381,1),"")</f>
        <v/>
      </c>
      <c r="H381" s="46">
        <f t="shared" si="19"/>
        <v>1</v>
      </c>
      <c r="I381" s="46" t="b">
        <f t="shared" si="20"/>
        <v>0</v>
      </c>
      <c r="J381" s="46" t="str">
        <f>IF(I381=FALSE,"",B381&amp;"@"&amp;COUNTIFS($B$2:B381,B381,$I$2:I381,TRUE))</f>
        <v/>
      </c>
    </row>
    <row r="382" spans="1:10">
      <c r="A382" s="6" t="s">
        <v>478</v>
      </c>
      <c r="B382" s="6" t="s">
        <v>700</v>
      </c>
      <c r="C382" s="6">
        <v>7</v>
      </c>
      <c r="D382" s="6">
        <v>5</v>
      </c>
      <c r="E382" s="46" t="str">
        <f t="shared" si="18"/>
        <v/>
      </c>
      <c r="F382" s="81" t="str">
        <f>IF(E382="기사임",(COUNTIF($B$2:B382,B382)-COUNTIFS($B$2:B381,B382,$E$2:E381,"")),"")</f>
        <v/>
      </c>
      <c r="G382" s="46" t="str">
        <f>IF(F382=1,COUNTIF($F$1:F382,1),"")</f>
        <v/>
      </c>
      <c r="H382" s="46">
        <f t="shared" si="19"/>
        <v>0</v>
      </c>
      <c r="I382" s="46" t="b">
        <f t="shared" si="20"/>
        <v>0</v>
      </c>
      <c r="J382" s="46" t="str">
        <f>IF(I382=FALSE,"",B382&amp;"@"&amp;COUNTIFS($B$2:B382,B382,$I$2:I382,TRUE))</f>
        <v/>
      </c>
    </row>
    <row r="383" spans="1:10">
      <c r="A383" s="6" t="s">
        <v>478</v>
      </c>
      <c r="B383" s="6" t="s">
        <v>694</v>
      </c>
      <c r="C383" s="6">
        <v>7</v>
      </c>
      <c r="D383" s="6">
        <v>1</v>
      </c>
      <c r="E383" s="46" t="str">
        <f t="shared" si="18"/>
        <v/>
      </c>
      <c r="F383" s="81" t="str">
        <f>IF(E383="기사임",(COUNTIF($B$2:B383,B383)-COUNTIFS($B$2:B382,B383,$E$2:E382,"")),"")</f>
        <v/>
      </c>
      <c r="G383" s="46" t="str">
        <f>IF(F383=1,COUNTIF($F$1:F383,1),"")</f>
        <v/>
      </c>
      <c r="H383" s="46">
        <f t="shared" si="19"/>
        <v>1</v>
      </c>
      <c r="I383" s="46" t="b">
        <f t="shared" si="20"/>
        <v>0</v>
      </c>
      <c r="J383" s="46" t="str">
        <f>IF(I383=FALSE,"",B383&amp;"@"&amp;COUNTIFS($B$2:B383,B383,$I$2:I383,TRUE))</f>
        <v/>
      </c>
    </row>
    <row r="384" spans="1:10">
      <c r="A384" s="6" t="s">
        <v>2290</v>
      </c>
      <c r="B384" s="6" t="s">
        <v>694</v>
      </c>
      <c r="C384" s="6">
        <v>7</v>
      </c>
      <c r="D384" s="6">
        <v>7</v>
      </c>
      <c r="E384" s="46" t="str">
        <f t="shared" si="18"/>
        <v/>
      </c>
      <c r="F384" s="81" t="str">
        <f>IF(E384="기사임",(COUNTIF($B$2:B384,B384)-COUNTIFS($B$2:B383,B384,$E$2:E383,"")),"")</f>
        <v/>
      </c>
      <c r="G384" s="46" t="str">
        <f>IF(F384=1,COUNTIF($F$1:F384,1),"")</f>
        <v/>
      </c>
      <c r="H384" s="46">
        <f t="shared" si="19"/>
        <v>1</v>
      </c>
      <c r="I384" s="46" t="b">
        <f t="shared" si="20"/>
        <v>0</v>
      </c>
      <c r="J384" s="46" t="str">
        <f>IF(I384=FALSE,"",B384&amp;"@"&amp;COUNTIFS($B$2:B384,B384,$I$2:I384,TRUE))</f>
        <v/>
      </c>
    </row>
    <row r="385" spans="1:10">
      <c r="A385" s="6" t="s">
        <v>2289</v>
      </c>
      <c r="B385" s="6" t="s">
        <v>694</v>
      </c>
      <c r="C385" s="6">
        <v>7</v>
      </c>
      <c r="D385" s="6">
        <v>7</v>
      </c>
      <c r="E385" s="46" t="str">
        <f t="shared" si="18"/>
        <v/>
      </c>
      <c r="F385" s="81" t="str">
        <f>IF(E385="기사임",(COUNTIF($B$2:B385,B385)-COUNTIFS($B$2:B384,B385,$E$2:E384,"")),"")</f>
        <v/>
      </c>
      <c r="G385" s="46" t="str">
        <f>IF(F385=1,COUNTIF($F$1:F385,1),"")</f>
        <v/>
      </c>
      <c r="H385" s="46">
        <f t="shared" si="19"/>
        <v>1</v>
      </c>
      <c r="I385" s="46" t="b">
        <f t="shared" si="20"/>
        <v>0</v>
      </c>
      <c r="J385" s="46" t="str">
        <f>IF(I385=FALSE,"",B385&amp;"@"&amp;COUNTIFS($B$2:B385,B385,$I$2:I385,TRUE))</f>
        <v/>
      </c>
    </row>
    <row r="386" spans="1:10">
      <c r="A386" s="6" t="s">
        <v>586</v>
      </c>
      <c r="B386" s="6" t="s">
        <v>675</v>
      </c>
      <c r="C386" s="6">
        <v>7</v>
      </c>
      <c r="D386" s="6">
        <v>6</v>
      </c>
      <c r="E386" s="46" t="str">
        <f t="shared" ref="E386:E449" si="21">IF(AND(LEFT(A386,17)="/global/archives/",ISNUMBER(_xlfn.NUMBERVALUE(MID(A386,18,1))),ISERROR(FIND("ckattempt",A386)),ISERROR(FIND("preview",A386))),"기사임","")</f>
        <v/>
      </c>
      <c r="F386" s="81" t="str">
        <f>IF(E386="기사임",(COUNTIF($B$2:B386,B386)-COUNTIFS($B$2:B385,B386,$E$2:E385,"")),"")</f>
        <v/>
      </c>
      <c r="G386" s="46" t="str">
        <f>IF(F386=1,COUNTIF($F$1:F386,1),"")</f>
        <v/>
      </c>
      <c r="H386" s="46">
        <f t="shared" ref="H386:H449" si="22">COUNTIF($L$2:$L$4,B386)</f>
        <v>1</v>
      </c>
      <c r="I386" s="46" t="b">
        <f t="shared" si="20"/>
        <v>0</v>
      </c>
      <c r="J386" s="46" t="str">
        <f>IF(I386=FALSE,"",B386&amp;"@"&amp;COUNTIFS($B$2:B386,B386,$I$2:I386,TRUE))</f>
        <v/>
      </c>
    </row>
    <row r="387" spans="1:10">
      <c r="A387" s="6" t="s">
        <v>631</v>
      </c>
      <c r="B387" s="6" t="s">
        <v>675</v>
      </c>
      <c r="C387" s="6">
        <v>7</v>
      </c>
      <c r="D387" s="6">
        <v>6</v>
      </c>
      <c r="E387" s="46" t="str">
        <f t="shared" si="21"/>
        <v/>
      </c>
      <c r="F387" s="81" t="str">
        <f>IF(E387="기사임",(COUNTIF($B$2:B387,B387)-COUNTIFS($B$2:B386,B387,$E$2:E386,"")),"")</f>
        <v/>
      </c>
      <c r="G387" s="46" t="str">
        <f>IF(F387=1,COUNTIF($F$1:F387,1),"")</f>
        <v/>
      </c>
      <c r="H387" s="46">
        <f t="shared" si="22"/>
        <v>1</v>
      </c>
      <c r="I387" s="46" t="b">
        <f t="shared" ref="I387:I450" si="23">AND(H387=1,F387&gt;=1,F387&lt;&gt;"")</f>
        <v>0</v>
      </c>
      <c r="J387" s="46" t="str">
        <f>IF(I387=FALSE,"",B387&amp;"@"&amp;COUNTIFS($B$2:B387,B387,$I$2:I387,TRUE))</f>
        <v/>
      </c>
    </row>
    <row r="388" spans="1:10">
      <c r="A388" s="6" t="s">
        <v>498</v>
      </c>
      <c r="B388" s="6" t="s">
        <v>676</v>
      </c>
      <c r="C388" s="6">
        <v>7</v>
      </c>
      <c r="D388" s="6">
        <v>8</v>
      </c>
      <c r="E388" s="46" t="str">
        <f t="shared" si="21"/>
        <v/>
      </c>
      <c r="F388" s="81" t="str">
        <f>IF(E388="기사임",(COUNTIF($B$2:B388,B388)-COUNTIFS($B$2:B387,B388,$E$2:E387,"")),"")</f>
        <v/>
      </c>
      <c r="G388" s="46" t="str">
        <f>IF(F388=1,COUNTIF($F$1:F388,1),"")</f>
        <v/>
      </c>
      <c r="H388" s="46">
        <f t="shared" si="22"/>
        <v>0</v>
      </c>
      <c r="I388" s="46" t="b">
        <f t="shared" si="23"/>
        <v>0</v>
      </c>
      <c r="J388" s="46" t="str">
        <f>IF(I388=FALSE,"",B388&amp;"@"&amp;COUNTIFS($B$2:B388,B388,$I$2:I388,TRUE))</f>
        <v/>
      </c>
    </row>
    <row r="389" spans="1:10">
      <c r="A389" s="6" t="s">
        <v>517</v>
      </c>
      <c r="B389" s="6" t="s">
        <v>690</v>
      </c>
      <c r="C389" s="6">
        <v>7</v>
      </c>
      <c r="D389" s="6">
        <v>5</v>
      </c>
      <c r="E389" s="46" t="str">
        <f t="shared" si="21"/>
        <v/>
      </c>
      <c r="F389" s="81" t="str">
        <f>IF(E389="기사임",(COUNTIF($B$2:B389,B389)-COUNTIFS($B$2:B388,B389,$E$2:E388,"")),"")</f>
        <v/>
      </c>
      <c r="G389" s="46" t="str">
        <f>IF(F389=1,COUNTIF($F$1:F389,1),"")</f>
        <v/>
      </c>
      <c r="H389" s="46">
        <f t="shared" si="22"/>
        <v>0</v>
      </c>
      <c r="I389" s="46" t="b">
        <f t="shared" si="23"/>
        <v>0</v>
      </c>
      <c r="J389" s="46" t="str">
        <f>IF(I389=FALSE,"",B389&amp;"@"&amp;COUNTIFS($B$2:B389,B389,$I$2:I389,TRUE))</f>
        <v/>
      </c>
    </row>
    <row r="390" spans="1:10">
      <c r="A390" s="6" t="s">
        <v>472</v>
      </c>
      <c r="B390" s="6" t="s">
        <v>691</v>
      </c>
      <c r="C390" s="6">
        <v>6</v>
      </c>
      <c r="D390" s="6">
        <v>4</v>
      </c>
      <c r="E390" s="46" t="str">
        <f t="shared" si="21"/>
        <v/>
      </c>
      <c r="F390" s="81" t="str">
        <f>IF(E390="기사임",(COUNTIF($B$2:B390,B390)-COUNTIFS($B$2:B389,B390,$E$2:E389,"")),"")</f>
        <v/>
      </c>
      <c r="G390" s="46" t="str">
        <f>IF(F390=1,COUNTIF($F$1:F390,1),"")</f>
        <v/>
      </c>
      <c r="H390" s="46">
        <f t="shared" si="22"/>
        <v>0</v>
      </c>
      <c r="I390" s="46" t="b">
        <f t="shared" si="23"/>
        <v>0</v>
      </c>
      <c r="J390" s="46" t="str">
        <f>IF(I390=FALSE,"",B390&amp;"@"&amp;COUNTIFS($B$2:B390,B390,$I$2:I390,TRUE))</f>
        <v/>
      </c>
    </row>
    <row r="391" spans="1:10">
      <c r="A391" s="6" t="s">
        <v>512</v>
      </c>
      <c r="B391" s="6" t="s">
        <v>676</v>
      </c>
      <c r="C391" s="6">
        <v>6</v>
      </c>
      <c r="D391" s="6">
        <v>4</v>
      </c>
      <c r="E391" s="46" t="str">
        <f t="shared" si="21"/>
        <v>기사임</v>
      </c>
      <c r="F391" s="81">
        <f>IF(E391="기사임",(COUNTIF($B$2:B391,B391)-COUNTIFS($B$2:B390,B391,$E$2:E390,"")),"")</f>
        <v>44</v>
      </c>
      <c r="G391" s="46" t="str">
        <f>IF(F391=1,COUNTIF($F$1:F391,1),"")</f>
        <v/>
      </c>
      <c r="H391" s="46">
        <f t="shared" si="22"/>
        <v>0</v>
      </c>
      <c r="I391" s="46" t="b">
        <f t="shared" si="23"/>
        <v>0</v>
      </c>
      <c r="J391" s="46" t="str">
        <f>IF(I391=FALSE,"",B391&amp;"@"&amp;COUNTIFS($B$2:B391,B391,$I$2:I391,TRUE))</f>
        <v/>
      </c>
    </row>
    <row r="392" spans="1:10">
      <c r="A392" s="6" t="s">
        <v>577</v>
      </c>
      <c r="B392" s="6" t="s">
        <v>677</v>
      </c>
      <c r="C392" s="6">
        <v>6</v>
      </c>
      <c r="D392" s="6">
        <v>5</v>
      </c>
      <c r="E392" s="46" t="str">
        <f t="shared" si="21"/>
        <v>기사임</v>
      </c>
      <c r="F392" s="81">
        <f>IF(E392="기사임",(COUNTIF($B$2:B392,B392)-COUNTIFS($B$2:B391,B392,$E$2:E391,"")),"")</f>
        <v>44</v>
      </c>
      <c r="G392" s="46" t="str">
        <f>IF(F392=1,COUNTIF($F$1:F392,1),"")</f>
        <v/>
      </c>
      <c r="H392" s="46">
        <f t="shared" si="22"/>
        <v>0</v>
      </c>
      <c r="I392" s="46" t="b">
        <f t="shared" si="23"/>
        <v>0</v>
      </c>
      <c r="J392" s="46" t="str">
        <f>IF(I392=FALSE,"",B392&amp;"@"&amp;COUNTIFS($B$2:B392,B392,$I$2:I392,TRUE))</f>
        <v/>
      </c>
    </row>
    <row r="393" spans="1:10">
      <c r="A393" s="6" t="s">
        <v>485</v>
      </c>
      <c r="B393" s="6" t="s">
        <v>675</v>
      </c>
      <c r="C393" s="6">
        <v>6</v>
      </c>
      <c r="D393" s="6">
        <v>6</v>
      </c>
      <c r="E393" s="46" t="str">
        <f t="shared" si="21"/>
        <v>기사임</v>
      </c>
      <c r="F393" s="81">
        <f>IF(E393="기사임",(COUNTIF($B$2:B393,B393)-COUNTIFS($B$2:B392,B393,$E$2:E392,"")),"")</f>
        <v>55</v>
      </c>
      <c r="G393" s="46" t="str">
        <f>IF(F393=1,COUNTIF($F$1:F393,1),"")</f>
        <v/>
      </c>
      <c r="H393" s="46">
        <f t="shared" si="22"/>
        <v>1</v>
      </c>
      <c r="I393" s="46" t="b">
        <f t="shared" si="23"/>
        <v>1</v>
      </c>
      <c r="J393" s="46" t="str">
        <f>IF(I393=FALSE,"",B393&amp;"@"&amp;COUNTIFS($B$2:B393,B393,$I$2:I393,TRUE))</f>
        <v>South Korea@55</v>
      </c>
    </row>
    <row r="394" spans="1:10">
      <c r="A394" s="6" t="s">
        <v>495</v>
      </c>
      <c r="B394" s="6" t="s">
        <v>680</v>
      </c>
      <c r="C394" s="6">
        <v>6</v>
      </c>
      <c r="D394" s="6">
        <v>5</v>
      </c>
      <c r="E394" s="46" t="str">
        <f t="shared" si="21"/>
        <v>기사임</v>
      </c>
      <c r="F394" s="81">
        <f>IF(E394="기사임",(COUNTIF($B$2:B394,B394)-COUNTIFS($B$2:B393,B394,$E$2:E393,"")),"")</f>
        <v>23</v>
      </c>
      <c r="G394" s="46" t="str">
        <f>IF(F394=1,COUNTIF($F$1:F394,1),"")</f>
        <v/>
      </c>
      <c r="H394" s="46">
        <f t="shared" si="22"/>
        <v>0</v>
      </c>
      <c r="I394" s="46" t="b">
        <f t="shared" si="23"/>
        <v>0</v>
      </c>
      <c r="J394" s="46" t="str">
        <f>IF(I394=FALSE,"",B394&amp;"@"&amp;COUNTIFS($B$2:B394,B394,$I$2:I394,TRUE))</f>
        <v/>
      </c>
    </row>
    <row r="395" spans="1:10">
      <c r="A395" s="6" t="s">
        <v>533</v>
      </c>
      <c r="B395" s="6" t="s">
        <v>675</v>
      </c>
      <c r="C395" s="6">
        <v>6</v>
      </c>
      <c r="D395" s="6">
        <v>3</v>
      </c>
      <c r="E395" s="46" t="str">
        <f t="shared" si="21"/>
        <v>기사임</v>
      </c>
      <c r="F395" s="81">
        <f>IF(E395="기사임",(COUNTIF($B$2:B395,B395)-COUNTIFS($B$2:B394,B395,$E$2:E394,"")),"")</f>
        <v>56</v>
      </c>
      <c r="G395" s="46" t="str">
        <f>IF(F395=1,COUNTIF($F$1:F395,1),"")</f>
        <v/>
      </c>
      <c r="H395" s="46">
        <f t="shared" si="22"/>
        <v>1</v>
      </c>
      <c r="I395" s="46" t="b">
        <f t="shared" si="23"/>
        <v>1</v>
      </c>
      <c r="J395" s="46" t="str">
        <f>IF(I395=FALSE,"",B395&amp;"@"&amp;COUNTIFS($B$2:B395,B395,$I$2:I395,TRUE))</f>
        <v>South Korea@56</v>
      </c>
    </row>
    <row r="396" spans="1:10">
      <c r="A396" s="6" t="s">
        <v>497</v>
      </c>
      <c r="B396" s="6" t="s">
        <v>676</v>
      </c>
      <c r="C396" s="6">
        <v>6</v>
      </c>
      <c r="D396" s="6">
        <v>6</v>
      </c>
      <c r="E396" s="46" t="str">
        <f t="shared" si="21"/>
        <v>기사임</v>
      </c>
      <c r="F396" s="81">
        <f>IF(E396="기사임",(COUNTIF($B$2:B396,B396)-COUNTIFS($B$2:B395,B396,$E$2:E395,"")),"")</f>
        <v>45</v>
      </c>
      <c r="G396" s="46" t="str">
        <f>IF(F396=1,COUNTIF($F$1:F396,1),"")</f>
        <v/>
      </c>
      <c r="H396" s="46">
        <f t="shared" si="22"/>
        <v>0</v>
      </c>
      <c r="I396" s="46" t="b">
        <f t="shared" si="23"/>
        <v>0</v>
      </c>
      <c r="J396" s="46" t="str">
        <f>IF(I396=FALSE,"",B396&amp;"@"&amp;COUNTIFS($B$2:B396,B396,$I$2:I396,TRUE))</f>
        <v/>
      </c>
    </row>
    <row r="397" spans="1:10">
      <c r="A397" s="6" t="s">
        <v>484</v>
      </c>
      <c r="B397" s="6" t="s">
        <v>677</v>
      </c>
      <c r="C397" s="6">
        <v>6</v>
      </c>
      <c r="D397" s="6">
        <v>6</v>
      </c>
      <c r="E397" s="46" t="str">
        <f t="shared" si="21"/>
        <v>기사임</v>
      </c>
      <c r="F397" s="81">
        <f>IF(E397="기사임",(COUNTIF($B$2:B397,B397)-COUNTIFS($B$2:B396,B397,$E$2:E396,"")),"")</f>
        <v>45</v>
      </c>
      <c r="G397" s="46" t="str">
        <f>IF(F397=1,COUNTIF($F$1:F397,1),"")</f>
        <v/>
      </c>
      <c r="H397" s="46">
        <f t="shared" si="22"/>
        <v>0</v>
      </c>
      <c r="I397" s="46" t="b">
        <f t="shared" si="23"/>
        <v>0</v>
      </c>
      <c r="J397" s="46" t="str">
        <f>IF(I397=FALSE,"",B397&amp;"@"&amp;COUNTIFS($B$2:B397,B397,$I$2:I397,TRUE))</f>
        <v/>
      </c>
    </row>
    <row r="398" spans="1:10">
      <c r="A398" s="6" t="s">
        <v>475</v>
      </c>
      <c r="B398" s="6" t="s">
        <v>676</v>
      </c>
      <c r="C398" s="6">
        <v>6</v>
      </c>
      <c r="D398" s="6">
        <v>6</v>
      </c>
      <c r="E398" s="46" t="str">
        <f t="shared" si="21"/>
        <v>기사임</v>
      </c>
      <c r="F398" s="81">
        <f>IF(E398="기사임",(COUNTIF($B$2:B398,B398)-COUNTIFS($B$2:B397,B398,$E$2:E397,"")),"")</f>
        <v>46</v>
      </c>
      <c r="G398" s="46" t="str">
        <f>IF(F398=1,COUNTIF($F$1:F398,1),"")</f>
        <v/>
      </c>
      <c r="H398" s="46">
        <f t="shared" si="22"/>
        <v>0</v>
      </c>
      <c r="I398" s="46" t="b">
        <f t="shared" si="23"/>
        <v>0</v>
      </c>
      <c r="J398" s="46" t="str">
        <f>IF(I398=FALSE,"",B398&amp;"@"&amp;COUNTIFS($B$2:B398,B398,$I$2:I398,TRUE))</f>
        <v/>
      </c>
    </row>
    <row r="399" spans="1:10">
      <c r="A399" s="6" t="s">
        <v>955</v>
      </c>
      <c r="B399" s="6" t="s">
        <v>676</v>
      </c>
      <c r="C399" s="6">
        <v>6</v>
      </c>
      <c r="D399" s="6">
        <v>9</v>
      </c>
      <c r="E399" s="46" t="str">
        <f t="shared" si="21"/>
        <v>기사임</v>
      </c>
      <c r="F399" s="81">
        <f>IF(E399="기사임",(COUNTIF($B$2:B399,B399)-COUNTIFS($B$2:B398,B399,$E$2:E398,"")),"")</f>
        <v>47</v>
      </c>
      <c r="G399" s="46" t="str">
        <f>IF(F399=1,COUNTIF($F$1:F399,1),"")</f>
        <v/>
      </c>
      <c r="H399" s="46">
        <f t="shared" si="22"/>
        <v>0</v>
      </c>
      <c r="I399" s="46" t="b">
        <f t="shared" si="23"/>
        <v>0</v>
      </c>
      <c r="J399" s="46" t="str">
        <f>IF(I399=FALSE,"",B399&amp;"@"&amp;COUNTIFS($B$2:B399,B399,$I$2:I399,TRUE))</f>
        <v/>
      </c>
    </row>
    <row r="400" spans="1:10">
      <c r="A400" s="6" t="s">
        <v>1068</v>
      </c>
      <c r="B400" s="6" t="s">
        <v>675</v>
      </c>
      <c r="C400" s="6">
        <v>6</v>
      </c>
      <c r="D400" s="6">
        <v>7</v>
      </c>
      <c r="E400" s="46" t="str">
        <f t="shared" si="21"/>
        <v>기사임</v>
      </c>
      <c r="F400" s="81">
        <f>IF(E400="기사임",(COUNTIF($B$2:B400,B400)-COUNTIFS($B$2:B399,B400,$E$2:E399,"")),"")</f>
        <v>57</v>
      </c>
      <c r="G400" s="46" t="str">
        <f>IF(F400=1,COUNTIF($F$1:F400,1),"")</f>
        <v/>
      </c>
      <c r="H400" s="46">
        <f t="shared" si="22"/>
        <v>1</v>
      </c>
      <c r="I400" s="46" t="b">
        <f t="shared" si="23"/>
        <v>1</v>
      </c>
      <c r="J400" s="46" t="str">
        <f>IF(I400=FALSE,"",B400&amp;"@"&amp;COUNTIFS($B$2:B400,B400,$I$2:I400,TRUE))</f>
        <v>South Korea@57</v>
      </c>
    </row>
    <row r="401" spans="1:10">
      <c r="A401" s="6" t="s">
        <v>1931</v>
      </c>
      <c r="B401" s="6" t="s">
        <v>675</v>
      </c>
      <c r="C401" s="6">
        <v>6</v>
      </c>
      <c r="D401" s="6">
        <v>5</v>
      </c>
      <c r="E401" s="46" t="str">
        <f t="shared" si="21"/>
        <v>기사임</v>
      </c>
      <c r="F401" s="81">
        <f>IF(E401="기사임",(COUNTIF($B$2:B401,B401)-COUNTIFS($B$2:B400,B401,$E$2:E400,"")),"")</f>
        <v>58</v>
      </c>
      <c r="G401" s="46" t="str">
        <f>IF(F401=1,COUNTIF($F$1:F401,1),"")</f>
        <v/>
      </c>
      <c r="H401" s="46">
        <f t="shared" si="22"/>
        <v>1</v>
      </c>
      <c r="I401" s="46" t="b">
        <f t="shared" si="23"/>
        <v>1</v>
      </c>
      <c r="J401" s="46" t="str">
        <f>IF(I401=FALSE,"",B401&amp;"@"&amp;COUNTIFS($B$2:B401,B401,$I$2:I401,TRUE))</f>
        <v>South Korea@58</v>
      </c>
    </row>
    <row r="402" spans="1:10">
      <c r="A402" s="6" t="s">
        <v>1114</v>
      </c>
      <c r="B402" s="6" t="s">
        <v>676</v>
      </c>
      <c r="C402" s="6">
        <v>6</v>
      </c>
      <c r="D402" s="6">
        <v>6</v>
      </c>
      <c r="E402" s="46" t="str">
        <f t="shared" si="21"/>
        <v>기사임</v>
      </c>
      <c r="F402" s="81">
        <f>IF(E402="기사임",(COUNTIF($B$2:B402,B402)-COUNTIFS($B$2:B401,B402,$E$2:E401,"")),"")</f>
        <v>48</v>
      </c>
      <c r="G402" s="46" t="str">
        <f>IF(F402=1,COUNTIF($F$1:F402,1),"")</f>
        <v/>
      </c>
      <c r="H402" s="46">
        <f t="shared" si="22"/>
        <v>0</v>
      </c>
      <c r="I402" s="46" t="b">
        <f t="shared" si="23"/>
        <v>0</v>
      </c>
      <c r="J402" s="46" t="str">
        <f>IF(I402=FALSE,"",B402&amp;"@"&amp;COUNTIFS($B$2:B402,B402,$I$2:I402,TRUE))</f>
        <v/>
      </c>
    </row>
    <row r="403" spans="1:10">
      <c r="A403" s="6" t="s">
        <v>1169</v>
      </c>
      <c r="B403" s="6" t="s">
        <v>677</v>
      </c>
      <c r="C403" s="6">
        <v>6</v>
      </c>
      <c r="D403" s="6">
        <v>5</v>
      </c>
      <c r="E403" s="46" t="str">
        <f t="shared" si="21"/>
        <v>기사임</v>
      </c>
      <c r="F403" s="81">
        <f>IF(E403="기사임",(COUNTIF($B$2:B403,B403)-COUNTIFS($B$2:B402,B403,$E$2:E402,"")),"")</f>
        <v>46</v>
      </c>
      <c r="G403" s="46" t="str">
        <f>IF(F403=1,COUNTIF($F$1:F403,1),"")</f>
        <v/>
      </c>
      <c r="H403" s="46">
        <f t="shared" si="22"/>
        <v>0</v>
      </c>
      <c r="I403" s="46" t="b">
        <f t="shared" si="23"/>
        <v>0</v>
      </c>
      <c r="J403" s="46" t="str">
        <f>IF(I403=FALSE,"",B403&amp;"@"&amp;COUNTIFS($B$2:B403,B403,$I$2:I403,TRUE))</f>
        <v/>
      </c>
    </row>
    <row r="404" spans="1:10">
      <c r="A404" s="6" t="s">
        <v>1198</v>
      </c>
      <c r="B404" s="6" t="s">
        <v>718</v>
      </c>
      <c r="C404" s="6">
        <v>6</v>
      </c>
      <c r="D404" s="6">
        <v>4</v>
      </c>
      <c r="E404" s="46" t="str">
        <f t="shared" si="21"/>
        <v>기사임</v>
      </c>
      <c r="F404" s="81">
        <f>IF(E404="기사임",(COUNTIF($B$2:B404,B404)-COUNTIFS($B$2:B403,B404,$E$2:E403,"")),"")</f>
        <v>2</v>
      </c>
      <c r="G404" s="46" t="str">
        <f>IF(F404=1,COUNTIF($F$1:F404,1),"")</f>
        <v/>
      </c>
      <c r="H404" s="46">
        <f t="shared" si="22"/>
        <v>0</v>
      </c>
      <c r="I404" s="46" t="b">
        <f t="shared" si="23"/>
        <v>0</v>
      </c>
      <c r="J404" s="46" t="str">
        <f>IF(I404=FALSE,"",B404&amp;"@"&amp;COUNTIFS($B$2:B404,B404,$I$2:I404,TRUE))</f>
        <v/>
      </c>
    </row>
    <row r="405" spans="1:10">
      <c r="A405" s="6" t="s">
        <v>1252</v>
      </c>
      <c r="B405" s="6" t="s">
        <v>677</v>
      </c>
      <c r="C405" s="6">
        <v>6</v>
      </c>
      <c r="D405" s="6">
        <v>6</v>
      </c>
      <c r="E405" s="46" t="str">
        <f t="shared" si="21"/>
        <v>기사임</v>
      </c>
      <c r="F405" s="81">
        <f>IF(E405="기사임",(COUNTIF($B$2:B405,B405)-COUNTIFS($B$2:B404,B405,$E$2:E404,"")),"")</f>
        <v>47</v>
      </c>
      <c r="G405" s="46" t="str">
        <f>IF(F405=1,COUNTIF($F$1:F405,1),"")</f>
        <v/>
      </c>
      <c r="H405" s="46">
        <f t="shared" si="22"/>
        <v>0</v>
      </c>
      <c r="I405" s="46" t="b">
        <f t="shared" si="23"/>
        <v>0</v>
      </c>
      <c r="J405" s="46" t="str">
        <f>IF(I405=FALSE,"",B405&amp;"@"&amp;COUNTIFS($B$2:B405,B405,$I$2:I405,TRUE))</f>
        <v/>
      </c>
    </row>
    <row r="406" spans="1:10">
      <c r="A406" s="6" t="s">
        <v>1294</v>
      </c>
      <c r="B406" s="6" t="s">
        <v>675</v>
      </c>
      <c r="C406" s="6">
        <v>6</v>
      </c>
      <c r="D406" s="6">
        <v>6</v>
      </c>
      <c r="E406" s="46" t="str">
        <f t="shared" si="21"/>
        <v>기사임</v>
      </c>
      <c r="F406" s="81">
        <f>IF(E406="기사임",(COUNTIF($B$2:B406,B406)-COUNTIFS($B$2:B405,B406,$E$2:E405,"")),"")</f>
        <v>59</v>
      </c>
      <c r="G406" s="46" t="str">
        <f>IF(F406=1,COUNTIF($F$1:F406,1),"")</f>
        <v/>
      </c>
      <c r="H406" s="46">
        <f t="shared" si="22"/>
        <v>1</v>
      </c>
      <c r="I406" s="46" t="b">
        <f t="shared" si="23"/>
        <v>1</v>
      </c>
      <c r="J406" s="46" t="str">
        <f>IF(I406=FALSE,"",B406&amp;"@"&amp;COUNTIFS($B$2:B406,B406,$I$2:I406,TRUE))</f>
        <v>South Korea@59</v>
      </c>
    </row>
    <row r="407" spans="1:10">
      <c r="A407" s="6" t="s">
        <v>1294</v>
      </c>
      <c r="B407" s="6" t="s">
        <v>676</v>
      </c>
      <c r="C407" s="6">
        <v>6</v>
      </c>
      <c r="D407" s="6">
        <v>6</v>
      </c>
      <c r="E407" s="46" t="str">
        <f t="shared" si="21"/>
        <v>기사임</v>
      </c>
      <c r="F407" s="81">
        <f>IF(E407="기사임",(COUNTIF($B$2:B407,B407)-COUNTIFS($B$2:B406,B407,$E$2:E406,"")),"")</f>
        <v>49</v>
      </c>
      <c r="G407" s="46" t="str">
        <f>IF(F407=1,COUNTIF($F$1:F407,1),"")</f>
        <v/>
      </c>
      <c r="H407" s="46">
        <f t="shared" si="22"/>
        <v>0</v>
      </c>
      <c r="I407" s="46" t="b">
        <f t="shared" si="23"/>
        <v>0</v>
      </c>
      <c r="J407" s="46" t="str">
        <f>IF(I407=FALSE,"",B407&amp;"@"&amp;COUNTIFS($B$2:B407,B407,$I$2:I407,TRUE))</f>
        <v/>
      </c>
    </row>
    <row r="408" spans="1:10">
      <c r="A408" s="6" t="s">
        <v>1305</v>
      </c>
      <c r="B408" s="6" t="s">
        <v>680</v>
      </c>
      <c r="C408" s="6">
        <v>6</v>
      </c>
      <c r="D408" s="6">
        <v>7</v>
      </c>
      <c r="E408" s="46" t="str">
        <f t="shared" si="21"/>
        <v>기사임</v>
      </c>
      <c r="F408" s="81">
        <f>IF(E408="기사임",(COUNTIF($B$2:B408,B408)-COUNTIFS($B$2:B407,B408,$E$2:E407,"")),"")</f>
        <v>24</v>
      </c>
      <c r="G408" s="46" t="str">
        <f>IF(F408=1,COUNTIF($F$1:F408,1),"")</f>
        <v/>
      </c>
      <c r="H408" s="46">
        <f t="shared" si="22"/>
        <v>0</v>
      </c>
      <c r="I408" s="46" t="b">
        <f t="shared" si="23"/>
        <v>0</v>
      </c>
      <c r="J408" s="46" t="str">
        <f>IF(I408=FALSE,"",B408&amp;"@"&amp;COUNTIFS($B$2:B408,B408,$I$2:I408,TRUE))</f>
        <v/>
      </c>
    </row>
    <row r="409" spans="1:10">
      <c r="A409" s="6" t="s">
        <v>1367</v>
      </c>
      <c r="B409" s="6" t="s">
        <v>675</v>
      </c>
      <c r="C409" s="6">
        <v>6</v>
      </c>
      <c r="D409" s="6">
        <v>3</v>
      </c>
      <c r="E409" s="46" t="str">
        <f t="shared" si="21"/>
        <v>기사임</v>
      </c>
      <c r="F409" s="81">
        <f>IF(E409="기사임",(COUNTIF($B$2:B409,B409)-COUNTIFS($B$2:B408,B409,$E$2:E408,"")),"")</f>
        <v>60</v>
      </c>
      <c r="G409" s="46" t="str">
        <f>IF(F409=1,COUNTIF($F$1:F409,1),"")</f>
        <v/>
      </c>
      <c r="H409" s="46">
        <f t="shared" si="22"/>
        <v>1</v>
      </c>
      <c r="I409" s="46" t="b">
        <f t="shared" si="23"/>
        <v>1</v>
      </c>
      <c r="J409" s="46" t="str">
        <f>IF(I409=FALSE,"",B409&amp;"@"&amp;COUNTIFS($B$2:B409,B409,$I$2:I409,TRUE))</f>
        <v>South Korea@60</v>
      </c>
    </row>
    <row r="410" spans="1:10">
      <c r="A410" s="6" t="s">
        <v>1369</v>
      </c>
      <c r="B410" s="6" t="s">
        <v>680</v>
      </c>
      <c r="C410" s="6">
        <v>6</v>
      </c>
      <c r="D410" s="6">
        <v>6</v>
      </c>
      <c r="E410" s="46" t="str">
        <f t="shared" si="21"/>
        <v>기사임</v>
      </c>
      <c r="F410" s="81">
        <f>IF(E410="기사임",(COUNTIF($B$2:B410,B410)-COUNTIFS($B$2:B409,B410,$E$2:E409,"")),"")</f>
        <v>25</v>
      </c>
      <c r="G410" s="46" t="str">
        <f>IF(F410=1,COUNTIF($F$1:F410,1),"")</f>
        <v/>
      </c>
      <c r="H410" s="46">
        <f t="shared" si="22"/>
        <v>0</v>
      </c>
      <c r="I410" s="46" t="b">
        <f t="shared" si="23"/>
        <v>0</v>
      </c>
      <c r="J410" s="46" t="str">
        <f>IF(I410=FALSE,"",B410&amp;"@"&amp;COUNTIFS($B$2:B410,B410,$I$2:I410,TRUE))</f>
        <v/>
      </c>
    </row>
    <row r="411" spans="1:10">
      <c r="A411" s="6" t="s">
        <v>1427</v>
      </c>
      <c r="B411" s="6" t="s">
        <v>675</v>
      </c>
      <c r="C411" s="6">
        <v>6</v>
      </c>
      <c r="D411" s="6">
        <v>5</v>
      </c>
      <c r="E411" s="46" t="str">
        <f t="shared" si="21"/>
        <v>기사임</v>
      </c>
      <c r="F411" s="81">
        <f>IF(E411="기사임",(COUNTIF($B$2:B411,B411)-COUNTIFS($B$2:B410,B411,$E$2:E410,"")),"")</f>
        <v>61</v>
      </c>
      <c r="G411" s="46" t="str">
        <f>IF(F411=1,COUNTIF($F$1:F411,1),"")</f>
        <v/>
      </c>
      <c r="H411" s="46">
        <f t="shared" si="22"/>
        <v>1</v>
      </c>
      <c r="I411" s="46" t="b">
        <f t="shared" si="23"/>
        <v>1</v>
      </c>
      <c r="J411" s="46" t="str">
        <f>IF(I411=FALSE,"",B411&amp;"@"&amp;COUNTIFS($B$2:B411,B411,$I$2:I411,TRUE))</f>
        <v>South Korea@61</v>
      </c>
    </row>
    <row r="412" spans="1:10">
      <c r="A412" s="6" t="s">
        <v>1432</v>
      </c>
      <c r="B412" s="6" t="s">
        <v>676</v>
      </c>
      <c r="C412" s="6">
        <v>6</v>
      </c>
      <c r="D412" s="6">
        <v>7</v>
      </c>
      <c r="E412" s="46" t="str">
        <f t="shared" si="21"/>
        <v>기사임</v>
      </c>
      <c r="F412" s="81">
        <f>IF(E412="기사임",(COUNTIF($B$2:B412,B412)-COUNTIFS($B$2:B411,B412,$E$2:E411,"")),"")</f>
        <v>50</v>
      </c>
      <c r="G412" s="46" t="str">
        <f>IF(F412=1,COUNTIF($F$1:F412,1),"")</f>
        <v/>
      </c>
      <c r="H412" s="46">
        <f t="shared" si="22"/>
        <v>0</v>
      </c>
      <c r="I412" s="46" t="b">
        <f t="shared" si="23"/>
        <v>0</v>
      </c>
      <c r="J412" s="46" t="str">
        <f>IF(I412=FALSE,"",B412&amp;"@"&amp;COUNTIFS($B$2:B412,B412,$I$2:I412,TRUE))</f>
        <v/>
      </c>
    </row>
    <row r="413" spans="1:10">
      <c r="A413" s="6" t="s">
        <v>1426</v>
      </c>
      <c r="B413" s="6" t="s">
        <v>680</v>
      </c>
      <c r="C413" s="6">
        <v>6</v>
      </c>
      <c r="D413" s="6">
        <v>6</v>
      </c>
      <c r="E413" s="46" t="str">
        <f t="shared" si="21"/>
        <v>기사임</v>
      </c>
      <c r="F413" s="81">
        <f>IF(E413="기사임",(COUNTIF($B$2:B413,B413)-COUNTIFS($B$2:B412,B413,$E$2:E412,"")),"")</f>
        <v>26</v>
      </c>
      <c r="G413" s="46" t="str">
        <f>IF(F413=1,COUNTIF($F$1:F413,1),"")</f>
        <v/>
      </c>
      <c r="H413" s="46">
        <f t="shared" si="22"/>
        <v>0</v>
      </c>
      <c r="I413" s="46" t="b">
        <f t="shared" si="23"/>
        <v>0</v>
      </c>
      <c r="J413" s="46" t="str">
        <f>IF(I413=FALSE,"",B413&amp;"@"&amp;COUNTIFS($B$2:B413,B413,$I$2:I413,TRUE))</f>
        <v/>
      </c>
    </row>
    <row r="414" spans="1:10">
      <c r="A414" s="6" t="s">
        <v>1481</v>
      </c>
      <c r="B414" s="6" t="s">
        <v>676</v>
      </c>
      <c r="C414" s="6">
        <v>6</v>
      </c>
      <c r="D414" s="6">
        <v>7</v>
      </c>
      <c r="E414" s="46" t="str">
        <f t="shared" si="21"/>
        <v>기사임</v>
      </c>
      <c r="F414" s="81">
        <f>IF(E414="기사임",(COUNTIF($B$2:B414,B414)-COUNTIFS($B$2:B413,B414,$E$2:E413,"")),"")</f>
        <v>51</v>
      </c>
      <c r="G414" s="46" t="str">
        <f>IF(F414=1,COUNTIF($F$1:F414,1),"")</f>
        <v/>
      </c>
      <c r="H414" s="46">
        <f t="shared" si="22"/>
        <v>0</v>
      </c>
      <c r="I414" s="46" t="b">
        <f t="shared" si="23"/>
        <v>0</v>
      </c>
      <c r="J414" s="46" t="str">
        <f>IF(I414=FALSE,"",B414&amp;"@"&amp;COUNTIFS($B$2:B414,B414,$I$2:I414,TRUE))</f>
        <v/>
      </c>
    </row>
    <row r="415" spans="1:10">
      <c r="A415" s="6" t="s">
        <v>1489</v>
      </c>
      <c r="B415" s="6" t="s">
        <v>676</v>
      </c>
      <c r="C415" s="6">
        <v>6</v>
      </c>
      <c r="D415" s="6">
        <v>6</v>
      </c>
      <c r="E415" s="46" t="str">
        <f t="shared" si="21"/>
        <v>기사임</v>
      </c>
      <c r="F415" s="81">
        <f>IF(E415="기사임",(COUNTIF($B$2:B415,B415)-COUNTIFS($B$2:B414,B415,$E$2:E414,"")),"")</f>
        <v>52</v>
      </c>
      <c r="G415" s="46" t="str">
        <f>IF(F415=1,COUNTIF($F$1:F415,1),"")</f>
        <v/>
      </c>
      <c r="H415" s="46">
        <f t="shared" si="22"/>
        <v>0</v>
      </c>
      <c r="I415" s="46" t="b">
        <f t="shared" si="23"/>
        <v>0</v>
      </c>
      <c r="J415" s="46" t="str">
        <f>IF(I415=FALSE,"",B415&amp;"@"&amp;COUNTIFS($B$2:B415,B415,$I$2:I415,TRUE))</f>
        <v/>
      </c>
    </row>
    <row r="416" spans="1:10">
      <c r="A416" s="6" t="s">
        <v>1551</v>
      </c>
      <c r="B416" s="6" t="s">
        <v>680</v>
      </c>
      <c r="C416" s="6">
        <v>6</v>
      </c>
      <c r="D416" s="6">
        <v>6</v>
      </c>
      <c r="E416" s="46" t="str">
        <f t="shared" si="21"/>
        <v>기사임</v>
      </c>
      <c r="F416" s="81">
        <f>IF(E416="기사임",(COUNTIF($B$2:B416,B416)-COUNTIFS($B$2:B415,B416,$E$2:E415,"")),"")</f>
        <v>27</v>
      </c>
      <c r="G416" s="46" t="str">
        <f>IF(F416=1,COUNTIF($F$1:F416,1),"")</f>
        <v/>
      </c>
      <c r="H416" s="46">
        <f t="shared" si="22"/>
        <v>0</v>
      </c>
      <c r="I416" s="46" t="b">
        <f t="shared" si="23"/>
        <v>0</v>
      </c>
      <c r="J416" s="46" t="str">
        <f>IF(I416=FALSE,"",B416&amp;"@"&amp;COUNTIFS($B$2:B416,B416,$I$2:I416,TRUE))</f>
        <v/>
      </c>
    </row>
    <row r="417" spans="1:10">
      <c r="A417" s="6" t="s">
        <v>1552</v>
      </c>
      <c r="B417" s="6" t="s">
        <v>682</v>
      </c>
      <c r="C417" s="6">
        <v>6</v>
      </c>
      <c r="D417" s="6">
        <v>7</v>
      </c>
      <c r="E417" s="46" t="str">
        <f t="shared" si="21"/>
        <v>기사임</v>
      </c>
      <c r="F417" s="81">
        <f>IF(E417="기사임",(COUNTIF($B$2:B417,B417)-COUNTIFS($B$2:B416,B417,$E$2:E416,"")),"")</f>
        <v>10</v>
      </c>
      <c r="G417" s="46" t="str">
        <f>IF(F417=1,COUNTIF($F$1:F417,1),"")</f>
        <v/>
      </c>
      <c r="H417" s="46">
        <f t="shared" si="22"/>
        <v>0</v>
      </c>
      <c r="I417" s="46" t="b">
        <f t="shared" si="23"/>
        <v>0</v>
      </c>
      <c r="J417" s="46" t="str">
        <f>IF(I417=FALSE,"",B417&amp;"@"&amp;COUNTIFS($B$2:B417,B417,$I$2:I417,TRUE))</f>
        <v/>
      </c>
    </row>
    <row r="418" spans="1:10">
      <c r="A418" s="6" t="s">
        <v>1549</v>
      </c>
      <c r="B418" s="6" t="s">
        <v>676</v>
      </c>
      <c r="C418" s="6">
        <v>6</v>
      </c>
      <c r="D418" s="6">
        <v>5</v>
      </c>
      <c r="E418" s="46" t="str">
        <f t="shared" si="21"/>
        <v>기사임</v>
      </c>
      <c r="F418" s="81">
        <f>IF(E418="기사임",(COUNTIF($B$2:B418,B418)-COUNTIFS($B$2:B417,B418,$E$2:E417,"")),"")</f>
        <v>53</v>
      </c>
      <c r="G418" s="46" t="str">
        <f>IF(F418=1,COUNTIF($F$1:F418,1),"")</f>
        <v/>
      </c>
      <c r="H418" s="46">
        <f t="shared" si="22"/>
        <v>0</v>
      </c>
      <c r="I418" s="46" t="b">
        <f t="shared" si="23"/>
        <v>0</v>
      </c>
      <c r="J418" s="46" t="str">
        <f>IF(I418=FALSE,"",B418&amp;"@"&amp;COUNTIFS($B$2:B418,B418,$I$2:I418,TRUE))</f>
        <v/>
      </c>
    </row>
    <row r="419" spans="1:10">
      <c r="A419" s="6" t="s">
        <v>1606</v>
      </c>
      <c r="B419" s="6" t="s">
        <v>676</v>
      </c>
      <c r="C419" s="6">
        <v>6</v>
      </c>
      <c r="D419" s="6">
        <v>6</v>
      </c>
      <c r="E419" s="46" t="str">
        <f t="shared" si="21"/>
        <v>기사임</v>
      </c>
      <c r="F419" s="81">
        <f>IF(E419="기사임",(COUNTIF($B$2:B419,B419)-COUNTIFS($B$2:B418,B419,$E$2:E418,"")),"")</f>
        <v>54</v>
      </c>
      <c r="G419" s="46" t="str">
        <f>IF(F419=1,COUNTIF($F$1:F419,1),"")</f>
        <v/>
      </c>
      <c r="H419" s="46">
        <f t="shared" si="22"/>
        <v>0</v>
      </c>
      <c r="I419" s="46" t="b">
        <f t="shared" si="23"/>
        <v>0</v>
      </c>
      <c r="J419" s="46" t="str">
        <f>IF(I419=FALSE,"",B419&amp;"@"&amp;COUNTIFS($B$2:B419,B419,$I$2:I419,TRUE))</f>
        <v/>
      </c>
    </row>
    <row r="420" spans="1:10">
      <c r="A420" s="6" t="s">
        <v>1919</v>
      </c>
      <c r="B420" s="6" t="s">
        <v>679</v>
      </c>
      <c r="C420" s="6">
        <v>6</v>
      </c>
      <c r="D420" s="6">
        <v>5</v>
      </c>
      <c r="E420" s="46" t="str">
        <f t="shared" si="21"/>
        <v>기사임</v>
      </c>
      <c r="F420" s="81">
        <f>IF(E420="기사임",(COUNTIF($B$2:B420,B420)-COUNTIFS($B$2:B419,B420,$E$2:E419,"")),"")</f>
        <v>7</v>
      </c>
      <c r="G420" s="46" t="str">
        <f>IF(F420=1,COUNTIF($F$1:F420,1),"")</f>
        <v/>
      </c>
      <c r="H420" s="46">
        <f t="shared" si="22"/>
        <v>0</v>
      </c>
      <c r="I420" s="46" t="b">
        <f t="shared" si="23"/>
        <v>0</v>
      </c>
      <c r="J420" s="46" t="str">
        <f>IF(I420=FALSE,"",B420&amp;"@"&amp;COUNTIFS($B$2:B420,B420,$I$2:I420,TRUE))</f>
        <v/>
      </c>
    </row>
    <row r="421" spans="1:10">
      <c r="A421" s="6" t="s">
        <v>1959</v>
      </c>
      <c r="B421" s="6" t="s">
        <v>675</v>
      </c>
      <c r="C421" s="6">
        <v>6</v>
      </c>
      <c r="D421" s="6">
        <v>7</v>
      </c>
      <c r="E421" s="46" t="str">
        <f t="shared" si="21"/>
        <v>기사임</v>
      </c>
      <c r="F421" s="81">
        <f>IF(E421="기사임",(COUNTIF($B$2:B421,B421)-COUNTIFS($B$2:B420,B421,$E$2:E420,"")),"")</f>
        <v>62</v>
      </c>
      <c r="G421" s="46" t="str">
        <f>IF(F421=1,COUNTIF($F$1:F421,1),"")</f>
        <v/>
      </c>
      <c r="H421" s="46">
        <f t="shared" si="22"/>
        <v>1</v>
      </c>
      <c r="I421" s="46" t="b">
        <f t="shared" si="23"/>
        <v>1</v>
      </c>
      <c r="J421" s="46" t="str">
        <f>IF(I421=FALSE,"",B421&amp;"@"&amp;COUNTIFS($B$2:B421,B421,$I$2:I421,TRUE))</f>
        <v>South Korea@62</v>
      </c>
    </row>
    <row r="422" spans="1:10">
      <c r="A422" s="6" t="s">
        <v>1958</v>
      </c>
      <c r="B422" s="6" t="s">
        <v>675</v>
      </c>
      <c r="C422" s="6">
        <v>6</v>
      </c>
      <c r="D422" s="6">
        <v>6</v>
      </c>
      <c r="E422" s="46" t="str">
        <f t="shared" si="21"/>
        <v>기사임</v>
      </c>
      <c r="F422" s="81">
        <f>IF(E422="기사임",(COUNTIF($B$2:B422,B422)-COUNTIFS($B$2:B421,B422,$E$2:E421,"")),"")</f>
        <v>63</v>
      </c>
      <c r="G422" s="46" t="str">
        <f>IF(F422=1,COUNTIF($F$1:F422,1),"")</f>
        <v/>
      </c>
      <c r="H422" s="46">
        <f t="shared" si="22"/>
        <v>1</v>
      </c>
      <c r="I422" s="46" t="b">
        <f t="shared" si="23"/>
        <v>1</v>
      </c>
      <c r="J422" s="46" t="str">
        <f>IF(I422=FALSE,"",B422&amp;"@"&amp;COUNTIFS($B$2:B422,B422,$I$2:I422,TRUE))</f>
        <v>South Korea@63</v>
      </c>
    </row>
    <row r="423" spans="1:10">
      <c r="A423" s="6" t="s">
        <v>2028</v>
      </c>
      <c r="B423" s="6" t="s">
        <v>681</v>
      </c>
      <c r="C423" s="6">
        <v>6</v>
      </c>
      <c r="D423" s="6">
        <v>6</v>
      </c>
      <c r="E423" s="46" t="str">
        <f t="shared" si="21"/>
        <v>기사임</v>
      </c>
      <c r="F423" s="81">
        <f>IF(E423="기사임",(COUNTIF($B$2:B423,B423)-COUNTIFS($B$2:B422,B423,$E$2:E422,"")),"")</f>
        <v>8</v>
      </c>
      <c r="G423" s="46" t="str">
        <f>IF(F423=1,COUNTIF($F$1:F423,1),"")</f>
        <v/>
      </c>
      <c r="H423" s="46">
        <f t="shared" si="22"/>
        <v>0</v>
      </c>
      <c r="I423" s="46" t="b">
        <f t="shared" si="23"/>
        <v>0</v>
      </c>
      <c r="J423" s="46" t="str">
        <f>IF(I423=FALSE,"",B423&amp;"@"&amp;COUNTIFS($B$2:B423,B423,$I$2:I423,TRUE))</f>
        <v/>
      </c>
    </row>
    <row r="424" spans="1:10">
      <c r="A424" s="6" t="s">
        <v>2027</v>
      </c>
      <c r="B424" s="6" t="s">
        <v>1692</v>
      </c>
      <c r="C424" s="6">
        <v>6</v>
      </c>
      <c r="D424" s="6">
        <v>3</v>
      </c>
      <c r="E424" s="46" t="str">
        <f t="shared" si="21"/>
        <v>기사임</v>
      </c>
      <c r="F424" s="81">
        <f>IF(E424="기사임",(COUNTIF($B$2:B424,B424)-COUNTIFS($B$2:B423,B424,$E$2:E423,"")),"")</f>
        <v>1</v>
      </c>
      <c r="G424" s="46">
        <f>IF(F424=1,COUNTIF($F$1:F424,1),"")</f>
        <v>31</v>
      </c>
      <c r="H424" s="46">
        <f t="shared" si="22"/>
        <v>0</v>
      </c>
      <c r="I424" s="46" t="b">
        <f t="shared" si="23"/>
        <v>0</v>
      </c>
      <c r="J424" s="46" t="str">
        <f>IF(I424=FALSE,"",B424&amp;"@"&amp;COUNTIFS($B$2:B424,B424,$I$2:I424,TRUE))</f>
        <v/>
      </c>
    </row>
    <row r="425" spans="1:10">
      <c r="A425" s="6" t="s">
        <v>2027</v>
      </c>
      <c r="B425" s="6" t="s">
        <v>676</v>
      </c>
      <c r="C425" s="6">
        <v>6</v>
      </c>
      <c r="D425" s="6">
        <v>6</v>
      </c>
      <c r="E425" s="46" t="str">
        <f t="shared" si="21"/>
        <v>기사임</v>
      </c>
      <c r="F425" s="81">
        <f>IF(E425="기사임",(COUNTIF($B$2:B425,B425)-COUNTIFS($B$2:B424,B425,$E$2:E424,"")),"")</f>
        <v>55</v>
      </c>
      <c r="G425" s="46" t="str">
        <f>IF(F425=1,COUNTIF($F$1:F425,1),"")</f>
        <v/>
      </c>
      <c r="H425" s="46">
        <f t="shared" si="22"/>
        <v>0</v>
      </c>
      <c r="I425" s="46" t="b">
        <f t="shared" si="23"/>
        <v>0</v>
      </c>
      <c r="J425" s="46" t="str">
        <f>IF(I425=FALSE,"",B425&amp;"@"&amp;COUNTIFS($B$2:B425,B425,$I$2:I425,TRUE))</f>
        <v/>
      </c>
    </row>
    <row r="426" spans="1:10">
      <c r="A426" s="6" t="s">
        <v>2023</v>
      </c>
      <c r="B426" s="6" t="s">
        <v>681</v>
      </c>
      <c r="C426" s="6">
        <v>6</v>
      </c>
      <c r="D426" s="6">
        <v>9</v>
      </c>
      <c r="E426" s="46" t="str">
        <f t="shared" si="21"/>
        <v>기사임</v>
      </c>
      <c r="F426" s="81">
        <f>IF(E426="기사임",(COUNTIF($B$2:B426,B426)-COUNTIFS($B$2:B425,B426,$E$2:E425,"")),"")</f>
        <v>9</v>
      </c>
      <c r="G426" s="46" t="str">
        <f>IF(F426=1,COUNTIF($F$1:F426,1),"")</f>
        <v/>
      </c>
      <c r="H426" s="46">
        <f t="shared" si="22"/>
        <v>0</v>
      </c>
      <c r="I426" s="46" t="b">
        <f t="shared" si="23"/>
        <v>0</v>
      </c>
      <c r="J426" s="46" t="str">
        <f>IF(I426=FALSE,"",B426&amp;"@"&amp;COUNTIFS($B$2:B426,B426,$I$2:I426,TRUE))</f>
        <v/>
      </c>
    </row>
    <row r="427" spans="1:10">
      <c r="A427" s="6" t="s">
        <v>2023</v>
      </c>
      <c r="B427" s="6" t="s">
        <v>689</v>
      </c>
      <c r="C427" s="6">
        <v>6</v>
      </c>
      <c r="D427" s="6">
        <v>5</v>
      </c>
      <c r="E427" s="46" t="str">
        <f t="shared" si="21"/>
        <v>기사임</v>
      </c>
      <c r="F427" s="81">
        <f>IF(E427="기사임",(COUNTIF($B$2:B427,B427)-COUNTIFS($B$2:B426,B427,$E$2:E426,"")),"")</f>
        <v>2</v>
      </c>
      <c r="G427" s="46" t="str">
        <f>IF(F427=1,COUNTIF($F$1:F427,1),"")</f>
        <v/>
      </c>
      <c r="H427" s="46">
        <f t="shared" si="22"/>
        <v>0</v>
      </c>
      <c r="I427" s="46" t="b">
        <f t="shared" si="23"/>
        <v>0</v>
      </c>
      <c r="J427" s="46" t="str">
        <f>IF(I427=FALSE,"",B427&amp;"@"&amp;COUNTIFS($B$2:B427,B427,$I$2:I427,TRUE))</f>
        <v/>
      </c>
    </row>
    <row r="428" spans="1:10">
      <c r="A428" s="6" t="s">
        <v>2169</v>
      </c>
      <c r="B428" s="6" t="s">
        <v>679</v>
      </c>
      <c r="C428" s="6">
        <v>6</v>
      </c>
      <c r="D428" s="6">
        <v>3</v>
      </c>
      <c r="E428" s="46" t="str">
        <f t="shared" si="21"/>
        <v>기사임</v>
      </c>
      <c r="F428" s="81">
        <f>IF(E428="기사임",(COUNTIF($B$2:B428,B428)-COUNTIFS($B$2:B427,B428,$E$2:E427,"")),"")</f>
        <v>8</v>
      </c>
      <c r="G428" s="46" t="str">
        <f>IF(F428=1,COUNTIF($F$1:F428,1),"")</f>
        <v/>
      </c>
      <c r="H428" s="46">
        <f t="shared" si="22"/>
        <v>0</v>
      </c>
      <c r="I428" s="46" t="b">
        <f t="shared" si="23"/>
        <v>0</v>
      </c>
      <c r="J428" s="46" t="str">
        <f>IF(I428=FALSE,"",B428&amp;"@"&amp;COUNTIFS($B$2:B428,B428,$I$2:I428,TRUE))</f>
        <v/>
      </c>
    </row>
    <row r="429" spans="1:10">
      <c r="A429" s="6" t="s">
        <v>2169</v>
      </c>
      <c r="B429" s="6" t="s">
        <v>694</v>
      </c>
      <c r="C429" s="6">
        <v>6</v>
      </c>
      <c r="D429" s="6">
        <v>2</v>
      </c>
      <c r="E429" s="46" t="str">
        <f t="shared" si="21"/>
        <v>기사임</v>
      </c>
      <c r="F429" s="81">
        <f>IF(E429="기사임",(COUNTIF($B$2:B429,B429)-COUNTIFS($B$2:B428,B429,$E$2:E428,"")),"")</f>
        <v>4</v>
      </c>
      <c r="G429" s="46" t="str">
        <f>IF(F429=1,COUNTIF($F$1:F429,1),"")</f>
        <v/>
      </c>
      <c r="H429" s="46">
        <f t="shared" si="22"/>
        <v>1</v>
      </c>
      <c r="I429" s="46" t="b">
        <f t="shared" si="23"/>
        <v>1</v>
      </c>
      <c r="J429" s="46" t="str">
        <f>IF(I429=FALSE,"",B429&amp;"@"&amp;COUNTIFS($B$2:B429,B429,$I$2:I429,TRUE))</f>
        <v>Vietnam@4</v>
      </c>
    </row>
    <row r="430" spans="1:10">
      <c r="A430" s="6" t="s">
        <v>2168</v>
      </c>
      <c r="B430" s="6" t="s">
        <v>676</v>
      </c>
      <c r="C430" s="6">
        <v>6</v>
      </c>
      <c r="D430" s="6">
        <v>4</v>
      </c>
      <c r="E430" s="46" t="str">
        <f t="shared" si="21"/>
        <v>기사임</v>
      </c>
      <c r="F430" s="81">
        <f>IF(E430="기사임",(COUNTIF($B$2:B430,B430)-COUNTIFS($B$2:B429,B430,$E$2:E429,"")),"")</f>
        <v>56</v>
      </c>
      <c r="G430" s="46" t="str">
        <f>IF(F430=1,COUNTIF($F$1:F430,1),"")</f>
        <v/>
      </c>
      <c r="H430" s="46">
        <f t="shared" si="22"/>
        <v>0</v>
      </c>
      <c r="I430" s="46" t="b">
        <f t="shared" si="23"/>
        <v>0</v>
      </c>
      <c r="J430" s="46" t="str">
        <f>IF(I430=FALSE,"",B430&amp;"@"&amp;COUNTIFS($B$2:B430,B430,$I$2:I430,TRUE))</f>
        <v/>
      </c>
    </row>
    <row r="431" spans="1:10">
      <c r="A431" s="6" t="s">
        <v>2172</v>
      </c>
      <c r="B431" s="6" t="s">
        <v>678</v>
      </c>
      <c r="C431" s="6">
        <v>6</v>
      </c>
      <c r="D431" s="6">
        <v>4</v>
      </c>
      <c r="E431" s="46" t="str">
        <f t="shared" si="21"/>
        <v>기사임</v>
      </c>
      <c r="F431" s="81">
        <f>IF(E431="기사임",(COUNTIF($B$2:B431,B431)-COUNTIFS($B$2:B430,B431,$E$2:E430,"")),"")</f>
        <v>15</v>
      </c>
      <c r="G431" s="46" t="str">
        <f>IF(F431=1,COUNTIF($F$1:F431,1),"")</f>
        <v/>
      </c>
      <c r="H431" s="46">
        <f t="shared" si="22"/>
        <v>0</v>
      </c>
      <c r="I431" s="46" t="b">
        <f t="shared" si="23"/>
        <v>0</v>
      </c>
      <c r="J431" s="46" t="str">
        <f>IF(I431=FALSE,"",B431&amp;"@"&amp;COUNTIFS($B$2:B431,B431,$I$2:I431,TRUE))</f>
        <v/>
      </c>
    </row>
    <row r="432" spans="1:10">
      <c r="A432" s="6" t="s">
        <v>2170</v>
      </c>
      <c r="B432" s="6" t="s">
        <v>676</v>
      </c>
      <c r="C432" s="6">
        <v>6</v>
      </c>
      <c r="D432" s="6">
        <v>5</v>
      </c>
      <c r="E432" s="46" t="str">
        <f t="shared" si="21"/>
        <v>기사임</v>
      </c>
      <c r="F432" s="81">
        <f>IF(E432="기사임",(COUNTIF($B$2:B432,B432)-COUNTIFS($B$2:B431,B432,$E$2:E431,"")),"")</f>
        <v>57</v>
      </c>
      <c r="G432" s="46" t="str">
        <f>IF(F432=1,COUNTIF($F$1:F432,1),"")</f>
        <v/>
      </c>
      <c r="H432" s="46">
        <f t="shared" si="22"/>
        <v>0</v>
      </c>
      <c r="I432" s="46" t="b">
        <f t="shared" si="23"/>
        <v>0</v>
      </c>
      <c r="J432" s="46" t="str">
        <f>IF(I432=FALSE,"",B432&amp;"@"&amp;COUNTIFS($B$2:B432,B432,$I$2:I432,TRUE))</f>
        <v/>
      </c>
    </row>
    <row r="433" spans="1:10">
      <c r="A433" s="6" t="s">
        <v>2173</v>
      </c>
      <c r="B433" s="6" t="s">
        <v>675</v>
      </c>
      <c r="C433" s="6">
        <v>6</v>
      </c>
      <c r="D433" s="6">
        <v>6</v>
      </c>
      <c r="E433" s="46" t="str">
        <f t="shared" si="21"/>
        <v>기사임</v>
      </c>
      <c r="F433" s="81">
        <f>IF(E433="기사임",(COUNTIF($B$2:B433,B433)-COUNTIFS($B$2:B432,B433,$E$2:E432,"")),"")</f>
        <v>64</v>
      </c>
      <c r="G433" s="46" t="str">
        <f>IF(F433=1,COUNTIF($F$1:F433,1),"")</f>
        <v/>
      </c>
      <c r="H433" s="46">
        <f t="shared" si="22"/>
        <v>1</v>
      </c>
      <c r="I433" s="46" t="b">
        <f t="shared" si="23"/>
        <v>1</v>
      </c>
      <c r="J433" s="46" t="str">
        <f>IF(I433=FALSE,"",B433&amp;"@"&amp;COUNTIFS($B$2:B433,B433,$I$2:I433,TRUE))</f>
        <v>South Korea@64</v>
      </c>
    </row>
    <row r="434" spans="1:10">
      <c r="A434" s="6" t="s">
        <v>2171</v>
      </c>
      <c r="B434" s="6" t="s">
        <v>688</v>
      </c>
      <c r="C434" s="6">
        <v>6</v>
      </c>
      <c r="D434" s="6">
        <v>8</v>
      </c>
      <c r="E434" s="46" t="str">
        <f t="shared" si="21"/>
        <v>기사임</v>
      </c>
      <c r="F434" s="81">
        <f>IF(E434="기사임",(COUNTIF($B$2:B434,B434)-COUNTIFS($B$2:B433,B434,$E$2:E433,"")),"")</f>
        <v>6</v>
      </c>
      <c r="G434" s="46" t="str">
        <f>IF(F434=1,COUNTIF($F$1:F434,1),"")</f>
        <v/>
      </c>
      <c r="H434" s="46">
        <f t="shared" si="22"/>
        <v>0</v>
      </c>
      <c r="I434" s="46" t="b">
        <f t="shared" si="23"/>
        <v>0</v>
      </c>
      <c r="J434" s="46" t="str">
        <f>IF(I434=FALSE,"",B434&amp;"@"&amp;COUNTIFS($B$2:B434,B434,$I$2:I434,TRUE))</f>
        <v/>
      </c>
    </row>
    <row r="435" spans="1:10">
      <c r="A435" s="6" t="s">
        <v>2171</v>
      </c>
      <c r="B435" s="6" t="s">
        <v>686</v>
      </c>
      <c r="C435" s="6">
        <v>6</v>
      </c>
      <c r="D435" s="6">
        <v>6</v>
      </c>
      <c r="E435" s="46" t="str">
        <f t="shared" si="21"/>
        <v>기사임</v>
      </c>
      <c r="F435" s="81">
        <f>IF(E435="기사임",(COUNTIF($B$2:B435,B435)-COUNTIFS($B$2:B434,B435,$E$2:E434,"")),"")</f>
        <v>4</v>
      </c>
      <c r="G435" s="46" t="str">
        <f>IF(F435=1,COUNTIF($F$1:F435,1),"")</f>
        <v/>
      </c>
      <c r="H435" s="46">
        <f t="shared" si="22"/>
        <v>0</v>
      </c>
      <c r="I435" s="46" t="b">
        <f t="shared" si="23"/>
        <v>0</v>
      </c>
      <c r="J435" s="46" t="str">
        <f>IF(I435=FALSE,"",B435&amp;"@"&amp;COUNTIFS($B$2:B435,B435,$I$2:I435,TRUE))</f>
        <v/>
      </c>
    </row>
    <row r="436" spans="1:10">
      <c r="A436" s="6" t="s">
        <v>2279</v>
      </c>
      <c r="B436" s="6" t="s">
        <v>685</v>
      </c>
      <c r="C436" s="6">
        <v>6</v>
      </c>
      <c r="D436" s="6">
        <v>6</v>
      </c>
      <c r="E436" s="46" t="str">
        <f t="shared" si="21"/>
        <v>기사임</v>
      </c>
      <c r="F436" s="81">
        <f>IF(E436="기사임",(COUNTIF($B$2:B436,B436)-COUNTIFS($B$2:B435,B436,$E$2:E435,"")),"")</f>
        <v>4</v>
      </c>
      <c r="G436" s="46" t="str">
        <f>IF(F436=1,COUNTIF($F$1:F436,1),"")</f>
        <v/>
      </c>
      <c r="H436" s="46">
        <f t="shared" si="22"/>
        <v>0</v>
      </c>
      <c r="I436" s="46" t="b">
        <f t="shared" si="23"/>
        <v>0</v>
      </c>
      <c r="J436" s="46" t="str">
        <f>IF(I436=FALSE,"",B436&amp;"@"&amp;COUNTIFS($B$2:B436,B436,$I$2:I436,TRUE))</f>
        <v/>
      </c>
    </row>
    <row r="437" spans="1:10">
      <c r="A437" s="6" t="s">
        <v>2279</v>
      </c>
      <c r="B437" s="6" t="s">
        <v>712</v>
      </c>
      <c r="C437" s="6">
        <v>6</v>
      </c>
      <c r="D437" s="6">
        <v>3</v>
      </c>
      <c r="E437" s="46" t="str">
        <f t="shared" si="21"/>
        <v>기사임</v>
      </c>
      <c r="F437" s="81">
        <f>IF(E437="기사임",(COUNTIF($B$2:B437,B437)-COUNTIFS($B$2:B436,B437,$E$2:E436,"")),"")</f>
        <v>2</v>
      </c>
      <c r="G437" s="46" t="str">
        <f>IF(F437=1,COUNTIF($F$1:F437,1),"")</f>
        <v/>
      </c>
      <c r="H437" s="46">
        <f t="shared" si="22"/>
        <v>0</v>
      </c>
      <c r="I437" s="46" t="b">
        <f t="shared" si="23"/>
        <v>0</v>
      </c>
      <c r="J437" s="46" t="str">
        <f>IF(I437=FALSE,"",B437&amp;"@"&amp;COUNTIFS($B$2:B437,B437,$I$2:I437,TRUE))</f>
        <v/>
      </c>
    </row>
    <row r="438" spans="1:10">
      <c r="A438" s="6" t="s">
        <v>2280</v>
      </c>
      <c r="B438" s="6" t="s">
        <v>691</v>
      </c>
      <c r="C438" s="6">
        <v>6</v>
      </c>
      <c r="D438" s="6">
        <v>7</v>
      </c>
      <c r="E438" s="46" t="str">
        <f t="shared" si="21"/>
        <v>기사임</v>
      </c>
      <c r="F438" s="81">
        <f>IF(E438="기사임",(COUNTIF($B$2:B438,B438)-COUNTIFS($B$2:B437,B438,$E$2:E437,"")),"")</f>
        <v>4</v>
      </c>
      <c r="G438" s="46" t="str">
        <f>IF(F438=1,COUNTIF($F$1:F438,1),"")</f>
        <v/>
      </c>
      <c r="H438" s="46">
        <f t="shared" si="22"/>
        <v>0</v>
      </c>
      <c r="I438" s="46" t="b">
        <f t="shared" si="23"/>
        <v>0</v>
      </c>
      <c r="J438" s="46" t="str">
        <f>IF(I438=FALSE,"",B438&amp;"@"&amp;COUNTIFS($B$2:B438,B438,$I$2:I438,TRUE))</f>
        <v/>
      </c>
    </row>
    <row r="439" spans="1:10">
      <c r="A439" s="6" t="s">
        <v>2280</v>
      </c>
      <c r="B439" s="6" t="s">
        <v>694</v>
      </c>
      <c r="C439" s="6">
        <v>6</v>
      </c>
      <c r="D439" s="6">
        <v>6</v>
      </c>
      <c r="E439" s="46" t="str">
        <f t="shared" si="21"/>
        <v>기사임</v>
      </c>
      <c r="F439" s="81">
        <f>IF(E439="기사임",(COUNTIF($B$2:B439,B439)-COUNTIFS($B$2:B438,B439,$E$2:E438,"")),"")</f>
        <v>5</v>
      </c>
      <c r="G439" s="46" t="str">
        <f>IF(F439=1,COUNTIF($F$1:F439,1),"")</f>
        <v/>
      </c>
      <c r="H439" s="46">
        <f t="shared" si="22"/>
        <v>1</v>
      </c>
      <c r="I439" s="46" t="b">
        <f t="shared" si="23"/>
        <v>1</v>
      </c>
      <c r="J439" s="46" t="str">
        <f>IF(I439=FALSE,"",B439&amp;"@"&amp;COUNTIFS($B$2:B439,B439,$I$2:I439,TRUE))</f>
        <v>Vietnam@5</v>
      </c>
    </row>
    <row r="440" spans="1:10">
      <c r="A440" s="6" t="s">
        <v>2282</v>
      </c>
      <c r="B440" s="6" t="s">
        <v>676</v>
      </c>
      <c r="C440" s="6">
        <v>6</v>
      </c>
      <c r="D440" s="6">
        <v>6</v>
      </c>
      <c r="E440" s="46" t="str">
        <f t="shared" si="21"/>
        <v>기사임</v>
      </c>
      <c r="F440" s="81">
        <f>IF(E440="기사임",(COUNTIF($B$2:B440,B440)-COUNTIFS($B$2:B439,B440,$E$2:E439,"")),"")</f>
        <v>58</v>
      </c>
      <c r="G440" s="46" t="str">
        <f>IF(F440=1,COUNTIF($F$1:F440,1),"")</f>
        <v/>
      </c>
      <c r="H440" s="46">
        <f t="shared" si="22"/>
        <v>0</v>
      </c>
      <c r="I440" s="46" t="b">
        <f t="shared" si="23"/>
        <v>0</v>
      </c>
      <c r="J440" s="46" t="str">
        <f>IF(I440=FALSE,"",B440&amp;"@"&amp;COUNTIFS($B$2:B440,B440,$I$2:I440,TRUE))</f>
        <v/>
      </c>
    </row>
    <row r="441" spans="1:10">
      <c r="A441" s="6" t="s">
        <v>634</v>
      </c>
      <c r="B441" s="6" t="s">
        <v>682</v>
      </c>
      <c r="C441" s="6">
        <v>6</v>
      </c>
      <c r="D441" s="6">
        <v>5</v>
      </c>
      <c r="E441" s="46" t="str">
        <f t="shared" si="21"/>
        <v>기사임</v>
      </c>
      <c r="F441" s="81">
        <f>IF(E441="기사임",(COUNTIF($B$2:B441,B441)-COUNTIFS($B$2:B440,B441,$E$2:E440,"")),"")</f>
        <v>11</v>
      </c>
      <c r="G441" s="46" t="str">
        <f>IF(F441=1,COUNTIF($F$1:F441,1),"")</f>
        <v/>
      </c>
      <c r="H441" s="46">
        <f t="shared" si="22"/>
        <v>0</v>
      </c>
      <c r="I441" s="46" t="b">
        <f t="shared" si="23"/>
        <v>0</v>
      </c>
      <c r="J441" s="46" t="str">
        <f>IF(I441=FALSE,"",B441&amp;"@"&amp;COUNTIFS($B$2:B441,B441,$I$2:I441,TRUE))</f>
        <v/>
      </c>
    </row>
    <row r="442" spans="1:10">
      <c r="A442" s="6" t="s">
        <v>565</v>
      </c>
      <c r="B442" s="6" t="s">
        <v>677</v>
      </c>
      <c r="C442" s="6">
        <v>6</v>
      </c>
      <c r="D442" s="6">
        <v>5</v>
      </c>
      <c r="E442" s="46" t="str">
        <f t="shared" si="21"/>
        <v>기사임</v>
      </c>
      <c r="F442" s="81">
        <f>IF(E442="기사임",(COUNTIF($B$2:B442,B442)-COUNTIFS($B$2:B441,B442,$E$2:E441,"")),"")</f>
        <v>48</v>
      </c>
      <c r="G442" s="46" t="str">
        <f>IF(F442=1,COUNTIF($F$1:F442,1),"")</f>
        <v/>
      </c>
      <c r="H442" s="46">
        <f t="shared" si="22"/>
        <v>0</v>
      </c>
      <c r="I442" s="46" t="b">
        <f t="shared" si="23"/>
        <v>0</v>
      </c>
      <c r="J442" s="46" t="str">
        <f>IF(I442=FALSE,"",B442&amp;"@"&amp;COUNTIFS($B$2:B442,B442,$I$2:I442,TRUE))</f>
        <v/>
      </c>
    </row>
    <row r="443" spans="1:10">
      <c r="A443" s="6" t="s">
        <v>591</v>
      </c>
      <c r="B443" s="6" t="s">
        <v>680</v>
      </c>
      <c r="C443" s="6">
        <v>6</v>
      </c>
      <c r="D443" s="6">
        <v>6</v>
      </c>
      <c r="E443" s="46" t="str">
        <f t="shared" si="21"/>
        <v>기사임</v>
      </c>
      <c r="F443" s="81">
        <f>IF(E443="기사임",(COUNTIF($B$2:B443,B443)-COUNTIFS($B$2:B442,B443,$E$2:E442,"")),"")</f>
        <v>28</v>
      </c>
      <c r="G443" s="46" t="str">
        <f>IF(F443=1,COUNTIF($F$1:F443,1),"")</f>
        <v/>
      </c>
      <c r="H443" s="46">
        <f t="shared" si="22"/>
        <v>0</v>
      </c>
      <c r="I443" s="46" t="b">
        <f t="shared" si="23"/>
        <v>0</v>
      </c>
      <c r="J443" s="46" t="str">
        <f>IF(I443=FALSE,"",B443&amp;"@"&amp;COUNTIFS($B$2:B443,B443,$I$2:I443,TRUE))</f>
        <v/>
      </c>
    </row>
    <row r="444" spans="1:10">
      <c r="A444" s="6" t="s">
        <v>1970</v>
      </c>
      <c r="B444" s="6" t="s">
        <v>677</v>
      </c>
      <c r="C444" s="6">
        <v>6</v>
      </c>
      <c r="D444" s="6">
        <v>5</v>
      </c>
      <c r="E444" s="46" t="str">
        <f t="shared" si="21"/>
        <v>기사임</v>
      </c>
      <c r="F444" s="81">
        <f>IF(E444="기사임",(COUNTIF($B$2:B444,B444)-COUNTIFS($B$2:B443,B444,$E$2:E443,"")),"")</f>
        <v>49</v>
      </c>
      <c r="G444" s="46" t="str">
        <f>IF(F444=1,COUNTIF($F$1:F444,1),"")</f>
        <v/>
      </c>
      <c r="H444" s="46">
        <f t="shared" si="22"/>
        <v>0</v>
      </c>
      <c r="I444" s="46" t="b">
        <f t="shared" si="23"/>
        <v>0</v>
      </c>
      <c r="J444" s="46" t="str">
        <f>IF(I444=FALSE,"",B444&amp;"@"&amp;COUNTIFS($B$2:B444,B444,$I$2:I444,TRUE))</f>
        <v/>
      </c>
    </row>
    <row r="445" spans="1:10">
      <c r="A445" s="6" t="s">
        <v>537</v>
      </c>
      <c r="B445" s="6" t="s">
        <v>678</v>
      </c>
      <c r="C445" s="6">
        <v>6</v>
      </c>
      <c r="D445" s="6">
        <v>3</v>
      </c>
      <c r="E445" s="46" t="str">
        <f t="shared" si="21"/>
        <v/>
      </c>
      <c r="F445" s="81" t="str">
        <f>IF(E445="기사임",(COUNTIF($B$2:B445,B445)-COUNTIFS($B$2:B444,B445,$E$2:E444,"")),"")</f>
        <v/>
      </c>
      <c r="G445" s="46" t="str">
        <f>IF(F445=1,COUNTIF($F$1:F445,1),"")</f>
        <v/>
      </c>
      <c r="H445" s="46">
        <f t="shared" si="22"/>
        <v>0</v>
      </c>
      <c r="I445" s="46" t="b">
        <f t="shared" si="23"/>
        <v>0</v>
      </c>
      <c r="J445" s="46" t="str">
        <f>IF(I445=FALSE,"",B445&amp;"@"&amp;COUNTIFS($B$2:B445,B445,$I$2:I445,TRUE))</f>
        <v/>
      </c>
    </row>
    <row r="446" spans="1:10">
      <c r="A446" s="6" t="s">
        <v>1483</v>
      </c>
      <c r="B446" s="6" t="s">
        <v>698</v>
      </c>
      <c r="C446" s="6">
        <v>6</v>
      </c>
      <c r="D446" s="6">
        <v>1</v>
      </c>
      <c r="E446" s="46" t="str">
        <f t="shared" si="21"/>
        <v/>
      </c>
      <c r="F446" s="81" t="str">
        <f>IF(E446="기사임",(COUNTIF($B$2:B446,B446)-COUNTIFS($B$2:B445,B446,$E$2:E445,"")),"")</f>
        <v/>
      </c>
      <c r="G446" s="46" t="str">
        <f>IF(F446=1,COUNTIF($F$1:F446,1),"")</f>
        <v/>
      </c>
      <c r="H446" s="46">
        <f t="shared" si="22"/>
        <v>0</v>
      </c>
      <c r="I446" s="46" t="b">
        <f t="shared" si="23"/>
        <v>0</v>
      </c>
      <c r="J446" s="46" t="str">
        <f>IF(I446=FALSE,"",B446&amp;"@"&amp;COUNTIFS($B$2:B446,B446,$I$2:I446,TRUE))</f>
        <v/>
      </c>
    </row>
    <row r="447" spans="1:10">
      <c r="A447" s="6" t="s">
        <v>1494</v>
      </c>
      <c r="B447" s="6" t="s">
        <v>680</v>
      </c>
      <c r="C447" s="6">
        <v>6</v>
      </c>
      <c r="D447" s="6">
        <v>5</v>
      </c>
      <c r="E447" s="46" t="str">
        <f t="shared" si="21"/>
        <v/>
      </c>
      <c r="F447" s="81" t="str">
        <f>IF(E447="기사임",(COUNTIF($B$2:B447,B447)-COUNTIFS($B$2:B446,B447,$E$2:E446,"")),"")</f>
        <v/>
      </c>
      <c r="G447" s="46" t="str">
        <f>IF(F447=1,COUNTIF($F$1:F447,1),"")</f>
        <v/>
      </c>
      <c r="H447" s="46">
        <f t="shared" si="22"/>
        <v>0</v>
      </c>
      <c r="I447" s="46" t="b">
        <f t="shared" si="23"/>
        <v>0</v>
      </c>
      <c r="J447" s="46" t="str">
        <f>IF(I447=FALSE,"",B447&amp;"@"&amp;COUNTIFS($B$2:B447,B447,$I$2:I447,TRUE))</f>
        <v/>
      </c>
    </row>
    <row r="448" spans="1:10">
      <c r="A448" s="6" t="s">
        <v>1494</v>
      </c>
      <c r="B448" s="6" t="s">
        <v>676</v>
      </c>
      <c r="C448" s="6">
        <v>6</v>
      </c>
      <c r="D448" s="6">
        <v>2</v>
      </c>
      <c r="E448" s="46" t="str">
        <f t="shared" si="21"/>
        <v/>
      </c>
      <c r="F448" s="81" t="str">
        <f>IF(E448="기사임",(COUNTIF($B$2:B448,B448)-COUNTIFS($B$2:B447,B448,$E$2:E447,"")),"")</f>
        <v/>
      </c>
      <c r="G448" s="46" t="str">
        <f>IF(F448=1,COUNTIF($F$1:F448,1),"")</f>
        <v/>
      </c>
      <c r="H448" s="46">
        <f t="shared" si="22"/>
        <v>0</v>
      </c>
      <c r="I448" s="46" t="b">
        <f t="shared" si="23"/>
        <v>0</v>
      </c>
      <c r="J448" s="46" t="str">
        <f>IF(I448=FALSE,"",B448&amp;"@"&amp;COUNTIFS($B$2:B448,B448,$I$2:I448,TRUE))</f>
        <v/>
      </c>
    </row>
    <row r="449" spans="1:10">
      <c r="A449" s="6" t="s">
        <v>1486</v>
      </c>
      <c r="B449" s="6" t="s">
        <v>680</v>
      </c>
      <c r="C449" s="6">
        <v>6</v>
      </c>
      <c r="D449" s="6">
        <v>5</v>
      </c>
      <c r="E449" s="46" t="str">
        <f t="shared" si="21"/>
        <v/>
      </c>
      <c r="F449" s="81" t="str">
        <f>IF(E449="기사임",(COUNTIF($B$2:B449,B449)-COUNTIFS($B$2:B448,B449,$E$2:E448,"")),"")</f>
        <v/>
      </c>
      <c r="G449" s="46" t="str">
        <f>IF(F449=1,COUNTIF($F$1:F449,1),"")</f>
        <v/>
      </c>
      <c r="H449" s="46">
        <f t="shared" si="22"/>
        <v>0</v>
      </c>
      <c r="I449" s="46" t="b">
        <f t="shared" si="23"/>
        <v>0</v>
      </c>
      <c r="J449" s="46" t="str">
        <f>IF(I449=FALSE,"",B449&amp;"@"&amp;COUNTIFS($B$2:B449,B449,$I$2:I449,TRUE))</f>
        <v/>
      </c>
    </row>
    <row r="450" spans="1:10">
      <c r="A450" s="6" t="s">
        <v>1491</v>
      </c>
      <c r="B450" s="6" t="s">
        <v>676</v>
      </c>
      <c r="C450" s="6">
        <v>6</v>
      </c>
      <c r="D450" s="6">
        <v>5</v>
      </c>
      <c r="E450" s="46" t="str">
        <f t="shared" ref="E450:E513" si="24">IF(AND(LEFT(A450,17)="/global/archives/",ISNUMBER(_xlfn.NUMBERVALUE(MID(A450,18,1))),ISERROR(FIND("ckattempt",A450)),ISERROR(FIND("preview",A450))),"기사임","")</f>
        <v/>
      </c>
      <c r="F450" s="81" t="str">
        <f>IF(E450="기사임",(COUNTIF($B$2:B450,B450)-COUNTIFS($B$2:B449,B450,$E$2:E449,"")),"")</f>
        <v/>
      </c>
      <c r="G450" s="46" t="str">
        <f>IF(F450=1,COUNTIF($F$1:F450,1),"")</f>
        <v/>
      </c>
      <c r="H450" s="46">
        <f t="shared" ref="H450:H513" si="25">COUNTIF($L$2:$L$4,B450)</f>
        <v>0</v>
      </c>
      <c r="I450" s="46" t="b">
        <f t="shared" si="23"/>
        <v>0</v>
      </c>
      <c r="J450" s="46" t="str">
        <f>IF(I450=FALSE,"",B450&amp;"@"&amp;COUNTIFS($B$2:B450,B450,$I$2:I450,TRUE))</f>
        <v/>
      </c>
    </row>
    <row r="451" spans="1:10">
      <c r="A451" s="6" t="s">
        <v>1482</v>
      </c>
      <c r="B451" s="6" t="s">
        <v>689</v>
      </c>
      <c r="C451" s="6">
        <v>6</v>
      </c>
      <c r="D451" s="6">
        <v>6</v>
      </c>
      <c r="E451" s="46" t="str">
        <f t="shared" si="24"/>
        <v/>
      </c>
      <c r="F451" s="81" t="str">
        <f>IF(E451="기사임",(COUNTIF($B$2:B451,B451)-COUNTIFS($B$2:B450,B451,$E$2:E450,"")),"")</f>
        <v/>
      </c>
      <c r="G451" s="46" t="str">
        <f>IF(F451=1,COUNTIF($F$1:F451,1),"")</f>
        <v/>
      </c>
      <c r="H451" s="46">
        <f t="shared" si="25"/>
        <v>0</v>
      </c>
      <c r="I451" s="46" t="b">
        <f t="shared" ref="I451:I514" si="26">AND(H451=1,F451&gt;=1,F451&lt;&gt;"")</f>
        <v>0</v>
      </c>
      <c r="J451" s="46" t="str">
        <f>IF(I451=FALSE,"",B451&amp;"@"&amp;COUNTIFS($B$2:B451,B451,$I$2:I451,TRUE))</f>
        <v/>
      </c>
    </row>
    <row r="452" spans="1:10">
      <c r="A452" s="6" t="s">
        <v>560</v>
      </c>
      <c r="B452" s="6" t="s">
        <v>681</v>
      </c>
      <c r="C452" s="6">
        <v>6</v>
      </c>
      <c r="D452" s="6">
        <v>5</v>
      </c>
      <c r="E452" s="46" t="str">
        <f t="shared" si="24"/>
        <v/>
      </c>
      <c r="F452" s="81" t="str">
        <f>IF(E452="기사임",(COUNTIF($B$2:B452,B452)-COUNTIFS($B$2:B451,B452,$E$2:E451,"")),"")</f>
        <v/>
      </c>
      <c r="G452" s="46" t="str">
        <f>IF(F452=1,COUNTIF($F$1:F452,1),"")</f>
        <v/>
      </c>
      <c r="H452" s="46">
        <f t="shared" si="25"/>
        <v>0</v>
      </c>
      <c r="I452" s="46" t="b">
        <f t="shared" si="26"/>
        <v>0</v>
      </c>
      <c r="J452" s="46" t="str">
        <f>IF(I452=FALSE,"",B452&amp;"@"&amp;COUNTIFS($B$2:B452,B452,$I$2:I452,TRUE))</f>
        <v/>
      </c>
    </row>
    <row r="453" spans="1:10">
      <c r="A453" s="6" t="s">
        <v>558</v>
      </c>
      <c r="B453" s="6" t="s">
        <v>680</v>
      </c>
      <c r="C453" s="6">
        <v>6</v>
      </c>
      <c r="D453" s="6">
        <v>7</v>
      </c>
      <c r="E453" s="46" t="str">
        <f t="shared" si="24"/>
        <v/>
      </c>
      <c r="F453" s="81" t="str">
        <f>IF(E453="기사임",(COUNTIF($B$2:B453,B453)-COUNTIFS($B$2:B452,B453,$E$2:E452,"")),"")</f>
        <v/>
      </c>
      <c r="G453" s="46" t="str">
        <f>IF(F453=1,COUNTIF($F$1:F453,1),"")</f>
        <v/>
      </c>
      <c r="H453" s="46">
        <f t="shared" si="25"/>
        <v>0</v>
      </c>
      <c r="I453" s="46" t="b">
        <f t="shared" si="26"/>
        <v>0</v>
      </c>
      <c r="J453" s="46" t="str">
        <f>IF(I453=FALSE,"",B453&amp;"@"&amp;COUNTIFS($B$2:B453,B453,$I$2:I453,TRUE))</f>
        <v/>
      </c>
    </row>
    <row r="454" spans="1:10">
      <c r="A454" s="6" t="s">
        <v>504</v>
      </c>
      <c r="B454" s="6" t="s">
        <v>681</v>
      </c>
      <c r="C454" s="6">
        <v>6</v>
      </c>
      <c r="D454" s="6">
        <v>5</v>
      </c>
      <c r="E454" s="46" t="str">
        <f t="shared" si="24"/>
        <v/>
      </c>
      <c r="F454" s="81" t="str">
        <f>IF(E454="기사임",(COUNTIF($B$2:B454,B454)-COUNTIFS($B$2:B453,B454,$E$2:E453,"")),"")</f>
        <v/>
      </c>
      <c r="G454" s="46" t="str">
        <f>IF(F454=1,COUNTIF($F$1:F454,1),"")</f>
        <v/>
      </c>
      <c r="H454" s="46">
        <f t="shared" si="25"/>
        <v>0</v>
      </c>
      <c r="I454" s="46" t="b">
        <f t="shared" si="26"/>
        <v>0</v>
      </c>
      <c r="J454" s="46" t="str">
        <f>IF(I454=FALSE,"",B454&amp;"@"&amp;COUNTIFS($B$2:B454,B454,$I$2:I454,TRUE))</f>
        <v/>
      </c>
    </row>
    <row r="455" spans="1:10">
      <c r="A455" s="6" t="s">
        <v>504</v>
      </c>
      <c r="B455" s="6" t="s">
        <v>689</v>
      </c>
      <c r="C455" s="6">
        <v>6</v>
      </c>
      <c r="D455" s="6">
        <v>6</v>
      </c>
      <c r="E455" s="46" t="str">
        <f t="shared" si="24"/>
        <v/>
      </c>
      <c r="F455" s="81" t="str">
        <f>IF(E455="기사임",(COUNTIF($B$2:B455,B455)-COUNTIFS($B$2:B454,B455,$E$2:E454,"")),"")</f>
        <v/>
      </c>
      <c r="G455" s="46" t="str">
        <f>IF(F455=1,COUNTIF($F$1:F455,1),"")</f>
        <v/>
      </c>
      <c r="H455" s="46">
        <f t="shared" si="25"/>
        <v>0</v>
      </c>
      <c r="I455" s="46" t="b">
        <f t="shared" si="26"/>
        <v>0</v>
      </c>
      <c r="J455" s="46" t="str">
        <f>IF(I455=FALSE,"",B455&amp;"@"&amp;COUNTIFS($B$2:B455,B455,$I$2:I455,TRUE))</f>
        <v/>
      </c>
    </row>
    <row r="456" spans="1:10">
      <c r="A456" s="6" t="s">
        <v>510</v>
      </c>
      <c r="B456" s="6" t="s">
        <v>684</v>
      </c>
      <c r="C456" s="6">
        <v>6</v>
      </c>
      <c r="D456" s="6">
        <v>6</v>
      </c>
      <c r="E456" s="46" t="str">
        <f t="shared" si="24"/>
        <v/>
      </c>
      <c r="F456" s="81" t="str">
        <f>IF(E456="기사임",(COUNTIF($B$2:B456,B456)-COUNTIFS($B$2:B455,B456,$E$2:E455,"")),"")</f>
        <v/>
      </c>
      <c r="G456" s="46" t="str">
        <f>IF(F456=1,COUNTIF($F$1:F456,1),"")</f>
        <v/>
      </c>
      <c r="H456" s="46">
        <f t="shared" si="25"/>
        <v>1</v>
      </c>
      <c r="I456" s="46" t="b">
        <f t="shared" si="26"/>
        <v>0</v>
      </c>
      <c r="J456" s="46" t="str">
        <f>IF(I456=FALSE,"",B456&amp;"@"&amp;COUNTIFS($B$2:B456,B456,$I$2:I456,TRUE))</f>
        <v/>
      </c>
    </row>
    <row r="457" spans="1:10">
      <c r="A457" s="6" t="s">
        <v>491</v>
      </c>
      <c r="B457" s="6" t="s">
        <v>681</v>
      </c>
      <c r="C457" s="6">
        <v>6</v>
      </c>
      <c r="D457" s="6">
        <v>5</v>
      </c>
      <c r="E457" s="46" t="str">
        <f t="shared" si="24"/>
        <v/>
      </c>
      <c r="F457" s="81" t="str">
        <f>IF(E457="기사임",(COUNTIF($B$2:B457,B457)-COUNTIFS($B$2:B456,B457,$E$2:E456,"")),"")</f>
        <v/>
      </c>
      <c r="G457" s="46" t="str">
        <f>IF(F457=1,COUNTIF($F$1:F457,1),"")</f>
        <v/>
      </c>
      <c r="H457" s="46">
        <f t="shared" si="25"/>
        <v>0</v>
      </c>
      <c r="I457" s="46" t="b">
        <f t="shared" si="26"/>
        <v>0</v>
      </c>
      <c r="J457" s="46" t="str">
        <f>IF(I457=FALSE,"",B457&amp;"@"&amp;COUNTIFS($B$2:B457,B457,$I$2:I457,TRUE))</f>
        <v/>
      </c>
    </row>
    <row r="458" spans="1:10">
      <c r="A458" s="6" t="s">
        <v>1441</v>
      </c>
      <c r="B458" s="6" t="s">
        <v>678</v>
      </c>
      <c r="C458" s="6">
        <v>6</v>
      </c>
      <c r="D458" s="6">
        <v>3</v>
      </c>
      <c r="E458" s="46" t="str">
        <f t="shared" si="24"/>
        <v/>
      </c>
      <c r="F458" s="81" t="str">
        <f>IF(E458="기사임",(COUNTIF($B$2:B458,B458)-COUNTIFS($B$2:B457,B458,$E$2:E457,"")),"")</f>
        <v/>
      </c>
      <c r="G458" s="46" t="str">
        <f>IF(F458=1,COUNTIF($F$1:F458,1),"")</f>
        <v/>
      </c>
      <c r="H458" s="46">
        <f t="shared" si="25"/>
        <v>0</v>
      </c>
      <c r="I458" s="46" t="b">
        <f t="shared" si="26"/>
        <v>0</v>
      </c>
      <c r="J458" s="46" t="str">
        <f>IF(I458=FALSE,"",B458&amp;"@"&amp;COUNTIFS($B$2:B458,B458,$I$2:I458,TRUE))</f>
        <v/>
      </c>
    </row>
    <row r="459" spans="1:10">
      <c r="A459" s="6" t="s">
        <v>476</v>
      </c>
      <c r="B459" s="6" t="s">
        <v>688</v>
      </c>
      <c r="C459" s="6">
        <v>6</v>
      </c>
      <c r="D459" s="6">
        <v>7</v>
      </c>
      <c r="E459" s="46" t="str">
        <f t="shared" si="24"/>
        <v/>
      </c>
      <c r="F459" s="81" t="str">
        <f>IF(E459="기사임",(COUNTIF($B$2:B459,B459)-COUNTIFS($B$2:B458,B459,$E$2:E458,"")),"")</f>
        <v/>
      </c>
      <c r="G459" s="46" t="str">
        <f>IF(F459=1,COUNTIF($F$1:F459,1),"")</f>
        <v/>
      </c>
      <c r="H459" s="46">
        <f t="shared" si="25"/>
        <v>0</v>
      </c>
      <c r="I459" s="46" t="b">
        <f t="shared" si="26"/>
        <v>0</v>
      </c>
      <c r="J459" s="46" t="str">
        <f>IF(I459=FALSE,"",B459&amp;"@"&amp;COUNTIFS($B$2:B459,B459,$I$2:I459,TRUE))</f>
        <v/>
      </c>
    </row>
    <row r="460" spans="1:10">
      <c r="A460" s="6" t="s">
        <v>1560</v>
      </c>
      <c r="B460" s="6" t="s">
        <v>678</v>
      </c>
      <c r="C460" s="6">
        <v>6</v>
      </c>
      <c r="D460" s="6">
        <v>2</v>
      </c>
      <c r="E460" s="46" t="str">
        <f t="shared" si="24"/>
        <v/>
      </c>
      <c r="F460" s="81" t="str">
        <f>IF(E460="기사임",(COUNTIF($B$2:B460,B460)-COUNTIFS($B$2:B459,B460,$E$2:E459,"")),"")</f>
        <v/>
      </c>
      <c r="G460" s="46" t="str">
        <f>IF(F460=1,COUNTIF($F$1:F460,1),"")</f>
        <v/>
      </c>
      <c r="H460" s="46">
        <f t="shared" si="25"/>
        <v>0</v>
      </c>
      <c r="I460" s="46" t="b">
        <f t="shared" si="26"/>
        <v>0</v>
      </c>
      <c r="J460" s="46" t="str">
        <f>IF(I460=FALSE,"",B460&amp;"@"&amp;COUNTIFS($B$2:B460,B460,$I$2:I460,TRUE))</f>
        <v/>
      </c>
    </row>
    <row r="461" spans="1:10">
      <c r="A461" s="6" t="s">
        <v>499</v>
      </c>
      <c r="B461" s="6" t="s">
        <v>676</v>
      </c>
      <c r="C461" s="6">
        <v>6</v>
      </c>
      <c r="D461" s="6">
        <v>4</v>
      </c>
      <c r="E461" s="46" t="str">
        <f t="shared" si="24"/>
        <v/>
      </c>
      <c r="F461" s="81" t="str">
        <f>IF(E461="기사임",(COUNTIF($B$2:B461,B461)-COUNTIFS($B$2:B460,B461,$E$2:E460,"")),"")</f>
        <v/>
      </c>
      <c r="G461" s="46" t="str">
        <f>IF(F461=1,COUNTIF($F$1:F461,1),"")</f>
        <v/>
      </c>
      <c r="H461" s="46">
        <f t="shared" si="25"/>
        <v>0</v>
      </c>
      <c r="I461" s="46" t="b">
        <f t="shared" si="26"/>
        <v>0</v>
      </c>
      <c r="J461" s="46" t="str">
        <f>IF(I461=FALSE,"",B461&amp;"@"&amp;COUNTIFS($B$2:B461,B461,$I$2:I461,TRUE))</f>
        <v/>
      </c>
    </row>
    <row r="462" spans="1:10">
      <c r="A462" s="6" t="s">
        <v>473</v>
      </c>
      <c r="B462" s="6" t="s">
        <v>685</v>
      </c>
      <c r="C462" s="6">
        <v>6</v>
      </c>
      <c r="D462" s="6">
        <v>8</v>
      </c>
      <c r="E462" s="46" t="str">
        <f t="shared" si="24"/>
        <v/>
      </c>
      <c r="F462" s="81" t="str">
        <f>IF(E462="기사임",(COUNTIF($B$2:B462,B462)-COUNTIFS($B$2:B461,B462,$E$2:E461,"")),"")</f>
        <v/>
      </c>
      <c r="G462" s="46" t="str">
        <f>IF(F462=1,COUNTIF($F$1:F462,1),"")</f>
        <v/>
      </c>
      <c r="H462" s="46">
        <f t="shared" si="25"/>
        <v>0</v>
      </c>
      <c r="I462" s="46" t="b">
        <f t="shared" si="26"/>
        <v>0</v>
      </c>
      <c r="J462" s="46" t="str">
        <f>IF(I462=FALSE,"",B462&amp;"@"&amp;COUNTIFS($B$2:B462,B462,$I$2:I462,TRUE))</f>
        <v/>
      </c>
    </row>
    <row r="463" spans="1:10">
      <c r="A463" s="6" t="s">
        <v>472</v>
      </c>
      <c r="B463" s="6" t="s">
        <v>708</v>
      </c>
      <c r="C463" s="6">
        <v>5</v>
      </c>
      <c r="D463" s="6">
        <v>5</v>
      </c>
      <c r="E463" s="46" t="str">
        <f t="shared" si="24"/>
        <v/>
      </c>
      <c r="F463" s="81" t="str">
        <f>IF(E463="기사임",(COUNTIF($B$2:B463,B463)-COUNTIFS($B$2:B462,B463,$E$2:E462,"")),"")</f>
        <v/>
      </c>
      <c r="G463" s="46" t="str">
        <f>IF(F463=1,COUNTIF($F$1:F463,1),"")</f>
        <v/>
      </c>
      <c r="H463" s="46">
        <f t="shared" si="25"/>
        <v>0</v>
      </c>
      <c r="I463" s="46" t="b">
        <f t="shared" si="26"/>
        <v>0</v>
      </c>
      <c r="J463" s="46" t="str">
        <f>IF(I463=FALSE,"",B463&amp;"@"&amp;COUNTIFS($B$2:B463,B463,$I$2:I463,TRUE))</f>
        <v/>
      </c>
    </row>
    <row r="464" spans="1:10">
      <c r="A464" s="6" t="s">
        <v>472</v>
      </c>
      <c r="B464" s="6" t="s">
        <v>703</v>
      </c>
      <c r="C464" s="6">
        <v>5</v>
      </c>
      <c r="D464" s="6">
        <v>3</v>
      </c>
      <c r="E464" s="46" t="str">
        <f t="shared" si="24"/>
        <v/>
      </c>
      <c r="F464" s="81" t="str">
        <f>IF(E464="기사임",(COUNTIF($B$2:B464,B464)-COUNTIFS($B$2:B463,B464,$E$2:E463,"")),"")</f>
        <v/>
      </c>
      <c r="G464" s="46" t="str">
        <f>IF(F464=1,COUNTIF($F$1:F464,1),"")</f>
        <v/>
      </c>
      <c r="H464" s="46">
        <f t="shared" si="25"/>
        <v>0</v>
      </c>
      <c r="I464" s="46" t="b">
        <f t="shared" si="26"/>
        <v>0</v>
      </c>
      <c r="J464" s="46" t="str">
        <f>IF(I464=FALSE,"",B464&amp;"@"&amp;COUNTIFS($B$2:B464,B464,$I$2:I464,TRUE))</f>
        <v/>
      </c>
    </row>
    <row r="465" spans="1:10">
      <c r="A465" s="6" t="s">
        <v>489</v>
      </c>
      <c r="B465" s="6" t="s">
        <v>683</v>
      </c>
      <c r="C465" s="6">
        <v>5</v>
      </c>
      <c r="D465" s="6">
        <v>5</v>
      </c>
      <c r="E465" s="46" t="str">
        <f t="shared" si="24"/>
        <v>기사임</v>
      </c>
      <c r="F465" s="81">
        <f>IF(E465="기사임",(COUNTIF($B$2:B465,B465)-COUNTIFS($B$2:B464,B465,$E$2:E464,"")),"")</f>
        <v>4</v>
      </c>
      <c r="G465" s="46" t="str">
        <f>IF(F465=1,COUNTIF($F$1:F465,1),"")</f>
        <v/>
      </c>
      <c r="H465" s="46">
        <f t="shared" si="25"/>
        <v>0</v>
      </c>
      <c r="I465" s="46" t="b">
        <f t="shared" si="26"/>
        <v>0</v>
      </c>
      <c r="J465" s="46" t="str">
        <f>IF(I465=FALSE,"",B465&amp;"@"&amp;COUNTIFS($B$2:B465,B465,$I$2:I465,TRUE))</f>
        <v/>
      </c>
    </row>
    <row r="466" spans="1:10">
      <c r="A466" s="6" t="s">
        <v>527</v>
      </c>
      <c r="B466" s="6" t="s">
        <v>679</v>
      </c>
      <c r="C466" s="6">
        <v>5</v>
      </c>
      <c r="D466" s="6">
        <v>7</v>
      </c>
      <c r="E466" s="46" t="str">
        <f t="shared" si="24"/>
        <v>기사임</v>
      </c>
      <c r="F466" s="81">
        <f>IF(E466="기사임",(COUNTIF($B$2:B466,B466)-COUNTIFS($B$2:B465,B466,$E$2:E465,"")),"")</f>
        <v>9</v>
      </c>
      <c r="G466" s="46" t="str">
        <f>IF(F466=1,COUNTIF($F$1:F466,1),"")</f>
        <v/>
      </c>
      <c r="H466" s="46">
        <f t="shared" si="25"/>
        <v>0</v>
      </c>
      <c r="I466" s="46" t="b">
        <f t="shared" si="26"/>
        <v>0</v>
      </c>
      <c r="J466" s="46" t="str">
        <f>IF(I466=FALSE,"",B466&amp;"@"&amp;COUNTIFS($B$2:B466,B466,$I$2:I466,TRUE))</f>
        <v/>
      </c>
    </row>
    <row r="467" spans="1:10">
      <c r="A467" s="6" t="s">
        <v>596</v>
      </c>
      <c r="B467" s="6" t="s">
        <v>694</v>
      </c>
      <c r="C467" s="6">
        <v>5</v>
      </c>
      <c r="D467" s="6">
        <v>6</v>
      </c>
      <c r="E467" s="46" t="str">
        <f t="shared" si="24"/>
        <v>기사임</v>
      </c>
      <c r="F467" s="81">
        <f>IF(E467="기사임",(COUNTIF($B$2:B467,B467)-COUNTIFS($B$2:B466,B467,$E$2:E466,"")),"")</f>
        <v>6</v>
      </c>
      <c r="G467" s="46" t="str">
        <f>IF(F467=1,COUNTIF($F$1:F467,1),"")</f>
        <v/>
      </c>
      <c r="H467" s="46">
        <f t="shared" si="25"/>
        <v>1</v>
      </c>
      <c r="I467" s="46" t="b">
        <f t="shared" si="26"/>
        <v>1</v>
      </c>
      <c r="J467" s="46" t="str">
        <f>IF(I467=FALSE,"",B467&amp;"@"&amp;COUNTIFS($B$2:B467,B467,$I$2:I467,TRUE))</f>
        <v>Vietnam@6</v>
      </c>
    </row>
    <row r="468" spans="1:10">
      <c r="A468" s="6" t="s">
        <v>555</v>
      </c>
      <c r="B468" s="6" t="s">
        <v>677</v>
      </c>
      <c r="C468" s="6">
        <v>5</v>
      </c>
      <c r="D468" s="6">
        <v>5</v>
      </c>
      <c r="E468" s="46" t="str">
        <f t="shared" si="24"/>
        <v>기사임</v>
      </c>
      <c r="F468" s="81">
        <f>IF(E468="기사임",(COUNTIF($B$2:B468,B468)-COUNTIFS($B$2:B467,B468,$E$2:E467,"")),"")</f>
        <v>50</v>
      </c>
      <c r="G468" s="46" t="str">
        <f>IF(F468=1,COUNTIF($F$1:F468,1),"")</f>
        <v/>
      </c>
      <c r="H468" s="46">
        <f t="shared" si="25"/>
        <v>0</v>
      </c>
      <c r="I468" s="46" t="b">
        <f t="shared" si="26"/>
        <v>0</v>
      </c>
      <c r="J468" s="46" t="str">
        <f>IF(I468=FALSE,"",B468&amp;"@"&amp;COUNTIFS($B$2:B468,B468,$I$2:I468,TRUE))</f>
        <v/>
      </c>
    </row>
    <row r="469" spans="1:10">
      <c r="A469" s="6" t="s">
        <v>485</v>
      </c>
      <c r="B469" s="6" t="s">
        <v>679</v>
      </c>
      <c r="C469" s="6">
        <v>5</v>
      </c>
      <c r="D469" s="6">
        <v>3</v>
      </c>
      <c r="E469" s="46" t="str">
        <f t="shared" si="24"/>
        <v>기사임</v>
      </c>
      <c r="F469" s="81">
        <f>IF(E469="기사임",(COUNTIF($B$2:B469,B469)-COUNTIFS($B$2:B468,B469,$E$2:E468,"")),"")</f>
        <v>10</v>
      </c>
      <c r="G469" s="46" t="str">
        <f>IF(F469=1,COUNTIF($F$1:F469,1),"")</f>
        <v/>
      </c>
      <c r="H469" s="46">
        <f t="shared" si="25"/>
        <v>0</v>
      </c>
      <c r="I469" s="46" t="b">
        <f t="shared" si="26"/>
        <v>0</v>
      </c>
      <c r="J469" s="46" t="str">
        <f>IF(I469=FALSE,"",B469&amp;"@"&amp;COUNTIFS($B$2:B469,B469,$I$2:I469,TRUE))</f>
        <v/>
      </c>
    </row>
    <row r="470" spans="1:10">
      <c r="A470" s="6" t="s">
        <v>532</v>
      </c>
      <c r="B470" s="6" t="s">
        <v>676</v>
      </c>
      <c r="C470" s="6">
        <v>5</v>
      </c>
      <c r="D470" s="6">
        <v>4</v>
      </c>
      <c r="E470" s="46" t="str">
        <f t="shared" si="24"/>
        <v>기사임</v>
      </c>
      <c r="F470" s="81">
        <f>IF(E470="기사임",(COUNTIF($B$2:B470,B470)-COUNTIFS($B$2:B469,B470,$E$2:E469,"")),"")</f>
        <v>59</v>
      </c>
      <c r="G470" s="46" t="str">
        <f>IF(F470=1,COUNTIF($F$1:F470,1),"")</f>
        <v/>
      </c>
      <c r="H470" s="46">
        <f t="shared" si="25"/>
        <v>0</v>
      </c>
      <c r="I470" s="46" t="b">
        <f t="shared" si="26"/>
        <v>0</v>
      </c>
      <c r="J470" s="46" t="str">
        <f>IF(I470=FALSE,"",B470&amp;"@"&amp;COUNTIFS($B$2:B470,B470,$I$2:I470,TRUE))</f>
        <v/>
      </c>
    </row>
    <row r="471" spans="1:10">
      <c r="A471" s="6" t="s">
        <v>541</v>
      </c>
      <c r="B471" s="6" t="s">
        <v>676</v>
      </c>
      <c r="C471" s="6">
        <v>5</v>
      </c>
      <c r="D471" s="6">
        <v>5</v>
      </c>
      <c r="E471" s="46" t="str">
        <f t="shared" si="24"/>
        <v>기사임</v>
      </c>
      <c r="F471" s="81">
        <f>IF(E471="기사임",(COUNTIF($B$2:B471,B471)-COUNTIFS($B$2:B470,B471,$E$2:E470,"")),"")</f>
        <v>60</v>
      </c>
      <c r="G471" s="46" t="str">
        <f>IF(F471=1,COUNTIF($F$1:F471,1),"")</f>
        <v/>
      </c>
      <c r="H471" s="46">
        <f t="shared" si="25"/>
        <v>0</v>
      </c>
      <c r="I471" s="46" t="b">
        <f t="shared" si="26"/>
        <v>0</v>
      </c>
      <c r="J471" s="46" t="str">
        <f>IF(I471=FALSE,"",B471&amp;"@"&amp;COUNTIFS($B$2:B471,B471,$I$2:I471,TRUE))</f>
        <v/>
      </c>
    </row>
    <row r="472" spans="1:10">
      <c r="A472" s="6" t="s">
        <v>501</v>
      </c>
      <c r="B472" s="6" t="s">
        <v>676</v>
      </c>
      <c r="C472" s="6">
        <v>5</v>
      </c>
      <c r="D472" s="6">
        <v>5</v>
      </c>
      <c r="E472" s="46" t="str">
        <f t="shared" si="24"/>
        <v>기사임</v>
      </c>
      <c r="F472" s="81">
        <f>IF(E472="기사임",(COUNTIF($B$2:B472,B472)-COUNTIFS($B$2:B471,B472,$E$2:E471,"")),"")</f>
        <v>61</v>
      </c>
      <c r="G472" s="46" t="str">
        <f>IF(F472=1,COUNTIF($F$1:F472,1),"")</f>
        <v/>
      </c>
      <c r="H472" s="46">
        <f t="shared" si="25"/>
        <v>0</v>
      </c>
      <c r="I472" s="46" t="b">
        <f t="shared" si="26"/>
        <v>0</v>
      </c>
      <c r="J472" s="46" t="str">
        <f>IF(I472=FALSE,"",B472&amp;"@"&amp;COUNTIFS($B$2:B472,B472,$I$2:I472,TRUE))</f>
        <v/>
      </c>
    </row>
    <row r="473" spans="1:10">
      <c r="A473" s="6" t="s">
        <v>515</v>
      </c>
      <c r="B473" s="6" t="s">
        <v>681</v>
      </c>
      <c r="C473" s="6">
        <v>5</v>
      </c>
      <c r="D473" s="6">
        <v>3</v>
      </c>
      <c r="E473" s="46" t="str">
        <f t="shared" si="24"/>
        <v>기사임</v>
      </c>
      <c r="F473" s="81">
        <f>IF(E473="기사임",(COUNTIF($B$2:B473,B473)-COUNTIFS($B$2:B472,B473,$E$2:E472,"")),"")</f>
        <v>10</v>
      </c>
      <c r="G473" s="46" t="str">
        <f>IF(F473=1,COUNTIF($F$1:F473,1),"")</f>
        <v/>
      </c>
      <c r="H473" s="46">
        <f t="shared" si="25"/>
        <v>0</v>
      </c>
      <c r="I473" s="46" t="b">
        <f t="shared" si="26"/>
        <v>0</v>
      </c>
      <c r="J473" s="46" t="str">
        <f>IF(I473=FALSE,"",B473&amp;"@"&amp;COUNTIFS($B$2:B473,B473,$I$2:I473,TRUE))</f>
        <v/>
      </c>
    </row>
    <row r="474" spans="1:10">
      <c r="A474" s="6" t="s">
        <v>515</v>
      </c>
      <c r="B474" s="6" t="s">
        <v>676</v>
      </c>
      <c r="C474" s="6">
        <v>5</v>
      </c>
      <c r="D474" s="6">
        <v>5</v>
      </c>
      <c r="E474" s="46" t="str">
        <f t="shared" si="24"/>
        <v>기사임</v>
      </c>
      <c r="F474" s="81">
        <f>IF(E474="기사임",(COUNTIF($B$2:B474,B474)-COUNTIFS($B$2:B473,B474,$E$2:E473,"")),"")</f>
        <v>62</v>
      </c>
      <c r="G474" s="46" t="str">
        <f>IF(F474=1,COUNTIF($F$1:F474,1),"")</f>
        <v/>
      </c>
      <c r="H474" s="46">
        <f t="shared" si="25"/>
        <v>0</v>
      </c>
      <c r="I474" s="46" t="b">
        <f t="shared" si="26"/>
        <v>0</v>
      </c>
      <c r="J474" s="46" t="str">
        <f>IF(I474=FALSE,"",B474&amp;"@"&amp;COUNTIFS($B$2:B474,B474,$I$2:I474,TRUE))</f>
        <v/>
      </c>
    </row>
    <row r="475" spans="1:10">
      <c r="A475" s="6" t="s">
        <v>484</v>
      </c>
      <c r="B475" s="6" t="s">
        <v>675</v>
      </c>
      <c r="C475" s="6">
        <v>5</v>
      </c>
      <c r="D475" s="6">
        <v>5</v>
      </c>
      <c r="E475" s="46" t="str">
        <f t="shared" si="24"/>
        <v>기사임</v>
      </c>
      <c r="F475" s="81">
        <f>IF(E475="기사임",(COUNTIF($B$2:B475,B475)-COUNTIFS($B$2:B474,B475,$E$2:E474,"")),"")</f>
        <v>65</v>
      </c>
      <c r="G475" s="46" t="str">
        <f>IF(F475=1,COUNTIF($F$1:F475,1),"")</f>
        <v/>
      </c>
      <c r="H475" s="46">
        <f t="shared" si="25"/>
        <v>1</v>
      </c>
      <c r="I475" s="46" t="b">
        <f t="shared" si="26"/>
        <v>1</v>
      </c>
      <c r="J475" s="46" t="str">
        <f>IF(I475=FALSE,"",B475&amp;"@"&amp;COUNTIFS($B$2:B475,B475,$I$2:I475,TRUE))</f>
        <v>South Korea@65</v>
      </c>
    </row>
    <row r="476" spans="1:10">
      <c r="A476" s="6" t="s">
        <v>482</v>
      </c>
      <c r="B476" s="6" t="s">
        <v>677</v>
      </c>
      <c r="C476" s="6">
        <v>5</v>
      </c>
      <c r="D476" s="6">
        <v>5</v>
      </c>
      <c r="E476" s="46" t="str">
        <f t="shared" si="24"/>
        <v>기사임</v>
      </c>
      <c r="F476" s="81">
        <f>IF(E476="기사임",(COUNTIF($B$2:B476,B476)-COUNTIFS($B$2:B475,B476,$E$2:E475,"")),"")</f>
        <v>51</v>
      </c>
      <c r="G476" s="46" t="str">
        <f>IF(F476=1,COUNTIF($F$1:F476,1),"")</f>
        <v/>
      </c>
      <c r="H476" s="46">
        <f t="shared" si="25"/>
        <v>0</v>
      </c>
      <c r="I476" s="46" t="b">
        <f t="shared" si="26"/>
        <v>0</v>
      </c>
      <c r="J476" s="46" t="str">
        <f>IF(I476=FALSE,"",B476&amp;"@"&amp;COUNTIFS($B$2:B476,B476,$I$2:I476,TRUE))</f>
        <v/>
      </c>
    </row>
    <row r="477" spans="1:10">
      <c r="A477" s="6" t="s">
        <v>739</v>
      </c>
      <c r="B477" s="6" t="s">
        <v>703</v>
      </c>
      <c r="C477" s="6">
        <v>5</v>
      </c>
      <c r="D477" s="6">
        <v>4</v>
      </c>
      <c r="E477" s="46" t="str">
        <f t="shared" si="24"/>
        <v>기사임</v>
      </c>
      <c r="F477" s="81">
        <f>IF(E477="기사임",(COUNTIF($B$2:B477,B477)-COUNTIFS($B$2:B476,B477,$E$2:E476,"")),"")</f>
        <v>1</v>
      </c>
      <c r="G477" s="46">
        <f>IF(F477=1,COUNTIF($F$1:F477,1),"")</f>
        <v>32</v>
      </c>
      <c r="H477" s="46">
        <f t="shared" si="25"/>
        <v>0</v>
      </c>
      <c r="I477" s="46" t="b">
        <f t="shared" si="26"/>
        <v>0</v>
      </c>
      <c r="J477" s="46" t="str">
        <f>IF(I477=FALSE,"",B477&amp;"@"&amp;COUNTIFS($B$2:B477,B477,$I$2:I477,TRUE))</f>
        <v/>
      </c>
    </row>
    <row r="478" spans="1:10">
      <c r="A478" s="6" t="s">
        <v>739</v>
      </c>
      <c r="B478" s="6" t="s">
        <v>676</v>
      </c>
      <c r="C478" s="6">
        <v>5</v>
      </c>
      <c r="D478" s="6">
        <v>5</v>
      </c>
      <c r="E478" s="46" t="str">
        <f t="shared" si="24"/>
        <v>기사임</v>
      </c>
      <c r="F478" s="81">
        <f>IF(E478="기사임",(COUNTIF($B$2:B478,B478)-COUNTIFS($B$2:B477,B478,$E$2:E477,"")),"")</f>
        <v>63</v>
      </c>
      <c r="G478" s="46" t="str">
        <f>IF(F478=1,COUNTIF($F$1:F478,1),"")</f>
        <v/>
      </c>
      <c r="H478" s="46">
        <f t="shared" si="25"/>
        <v>0</v>
      </c>
      <c r="I478" s="46" t="b">
        <f t="shared" si="26"/>
        <v>0</v>
      </c>
      <c r="J478" s="46" t="str">
        <f>IF(I478=FALSE,"",B478&amp;"@"&amp;COUNTIFS($B$2:B478,B478,$I$2:I478,TRUE))</f>
        <v/>
      </c>
    </row>
    <row r="479" spans="1:10">
      <c r="A479" s="6" t="s">
        <v>1504</v>
      </c>
      <c r="B479" s="6" t="s">
        <v>683</v>
      </c>
      <c r="C479" s="6">
        <v>5</v>
      </c>
      <c r="D479" s="6">
        <v>5</v>
      </c>
      <c r="E479" s="46" t="str">
        <f t="shared" si="24"/>
        <v>기사임</v>
      </c>
      <c r="F479" s="81">
        <f>IF(E479="기사임",(COUNTIF($B$2:B479,B479)-COUNTIFS($B$2:B478,B479,$E$2:E478,"")),"")</f>
        <v>5</v>
      </c>
      <c r="G479" s="46" t="str">
        <f>IF(F479=1,COUNTIF($F$1:F479,1),"")</f>
        <v/>
      </c>
      <c r="H479" s="46">
        <f t="shared" si="25"/>
        <v>0</v>
      </c>
      <c r="I479" s="46" t="b">
        <f t="shared" si="26"/>
        <v>0</v>
      </c>
      <c r="J479" s="46" t="str">
        <f>IF(I479=FALSE,"",B479&amp;"@"&amp;COUNTIFS($B$2:B479,B479,$I$2:I479,TRUE))</f>
        <v/>
      </c>
    </row>
    <row r="480" spans="1:10">
      <c r="A480" s="6" t="s">
        <v>579</v>
      </c>
      <c r="B480" s="6" t="s">
        <v>676</v>
      </c>
      <c r="C480" s="6">
        <v>5</v>
      </c>
      <c r="D480" s="6">
        <v>5</v>
      </c>
      <c r="E480" s="46" t="str">
        <f t="shared" si="24"/>
        <v>기사임</v>
      </c>
      <c r="F480" s="81">
        <f>IF(E480="기사임",(COUNTIF($B$2:B480,B480)-COUNTIFS($B$2:B479,B480,$E$2:E479,"")),"")</f>
        <v>64</v>
      </c>
      <c r="G480" s="46" t="str">
        <f>IF(F480=1,COUNTIF($F$1:F480,1),"")</f>
        <v/>
      </c>
      <c r="H480" s="46">
        <f t="shared" si="25"/>
        <v>0</v>
      </c>
      <c r="I480" s="46" t="b">
        <f t="shared" si="26"/>
        <v>0</v>
      </c>
      <c r="J480" s="46" t="str">
        <f>IF(I480=FALSE,"",B480&amp;"@"&amp;COUNTIFS($B$2:B480,B480,$I$2:I480,TRUE))</f>
        <v/>
      </c>
    </row>
    <row r="481" spans="1:10">
      <c r="A481" s="6" t="s">
        <v>1116</v>
      </c>
      <c r="B481" s="6" t="s">
        <v>675</v>
      </c>
      <c r="C481" s="6">
        <v>5</v>
      </c>
      <c r="D481" s="6">
        <v>3</v>
      </c>
      <c r="E481" s="46" t="str">
        <f t="shared" si="24"/>
        <v>기사임</v>
      </c>
      <c r="F481" s="81">
        <f>IF(E481="기사임",(COUNTIF($B$2:B481,B481)-COUNTIFS($B$2:B480,B481,$E$2:E480,"")),"")</f>
        <v>66</v>
      </c>
      <c r="G481" s="46" t="str">
        <f>IF(F481=1,COUNTIF($F$1:F481,1),"")</f>
        <v/>
      </c>
      <c r="H481" s="46">
        <f t="shared" si="25"/>
        <v>1</v>
      </c>
      <c r="I481" s="46" t="b">
        <f t="shared" si="26"/>
        <v>1</v>
      </c>
      <c r="J481" s="46" t="str">
        <f>IF(I481=FALSE,"",B481&amp;"@"&amp;COUNTIFS($B$2:B481,B481,$I$2:I481,TRUE))</f>
        <v>South Korea@66</v>
      </c>
    </row>
    <row r="482" spans="1:10">
      <c r="A482" s="6" t="s">
        <v>1169</v>
      </c>
      <c r="B482" s="6" t="s">
        <v>695</v>
      </c>
      <c r="C482" s="6">
        <v>5</v>
      </c>
      <c r="D482" s="6">
        <v>7</v>
      </c>
      <c r="E482" s="46" t="str">
        <f t="shared" si="24"/>
        <v>기사임</v>
      </c>
      <c r="F482" s="81">
        <f>IF(E482="기사임",(COUNTIF($B$2:B482,B482)-COUNTIFS($B$2:B481,B482,$E$2:E481,"")),"")</f>
        <v>3</v>
      </c>
      <c r="G482" s="46" t="str">
        <f>IF(F482=1,COUNTIF($F$1:F482,1),"")</f>
        <v/>
      </c>
      <c r="H482" s="46">
        <f t="shared" si="25"/>
        <v>0</v>
      </c>
      <c r="I482" s="46" t="b">
        <f t="shared" si="26"/>
        <v>0</v>
      </c>
      <c r="J482" s="46" t="str">
        <f>IF(I482=FALSE,"",B482&amp;"@"&amp;COUNTIFS($B$2:B482,B482,$I$2:I482,TRUE))</f>
        <v/>
      </c>
    </row>
    <row r="483" spans="1:10">
      <c r="A483" s="6" t="s">
        <v>1168</v>
      </c>
      <c r="B483" s="6" t="s">
        <v>677</v>
      </c>
      <c r="C483" s="6">
        <v>5</v>
      </c>
      <c r="D483" s="6">
        <v>5</v>
      </c>
      <c r="E483" s="46" t="str">
        <f t="shared" si="24"/>
        <v>기사임</v>
      </c>
      <c r="F483" s="81">
        <f>IF(E483="기사임",(COUNTIF($B$2:B483,B483)-COUNTIFS($B$2:B482,B483,$E$2:E482,"")),"")</f>
        <v>52</v>
      </c>
      <c r="G483" s="46" t="str">
        <f>IF(F483=1,COUNTIF($F$1:F483,1),"")</f>
        <v/>
      </c>
      <c r="H483" s="46">
        <f t="shared" si="25"/>
        <v>0</v>
      </c>
      <c r="I483" s="46" t="b">
        <f t="shared" si="26"/>
        <v>0</v>
      </c>
      <c r="J483" s="46" t="str">
        <f>IF(I483=FALSE,"",B483&amp;"@"&amp;COUNTIFS($B$2:B483,B483,$I$2:I483,TRUE))</f>
        <v/>
      </c>
    </row>
    <row r="484" spans="1:10">
      <c r="A484" s="6" t="s">
        <v>1195</v>
      </c>
      <c r="B484" s="6" t="s">
        <v>688</v>
      </c>
      <c r="C484" s="6">
        <v>5</v>
      </c>
      <c r="D484" s="6">
        <v>7</v>
      </c>
      <c r="E484" s="46" t="str">
        <f t="shared" si="24"/>
        <v>기사임</v>
      </c>
      <c r="F484" s="81">
        <f>IF(E484="기사임",(COUNTIF($B$2:B484,B484)-COUNTIFS($B$2:B483,B484,$E$2:E483,"")),"")</f>
        <v>7</v>
      </c>
      <c r="G484" s="46" t="str">
        <f>IF(F484=1,COUNTIF($F$1:F484,1),"")</f>
        <v/>
      </c>
      <c r="H484" s="46">
        <f t="shared" si="25"/>
        <v>0</v>
      </c>
      <c r="I484" s="46" t="b">
        <f t="shared" si="26"/>
        <v>0</v>
      </c>
      <c r="J484" s="46" t="str">
        <f>IF(I484=FALSE,"",B484&amp;"@"&amp;COUNTIFS($B$2:B484,B484,$I$2:I484,TRUE))</f>
        <v/>
      </c>
    </row>
    <row r="485" spans="1:10">
      <c r="A485" s="6" t="s">
        <v>1198</v>
      </c>
      <c r="B485" s="6" t="s">
        <v>675</v>
      </c>
      <c r="C485" s="6">
        <v>5</v>
      </c>
      <c r="D485" s="6">
        <v>5</v>
      </c>
      <c r="E485" s="46" t="str">
        <f t="shared" si="24"/>
        <v>기사임</v>
      </c>
      <c r="F485" s="81">
        <f>IF(E485="기사임",(COUNTIF($B$2:B485,B485)-COUNTIFS($B$2:B484,B485,$E$2:E484,"")),"")</f>
        <v>67</v>
      </c>
      <c r="G485" s="46" t="str">
        <f>IF(F485=1,COUNTIF($F$1:F485,1),"")</f>
        <v/>
      </c>
      <c r="H485" s="46">
        <f t="shared" si="25"/>
        <v>1</v>
      </c>
      <c r="I485" s="46" t="b">
        <f t="shared" si="26"/>
        <v>1</v>
      </c>
      <c r="J485" s="46" t="str">
        <f>IF(I485=FALSE,"",B485&amp;"@"&amp;COUNTIFS($B$2:B485,B485,$I$2:I485,TRUE))</f>
        <v>South Korea@67</v>
      </c>
    </row>
    <row r="486" spans="1:10">
      <c r="A486" s="6" t="s">
        <v>1198</v>
      </c>
      <c r="B486" s="6" t="s">
        <v>707</v>
      </c>
      <c r="C486" s="6">
        <v>5</v>
      </c>
      <c r="D486" s="6">
        <v>5</v>
      </c>
      <c r="E486" s="46" t="str">
        <f t="shared" si="24"/>
        <v>기사임</v>
      </c>
      <c r="F486" s="81">
        <f>IF(E486="기사임",(COUNTIF($B$2:B486,B486)-COUNTIFS($B$2:B485,B486,$E$2:E485,"")),"")</f>
        <v>2</v>
      </c>
      <c r="G486" s="46" t="str">
        <f>IF(F486=1,COUNTIF($F$1:F486,1),"")</f>
        <v/>
      </c>
      <c r="H486" s="46">
        <f t="shared" si="25"/>
        <v>0</v>
      </c>
      <c r="I486" s="46" t="b">
        <f t="shared" si="26"/>
        <v>0</v>
      </c>
      <c r="J486" s="46" t="str">
        <f>IF(I486=FALSE,"",B486&amp;"@"&amp;COUNTIFS($B$2:B486,B486,$I$2:I486,TRUE))</f>
        <v/>
      </c>
    </row>
    <row r="487" spans="1:10">
      <c r="A487" s="6" t="s">
        <v>1197</v>
      </c>
      <c r="B487" s="6" t="s">
        <v>677</v>
      </c>
      <c r="C487" s="6">
        <v>5</v>
      </c>
      <c r="D487" s="6">
        <v>6</v>
      </c>
      <c r="E487" s="46" t="str">
        <f t="shared" si="24"/>
        <v>기사임</v>
      </c>
      <c r="F487" s="81">
        <f>IF(E487="기사임",(COUNTIF($B$2:B487,B487)-COUNTIFS($B$2:B486,B487,$E$2:E486,"")),"")</f>
        <v>53</v>
      </c>
      <c r="G487" s="46" t="str">
        <f>IF(F487=1,COUNTIF($F$1:F487,1),"")</f>
        <v/>
      </c>
      <c r="H487" s="46">
        <f t="shared" si="25"/>
        <v>0</v>
      </c>
      <c r="I487" s="46" t="b">
        <f t="shared" si="26"/>
        <v>0</v>
      </c>
      <c r="J487" s="46" t="str">
        <f>IF(I487=FALSE,"",B487&amp;"@"&amp;COUNTIFS($B$2:B487,B487,$I$2:I487,TRUE))</f>
        <v/>
      </c>
    </row>
    <row r="488" spans="1:10">
      <c r="A488" s="6" t="s">
        <v>1251</v>
      </c>
      <c r="B488" s="6" t="s">
        <v>694</v>
      </c>
      <c r="C488" s="6">
        <v>5</v>
      </c>
      <c r="D488" s="6">
        <v>3</v>
      </c>
      <c r="E488" s="46" t="str">
        <f t="shared" si="24"/>
        <v>기사임</v>
      </c>
      <c r="F488" s="81">
        <f>IF(E488="기사임",(COUNTIF($B$2:B488,B488)-COUNTIFS($B$2:B487,B488,$E$2:E487,"")),"")</f>
        <v>7</v>
      </c>
      <c r="G488" s="46" t="str">
        <f>IF(F488=1,COUNTIF($F$1:F488,1),"")</f>
        <v/>
      </c>
      <c r="H488" s="46">
        <f t="shared" si="25"/>
        <v>1</v>
      </c>
      <c r="I488" s="46" t="b">
        <f t="shared" si="26"/>
        <v>1</v>
      </c>
      <c r="J488" s="46" t="str">
        <f>IF(I488=FALSE,"",B488&amp;"@"&amp;COUNTIFS($B$2:B488,B488,$I$2:I488,TRUE))</f>
        <v>Vietnam@7</v>
      </c>
    </row>
    <row r="489" spans="1:10">
      <c r="A489" s="6" t="s">
        <v>1250</v>
      </c>
      <c r="B489" s="6" t="s">
        <v>693</v>
      </c>
      <c r="C489" s="6">
        <v>5</v>
      </c>
      <c r="D489" s="6">
        <v>2</v>
      </c>
      <c r="E489" s="46" t="str">
        <f t="shared" si="24"/>
        <v>기사임</v>
      </c>
      <c r="F489" s="81">
        <f>IF(E489="기사임",(COUNTIF($B$2:B489,B489)-COUNTIFS($B$2:B488,B489,$E$2:E488,"")),"")</f>
        <v>3</v>
      </c>
      <c r="G489" s="46" t="str">
        <f>IF(F489=1,COUNTIF($F$1:F489,1),"")</f>
        <v/>
      </c>
      <c r="H489" s="46">
        <f t="shared" si="25"/>
        <v>0</v>
      </c>
      <c r="I489" s="46" t="b">
        <f t="shared" si="26"/>
        <v>0</v>
      </c>
      <c r="J489" s="46" t="str">
        <f>IF(I489=FALSE,"",B489&amp;"@"&amp;COUNTIFS($B$2:B489,B489,$I$2:I489,TRUE))</f>
        <v/>
      </c>
    </row>
    <row r="490" spans="1:10">
      <c r="A490" s="6" t="s">
        <v>1252</v>
      </c>
      <c r="B490" s="6" t="s">
        <v>675</v>
      </c>
      <c r="C490" s="6">
        <v>5</v>
      </c>
      <c r="D490" s="6">
        <v>3</v>
      </c>
      <c r="E490" s="46" t="str">
        <f t="shared" si="24"/>
        <v>기사임</v>
      </c>
      <c r="F490" s="81">
        <f>IF(E490="기사임",(COUNTIF($B$2:B490,B490)-COUNTIFS($B$2:B489,B490,$E$2:E489,"")),"")</f>
        <v>68</v>
      </c>
      <c r="G490" s="46" t="str">
        <f>IF(F490=1,COUNTIF($F$1:F490,1),"")</f>
        <v/>
      </c>
      <c r="H490" s="46">
        <f t="shared" si="25"/>
        <v>1</v>
      </c>
      <c r="I490" s="46" t="b">
        <f t="shared" si="26"/>
        <v>1</v>
      </c>
      <c r="J490" s="46" t="str">
        <f>IF(I490=FALSE,"",B490&amp;"@"&amp;COUNTIFS($B$2:B490,B490,$I$2:I490,TRUE))</f>
        <v>South Korea@68</v>
      </c>
    </row>
    <row r="491" spans="1:10">
      <c r="A491" s="6" t="s">
        <v>1300</v>
      </c>
      <c r="B491" s="6" t="s">
        <v>690</v>
      </c>
      <c r="C491" s="6">
        <v>5</v>
      </c>
      <c r="D491" s="6">
        <v>2</v>
      </c>
      <c r="E491" s="46" t="str">
        <f t="shared" si="24"/>
        <v>기사임</v>
      </c>
      <c r="F491" s="81">
        <f>IF(E491="기사임",(COUNTIF($B$2:B491,B491)-COUNTIFS($B$2:B490,B491,$E$2:E490,"")),"")</f>
        <v>14</v>
      </c>
      <c r="G491" s="46" t="str">
        <f>IF(F491=1,COUNTIF($F$1:F491,1),"")</f>
        <v/>
      </c>
      <c r="H491" s="46">
        <f t="shared" si="25"/>
        <v>0</v>
      </c>
      <c r="I491" s="46" t="b">
        <f t="shared" si="26"/>
        <v>0</v>
      </c>
      <c r="J491" s="46" t="str">
        <f>IF(I491=FALSE,"",B491&amp;"@"&amp;COUNTIFS($B$2:B491,B491,$I$2:I491,TRUE))</f>
        <v/>
      </c>
    </row>
    <row r="492" spans="1:10">
      <c r="A492" s="6" t="s">
        <v>1301</v>
      </c>
      <c r="B492" s="6" t="s">
        <v>677</v>
      </c>
      <c r="C492" s="6">
        <v>5</v>
      </c>
      <c r="D492" s="6">
        <v>4</v>
      </c>
      <c r="E492" s="46" t="str">
        <f t="shared" si="24"/>
        <v>기사임</v>
      </c>
      <c r="F492" s="81">
        <f>IF(E492="기사임",(COUNTIF($B$2:B492,B492)-COUNTIFS($B$2:B491,B492,$E$2:E491,"")),"")</f>
        <v>54</v>
      </c>
      <c r="G492" s="46" t="str">
        <f>IF(F492=1,COUNTIF($F$1:F492,1),"")</f>
        <v/>
      </c>
      <c r="H492" s="46">
        <f t="shared" si="25"/>
        <v>0</v>
      </c>
      <c r="I492" s="46" t="b">
        <f t="shared" si="26"/>
        <v>0</v>
      </c>
      <c r="J492" s="46" t="str">
        <f>IF(I492=FALSE,"",B492&amp;"@"&amp;COUNTIFS($B$2:B492,B492,$I$2:I492,TRUE))</f>
        <v/>
      </c>
    </row>
    <row r="493" spans="1:10">
      <c r="A493" s="6" t="s">
        <v>1368</v>
      </c>
      <c r="B493" s="6" t="s">
        <v>678</v>
      </c>
      <c r="C493" s="6">
        <v>5</v>
      </c>
      <c r="D493" s="6">
        <v>4</v>
      </c>
      <c r="E493" s="46" t="str">
        <f t="shared" si="24"/>
        <v>기사임</v>
      </c>
      <c r="F493" s="81">
        <f>IF(E493="기사임",(COUNTIF($B$2:B493,B493)-COUNTIFS($B$2:B492,B493,$E$2:E492,"")),"")</f>
        <v>16</v>
      </c>
      <c r="G493" s="46" t="str">
        <f>IF(F493=1,COUNTIF($F$1:F493,1),"")</f>
        <v/>
      </c>
      <c r="H493" s="46">
        <f t="shared" si="25"/>
        <v>0</v>
      </c>
      <c r="I493" s="46" t="b">
        <f t="shared" si="26"/>
        <v>0</v>
      </c>
      <c r="J493" s="46" t="str">
        <f>IF(I493=FALSE,"",B493&amp;"@"&amp;COUNTIFS($B$2:B493,B493,$I$2:I493,TRUE))</f>
        <v/>
      </c>
    </row>
    <row r="494" spans="1:10">
      <c r="A494" s="6" t="s">
        <v>1368</v>
      </c>
      <c r="B494" s="6" t="s">
        <v>676</v>
      </c>
      <c r="C494" s="6">
        <v>5</v>
      </c>
      <c r="D494" s="6">
        <v>4</v>
      </c>
      <c r="E494" s="46" t="str">
        <f t="shared" si="24"/>
        <v>기사임</v>
      </c>
      <c r="F494" s="81">
        <f>IF(E494="기사임",(COUNTIF($B$2:B494,B494)-COUNTIFS($B$2:B493,B494,$E$2:E493,"")),"")</f>
        <v>65</v>
      </c>
      <c r="G494" s="46" t="str">
        <f>IF(F494=1,COUNTIF($F$1:F494,1),"")</f>
        <v/>
      </c>
      <c r="H494" s="46">
        <f t="shared" si="25"/>
        <v>0</v>
      </c>
      <c r="I494" s="46" t="b">
        <f t="shared" si="26"/>
        <v>0</v>
      </c>
      <c r="J494" s="46" t="str">
        <f>IF(I494=FALSE,"",B494&amp;"@"&amp;COUNTIFS($B$2:B494,B494,$I$2:I494,TRUE))</f>
        <v/>
      </c>
    </row>
    <row r="495" spans="1:10">
      <c r="A495" s="6" t="s">
        <v>1432</v>
      </c>
      <c r="B495" s="6" t="s">
        <v>678</v>
      </c>
      <c r="C495" s="6">
        <v>5</v>
      </c>
      <c r="D495" s="6">
        <v>4</v>
      </c>
      <c r="E495" s="46" t="str">
        <f t="shared" si="24"/>
        <v>기사임</v>
      </c>
      <c r="F495" s="81">
        <f>IF(E495="기사임",(COUNTIF($B$2:B495,B495)-COUNTIFS($B$2:B494,B495,$E$2:E494,"")),"")</f>
        <v>17</v>
      </c>
      <c r="G495" s="46" t="str">
        <f>IF(F495=1,COUNTIF($F$1:F495,1),"")</f>
        <v/>
      </c>
      <c r="H495" s="46">
        <f t="shared" si="25"/>
        <v>0</v>
      </c>
      <c r="I495" s="46" t="b">
        <f t="shared" si="26"/>
        <v>0</v>
      </c>
      <c r="J495" s="46" t="str">
        <f>IF(I495=FALSE,"",B495&amp;"@"&amp;COUNTIFS($B$2:B495,B495,$I$2:I495,TRUE))</f>
        <v/>
      </c>
    </row>
    <row r="496" spans="1:10">
      <c r="A496" s="6" t="s">
        <v>1426</v>
      </c>
      <c r="B496" s="6" t="s">
        <v>683</v>
      </c>
      <c r="C496" s="6">
        <v>5</v>
      </c>
      <c r="D496" s="6">
        <v>3</v>
      </c>
      <c r="E496" s="46" t="str">
        <f t="shared" si="24"/>
        <v>기사임</v>
      </c>
      <c r="F496" s="81">
        <f>IF(E496="기사임",(COUNTIF($B$2:B496,B496)-COUNTIFS($B$2:B495,B496,$E$2:E495,"")),"")</f>
        <v>6</v>
      </c>
      <c r="G496" s="46" t="str">
        <f>IF(F496=1,COUNTIF($F$1:F496,1),"")</f>
        <v/>
      </c>
      <c r="H496" s="46">
        <f t="shared" si="25"/>
        <v>0</v>
      </c>
      <c r="I496" s="46" t="b">
        <f t="shared" si="26"/>
        <v>0</v>
      </c>
      <c r="J496" s="46" t="str">
        <f>IF(I496=FALSE,"",B496&amp;"@"&amp;COUNTIFS($B$2:B496,B496,$I$2:I496,TRUE))</f>
        <v/>
      </c>
    </row>
    <row r="497" spans="1:10">
      <c r="A497" s="6" t="s">
        <v>1428</v>
      </c>
      <c r="B497" s="6" t="s">
        <v>677</v>
      </c>
      <c r="C497" s="6">
        <v>5</v>
      </c>
      <c r="D497" s="6">
        <v>6</v>
      </c>
      <c r="E497" s="46" t="str">
        <f t="shared" si="24"/>
        <v>기사임</v>
      </c>
      <c r="F497" s="81">
        <f>IF(E497="기사임",(COUNTIF($B$2:B497,B497)-COUNTIFS($B$2:B496,B497,$E$2:E496,"")),"")</f>
        <v>55</v>
      </c>
      <c r="G497" s="46" t="str">
        <f>IF(F497=1,COUNTIF($F$1:F497,1),"")</f>
        <v/>
      </c>
      <c r="H497" s="46">
        <f t="shared" si="25"/>
        <v>0</v>
      </c>
      <c r="I497" s="46" t="b">
        <f t="shared" si="26"/>
        <v>0</v>
      </c>
      <c r="J497" s="46" t="str">
        <f>IF(I497=FALSE,"",B497&amp;"@"&amp;COUNTIFS($B$2:B497,B497,$I$2:I497,TRUE))</f>
        <v/>
      </c>
    </row>
    <row r="498" spans="1:10">
      <c r="A498" s="6" t="s">
        <v>1428</v>
      </c>
      <c r="B498" s="6" t="s">
        <v>678</v>
      </c>
      <c r="C498" s="6">
        <v>5</v>
      </c>
      <c r="D498" s="6">
        <v>4</v>
      </c>
      <c r="E498" s="46" t="str">
        <f t="shared" si="24"/>
        <v>기사임</v>
      </c>
      <c r="F498" s="81">
        <f>IF(E498="기사임",(COUNTIF($B$2:B498,B498)-COUNTIFS($B$2:B497,B498,$E$2:E497,"")),"")</f>
        <v>18</v>
      </c>
      <c r="G498" s="46" t="str">
        <f>IF(F498=1,COUNTIF($F$1:F498,1),"")</f>
        <v/>
      </c>
      <c r="H498" s="46">
        <f t="shared" si="25"/>
        <v>0</v>
      </c>
      <c r="I498" s="46" t="b">
        <f t="shared" si="26"/>
        <v>0</v>
      </c>
      <c r="J498" s="46" t="str">
        <f>IF(I498=FALSE,"",B498&amp;"@"&amp;COUNTIFS($B$2:B498,B498,$I$2:I498,TRUE))</f>
        <v/>
      </c>
    </row>
    <row r="499" spans="1:10">
      <c r="A499" s="6" t="s">
        <v>1488</v>
      </c>
      <c r="B499" s="6" t="s">
        <v>676</v>
      </c>
      <c r="C499" s="6">
        <v>5</v>
      </c>
      <c r="D499" s="6">
        <v>6</v>
      </c>
      <c r="E499" s="46" t="str">
        <f t="shared" si="24"/>
        <v>기사임</v>
      </c>
      <c r="F499" s="81">
        <f>IF(E499="기사임",(COUNTIF($B$2:B499,B499)-COUNTIFS($B$2:B498,B499,$E$2:E498,"")),"")</f>
        <v>66</v>
      </c>
      <c r="G499" s="46" t="str">
        <f>IF(F499=1,COUNTIF($F$1:F499,1),"")</f>
        <v/>
      </c>
      <c r="H499" s="46">
        <f t="shared" si="25"/>
        <v>0</v>
      </c>
      <c r="I499" s="46" t="b">
        <f t="shared" si="26"/>
        <v>0</v>
      </c>
      <c r="J499" s="46" t="str">
        <f>IF(I499=FALSE,"",B499&amp;"@"&amp;COUNTIFS($B$2:B499,B499,$I$2:I499,TRUE))</f>
        <v/>
      </c>
    </row>
    <row r="500" spans="1:10">
      <c r="A500" s="6" t="s">
        <v>1479</v>
      </c>
      <c r="B500" s="6" t="s">
        <v>677</v>
      </c>
      <c r="C500" s="6">
        <v>5</v>
      </c>
      <c r="D500" s="6">
        <v>6</v>
      </c>
      <c r="E500" s="46" t="str">
        <f t="shared" si="24"/>
        <v>기사임</v>
      </c>
      <c r="F500" s="81">
        <f>IF(E500="기사임",(COUNTIF($B$2:B500,B500)-COUNTIFS($B$2:B499,B500,$E$2:E499,"")),"")</f>
        <v>56</v>
      </c>
      <c r="G500" s="46" t="str">
        <f>IF(F500=1,COUNTIF($F$1:F500,1),"")</f>
        <v/>
      </c>
      <c r="H500" s="46">
        <f t="shared" si="25"/>
        <v>0</v>
      </c>
      <c r="I500" s="46" t="b">
        <f t="shared" si="26"/>
        <v>0</v>
      </c>
      <c r="J500" s="46" t="str">
        <f>IF(I500=FALSE,"",B500&amp;"@"&amp;COUNTIFS($B$2:B500,B500,$I$2:I500,TRUE))</f>
        <v/>
      </c>
    </row>
    <row r="501" spans="1:10">
      <c r="A501" s="6" t="s">
        <v>1479</v>
      </c>
      <c r="B501" s="6" t="s">
        <v>675</v>
      </c>
      <c r="C501" s="6">
        <v>5</v>
      </c>
      <c r="D501" s="6">
        <v>5</v>
      </c>
      <c r="E501" s="46" t="str">
        <f t="shared" si="24"/>
        <v>기사임</v>
      </c>
      <c r="F501" s="81">
        <f>IF(E501="기사임",(COUNTIF($B$2:B501,B501)-COUNTIFS($B$2:B500,B501,$E$2:E500,"")),"")</f>
        <v>69</v>
      </c>
      <c r="G501" s="46" t="str">
        <f>IF(F501=1,COUNTIF($F$1:F501,1),"")</f>
        <v/>
      </c>
      <c r="H501" s="46">
        <f t="shared" si="25"/>
        <v>1</v>
      </c>
      <c r="I501" s="46" t="b">
        <f t="shared" si="26"/>
        <v>1</v>
      </c>
      <c r="J501" s="46" t="str">
        <f>IF(I501=FALSE,"",B501&amp;"@"&amp;COUNTIFS($B$2:B501,B501,$I$2:I501,TRUE))</f>
        <v>South Korea@69</v>
      </c>
    </row>
    <row r="502" spans="1:10">
      <c r="A502" s="6" t="s">
        <v>1485</v>
      </c>
      <c r="B502" s="6" t="s">
        <v>675</v>
      </c>
      <c r="C502" s="6">
        <v>5</v>
      </c>
      <c r="D502" s="6">
        <v>6</v>
      </c>
      <c r="E502" s="46" t="str">
        <f t="shared" si="24"/>
        <v>기사임</v>
      </c>
      <c r="F502" s="81">
        <f>IF(E502="기사임",(COUNTIF($B$2:B502,B502)-COUNTIFS($B$2:B501,B502,$E$2:E501,"")),"")</f>
        <v>70</v>
      </c>
      <c r="G502" s="46" t="str">
        <f>IF(F502=1,COUNTIF($F$1:F502,1),"")</f>
        <v/>
      </c>
      <c r="H502" s="46">
        <f t="shared" si="25"/>
        <v>1</v>
      </c>
      <c r="I502" s="46" t="b">
        <f t="shared" si="26"/>
        <v>1</v>
      </c>
      <c r="J502" s="46" t="str">
        <f>IF(I502=FALSE,"",B502&amp;"@"&amp;COUNTIFS($B$2:B502,B502,$I$2:I502,TRUE))</f>
        <v>South Korea@70</v>
      </c>
    </row>
    <row r="503" spans="1:10">
      <c r="A503" s="6" t="s">
        <v>1551</v>
      </c>
      <c r="B503" s="6" t="s">
        <v>681</v>
      </c>
      <c r="C503" s="6">
        <v>5</v>
      </c>
      <c r="D503" s="6">
        <v>6</v>
      </c>
      <c r="E503" s="46" t="str">
        <f t="shared" si="24"/>
        <v>기사임</v>
      </c>
      <c r="F503" s="81">
        <f>IF(E503="기사임",(COUNTIF($B$2:B503,B503)-COUNTIFS($B$2:B502,B503,$E$2:E502,"")),"")</f>
        <v>11</v>
      </c>
      <c r="G503" s="46" t="str">
        <f>IF(F503=1,COUNTIF($F$1:F503,1),"")</f>
        <v/>
      </c>
      <c r="H503" s="46">
        <f t="shared" si="25"/>
        <v>0</v>
      </c>
      <c r="I503" s="46" t="b">
        <f t="shared" si="26"/>
        <v>0</v>
      </c>
      <c r="J503" s="46" t="str">
        <f>IF(I503=FALSE,"",B503&amp;"@"&amp;COUNTIFS($B$2:B503,B503,$I$2:I503,TRUE))</f>
        <v/>
      </c>
    </row>
    <row r="504" spans="1:10">
      <c r="A504" s="6" t="s">
        <v>1552</v>
      </c>
      <c r="B504" s="6" t="s">
        <v>718</v>
      </c>
      <c r="C504" s="6">
        <v>5</v>
      </c>
      <c r="D504" s="6">
        <v>4</v>
      </c>
      <c r="E504" s="46" t="str">
        <f t="shared" si="24"/>
        <v>기사임</v>
      </c>
      <c r="F504" s="81">
        <f>IF(E504="기사임",(COUNTIF($B$2:B504,B504)-COUNTIFS($B$2:B503,B504,$E$2:E503,"")),"")</f>
        <v>3</v>
      </c>
      <c r="G504" s="46" t="str">
        <f>IF(F504=1,COUNTIF($F$1:F504,1),"")</f>
        <v/>
      </c>
      <c r="H504" s="46">
        <f t="shared" si="25"/>
        <v>0</v>
      </c>
      <c r="I504" s="46" t="b">
        <f t="shared" si="26"/>
        <v>0</v>
      </c>
      <c r="J504" s="46" t="str">
        <f>IF(I504=FALSE,"",B504&amp;"@"&amp;COUNTIFS($B$2:B504,B504,$I$2:I504,TRUE))</f>
        <v/>
      </c>
    </row>
    <row r="505" spans="1:10">
      <c r="A505" s="6" t="s">
        <v>1607</v>
      </c>
      <c r="B505" s="6" t="s">
        <v>675</v>
      </c>
      <c r="C505" s="6">
        <v>5</v>
      </c>
      <c r="D505" s="6">
        <v>4</v>
      </c>
      <c r="E505" s="46" t="str">
        <f t="shared" si="24"/>
        <v>기사임</v>
      </c>
      <c r="F505" s="81">
        <f>IF(E505="기사임",(COUNTIF($B$2:B505,B505)-COUNTIFS($B$2:B504,B505,$E$2:E504,"")),"")</f>
        <v>71</v>
      </c>
      <c r="G505" s="46" t="str">
        <f>IF(F505=1,COUNTIF($F$1:F505,1),"")</f>
        <v/>
      </c>
      <c r="H505" s="46">
        <f t="shared" si="25"/>
        <v>1</v>
      </c>
      <c r="I505" s="46" t="b">
        <f t="shared" si="26"/>
        <v>1</v>
      </c>
      <c r="J505" s="46" t="str">
        <f>IF(I505=FALSE,"",B505&amp;"@"&amp;COUNTIFS($B$2:B505,B505,$I$2:I505,TRUE))</f>
        <v>South Korea@71</v>
      </c>
    </row>
    <row r="506" spans="1:10">
      <c r="A506" s="6" t="s">
        <v>1606</v>
      </c>
      <c r="B506" s="6" t="s">
        <v>700</v>
      </c>
      <c r="C506" s="6">
        <v>5</v>
      </c>
      <c r="D506" s="6">
        <v>5</v>
      </c>
      <c r="E506" s="46" t="str">
        <f t="shared" si="24"/>
        <v>기사임</v>
      </c>
      <c r="F506" s="81">
        <f>IF(E506="기사임",(COUNTIF($B$2:B506,B506)-COUNTIFS($B$2:B505,B506,$E$2:E505,"")),"")</f>
        <v>2</v>
      </c>
      <c r="G506" s="46" t="str">
        <f>IF(F506=1,COUNTIF($F$1:F506,1),"")</f>
        <v/>
      </c>
      <c r="H506" s="46">
        <f t="shared" si="25"/>
        <v>0</v>
      </c>
      <c r="I506" s="46" t="b">
        <f t="shared" si="26"/>
        <v>0</v>
      </c>
      <c r="J506" s="46" t="str">
        <f>IF(I506=FALSE,"",B506&amp;"@"&amp;COUNTIFS($B$2:B506,B506,$I$2:I506,TRUE))</f>
        <v/>
      </c>
    </row>
    <row r="507" spans="1:10">
      <c r="A507" s="6" t="s">
        <v>1614</v>
      </c>
      <c r="B507" s="6" t="s">
        <v>682</v>
      </c>
      <c r="C507" s="6">
        <v>5</v>
      </c>
      <c r="D507" s="6">
        <v>5</v>
      </c>
      <c r="E507" s="46" t="str">
        <f t="shared" si="24"/>
        <v>기사임</v>
      </c>
      <c r="F507" s="81">
        <f>IF(E507="기사임",(COUNTIF($B$2:B507,B507)-COUNTIFS($B$2:B506,B507,$E$2:E506,"")),"")</f>
        <v>12</v>
      </c>
      <c r="G507" s="46" t="str">
        <f>IF(F507=1,COUNTIF($F$1:F507,1),"")</f>
        <v/>
      </c>
      <c r="H507" s="46">
        <f t="shared" si="25"/>
        <v>0</v>
      </c>
      <c r="I507" s="46" t="b">
        <f t="shared" si="26"/>
        <v>0</v>
      </c>
      <c r="J507" s="46" t="str">
        <f>IF(I507=FALSE,"",B507&amp;"@"&amp;COUNTIFS($B$2:B507,B507,$I$2:I507,TRUE))</f>
        <v/>
      </c>
    </row>
    <row r="508" spans="1:10">
      <c r="A508" s="6" t="s">
        <v>1614</v>
      </c>
      <c r="B508" s="6" t="s">
        <v>675</v>
      </c>
      <c r="C508" s="6">
        <v>5</v>
      </c>
      <c r="D508" s="6">
        <v>8</v>
      </c>
      <c r="E508" s="46" t="str">
        <f t="shared" si="24"/>
        <v>기사임</v>
      </c>
      <c r="F508" s="81">
        <f>IF(E508="기사임",(COUNTIF($B$2:B508,B508)-COUNTIFS($B$2:B507,B508,$E$2:E507,"")),"")</f>
        <v>72</v>
      </c>
      <c r="G508" s="46" t="str">
        <f>IF(F508=1,COUNTIF($F$1:F508,1),"")</f>
        <v/>
      </c>
      <c r="H508" s="46">
        <f t="shared" si="25"/>
        <v>1</v>
      </c>
      <c r="I508" s="46" t="b">
        <f t="shared" si="26"/>
        <v>1</v>
      </c>
      <c r="J508" s="46" t="str">
        <f>IF(I508=FALSE,"",B508&amp;"@"&amp;COUNTIFS($B$2:B508,B508,$I$2:I508,TRUE))</f>
        <v>South Korea@72</v>
      </c>
    </row>
    <row r="509" spans="1:10">
      <c r="A509" s="6" t="s">
        <v>1612</v>
      </c>
      <c r="B509" s="6" t="s">
        <v>680</v>
      </c>
      <c r="C509" s="6">
        <v>5</v>
      </c>
      <c r="D509" s="6">
        <v>4</v>
      </c>
      <c r="E509" s="46" t="str">
        <f t="shared" si="24"/>
        <v>기사임</v>
      </c>
      <c r="F509" s="81">
        <f>IF(E509="기사임",(COUNTIF($B$2:B509,B509)-COUNTIFS($B$2:B508,B509,$E$2:E508,"")),"")</f>
        <v>29</v>
      </c>
      <c r="G509" s="46" t="str">
        <f>IF(F509=1,COUNTIF($F$1:F509,1),"")</f>
        <v/>
      </c>
      <c r="H509" s="46">
        <f t="shared" si="25"/>
        <v>0</v>
      </c>
      <c r="I509" s="46" t="b">
        <f t="shared" si="26"/>
        <v>0</v>
      </c>
      <c r="J509" s="46" t="str">
        <f>IF(I509=FALSE,"",B509&amp;"@"&amp;COUNTIFS($B$2:B509,B509,$I$2:I509,TRUE))</f>
        <v/>
      </c>
    </row>
    <row r="510" spans="1:10">
      <c r="A510" s="6" t="s">
        <v>1612</v>
      </c>
      <c r="B510" s="6" t="s">
        <v>690</v>
      </c>
      <c r="C510" s="6">
        <v>5</v>
      </c>
      <c r="D510" s="6">
        <v>4</v>
      </c>
      <c r="E510" s="46" t="str">
        <f t="shared" si="24"/>
        <v>기사임</v>
      </c>
      <c r="F510" s="81">
        <f>IF(E510="기사임",(COUNTIF($B$2:B510,B510)-COUNTIFS($B$2:B509,B510,$E$2:E509,"")),"")</f>
        <v>15</v>
      </c>
      <c r="G510" s="46" t="str">
        <f>IF(F510=1,COUNTIF($F$1:F510,1),"")</f>
        <v/>
      </c>
      <c r="H510" s="46">
        <f t="shared" si="25"/>
        <v>0</v>
      </c>
      <c r="I510" s="46" t="b">
        <f t="shared" si="26"/>
        <v>0</v>
      </c>
      <c r="J510" s="46" t="str">
        <f>IF(I510=FALSE,"",B510&amp;"@"&amp;COUNTIFS($B$2:B510,B510,$I$2:I510,TRUE))</f>
        <v/>
      </c>
    </row>
    <row r="511" spans="1:10">
      <c r="A511" s="6" t="s">
        <v>1919</v>
      </c>
      <c r="B511" s="6" t="s">
        <v>685</v>
      </c>
      <c r="C511" s="6">
        <v>5</v>
      </c>
      <c r="D511" s="6">
        <v>5</v>
      </c>
      <c r="E511" s="46" t="str">
        <f t="shared" si="24"/>
        <v>기사임</v>
      </c>
      <c r="F511" s="81">
        <f>IF(E511="기사임",(COUNTIF($B$2:B511,B511)-COUNTIFS($B$2:B510,B511,$E$2:E510,"")),"")</f>
        <v>5</v>
      </c>
      <c r="G511" s="46" t="str">
        <f>IF(F511=1,COUNTIF($F$1:F511,1),"")</f>
        <v/>
      </c>
      <c r="H511" s="46">
        <f t="shared" si="25"/>
        <v>0</v>
      </c>
      <c r="I511" s="46" t="b">
        <f t="shared" si="26"/>
        <v>0</v>
      </c>
      <c r="J511" s="46" t="str">
        <f>IF(I511=FALSE,"",B511&amp;"@"&amp;COUNTIFS($B$2:B511,B511,$I$2:I511,TRUE))</f>
        <v/>
      </c>
    </row>
    <row r="512" spans="1:10">
      <c r="A512" s="6" t="s">
        <v>1919</v>
      </c>
      <c r="B512" s="6" t="s">
        <v>680</v>
      </c>
      <c r="C512" s="6">
        <v>5</v>
      </c>
      <c r="D512" s="6">
        <v>3</v>
      </c>
      <c r="E512" s="46" t="str">
        <f t="shared" si="24"/>
        <v>기사임</v>
      </c>
      <c r="F512" s="81">
        <f>IF(E512="기사임",(COUNTIF($B$2:B512,B512)-COUNTIFS($B$2:B511,B512,$E$2:E511,"")),"")</f>
        <v>30</v>
      </c>
      <c r="G512" s="46" t="str">
        <f>IF(F512=1,COUNTIF($F$1:F512,1),"")</f>
        <v/>
      </c>
      <c r="H512" s="46">
        <f t="shared" si="25"/>
        <v>0</v>
      </c>
      <c r="I512" s="46" t="b">
        <f t="shared" si="26"/>
        <v>0</v>
      </c>
      <c r="J512" s="46" t="str">
        <f>IF(I512=FALSE,"",B512&amp;"@"&amp;COUNTIFS($B$2:B512,B512,$I$2:I512,TRUE))</f>
        <v/>
      </c>
    </row>
    <row r="513" spans="1:10">
      <c r="A513" s="6" t="s">
        <v>2024</v>
      </c>
      <c r="B513" s="6" t="s">
        <v>675</v>
      </c>
      <c r="C513" s="6">
        <v>5</v>
      </c>
      <c r="D513" s="6">
        <v>6</v>
      </c>
      <c r="E513" s="46" t="str">
        <f t="shared" si="24"/>
        <v>기사임</v>
      </c>
      <c r="F513" s="81">
        <f>IF(E513="기사임",(COUNTIF($B$2:B513,B513)-COUNTIFS($B$2:B512,B513,$E$2:E512,"")),"")</f>
        <v>73</v>
      </c>
      <c r="G513" s="46" t="str">
        <f>IF(F513=1,COUNTIF($F$1:F513,1),"")</f>
        <v/>
      </c>
      <c r="H513" s="46">
        <f t="shared" si="25"/>
        <v>1</v>
      </c>
      <c r="I513" s="46" t="b">
        <f t="shared" si="26"/>
        <v>1</v>
      </c>
      <c r="J513" s="46" t="str">
        <f>IF(I513=FALSE,"",B513&amp;"@"&amp;COUNTIFS($B$2:B513,B513,$I$2:I513,TRUE))</f>
        <v>South Korea@73</v>
      </c>
    </row>
    <row r="514" spans="1:10">
      <c r="A514" s="6" t="s">
        <v>2027</v>
      </c>
      <c r="B514" s="6" t="s">
        <v>687</v>
      </c>
      <c r="C514" s="6">
        <v>5</v>
      </c>
      <c r="D514" s="6">
        <v>7</v>
      </c>
      <c r="E514" s="46" t="str">
        <f t="shared" ref="E514:E577" si="27">IF(AND(LEFT(A514,17)="/global/archives/",ISNUMBER(_xlfn.NUMBERVALUE(MID(A514,18,1))),ISERROR(FIND("ckattempt",A514)),ISERROR(FIND("preview",A514))),"기사임","")</f>
        <v>기사임</v>
      </c>
      <c r="F514" s="81">
        <f>IF(E514="기사임",(COUNTIF($B$2:B514,B514)-COUNTIFS($B$2:B513,B514,$E$2:E513,"")),"")</f>
        <v>3</v>
      </c>
      <c r="G514" s="46" t="str">
        <f>IF(F514=1,COUNTIF($F$1:F514,1),"")</f>
        <v/>
      </c>
      <c r="H514" s="46">
        <f t="shared" ref="H514:H577" si="28">COUNTIF($L$2:$L$4,B514)</f>
        <v>0</v>
      </c>
      <c r="I514" s="46" t="b">
        <f t="shared" si="26"/>
        <v>0</v>
      </c>
      <c r="J514" s="46" t="str">
        <f>IF(I514=FALSE,"",B514&amp;"@"&amp;COUNTIFS($B$2:B514,B514,$I$2:I514,TRUE))</f>
        <v/>
      </c>
    </row>
    <row r="515" spans="1:10">
      <c r="A515" s="6" t="s">
        <v>2029</v>
      </c>
      <c r="B515" s="6" t="s">
        <v>675</v>
      </c>
      <c r="C515" s="6">
        <v>5</v>
      </c>
      <c r="D515" s="6">
        <v>5</v>
      </c>
      <c r="E515" s="46" t="str">
        <f t="shared" si="27"/>
        <v>기사임</v>
      </c>
      <c r="F515" s="81">
        <f>IF(E515="기사임",(COUNTIF($B$2:B515,B515)-COUNTIFS($B$2:B514,B515,$E$2:E514,"")),"")</f>
        <v>74</v>
      </c>
      <c r="G515" s="46" t="str">
        <f>IF(F515=1,COUNTIF($F$1:F515,1),"")</f>
        <v/>
      </c>
      <c r="H515" s="46">
        <f t="shared" si="28"/>
        <v>1</v>
      </c>
      <c r="I515" s="46" t="b">
        <f t="shared" ref="I515:I578" si="29">AND(H515=1,F515&gt;=1,F515&lt;&gt;"")</f>
        <v>1</v>
      </c>
      <c r="J515" s="46" t="str">
        <f>IF(I515=FALSE,"",B515&amp;"@"&amp;COUNTIFS($B$2:B515,B515,$I$2:I515,TRUE))</f>
        <v>South Korea@74</v>
      </c>
    </row>
    <row r="516" spans="1:10">
      <c r="A516" s="6" t="s">
        <v>2023</v>
      </c>
      <c r="B516" s="6" t="s">
        <v>686</v>
      </c>
      <c r="C516" s="6">
        <v>5</v>
      </c>
      <c r="D516" s="6">
        <v>5</v>
      </c>
      <c r="E516" s="46" t="str">
        <f t="shared" si="27"/>
        <v>기사임</v>
      </c>
      <c r="F516" s="81">
        <f>IF(E516="기사임",(COUNTIF($B$2:B516,B516)-COUNTIFS($B$2:B515,B516,$E$2:E515,"")),"")</f>
        <v>5</v>
      </c>
      <c r="G516" s="46" t="str">
        <f>IF(F516=1,COUNTIF($F$1:F516,1),"")</f>
        <v/>
      </c>
      <c r="H516" s="46">
        <f t="shared" si="28"/>
        <v>0</v>
      </c>
      <c r="I516" s="46" t="b">
        <f t="shared" si="29"/>
        <v>0</v>
      </c>
      <c r="J516" s="46" t="str">
        <f>IF(I516=FALSE,"",B516&amp;"@"&amp;COUNTIFS($B$2:B516,B516,$I$2:I516,TRUE))</f>
        <v/>
      </c>
    </row>
    <row r="517" spans="1:10">
      <c r="A517" s="6" t="s">
        <v>2169</v>
      </c>
      <c r="B517" s="6" t="s">
        <v>685</v>
      </c>
      <c r="C517" s="6">
        <v>5</v>
      </c>
      <c r="D517" s="6">
        <v>4</v>
      </c>
      <c r="E517" s="46" t="str">
        <f t="shared" si="27"/>
        <v>기사임</v>
      </c>
      <c r="F517" s="81">
        <f>IF(E517="기사임",(COUNTIF($B$2:B517,B517)-COUNTIFS($B$2:B516,B517,$E$2:E516,"")),"")</f>
        <v>6</v>
      </c>
      <c r="G517" s="46" t="str">
        <f>IF(F517=1,COUNTIF($F$1:F517,1),"")</f>
        <v/>
      </c>
      <c r="H517" s="46">
        <f t="shared" si="28"/>
        <v>0</v>
      </c>
      <c r="I517" s="46" t="b">
        <f t="shared" si="29"/>
        <v>0</v>
      </c>
      <c r="J517" s="46" t="str">
        <f>IF(I517=FALSE,"",B517&amp;"@"&amp;COUNTIFS($B$2:B517,B517,$I$2:I517,TRUE))</f>
        <v/>
      </c>
    </row>
    <row r="518" spans="1:10">
      <c r="A518" s="6" t="s">
        <v>2168</v>
      </c>
      <c r="B518" s="6" t="s">
        <v>688</v>
      </c>
      <c r="C518" s="6">
        <v>5</v>
      </c>
      <c r="D518" s="6">
        <v>4</v>
      </c>
      <c r="E518" s="46" t="str">
        <f t="shared" si="27"/>
        <v>기사임</v>
      </c>
      <c r="F518" s="81">
        <f>IF(E518="기사임",(COUNTIF($B$2:B518,B518)-COUNTIFS($B$2:B517,B518,$E$2:E517,"")),"")</f>
        <v>8</v>
      </c>
      <c r="G518" s="46" t="str">
        <f>IF(F518=1,COUNTIF($F$1:F518,1),"")</f>
        <v/>
      </c>
      <c r="H518" s="46">
        <f t="shared" si="28"/>
        <v>0</v>
      </c>
      <c r="I518" s="46" t="b">
        <f t="shared" si="29"/>
        <v>0</v>
      </c>
      <c r="J518" s="46" t="str">
        <f>IF(I518=FALSE,"",B518&amp;"@"&amp;COUNTIFS($B$2:B518,B518,$I$2:I518,TRUE))</f>
        <v/>
      </c>
    </row>
    <row r="519" spans="1:10">
      <c r="A519" s="6" t="s">
        <v>2172</v>
      </c>
      <c r="B519" s="6" t="s">
        <v>700</v>
      </c>
      <c r="C519" s="6">
        <v>5</v>
      </c>
      <c r="D519" s="6">
        <v>3</v>
      </c>
      <c r="E519" s="46" t="str">
        <f t="shared" si="27"/>
        <v>기사임</v>
      </c>
      <c r="F519" s="81">
        <f>IF(E519="기사임",(COUNTIF($B$2:B519,B519)-COUNTIFS($B$2:B518,B519,$E$2:E518,"")),"")</f>
        <v>3</v>
      </c>
      <c r="G519" s="46" t="str">
        <f>IF(F519=1,COUNTIF($F$1:F519,1),"")</f>
        <v/>
      </c>
      <c r="H519" s="46">
        <f t="shared" si="28"/>
        <v>0</v>
      </c>
      <c r="I519" s="46" t="b">
        <f t="shared" si="29"/>
        <v>0</v>
      </c>
      <c r="J519" s="46" t="str">
        <f>IF(I519=FALSE,"",B519&amp;"@"&amp;COUNTIFS($B$2:B519,B519,$I$2:I519,TRUE))</f>
        <v/>
      </c>
    </row>
    <row r="520" spans="1:10">
      <c r="A520" s="6" t="s">
        <v>2180</v>
      </c>
      <c r="B520" s="6" t="s">
        <v>675</v>
      </c>
      <c r="C520" s="6">
        <v>5</v>
      </c>
      <c r="D520" s="6">
        <v>4</v>
      </c>
      <c r="E520" s="46" t="str">
        <f t="shared" si="27"/>
        <v>기사임</v>
      </c>
      <c r="F520" s="81">
        <f>IF(E520="기사임",(COUNTIF($B$2:B520,B520)-COUNTIFS($B$2:B519,B520,$E$2:E519,"")),"")</f>
        <v>75</v>
      </c>
      <c r="G520" s="46" t="str">
        <f>IF(F520=1,COUNTIF($F$1:F520,1),"")</f>
        <v/>
      </c>
      <c r="H520" s="46">
        <f t="shared" si="28"/>
        <v>1</v>
      </c>
      <c r="I520" s="46" t="b">
        <f t="shared" si="29"/>
        <v>1</v>
      </c>
      <c r="J520" s="46" t="str">
        <f>IF(I520=FALSE,"",B520&amp;"@"&amp;COUNTIFS($B$2:B520,B520,$I$2:I520,TRUE))</f>
        <v>South Korea@75</v>
      </c>
    </row>
    <row r="521" spans="1:10">
      <c r="A521" s="6" t="s">
        <v>2173</v>
      </c>
      <c r="B521" s="6" t="s">
        <v>676</v>
      </c>
      <c r="C521" s="6">
        <v>5</v>
      </c>
      <c r="D521" s="6">
        <v>5</v>
      </c>
      <c r="E521" s="46" t="str">
        <f t="shared" si="27"/>
        <v>기사임</v>
      </c>
      <c r="F521" s="81">
        <f>IF(E521="기사임",(COUNTIF($B$2:B521,B521)-COUNTIFS($B$2:B520,B521,$E$2:E520,"")),"")</f>
        <v>67</v>
      </c>
      <c r="G521" s="46" t="str">
        <f>IF(F521=1,COUNTIF($F$1:F521,1),"")</f>
        <v/>
      </c>
      <c r="H521" s="46">
        <f t="shared" si="28"/>
        <v>0</v>
      </c>
      <c r="I521" s="46" t="b">
        <f t="shared" si="29"/>
        <v>0</v>
      </c>
      <c r="J521" s="46" t="str">
        <f>IF(I521=FALSE,"",B521&amp;"@"&amp;COUNTIFS($B$2:B521,B521,$I$2:I521,TRUE))</f>
        <v/>
      </c>
    </row>
    <row r="522" spans="1:10">
      <c r="A522" s="6" t="s">
        <v>2171</v>
      </c>
      <c r="B522" s="6" t="s">
        <v>679</v>
      </c>
      <c r="C522" s="6">
        <v>5</v>
      </c>
      <c r="D522" s="6">
        <v>6</v>
      </c>
      <c r="E522" s="46" t="str">
        <f t="shared" si="27"/>
        <v>기사임</v>
      </c>
      <c r="F522" s="81">
        <f>IF(E522="기사임",(COUNTIF($B$2:B522,B522)-COUNTIFS($B$2:B521,B522,$E$2:E521,"")),"")</f>
        <v>11</v>
      </c>
      <c r="G522" s="46" t="str">
        <f>IF(F522=1,COUNTIF($F$1:F522,1),"")</f>
        <v/>
      </c>
      <c r="H522" s="46">
        <f t="shared" si="28"/>
        <v>0</v>
      </c>
      <c r="I522" s="46" t="b">
        <f t="shared" si="29"/>
        <v>0</v>
      </c>
      <c r="J522" s="46" t="str">
        <f>IF(I522=FALSE,"",B522&amp;"@"&amp;COUNTIFS($B$2:B522,B522,$I$2:I522,TRUE))</f>
        <v/>
      </c>
    </row>
    <row r="523" spans="1:10">
      <c r="A523" s="6" t="s">
        <v>2281</v>
      </c>
      <c r="B523" s="6" t="s">
        <v>694</v>
      </c>
      <c r="C523" s="6">
        <v>5</v>
      </c>
      <c r="D523" s="6">
        <v>3</v>
      </c>
      <c r="E523" s="46" t="str">
        <f t="shared" si="27"/>
        <v>기사임</v>
      </c>
      <c r="F523" s="81">
        <f>IF(E523="기사임",(COUNTIF($B$2:B523,B523)-COUNTIFS($B$2:B522,B523,$E$2:E522,"")),"")</f>
        <v>8</v>
      </c>
      <c r="G523" s="46" t="str">
        <f>IF(F523=1,COUNTIF($F$1:F523,1),"")</f>
        <v/>
      </c>
      <c r="H523" s="46">
        <f t="shared" si="28"/>
        <v>1</v>
      </c>
      <c r="I523" s="46" t="b">
        <f t="shared" si="29"/>
        <v>1</v>
      </c>
      <c r="J523" s="46" t="str">
        <f>IF(I523=FALSE,"",B523&amp;"@"&amp;COUNTIFS($B$2:B523,B523,$I$2:I523,TRUE))</f>
        <v>Vietnam@8</v>
      </c>
    </row>
    <row r="524" spans="1:10">
      <c r="A524" s="6" t="s">
        <v>2283</v>
      </c>
      <c r="B524" s="6" t="s">
        <v>676</v>
      </c>
      <c r="C524" s="6">
        <v>5</v>
      </c>
      <c r="D524" s="6">
        <v>5</v>
      </c>
      <c r="E524" s="46" t="str">
        <f t="shared" si="27"/>
        <v>기사임</v>
      </c>
      <c r="F524" s="81">
        <f>IF(E524="기사임",(COUNTIF($B$2:B524,B524)-COUNTIFS($B$2:B523,B524,$E$2:E523,"")),"")</f>
        <v>68</v>
      </c>
      <c r="G524" s="46" t="str">
        <f>IF(F524=1,COUNTIF($F$1:F524,1),"")</f>
        <v/>
      </c>
      <c r="H524" s="46">
        <f t="shared" si="28"/>
        <v>0</v>
      </c>
      <c r="I524" s="46" t="b">
        <f t="shared" si="29"/>
        <v>0</v>
      </c>
      <c r="J524" s="46" t="str">
        <f>IF(I524=FALSE,"",B524&amp;"@"&amp;COUNTIFS($B$2:B524,B524,$I$2:I524,TRUE))</f>
        <v/>
      </c>
    </row>
    <row r="525" spans="1:10">
      <c r="A525" s="6" t="s">
        <v>2279</v>
      </c>
      <c r="B525" s="6" t="s">
        <v>691</v>
      </c>
      <c r="C525" s="6">
        <v>5</v>
      </c>
      <c r="D525" s="6">
        <v>4</v>
      </c>
      <c r="E525" s="46" t="str">
        <f t="shared" si="27"/>
        <v>기사임</v>
      </c>
      <c r="F525" s="81">
        <f>IF(E525="기사임",(COUNTIF($B$2:B525,B525)-COUNTIFS($B$2:B524,B525,$E$2:E524,"")),"")</f>
        <v>5</v>
      </c>
      <c r="G525" s="46" t="str">
        <f>IF(F525=1,COUNTIF($F$1:F525,1),"")</f>
        <v/>
      </c>
      <c r="H525" s="46">
        <f t="shared" si="28"/>
        <v>0</v>
      </c>
      <c r="I525" s="46" t="b">
        <f t="shared" si="29"/>
        <v>0</v>
      </c>
      <c r="J525" s="46" t="str">
        <f>IF(I525=FALSE,"",B525&amp;"@"&amp;COUNTIFS($B$2:B525,B525,$I$2:I525,TRUE))</f>
        <v/>
      </c>
    </row>
    <row r="526" spans="1:10">
      <c r="A526" s="6" t="s">
        <v>2279</v>
      </c>
      <c r="B526" s="6" t="s">
        <v>688</v>
      </c>
      <c r="C526" s="6">
        <v>5</v>
      </c>
      <c r="D526" s="6">
        <v>4</v>
      </c>
      <c r="E526" s="46" t="str">
        <f t="shared" si="27"/>
        <v>기사임</v>
      </c>
      <c r="F526" s="81">
        <f>IF(E526="기사임",(COUNTIF($B$2:B526,B526)-COUNTIFS($B$2:B525,B526,$E$2:E525,"")),"")</f>
        <v>9</v>
      </c>
      <c r="G526" s="46" t="str">
        <f>IF(F526=1,COUNTIF($F$1:F526,1),"")</f>
        <v/>
      </c>
      <c r="H526" s="46">
        <f t="shared" si="28"/>
        <v>0</v>
      </c>
      <c r="I526" s="46" t="b">
        <f t="shared" si="29"/>
        <v>0</v>
      </c>
      <c r="J526" s="46" t="str">
        <f>IF(I526=FALSE,"",B526&amp;"@"&amp;COUNTIFS($B$2:B526,B526,$I$2:I526,TRUE))</f>
        <v/>
      </c>
    </row>
    <row r="527" spans="1:10">
      <c r="A527" s="6" t="s">
        <v>2279</v>
      </c>
      <c r="B527" s="6" t="s">
        <v>695</v>
      </c>
      <c r="C527" s="6">
        <v>5</v>
      </c>
      <c r="D527" s="6">
        <v>5</v>
      </c>
      <c r="E527" s="46" t="str">
        <f t="shared" si="27"/>
        <v>기사임</v>
      </c>
      <c r="F527" s="81">
        <f>IF(E527="기사임",(COUNTIF($B$2:B527,B527)-COUNTIFS($B$2:B526,B527,$E$2:E526,"")),"")</f>
        <v>4</v>
      </c>
      <c r="G527" s="46" t="str">
        <f>IF(F527=1,COUNTIF($F$1:F527,1),"")</f>
        <v/>
      </c>
      <c r="H527" s="46">
        <f t="shared" si="28"/>
        <v>0</v>
      </c>
      <c r="I527" s="46" t="b">
        <f t="shared" si="29"/>
        <v>0</v>
      </c>
      <c r="J527" s="46" t="str">
        <f>IF(I527=FALSE,"",B527&amp;"@"&amp;COUNTIFS($B$2:B527,B527,$I$2:I527,TRUE))</f>
        <v/>
      </c>
    </row>
    <row r="528" spans="1:10">
      <c r="A528" s="6" t="s">
        <v>2285</v>
      </c>
      <c r="B528" s="6" t="s">
        <v>690</v>
      </c>
      <c r="C528" s="6">
        <v>5</v>
      </c>
      <c r="D528" s="6">
        <v>5</v>
      </c>
      <c r="E528" s="46" t="str">
        <f t="shared" si="27"/>
        <v>기사임</v>
      </c>
      <c r="F528" s="81">
        <f>IF(E528="기사임",(COUNTIF($B$2:B528,B528)-COUNTIFS($B$2:B527,B528,$E$2:E527,"")),"")</f>
        <v>16</v>
      </c>
      <c r="G528" s="46" t="str">
        <f>IF(F528=1,COUNTIF($F$1:F528,1),"")</f>
        <v/>
      </c>
      <c r="H528" s="46">
        <f t="shared" si="28"/>
        <v>0</v>
      </c>
      <c r="I528" s="46" t="b">
        <f t="shared" si="29"/>
        <v>0</v>
      </c>
      <c r="J528" s="46" t="str">
        <f>IF(I528=FALSE,"",B528&amp;"@"&amp;COUNTIFS($B$2:B528,B528,$I$2:I528,TRUE))</f>
        <v/>
      </c>
    </row>
    <row r="529" spans="1:10">
      <c r="A529" s="6" t="s">
        <v>607</v>
      </c>
      <c r="B529" s="6" t="s">
        <v>676</v>
      </c>
      <c r="C529" s="6">
        <v>5</v>
      </c>
      <c r="D529" s="6">
        <v>3</v>
      </c>
      <c r="E529" s="46" t="str">
        <f t="shared" si="27"/>
        <v>기사임</v>
      </c>
      <c r="F529" s="81">
        <f>IF(E529="기사임",(COUNTIF($B$2:B529,B529)-COUNTIFS($B$2:B528,B529,$E$2:E528,"")),"")</f>
        <v>69</v>
      </c>
      <c r="G529" s="46" t="str">
        <f>IF(F529=1,COUNTIF($F$1:F529,1),"")</f>
        <v/>
      </c>
      <c r="H529" s="46">
        <f t="shared" si="28"/>
        <v>0</v>
      </c>
      <c r="I529" s="46" t="b">
        <f t="shared" si="29"/>
        <v>0</v>
      </c>
      <c r="J529" s="46" t="str">
        <f>IF(I529=FALSE,"",B529&amp;"@"&amp;COUNTIFS($B$2:B529,B529,$I$2:I529,TRUE))</f>
        <v/>
      </c>
    </row>
    <row r="530" spans="1:10">
      <c r="A530" s="6" t="s">
        <v>492</v>
      </c>
      <c r="B530" s="6" t="s">
        <v>708</v>
      </c>
      <c r="C530" s="6">
        <v>5</v>
      </c>
      <c r="D530" s="6">
        <v>3</v>
      </c>
      <c r="E530" s="46" t="str">
        <f t="shared" si="27"/>
        <v>기사임</v>
      </c>
      <c r="F530" s="81">
        <f>IF(E530="기사임",(COUNTIF($B$2:B530,B530)-COUNTIFS($B$2:B529,B530,$E$2:E529,"")),"")</f>
        <v>1</v>
      </c>
      <c r="G530" s="46">
        <f>IF(F530=1,COUNTIF($F$1:F530,1),"")</f>
        <v>33</v>
      </c>
      <c r="H530" s="46">
        <f t="shared" si="28"/>
        <v>0</v>
      </c>
      <c r="I530" s="46" t="b">
        <f t="shared" si="29"/>
        <v>0</v>
      </c>
      <c r="J530" s="46" t="str">
        <f>IF(I530=FALSE,"",B530&amp;"@"&amp;COUNTIFS($B$2:B530,B530,$I$2:I530,TRUE))</f>
        <v/>
      </c>
    </row>
    <row r="531" spans="1:10">
      <c r="A531" s="6" t="s">
        <v>622</v>
      </c>
      <c r="B531" s="6" t="s">
        <v>677</v>
      </c>
      <c r="C531" s="6">
        <v>5</v>
      </c>
      <c r="D531" s="6">
        <v>4</v>
      </c>
      <c r="E531" s="46" t="str">
        <f t="shared" si="27"/>
        <v>기사임</v>
      </c>
      <c r="F531" s="81">
        <f>IF(E531="기사임",(COUNTIF($B$2:B531,B531)-COUNTIFS($B$2:B530,B531,$E$2:E530,"")),"")</f>
        <v>57</v>
      </c>
      <c r="G531" s="46" t="str">
        <f>IF(F531=1,COUNTIF($F$1:F531,1),"")</f>
        <v/>
      </c>
      <c r="H531" s="46">
        <f t="shared" si="28"/>
        <v>0</v>
      </c>
      <c r="I531" s="46" t="b">
        <f t="shared" si="29"/>
        <v>0</v>
      </c>
      <c r="J531" s="46" t="str">
        <f>IF(I531=FALSE,"",B531&amp;"@"&amp;COUNTIFS($B$2:B531,B531,$I$2:I531,TRUE))</f>
        <v/>
      </c>
    </row>
    <row r="532" spans="1:10">
      <c r="A532" s="6" t="s">
        <v>575</v>
      </c>
      <c r="B532" s="6" t="s">
        <v>676</v>
      </c>
      <c r="C532" s="6">
        <v>5</v>
      </c>
      <c r="D532" s="6">
        <v>2</v>
      </c>
      <c r="E532" s="46" t="str">
        <f t="shared" si="27"/>
        <v>기사임</v>
      </c>
      <c r="F532" s="81">
        <f>IF(E532="기사임",(COUNTIF($B$2:B532,B532)-COUNTIFS($B$2:B531,B532,$E$2:E531,"")),"")</f>
        <v>70</v>
      </c>
      <c r="G532" s="46" t="str">
        <f>IF(F532=1,COUNTIF($F$1:F532,1),"")</f>
        <v/>
      </c>
      <c r="H532" s="46">
        <f t="shared" si="28"/>
        <v>0</v>
      </c>
      <c r="I532" s="46" t="b">
        <f t="shared" si="29"/>
        <v>0</v>
      </c>
      <c r="J532" s="46" t="str">
        <f>IF(I532=FALSE,"",B532&amp;"@"&amp;COUNTIFS($B$2:B532,B532,$I$2:I532,TRUE))</f>
        <v/>
      </c>
    </row>
    <row r="533" spans="1:10">
      <c r="A533" s="6" t="s">
        <v>591</v>
      </c>
      <c r="B533" s="6" t="s">
        <v>677</v>
      </c>
      <c r="C533" s="6">
        <v>5</v>
      </c>
      <c r="D533" s="6">
        <v>7</v>
      </c>
      <c r="E533" s="46" t="str">
        <f t="shared" si="27"/>
        <v>기사임</v>
      </c>
      <c r="F533" s="81">
        <f>IF(E533="기사임",(COUNTIF($B$2:B533,B533)-COUNTIFS($B$2:B532,B533,$E$2:E532,"")),"")</f>
        <v>58</v>
      </c>
      <c r="G533" s="46" t="str">
        <f>IF(F533=1,COUNTIF($F$1:F533,1),"")</f>
        <v/>
      </c>
      <c r="H533" s="46">
        <f t="shared" si="28"/>
        <v>0</v>
      </c>
      <c r="I533" s="46" t="b">
        <f t="shared" si="29"/>
        <v>0</v>
      </c>
      <c r="J533" s="46" t="str">
        <f>IF(I533=FALSE,"",B533&amp;"@"&amp;COUNTIFS($B$2:B533,B533,$I$2:I533,TRUE))</f>
        <v/>
      </c>
    </row>
    <row r="534" spans="1:10">
      <c r="A534" s="6" t="s">
        <v>487</v>
      </c>
      <c r="B534" s="6" t="s">
        <v>683</v>
      </c>
      <c r="C534" s="6">
        <v>5</v>
      </c>
      <c r="D534" s="6">
        <v>6</v>
      </c>
      <c r="E534" s="46" t="str">
        <f t="shared" si="27"/>
        <v>기사임</v>
      </c>
      <c r="F534" s="81">
        <f>IF(E534="기사임",(COUNTIF($B$2:B534,B534)-COUNTIFS($B$2:B533,B534,$E$2:E533,"")),"")</f>
        <v>7</v>
      </c>
      <c r="G534" s="46" t="str">
        <f>IF(F534=1,COUNTIF($F$1:F534,1),"")</f>
        <v/>
      </c>
      <c r="H534" s="46">
        <f t="shared" si="28"/>
        <v>0</v>
      </c>
      <c r="I534" s="46" t="b">
        <f t="shared" si="29"/>
        <v>0</v>
      </c>
      <c r="J534" s="46" t="str">
        <f>IF(I534=FALSE,"",B534&amp;"@"&amp;COUNTIFS($B$2:B534,B534,$I$2:I534,TRUE))</f>
        <v/>
      </c>
    </row>
    <row r="535" spans="1:10">
      <c r="A535" s="6" t="s">
        <v>487</v>
      </c>
      <c r="B535" s="6" t="s">
        <v>677</v>
      </c>
      <c r="C535" s="6">
        <v>5</v>
      </c>
      <c r="D535" s="6">
        <v>6</v>
      </c>
      <c r="E535" s="46" t="str">
        <f t="shared" si="27"/>
        <v>기사임</v>
      </c>
      <c r="F535" s="81">
        <f>IF(E535="기사임",(COUNTIF($B$2:B535,B535)-COUNTIFS($B$2:B534,B535,$E$2:E534,"")),"")</f>
        <v>59</v>
      </c>
      <c r="G535" s="46" t="str">
        <f>IF(F535=1,COUNTIF($F$1:F535,1),"")</f>
        <v/>
      </c>
      <c r="H535" s="46">
        <f t="shared" si="28"/>
        <v>0</v>
      </c>
      <c r="I535" s="46" t="b">
        <f t="shared" si="29"/>
        <v>0</v>
      </c>
      <c r="J535" s="46" t="str">
        <f>IF(I535=FALSE,"",B535&amp;"@"&amp;COUNTIFS($B$2:B535,B535,$I$2:I535,TRUE))</f>
        <v/>
      </c>
    </row>
    <row r="536" spans="1:10">
      <c r="A536" s="6" t="s">
        <v>1515</v>
      </c>
      <c r="B536" s="6" t="s">
        <v>684</v>
      </c>
      <c r="C536" s="6">
        <v>5</v>
      </c>
      <c r="D536" s="6">
        <v>5</v>
      </c>
      <c r="E536" s="46" t="str">
        <f t="shared" si="27"/>
        <v>기사임</v>
      </c>
      <c r="F536" s="81">
        <f>IF(E536="기사임",(COUNTIF($B$2:B536,B536)-COUNTIFS($B$2:B535,B536,$E$2:E535,"")),"")</f>
        <v>9</v>
      </c>
      <c r="G536" s="46" t="str">
        <f>IF(F536=1,COUNTIF($F$1:F536,1),"")</f>
        <v/>
      </c>
      <c r="H536" s="46">
        <f t="shared" si="28"/>
        <v>1</v>
      </c>
      <c r="I536" s="46" t="b">
        <f t="shared" si="29"/>
        <v>1</v>
      </c>
      <c r="J536" s="46" t="str">
        <f>IF(I536=FALSE,"",B536&amp;"@"&amp;COUNTIFS($B$2:B536,B536,$I$2:I536,TRUE))</f>
        <v>Malaysia@9</v>
      </c>
    </row>
    <row r="537" spans="1:10">
      <c r="A537" s="6" t="s">
        <v>963</v>
      </c>
      <c r="B537" s="6" t="s">
        <v>688</v>
      </c>
      <c r="C537" s="6">
        <v>5</v>
      </c>
      <c r="D537" s="6">
        <v>3</v>
      </c>
      <c r="E537" s="46" t="str">
        <f t="shared" si="27"/>
        <v>기사임</v>
      </c>
      <c r="F537" s="81">
        <f>IF(E537="기사임",(COUNTIF($B$2:B537,B537)-COUNTIFS($B$2:B536,B537,$E$2:E536,"")),"")</f>
        <v>10</v>
      </c>
      <c r="G537" s="46" t="str">
        <f>IF(F537=1,COUNTIF($F$1:F537,1),"")</f>
        <v/>
      </c>
      <c r="H537" s="46">
        <f t="shared" si="28"/>
        <v>0</v>
      </c>
      <c r="I537" s="46" t="b">
        <f t="shared" si="29"/>
        <v>0</v>
      </c>
      <c r="J537" s="46" t="str">
        <f>IF(I537=FALSE,"",B537&amp;"@"&amp;COUNTIFS($B$2:B537,B537,$I$2:I537,TRUE))</f>
        <v/>
      </c>
    </row>
    <row r="538" spans="1:10">
      <c r="A538" s="6" t="s">
        <v>1444</v>
      </c>
      <c r="B538" s="6" t="s">
        <v>676</v>
      </c>
      <c r="C538" s="6">
        <v>5</v>
      </c>
      <c r="D538" s="6">
        <v>5</v>
      </c>
      <c r="E538" s="46" t="str">
        <f t="shared" si="27"/>
        <v>기사임</v>
      </c>
      <c r="F538" s="81">
        <f>IF(E538="기사임",(COUNTIF($B$2:B538,B538)-COUNTIFS($B$2:B537,B538,$E$2:E537,"")),"")</f>
        <v>71</v>
      </c>
      <c r="G538" s="46" t="str">
        <f>IF(F538=1,COUNTIF($F$1:F538,1),"")</f>
        <v/>
      </c>
      <c r="H538" s="46">
        <f t="shared" si="28"/>
        <v>0</v>
      </c>
      <c r="I538" s="46" t="b">
        <f t="shared" si="29"/>
        <v>0</v>
      </c>
      <c r="J538" s="46" t="str">
        <f>IF(I538=FALSE,"",B538&amp;"@"&amp;COUNTIFS($B$2:B538,B538,$I$2:I538,TRUE))</f>
        <v/>
      </c>
    </row>
    <row r="539" spans="1:10">
      <c r="A539" s="6" t="s">
        <v>637</v>
      </c>
      <c r="B539" s="6" t="s">
        <v>675</v>
      </c>
      <c r="C539" s="6">
        <v>5</v>
      </c>
      <c r="D539" s="6">
        <v>5</v>
      </c>
      <c r="E539" s="46" t="str">
        <f t="shared" si="27"/>
        <v>기사임</v>
      </c>
      <c r="F539" s="81">
        <f>IF(E539="기사임",(COUNTIF($B$2:B539,B539)-COUNTIFS($B$2:B538,B539,$E$2:E538,"")),"")</f>
        <v>76</v>
      </c>
      <c r="G539" s="46" t="str">
        <f>IF(F539=1,COUNTIF($F$1:F539,1),"")</f>
        <v/>
      </c>
      <c r="H539" s="46">
        <f t="shared" si="28"/>
        <v>1</v>
      </c>
      <c r="I539" s="46" t="b">
        <f t="shared" si="29"/>
        <v>1</v>
      </c>
      <c r="J539" s="46" t="str">
        <f>IF(I539=FALSE,"",B539&amp;"@"&amp;COUNTIFS($B$2:B539,B539,$I$2:I539,TRUE))</f>
        <v>South Korea@76</v>
      </c>
    </row>
    <row r="540" spans="1:10">
      <c r="A540" s="6" t="s">
        <v>602</v>
      </c>
      <c r="B540" s="6" t="s">
        <v>675</v>
      </c>
      <c r="C540" s="6">
        <v>5</v>
      </c>
      <c r="D540" s="6">
        <v>5</v>
      </c>
      <c r="E540" s="46" t="str">
        <f t="shared" si="27"/>
        <v>기사임</v>
      </c>
      <c r="F540" s="81">
        <f>IF(E540="기사임",(COUNTIF($B$2:B540,B540)-COUNTIFS($B$2:B539,B540,$E$2:E539,"")),"")</f>
        <v>77</v>
      </c>
      <c r="G540" s="46" t="str">
        <f>IF(F540=1,COUNTIF($F$1:F540,1),"")</f>
        <v/>
      </c>
      <c r="H540" s="46">
        <f t="shared" si="28"/>
        <v>1</v>
      </c>
      <c r="I540" s="46" t="b">
        <f t="shared" si="29"/>
        <v>1</v>
      </c>
      <c r="J540" s="46" t="str">
        <f>IF(I540=FALSE,"",B540&amp;"@"&amp;COUNTIFS($B$2:B540,B540,$I$2:I540,TRUE))</f>
        <v>South Korea@77</v>
      </c>
    </row>
    <row r="541" spans="1:10">
      <c r="A541" s="6" t="s">
        <v>2181</v>
      </c>
      <c r="B541" s="6" t="s">
        <v>675</v>
      </c>
      <c r="C541" s="6">
        <v>5</v>
      </c>
      <c r="D541" s="6">
        <v>5</v>
      </c>
      <c r="E541" s="46" t="str">
        <f t="shared" si="27"/>
        <v>기사임</v>
      </c>
      <c r="F541" s="81">
        <f>IF(E541="기사임",(COUNTIF($B$2:B541,B541)-COUNTIFS($B$2:B540,B541,$E$2:E540,"")),"")</f>
        <v>78</v>
      </c>
      <c r="G541" s="46" t="str">
        <f>IF(F541=1,COUNTIF($F$1:F541,1),"")</f>
        <v/>
      </c>
      <c r="H541" s="46">
        <f t="shared" si="28"/>
        <v>1</v>
      </c>
      <c r="I541" s="46" t="b">
        <f t="shared" si="29"/>
        <v>1</v>
      </c>
      <c r="J541" s="46" t="str">
        <f>IF(I541=FALSE,"",B541&amp;"@"&amp;COUNTIFS($B$2:B541,B541,$I$2:I541,TRUE))</f>
        <v>South Korea@78</v>
      </c>
    </row>
    <row r="542" spans="1:10">
      <c r="A542" s="6" t="s">
        <v>516</v>
      </c>
      <c r="B542" s="6" t="s">
        <v>690</v>
      </c>
      <c r="C542" s="6">
        <v>5</v>
      </c>
      <c r="D542" s="6">
        <v>5</v>
      </c>
      <c r="E542" s="46" t="str">
        <f t="shared" si="27"/>
        <v>기사임</v>
      </c>
      <c r="F542" s="81">
        <f>IF(E542="기사임",(COUNTIF($B$2:B542,B542)-COUNTIFS($B$2:B541,B542,$E$2:E541,"")),"")</f>
        <v>17</v>
      </c>
      <c r="G542" s="46" t="str">
        <f>IF(F542=1,COUNTIF($F$1:F542,1),"")</f>
        <v/>
      </c>
      <c r="H542" s="46">
        <f t="shared" si="28"/>
        <v>0</v>
      </c>
      <c r="I542" s="46" t="b">
        <f t="shared" si="29"/>
        <v>0</v>
      </c>
      <c r="J542" s="46" t="str">
        <f>IF(I542=FALSE,"",B542&amp;"@"&amp;COUNTIFS($B$2:B542,B542,$I$2:I542,TRUE))</f>
        <v/>
      </c>
    </row>
    <row r="543" spans="1:10">
      <c r="A543" s="6" t="s">
        <v>551</v>
      </c>
      <c r="B543" s="6" t="s">
        <v>678</v>
      </c>
      <c r="C543" s="6">
        <v>5</v>
      </c>
      <c r="D543" s="6">
        <v>3</v>
      </c>
      <c r="E543" s="46" t="str">
        <f t="shared" si="27"/>
        <v>기사임</v>
      </c>
      <c r="F543" s="81">
        <f>IF(E543="기사임",(COUNTIF($B$2:B543,B543)-COUNTIFS($B$2:B542,B543,$E$2:E542,"")),"")</f>
        <v>19</v>
      </c>
      <c r="G543" s="46" t="str">
        <f>IF(F543=1,COUNTIF($F$1:F543,1),"")</f>
        <v/>
      </c>
      <c r="H543" s="46">
        <f t="shared" si="28"/>
        <v>0</v>
      </c>
      <c r="I543" s="46" t="b">
        <f t="shared" si="29"/>
        <v>0</v>
      </c>
      <c r="J543" s="46" t="str">
        <f>IF(I543=FALSE,"",B543&amp;"@"&amp;COUNTIFS($B$2:B543,B543,$I$2:I543,TRUE))</f>
        <v/>
      </c>
    </row>
    <row r="544" spans="1:10">
      <c r="A544" s="6" t="s">
        <v>535</v>
      </c>
      <c r="B544" s="6" t="s">
        <v>677</v>
      </c>
      <c r="C544" s="6">
        <v>5</v>
      </c>
      <c r="D544" s="6">
        <v>3</v>
      </c>
      <c r="E544" s="46" t="str">
        <f t="shared" si="27"/>
        <v>기사임</v>
      </c>
      <c r="F544" s="81">
        <f>IF(E544="기사임",(COUNTIF($B$2:B544,B544)-COUNTIFS($B$2:B543,B544,$E$2:E543,"")),"")</f>
        <v>60</v>
      </c>
      <c r="G544" s="46" t="str">
        <f>IF(F544=1,COUNTIF($F$1:F544,1),"")</f>
        <v/>
      </c>
      <c r="H544" s="46">
        <f t="shared" si="28"/>
        <v>0</v>
      </c>
      <c r="I544" s="46" t="b">
        <f t="shared" si="29"/>
        <v>0</v>
      </c>
      <c r="J544" s="46" t="str">
        <f>IF(I544=FALSE,"",B544&amp;"@"&amp;COUNTIFS($B$2:B544,B544,$I$2:I544,TRUE))</f>
        <v/>
      </c>
    </row>
    <row r="545" spans="1:10">
      <c r="A545" s="6" t="s">
        <v>585</v>
      </c>
      <c r="B545" s="6" t="s">
        <v>675</v>
      </c>
      <c r="C545" s="6">
        <v>5</v>
      </c>
      <c r="D545" s="6">
        <v>4</v>
      </c>
      <c r="E545" s="46" t="str">
        <f t="shared" si="27"/>
        <v>기사임</v>
      </c>
      <c r="F545" s="81">
        <f>IF(E545="기사임",(COUNTIF($B$2:B545,B545)-COUNTIFS($B$2:B544,B545,$E$2:E544,"")),"")</f>
        <v>79</v>
      </c>
      <c r="G545" s="46" t="str">
        <f>IF(F545=1,COUNTIF($F$1:F545,1),"")</f>
        <v/>
      </c>
      <c r="H545" s="46">
        <f t="shared" si="28"/>
        <v>1</v>
      </c>
      <c r="I545" s="46" t="b">
        <f t="shared" si="29"/>
        <v>1</v>
      </c>
      <c r="J545" s="46" t="str">
        <f>IF(I545=FALSE,"",B545&amp;"@"&amp;COUNTIFS($B$2:B545,B545,$I$2:I545,TRUE))</f>
        <v>South Korea@79</v>
      </c>
    </row>
    <row r="546" spans="1:10">
      <c r="A546" s="6" t="s">
        <v>513</v>
      </c>
      <c r="B546" s="6" t="s">
        <v>677</v>
      </c>
      <c r="C546" s="6">
        <v>5</v>
      </c>
      <c r="D546" s="6">
        <v>5</v>
      </c>
      <c r="E546" s="46" t="str">
        <f t="shared" si="27"/>
        <v>기사임</v>
      </c>
      <c r="F546" s="81">
        <f>IF(E546="기사임",(COUNTIF($B$2:B546,B546)-COUNTIFS($B$2:B545,B546,$E$2:E545,"")),"")</f>
        <v>61</v>
      </c>
      <c r="G546" s="46" t="str">
        <f>IF(F546=1,COUNTIF($F$1:F546,1),"")</f>
        <v/>
      </c>
      <c r="H546" s="46">
        <f t="shared" si="28"/>
        <v>0</v>
      </c>
      <c r="I546" s="46" t="b">
        <f t="shared" si="29"/>
        <v>0</v>
      </c>
      <c r="J546" s="46" t="str">
        <f>IF(I546=FALSE,"",B546&amp;"@"&amp;COUNTIFS($B$2:B546,B546,$I$2:I546,TRUE))</f>
        <v/>
      </c>
    </row>
    <row r="547" spans="1:10">
      <c r="A547" s="6" t="s">
        <v>513</v>
      </c>
      <c r="B547" s="6" t="s">
        <v>694</v>
      </c>
      <c r="C547" s="6">
        <v>5</v>
      </c>
      <c r="D547" s="6">
        <v>6</v>
      </c>
      <c r="E547" s="46" t="str">
        <f t="shared" si="27"/>
        <v>기사임</v>
      </c>
      <c r="F547" s="81">
        <f>IF(E547="기사임",(COUNTIF($B$2:B547,B547)-COUNTIFS($B$2:B546,B547,$E$2:E546,"")),"")</f>
        <v>9</v>
      </c>
      <c r="G547" s="46" t="str">
        <f>IF(F547=1,COUNTIF($F$1:F547,1),"")</f>
        <v/>
      </c>
      <c r="H547" s="46">
        <f t="shared" si="28"/>
        <v>1</v>
      </c>
      <c r="I547" s="46" t="b">
        <f t="shared" si="29"/>
        <v>1</v>
      </c>
      <c r="J547" s="46" t="str">
        <f>IF(I547=FALSE,"",B547&amp;"@"&amp;COUNTIFS($B$2:B547,B547,$I$2:I547,TRUE))</f>
        <v>Vietnam@9</v>
      </c>
    </row>
    <row r="548" spans="1:10">
      <c r="A548" s="6" t="s">
        <v>1483</v>
      </c>
      <c r="B548" s="6" t="s">
        <v>687</v>
      </c>
      <c r="C548" s="6">
        <v>5</v>
      </c>
      <c r="D548" s="6">
        <v>2</v>
      </c>
      <c r="E548" s="46" t="str">
        <f t="shared" si="27"/>
        <v/>
      </c>
      <c r="F548" s="81" t="str">
        <f>IF(E548="기사임",(COUNTIF($B$2:B548,B548)-COUNTIFS($B$2:B547,B548,$E$2:E547,"")),"")</f>
        <v/>
      </c>
      <c r="G548" s="46" t="str">
        <f>IF(F548=1,COUNTIF($F$1:F548,1),"")</f>
        <v/>
      </c>
      <c r="H548" s="46">
        <f t="shared" si="28"/>
        <v>0</v>
      </c>
      <c r="I548" s="46" t="b">
        <f t="shared" si="29"/>
        <v>0</v>
      </c>
      <c r="J548" s="46" t="str">
        <f>IF(I548=FALSE,"",B548&amp;"@"&amp;COUNTIFS($B$2:B548,B548,$I$2:I548,TRUE))</f>
        <v/>
      </c>
    </row>
    <row r="549" spans="1:10">
      <c r="A549" s="6" t="s">
        <v>1494</v>
      </c>
      <c r="B549" s="6" t="s">
        <v>682</v>
      </c>
      <c r="C549" s="6">
        <v>5</v>
      </c>
      <c r="D549" s="6">
        <v>3</v>
      </c>
      <c r="E549" s="46" t="str">
        <f t="shared" si="27"/>
        <v/>
      </c>
      <c r="F549" s="81" t="str">
        <f>IF(E549="기사임",(COUNTIF($B$2:B549,B549)-COUNTIFS($B$2:B548,B549,$E$2:E548,"")),"")</f>
        <v/>
      </c>
      <c r="G549" s="46" t="str">
        <f>IF(F549=1,COUNTIF($F$1:F549,1),"")</f>
        <v/>
      </c>
      <c r="H549" s="46">
        <f t="shared" si="28"/>
        <v>0</v>
      </c>
      <c r="I549" s="46" t="b">
        <f t="shared" si="29"/>
        <v>0</v>
      </c>
      <c r="J549" s="46" t="str">
        <f>IF(I549=FALSE,"",B549&amp;"@"&amp;COUNTIFS($B$2:B549,B549,$I$2:I549,TRUE))</f>
        <v/>
      </c>
    </row>
    <row r="550" spans="1:10">
      <c r="A550" s="6" t="s">
        <v>1486</v>
      </c>
      <c r="B550" s="6" t="s">
        <v>681</v>
      </c>
      <c r="C550" s="6">
        <v>5</v>
      </c>
      <c r="D550" s="6">
        <v>2</v>
      </c>
      <c r="E550" s="46" t="str">
        <f t="shared" si="27"/>
        <v/>
      </c>
      <c r="F550" s="81" t="str">
        <f>IF(E550="기사임",(COUNTIF($B$2:B550,B550)-COUNTIFS($B$2:B549,B550,$E$2:E549,"")),"")</f>
        <v/>
      </c>
      <c r="G550" s="46" t="str">
        <f>IF(F550=1,COUNTIF($F$1:F550,1),"")</f>
        <v/>
      </c>
      <c r="H550" s="46">
        <f t="shared" si="28"/>
        <v>0</v>
      </c>
      <c r="I550" s="46" t="b">
        <f t="shared" si="29"/>
        <v>0</v>
      </c>
      <c r="J550" s="46" t="str">
        <f>IF(I550=FALSE,"",B550&amp;"@"&amp;COUNTIFS($B$2:B550,B550,$I$2:I550,TRUE))</f>
        <v/>
      </c>
    </row>
    <row r="551" spans="1:10">
      <c r="A551" s="6" t="s">
        <v>1486</v>
      </c>
      <c r="B551" s="6" t="s">
        <v>688</v>
      </c>
      <c r="C551" s="6">
        <v>5</v>
      </c>
      <c r="D551" s="6">
        <v>4</v>
      </c>
      <c r="E551" s="46" t="str">
        <f t="shared" si="27"/>
        <v/>
      </c>
      <c r="F551" s="81" t="str">
        <f>IF(E551="기사임",(COUNTIF($B$2:B551,B551)-COUNTIFS($B$2:B550,B551,$E$2:E550,"")),"")</f>
        <v/>
      </c>
      <c r="G551" s="46" t="str">
        <f>IF(F551=1,COUNTIF($F$1:F551,1),"")</f>
        <v/>
      </c>
      <c r="H551" s="46">
        <f t="shared" si="28"/>
        <v>0</v>
      </c>
      <c r="I551" s="46" t="b">
        <f t="shared" si="29"/>
        <v>0</v>
      </c>
      <c r="J551" s="46" t="str">
        <f>IF(I551=FALSE,"",B551&amp;"@"&amp;COUNTIFS($B$2:B551,B551,$I$2:I551,TRUE))</f>
        <v/>
      </c>
    </row>
    <row r="552" spans="1:10">
      <c r="A552" s="6" t="s">
        <v>1486</v>
      </c>
      <c r="B552" s="6" t="s">
        <v>690</v>
      </c>
      <c r="C552" s="6">
        <v>5</v>
      </c>
      <c r="D552" s="6">
        <v>4</v>
      </c>
      <c r="E552" s="46" t="str">
        <f t="shared" si="27"/>
        <v/>
      </c>
      <c r="F552" s="81" t="str">
        <f>IF(E552="기사임",(COUNTIF($B$2:B552,B552)-COUNTIFS($B$2:B551,B552,$E$2:E551,"")),"")</f>
        <v/>
      </c>
      <c r="G552" s="46" t="str">
        <f>IF(F552=1,COUNTIF($F$1:F552,1),"")</f>
        <v/>
      </c>
      <c r="H552" s="46">
        <f t="shared" si="28"/>
        <v>0</v>
      </c>
      <c r="I552" s="46" t="b">
        <f t="shared" si="29"/>
        <v>0</v>
      </c>
      <c r="J552" s="46" t="str">
        <f>IF(I552=FALSE,"",B552&amp;"@"&amp;COUNTIFS($B$2:B552,B552,$I$2:I552,TRUE))</f>
        <v/>
      </c>
    </row>
    <row r="553" spans="1:10">
      <c r="A553" s="6" t="s">
        <v>1490</v>
      </c>
      <c r="B553" s="6" t="s">
        <v>676</v>
      </c>
      <c r="C553" s="6">
        <v>5</v>
      </c>
      <c r="D553" s="6">
        <v>4</v>
      </c>
      <c r="E553" s="46" t="str">
        <f t="shared" si="27"/>
        <v/>
      </c>
      <c r="F553" s="81" t="str">
        <f>IF(E553="기사임",(COUNTIF($B$2:B553,B553)-COUNTIFS($B$2:B552,B553,$E$2:E552,"")),"")</f>
        <v/>
      </c>
      <c r="G553" s="46" t="str">
        <f>IF(F553=1,COUNTIF($F$1:F553,1),"")</f>
        <v/>
      </c>
      <c r="H553" s="46">
        <f t="shared" si="28"/>
        <v>0</v>
      </c>
      <c r="I553" s="46" t="b">
        <f t="shared" si="29"/>
        <v>0</v>
      </c>
      <c r="J553" s="46" t="str">
        <f>IF(I553=FALSE,"",B553&amp;"@"&amp;COUNTIFS($B$2:B553,B553,$I$2:I553,TRUE))</f>
        <v/>
      </c>
    </row>
    <row r="554" spans="1:10">
      <c r="A554" s="6" t="s">
        <v>1491</v>
      </c>
      <c r="B554" s="6" t="s">
        <v>687</v>
      </c>
      <c r="C554" s="6">
        <v>5</v>
      </c>
      <c r="D554" s="6">
        <v>3</v>
      </c>
      <c r="E554" s="46" t="str">
        <f t="shared" si="27"/>
        <v/>
      </c>
      <c r="F554" s="81" t="str">
        <f>IF(E554="기사임",(COUNTIF($B$2:B554,B554)-COUNTIFS($B$2:B553,B554,$E$2:E553,"")),"")</f>
        <v/>
      </c>
      <c r="G554" s="46" t="str">
        <f>IF(F554=1,COUNTIF($F$1:F554,1),"")</f>
        <v/>
      </c>
      <c r="H554" s="46">
        <f t="shared" si="28"/>
        <v>0</v>
      </c>
      <c r="I554" s="46" t="b">
        <f t="shared" si="29"/>
        <v>0</v>
      </c>
      <c r="J554" s="46" t="str">
        <f>IF(I554=FALSE,"",B554&amp;"@"&amp;COUNTIFS($B$2:B554,B554,$I$2:I554,TRUE))</f>
        <v/>
      </c>
    </row>
    <row r="555" spans="1:10">
      <c r="A555" s="6" t="s">
        <v>1484</v>
      </c>
      <c r="B555" s="6" t="s">
        <v>696</v>
      </c>
      <c r="C555" s="6">
        <v>5</v>
      </c>
      <c r="D555" s="6">
        <v>3</v>
      </c>
      <c r="E555" s="46" t="str">
        <f t="shared" si="27"/>
        <v/>
      </c>
      <c r="F555" s="81" t="str">
        <f>IF(E555="기사임",(COUNTIF($B$2:B555,B555)-COUNTIFS($B$2:B554,B555,$E$2:E554,"")),"")</f>
        <v/>
      </c>
      <c r="G555" s="46" t="str">
        <f>IF(F555=1,COUNTIF($F$1:F555,1),"")</f>
        <v/>
      </c>
      <c r="H555" s="46">
        <f t="shared" si="28"/>
        <v>0</v>
      </c>
      <c r="I555" s="46" t="b">
        <f t="shared" si="29"/>
        <v>0</v>
      </c>
      <c r="J555" s="46" t="str">
        <f>IF(I555=FALSE,"",B555&amp;"@"&amp;COUNTIFS($B$2:B555,B555,$I$2:I555,TRUE))</f>
        <v/>
      </c>
    </row>
    <row r="556" spans="1:10">
      <c r="A556" s="6" t="s">
        <v>1484</v>
      </c>
      <c r="B556" s="6" t="s">
        <v>690</v>
      </c>
      <c r="C556" s="6">
        <v>5</v>
      </c>
      <c r="D556" s="6">
        <v>3</v>
      </c>
      <c r="E556" s="46" t="str">
        <f t="shared" si="27"/>
        <v/>
      </c>
      <c r="F556" s="81" t="str">
        <f>IF(E556="기사임",(COUNTIF($B$2:B556,B556)-COUNTIFS($B$2:B555,B556,$E$2:E555,"")),"")</f>
        <v/>
      </c>
      <c r="G556" s="46" t="str">
        <f>IF(F556=1,COUNTIF($F$1:F556,1),"")</f>
        <v/>
      </c>
      <c r="H556" s="46">
        <f t="shared" si="28"/>
        <v>0</v>
      </c>
      <c r="I556" s="46" t="b">
        <f t="shared" si="29"/>
        <v>0</v>
      </c>
      <c r="J556" s="46" t="str">
        <f>IF(I556=FALSE,"",B556&amp;"@"&amp;COUNTIFS($B$2:B556,B556,$I$2:I556,TRUE))</f>
        <v/>
      </c>
    </row>
    <row r="557" spans="1:10">
      <c r="A557" s="6" t="s">
        <v>1482</v>
      </c>
      <c r="B557" s="6" t="s">
        <v>690</v>
      </c>
      <c r="C557" s="6">
        <v>5</v>
      </c>
      <c r="D557" s="6">
        <v>5</v>
      </c>
      <c r="E557" s="46" t="str">
        <f t="shared" si="27"/>
        <v/>
      </c>
      <c r="F557" s="81" t="str">
        <f>IF(E557="기사임",(COUNTIF($B$2:B557,B557)-COUNTIFS($B$2:B556,B557,$E$2:E556,"")),"")</f>
        <v/>
      </c>
      <c r="G557" s="46" t="str">
        <f>IF(F557=1,COUNTIF($F$1:F557,1),"")</f>
        <v/>
      </c>
      <c r="H557" s="46">
        <f t="shared" si="28"/>
        <v>0</v>
      </c>
      <c r="I557" s="46" t="b">
        <f t="shared" si="29"/>
        <v>0</v>
      </c>
      <c r="J557" s="46" t="str">
        <f>IF(I557=FALSE,"",B557&amp;"@"&amp;COUNTIFS($B$2:B557,B557,$I$2:I557,TRUE))</f>
        <v/>
      </c>
    </row>
    <row r="558" spans="1:10">
      <c r="A558" s="6" t="s">
        <v>560</v>
      </c>
      <c r="B558" s="6" t="s">
        <v>680</v>
      </c>
      <c r="C558" s="6">
        <v>5</v>
      </c>
      <c r="D558" s="6">
        <v>4</v>
      </c>
      <c r="E558" s="46" t="str">
        <f t="shared" si="27"/>
        <v/>
      </c>
      <c r="F558" s="81" t="str">
        <f>IF(E558="기사임",(COUNTIF($B$2:B558,B558)-COUNTIFS($B$2:B557,B558,$E$2:E557,"")),"")</f>
        <v/>
      </c>
      <c r="G558" s="46" t="str">
        <f>IF(F558=1,COUNTIF($F$1:F558,1),"")</f>
        <v/>
      </c>
      <c r="H558" s="46">
        <f t="shared" si="28"/>
        <v>0</v>
      </c>
      <c r="I558" s="46" t="b">
        <f t="shared" si="29"/>
        <v>0</v>
      </c>
      <c r="J558" s="46" t="str">
        <f>IF(I558=FALSE,"",B558&amp;"@"&amp;COUNTIFS($B$2:B558,B558,$I$2:I558,TRUE))</f>
        <v/>
      </c>
    </row>
    <row r="559" spans="1:10">
      <c r="A559" s="6" t="s">
        <v>558</v>
      </c>
      <c r="B559" s="6" t="s">
        <v>677</v>
      </c>
      <c r="C559" s="6">
        <v>5</v>
      </c>
      <c r="D559" s="6">
        <v>5</v>
      </c>
      <c r="E559" s="46" t="str">
        <f t="shared" si="27"/>
        <v/>
      </c>
      <c r="F559" s="81" t="str">
        <f>IF(E559="기사임",(COUNTIF($B$2:B559,B559)-COUNTIFS($B$2:B558,B559,$E$2:E558,"")),"")</f>
        <v/>
      </c>
      <c r="G559" s="46" t="str">
        <f>IF(F559=1,COUNTIF($F$1:F559,1),"")</f>
        <v/>
      </c>
      <c r="H559" s="46">
        <f t="shared" si="28"/>
        <v>0</v>
      </c>
      <c r="I559" s="46" t="b">
        <f t="shared" si="29"/>
        <v>0</v>
      </c>
      <c r="J559" s="46" t="str">
        <f>IF(I559=FALSE,"",B559&amp;"@"&amp;COUNTIFS($B$2:B559,B559,$I$2:I559,TRUE))</f>
        <v/>
      </c>
    </row>
    <row r="560" spans="1:10">
      <c r="A560" s="6" t="s">
        <v>504</v>
      </c>
      <c r="B560" s="6" t="s">
        <v>694</v>
      </c>
      <c r="C560" s="6">
        <v>5</v>
      </c>
      <c r="D560" s="6">
        <v>5</v>
      </c>
      <c r="E560" s="46" t="str">
        <f t="shared" si="27"/>
        <v/>
      </c>
      <c r="F560" s="81" t="str">
        <f>IF(E560="기사임",(COUNTIF($B$2:B560,B560)-COUNTIFS($B$2:B559,B560,$E$2:E559,"")),"")</f>
        <v/>
      </c>
      <c r="G560" s="46" t="str">
        <f>IF(F560=1,COUNTIF($F$1:F560,1),"")</f>
        <v/>
      </c>
      <c r="H560" s="46">
        <f t="shared" si="28"/>
        <v>1</v>
      </c>
      <c r="I560" s="46" t="b">
        <f t="shared" si="29"/>
        <v>0</v>
      </c>
      <c r="J560" s="46" t="str">
        <f>IF(I560=FALSE,"",B560&amp;"@"&amp;COUNTIFS($B$2:B560,B560,$I$2:I560,TRUE))</f>
        <v/>
      </c>
    </row>
    <row r="561" spans="1:10">
      <c r="A561" s="6" t="s">
        <v>510</v>
      </c>
      <c r="B561" s="6" t="s">
        <v>675</v>
      </c>
      <c r="C561" s="6">
        <v>5</v>
      </c>
      <c r="D561" s="6">
        <v>4</v>
      </c>
      <c r="E561" s="46" t="str">
        <f t="shared" si="27"/>
        <v/>
      </c>
      <c r="F561" s="81" t="str">
        <f>IF(E561="기사임",(COUNTIF($B$2:B561,B561)-COUNTIFS($B$2:B560,B561,$E$2:E560,"")),"")</f>
        <v/>
      </c>
      <c r="G561" s="46" t="str">
        <f>IF(F561=1,COUNTIF($F$1:F561,1),"")</f>
        <v/>
      </c>
      <c r="H561" s="46">
        <f t="shared" si="28"/>
        <v>1</v>
      </c>
      <c r="I561" s="46" t="b">
        <f t="shared" si="29"/>
        <v>0</v>
      </c>
      <c r="J561" s="46" t="str">
        <f>IF(I561=FALSE,"",B561&amp;"@"&amp;COUNTIFS($B$2:B561,B561,$I$2:I561,TRUE))</f>
        <v/>
      </c>
    </row>
    <row r="562" spans="1:10">
      <c r="A562" s="6" t="s">
        <v>1440</v>
      </c>
      <c r="B562" s="6" t="s">
        <v>677</v>
      </c>
      <c r="C562" s="6">
        <v>5</v>
      </c>
      <c r="D562" s="6">
        <v>4</v>
      </c>
      <c r="E562" s="46" t="str">
        <f t="shared" si="27"/>
        <v/>
      </c>
      <c r="F562" s="81" t="str">
        <f>IF(E562="기사임",(COUNTIF($B$2:B562,B562)-COUNTIFS($B$2:B561,B562,$E$2:E561,"")),"")</f>
        <v/>
      </c>
      <c r="G562" s="46" t="str">
        <f>IF(F562=1,COUNTIF($F$1:F562,1),"")</f>
        <v/>
      </c>
      <c r="H562" s="46">
        <f t="shared" si="28"/>
        <v>0</v>
      </c>
      <c r="I562" s="46" t="b">
        <f t="shared" si="29"/>
        <v>0</v>
      </c>
      <c r="J562" s="46" t="str">
        <f>IF(I562=FALSE,"",B562&amp;"@"&amp;COUNTIFS($B$2:B562,B562,$I$2:I562,TRUE))</f>
        <v/>
      </c>
    </row>
    <row r="563" spans="1:10">
      <c r="A563" s="6" t="s">
        <v>476</v>
      </c>
      <c r="B563" s="6" t="s">
        <v>683</v>
      </c>
      <c r="C563" s="6">
        <v>5</v>
      </c>
      <c r="D563" s="6">
        <v>4</v>
      </c>
      <c r="E563" s="46" t="str">
        <f t="shared" si="27"/>
        <v/>
      </c>
      <c r="F563" s="81" t="str">
        <f>IF(E563="기사임",(COUNTIF($B$2:B563,B563)-COUNTIFS($B$2:B562,B563,$E$2:E562,"")),"")</f>
        <v/>
      </c>
      <c r="G563" s="46" t="str">
        <f>IF(F563=1,COUNTIF($F$1:F563,1),"")</f>
        <v/>
      </c>
      <c r="H563" s="46">
        <f t="shared" si="28"/>
        <v>0</v>
      </c>
      <c r="I563" s="46" t="b">
        <f t="shared" si="29"/>
        <v>0</v>
      </c>
      <c r="J563" s="46" t="str">
        <f>IF(I563=FALSE,"",B563&amp;"@"&amp;COUNTIFS($B$2:B563,B563,$I$2:I563,TRUE))</f>
        <v/>
      </c>
    </row>
    <row r="564" spans="1:10">
      <c r="A564" s="6" t="s">
        <v>2177</v>
      </c>
      <c r="B564" s="6" t="s">
        <v>721</v>
      </c>
      <c r="C564" s="6">
        <v>5</v>
      </c>
      <c r="D564" s="6">
        <v>2</v>
      </c>
      <c r="E564" s="46" t="str">
        <f t="shared" si="27"/>
        <v/>
      </c>
      <c r="F564" s="81" t="str">
        <f>IF(E564="기사임",(COUNTIF($B$2:B564,B564)-COUNTIFS($B$2:B563,B564,$E$2:E563,"")),"")</f>
        <v/>
      </c>
      <c r="G564" s="46" t="str">
        <f>IF(F564=1,COUNTIF($F$1:F564,1),"")</f>
        <v/>
      </c>
      <c r="H564" s="46">
        <f t="shared" si="28"/>
        <v>0</v>
      </c>
      <c r="I564" s="46" t="b">
        <f t="shared" si="29"/>
        <v>0</v>
      </c>
      <c r="J564" s="46" t="str">
        <f>IF(I564=FALSE,"",B564&amp;"@"&amp;COUNTIFS($B$2:B564,B564,$I$2:I564,TRUE))</f>
        <v/>
      </c>
    </row>
    <row r="565" spans="1:10">
      <c r="A565" s="6" t="s">
        <v>2291</v>
      </c>
      <c r="B565" s="6" t="s">
        <v>689</v>
      </c>
      <c r="C565" s="6">
        <v>5</v>
      </c>
      <c r="D565" s="6">
        <v>2</v>
      </c>
      <c r="E565" s="46" t="str">
        <f t="shared" si="27"/>
        <v/>
      </c>
      <c r="F565" s="81" t="str">
        <f>IF(E565="기사임",(COUNTIF($B$2:B565,B565)-COUNTIFS($B$2:B564,B565,$E$2:E564,"")),"")</f>
        <v/>
      </c>
      <c r="G565" s="46" t="str">
        <f>IF(F565=1,COUNTIF($F$1:F565,1),"")</f>
        <v/>
      </c>
      <c r="H565" s="46">
        <f t="shared" si="28"/>
        <v>0</v>
      </c>
      <c r="I565" s="46" t="b">
        <f t="shared" si="29"/>
        <v>0</v>
      </c>
      <c r="J565" s="46" t="str">
        <f>IF(I565=FALSE,"",B565&amp;"@"&amp;COUNTIFS($B$2:B565,B565,$I$2:I565,TRUE))</f>
        <v/>
      </c>
    </row>
    <row r="566" spans="1:10">
      <c r="A566" s="6" t="s">
        <v>2292</v>
      </c>
      <c r="B566" s="6" t="s">
        <v>694</v>
      </c>
      <c r="C566" s="6">
        <v>5</v>
      </c>
      <c r="D566" s="6">
        <v>5</v>
      </c>
      <c r="E566" s="46" t="str">
        <f t="shared" si="27"/>
        <v/>
      </c>
      <c r="F566" s="81" t="str">
        <f>IF(E566="기사임",(COUNTIF($B$2:B566,B566)-COUNTIFS($B$2:B565,B566,$E$2:E565,"")),"")</f>
        <v/>
      </c>
      <c r="G566" s="46" t="str">
        <f>IF(F566=1,COUNTIF($F$1:F566,1),"")</f>
        <v/>
      </c>
      <c r="H566" s="46">
        <f t="shared" si="28"/>
        <v>1</v>
      </c>
      <c r="I566" s="46" t="b">
        <f t="shared" si="29"/>
        <v>0</v>
      </c>
      <c r="J566" s="46" t="str">
        <f>IF(I566=FALSE,"",B566&amp;"@"&amp;COUNTIFS($B$2:B566,B566,$I$2:I566,TRUE))</f>
        <v/>
      </c>
    </row>
    <row r="567" spans="1:10">
      <c r="A567" s="6" t="s">
        <v>473</v>
      </c>
      <c r="B567" s="6" t="s">
        <v>689</v>
      </c>
      <c r="C567" s="6">
        <v>5</v>
      </c>
      <c r="D567" s="6">
        <v>4</v>
      </c>
      <c r="E567" s="46" t="str">
        <f t="shared" si="27"/>
        <v/>
      </c>
      <c r="F567" s="81" t="str">
        <f>IF(E567="기사임",(COUNTIF($B$2:B567,B567)-COUNTIFS($B$2:B566,B567,$E$2:E566,"")),"")</f>
        <v/>
      </c>
      <c r="G567" s="46" t="str">
        <f>IF(F567=1,COUNTIF($F$1:F567,1),"")</f>
        <v/>
      </c>
      <c r="H567" s="46">
        <f t="shared" si="28"/>
        <v>0</v>
      </c>
      <c r="I567" s="46" t="b">
        <f t="shared" si="29"/>
        <v>0</v>
      </c>
      <c r="J567" s="46" t="str">
        <f>IF(I567=FALSE,"",B567&amp;"@"&amp;COUNTIFS($B$2:B567,B567,$I$2:I567,TRUE))</f>
        <v/>
      </c>
    </row>
    <row r="568" spans="1:10">
      <c r="A568" s="6" t="s">
        <v>473</v>
      </c>
      <c r="B568" s="6" t="s">
        <v>684</v>
      </c>
      <c r="C568" s="6">
        <v>5</v>
      </c>
      <c r="D568" s="6">
        <v>4</v>
      </c>
      <c r="E568" s="46" t="str">
        <f t="shared" si="27"/>
        <v/>
      </c>
      <c r="F568" s="81" t="str">
        <f>IF(E568="기사임",(COUNTIF($B$2:B568,B568)-COUNTIFS($B$2:B567,B568,$E$2:E567,"")),"")</f>
        <v/>
      </c>
      <c r="G568" s="46" t="str">
        <f>IF(F568=1,COUNTIF($F$1:F568,1),"")</f>
        <v/>
      </c>
      <c r="H568" s="46">
        <f t="shared" si="28"/>
        <v>1</v>
      </c>
      <c r="I568" s="46" t="b">
        <f t="shared" si="29"/>
        <v>0</v>
      </c>
      <c r="J568" s="46" t="str">
        <f>IF(I568=FALSE,"",B568&amp;"@"&amp;COUNTIFS($B$2:B568,B568,$I$2:I568,TRUE))</f>
        <v/>
      </c>
    </row>
    <row r="569" spans="1:10">
      <c r="A569" s="6" t="s">
        <v>473</v>
      </c>
      <c r="B569" s="6" t="s">
        <v>686</v>
      </c>
      <c r="C569" s="6">
        <v>5</v>
      </c>
      <c r="D569" s="6">
        <v>5</v>
      </c>
      <c r="E569" s="46" t="str">
        <f t="shared" si="27"/>
        <v/>
      </c>
      <c r="F569" s="81" t="str">
        <f>IF(E569="기사임",(COUNTIF($B$2:B569,B569)-COUNTIFS($B$2:B568,B569,$E$2:E568,"")),"")</f>
        <v/>
      </c>
      <c r="G569" s="46" t="str">
        <f>IF(F569=1,COUNTIF($F$1:F569,1),"")</f>
        <v/>
      </c>
      <c r="H569" s="46">
        <f t="shared" si="28"/>
        <v>0</v>
      </c>
      <c r="I569" s="46" t="b">
        <f t="shared" si="29"/>
        <v>0</v>
      </c>
      <c r="J569" s="46" t="str">
        <f>IF(I569=FALSE,"",B569&amp;"@"&amp;COUNTIFS($B$2:B569,B569,$I$2:I569,TRUE))</f>
        <v/>
      </c>
    </row>
    <row r="570" spans="1:10">
      <c r="A570" s="6" t="s">
        <v>473</v>
      </c>
      <c r="B570" s="6" t="s">
        <v>708</v>
      </c>
      <c r="C570" s="6">
        <v>5</v>
      </c>
      <c r="D570" s="6">
        <v>5</v>
      </c>
      <c r="E570" s="46" t="str">
        <f t="shared" si="27"/>
        <v/>
      </c>
      <c r="F570" s="81" t="str">
        <f>IF(E570="기사임",(COUNTIF($B$2:B570,B570)-COUNTIFS($B$2:B569,B570,$E$2:E569,"")),"")</f>
        <v/>
      </c>
      <c r="G570" s="46" t="str">
        <f>IF(F570=1,COUNTIF($F$1:F570,1),"")</f>
        <v/>
      </c>
      <c r="H570" s="46">
        <f t="shared" si="28"/>
        <v>0</v>
      </c>
      <c r="I570" s="46" t="b">
        <f t="shared" si="29"/>
        <v>0</v>
      </c>
      <c r="J570" s="46" t="str">
        <f>IF(I570=FALSE,"",B570&amp;"@"&amp;COUNTIFS($B$2:B570,B570,$I$2:I570,TRUE))</f>
        <v/>
      </c>
    </row>
    <row r="571" spans="1:10">
      <c r="A571" s="6" t="s">
        <v>473</v>
      </c>
      <c r="B571" s="6" t="s">
        <v>687</v>
      </c>
      <c r="C571" s="6">
        <v>5</v>
      </c>
      <c r="D571" s="6">
        <v>5</v>
      </c>
      <c r="E571" s="46" t="str">
        <f t="shared" si="27"/>
        <v/>
      </c>
      <c r="F571" s="81" t="str">
        <f>IF(E571="기사임",(COUNTIF($B$2:B571,B571)-COUNTIFS($B$2:B570,B571,$E$2:E570,"")),"")</f>
        <v/>
      </c>
      <c r="G571" s="46" t="str">
        <f>IF(F571=1,COUNTIF($F$1:F571,1),"")</f>
        <v/>
      </c>
      <c r="H571" s="46">
        <f t="shared" si="28"/>
        <v>0</v>
      </c>
      <c r="I571" s="46" t="b">
        <f t="shared" si="29"/>
        <v>0</v>
      </c>
      <c r="J571" s="46" t="str">
        <f>IF(I571=FALSE,"",B571&amp;"@"&amp;COUNTIFS($B$2:B571,B571,$I$2:I571,TRUE))</f>
        <v/>
      </c>
    </row>
    <row r="572" spans="1:10">
      <c r="A572" s="6" t="s">
        <v>517</v>
      </c>
      <c r="B572" s="6" t="s">
        <v>676</v>
      </c>
      <c r="C572" s="6">
        <v>5</v>
      </c>
      <c r="D572" s="6">
        <v>4</v>
      </c>
      <c r="E572" s="46" t="str">
        <f t="shared" si="27"/>
        <v/>
      </c>
      <c r="F572" s="81" t="str">
        <f>IF(E572="기사임",(COUNTIF($B$2:B572,B572)-COUNTIFS($B$2:B571,B572,$E$2:E571,"")),"")</f>
        <v/>
      </c>
      <c r="G572" s="46" t="str">
        <f>IF(F572=1,COUNTIF($F$1:F572,1),"")</f>
        <v/>
      </c>
      <c r="H572" s="46">
        <f t="shared" si="28"/>
        <v>0</v>
      </c>
      <c r="I572" s="46" t="b">
        <f t="shared" si="29"/>
        <v>0</v>
      </c>
      <c r="J572" s="46" t="str">
        <f>IF(I572=FALSE,"",B572&amp;"@"&amp;COUNTIFS($B$2:B572,B572,$I$2:I572,TRUE))</f>
        <v/>
      </c>
    </row>
    <row r="573" spans="1:10">
      <c r="A573" s="6" t="s">
        <v>2255</v>
      </c>
      <c r="B573" s="6" t="s">
        <v>675</v>
      </c>
      <c r="C573" s="6">
        <v>5</v>
      </c>
      <c r="D573" s="6">
        <v>2</v>
      </c>
      <c r="E573" s="46" t="str">
        <f t="shared" si="27"/>
        <v/>
      </c>
      <c r="F573" s="81" t="str">
        <f>IF(E573="기사임",(COUNTIF($B$2:B573,B573)-COUNTIFS($B$2:B572,B573,$E$2:E572,"")),"")</f>
        <v/>
      </c>
      <c r="G573" s="46" t="str">
        <f>IF(F573=1,COUNTIF($F$1:F573,1),"")</f>
        <v/>
      </c>
      <c r="H573" s="46">
        <f t="shared" si="28"/>
        <v>1</v>
      </c>
      <c r="I573" s="46" t="b">
        <f t="shared" si="29"/>
        <v>0</v>
      </c>
      <c r="J573" s="46" t="str">
        <f>IF(I573=FALSE,"",B573&amp;"@"&amp;COUNTIFS($B$2:B573,B573,$I$2:I573,TRUE))</f>
        <v/>
      </c>
    </row>
    <row r="574" spans="1:10">
      <c r="A574" s="6" t="s">
        <v>472</v>
      </c>
      <c r="B574" s="6" t="s">
        <v>721</v>
      </c>
      <c r="C574" s="6">
        <v>4</v>
      </c>
      <c r="D574" s="6">
        <v>4</v>
      </c>
      <c r="E574" s="46" t="str">
        <f t="shared" si="27"/>
        <v/>
      </c>
      <c r="F574" s="81" t="str">
        <f>IF(E574="기사임",(COUNTIF($B$2:B574,B574)-COUNTIFS($B$2:B573,B574,$E$2:E573,"")),"")</f>
        <v/>
      </c>
      <c r="G574" s="46" t="str">
        <f>IF(F574=1,COUNTIF($F$1:F574,1),"")</f>
        <v/>
      </c>
      <c r="H574" s="46">
        <f t="shared" si="28"/>
        <v>0</v>
      </c>
      <c r="I574" s="46" t="b">
        <f t="shared" si="29"/>
        <v>0</v>
      </c>
      <c r="J574" s="46" t="str">
        <f>IF(I574=FALSE,"",B574&amp;"@"&amp;COUNTIFS($B$2:B574,B574,$I$2:I574,TRUE))</f>
        <v/>
      </c>
    </row>
    <row r="575" spans="1:10">
      <c r="A575" s="6" t="s">
        <v>472</v>
      </c>
      <c r="B575" s="6" t="s">
        <v>1378</v>
      </c>
      <c r="C575" s="6">
        <v>4</v>
      </c>
      <c r="D575" s="6">
        <v>2</v>
      </c>
      <c r="E575" s="46" t="str">
        <f t="shared" si="27"/>
        <v/>
      </c>
      <c r="F575" s="81" t="str">
        <f>IF(E575="기사임",(COUNTIF($B$2:B575,B575)-COUNTIFS($B$2:B574,B575,$E$2:E574,"")),"")</f>
        <v/>
      </c>
      <c r="G575" s="46" t="str">
        <f>IF(F575=1,COUNTIF($F$1:F575,1),"")</f>
        <v/>
      </c>
      <c r="H575" s="46">
        <f t="shared" si="28"/>
        <v>0</v>
      </c>
      <c r="I575" s="46" t="b">
        <f t="shared" si="29"/>
        <v>0</v>
      </c>
      <c r="J575" s="46" t="str">
        <f>IF(I575=FALSE,"",B575&amp;"@"&amp;COUNTIFS($B$2:B575,B575,$I$2:I575,TRUE))</f>
        <v/>
      </c>
    </row>
    <row r="576" spans="1:10">
      <c r="A576" s="6" t="s">
        <v>472</v>
      </c>
      <c r="B576" s="6" t="s">
        <v>707</v>
      </c>
      <c r="C576" s="6">
        <v>4</v>
      </c>
      <c r="D576" s="6">
        <v>4</v>
      </c>
      <c r="E576" s="46" t="str">
        <f t="shared" si="27"/>
        <v/>
      </c>
      <c r="F576" s="81" t="str">
        <f>IF(E576="기사임",(COUNTIF($B$2:B576,B576)-COUNTIFS($B$2:B575,B576,$E$2:E575,"")),"")</f>
        <v/>
      </c>
      <c r="G576" s="46" t="str">
        <f>IF(F576=1,COUNTIF($F$1:F576,1),"")</f>
        <v/>
      </c>
      <c r="H576" s="46">
        <f t="shared" si="28"/>
        <v>0</v>
      </c>
      <c r="I576" s="46" t="b">
        <f t="shared" si="29"/>
        <v>0</v>
      </c>
      <c r="J576" s="46" t="str">
        <f>IF(I576=FALSE,"",B576&amp;"@"&amp;COUNTIFS($B$2:B576,B576,$I$2:I576,TRUE))</f>
        <v/>
      </c>
    </row>
    <row r="577" spans="1:10">
      <c r="A577" s="6" t="s">
        <v>1618</v>
      </c>
      <c r="B577" s="6" t="s">
        <v>675</v>
      </c>
      <c r="C577" s="6">
        <v>4</v>
      </c>
      <c r="D577" s="6">
        <v>4</v>
      </c>
      <c r="E577" s="46" t="str">
        <f t="shared" si="27"/>
        <v/>
      </c>
      <c r="F577" s="81" t="str">
        <f>IF(E577="기사임",(COUNTIF($B$2:B577,B577)-COUNTIFS($B$2:B576,B577,$E$2:E576,"")),"")</f>
        <v/>
      </c>
      <c r="G577" s="46" t="str">
        <f>IF(F577=1,COUNTIF($F$1:F577,1),"")</f>
        <v/>
      </c>
      <c r="H577" s="46">
        <f t="shared" si="28"/>
        <v>1</v>
      </c>
      <c r="I577" s="46" t="b">
        <f t="shared" si="29"/>
        <v>0</v>
      </c>
      <c r="J577" s="46" t="str">
        <f>IF(I577=FALSE,"",B577&amp;"@"&amp;COUNTIFS($B$2:B577,B577,$I$2:I577,TRUE))</f>
        <v/>
      </c>
    </row>
    <row r="578" spans="1:10">
      <c r="A578" s="6" t="s">
        <v>553</v>
      </c>
      <c r="B578" s="6" t="s">
        <v>675</v>
      </c>
      <c r="C578" s="6">
        <v>4</v>
      </c>
      <c r="D578" s="6">
        <v>3</v>
      </c>
      <c r="E578" s="46" t="str">
        <f t="shared" ref="E578:E641" si="30">IF(AND(LEFT(A578,17)="/global/archives/",ISNUMBER(_xlfn.NUMBERVALUE(MID(A578,18,1))),ISERROR(FIND("ckattempt",A578)),ISERROR(FIND("preview",A578))),"기사임","")</f>
        <v>기사임</v>
      </c>
      <c r="F578" s="81">
        <f>IF(E578="기사임",(COUNTIF($B$2:B578,B578)-COUNTIFS($B$2:B577,B578,$E$2:E577,"")),"")</f>
        <v>80</v>
      </c>
      <c r="G578" s="46" t="str">
        <f>IF(F578=1,COUNTIF($F$1:F578,1),"")</f>
        <v/>
      </c>
      <c r="H578" s="46">
        <f t="shared" ref="H578:H641" si="31">COUNTIF($L$2:$L$4,B578)</f>
        <v>1</v>
      </c>
      <c r="I578" s="46" t="b">
        <f t="shared" si="29"/>
        <v>1</v>
      </c>
      <c r="J578" s="46" t="str">
        <f>IF(I578=FALSE,"",B578&amp;"@"&amp;COUNTIFS($B$2:B578,B578,$I$2:I578,TRUE))</f>
        <v>South Korea@80</v>
      </c>
    </row>
    <row r="579" spans="1:10">
      <c r="A579" s="6" t="s">
        <v>480</v>
      </c>
      <c r="B579" s="6" t="s">
        <v>678</v>
      </c>
      <c r="C579" s="6">
        <v>4</v>
      </c>
      <c r="D579" s="6">
        <v>5</v>
      </c>
      <c r="E579" s="46" t="str">
        <f t="shared" si="30"/>
        <v>기사임</v>
      </c>
      <c r="F579" s="81">
        <f>IF(E579="기사임",(COUNTIF($B$2:B579,B579)-COUNTIFS($B$2:B578,B579,$E$2:E578,"")),"")</f>
        <v>20</v>
      </c>
      <c r="G579" s="46" t="str">
        <f>IF(F579=1,COUNTIF($F$1:F579,1),"")</f>
        <v/>
      </c>
      <c r="H579" s="46">
        <f t="shared" si="31"/>
        <v>0</v>
      </c>
      <c r="I579" s="46" t="b">
        <f t="shared" ref="I579:I642" si="32">AND(H579=1,F579&gt;=1,F579&lt;&gt;"")</f>
        <v>0</v>
      </c>
      <c r="J579" s="46" t="str">
        <f>IF(I579=FALSE,"",B579&amp;"@"&amp;COUNTIFS($B$2:B579,B579,$I$2:I579,TRUE))</f>
        <v/>
      </c>
    </row>
    <row r="580" spans="1:10">
      <c r="A580" s="6" t="s">
        <v>554</v>
      </c>
      <c r="B580" s="6" t="s">
        <v>679</v>
      </c>
      <c r="C580" s="6">
        <v>4</v>
      </c>
      <c r="D580" s="6">
        <v>3</v>
      </c>
      <c r="E580" s="46" t="str">
        <f t="shared" si="30"/>
        <v>기사임</v>
      </c>
      <c r="F580" s="81">
        <f>IF(E580="기사임",(COUNTIF($B$2:B580,B580)-COUNTIFS($B$2:B579,B580,$E$2:E579,"")),"")</f>
        <v>12</v>
      </c>
      <c r="G580" s="46" t="str">
        <f>IF(F580=1,COUNTIF($F$1:F580,1),"")</f>
        <v/>
      </c>
      <c r="H580" s="46">
        <f t="shared" si="31"/>
        <v>0</v>
      </c>
      <c r="I580" s="46" t="b">
        <f t="shared" si="32"/>
        <v>0</v>
      </c>
      <c r="J580" s="46" t="str">
        <f>IF(I580=FALSE,"",B580&amp;"@"&amp;COUNTIFS($B$2:B580,B580,$I$2:I580,TRUE))</f>
        <v/>
      </c>
    </row>
    <row r="581" spans="1:10">
      <c r="A581" s="6" t="s">
        <v>577</v>
      </c>
      <c r="B581" s="6" t="s">
        <v>675</v>
      </c>
      <c r="C581" s="6">
        <v>4</v>
      </c>
      <c r="D581" s="6">
        <v>2</v>
      </c>
      <c r="E581" s="46" t="str">
        <f t="shared" si="30"/>
        <v>기사임</v>
      </c>
      <c r="F581" s="81">
        <f>IF(E581="기사임",(COUNTIF($B$2:B581,B581)-COUNTIFS($B$2:B580,B581,$E$2:E580,"")),"")</f>
        <v>81</v>
      </c>
      <c r="G581" s="46" t="str">
        <f>IF(F581=1,COUNTIF($F$1:F581,1),"")</f>
        <v/>
      </c>
      <c r="H581" s="46">
        <f t="shared" si="31"/>
        <v>1</v>
      </c>
      <c r="I581" s="46" t="b">
        <f t="shared" si="32"/>
        <v>1</v>
      </c>
      <c r="J581" s="46" t="str">
        <f>IF(I581=FALSE,"",B581&amp;"@"&amp;COUNTIFS($B$2:B581,B581,$I$2:I581,TRUE))</f>
        <v>South Korea@81</v>
      </c>
    </row>
    <row r="582" spans="1:10">
      <c r="A582" s="6" t="s">
        <v>555</v>
      </c>
      <c r="B582" s="6" t="s">
        <v>676</v>
      </c>
      <c r="C582" s="6">
        <v>4</v>
      </c>
      <c r="D582" s="6">
        <v>4</v>
      </c>
      <c r="E582" s="46" t="str">
        <f t="shared" si="30"/>
        <v>기사임</v>
      </c>
      <c r="F582" s="81">
        <f>IF(E582="기사임",(COUNTIF($B$2:B582,B582)-COUNTIFS($B$2:B581,B582,$E$2:E581,"")),"")</f>
        <v>72</v>
      </c>
      <c r="G582" s="46" t="str">
        <f>IF(F582=1,COUNTIF($F$1:F582,1),"")</f>
        <v/>
      </c>
      <c r="H582" s="46">
        <f t="shared" si="31"/>
        <v>0</v>
      </c>
      <c r="I582" s="46" t="b">
        <f t="shared" si="32"/>
        <v>0</v>
      </c>
      <c r="J582" s="46" t="str">
        <f>IF(I582=FALSE,"",B582&amp;"@"&amp;COUNTIFS($B$2:B582,B582,$I$2:I582,TRUE))</f>
        <v/>
      </c>
    </row>
    <row r="583" spans="1:10">
      <c r="A583" s="6" t="s">
        <v>597</v>
      </c>
      <c r="B583" s="6" t="s">
        <v>678</v>
      </c>
      <c r="C583" s="6">
        <v>4</v>
      </c>
      <c r="D583" s="6">
        <v>3</v>
      </c>
      <c r="E583" s="46" t="str">
        <f t="shared" si="30"/>
        <v>기사임</v>
      </c>
      <c r="F583" s="81">
        <f>IF(E583="기사임",(COUNTIF($B$2:B583,B583)-COUNTIFS($B$2:B582,B583,$E$2:E582,"")),"")</f>
        <v>21</v>
      </c>
      <c r="G583" s="46" t="str">
        <f>IF(F583=1,COUNTIF($F$1:F583,1),"")</f>
        <v/>
      </c>
      <c r="H583" s="46">
        <f t="shared" si="31"/>
        <v>0</v>
      </c>
      <c r="I583" s="46" t="b">
        <f t="shared" si="32"/>
        <v>0</v>
      </c>
      <c r="J583" s="46" t="str">
        <f>IF(I583=FALSE,"",B583&amp;"@"&amp;COUNTIFS($B$2:B583,B583,$I$2:I583,TRUE))</f>
        <v/>
      </c>
    </row>
    <row r="584" spans="1:10">
      <c r="A584" s="6" t="s">
        <v>548</v>
      </c>
      <c r="B584" s="6" t="s">
        <v>676</v>
      </c>
      <c r="C584" s="6">
        <v>4</v>
      </c>
      <c r="D584" s="6">
        <v>4</v>
      </c>
      <c r="E584" s="46" t="str">
        <f t="shared" si="30"/>
        <v>기사임</v>
      </c>
      <c r="F584" s="81">
        <f>IF(E584="기사임",(COUNTIF($B$2:B584,B584)-COUNTIFS($B$2:B583,B584,$E$2:E583,"")),"")</f>
        <v>73</v>
      </c>
      <c r="G584" s="46" t="str">
        <f>IF(F584=1,COUNTIF($F$1:F584,1),"")</f>
        <v/>
      </c>
      <c r="H584" s="46">
        <f t="shared" si="31"/>
        <v>0</v>
      </c>
      <c r="I584" s="46" t="b">
        <f t="shared" si="32"/>
        <v>0</v>
      </c>
      <c r="J584" s="46" t="str">
        <f>IF(I584=FALSE,"",B584&amp;"@"&amp;COUNTIFS($B$2:B584,B584,$I$2:I584,TRUE))</f>
        <v/>
      </c>
    </row>
    <row r="585" spans="1:10">
      <c r="A585" s="6" t="s">
        <v>485</v>
      </c>
      <c r="B585" s="6" t="s">
        <v>688</v>
      </c>
      <c r="C585" s="6">
        <v>4</v>
      </c>
      <c r="D585" s="6">
        <v>5</v>
      </c>
      <c r="E585" s="46" t="str">
        <f t="shared" si="30"/>
        <v>기사임</v>
      </c>
      <c r="F585" s="81">
        <f>IF(E585="기사임",(COUNTIF($B$2:B585,B585)-COUNTIFS($B$2:B584,B585,$E$2:E584,"")),"")</f>
        <v>11</v>
      </c>
      <c r="G585" s="46" t="str">
        <f>IF(F585=1,COUNTIF($F$1:F585,1),"")</f>
        <v/>
      </c>
      <c r="H585" s="46">
        <f t="shared" si="31"/>
        <v>0</v>
      </c>
      <c r="I585" s="46" t="b">
        <f t="shared" si="32"/>
        <v>0</v>
      </c>
      <c r="J585" s="46" t="str">
        <f>IF(I585=FALSE,"",B585&amp;"@"&amp;COUNTIFS($B$2:B585,B585,$I$2:I585,TRUE))</f>
        <v/>
      </c>
    </row>
    <row r="586" spans="1:10">
      <c r="A586" s="6" t="s">
        <v>485</v>
      </c>
      <c r="B586" s="6" t="s">
        <v>714</v>
      </c>
      <c r="C586" s="6">
        <v>4</v>
      </c>
      <c r="D586" s="6">
        <v>3</v>
      </c>
      <c r="E586" s="46" t="str">
        <f t="shared" si="30"/>
        <v>기사임</v>
      </c>
      <c r="F586" s="81">
        <f>IF(E586="기사임",(COUNTIF($B$2:B586,B586)-COUNTIFS($B$2:B585,B586,$E$2:E585,"")),"")</f>
        <v>1</v>
      </c>
      <c r="G586" s="46">
        <f>IF(F586=1,COUNTIF($F$1:F586,1),"")</f>
        <v>34</v>
      </c>
      <c r="H586" s="46">
        <f t="shared" si="31"/>
        <v>0</v>
      </c>
      <c r="I586" s="46" t="b">
        <f t="shared" si="32"/>
        <v>0</v>
      </c>
      <c r="J586" s="46" t="str">
        <f>IF(I586=FALSE,"",B586&amp;"@"&amp;COUNTIFS($B$2:B586,B586,$I$2:I586,TRUE))</f>
        <v/>
      </c>
    </row>
    <row r="587" spans="1:10">
      <c r="A587" s="6" t="s">
        <v>523</v>
      </c>
      <c r="B587" s="6" t="s">
        <v>682</v>
      </c>
      <c r="C587" s="6">
        <v>4</v>
      </c>
      <c r="D587" s="6">
        <v>3</v>
      </c>
      <c r="E587" s="46" t="str">
        <f t="shared" si="30"/>
        <v>기사임</v>
      </c>
      <c r="F587" s="81">
        <f>IF(E587="기사임",(COUNTIF($B$2:B587,B587)-COUNTIFS($B$2:B586,B587,$E$2:E586,"")),"")</f>
        <v>13</v>
      </c>
      <c r="G587" s="46" t="str">
        <f>IF(F587=1,COUNTIF($F$1:F587,1),"")</f>
        <v/>
      </c>
      <c r="H587" s="46">
        <f t="shared" si="31"/>
        <v>0</v>
      </c>
      <c r="I587" s="46" t="b">
        <f t="shared" si="32"/>
        <v>0</v>
      </c>
      <c r="J587" s="46" t="str">
        <f>IF(I587=FALSE,"",B587&amp;"@"&amp;COUNTIFS($B$2:B587,B587,$I$2:I587,TRUE))</f>
        <v/>
      </c>
    </row>
    <row r="588" spans="1:10">
      <c r="A588" s="6" t="s">
        <v>495</v>
      </c>
      <c r="B588" s="6" t="s">
        <v>677</v>
      </c>
      <c r="C588" s="6">
        <v>4</v>
      </c>
      <c r="D588" s="6">
        <v>4</v>
      </c>
      <c r="E588" s="46" t="str">
        <f t="shared" si="30"/>
        <v>기사임</v>
      </c>
      <c r="F588" s="81">
        <f>IF(E588="기사임",(COUNTIF($B$2:B588,B588)-COUNTIFS($B$2:B587,B588,$E$2:E587,"")),"")</f>
        <v>62</v>
      </c>
      <c r="G588" s="46" t="str">
        <f>IF(F588=1,COUNTIF($F$1:F588,1),"")</f>
        <v/>
      </c>
      <c r="H588" s="46">
        <f t="shared" si="31"/>
        <v>0</v>
      </c>
      <c r="I588" s="46" t="b">
        <f t="shared" si="32"/>
        <v>0</v>
      </c>
      <c r="J588" s="46" t="str">
        <f>IF(I588=FALSE,"",B588&amp;"@"&amp;COUNTIFS($B$2:B588,B588,$I$2:I588,TRUE))</f>
        <v/>
      </c>
    </row>
    <row r="589" spans="1:10">
      <c r="A589" s="6" t="s">
        <v>533</v>
      </c>
      <c r="B589" s="6" t="s">
        <v>688</v>
      </c>
      <c r="C589" s="6">
        <v>4</v>
      </c>
      <c r="D589" s="6">
        <v>4</v>
      </c>
      <c r="E589" s="46" t="str">
        <f t="shared" si="30"/>
        <v>기사임</v>
      </c>
      <c r="F589" s="81">
        <f>IF(E589="기사임",(COUNTIF($B$2:B589,B589)-COUNTIFS($B$2:B588,B589,$E$2:E588,"")),"")</f>
        <v>12</v>
      </c>
      <c r="G589" s="46" t="str">
        <f>IF(F589=1,COUNTIF($F$1:F589,1),"")</f>
        <v/>
      </c>
      <c r="H589" s="46">
        <f t="shared" si="31"/>
        <v>0</v>
      </c>
      <c r="I589" s="46" t="b">
        <f t="shared" si="32"/>
        <v>0</v>
      </c>
      <c r="J589" s="46" t="str">
        <f>IF(I589=FALSE,"",B589&amp;"@"&amp;COUNTIFS($B$2:B589,B589,$I$2:I589,TRUE))</f>
        <v/>
      </c>
    </row>
    <row r="590" spans="1:10">
      <c r="A590" s="6" t="s">
        <v>533</v>
      </c>
      <c r="B590" s="6" t="s">
        <v>677</v>
      </c>
      <c r="C590" s="6">
        <v>4</v>
      </c>
      <c r="D590" s="6">
        <v>4</v>
      </c>
      <c r="E590" s="46" t="str">
        <f t="shared" si="30"/>
        <v>기사임</v>
      </c>
      <c r="F590" s="81">
        <f>IF(E590="기사임",(COUNTIF($B$2:B590,B590)-COUNTIFS($B$2:B589,B590,$E$2:E589,"")),"")</f>
        <v>63</v>
      </c>
      <c r="G590" s="46" t="str">
        <f>IF(F590=1,COUNTIF($F$1:F590,1),"")</f>
        <v/>
      </c>
      <c r="H590" s="46">
        <f t="shared" si="31"/>
        <v>0</v>
      </c>
      <c r="I590" s="46" t="b">
        <f t="shared" si="32"/>
        <v>0</v>
      </c>
      <c r="J590" s="46" t="str">
        <f>IF(I590=FALSE,"",B590&amp;"@"&amp;COUNTIFS($B$2:B590,B590,$I$2:I590,TRUE))</f>
        <v/>
      </c>
    </row>
    <row r="591" spans="1:10">
      <c r="A591" s="6" t="s">
        <v>533</v>
      </c>
      <c r="B591" s="6" t="s">
        <v>698</v>
      </c>
      <c r="C591" s="6">
        <v>4</v>
      </c>
      <c r="D591" s="6">
        <v>3</v>
      </c>
      <c r="E591" s="46" t="str">
        <f t="shared" si="30"/>
        <v>기사임</v>
      </c>
      <c r="F591" s="81">
        <f>IF(E591="기사임",(COUNTIF($B$2:B591,B591)-COUNTIFS($B$2:B590,B591,$E$2:E590,"")),"")</f>
        <v>3</v>
      </c>
      <c r="G591" s="46" t="str">
        <f>IF(F591=1,COUNTIF($F$1:F591,1),"")</f>
        <v/>
      </c>
      <c r="H591" s="46">
        <f t="shared" si="31"/>
        <v>0</v>
      </c>
      <c r="I591" s="46" t="b">
        <f t="shared" si="32"/>
        <v>0</v>
      </c>
      <c r="J591" s="46" t="str">
        <f>IF(I591=FALSE,"",B591&amp;"@"&amp;COUNTIFS($B$2:B591,B591,$I$2:I591,TRUE))</f>
        <v/>
      </c>
    </row>
    <row r="592" spans="1:10">
      <c r="A592" s="6" t="s">
        <v>533</v>
      </c>
      <c r="B592" s="6" t="s">
        <v>676</v>
      </c>
      <c r="C592" s="6">
        <v>4</v>
      </c>
      <c r="D592" s="6">
        <v>4</v>
      </c>
      <c r="E592" s="46" t="str">
        <f t="shared" si="30"/>
        <v>기사임</v>
      </c>
      <c r="F592" s="81">
        <f>IF(E592="기사임",(COUNTIF($B$2:B592,B592)-COUNTIFS($B$2:B591,B592,$E$2:E591,"")),"")</f>
        <v>74</v>
      </c>
      <c r="G592" s="46" t="str">
        <f>IF(F592=1,COUNTIF($F$1:F592,1),"")</f>
        <v/>
      </c>
      <c r="H592" s="46">
        <f t="shared" si="31"/>
        <v>0</v>
      </c>
      <c r="I592" s="46" t="b">
        <f t="shared" si="32"/>
        <v>0</v>
      </c>
      <c r="J592" s="46" t="str">
        <f>IF(I592=FALSE,"",B592&amp;"@"&amp;COUNTIFS($B$2:B592,B592,$I$2:I592,TRUE))</f>
        <v/>
      </c>
    </row>
    <row r="593" spans="1:10">
      <c r="A593" s="6" t="s">
        <v>515</v>
      </c>
      <c r="B593" s="6" t="s">
        <v>678</v>
      </c>
      <c r="C593" s="6">
        <v>4</v>
      </c>
      <c r="D593" s="6">
        <v>2</v>
      </c>
      <c r="E593" s="46" t="str">
        <f t="shared" si="30"/>
        <v>기사임</v>
      </c>
      <c r="F593" s="81">
        <f>IF(E593="기사임",(COUNTIF($B$2:B593,B593)-COUNTIFS($B$2:B592,B593,$E$2:E592,"")),"")</f>
        <v>22</v>
      </c>
      <c r="G593" s="46" t="str">
        <f>IF(F593=1,COUNTIF($F$1:F593,1),"")</f>
        <v/>
      </c>
      <c r="H593" s="46">
        <f t="shared" si="31"/>
        <v>0</v>
      </c>
      <c r="I593" s="46" t="b">
        <f t="shared" si="32"/>
        <v>0</v>
      </c>
      <c r="J593" s="46" t="str">
        <f>IF(I593=FALSE,"",B593&amp;"@"&amp;COUNTIFS($B$2:B593,B593,$I$2:I593,TRUE))</f>
        <v/>
      </c>
    </row>
    <row r="594" spans="1:10">
      <c r="A594" s="6" t="s">
        <v>497</v>
      </c>
      <c r="B594" s="6" t="s">
        <v>690</v>
      </c>
      <c r="C594" s="6">
        <v>4</v>
      </c>
      <c r="D594" s="6">
        <v>3</v>
      </c>
      <c r="E594" s="46" t="str">
        <f t="shared" si="30"/>
        <v>기사임</v>
      </c>
      <c r="F594" s="81">
        <f>IF(E594="기사임",(COUNTIF($B$2:B594,B594)-COUNTIFS($B$2:B593,B594,$E$2:E593,"")),"")</f>
        <v>18</v>
      </c>
      <c r="G594" s="46" t="str">
        <f>IF(F594=1,COUNTIF($F$1:F594,1),"")</f>
        <v/>
      </c>
      <c r="H594" s="46">
        <f t="shared" si="31"/>
        <v>0</v>
      </c>
      <c r="I594" s="46" t="b">
        <f t="shared" si="32"/>
        <v>0</v>
      </c>
      <c r="J594" s="46" t="str">
        <f>IF(I594=FALSE,"",B594&amp;"@"&amp;COUNTIFS($B$2:B594,B594,$I$2:I594,TRUE))</f>
        <v/>
      </c>
    </row>
    <row r="595" spans="1:10">
      <c r="A595" s="6" t="s">
        <v>737</v>
      </c>
      <c r="B595" s="6" t="s">
        <v>677</v>
      </c>
      <c r="C595" s="6">
        <v>4</v>
      </c>
      <c r="D595" s="6">
        <v>5</v>
      </c>
      <c r="E595" s="46" t="str">
        <f t="shared" si="30"/>
        <v>기사임</v>
      </c>
      <c r="F595" s="81">
        <f>IF(E595="기사임",(COUNTIF($B$2:B595,B595)-COUNTIFS($B$2:B594,B595,$E$2:E594,"")),"")</f>
        <v>64</v>
      </c>
      <c r="G595" s="46" t="str">
        <f>IF(F595=1,COUNTIF($F$1:F595,1),"")</f>
        <v/>
      </c>
      <c r="H595" s="46">
        <f t="shared" si="31"/>
        <v>0</v>
      </c>
      <c r="I595" s="46" t="b">
        <f t="shared" si="32"/>
        <v>0</v>
      </c>
      <c r="J595" s="46" t="str">
        <f>IF(I595=FALSE,"",B595&amp;"@"&amp;COUNTIFS($B$2:B595,B595,$I$2:I595,TRUE))</f>
        <v/>
      </c>
    </row>
    <row r="596" spans="1:10">
      <c r="A596" s="6" t="s">
        <v>739</v>
      </c>
      <c r="B596" s="6" t="s">
        <v>677</v>
      </c>
      <c r="C596" s="6">
        <v>4</v>
      </c>
      <c r="D596" s="6">
        <v>5</v>
      </c>
      <c r="E596" s="46" t="str">
        <f t="shared" si="30"/>
        <v>기사임</v>
      </c>
      <c r="F596" s="81">
        <f>IF(E596="기사임",(COUNTIF($B$2:B596,B596)-COUNTIFS($B$2:B595,B596,$E$2:E595,"")),"")</f>
        <v>65</v>
      </c>
      <c r="G596" s="46" t="str">
        <f>IF(F596=1,COUNTIF($F$1:F596,1),"")</f>
        <v/>
      </c>
      <c r="H596" s="46">
        <f t="shared" si="31"/>
        <v>0</v>
      </c>
      <c r="I596" s="46" t="b">
        <f t="shared" si="32"/>
        <v>0</v>
      </c>
      <c r="J596" s="46" t="str">
        <f>IF(I596=FALSE,"",B596&amp;"@"&amp;COUNTIFS($B$2:B596,B596,$I$2:I596,TRUE))</f>
        <v/>
      </c>
    </row>
    <row r="597" spans="1:10">
      <c r="A597" s="6" t="s">
        <v>847</v>
      </c>
      <c r="B597" s="6" t="s">
        <v>675</v>
      </c>
      <c r="C597" s="6">
        <v>4</v>
      </c>
      <c r="D597" s="6">
        <v>3</v>
      </c>
      <c r="E597" s="46" t="str">
        <f t="shared" si="30"/>
        <v>기사임</v>
      </c>
      <c r="F597" s="81">
        <f>IF(E597="기사임",(COUNTIF($B$2:B597,B597)-COUNTIFS($B$2:B596,B597,$E$2:E596,"")),"")</f>
        <v>82</v>
      </c>
      <c r="G597" s="46" t="str">
        <f>IF(F597=1,COUNTIF($F$1:F597,1),"")</f>
        <v/>
      </c>
      <c r="H597" s="46">
        <f t="shared" si="31"/>
        <v>1</v>
      </c>
      <c r="I597" s="46" t="b">
        <f t="shared" si="32"/>
        <v>1</v>
      </c>
      <c r="J597" s="46" t="str">
        <f>IF(I597=FALSE,"",B597&amp;"@"&amp;COUNTIFS($B$2:B597,B597,$I$2:I597,TRUE))</f>
        <v>South Korea@82</v>
      </c>
    </row>
    <row r="598" spans="1:10">
      <c r="A598" s="6" t="s">
        <v>852</v>
      </c>
      <c r="B598" s="6" t="s">
        <v>688</v>
      </c>
      <c r="C598" s="6">
        <v>4</v>
      </c>
      <c r="D598" s="6">
        <v>3</v>
      </c>
      <c r="E598" s="46" t="str">
        <f t="shared" si="30"/>
        <v>기사임</v>
      </c>
      <c r="F598" s="81">
        <f>IF(E598="기사임",(COUNTIF($B$2:B598,B598)-COUNTIFS($B$2:B597,B598,$E$2:E597,"")),"")</f>
        <v>13</v>
      </c>
      <c r="G598" s="46" t="str">
        <f>IF(F598=1,COUNTIF($F$1:F598,1),"")</f>
        <v/>
      </c>
      <c r="H598" s="46">
        <f t="shared" si="31"/>
        <v>0</v>
      </c>
      <c r="I598" s="46" t="b">
        <f t="shared" si="32"/>
        <v>0</v>
      </c>
      <c r="J598" s="46" t="str">
        <f>IF(I598=FALSE,"",B598&amp;"@"&amp;COUNTIFS($B$2:B598,B598,$I$2:I598,TRUE))</f>
        <v/>
      </c>
    </row>
    <row r="599" spans="1:10">
      <c r="A599" s="6" t="s">
        <v>849</v>
      </c>
      <c r="B599" s="6" t="s">
        <v>677</v>
      </c>
      <c r="C599" s="6">
        <v>4</v>
      </c>
      <c r="D599" s="6">
        <v>4</v>
      </c>
      <c r="E599" s="46" t="str">
        <f t="shared" si="30"/>
        <v>기사임</v>
      </c>
      <c r="F599" s="81">
        <f>IF(E599="기사임",(COUNTIF($B$2:B599,B599)-COUNTIFS($B$2:B598,B599,$E$2:E598,"")),"")</f>
        <v>66</v>
      </c>
      <c r="G599" s="46" t="str">
        <f>IF(F599=1,COUNTIF($F$1:F599,1),"")</f>
        <v/>
      </c>
      <c r="H599" s="46">
        <f t="shared" si="31"/>
        <v>0</v>
      </c>
      <c r="I599" s="46" t="b">
        <f t="shared" si="32"/>
        <v>0</v>
      </c>
      <c r="J599" s="46" t="str">
        <f>IF(I599=FALSE,"",B599&amp;"@"&amp;COUNTIFS($B$2:B599,B599,$I$2:I599,TRUE))</f>
        <v/>
      </c>
    </row>
    <row r="600" spans="1:10">
      <c r="A600" s="6" t="s">
        <v>955</v>
      </c>
      <c r="B600" s="6" t="s">
        <v>675</v>
      </c>
      <c r="C600" s="6">
        <v>4</v>
      </c>
      <c r="D600" s="6">
        <v>7</v>
      </c>
      <c r="E600" s="46" t="str">
        <f t="shared" si="30"/>
        <v>기사임</v>
      </c>
      <c r="F600" s="81">
        <f>IF(E600="기사임",(COUNTIF($B$2:B600,B600)-COUNTIFS($B$2:B599,B600,$E$2:E599,"")),"")</f>
        <v>83</v>
      </c>
      <c r="G600" s="46" t="str">
        <f>IF(F600=1,COUNTIF($F$1:F600,1),"")</f>
        <v/>
      </c>
      <c r="H600" s="46">
        <f t="shared" si="31"/>
        <v>1</v>
      </c>
      <c r="I600" s="46" t="b">
        <f t="shared" si="32"/>
        <v>1</v>
      </c>
      <c r="J600" s="46" t="str">
        <f>IF(I600=FALSE,"",B600&amp;"@"&amp;COUNTIFS($B$2:B600,B600,$I$2:I600,TRUE))</f>
        <v>South Korea@83</v>
      </c>
    </row>
    <row r="601" spans="1:10">
      <c r="A601" s="6" t="s">
        <v>1118</v>
      </c>
      <c r="B601" s="6" t="s">
        <v>676</v>
      </c>
      <c r="C601" s="6">
        <v>4</v>
      </c>
      <c r="D601" s="6">
        <v>4</v>
      </c>
      <c r="E601" s="46" t="str">
        <f t="shared" si="30"/>
        <v>기사임</v>
      </c>
      <c r="F601" s="81">
        <f>IF(E601="기사임",(COUNTIF($B$2:B601,B601)-COUNTIFS($B$2:B600,B601,$E$2:E600,"")),"")</f>
        <v>75</v>
      </c>
      <c r="G601" s="46" t="str">
        <f>IF(F601=1,COUNTIF($F$1:F601,1),"")</f>
        <v/>
      </c>
      <c r="H601" s="46">
        <f t="shared" si="31"/>
        <v>0</v>
      </c>
      <c r="I601" s="46" t="b">
        <f t="shared" si="32"/>
        <v>0</v>
      </c>
      <c r="J601" s="46" t="str">
        <f>IF(I601=FALSE,"",B601&amp;"@"&amp;COUNTIFS($B$2:B601,B601,$I$2:I601,TRUE))</f>
        <v/>
      </c>
    </row>
    <row r="602" spans="1:10">
      <c r="A602" s="6" t="s">
        <v>1116</v>
      </c>
      <c r="B602" s="6" t="s">
        <v>678</v>
      </c>
      <c r="C602" s="6">
        <v>4</v>
      </c>
      <c r="D602" s="6">
        <v>4</v>
      </c>
      <c r="E602" s="46" t="str">
        <f t="shared" si="30"/>
        <v>기사임</v>
      </c>
      <c r="F602" s="81">
        <f>IF(E602="기사임",(COUNTIF($B$2:B602,B602)-COUNTIFS($B$2:B601,B602,$E$2:E601,"")),"")</f>
        <v>23</v>
      </c>
      <c r="G602" s="46" t="str">
        <f>IF(F602=1,COUNTIF($F$1:F602,1),"")</f>
        <v/>
      </c>
      <c r="H602" s="46">
        <f t="shared" si="31"/>
        <v>0</v>
      </c>
      <c r="I602" s="46" t="b">
        <f t="shared" si="32"/>
        <v>0</v>
      </c>
      <c r="J602" s="46" t="str">
        <f>IF(I602=FALSE,"",B602&amp;"@"&amp;COUNTIFS($B$2:B602,B602,$I$2:I602,TRUE))</f>
        <v/>
      </c>
    </row>
    <row r="603" spans="1:10">
      <c r="A603" s="6" t="s">
        <v>1169</v>
      </c>
      <c r="B603" s="6" t="s">
        <v>678</v>
      </c>
      <c r="C603" s="6">
        <v>4</v>
      </c>
      <c r="D603" s="6">
        <v>4</v>
      </c>
      <c r="E603" s="46" t="str">
        <f t="shared" si="30"/>
        <v>기사임</v>
      </c>
      <c r="F603" s="81">
        <f>IF(E603="기사임",(COUNTIF($B$2:B603,B603)-COUNTIFS($B$2:B602,B603,$E$2:E602,"")),"")</f>
        <v>24</v>
      </c>
      <c r="G603" s="46" t="str">
        <f>IF(F603=1,COUNTIF($F$1:F603,1),"")</f>
        <v/>
      </c>
      <c r="H603" s="46">
        <f t="shared" si="31"/>
        <v>0</v>
      </c>
      <c r="I603" s="46" t="b">
        <f t="shared" si="32"/>
        <v>0</v>
      </c>
      <c r="J603" s="46" t="str">
        <f>IF(I603=FALSE,"",B603&amp;"@"&amp;COUNTIFS($B$2:B603,B603,$I$2:I603,TRUE))</f>
        <v/>
      </c>
    </row>
    <row r="604" spans="1:10">
      <c r="A604" s="6" t="s">
        <v>1169</v>
      </c>
      <c r="B604" s="6" t="s">
        <v>690</v>
      </c>
      <c r="C604" s="6">
        <v>4</v>
      </c>
      <c r="D604" s="6">
        <v>4</v>
      </c>
      <c r="E604" s="46" t="str">
        <f t="shared" si="30"/>
        <v>기사임</v>
      </c>
      <c r="F604" s="81">
        <f>IF(E604="기사임",(COUNTIF($B$2:B604,B604)-COUNTIFS($B$2:B603,B604,$E$2:E603,"")),"")</f>
        <v>19</v>
      </c>
      <c r="G604" s="46" t="str">
        <f>IF(F604=1,COUNTIF($F$1:F604,1),"")</f>
        <v/>
      </c>
      <c r="H604" s="46">
        <f t="shared" si="31"/>
        <v>0</v>
      </c>
      <c r="I604" s="46" t="b">
        <f t="shared" si="32"/>
        <v>0</v>
      </c>
      <c r="J604" s="46" t="str">
        <f>IF(I604=FALSE,"",B604&amp;"@"&amp;COUNTIFS($B$2:B604,B604,$I$2:I604,TRUE))</f>
        <v/>
      </c>
    </row>
    <row r="605" spans="1:10">
      <c r="A605" s="6" t="s">
        <v>1168</v>
      </c>
      <c r="B605" s="6" t="s">
        <v>696</v>
      </c>
      <c r="C605" s="6">
        <v>4</v>
      </c>
      <c r="D605" s="6">
        <v>3</v>
      </c>
      <c r="E605" s="46" t="str">
        <f t="shared" si="30"/>
        <v>기사임</v>
      </c>
      <c r="F605" s="81">
        <f>IF(E605="기사임",(COUNTIF($B$2:B605,B605)-COUNTIFS($B$2:B604,B605,$E$2:E604,"")),"")</f>
        <v>1</v>
      </c>
      <c r="G605" s="46">
        <f>IF(F605=1,COUNTIF($F$1:F605,1),"")</f>
        <v>35</v>
      </c>
      <c r="H605" s="46">
        <f t="shared" si="31"/>
        <v>0</v>
      </c>
      <c r="I605" s="46" t="b">
        <f t="shared" si="32"/>
        <v>0</v>
      </c>
      <c r="J605" s="46" t="str">
        <f>IF(I605=FALSE,"",B605&amp;"@"&amp;COUNTIFS($B$2:B605,B605,$I$2:I605,TRUE))</f>
        <v/>
      </c>
    </row>
    <row r="606" spans="1:10">
      <c r="A606" s="6" t="s">
        <v>1172</v>
      </c>
      <c r="B606" s="6" t="s">
        <v>675</v>
      </c>
      <c r="C606" s="6">
        <v>4</v>
      </c>
      <c r="D606" s="6">
        <v>5</v>
      </c>
      <c r="E606" s="46" t="str">
        <f t="shared" si="30"/>
        <v>기사임</v>
      </c>
      <c r="F606" s="81">
        <f>IF(E606="기사임",(COUNTIF($B$2:B606,B606)-COUNTIFS($B$2:B605,B606,$E$2:E605,"")),"")</f>
        <v>84</v>
      </c>
      <c r="G606" s="46" t="str">
        <f>IF(F606=1,COUNTIF($F$1:F606,1),"")</f>
        <v/>
      </c>
      <c r="H606" s="46">
        <f t="shared" si="31"/>
        <v>1</v>
      </c>
      <c r="I606" s="46" t="b">
        <f t="shared" si="32"/>
        <v>1</v>
      </c>
      <c r="J606" s="46" t="str">
        <f>IF(I606=FALSE,"",B606&amp;"@"&amp;COUNTIFS($B$2:B606,B606,$I$2:I606,TRUE))</f>
        <v>South Korea@84</v>
      </c>
    </row>
    <row r="607" spans="1:10">
      <c r="A607" s="6" t="s">
        <v>1175</v>
      </c>
      <c r="B607" s="6" t="s">
        <v>676</v>
      </c>
      <c r="C607" s="6">
        <v>4</v>
      </c>
      <c r="D607" s="6">
        <v>2</v>
      </c>
      <c r="E607" s="46" t="str">
        <f t="shared" si="30"/>
        <v>기사임</v>
      </c>
      <c r="F607" s="81">
        <f>IF(E607="기사임",(COUNTIF($B$2:B607,B607)-COUNTIFS($B$2:B606,B607,$E$2:E606,"")),"")</f>
        <v>76</v>
      </c>
      <c r="G607" s="46" t="str">
        <f>IF(F607=1,COUNTIF($F$1:F607,1),"")</f>
        <v/>
      </c>
      <c r="H607" s="46">
        <f t="shared" si="31"/>
        <v>0</v>
      </c>
      <c r="I607" s="46" t="b">
        <f t="shared" si="32"/>
        <v>0</v>
      </c>
      <c r="J607" s="46" t="str">
        <f>IF(I607=FALSE,"",B607&amp;"@"&amp;COUNTIFS($B$2:B607,B607,$I$2:I607,TRUE))</f>
        <v/>
      </c>
    </row>
    <row r="608" spans="1:10">
      <c r="A608" s="6" t="s">
        <v>1195</v>
      </c>
      <c r="B608" s="6" t="s">
        <v>680</v>
      </c>
      <c r="C608" s="6">
        <v>4</v>
      </c>
      <c r="D608" s="6">
        <v>4</v>
      </c>
      <c r="E608" s="46" t="str">
        <f t="shared" si="30"/>
        <v>기사임</v>
      </c>
      <c r="F608" s="81">
        <f>IF(E608="기사임",(COUNTIF($B$2:B608,B608)-COUNTIFS($B$2:B607,B608,$E$2:E607,"")),"")</f>
        <v>31</v>
      </c>
      <c r="G608" s="46" t="str">
        <f>IF(F608=1,COUNTIF($F$1:F608,1),"")</f>
        <v/>
      </c>
      <c r="H608" s="46">
        <f t="shared" si="31"/>
        <v>0</v>
      </c>
      <c r="I608" s="46" t="b">
        <f t="shared" si="32"/>
        <v>0</v>
      </c>
      <c r="J608" s="46" t="str">
        <f>IF(I608=FALSE,"",B608&amp;"@"&amp;COUNTIFS($B$2:B608,B608,$I$2:I608,TRUE))</f>
        <v/>
      </c>
    </row>
    <row r="609" spans="1:10">
      <c r="A609" s="6" t="s">
        <v>1198</v>
      </c>
      <c r="B609" s="6" t="s">
        <v>690</v>
      </c>
      <c r="C609" s="6">
        <v>4</v>
      </c>
      <c r="D609" s="6">
        <v>5</v>
      </c>
      <c r="E609" s="46" t="str">
        <f t="shared" si="30"/>
        <v>기사임</v>
      </c>
      <c r="F609" s="81">
        <f>IF(E609="기사임",(COUNTIF($B$2:B609,B609)-COUNTIFS($B$2:B608,B609,$E$2:E608,"")),"")</f>
        <v>20</v>
      </c>
      <c r="G609" s="46" t="str">
        <f>IF(F609=1,COUNTIF($F$1:F609,1),"")</f>
        <v/>
      </c>
      <c r="H609" s="46">
        <f t="shared" si="31"/>
        <v>0</v>
      </c>
      <c r="I609" s="46" t="b">
        <f t="shared" si="32"/>
        <v>0</v>
      </c>
      <c r="J609" s="46" t="str">
        <f>IF(I609=FALSE,"",B609&amp;"@"&amp;COUNTIFS($B$2:B609,B609,$I$2:I609,TRUE))</f>
        <v/>
      </c>
    </row>
    <row r="610" spans="1:10">
      <c r="A610" s="6" t="s">
        <v>1198</v>
      </c>
      <c r="B610" s="6" t="s">
        <v>676</v>
      </c>
      <c r="C610" s="6">
        <v>4</v>
      </c>
      <c r="D610" s="6">
        <v>3</v>
      </c>
      <c r="E610" s="46" t="str">
        <f t="shared" si="30"/>
        <v>기사임</v>
      </c>
      <c r="F610" s="81">
        <f>IF(E610="기사임",(COUNTIF($B$2:B610,B610)-COUNTIFS($B$2:B609,B610,$E$2:E609,"")),"")</f>
        <v>77</v>
      </c>
      <c r="G610" s="46" t="str">
        <f>IF(F610=1,COUNTIF($F$1:F610,1),"")</f>
        <v/>
      </c>
      <c r="H610" s="46">
        <f t="shared" si="31"/>
        <v>0</v>
      </c>
      <c r="I610" s="46" t="b">
        <f t="shared" si="32"/>
        <v>0</v>
      </c>
      <c r="J610" s="46" t="str">
        <f>IF(I610=FALSE,"",B610&amp;"@"&amp;COUNTIFS($B$2:B610,B610,$I$2:I610,TRUE))</f>
        <v/>
      </c>
    </row>
    <row r="611" spans="1:10">
      <c r="A611" s="6" t="s">
        <v>1196</v>
      </c>
      <c r="B611" s="6" t="s">
        <v>690</v>
      </c>
      <c r="C611" s="6">
        <v>4</v>
      </c>
      <c r="D611" s="6">
        <v>5</v>
      </c>
      <c r="E611" s="46" t="str">
        <f t="shared" si="30"/>
        <v>기사임</v>
      </c>
      <c r="F611" s="81">
        <f>IF(E611="기사임",(COUNTIF($B$2:B611,B611)-COUNTIFS($B$2:B610,B611,$E$2:E610,"")),"")</f>
        <v>21</v>
      </c>
      <c r="G611" s="46" t="str">
        <f>IF(F611=1,COUNTIF($F$1:F611,1),"")</f>
        <v/>
      </c>
      <c r="H611" s="46">
        <f t="shared" si="31"/>
        <v>0</v>
      </c>
      <c r="I611" s="46" t="b">
        <f t="shared" si="32"/>
        <v>0</v>
      </c>
      <c r="J611" s="46" t="str">
        <f>IF(I611=FALSE,"",B611&amp;"@"&amp;COUNTIFS($B$2:B611,B611,$I$2:I611,TRUE))</f>
        <v/>
      </c>
    </row>
    <row r="612" spans="1:10">
      <c r="A612" s="6" t="s">
        <v>1250</v>
      </c>
      <c r="B612" s="6" t="s">
        <v>684</v>
      </c>
      <c r="C612" s="6">
        <v>4</v>
      </c>
      <c r="D612" s="6">
        <v>4</v>
      </c>
      <c r="E612" s="46" t="str">
        <f t="shared" si="30"/>
        <v>기사임</v>
      </c>
      <c r="F612" s="81">
        <f>IF(E612="기사임",(COUNTIF($B$2:B612,B612)-COUNTIFS($B$2:B611,B612,$E$2:E611,"")),"")</f>
        <v>10</v>
      </c>
      <c r="G612" s="46" t="str">
        <f>IF(F612=1,COUNTIF($F$1:F612,1),"")</f>
        <v/>
      </c>
      <c r="H612" s="46">
        <f t="shared" si="31"/>
        <v>1</v>
      </c>
      <c r="I612" s="46" t="b">
        <f t="shared" si="32"/>
        <v>1</v>
      </c>
      <c r="J612" s="46" t="str">
        <f>IF(I612=FALSE,"",B612&amp;"@"&amp;COUNTIFS($B$2:B612,B612,$I$2:I612,TRUE))</f>
        <v>Malaysia@10</v>
      </c>
    </row>
    <row r="613" spans="1:10">
      <c r="A613" s="6" t="s">
        <v>1250</v>
      </c>
      <c r="B613" s="6" t="s">
        <v>690</v>
      </c>
      <c r="C613" s="6">
        <v>4</v>
      </c>
      <c r="D613" s="6">
        <v>4</v>
      </c>
      <c r="E613" s="46" t="str">
        <f t="shared" si="30"/>
        <v>기사임</v>
      </c>
      <c r="F613" s="81">
        <f>IF(E613="기사임",(COUNTIF($B$2:B613,B613)-COUNTIFS($B$2:B612,B613,$E$2:E612,"")),"")</f>
        <v>22</v>
      </c>
      <c r="G613" s="46" t="str">
        <f>IF(F613=1,COUNTIF($F$1:F613,1),"")</f>
        <v/>
      </c>
      <c r="H613" s="46">
        <f t="shared" si="31"/>
        <v>0</v>
      </c>
      <c r="I613" s="46" t="b">
        <f t="shared" si="32"/>
        <v>0</v>
      </c>
      <c r="J613" s="46" t="str">
        <f>IF(I613=FALSE,"",B613&amp;"@"&amp;COUNTIFS($B$2:B613,B613,$I$2:I613,TRUE))</f>
        <v/>
      </c>
    </row>
    <row r="614" spans="1:10">
      <c r="A614" s="6" t="s">
        <v>1294</v>
      </c>
      <c r="B614" s="6" t="s">
        <v>681</v>
      </c>
      <c r="C614" s="6">
        <v>4</v>
      </c>
      <c r="D614" s="6">
        <v>6</v>
      </c>
      <c r="E614" s="46" t="str">
        <f t="shared" si="30"/>
        <v>기사임</v>
      </c>
      <c r="F614" s="81">
        <f>IF(E614="기사임",(COUNTIF($B$2:B614,B614)-COUNTIFS($B$2:B613,B614,$E$2:E613,"")),"")</f>
        <v>12</v>
      </c>
      <c r="G614" s="46" t="str">
        <f>IF(F614=1,COUNTIF($F$1:F614,1),"")</f>
        <v/>
      </c>
      <c r="H614" s="46">
        <f t="shared" si="31"/>
        <v>0</v>
      </c>
      <c r="I614" s="46" t="b">
        <f t="shared" si="32"/>
        <v>0</v>
      </c>
      <c r="J614" s="46" t="str">
        <f>IF(I614=FALSE,"",B614&amp;"@"&amp;COUNTIFS($B$2:B614,B614,$I$2:I614,TRUE))</f>
        <v/>
      </c>
    </row>
    <row r="615" spans="1:10">
      <c r="A615" s="6" t="s">
        <v>1305</v>
      </c>
      <c r="B615" s="6" t="s">
        <v>676</v>
      </c>
      <c r="C615" s="6">
        <v>4</v>
      </c>
      <c r="D615" s="6">
        <v>6</v>
      </c>
      <c r="E615" s="46" t="str">
        <f t="shared" si="30"/>
        <v>기사임</v>
      </c>
      <c r="F615" s="81">
        <f>IF(E615="기사임",(COUNTIF($B$2:B615,B615)-COUNTIFS($B$2:B614,B615,$E$2:E614,"")),"")</f>
        <v>78</v>
      </c>
      <c r="G615" s="46" t="str">
        <f>IF(F615=1,COUNTIF($F$1:F615,1),"")</f>
        <v/>
      </c>
      <c r="H615" s="46">
        <f t="shared" si="31"/>
        <v>0</v>
      </c>
      <c r="I615" s="46" t="b">
        <f t="shared" si="32"/>
        <v>0</v>
      </c>
      <c r="J615" s="46" t="str">
        <f>IF(I615=FALSE,"",B615&amp;"@"&amp;COUNTIFS($B$2:B615,B615,$I$2:I615,TRUE))</f>
        <v/>
      </c>
    </row>
    <row r="616" spans="1:10">
      <c r="A616" s="6" t="s">
        <v>1299</v>
      </c>
      <c r="B616" s="6" t="s">
        <v>675</v>
      </c>
      <c r="C616" s="6">
        <v>4</v>
      </c>
      <c r="D616" s="6">
        <v>4</v>
      </c>
      <c r="E616" s="46" t="str">
        <f t="shared" si="30"/>
        <v>기사임</v>
      </c>
      <c r="F616" s="81">
        <f>IF(E616="기사임",(COUNTIF($B$2:B616,B616)-COUNTIFS($B$2:B615,B616,$E$2:E615,"")),"")</f>
        <v>85</v>
      </c>
      <c r="G616" s="46" t="str">
        <f>IF(F616=1,COUNTIF($F$1:F616,1),"")</f>
        <v/>
      </c>
      <c r="H616" s="46">
        <f t="shared" si="31"/>
        <v>1</v>
      </c>
      <c r="I616" s="46" t="b">
        <f t="shared" si="32"/>
        <v>1</v>
      </c>
      <c r="J616" s="46" t="str">
        <f>IF(I616=FALSE,"",B616&amp;"@"&amp;COUNTIFS($B$2:B616,B616,$I$2:I616,TRUE))</f>
        <v>South Korea@85</v>
      </c>
    </row>
    <row r="617" spans="1:10">
      <c r="A617" s="6" t="s">
        <v>1296</v>
      </c>
      <c r="B617" s="6" t="s">
        <v>676</v>
      </c>
      <c r="C617" s="6">
        <v>4</v>
      </c>
      <c r="D617" s="6">
        <v>4</v>
      </c>
      <c r="E617" s="46" t="str">
        <f t="shared" si="30"/>
        <v>기사임</v>
      </c>
      <c r="F617" s="81">
        <f>IF(E617="기사임",(COUNTIF($B$2:B617,B617)-COUNTIFS($B$2:B616,B617,$E$2:E616,"")),"")</f>
        <v>79</v>
      </c>
      <c r="G617" s="46" t="str">
        <f>IF(F617=1,COUNTIF($F$1:F617,1),"")</f>
        <v/>
      </c>
      <c r="H617" s="46">
        <f t="shared" si="31"/>
        <v>0</v>
      </c>
      <c r="I617" s="46" t="b">
        <f t="shared" si="32"/>
        <v>0</v>
      </c>
      <c r="J617" s="46" t="str">
        <f>IF(I617=FALSE,"",B617&amp;"@"&amp;COUNTIFS($B$2:B617,B617,$I$2:I617,TRUE))</f>
        <v/>
      </c>
    </row>
    <row r="618" spans="1:10">
      <c r="A618" s="6" t="s">
        <v>1293</v>
      </c>
      <c r="B618" s="6" t="s">
        <v>1135</v>
      </c>
      <c r="C618" s="6">
        <v>4</v>
      </c>
      <c r="D618" s="6">
        <v>4</v>
      </c>
      <c r="E618" s="46" t="str">
        <f t="shared" si="30"/>
        <v>기사임</v>
      </c>
      <c r="F618" s="81">
        <f>IF(E618="기사임",(COUNTIF($B$2:B618,B618)-COUNTIFS($B$2:B617,B618,$E$2:E617,"")),"")</f>
        <v>1</v>
      </c>
      <c r="G618" s="46">
        <f>IF(F618=1,COUNTIF($F$1:F618,1),"")</f>
        <v>36</v>
      </c>
      <c r="H618" s="46">
        <f t="shared" si="31"/>
        <v>0</v>
      </c>
      <c r="I618" s="46" t="b">
        <f t="shared" si="32"/>
        <v>0</v>
      </c>
      <c r="J618" s="46" t="str">
        <f>IF(I618=FALSE,"",B618&amp;"@"&amp;COUNTIFS($B$2:B618,B618,$I$2:I618,TRUE))</f>
        <v/>
      </c>
    </row>
    <row r="619" spans="1:10">
      <c r="A619" s="6" t="s">
        <v>1365</v>
      </c>
      <c r="B619" s="6" t="s">
        <v>678</v>
      </c>
      <c r="C619" s="6">
        <v>4</v>
      </c>
      <c r="D619" s="6">
        <v>4</v>
      </c>
      <c r="E619" s="46" t="str">
        <f t="shared" si="30"/>
        <v>기사임</v>
      </c>
      <c r="F619" s="81">
        <f>IF(E619="기사임",(COUNTIF($B$2:B619,B619)-COUNTIFS($B$2:B618,B619,$E$2:E618,"")),"")</f>
        <v>25</v>
      </c>
      <c r="G619" s="46" t="str">
        <f>IF(F619=1,COUNTIF($F$1:F619,1),"")</f>
        <v/>
      </c>
      <c r="H619" s="46">
        <f t="shared" si="31"/>
        <v>0</v>
      </c>
      <c r="I619" s="46" t="b">
        <f t="shared" si="32"/>
        <v>0</v>
      </c>
      <c r="J619" s="46" t="str">
        <f>IF(I619=FALSE,"",B619&amp;"@"&amp;COUNTIFS($B$2:B619,B619,$I$2:I619,TRUE))</f>
        <v/>
      </c>
    </row>
    <row r="620" spans="1:10">
      <c r="A620" s="6" t="s">
        <v>1368</v>
      </c>
      <c r="B620" s="6" t="s">
        <v>677</v>
      </c>
      <c r="C620" s="6">
        <v>4</v>
      </c>
      <c r="D620" s="6">
        <v>3</v>
      </c>
      <c r="E620" s="46" t="str">
        <f t="shared" si="30"/>
        <v>기사임</v>
      </c>
      <c r="F620" s="81">
        <f>IF(E620="기사임",(COUNTIF($B$2:B620,B620)-COUNTIFS($B$2:B619,B620,$E$2:E619,"")),"")</f>
        <v>67</v>
      </c>
      <c r="G620" s="46" t="str">
        <f>IF(F620=1,COUNTIF($F$1:F620,1),"")</f>
        <v/>
      </c>
      <c r="H620" s="46">
        <f t="shared" si="31"/>
        <v>0</v>
      </c>
      <c r="I620" s="46" t="b">
        <f t="shared" si="32"/>
        <v>0</v>
      </c>
      <c r="J620" s="46" t="str">
        <f>IF(I620=FALSE,"",B620&amp;"@"&amp;COUNTIFS($B$2:B620,B620,$I$2:I620,TRUE))</f>
        <v/>
      </c>
    </row>
    <row r="621" spans="1:10">
      <c r="A621" s="6" t="s">
        <v>1368</v>
      </c>
      <c r="B621" s="6" t="s">
        <v>680</v>
      </c>
      <c r="C621" s="6">
        <v>4</v>
      </c>
      <c r="D621" s="6">
        <v>4</v>
      </c>
      <c r="E621" s="46" t="str">
        <f t="shared" si="30"/>
        <v>기사임</v>
      </c>
      <c r="F621" s="81">
        <f>IF(E621="기사임",(COUNTIF($B$2:B621,B621)-COUNTIFS($B$2:B620,B621,$E$2:E620,"")),"")</f>
        <v>32</v>
      </c>
      <c r="G621" s="46" t="str">
        <f>IF(F621=1,COUNTIF($F$1:F621,1),"")</f>
        <v/>
      </c>
      <c r="H621" s="46">
        <f t="shared" si="31"/>
        <v>0</v>
      </c>
      <c r="I621" s="46" t="b">
        <f t="shared" si="32"/>
        <v>0</v>
      </c>
      <c r="J621" s="46" t="str">
        <f>IF(I621=FALSE,"",B621&amp;"@"&amp;COUNTIFS($B$2:B621,B621,$I$2:I621,TRUE))</f>
        <v/>
      </c>
    </row>
    <row r="622" spans="1:10">
      <c r="A622" s="6" t="s">
        <v>1435</v>
      </c>
      <c r="B622" s="6" t="s">
        <v>698</v>
      </c>
      <c r="C622" s="6">
        <v>4</v>
      </c>
      <c r="D622" s="6">
        <v>5</v>
      </c>
      <c r="E622" s="46" t="str">
        <f t="shared" si="30"/>
        <v>기사임</v>
      </c>
      <c r="F622" s="81">
        <f>IF(E622="기사임",(COUNTIF($B$2:B622,B622)-COUNTIFS($B$2:B621,B622,$E$2:E621,"")),"")</f>
        <v>4</v>
      </c>
      <c r="G622" s="46" t="str">
        <f>IF(F622=1,COUNTIF($F$1:F622,1),"")</f>
        <v/>
      </c>
      <c r="H622" s="46">
        <f t="shared" si="31"/>
        <v>0</v>
      </c>
      <c r="I622" s="46" t="b">
        <f t="shared" si="32"/>
        <v>0</v>
      </c>
      <c r="J622" s="46" t="str">
        <f>IF(I622=FALSE,"",B622&amp;"@"&amp;COUNTIFS($B$2:B622,B622,$I$2:I622,TRUE))</f>
        <v/>
      </c>
    </row>
    <row r="623" spans="1:10">
      <c r="A623" s="6" t="s">
        <v>1428</v>
      </c>
      <c r="B623" s="6" t="s">
        <v>675</v>
      </c>
      <c r="C623" s="6">
        <v>4</v>
      </c>
      <c r="D623" s="6">
        <v>4</v>
      </c>
      <c r="E623" s="46" t="str">
        <f t="shared" si="30"/>
        <v>기사임</v>
      </c>
      <c r="F623" s="81">
        <f>IF(E623="기사임",(COUNTIF($B$2:B623,B623)-COUNTIFS($B$2:B622,B623,$E$2:E622,"")),"")</f>
        <v>86</v>
      </c>
      <c r="G623" s="46" t="str">
        <f>IF(F623=1,COUNTIF($F$1:F623,1),"")</f>
        <v/>
      </c>
      <c r="H623" s="46">
        <f t="shared" si="31"/>
        <v>1</v>
      </c>
      <c r="I623" s="46" t="b">
        <f t="shared" si="32"/>
        <v>1</v>
      </c>
      <c r="J623" s="46" t="str">
        <f>IF(I623=FALSE,"",B623&amp;"@"&amp;COUNTIFS($B$2:B623,B623,$I$2:I623,TRUE))</f>
        <v>South Korea@86</v>
      </c>
    </row>
    <row r="624" spans="1:10">
      <c r="A624" s="6" t="s">
        <v>1480</v>
      </c>
      <c r="B624" s="6" t="s">
        <v>688</v>
      </c>
      <c r="C624" s="6">
        <v>4</v>
      </c>
      <c r="D624" s="6">
        <v>6</v>
      </c>
      <c r="E624" s="46" t="str">
        <f t="shared" si="30"/>
        <v>기사임</v>
      </c>
      <c r="F624" s="81">
        <f>IF(E624="기사임",(COUNTIF($B$2:B624,B624)-COUNTIFS($B$2:B623,B624,$E$2:E623,"")),"")</f>
        <v>14</v>
      </c>
      <c r="G624" s="46" t="str">
        <f>IF(F624=1,COUNTIF($F$1:F624,1),"")</f>
        <v/>
      </c>
      <c r="H624" s="46">
        <f t="shared" si="31"/>
        <v>0</v>
      </c>
      <c r="I624" s="46" t="b">
        <f t="shared" si="32"/>
        <v>0</v>
      </c>
      <c r="J624" s="46" t="str">
        <f>IF(I624=FALSE,"",B624&amp;"@"&amp;COUNTIFS($B$2:B624,B624,$I$2:I624,TRUE))</f>
        <v/>
      </c>
    </row>
    <row r="625" spans="1:10">
      <c r="A625" s="6" t="s">
        <v>1481</v>
      </c>
      <c r="B625" s="6" t="s">
        <v>677</v>
      </c>
      <c r="C625" s="6">
        <v>4</v>
      </c>
      <c r="D625" s="6">
        <v>3</v>
      </c>
      <c r="E625" s="46" t="str">
        <f t="shared" si="30"/>
        <v>기사임</v>
      </c>
      <c r="F625" s="81">
        <f>IF(E625="기사임",(COUNTIF($B$2:B625,B625)-COUNTIFS($B$2:B624,B625,$E$2:E624,"")),"")</f>
        <v>68</v>
      </c>
      <c r="G625" s="46" t="str">
        <f>IF(F625=1,COUNTIF($F$1:F625,1),"")</f>
        <v/>
      </c>
      <c r="H625" s="46">
        <f t="shared" si="31"/>
        <v>0</v>
      </c>
      <c r="I625" s="46" t="b">
        <f t="shared" si="32"/>
        <v>0</v>
      </c>
      <c r="J625" s="46" t="str">
        <f>IF(I625=FALSE,"",B625&amp;"@"&amp;COUNTIFS($B$2:B625,B625,$I$2:I625,TRUE))</f>
        <v/>
      </c>
    </row>
    <row r="626" spans="1:10">
      <c r="A626" s="6" t="s">
        <v>1481</v>
      </c>
      <c r="B626" s="6" t="s">
        <v>690</v>
      </c>
      <c r="C626" s="6">
        <v>4</v>
      </c>
      <c r="D626" s="6">
        <v>4</v>
      </c>
      <c r="E626" s="46" t="str">
        <f t="shared" si="30"/>
        <v>기사임</v>
      </c>
      <c r="F626" s="81">
        <f>IF(E626="기사임",(COUNTIF($B$2:B626,B626)-COUNTIFS($B$2:B625,B626,$E$2:E625,"")),"")</f>
        <v>23</v>
      </c>
      <c r="G626" s="46" t="str">
        <f>IF(F626=1,COUNTIF($F$1:F626,1),"")</f>
        <v/>
      </c>
      <c r="H626" s="46">
        <f t="shared" si="31"/>
        <v>0</v>
      </c>
      <c r="I626" s="46" t="b">
        <f t="shared" si="32"/>
        <v>0</v>
      </c>
      <c r="J626" s="46" t="str">
        <f>IF(I626=FALSE,"",B626&amp;"@"&amp;COUNTIFS($B$2:B626,B626,$I$2:I626,TRUE))</f>
        <v/>
      </c>
    </row>
    <row r="627" spans="1:10">
      <c r="A627" s="6" t="s">
        <v>1492</v>
      </c>
      <c r="B627" s="6" t="s">
        <v>677</v>
      </c>
      <c r="C627" s="6">
        <v>4</v>
      </c>
      <c r="D627" s="6">
        <v>4</v>
      </c>
      <c r="E627" s="46" t="str">
        <f t="shared" si="30"/>
        <v>기사임</v>
      </c>
      <c r="F627" s="81">
        <f>IF(E627="기사임",(COUNTIF($B$2:B627,B627)-COUNTIFS($B$2:B626,B627,$E$2:E626,"")),"")</f>
        <v>69</v>
      </c>
      <c r="G627" s="46" t="str">
        <f>IF(F627=1,COUNTIF($F$1:F627,1),"")</f>
        <v/>
      </c>
      <c r="H627" s="46">
        <f t="shared" si="31"/>
        <v>0</v>
      </c>
      <c r="I627" s="46" t="b">
        <f t="shared" si="32"/>
        <v>0</v>
      </c>
      <c r="J627" s="46" t="str">
        <f>IF(I627=FALSE,"",B627&amp;"@"&amp;COUNTIFS($B$2:B627,B627,$I$2:I627,TRUE))</f>
        <v/>
      </c>
    </row>
    <row r="628" spans="1:10">
      <c r="A628" s="6" t="s">
        <v>1551</v>
      </c>
      <c r="B628" s="6" t="s">
        <v>703</v>
      </c>
      <c r="C628" s="6">
        <v>4</v>
      </c>
      <c r="D628" s="6">
        <v>4</v>
      </c>
      <c r="E628" s="46" t="str">
        <f t="shared" si="30"/>
        <v>기사임</v>
      </c>
      <c r="F628" s="81">
        <f>IF(E628="기사임",(COUNTIF($B$2:B628,B628)-COUNTIFS($B$2:B627,B628,$E$2:E627,"")),"")</f>
        <v>2</v>
      </c>
      <c r="G628" s="46" t="str">
        <f>IF(F628=1,COUNTIF($F$1:F628,1),"")</f>
        <v/>
      </c>
      <c r="H628" s="46">
        <f t="shared" si="31"/>
        <v>0</v>
      </c>
      <c r="I628" s="46" t="b">
        <f t="shared" si="32"/>
        <v>0</v>
      </c>
      <c r="J628" s="46" t="str">
        <f>IF(I628=FALSE,"",B628&amp;"@"&amp;COUNTIFS($B$2:B628,B628,$I$2:I628,TRUE))</f>
        <v/>
      </c>
    </row>
    <row r="629" spans="1:10">
      <c r="A629" s="6" t="s">
        <v>1552</v>
      </c>
      <c r="B629" s="6" t="s">
        <v>707</v>
      </c>
      <c r="C629" s="6">
        <v>4</v>
      </c>
      <c r="D629" s="6">
        <v>4</v>
      </c>
      <c r="E629" s="46" t="str">
        <f t="shared" si="30"/>
        <v>기사임</v>
      </c>
      <c r="F629" s="81">
        <f>IF(E629="기사임",(COUNTIF($B$2:B629,B629)-COUNTIFS($B$2:B628,B629,$E$2:E628,"")),"")</f>
        <v>3</v>
      </c>
      <c r="G629" s="46" t="str">
        <f>IF(F629=1,COUNTIF($F$1:F629,1),"")</f>
        <v/>
      </c>
      <c r="H629" s="46">
        <f t="shared" si="31"/>
        <v>0</v>
      </c>
      <c r="I629" s="46" t="b">
        <f t="shared" si="32"/>
        <v>0</v>
      </c>
      <c r="J629" s="46" t="str">
        <f>IF(I629=FALSE,"",B629&amp;"@"&amp;COUNTIFS($B$2:B629,B629,$I$2:I629,TRUE))</f>
        <v/>
      </c>
    </row>
    <row r="630" spans="1:10">
      <c r="A630" s="6" t="s">
        <v>1550</v>
      </c>
      <c r="B630" s="6" t="s">
        <v>676</v>
      </c>
      <c r="C630" s="6">
        <v>4</v>
      </c>
      <c r="D630" s="6">
        <v>4</v>
      </c>
      <c r="E630" s="46" t="str">
        <f t="shared" si="30"/>
        <v>기사임</v>
      </c>
      <c r="F630" s="81">
        <f>IF(E630="기사임",(COUNTIF($B$2:B630,B630)-COUNTIFS($B$2:B629,B630,$E$2:E629,"")),"")</f>
        <v>80</v>
      </c>
      <c r="G630" s="46" t="str">
        <f>IF(F630=1,COUNTIF($F$1:F630,1),"")</f>
        <v/>
      </c>
      <c r="H630" s="46">
        <f t="shared" si="31"/>
        <v>0</v>
      </c>
      <c r="I630" s="46" t="b">
        <f t="shared" si="32"/>
        <v>0</v>
      </c>
      <c r="J630" s="46" t="str">
        <f>IF(I630=FALSE,"",B630&amp;"@"&amp;COUNTIFS($B$2:B630,B630,$I$2:I630,TRUE))</f>
        <v/>
      </c>
    </row>
    <row r="631" spans="1:10">
      <c r="A631" s="6" t="s">
        <v>1549</v>
      </c>
      <c r="B631" s="6" t="s">
        <v>680</v>
      </c>
      <c r="C631" s="6">
        <v>4</v>
      </c>
      <c r="D631" s="6">
        <v>4</v>
      </c>
      <c r="E631" s="46" t="str">
        <f t="shared" si="30"/>
        <v>기사임</v>
      </c>
      <c r="F631" s="81">
        <f>IF(E631="기사임",(COUNTIF($B$2:B631,B631)-COUNTIFS($B$2:B630,B631,$E$2:E630,"")),"")</f>
        <v>33</v>
      </c>
      <c r="G631" s="46" t="str">
        <f>IF(F631=1,COUNTIF($F$1:F631,1),"")</f>
        <v/>
      </c>
      <c r="H631" s="46">
        <f t="shared" si="31"/>
        <v>0</v>
      </c>
      <c r="I631" s="46" t="b">
        <f t="shared" si="32"/>
        <v>0</v>
      </c>
      <c r="J631" s="46" t="str">
        <f>IF(I631=FALSE,"",B631&amp;"@"&amp;COUNTIFS($B$2:B631,B631,$I$2:I631,TRUE))</f>
        <v/>
      </c>
    </row>
    <row r="632" spans="1:10">
      <c r="A632" s="6" t="s">
        <v>1607</v>
      </c>
      <c r="B632" s="6" t="s">
        <v>676</v>
      </c>
      <c r="C632" s="6">
        <v>4</v>
      </c>
      <c r="D632" s="6">
        <v>4</v>
      </c>
      <c r="E632" s="46" t="str">
        <f t="shared" si="30"/>
        <v>기사임</v>
      </c>
      <c r="F632" s="81">
        <f>IF(E632="기사임",(COUNTIF($B$2:B632,B632)-COUNTIFS($B$2:B631,B632,$E$2:E631,"")),"")</f>
        <v>81</v>
      </c>
      <c r="G632" s="46" t="str">
        <f>IF(F632=1,COUNTIF($F$1:F632,1),"")</f>
        <v/>
      </c>
      <c r="H632" s="46">
        <f t="shared" si="31"/>
        <v>0</v>
      </c>
      <c r="I632" s="46" t="b">
        <f t="shared" si="32"/>
        <v>0</v>
      </c>
      <c r="J632" s="46" t="str">
        <f>IF(I632=FALSE,"",B632&amp;"@"&amp;COUNTIFS($B$2:B632,B632,$I$2:I632,TRUE))</f>
        <v/>
      </c>
    </row>
    <row r="633" spans="1:10">
      <c r="A633" s="6" t="s">
        <v>1609</v>
      </c>
      <c r="B633" s="6" t="s">
        <v>675</v>
      </c>
      <c r="C633" s="6">
        <v>4</v>
      </c>
      <c r="D633" s="6">
        <v>4</v>
      </c>
      <c r="E633" s="46" t="str">
        <f t="shared" si="30"/>
        <v>기사임</v>
      </c>
      <c r="F633" s="81">
        <f>IF(E633="기사임",(COUNTIF($B$2:B633,B633)-COUNTIFS($B$2:B632,B633,$E$2:E632,"")),"")</f>
        <v>87</v>
      </c>
      <c r="G633" s="46" t="str">
        <f>IF(F633=1,COUNTIF($F$1:F633,1),"")</f>
        <v/>
      </c>
      <c r="H633" s="46">
        <f t="shared" si="31"/>
        <v>1</v>
      </c>
      <c r="I633" s="46" t="b">
        <f t="shared" si="32"/>
        <v>1</v>
      </c>
      <c r="J633" s="46" t="str">
        <f>IF(I633=FALSE,"",B633&amp;"@"&amp;COUNTIFS($B$2:B633,B633,$I$2:I633,TRUE))</f>
        <v>South Korea@87</v>
      </c>
    </row>
    <row r="634" spans="1:10">
      <c r="A634" s="6" t="s">
        <v>1606</v>
      </c>
      <c r="B634" s="6" t="s">
        <v>679</v>
      </c>
      <c r="C634" s="6">
        <v>4</v>
      </c>
      <c r="D634" s="6">
        <v>4</v>
      </c>
      <c r="E634" s="46" t="str">
        <f t="shared" si="30"/>
        <v>기사임</v>
      </c>
      <c r="F634" s="81">
        <f>IF(E634="기사임",(COUNTIF($B$2:B634,B634)-COUNTIFS($B$2:B633,B634,$E$2:E633,"")),"")</f>
        <v>13</v>
      </c>
      <c r="G634" s="46" t="str">
        <f>IF(F634=1,COUNTIF($F$1:F634,1),"")</f>
        <v/>
      </c>
      <c r="H634" s="46">
        <f t="shared" si="31"/>
        <v>0</v>
      </c>
      <c r="I634" s="46" t="b">
        <f t="shared" si="32"/>
        <v>0</v>
      </c>
      <c r="J634" s="46" t="str">
        <f>IF(I634=FALSE,"",B634&amp;"@"&amp;COUNTIFS($B$2:B634,B634,$I$2:I634,TRUE))</f>
        <v/>
      </c>
    </row>
    <row r="635" spans="1:10">
      <c r="A635" s="6" t="s">
        <v>1606</v>
      </c>
      <c r="B635" s="6" t="s">
        <v>687</v>
      </c>
      <c r="C635" s="6">
        <v>4</v>
      </c>
      <c r="D635" s="6">
        <v>3</v>
      </c>
      <c r="E635" s="46" t="str">
        <f t="shared" si="30"/>
        <v>기사임</v>
      </c>
      <c r="F635" s="81">
        <f>IF(E635="기사임",(COUNTIF($B$2:B635,B635)-COUNTIFS($B$2:B634,B635,$E$2:E634,"")),"")</f>
        <v>4</v>
      </c>
      <c r="G635" s="46" t="str">
        <f>IF(F635=1,COUNTIF($F$1:F635,1),"")</f>
        <v/>
      </c>
      <c r="H635" s="46">
        <f t="shared" si="31"/>
        <v>0</v>
      </c>
      <c r="I635" s="46" t="b">
        <f t="shared" si="32"/>
        <v>0</v>
      </c>
      <c r="J635" s="46" t="str">
        <f>IF(I635=FALSE,"",B635&amp;"@"&amp;COUNTIFS($B$2:B635,B635,$I$2:I635,TRUE))</f>
        <v/>
      </c>
    </row>
    <row r="636" spans="1:10">
      <c r="A636" s="6" t="s">
        <v>1612</v>
      </c>
      <c r="B636" s="6" t="s">
        <v>688</v>
      </c>
      <c r="C636" s="6">
        <v>4</v>
      </c>
      <c r="D636" s="6">
        <v>4</v>
      </c>
      <c r="E636" s="46" t="str">
        <f t="shared" si="30"/>
        <v>기사임</v>
      </c>
      <c r="F636" s="81">
        <f>IF(E636="기사임",(COUNTIF($B$2:B636,B636)-COUNTIFS($B$2:B635,B636,$E$2:E635,"")),"")</f>
        <v>15</v>
      </c>
      <c r="G636" s="46" t="str">
        <f>IF(F636=1,COUNTIF($F$1:F636,1),"")</f>
        <v/>
      </c>
      <c r="H636" s="46">
        <f t="shared" si="31"/>
        <v>0</v>
      </c>
      <c r="I636" s="46" t="b">
        <f t="shared" si="32"/>
        <v>0</v>
      </c>
      <c r="J636" s="46" t="str">
        <f>IF(I636=FALSE,"",B636&amp;"@"&amp;COUNTIFS($B$2:B636,B636,$I$2:I636,TRUE))</f>
        <v/>
      </c>
    </row>
    <row r="637" spans="1:10">
      <c r="A637" s="6" t="s">
        <v>1612</v>
      </c>
      <c r="B637" s="6" t="s">
        <v>677</v>
      </c>
      <c r="C637" s="6">
        <v>4</v>
      </c>
      <c r="D637" s="6">
        <v>4</v>
      </c>
      <c r="E637" s="46" t="str">
        <f t="shared" si="30"/>
        <v>기사임</v>
      </c>
      <c r="F637" s="81">
        <f>IF(E637="기사임",(COUNTIF($B$2:B637,B637)-COUNTIFS($B$2:B636,B637,$E$2:E636,"")),"")</f>
        <v>70</v>
      </c>
      <c r="G637" s="46" t="str">
        <f>IF(F637=1,COUNTIF($F$1:F637,1),"")</f>
        <v/>
      </c>
      <c r="H637" s="46">
        <f t="shared" si="31"/>
        <v>0</v>
      </c>
      <c r="I637" s="46" t="b">
        <f t="shared" si="32"/>
        <v>0</v>
      </c>
      <c r="J637" s="46" t="str">
        <f>IF(I637=FALSE,"",B637&amp;"@"&amp;COUNTIFS($B$2:B637,B637,$I$2:I637,TRUE))</f>
        <v/>
      </c>
    </row>
    <row r="638" spans="1:10">
      <c r="A638" s="6" t="s">
        <v>1919</v>
      </c>
      <c r="B638" s="6" t="s">
        <v>684</v>
      </c>
      <c r="C638" s="6">
        <v>4</v>
      </c>
      <c r="D638" s="6">
        <v>4</v>
      </c>
      <c r="E638" s="46" t="str">
        <f t="shared" si="30"/>
        <v>기사임</v>
      </c>
      <c r="F638" s="81">
        <f>IF(E638="기사임",(COUNTIF($B$2:B638,B638)-COUNTIFS($B$2:B637,B638,$E$2:E637,"")),"")</f>
        <v>11</v>
      </c>
      <c r="G638" s="46" t="str">
        <f>IF(F638=1,COUNTIF($F$1:F638,1),"")</f>
        <v/>
      </c>
      <c r="H638" s="46">
        <f t="shared" si="31"/>
        <v>1</v>
      </c>
      <c r="I638" s="46" t="b">
        <f t="shared" si="32"/>
        <v>1</v>
      </c>
      <c r="J638" s="46" t="str">
        <f>IF(I638=FALSE,"",B638&amp;"@"&amp;COUNTIFS($B$2:B638,B638,$I$2:I638,TRUE))</f>
        <v>Malaysia@11</v>
      </c>
    </row>
    <row r="639" spans="1:10">
      <c r="A639" s="6" t="s">
        <v>1921</v>
      </c>
      <c r="B639" s="6" t="s">
        <v>676</v>
      </c>
      <c r="C639" s="6">
        <v>4</v>
      </c>
      <c r="D639" s="6">
        <v>3</v>
      </c>
      <c r="E639" s="46" t="str">
        <f t="shared" si="30"/>
        <v>기사임</v>
      </c>
      <c r="F639" s="81">
        <f>IF(E639="기사임",(COUNTIF($B$2:B639,B639)-COUNTIFS($B$2:B638,B639,$E$2:E638,"")),"")</f>
        <v>82</v>
      </c>
      <c r="G639" s="46" t="str">
        <f>IF(F639=1,COUNTIF($F$1:F639,1),"")</f>
        <v/>
      </c>
      <c r="H639" s="46">
        <f t="shared" si="31"/>
        <v>0</v>
      </c>
      <c r="I639" s="46" t="b">
        <f t="shared" si="32"/>
        <v>0</v>
      </c>
      <c r="J639" s="46" t="str">
        <f>IF(I639=FALSE,"",B639&amp;"@"&amp;COUNTIFS($B$2:B639,B639,$I$2:I639,TRUE))</f>
        <v/>
      </c>
    </row>
    <row r="640" spans="1:10">
      <c r="A640" s="6" t="s">
        <v>1960</v>
      </c>
      <c r="B640" s="6" t="s">
        <v>676</v>
      </c>
      <c r="C640" s="6">
        <v>4</v>
      </c>
      <c r="D640" s="6">
        <v>1</v>
      </c>
      <c r="E640" s="46" t="str">
        <f t="shared" si="30"/>
        <v>기사임</v>
      </c>
      <c r="F640" s="81">
        <f>IF(E640="기사임",(COUNTIF($B$2:B640,B640)-COUNTIFS($B$2:B639,B640,$E$2:E639,"")),"")</f>
        <v>83</v>
      </c>
      <c r="G640" s="46" t="str">
        <f>IF(F640=1,COUNTIF($F$1:F640,1),"")</f>
        <v/>
      </c>
      <c r="H640" s="46">
        <f t="shared" si="31"/>
        <v>0</v>
      </c>
      <c r="I640" s="46" t="b">
        <f t="shared" si="32"/>
        <v>0</v>
      </c>
      <c r="J640" s="46" t="str">
        <f>IF(I640=FALSE,"",B640&amp;"@"&amp;COUNTIFS($B$2:B640,B640,$I$2:I640,TRUE))</f>
        <v/>
      </c>
    </row>
    <row r="641" spans="1:10">
      <c r="A641" s="6" t="s">
        <v>1961</v>
      </c>
      <c r="B641" s="6" t="s">
        <v>676</v>
      </c>
      <c r="C641" s="6">
        <v>4</v>
      </c>
      <c r="D641" s="6">
        <v>3</v>
      </c>
      <c r="E641" s="46" t="str">
        <f t="shared" si="30"/>
        <v>기사임</v>
      </c>
      <c r="F641" s="81">
        <f>IF(E641="기사임",(COUNTIF($B$2:B641,B641)-COUNTIFS($B$2:B640,B641,$E$2:E640,"")),"")</f>
        <v>84</v>
      </c>
      <c r="G641" s="46" t="str">
        <f>IF(F641=1,COUNTIF($F$1:F641,1),"")</f>
        <v/>
      </c>
      <c r="H641" s="46">
        <f t="shared" si="31"/>
        <v>0</v>
      </c>
      <c r="I641" s="46" t="b">
        <f t="shared" si="32"/>
        <v>0</v>
      </c>
      <c r="J641" s="46" t="str">
        <f>IF(I641=FALSE,"",B641&amp;"@"&amp;COUNTIFS($B$2:B641,B641,$I$2:I641,TRUE))</f>
        <v/>
      </c>
    </row>
    <row r="642" spans="1:10">
      <c r="A642" s="6" t="s">
        <v>2026</v>
      </c>
      <c r="B642" s="6" t="s">
        <v>677</v>
      </c>
      <c r="C642" s="6">
        <v>4</v>
      </c>
      <c r="D642" s="6">
        <v>4</v>
      </c>
      <c r="E642" s="46" t="str">
        <f t="shared" ref="E642:E705" si="33">IF(AND(LEFT(A642,17)="/global/archives/",ISNUMBER(_xlfn.NUMBERVALUE(MID(A642,18,1))),ISERROR(FIND("ckattempt",A642)),ISERROR(FIND("preview",A642))),"기사임","")</f>
        <v>기사임</v>
      </c>
      <c r="F642" s="81">
        <f>IF(E642="기사임",(COUNTIF($B$2:B642,B642)-COUNTIFS($B$2:B641,B642,$E$2:E641,"")),"")</f>
        <v>71</v>
      </c>
      <c r="G642" s="46" t="str">
        <f>IF(F642=1,COUNTIF($F$1:F642,1),"")</f>
        <v/>
      </c>
      <c r="H642" s="46">
        <f t="shared" ref="H642:H705" si="34">COUNTIF($L$2:$L$4,B642)</f>
        <v>0</v>
      </c>
      <c r="I642" s="46" t="b">
        <f t="shared" si="32"/>
        <v>0</v>
      </c>
      <c r="J642" s="46" t="str">
        <f>IF(I642=FALSE,"",B642&amp;"@"&amp;COUNTIFS($B$2:B642,B642,$I$2:I642,TRUE))</f>
        <v/>
      </c>
    </row>
    <row r="643" spans="1:10">
      <c r="A643" s="6" t="s">
        <v>2025</v>
      </c>
      <c r="B643" s="6" t="s">
        <v>675</v>
      </c>
      <c r="C643" s="6">
        <v>4</v>
      </c>
      <c r="D643" s="6">
        <v>6</v>
      </c>
      <c r="E643" s="46" t="str">
        <f t="shared" si="33"/>
        <v>기사임</v>
      </c>
      <c r="F643" s="81">
        <f>IF(E643="기사임",(COUNTIF($B$2:B643,B643)-COUNTIFS($B$2:B642,B643,$E$2:E642,"")),"")</f>
        <v>88</v>
      </c>
      <c r="G643" s="46" t="str">
        <f>IF(F643=1,COUNTIF($F$1:F643,1),"")</f>
        <v/>
      </c>
      <c r="H643" s="46">
        <f t="shared" si="34"/>
        <v>1</v>
      </c>
      <c r="I643" s="46" t="b">
        <f t="shared" ref="I643:I706" si="35">AND(H643=1,F643&gt;=1,F643&lt;&gt;"")</f>
        <v>1</v>
      </c>
      <c r="J643" s="46" t="str">
        <f>IF(I643=FALSE,"",B643&amp;"@"&amp;COUNTIFS($B$2:B643,B643,$I$2:I643,TRUE))</f>
        <v>South Korea@88</v>
      </c>
    </row>
    <row r="644" spans="1:10">
      <c r="A644" s="6" t="s">
        <v>2023</v>
      </c>
      <c r="B644" s="6" t="s">
        <v>707</v>
      </c>
      <c r="C644" s="6">
        <v>4</v>
      </c>
      <c r="D644" s="6">
        <v>5</v>
      </c>
      <c r="E644" s="46" t="str">
        <f t="shared" si="33"/>
        <v>기사임</v>
      </c>
      <c r="F644" s="81">
        <f>IF(E644="기사임",(COUNTIF($B$2:B644,B644)-COUNTIFS($B$2:B643,B644,$E$2:E643,"")),"")</f>
        <v>4</v>
      </c>
      <c r="G644" s="46" t="str">
        <f>IF(F644=1,COUNTIF($F$1:F644,1),"")</f>
        <v/>
      </c>
      <c r="H644" s="46">
        <f t="shared" si="34"/>
        <v>0</v>
      </c>
      <c r="I644" s="46" t="b">
        <f t="shared" si="35"/>
        <v>0</v>
      </c>
      <c r="J644" s="46" t="str">
        <f>IF(I644=FALSE,"",B644&amp;"@"&amp;COUNTIFS($B$2:B644,B644,$I$2:I644,TRUE))</f>
        <v/>
      </c>
    </row>
    <row r="645" spans="1:10">
      <c r="A645" s="6" t="s">
        <v>2175</v>
      </c>
      <c r="B645" s="6" t="s">
        <v>676</v>
      </c>
      <c r="C645" s="6">
        <v>4</v>
      </c>
      <c r="D645" s="6">
        <v>3</v>
      </c>
      <c r="E645" s="46" t="str">
        <f t="shared" si="33"/>
        <v>기사임</v>
      </c>
      <c r="F645" s="81">
        <f>IF(E645="기사임",(COUNTIF($B$2:B645,B645)-COUNTIFS($B$2:B644,B645,$E$2:E644,"")),"")</f>
        <v>85</v>
      </c>
      <c r="G645" s="46" t="str">
        <f>IF(F645=1,COUNTIF($F$1:F645,1),"")</f>
        <v/>
      </c>
      <c r="H645" s="46">
        <f t="shared" si="34"/>
        <v>0</v>
      </c>
      <c r="I645" s="46" t="b">
        <f t="shared" si="35"/>
        <v>0</v>
      </c>
      <c r="J645" s="46" t="str">
        <f>IF(I645=FALSE,"",B645&amp;"@"&amp;COUNTIFS($B$2:B645,B645,$I$2:I645,TRUE))</f>
        <v/>
      </c>
    </row>
    <row r="646" spans="1:10">
      <c r="A646" s="6" t="s">
        <v>2168</v>
      </c>
      <c r="B646" s="6" t="s">
        <v>682</v>
      </c>
      <c r="C646" s="6">
        <v>4</v>
      </c>
      <c r="D646" s="6">
        <v>4</v>
      </c>
      <c r="E646" s="46" t="str">
        <f t="shared" si="33"/>
        <v>기사임</v>
      </c>
      <c r="F646" s="81">
        <f>IF(E646="기사임",(COUNTIF($B$2:B646,B646)-COUNTIFS($B$2:B645,B646,$E$2:E645,"")),"")</f>
        <v>14</v>
      </c>
      <c r="G646" s="46" t="str">
        <f>IF(F646=1,COUNTIF($F$1:F646,1),"")</f>
        <v/>
      </c>
      <c r="H646" s="46">
        <f t="shared" si="34"/>
        <v>0</v>
      </c>
      <c r="I646" s="46" t="b">
        <f t="shared" si="35"/>
        <v>0</v>
      </c>
      <c r="J646" s="46" t="str">
        <f>IF(I646=FALSE,"",B646&amp;"@"&amp;COUNTIFS($B$2:B646,B646,$I$2:I646,TRUE))</f>
        <v/>
      </c>
    </row>
    <row r="647" spans="1:10">
      <c r="A647" s="6" t="s">
        <v>2173</v>
      </c>
      <c r="B647" s="6" t="s">
        <v>682</v>
      </c>
      <c r="C647" s="6">
        <v>4</v>
      </c>
      <c r="D647" s="6">
        <v>5</v>
      </c>
      <c r="E647" s="46" t="str">
        <f t="shared" si="33"/>
        <v>기사임</v>
      </c>
      <c r="F647" s="81">
        <f>IF(E647="기사임",(COUNTIF($B$2:B647,B647)-COUNTIFS($B$2:B646,B647,$E$2:E646,"")),"")</f>
        <v>15</v>
      </c>
      <c r="G647" s="46" t="str">
        <f>IF(F647=1,COUNTIF($F$1:F647,1),"")</f>
        <v/>
      </c>
      <c r="H647" s="46">
        <f t="shared" si="34"/>
        <v>0</v>
      </c>
      <c r="I647" s="46" t="b">
        <f t="shared" si="35"/>
        <v>0</v>
      </c>
      <c r="J647" s="46" t="str">
        <f>IF(I647=FALSE,"",B647&amp;"@"&amp;COUNTIFS($B$2:B647,B647,$I$2:I647,TRUE))</f>
        <v/>
      </c>
    </row>
    <row r="648" spans="1:10">
      <c r="A648" s="6" t="s">
        <v>2281</v>
      </c>
      <c r="B648" s="6" t="s">
        <v>684</v>
      </c>
      <c r="C648" s="6">
        <v>4</v>
      </c>
      <c r="D648" s="6">
        <v>4</v>
      </c>
      <c r="E648" s="46" t="str">
        <f t="shared" si="33"/>
        <v>기사임</v>
      </c>
      <c r="F648" s="81">
        <f>IF(E648="기사임",(COUNTIF($B$2:B648,B648)-COUNTIFS($B$2:B647,B648,$E$2:E647,"")),"")</f>
        <v>12</v>
      </c>
      <c r="G648" s="46" t="str">
        <f>IF(F648=1,COUNTIF($F$1:F648,1),"")</f>
        <v/>
      </c>
      <c r="H648" s="46">
        <f t="shared" si="34"/>
        <v>1</v>
      </c>
      <c r="I648" s="46" t="b">
        <f t="shared" si="35"/>
        <v>1</v>
      </c>
      <c r="J648" s="46" t="str">
        <f>IF(I648=FALSE,"",B648&amp;"@"&amp;COUNTIFS($B$2:B648,B648,$I$2:I648,TRUE))</f>
        <v>Malaysia@12</v>
      </c>
    </row>
    <row r="649" spans="1:10">
      <c r="A649" s="6" t="s">
        <v>2281</v>
      </c>
      <c r="B649" s="6" t="s">
        <v>686</v>
      </c>
      <c r="C649" s="6">
        <v>4</v>
      </c>
      <c r="D649" s="6">
        <v>4</v>
      </c>
      <c r="E649" s="46" t="str">
        <f t="shared" si="33"/>
        <v>기사임</v>
      </c>
      <c r="F649" s="81">
        <f>IF(E649="기사임",(COUNTIF($B$2:B649,B649)-COUNTIFS($B$2:B648,B649,$E$2:E648,"")),"")</f>
        <v>6</v>
      </c>
      <c r="G649" s="46" t="str">
        <f>IF(F649=1,COUNTIF($F$1:F649,1),"")</f>
        <v/>
      </c>
      <c r="H649" s="46">
        <f t="shared" si="34"/>
        <v>0</v>
      </c>
      <c r="I649" s="46" t="b">
        <f t="shared" si="35"/>
        <v>0</v>
      </c>
      <c r="J649" s="46" t="str">
        <f>IF(I649=FALSE,"",B649&amp;"@"&amp;COUNTIFS($B$2:B649,B649,$I$2:I649,TRUE))</f>
        <v/>
      </c>
    </row>
    <row r="650" spans="1:10">
      <c r="A650" s="6" t="s">
        <v>2283</v>
      </c>
      <c r="B650" s="6" t="s">
        <v>694</v>
      </c>
      <c r="C650" s="6">
        <v>4</v>
      </c>
      <c r="D650" s="6">
        <v>2</v>
      </c>
      <c r="E650" s="46" t="str">
        <f t="shared" si="33"/>
        <v>기사임</v>
      </c>
      <c r="F650" s="81">
        <f>IF(E650="기사임",(COUNTIF($B$2:B650,B650)-COUNTIFS($B$2:B649,B650,$E$2:E649,"")),"")</f>
        <v>10</v>
      </c>
      <c r="G650" s="46" t="str">
        <f>IF(F650=1,COUNTIF($F$1:F650,1),"")</f>
        <v/>
      </c>
      <c r="H650" s="46">
        <f t="shared" si="34"/>
        <v>1</v>
      </c>
      <c r="I650" s="46" t="b">
        <f t="shared" si="35"/>
        <v>1</v>
      </c>
      <c r="J650" s="46" t="str">
        <f>IF(I650=FALSE,"",B650&amp;"@"&amp;COUNTIFS($B$2:B650,B650,$I$2:I650,TRUE))</f>
        <v>Vietnam@10</v>
      </c>
    </row>
    <row r="651" spans="1:10">
      <c r="A651" s="6" t="s">
        <v>2279</v>
      </c>
      <c r="B651" s="6" t="s">
        <v>733</v>
      </c>
      <c r="C651" s="6">
        <v>4</v>
      </c>
      <c r="D651" s="6">
        <v>4</v>
      </c>
      <c r="E651" s="46" t="str">
        <f t="shared" si="33"/>
        <v>기사임</v>
      </c>
      <c r="F651" s="81">
        <f>IF(E651="기사임",(COUNTIF($B$2:B651,B651)-COUNTIFS($B$2:B650,B651,$E$2:E650,"")),"")</f>
        <v>1</v>
      </c>
      <c r="G651" s="46">
        <f>IF(F651=1,COUNTIF($F$1:F651,1),"")</f>
        <v>37</v>
      </c>
      <c r="H651" s="46">
        <f t="shared" si="34"/>
        <v>0</v>
      </c>
      <c r="I651" s="46" t="b">
        <f t="shared" si="35"/>
        <v>0</v>
      </c>
      <c r="J651" s="46" t="str">
        <f>IF(I651=FALSE,"",B651&amp;"@"&amp;COUNTIFS($B$2:B651,B651,$I$2:I651,TRUE))</f>
        <v/>
      </c>
    </row>
    <row r="652" spans="1:10">
      <c r="A652" s="6" t="s">
        <v>2279</v>
      </c>
      <c r="B652" s="6" t="s">
        <v>683</v>
      </c>
      <c r="C652" s="6">
        <v>4</v>
      </c>
      <c r="D652" s="6">
        <v>5</v>
      </c>
      <c r="E652" s="46" t="str">
        <f t="shared" si="33"/>
        <v>기사임</v>
      </c>
      <c r="F652" s="81">
        <f>IF(E652="기사임",(COUNTIF($B$2:B652,B652)-COUNTIFS($B$2:B651,B652,$E$2:E651,"")),"")</f>
        <v>8</v>
      </c>
      <c r="G652" s="46" t="str">
        <f>IF(F652=1,COUNTIF($F$1:F652,1),"")</f>
        <v/>
      </c>
      <c r="H652" s="46">
        <f t="shared" si="34"/>
        <v>0</v>
      </c>
      <c r="I652" s="46" t="b">
        <f t="shared" si="35"/>
        <v>0</v>
      </c>
      <c r="J652" s="46" t="str">
        <f>IF(I652=FALSE,"",B652&amp;"@"&amp;COUNTIFS($B$2:B652,B652,$I$2:I652,TRUE))</f>
        <v/>
      </c>
    </row>
    <row r="653" spans="1:10">
      <c r="A653" s="6" t="s">
        <v>2279</v>
      </c>
      <c r="B653" s="6" t="s">
        <v>679</v>
      </c>
      <c r="C653" s="6">
        <v>4</v>
      </c>
      <c r="D653" s="6">
        <v>4</v>
      </c>
      <c r="E653" s="46" t="str">
        <f t="shared" si="33"/>
        <v>기사임</v>
      </c>
      <c r="F653" s="81">
        <f>IF(E653="기사임",(COUNTIF($B$2:B653,B653)-COUNTIFS($B$2:B652,B653,$E$2:E652,"")),"")</f>
        <v>14</v>
      </c>
      <c r="G653" s="46" t="str">
        <f>IF(F653=1,COUNTIF($F$1:F653,1),"")</f>
        <v/>
      </c>
      <c r="H653" s="46">
        <f t="shared" si="34"/>
        <v>0</v>
      </c>
      <c r="I653" s="46" t="b">
        <f t="shared" si="35"/>
        <v>0</v>
      </c>
      <c r="J653" s="46" t="str">
        <f>IF(I653=FALSE,"",B653&amp;"@"&amp;COUNTIFS($B$2:B653,B653,$I$2:I653,TRUE))</f>
        <v/>
      </c>
    </row>
    <row r="654" spans="1:10">
      <c r="A654" s="6" t="s">
        <v>2279</v>
      </c>
      <c r="B654" s="6" t="s">
        <v>693</v>
      </c>
      <c r="C654" s="6">
        <v>4</v>
      </c>
      <c r="D654" s="6">
        <v>4</v>
      </c>
      <c r="E654" s="46" t="str">
        <f t="shared" si="33"/>
        <v>기사임</v>
      </c>
      <c r="F654" s="81">
        <f>IF(E654="기사임",(COUNTIF($B$2:B654,B654)-COUNTIFS($B$2:B653,B654,$E$2:E653,"")),"")</f>
        <v>4</v>
      </c>
      <c r="G654" s="46" t="str">
        <f>IF(F654=1,COUNTIF($F$1:F654,1),"")</f>
        <v/>
      </c>
      <c r="H654" s="46">
        <f t="shared" si="34"/>
        <v>0</v>
      </c>
      <c r="I654" s="46" t="b">
        <f t="shared" si="35"/>
        <v>0</v>
      </c>
      <c r="J654" s="46" t="str">
        <f>IF(I654=FALSE,"",B654&amp;"@"&amp;COUNTIFS($B$2:B654,B654,$I$2:I654,TRUE))</f>
        <v/>
      </c>
    </row>
    <row r="655" spans="1:10">
      <c r="A655" s="6" t="s">
        <v>2280</v>
      </c>
      <c r="B655" s="6" t="s">
        <v>687</v>
      </c>
      <c r="C655" s="6">
        <v>4</v>
      </c>
      <c r="D655" s="6">
        <v>6</v>
      </c>
      <c r="E655" s="46" t="str">
        <f t="shared" si="33"/>
        <v>기사임</v>
      </c>
      <c r="F655" s="81">
        <f>IF(E655="기사임",(COUNTIF($B$2:B655,B655)-COUNTIFS($B$2:B654,B655,$E$2:E654,"")),"")</f>
        <v>5</v>
      </c>
      <c r="G655" s="46" t="str">
        <f>IF(F655=1,COUNTIF($F$1:F655,1),"")</f>
        <v/>
      </c>
      <c r="H655" s="46">
        <f t="shared" si="34"/>
        <v>0</v>
      </c>
      <c r="I655" s="46" t="b">
        <f t="shared" si="35"/>
        <v>0</v>
      </c>
      <c r="J655" s="46" t="str">
        <f>IF(I655=FALSE,"",B655&amp;"@"&amp;COUNTIFS($B$2:B655,B655,$I$2:I655,TRUE))</f>
        <v/>
      </c>
    </row>
    <row r="656" spans="1:10">
      <c r="A656" s="6" t="s">
        <v>2287</v>
      </c>
      <c r="B656" s="6" t="s">
        <v>677</v>
      </c>
      <c r="C656" s="6">
        <v>4</v>
      </c>
      <c r="D656" s="6">
        <v>5</v>
      </c>
      <c r="E656" s="46" t="str">
        <f t="shared" si="33"/>
        <v>기사임</v>
      </c>
      <c r="F656" s="81">
        <f>IF(E656="기사임",(COUNTIF($B$2:B656,B656)-COUNTIFS($B$2:B655,B656,$E$2:E655,"")),"")</f>
        <v>72</v>
      </c>
      <c r="G656" s="46" t="str">
        <f>IF(F656=1,COUNTIF($F$1:F656,1),"")</f>
        <v/>
      </c>
      <c r="H656" s="46">
        <f t="shared" si="34"/>
        <v>0</v>
      </c>
      <c r="I656" s="46" t="b">
        <f t="shared" si="35"/>
        <v>0</v>
      </c>
      <c r="J656" s="46" t="str">
        <f>IF(I656=FALSE,"",B656&amp;"@"&amp;COUNTIFS($B$2:B656,B656,$I$2:I656,TRUE))</f>
        <v/>
      </c>
    </row>
    <row r="657" spans="1:10">
      <c r="A657" s="6" t="s">
        <v>634</v>
      </c>
      <c r="B657" s="6" t="s">
        <v>680</v>
      </c>
      <c r="C657" s="6">
        <v>4</v>
      </c>
      <c r="D657" s="6">
        <v>4</v>
      </c>
      <c r="E657" s="46" t="str">
        <f t="shared" si="33"/>
        <v>기사임</v>
      </c>
      <c r="F657" s="81">
        <f>IF(E657="기사임",(COUNTIF($B$2:B657,B657)-COUNTIFS($B$2:B656,B657,$E$2:E656,"")),"")</f>
        <v>34</v>
      </c>
      <c r="G657" s="46" t="str">
        <f>IF(F657=1,COUNTIF($F$1:F657,1),"")</f>
        <v/>
      </c>
      <c r="H657" s="46">
        <f t="shared" si="34"/>
        <v>0</v>
      </c>
      <c r="I657" s="46" t="b">
        <f t="shared" si="35"/>
        <v>0</v>
      </c>
      <c r="J657" s="46" t="str">
        <f>IF(I657=FALSE,"",B657&amp;"@"&amp;COUNTIFS($B$2:B657,B657,$I$2:I657,TRUE))</f>
        <v/>
      </c>
    </row>
    <row r="658" spans="1:10">
      <c r="A658" s="6" t="s">
        <v>1621</v>
      </c>
      <c r="B658" s="6" t="s">
        <v>676</v>
      </c>
      <c r="C658" s="6">
        <v>4</v>
      </c>
      <c r="D658" s="6">
        <v>5</v>
      </c>
      <c r="E658" s="46" t="str">
        <f t="shared" si="33"/>
        <v>기사임</v>
      </c>
      <c r="F658" s="81">
        <f>IF(E658="기사임",(COUNTIF($B$2:B658,B658)-COUNTIFS($B$2:B657,B658,$E$2:E657,"")),"")</f>
        <v>86</v>
      </c>
      <c r="G658" s="46" t="str">
        <f>IF(F658=1,COUNTIF($F$1:F658,1),"")</f>
        <v/>
      </c>
      <c r="H658" s="46">
        <f t="shared" si="34"/>
        <v>0</v>
      </c>
      <c r="I658" s="46" t="b">
        <f t="shared" si="35"/>
        <v>0</v>
      </c>
      <c r="J658" s="46" t="str">
        <f>IF(I658=FALSE,"",B658&amp;"@"&amp;COUNTIFS($B$2:B658,B658,$I$2:I658,TRUE))</f>
        <v/>
      </c>
    </row>
    <row r="659" spans="1:10">
      <c r="A659" s="6" t="s">
        <v>607</v>
      </c>
      <c r="B659" s="6" t="s">
        <v>675</v>
      </c>
      <c r="C659" s="6">
        <v>4</v>
      </c>
      <c r="D659" s="6">
        <v>5</v>
      </c>
      <c r="E659" s="46" t="str">
        <f t="shared" si="33"/>
        <v>기사임</v>
      </c>
      <c r="F659" s="81">
        <f>IF(E659="기사임",(COUNTIF($B$2:B659,B659)-COUNTIFS($B$2:B658,B659,$E$2:E658,"")),"")</f>
        <v>89</v>
      </c>
      <c r="G659" s="46" t="str">
        <f>IF(F659=1,COUNTIF($F$1:F659,1),"")</f>
        <v/>
      </c>
      <c r="H659" s="46">
        <f t="shared" si="34"/>
        <v>1</v>
      </c>
      <c r="I659" s="46" t="b">
        <f t="shared" si="35"/>
        <v>1</v>
      </c>
      <c r="J659" s="46" t="str">
        <f>IF(I659=FALSE,"",B659&amp;"@"&amp;COUNTIFS($B$2:B659,B659,$I$2:I659,TRUE))</f>
        <v>South Korea@89</v>
      </c>
    </row>
    <row r="660" spans="1:10">
      <c r="A660" s="6" t="s">
        <v>590</v>
      </c>
      <c r="B660" s="6" t="s">
        <v>676</v>
      </c>
      <c r="C660" s="6">
        <v>4</v>
      </c>
      <c r="D660" s="6">
        <v>5</v>
      </c>
      <c r="E660" s="46" t="str">
        <f t="shared" si="33"/>
        <v>기사임</v>
      </c>
      <c r="F660" s="81">
        <f>IF(E660="기사임",(COUNTIF($B$2:B660,B660)-COUNTIFS($B$2:B659,B660,$E$2:E659,"")),"")</f>
        <v>87</v>
      </c>
      <c r="G660" s="46" t="str">
        <f>IF(F660=1,COUNTIF($F$1:F660,1),"")</f>
        <v/>
      </c>
      <c r="H660" s="46">
        <f t="shared" si="34"/>
        <v>0</v>
      </c>
      <c r="I660" s="46" t="b">
        <f t="shared" si="35"/>
        <v>0</v>
      </c>
      <c r="J660" s="46" t="str">
        <f>IF(I660=FALSE,"",B660&amp;"@"&amp;COUNTIFS($B$2:B660,B660,$I$2:I660,TRUE))</f>
        <v/>
      </c>
    </row>
    <row r="661" spans="1:10">
      <c r="A661" s="6" t="s">
        <v>575</v>
      </c>
      <c r="B661" s="6" t="s">
        <v>693</v>
      </c>
      <c r="C661" s="6">
        <v>4</v>
      </c>
      <c r="D661" s="6">
        <v>4</v>
      </c>
      <c r="E661" s="46" t="str">
        <f t="shared" si="33"/>
        <v>기사임</v>
      </c>
      <c r="F661" s="81">
        <f>IF(E661="기사임",(COUNTIF($B$2:B661,B661)-COUNTIFS($B$2:B660,B661,$E$2:E660,"")),"")</f>
        <v>5</v>
      </c>
      <c r="G661" s="46" t="str">
        <f>IF(F661=1,COUNTIF($F$1:F661,1),"")</f>
        <v/>
      </c>
      <c r="H661" s="46">
        <f t="shared" si="34"/>
        <v>0</v>
      </c>
      <c r="I661" s="46" t="b">
        <f t="shared" si="35"/>
        <v>0</v>
      </c>
      <c r="J661" s="46" t="str">
        <f>IF(I661=FALSE,"",B661&amp;"@"&amp;COUNTIFS($B$2:B661,B661,$I$2:I661,TRUE))</f>
        <v/>
      </c>
    </row>
    <row r="662" spans="1:10">
      <c r="A662" s="6" t="s">
        <v>591</v>
      </c>
      <c r="B662" s="6" t="s">
        <v>1696</v>
      </c>
      <c r="C662" s="6">
        <v>4</v>
      </c>
      <c r="D662" s="6">
        <v>3</v>
      </c>
      <c r="E662" s="46" t="str">
        <f t="shared" si="33"/>
        <v>기사임</v>
      </c>
      <c r="F662" s="81">
        <f>IF(E662="기사임",(COUNTIF($B$2:B662,B662)-COUNTIFS($B$2:B661,B662,$E$2:E661,"")),"")</f>
        <v>1</v>
      </c>
      <c r="G662" s="46">
        <f>IF(F662=1,COUNTIF($F$1:F662,1),"")</f>
        <v>38</v>
      </c>
      <c r="H662" s="46">
        <f t="shared" si="34"/>
        <v>0</v>
      </c>
      <c r="I662" s="46" t="b">
        <f t="shared" si="35"/>
        <v>0</v>
      </c>
      <c r="J662" s="46" t="str">
        <f>IF(I662=FALSE,"",B662&amp;"@"&amp;COUNTIFS($B$2:B662,B662,$I$2:I662,TRUE))</f>
        <v/>
      </c>
    </row>
    <row r="663" spans="1:10">
      <c r="A663" s="6" t="s">
        <v>572</v>
      </c>
      <c r="B663" s="6" t="s">
        <v>676</v>
      </c>
      <c r="C663" s="6">
        <v>4</v>
      </c>
      <c r="D663" s="6">
        <v>5</v>
      </c>
      <c r="E663" s="46" t="str">
        <f t="shared" si="33"/>
        <v>기사임</v>
      </c>
      <c r="F663" s="81">
        <f>IF(E663="기사임",(COUNTIF($B$2:B663,B663)-COUNTIFS($B$2:B662,B663,$E$2:E662,"")),"")</f>
        <v>88</v>
      </c>
      <c r="G663" s="46" t="str">
        <f>IF(F663=1,COUNTIF($F$1:F663,1),"")</f>
        <v/>
      </c>
      <c r="H663" s="46">
        <f t="shared" si="34"/>
        <v>0</v>
      </c>
      <c r="I663" s="46" t="b">
        <f t="shared" si="35"/>
        <v>0</v>
      </c>
      <c r="J663" s="46" t="str">
        <f>IF(I663=FALSE,"",B663&amp;"@"&amp;COUNTIFS($B$2:B663,B663,$I$2:I663,TRUE))</f>
        <v/>
      </c>
    </row>
    <row r="664" spans="1:10">
      <c r="A664" s="6" t="s">
        <v>573</v>
      </c>
      <c r="B664" s="6" t="s">
        <v>677</v>
      </c>
      <c r="C664" s="6">
        <v>4</v>
      </c>
      <c r="D664" s="6">
        <v>2</v>
      </c>
      <c r="E664" s="46" t="str">
        <f t="shared" si="33"/>
        <v>기사임</v>
      </c>
      <c r="F664" s="81">
        <f>IF(E664="기사임",(COUNTIF($B$2:B664,B664)-COUNTIFS($B$2:B663,B664,$E$2:E663,"")),"")</f>
        <v>73</v>
      </c>
      <c r="G664" s="46" t="str">
        <f>IF(F664=1,COUNTIF($F$1:F664,1),"")</f>
        <v/>
      </c>
      <c r="H664" s="46">
        <f t="shared" si="34"/>
        <v>0</v>
      </c>
      <c r="I664" s="46" t="b">
        <f t="shared" si="35"/>
        <v>0</v>
      </c>
      <c r="J664" s="46" t="str">
        <f>IF(I664=FALSE,"",B664&amp;"@"&amp;COUNTIFS($B$2:B664,B664,$I$2:I664,TRUE))</f>
        <v/>
      </c>
    </row>
    <row r="665" spans="1:10">
      <c r="A665" s="6" t="s">
        <v>1444</v>
      </c>
      <c r="B665" s="6" t="s">
        <v>675</v>
      </c>
      <c r="C665" s="6">
        <v>4</v>
      </c>
      <c r="D665" s="6">
        <v>3</v>
      </c>
      <c r="E665" s="46" t="str">
        <f t="shared" si="33"/>
        <v>기사임</v>
      </c>
      <c r="F665" s="81">
        <f>IF(E665="기사임",(COUNTIF($B$2:B665,B665)-COUNTIFS($B$2:B664,B665,$E$2:E664,"")),"")</f>
        <v>90</v>
      </c>
      <c r="G665" s="46" t="str">
        <f>IF(F665=1,COUNTIF($F$1:F665,1),"")</f>
        <v/>
      </c>
      <c r="H665" s="46">
        <f t="shared" si="34"/>
        <v>1</v>
      </c>
      <c r="I665" s="46" t="b">
        <f t="shared" si="35"/>
        <v>1</v>
      </c>
      <c r="J665" s="46" t="str">
        <f>IF(I665=FALSE,"",B665&amp;"@"&amp;COUNTIFS($B$2:B665,B665,$I$2:I665,TRUE))</f>
        <v>South Korea@90</v>
      </c>
    </row>
    <row r="666" spans="1:10">
      <c r="A666" s="6" t="s">
        <v>522</v>
      </c>
      <c r="B666" s="6" t="s">
        <v>681</v>
      </c>
      <c r="C666" s="6">
        <v>4</v>
      </c>
      <c r="D666" s="6">
        <v>5</v>
      </c>
      <c r="E666" s="46" t="str">
        <f t="shared" si="33"/>
        <v>기사임</v>
      </c>
      <c r="F666" s="81">
        <f>IF(E666="기사임",(COUNTIF($B$2:B666,B666)-COUNTIFS($B$2:B665,B666,$E$2:E665,"")),"")</f>
        <v>13</v>
      </c>
      <c r="G666" s="46" t="str">
        <f>IF(F666=1,COUNTIF($F$1:F666,1),"")</f>
        <v/>
      </c>
      <c r="H666" s="46">
        <f t="shared" si="34"/>
        <v>0</v>
      </c>
      <c r="I666" s="46" t="b">
        <f t="shared" si="35"/>
        <v>0</v>
      </c>
      <c r="J666" s="46" t="str">
        <f>IF(I666=FALSE,"",B666&amp;"@"&amp;COUNTIFS($B$2:B666,B666,$I$2:I666,TRUE))</f>
        <v/>
      </c>
    </row>
    <row r="667" spans="1:10">
      <c r="A667" s="6" t="s">
        <v>529</v>
      </c>
      <c r="B667" s="6" t="s">
        <v>689</v>
      </c>
      <c r="C667" s="6">
        <v>4</v>
      </c>
      <c r="D667" s="6">
        <v>4</v>
      </c>
      <c r="E667" s="46" t="str">
        <f t="shared" si="33"/>
        <v>기사임</v>
      </c>
      <c r="F667" s="81">
        <f>IF(E667="기사임",(COUNTIF($B$2:B667,B667)-COUNTIFS($B$2:B666,B667,$E$2:E666,"")),"")</f>
        <v>3</v>
      </c>
      <c r="G667" s="46" t="str">
        <f>IF(F667=1,COUNTIF($F$1:F667,1),"")</f>
        <v/>
      </c>
      <c r="H667" s="46">
        <f t="shared" si="34"/>
        <v>0</v>
      </c>
      <c r="I667" s="46" t="b">
        <f t="shared" si="35"/>
        <v>0</v>
      </c>
      <c r="J667" s="46" t="str">
        <f>IF(I667=FALSE,"",B667&amp;"@"&amp;COUNTIFS($B$2:B667,B667,$I$2:I667,TRUE))</f>
        <v/>
      </c>
    </row>
    <row r="668" spans="1:10">
      <c r="A668" s="6" t="s">
        <v>551</v>
      </c>
      <c r="B668" s="6" t="s">
        <v>675</v>
      </c>
      <c r="C668" s="6">
        <v>4</v>
      </c>
      <c r="D668" s="6">
        <v>3</v>
      </c>
      <c r="E668" s="46" t="str">
        <f t="shared" si="33"/>
        <v>기사임</v>
      </c>
      <c r="F668" s="81">
        <f>IF(E668="기사임",(COUNTIF($B$2:B668,B668)-COUNTIFS($B$2:B667,B668,$E$2:E667,"")),"")</f>
        <v>91</v>
      </c>
      <c r="G668" s="46" t="str">
        <f>IF(F668=1,COUNTIF($F$1:F668,1),"")</f>
        <v/>
      </c>
      <c r="H668" s="46">
        <f t="shared" si="34"/>
        <v>1</v>
      </c>
      <c r="I668" s="46" t="b">
        <f t="shared" si="35"/>
        <v>1</v>
      </c>
      <c r="J668" s="46" t="str">
        <f>IF(I668=FALSE,"",B668&amp;"@"&amp;COUNTIFS($B$2:B668,B668,$I$2:I668,TRUE))</f>
        <v>South Korea@91</v>
      </c>
    </row>
    <row r="669" spans="1:10">
      <c r="A669" s="6" t="s">
        <v>539</v>
      </c>
      <c r="B669" s="6" t="s">
        <v>676</v>
      </c>
      <c r="C669" s="6">
        <v>4</v>
      </c>
      <c r="D669" s="6">
        <v>4</v>
      </c>
      <c r="E669" s="46" t="str">
        <f t="shared" si="33"/>
        <v>기사임</v>
      </c>
      <c r="F669" s="81">
        <f>IF(E669="기사임",(COUNTIF($B$2:B669,B669)-COUNTIFS($B$2:B668,B669,$E$2:E668,"")),"")</f>
        <v>89</v>
      </c>
      <c r="G669" s="46" t="str">
        <f>IF(F669=1,COUNTIF($F$1:F669,1),"")</f>
        <v/>
      </c>
      <c r="H669" s="46">
        <f t="shared" si="34"/>
        <v>0</v>
      </c>
      <c r="I669" s="46" t="b">
        <f t="shared" si="35"/>
        <v>0</v>
      </c>
      <c r="J669" s="46" t="str">
        <f>IF(I669=FALSE,"",B669&amp;"@"&amp;COUNTIFS($B$2:B669,B669,$I$2:I669,TRUE))</f>
        <v/>
      </c>
    </row>
    <row r="670" spans="1:10">
      <c r="A670" s="6" t="s">
        <v>585</v>
      </c>
      <c r="B670" s="6" t="s">
        <v>677</v>
      </c>
      <c r="C670" s="6">
        <v>4</v>
      </c>
      <c r="D670" s="6">
        <v>3</v>
      </c>
      <c r="E670" s="46" t="str">
        <f t="shared" si="33"/>
        <v>기사임</v>
      </c>
      <c r="F670" s="81">
        <f>IF(E670="기사임",(COUNTIF($B$2:B670,B670)-COUNTIFS($B$2:B669,B670,$E$2:E669,"")),"")</f>
        <v>74</v>
      </c>
      <c r="G670" s="46" t="str">
        <f>IF(F670=1,COUNTIF($F$1:F670,1),"")</f>
        <v/>
      </c>
      <c r="H670" s="46">
        <f t="shared" si="34"/>
        <v>0</v>
      </c>
      <c r="I670" s="46" t="b">
        <f t="shared" si="35"/>
        <v>0</v>
      </c>
      <c r="J670" s="46" t="str">
        <f>IF(I670=FALSE,"",B670&amp;"@"&amp;COUNTIFS($B$2:B670,B670,$I$2:I670,TRUE))</f>
        <v/>
      </c>
    </row>
    <row r="671" spans="1:10">
      <c r="A671" s="6" t="s">
        <v>552</v>
      </c>
      <c r="B671" s="6" t="s">
        <v>721</v>
      </c>
      <c r="C671" s="6">
        <v>4</v>
      </c>
      <c r="D671" s="6">
        <v>2</v>
      </c>
      <c r="E671" s="46" t="str">
        <f t="shared" si="33"/>
        <v>기사임</v>
      </c>
      <c r="F671" s="81">
        <f>IF(E671="기사임",(COUNTIF($B$2:B671,B671)-COUNTIFS($B$2:B670,B671,$E$2:E670,"")),"")</f>
        <v>3</v>
      </c>
      <c r="G671" s="46" t="str">
        <f>IF(F671=1,COUNTIF($F$1:F671,1),"")</f>
        <v/>
      </c>
      <c r="H671" s="46">
        <f t="shared" si="34"/>
        <v>0</v>
      </c>
      <c r="I671" s="46" t="b">
        <f t="shared" si="35"/>
        <v>0</v>
      </c>
      <c r="J671" s="46" t="str">
        <f>IF(I671=FALSE,"",B671&amp;"@"&amp;COUNTIFS($B$2:B671,B671,$I$2:I671,TRUE))</f>
        <v/>
      </c>
    </row>
    <row r="672" spans="1:10">
      <c r="A672" s="6" t="s">
        <v>552</v>
      </c>
      <c r="B672" s="6" t="s">
        <v>675</v>
      </c>
      <c r="C672" s="6">
        <v>4</v>
      </c>
      <c r="D672" s="6">
        <v>4</v>
      </c>
      <c r="E672" s="46" t="str">
        <f t="shared" si="33"/>
        <v>기사임</v>
      </c>
      <c r="F672" s="81">
        <f>IF(E672="기사임",(COUNTIF($B$2:B672,B672)-COUNTIFS($B$2:B671,B672,$E$2:E671,"")),"")</f>
        <v>92</v>
      </c>
      <c r="G672" s="46" t="str">
        <f>IF(F672=1,COUNTIF($F$1:F672,1),"")</f>
        <v/>
      </c>
      <c r="H672" s="46">
        <f t="shared" si="34"/>
        <v>1</v>
      </c>
      <c r="I672" s="46" t="b">
        <f t="shared" si="35"/>
        <v>1</v>
      </c>
      <c r="J672" s="46" t="str">
        <f>IF(I672=FALSE,"",B672&amp;"@"&amp;COUNTIFS($B$2:B672,B672,$I$2:I672,TRUE))</f>
        <v>South Korea@92</v>
      </c>
    </row>
    <row r="673" spans="1:10">
      <c r="A673" s="6" t="s">
        <v>1073</v>
      </c>
      <c r="B673" s="6" t="s">
        <v>695</v>
      </c>
      <c r="C673" s="6">
        <v>4</v>
      </c>
      <c r="D673" s="6">
        <v>3</v>
      </c>
      <c r="E673" s="46" t="str">
        <f t="shared" si="33"/>
        <v>기사임</v>
      </c>
      <c r="F673" s="81">
        <f>IF(E673="기사임",(COUNTIF($B$2:B673,B673)-COUNTIFS($B$2:B672,B673,$E$2:E672,"")),"")</f>
        <v>5</v>
      </c>
      <c r="G673" s="46" t="str">
        <f>IF(F673=1,COUNTIF($F$1:F673,1),"")</f>
        <v/>
      </c>
      <c r="H673" s="46">
        <f t="shared" si="34"/>
        <v>0</v>
      </c>
      <c r="I673" s="46" t="b">
        <f t="shared" si="35"/>
        <v>0</v>
      </c>
      <c r="J673" s="46" t="str">
        <f>IF(I673=FALSE,"",B673&amp;"@"&amp;COUNTIFS($B$2:B673,B673,$I$2:I673,TRUE))</f>
        <v/>
      </c>
    </row>
    <row r="674" spans="1:10">
      <c r="A674" s="6" t="s">
        <v>513</v>
      </c>
      <c r="B674" s="6" t="s">
        <v>691</v>
      </c>
      <c r="C674" s="6">
        <v>4</v>
      </c>
      <c r="D674" s="6">
        <v>5</v>
      </c>
      <c r="E674" s="46" t="str">
        <f t="shared" si="33"/>
        <v>기사임</v>
      </c>
      <c r="F674" s="81">
        <f>IF(E674="기사임",(COUNTIF($B$2:B674,B674)-COUNTIFS($B$2:B673,B674,$E$2:E673,"")),"")</f>
        <v>6</v>
      </c>
      <c r="G674" s="46" t="str">
        <f>IF(F674=1,COUNTIF($F$1:F674,1),"")</f>
        <v/>
      </c>
      <c r="H674" s="46">
        <f t="shared" si="34"/>
        <v>0</v>
      </c>
      <c r="I674" s="46" t="b">
        <f t="shared" si="35"/>
        <v>0</v>
      </c>
      <c r="J674" s="46" t="str">
        <f>IF(I674=FALSE,"",B674&amp;"@"&amp;COUNTIFS($B$2:B674,B674,$I$2:I674,TRUE))</f>
        <v/>
      </c>
    </row>
    <row r="675" spans="1:10">
      <c r="A675" s="6" t="s">
        <v>503</v>
      </c>
      <c r="B675" s="6" t="s">
        <v>676</v>
      </c>
      <c r="C675" s="6">
        <v>4</v>
      </c>
      <c r="D675" s="6">
        <v>3</v>
      </c>
      <c r="E675" s="46" t="str">
        <f t="shared" si="33"/>
        <v/>
      </c>
      <c r="F675" s="81" t="str">
        <f>IF(E675="기사임",(COUNTIF($B$2:B675,B675)-COUNTIFS($B$2:B674,B675,$E$2:E674,"")),"")</f>
        <v/>
      </c>
      <c r="G675" s="46" t="str">
        <f>IF(F675=1,COUNTIF($F$1:F675,1),"")</f>
        <v/>
      </c>
      <c r="H675" s="46">
        <f t="shared" si="34"/>
        <v>0</v>
      </c>
      <c r="I675" s="46" t="b">
        <f t="shared" si="35"/>
        <v>0</v>
      </c>
      <c r="J675" s="46" t="str">
        <f>IF(I675=FALSE,"",B675&amp;"@"&amp;COUNTIFS($B$2:B675,B675,$I$2:I675,TRUE))</f>
        <v/>
      </c>
    </row>
    <row r="676" spans="1:10">
      <c r="A676" s="6" t="s">
        <v>477</v>
      </c>
      <c r="B676" s="6" t="s">
        <v>681</v>
      </c>
      <c r="C676" s="6">
        <v>4</v>
      </c>
      <c r="D676" s="6">
        <v>3</v>
      </c>
      <c r="E676" s="46" t="str">
        <f t="shared" si="33"/>
        <v/>
      </c>
      <c r="F676" s="81" t="str">
        <f>IF(E676="기사임",(COUNTIF($B$2:B676,B676)-COUNTIFS($B$2:B675,B676,$E$2:E675,"")),"")</f>
        <v/>
      </c>
      <c r="G676" s="46" t="str">
        <f>IF(F676=1,COUNTIF($F$1:F676,1),"")</f>
        <v/>
      </c>
      <c r="H676" s="46">
        <f t="shared" si="34"/>
        <v>0</v>
      </c>
      <c r="I676" s="46" t="b">
        <f t="shared" si="35"/>
        <v>0</v>
      </c>
      <c r="J676" s="46" t="str">
        <f>IF(I676=FALSE,"",B676&amp;"@"&amp;COUNTIFS($B$2:B676,B676,$I$2:I676,TRUE))</f>
        <v/>
      </c>
    </row>
    <row r="677" spans="1:10">
      <c r="A677" s="6" t="s">
        <v>477</v>
      </c>
      <c r="B677" s="6" t="s">
        <v>698</v>
      </c>
      <c r="C677" s="6">
        <v>4</v>
      </c>
      <c r="D677" s="6">
        <v>4</v>
      </c>
      <c r="E677" s="46" t="str">
        <f t="shared" si="33"/>
        <v/>
      </c>
      <c r="F677" s="81" t="str">
        <f>IF(E677="기사임",(COUNTIF($B$2:B677,B677)-COUNTIFS($B$2:B676,B677,$E$2:E676,"")),"")</f>
        <v/>
      </c>
      <c r="G677" s="46" t="str">
        <f>IF(F677=1,COUNTIF($F$1:F677,1),"")</f>
        <v/>
      </c>
      <c r="H677" s="46">
        <f t="shared" si="34"/>
        <v>0</v>
      </c>
      <c r="I677" s="46" t="b">
        <f t="shared" si="35"/>
        <v>0</v>
      </c>
      <c r="J677" s="46" t="str">
        <f>IF(I677=FALSE,"",B677&amp;"@"&amp;COUNTIFS($B$2:B677,B677,$I$2:I677,TRUE))</f>
        <v/>
      </c>
    </row>
    <row r="678" spans="1:10">
      <c r="A678" s="6" t="s">
        <v>1483</v>
      </c>
      <c r="B678" s="6" t="s">
        <v>688</v>
      </c>
      <c r="C678" s="6">
        <v>4</v>
      </c>
      <c r="D678" s="6">
        <v>5</v>
      </c>
      <c r="E678" s="46" t="str">
        <f t="shared" si="33"/>
        <v/>
      </c>
      <c r="F678" s="81" t="str">
        <f>IF(E678="기사임",(COUNTIF($B$2:B678,B678)-COUNTIFS($B$2:B677,B678,$E$2:E677,"")),"")</f>
        <v/>
      </c>
      <c r="G678" s="46" t="str">
        <f>IF(F678=1,COUNTIF($F$1:F678,1),"")</f>
        <v/>
      </c>
      <c r="H678" s="46">
        <f t="shared" si="34"/>
        <v>0</v>
      </c>
      <c r="I678" s="46" t="b">
        <f t="shared" si="35"/>
        <v>0</v>
      </c>
      <c r="J678" s="46" t="str">
        <f>IF(I678=FALSE,"",B678&amp;"@"&amp;COUNTIFS($B$2:B678,B678,$I$2:I678,TRUE))</f>
        <v/>
      </c>
    </row>
    <row r="679" spans="1:10">
      <c r="A679" s="6" t="s">
        <v>1483</v>
      </c>
      <c r="B679" s="6" t="s">
        <v>694</v>
      </c>
      <c r="C679" s="6">
        <v>4</v>
      </c>
      <c r="D679" s="6">
        <v>4</v>
      </c>
      <c r="E679" s="46" t="str">
        <f t="shared" si="33"/>
        <v/>
      </c>
      <c r="F679" s="81" t="str">
        <f>IF(E679="기사임",(COUNTIF($B$2:B679,B679)-COUNTIFS($B$2:B678,B679,$E$2:E678,"")),"")</f>
        <v/>
      </c>
      <c r="G679" s="46" t="str">
        <f>IF(F679=1,COUNTIF($F$1:F679,1),"")</f>
        <v/>
      </c>
      <c r="H679" s="46">
        <f t="shared" si="34"/>
        <v>1</v>
      </c>
      <c r="I679" s="46" t="b">
        <f t="shared" si="35"/>
        <v>0</v>
      </c>
      <c r="J679" s="46" t="str">
        <f>IF(I679=FALSE,"",B679&amp;"@"&amp;COUNTIFS($B$2:B679,B679,$I$2:I679,TRUE))</f>
        <v/>
      </c>
    </row>
    <row r="680" spans="1:10">
      <c r="A680" s="6" t="s">
        <v>1490</v>
      </c>
      <c r="B680" s="6" t="s">
        <v>678</v>
      </c>
      <c r="C680" s="6">
        <v>4</v>
      </c>
      <c r="D680" s="6">
        <v>1</v>
      </c>
      <c r="E680" s="46" t="str">
        <f t="shared" si="33"/>
        <v/>
      </c>
      <c r="F680" s="81" t="str">
        <f>IF(E680="기사임",(COUNTIF($B$2:B680,B680)-COUNTIFS($B$2:B679,B680,$E$2:E679,"")),"")</f>
        <v/>
      </c>
      <c r="G680" s="46" t="str">
        <f>IF(F680=1,COUNTIF($F$1:F680,1),"")</f>
        <v/>
      </c>
      <c r="H680" s="46">
        <f t="shared" si="34"/>
        <v>0</v>
      </c>
      <c r="I680" s="46" t="b">
        <f t="shared" si="35"/>
        <v>0</v>
      </c>
      <c r="J680" s="46" t="str">
        <f>IF(I680=FALSE,"",B680&amp;"@"&amp;COUNTIFS($B$2:B680,B680,$I$2:I680,TRUE))</f>
        <v/>
      </c>
    </row>
    <row r="681" spans="1:10">
      <c r="A681" s="6" t="s">
        <v>1498</v>
      </c>
      <c r="B681" s="6" t="s">
        <v>721</v>
      </c>
      <c r="C681" s="6">
        <v>4</v>
      </c>
      <c r="D681" s="6">
        <v>1</v>
      </c>
      <c r="E681" s="46" t="str">
        <f t="shared" si="33"/>
        <v/>
      </c>
      <c r="F681" s="81" t="str">
        <f>IF(E681="기사임",(COUNTIF($B$2:B681,B681)-COUNTIFS($B$2:B680,B681,$E$2:E680,"")),"")</f>
        <v/>
      </c>
      <c r="G681" s="46" t="str">
        <f>IF(F681=1,COUNTIF($F$1:F681,1),"")</f>
        <v/>
      </c>
      <c r="H681" s="46">
        <f t="shared" si="34"/>
        <v>0</v>
      </c>
      <c r="I681" s="46" t="b">
        <f t="shared" si="35"/>
        <v>0</v>
      </c>
      <c r="J681" s="46" t="str">
        <f>IF(I681=FALSE,"",B681&amp;"@"&amp;COUNTIFS($B$2:B681,B681,$I$2:I681,TRUE))</f>
        <v/>
      </c>
    </row>
    <row r="682" spans="1:10">
      <c r="A682" s="6" t="s">
        <v>1491</v>
      </c>
      <c r="B682" s="6" t="s">
        <v>675</v>
      </c>
      <c r="C682" s="6">
        <v>4</v>
      </c>
      <c r="D682" s="6">
        <v>3</v>
      </c>
      <c r="E682" s="46" t="str">
        <f t="shared" si="33"/>
        <v/>
      </c>
      <c r="F682" s="81" t="str">
        <f>IF(E682="기사임",(COUNTIF($B$2:B682,B682)-COUNTIFS($B$2:B681,B682,$E$2:E681,"")),"")</f>
        <v/>
      </c>
      <c r="G682" s="46" t="str">
        <f>IF(F682=1,COUNTIF($F$1:F682,1),"")</f>
        <v/>
      </c>
      <c r="H682" s="46">
        <f t="shared" si="34"/>
        <v>1</v>
      </c>
      <c r="I682" s="46" t="b">
        <f t="shared" si="35"/>
        <v>0</v>
      </c>
      <c r="J682" s="46" t="str">
        <f>IF(I682=FALSE,"",B682&amp;"@"&amp;COUNTIFS($B$2:B682,B682,$I$2:I682,TRUE))</f>
        <v/>
      </c>
    </row>
    <row r="683" spans="1:10">
      <c r="A683" s="6" t="s">
        <v>1491</v>
      </c>
      <c r="B683" s="6" t="s">
        <v>1378</v>
      </c>
      <c r="C683" s="6">
        <v>4</v>
      </c>
      <c r="D683" s="6">
        <v>1</v>
      </c>
      <c r="E683" s="46" t="str">
        <f t="shared" si="33"/>
        <v/>
      </c>
      <c r="F683" s="81" t="str">
        <f>IF(E683="기사임",(COUNTIF($B$2:B683,B683)-COUNTIFS($B$2:B682,B683,$E$2:E682,"")),"")</f>
        <v/>
      </c>
      <c r="G683" s="46" t="str">
        <f>IF(F683=1,COUNTIF($F$1:F683,1),"")</f>
        <v/>
      </c>
      <c r="H683" s="46">
        <f t="shared" si="34"/>
        <v>0</v>
      </c>
      <c r="I683" s="46" t="b">
        <f t="shared" si="35"/>
        <v>0</v>
      </c>
      <c r="J683" s="46" t="str">
        <f>IF(I683=FALSE,"",B683&amp;"@"&amp;COUNTIFS($B$2:B683,B683,$I$2:I683,TRUE))</f>
        <v/>
      </c>
    </row>
    <row r="684" spans="1:10">
      <c r="A684" s="6" t="s">
        <v>1495</v>
      </c>
      <c r="B684" s="6" t="s">
        <v>686</v>
      </c>
      <c r="C684" s="6">
        <v>4</v>
      </c>
      <c r="D684" s="6">
        <v>5</v>
      </c>
      <c r="E684" s="46" t="str">
        <f t="shared" si="33"/>
        <v/>
      </c>
      <c r="F684" s="81" t="str">
        <f>IF(E684="기사임",(COUNTIF($B$2:B684,B684)-COUNTIFS($B$2:B683,B684,$E$2:E683,"")),"")</f>
        <v/>
      </c>
      <c r="G684" s="46" t="str">
        <f>IF(F684=1,COUNTIF($F$1:F684,1),"")</f>
        <v/>
      </c>
      <c r="H684" s="46">
        <f t="shared" si="34"/>
        <v>0</v>
      </c>
      <c r="I684" s="46" t="b">
        <f t="shared" si="35"/>
        <v>0</v>
      </c>
      <c r="J684" s="46" t="str">
        <f>IF(I684=FALSE,"",B684&amp;"@"&amp;COUNTIFS($B$2:B684,B684,$I$2:I684,TRUE))</f>
        <v/>
      </c>
    </row>
    <row r="685" spans="1:10">
      <c r="A685" s="6" t="s">
        <v>1484</v>
      </c>
      <c r="B685" s="6" t="s">
        <v>679</v>
      </c>
      <c r="C685" s="6">
        <v>4</v>
      </c>
      <c r="D685" s="6">
        <v>2</v>
      </c>
      <c r="E685" s="46" t="str">
        <f t="shared" si="33"/>
        <v/>
      </c>
      <c r="F685" s="81" t="str">
        <f>IF(E685="기사임",(COUNTIF($B$2:B685,B685)-COUNTIFS($B$2:B684,B685,$E$2:E684,"")),"")</f>
        <v/>
      </c>
      <c r="G685" s="46" t="str">
        <f>IF(F685=1,COUNTIF($F$1:F685,1),"")</f>
        <v/>
      </c>
      <c r="H685" s="46">
        <f t="shared" si="34"/>
        <v>0</v>
      </c>
      <c r="I685" s="46" t="b">
        <f t="shared" si="35"/>
        <v>0</v>
      </c>
      <c r="J685" s="46" t="str">
        <f>IF(I685=FALSE,"",B685&amp;"@"&amp;COUNTIFS($B$2:B685,B685,$I$2:I685,TRUE))</f>
        <v/>
      </c>
    </row>
    <row r="686" spans="1:10">
      <c r="A686" s="6" t="s">
        <v>1484</v>
      </c>
      <c r="B686" s="6" t="s">
        <v>695</v>
      </c>
      <c r="C686" s="6">
        <v>4</v>
      </c>
      <c r="D686" s="6">
        <v>4</v>
      </c>
      <c r="E686" s="46" t="str">
        <f t="shared" si="33"/>
        <v/>
      </c>
      <c r="F686" s="81" t="str">
        <f>IF(E686="기사임",(COUNTIF($B$2:B686,B686)-COUNTIFS($B$2:B685,B686,$E$2:E685,"")),"")</f>
        <v/>
      </c>
      <c r="G686" s="46" t="str">
        <f>IF(F686=1,COUNTIF($F$1:F686,1),"")</f>
        <v/>
      </c>
      <c r="H686" s="46">
        <f t="shared" si="34"/>
        <v>0</v>
      </c>
      <c r="I686" s="46" t="b">
        <f t="shared" si="35"/>
        <v>0</v>
      </c>
      <c r="J686" s="46" t="str">
        <f>IF(I686=FALSE,"",B686&amp;"@"&amp;COUNTIFS($B$2:B686,B686,$I$2:I686,TRUE))</f>
        <v/>
      </c>
    </row>
    <row r="687" spans="1:10">
      <c r="A687" s="6" t="s">
        <v>1482</v>
      </c>
      <c r="B687" s="6" t="s">
        <v>685</v>
      </c>
      <c r="C687" s="6">
        <v>4</v>
      </c>
      <c r="D687" s="6">
        <v>4</v>
      </c>
      <c r="E687" s="46" t="str">
        <f t="shared" si="33"/>
        <v/>
      </c>
      <c r="F687" s="81" t="str">
        <f>IF(E687="기사임",(COUNTIF($B$2:B687,B687)-COUNTIFS($B$2:B686,B687,$E$2:E686,"")),"")</f>
        <v/>
      </c>
      <c r="G687" s="46" t="str">
        <f>IF(F687=1,COUNTIF($F$1:F687,1),"")</f>
        <v/>
      </c>
      <c r="H687" s="46">
        <f t="shared" si="34"/>
        <v>0</v>
      </c>
      <c r="I687" s="46" t="b">
        <f t="shared" si="35"/>
        <v>0</v>
      </c>
      <c r="J687" s="46" t="str">
        <f>IF(I687=FALSE,"",B687&amp;"@"&amp;COUNTIFS($B$2:B687,B687,$I$2:I687,TRUE))</f>
        <v/>
      </c>
    </row>
    <row r="688" spans="1:10">
      <c r="A688" s="6" t="s">
        <v>1493</v>
      </c>
      <c r="B688" s="6" t="s">
        <v>688</v>
      </c>
      <c r="C688" s="6">
        <v>4</v>
      </c>
      <c r="D688" s="6">
        <v>1</v>
      </c>
      <c r="E688" s="46" t="str">
        <f t="shared" si="33"/>
        <v/>
      </c>
      <c r="F688" s="81" t="str">
        <f>IF(E688="기사임",(COUNTIF($B$2:B688,B688)-COUNTIFS($B$2:B687,B688,$E$2:E687,"")),"")</f>
        <v/>
      </c>
      <c r="G688" s="46" t="str">
        <f>IF(F688=1,COUNTIF($F$1:F688,1),"")</f>
        <v/>
      </c>
      <c r="H688" s="46">
        <f t="shared" si="34"/>
        <v>0</v>
      </c>
      <c r="I688" s="46" t="b">
        <f t="shared" si="35"/>
        <v>0</v>
      </c>
      <c r="J688" s="46" t="str">
        <f>IF(I688=FALSE,"",B688&amp;"@"&amp;COUNTIFS($B$2:B688,B688,$I$2:I688,TRUE))</f>
        <v/>
      </c>
    </row>
    <row r="689" spans="1:10">
      <c r="A689" s="6" t="s">
        <v>1493</v>
      </c>
      <c r="B689" s="6" t="s">
        <v>680</v>
      </c>
      <c r="C689" s="6">
        <v>4</v>
      </c>
      <c r="D689" s="6">
        <v>4</v>
      </c>
      <c r="E689" s="46" t="str">
        <f t="shared" si="33"/>
        <v/>
      </c>
      <c r="F689" s="81" t="str">
        <f>IF(E689="기사임",(COUNTIF($B$2:B689,B689)-COUNTIFS($B$2:B688,B689,$E$2:E688,"")),"")</f>
        <v/>
      </c>
      <c r="G689" s="46" t="str">
        <f>IF(F689=1,COUNTIF($F$1:F689,1),"")</f>
        <v/>
      </c>
      <c r="H689" s="46">
        <f t="shared" si="34"/>
        <v>0</v>
      </c>
      <c r="I689" s="46" t="b">
        <f t="shared" si="35"/>
        <v>0</v>
      </c>
      <c r="J689" s="46" t="str">
        <f>IF(I689=FALSE,"",B689&amp;"@"&amp;COUNTIFS($B$2:B689,B689,$I$2:I689,TRUE))</f>
        <v/>
      </c>
    </row>
    <row r="690" spans="1:10">
      <c r="A690" s="6" t="s">
        <v>1493</v>
      </c>
      <c r="B690" s="6" t="s">
        <v>687</v>
      </c>
      <c r="C690" s="6">
        <v>4</v>
      </c>
      <c r="D690" s="6">
        <v>2</v>
      </c>
      <c r="E690" s="46" t="str">
        <f t="shared" si="33"/>
        <v/>
      </c>
      <c r="F690" s="81" t="str">
        <f>IF(E690="기사임",(COUNTIF($B$2:B690,B690)-COUNTIFS($B$2:B689,B690,$E$2:E689,"")),"")</f>
        <v/>
      </c>
      <c r="G690" s="46" t="str">
        <f>IF(F690=1,COUNTIF($F$1:F690,1),"")</f>
        <v/>
      </c>
      <c r="H690" s="46">
        <f t="shared" si="34"/>
        <v>0</v>
      </c>
      <c r="I690" s="46" t="b">
        <f t="shared" si="35"/>
        <v>0</v>
      </c>
      <c r="J690" s="46" t="str">
        <f>IF(I690=FALSE,"",B690&amp;"@"&amp;COUNTIFS($B$2:B690,B690,$I$2:I690,TRUE))</f>
        <v/>
      </c>
    </row>
    <row r="691" spans="1:10">
      <c r="A691" s="6" t="s">
        <v>560</v>
      </c>
      <c r="B691" s="6" t="s">
        <v>694</v>
      </c>
      <c r="C691" s="6">
        <v>4</v>
      </c>
      <c r="D691" s="6">
        <v>3</v>
      </c>
      <c r="E691" s="46" t="str">
        <f t="shared" si="33"/>
        <v/>
      </c>
      <c r="F691" s="81" t="str">
        <f>IF(E691="기사임",(COUNTIF($B$2:B691,B691)-COUNTIFS($B$2:B690,B691,$E$2:E690,"")),"")</f>
        <v/>
      </c>
      <c r="G691" s="46" t="str">
        <f>IF(F691=1,COUNTIF($F$1:F691,1),"")</f>
        <v/>
      </c>
      <c r="H691" s="46">
        <f t="shared" si="34"/>
        <v>1</v>
      </c>
      <c r="I691" s="46" t="b">
        <f t="shared" si="35"/>
        <v>0</v>
      </c>
      <c r="J691" s="46" t="str">
        <f>IF(I691=FALSE,"",B691&amp;"@"&amp;COUNTIFS($B$2:B691,B691,$I$2:I691,TRUE))</f>
        <v/>
      </c>
    </row>
    <row r="692" spans="1:10">
      <c r="A692" s="6" t="s">
        <v>558</v>
      </c>
      <c r="B692" s="6" t="s">
        <v>676</v>
      </c>
      <c r="C692" s="6">
        <v>4</v>
      </c>
      <c r="D692" s="6">
        <v>5</v>
      </c>
      <c r="E692" s="46" t="str">
        <f t="shared" si="33"/>
        <v/>
      </c>
      <c r="F692" s="81" t="str">
        <f>IF(E692="기사임",(COUNTIF($B$2:B692,B692)-COUNTIFS($B$2:B691,B692,$E$2:E691,"")),"")</f>
        <v/>
      </c>
      <c r="G692" s="46" t="str">
        <f>IF(F692=1,COUNTIF($F$1:F692,1),"")</f>
        <v/>
      </c>
      <c r="H692" s="46">
        <f t="shared" si="34"/>
        <v>0</v>
      </c>
      <c r="I692" s="46" t="b">
        <f t="shared" si="35"/>
        <v>0</v>
      </c>
      <c r="J692" s="46" t="str">
        <f>IF(I692=FALSE,"",B692&amp;"@"&amp;COUNTIFS($B$2:B692,B692,$I$2:I692,TRUE))</f>
        <v/>
      </c>
    </row>
    <row r="693" spans="1:10">
      <c r="A693" s="6" t="s">
        <v>510</v>
      </c>
      <c r="B693" s="6" t="s">
        <v>680</v>
      </c>
      <c r="C693" s="6">
        <v>4</v>
      </c>
      <c r="D693" s="6">
        <v>3</v>
      </c>
      <c r="E693" s="46" t="str">
        <f t="shared" si="33"/>
        <v/>
      </c>
      <c r="F693" s="81" t="str">
        <f>IF(E693="기사임",(COUNTIF($B$2:B693,B693)-COUNTIFS($B$2:B692,B693,$E$2:E692,"")),"")</f>
        <v/>
      </c>
      <c r="G693" s="46" t="str">
        <f>IF(F693=1,COUNTIF($F$1:F693,1),"")</f>
        <v/>
      </c>
      <c r="H693" s="46">
        <f t="shared" si="34"/>
        <v>0</v>
      </c>
      <c r="I693" s="46" t="b">
        <f t="shared" si="35"/>
        <v>0</v>
      </c>
      <c r="J693" s="46" t="str">
        <f>IF(I693=FALSE,"",B693&amp;"@"&amp;COUNTIFS($B$2:B693,B693,$I$2:I693,TRUE))</f>
        <v/>
      </c>
    </row>
    <row r="694" spans="1:10">
      <c r="A694" s="6" t="s">
        <v>491</v>
      </c>
      <c r="B694" s="6" t="s">
        <v>688</v>
      </c>
      <c r="C694" s="6">
        <v>4</v>
      </c>
      <c r="D694" s="6">
        <v>3</v>
      </c>
      <c r="E694" s="46" t="str">
        <f t="shared" si="33"/>
        <v/>
      </c>
      <c r="F694" s="81" t="str">
        <f>IF(E694="기사임",(COUNTIF($B$2:B694,B694)-COUNTIFS($B$2:B693,B694,$E$2:E693,"")),"")</f>
        <v/>
      </c>
      <c r="G694" s="46" t="str">
        <f>IF(F694=1,COUNTIF($F$1:F694,1),"")</f>
        <v/>
      </c>
      <c r="H694" s="46">
        <f t="shared" si="34"/>
        <v>0</v>
      </c>
      <c r="I694" s="46" t="b">
        <f t="shared" si="35"/>
        <v>0</v>
      </c>
      <c r="J694" s="46" t="str">
        <f>IF(I694=FALSE,"",B694&amp;"@"&amp;COUNTIFS($B$2:B694,B694,$I$2:I694,TRUE))</f>
        <v/>
      </c>
    </row>
    <row r="695" spans="1:10">
      <c r="A695" s="6" t="s">
        <v>491</v>
      </c>
      <c r="B695" s="6" t="s">
        <v>678</v>
      </c>
      <c r="C695" s="6">
        <v>4</v>
      </c>
      <c r="D695" s="6">
        <v>3</v>
      </c>
      <c r="E695" s="46" t="str">
        <f t="shared" si="33"/>
        <v/>
      </c>
      <c r="F695" s="81" t="str">
        <f>IF(E695="기사임",(COUNTIF($B$2:B695,B695)-COUNTIFS($B$2:B694,B695,$E$2:E694,"")),"")</f>
        <v/>
      </c>
      <c r="G695" s="46" t="str">
        <f>IF(F695=1,COUNTIF($F$1:F695,1),"")</f>
        <v/>
      </c>
      <c r="H695" s="46">
        <f t="shared" si="34"/>
        <v>0</v>
      </c>
      <c r="I695" s="46" t="b">
        <f t="shared" si="35"/>
        <v>0</v>
      </c>
      <c r="J695" s="46" t="str">
        <f>IF(I695=FALSE,"",B695&amp;"@"&amp;COUNTIFS($B$2:B695,B695,$I$2:I695,TRUE))</f>
        <v/>
      </c>
    </row>
    <row r="696" spans="1:10">
      <c r="A696" s="6" t="s">
        <v>491</v>
      </c>
      <c r="B696" s="6" t="s">
        <v>690</v>
      </c>
      <c r="C696" s="6">
        <v>4</v>
      </c>
      <c r="D696" s="6">
        <v>4</v>
      </c>
      <c r="E696" s="46" t="str">
        <f t="shared" si="33"/>
        <v/>
      </c>
      <c r="F696" s="81" t="str">
        <f>IF(E696="기사임",(COUNTIF($B$2:B696,B696)-COUNTIFS($B$2:B695,B696,$E$2:E695,"")),"")</f>
        <v/>
      </c>
      <c r="G696" s="46" t="str">
        <f>IF(F696=1,COUNTIF($F$1:F696,1),"")</f>
        <v/>
      </c>
      <c r="H696" s="46">
        <f t="shared" si="34"/>
        <v>0</v>
      </c>
      <c r="I696" s="46" t="b">
        <f t="shared" si="35"/>
        <v>0</v>
      </c>
      <c r="J696" s="46" t="str">
        <f>IF(I696=FALSE,"",B696&amp;"@"&amp;COUNTIFS($B$2:B696,B696,$I$2:I696,TRUE))</f>
        <v/>
      </c>
    </row>
    <row r="697" spans="1:10">
      <c r="A697" s="6" t="s">
        <v>1556</v>
      </c>
      <c r="B697" s="6" t="s">
        <v>676</v>
      </c>
      <c r="C697" s="6">
        <v>4</v>
      </c>
      <c r="D697" s="6">
        <v>4</v>
      </c>
      <c r="E697" s="46" t="str">
        <f t="shared" si="33"/>
        <v/>
      </c>
      <c r="F697" s="81" t="str">
        <f>IF(E697="기사임",(COUNTIF($B$2:B697,B697)-COUNTIFS($B$2:B696,B697,$E$2:E696,"")),"")</f>
        <v/>
      </c>
      <c r="G697" s="46" t="str">
        <f>IF(F697=1,COUNTIF($F$1:F697,1),"")</f>
        <v/>
      </c>
      <c r="H697" s="46">
        <f t="shared" si="34"/>
        <v>0</v>
      </c>
      <c r="I697" s="46" t="b">
        <f t="shared" si="35"/>
        <v>0</v>
      </c>
      <c r="J697" s="46" t="str">
        <f>IF(I697=FALSE,"",B697&amp;"@"&amp;COUNTIFS($B$2:B697,B697,$I$2:I697,TRUE))</f>
        <v/>
      </c>
    </row>
    <row r="698" spans="1:10">
      <c r="A698" s="6" t="s">
        <v>1617</v>
      </c>
      <c r="B698" s="6" t="s">
        <v>680</v>
      </c>
      <c r="C698" s="6">
        <v>4</v>
      </c>
      <c r="D698" s="6">
        <v>1</v>
      </c>
      <c r="E698" s="46" t="str">
        <f t="shared" si="33"/>
        <v/>
      </c>
      <c r="F698" s="81" t="str">
        <f>IF(E698="기사임",(COUNTIF($B$2:B698,B698)-COUNTIFS($B$2:B697,B698,$E$2:E697,"")),"")</f>
        <v/>
      </c>
      <c r="G698" s="46" t="str">
        <f>IF(F698=1,COUNTIF($F$1:F698,1),"")</f>
        <v/>
      </c>
      <c r="H698" s="46">
        <f t="shared" si="34"/>
        <v>0</v>
      </c>
      <c r="I698" s="46" t="b">
        <f t="shared" si="35"/>
        <v>0</v>
      </c>
      <c r="J698" s="46" t="str">
        <f>IF(I698=FALSE,"",B698&amp;"@"&amp;COUNTIFS($B$2:B698,B698,$I$2:I698,TRUE))</f>
        <v/>
      </c>
    </row>
    <row r="699" spans="1:10">
      <c r="A699" s="6" t="s">
        <v>2178</v>
      </c>
      <c r="B699" s="6" t="s">
        <v>678</v>
      </c>
      <c r="C699" s="6">
        <v>4</v>
      </c>
      <c r="D699" s="6">
        <v>1</v>
      </c>
      <c r="E699" s="46" t="str">
        <f t="shared" si="33"/>
        <v/>
      </c>
      <c r="F699" s="81" t="str">
        <f>IF(E699="기사임",(COUNTIF($B$2:B699,B699)-COUNTIFS($B$2:B698,B699,$E$2:E698,"")),"")</f>
        <v/>
      </c>
      <c r="G699" s="46" t="str">
        <f>IF(F699=1,COUNTIF($F$1:F699,1),"")</f>
        <v/>
      </c>
      <c r="H699" s="46">
        <f t="shared" si="34"/>
        <v>0</v>
      </c>
      <c r="I699" s="46" t="b">
        <f t="shared" si="35"/>
        <v>0</v>
      </c>
      <c r="J699" s="46" t="str">
        <f>IF(I699=FALSE,"",B699&amp;"@"&amp;COUNTIFS($B$2:B699,B699,$I$2:I699,TRUE))</f>
        <v/>
      </c>
    </row>
    <row r="700" spans="1:10">
      <c r="A700" s="6" t="s">
        <v>1616</v>
      </c>
      <c r="B700" s="6" t="s">
        <v>679</v>
      </c>
      <c r="C700" s="6">
        <v>4</v>
      </c>
      <c r="D700" s="6">
        <v>4</v>
      </c>
      <c r="E700" s="46" t="str">
        <f t="shared" si="33"/>
        <v/>
      </c>
      <c r="F700" s="81" t="str">
        <f>IF(E700="기사임",(COUNTIF($B$2:B700,B700)-COUNTIFS($B$2:B699,B700,$E$2:E699,"")),"")</f>
        <v/>
      </c>
      <c r="G700" s="46" t="str">
        <f>IF(F700=1,COUNTIF($F$1:F700,1),"")</f>
        <v/>
      </c>
      <c r="H700" s="46">
        <f t="shared" si="34"/>
        <v>0</v>
      </c>
      <c r="I700" s="46" t="b">
        <f t="shared" si="35"/>
        <v>0</v>
      </c>
      <c r="J700" s="46" t="str">
        <f>IF(I700=FALSE,"",B700&amp;"@"&amp;COUNTIFS($B$2:B700,B700,$I$2:I700,TRUE))</f>
        <v/>
      </c>
    </row>
    <row r="701" spans="1:10">
      <c r="A701" s="6" t="s">
        <v>583</v>
      </c>
      <c r="B701" s="6" t="s">
        <v>690</v>
      </c>
      <c r="C701" s="6">
        <v>4</v>
      </c>
      <c r="D701" s="6">
        <v>2</v>
      </c>
      <c r="E701" s="46" t="str">
        <f t="shared" si="33"/>
        <v/>
      </c>
      <c r="F701" s="81" t="str">
        <f>IF(E701="기사임",(COUNTIF($B$2:B701,B701)-COUNTIFS($B$2:B700,B701,$E$2:E700,"")),"")</f>
        <v/>
      </c>
      <c r="G701" s="46" t="str">
        <f>IF(F701=1,COUNTIF($F$1:F701,1),"")</f>
        <v/>
      </c>
      <c r="H701" s="46">
        <f t="shared" si="34"/>
        <v>0</v>
      </c>
      <c r="I701" s="46" t="b">
        <f t="shared" si="35"/>
        <v>0</v>
      </c>
      <c r="J701" s="46" t="str">
        <f>IF(I701=FALSE,"",B701&amp;"@"&amp;COUNTIFS($B$2:B701,B701,$I$2:I701,TRUE))</f>
        <v/>
      </c>
    </row>
    <row r="702" spans="1:10">
      <c r="A702" s="6" t="s">
        <v>603</v>
      </c>
      <c r="B702" s="6" t="s">
        <v>676</v>
      </c>
      <c r="C702" s="6">
        <v>4</v>
      </c>
      <c r="D702" s="6">
        <v>2</v>
      </c>
      <c r="E702" s="46" t="str">
        <f t="shared" si="33"/>
        <v/>
      </c>
      <c r="F702" s="81" t="str">
        <f>IF(E702="기사임",(COUNTIF($B$2:B702,B702)-COUNTIFS($B$2:B701,B702,$E$2:E701,"")),"")</f>
        <v/>
      </c>
      <c r="G702" s="46" t="str">
        <f>IF(F702=1,COUNTIF($F$1:F702,1),"")</f>
        <v/>
      </c>
      <c r="H702" s="46">
        <f t="shared" si="34"/>
        <v>0</v>
      </c>
      <c r="I702" s="46" t="b">
        <f t="shared" si="35"/>
        <v>0</v>
      </c>
      <c r="J702" s="46" t="str">
        <f>IF(I702=FALSE,"",B702&amp;"@"&amp;COUNTIFS($B$2:B702,B702,$I$2:I702,TRUE))</f>
        <v/>
      </c>
    </row>
    <row r="703" spans="1:10">
      <c r="A703" s="6" t="s">
        <v>547</v>
      </c>
      <c r="B703" s="6" t="s">
        <v>676</v>
      </c>
      <c r="C703" s="6">
        <v>4</v>
      </c>
      <c r="D703" s="6">
        <v>2</v>
      </c>
      <c r="E703" s="46" t="str">
        <f t="shared" si="33"/>
        <v/>
      </c>
      <c r="F703" s="81" t="str">
        <f>IF(E703="기사임",(COUNTIF($B$2:B703,B703)-COUNTIFS($B$2:B702,B703,$E$2:E702,"")),"")</f>
        <v/>
      </c>
      <c r="G703" s="46" t="str">
        <f>IF(F703=1,COUNTIF($F$1:F703,1),"")</f>
        <v/>
      </c>
      <c r="H703" s="46">
        <f t="shared" si="34"/>
        <v>0</v>
      </c>
      <c r="I703" s="46" t="b">
        <f t="shared" si="35"/>
        <v>0</v>
      </c>
      <c r="J703" s="46" t="str">
        <f>IF(I703=FALSE,"",B703&amp;"@"&amp;COUNTIFS($B$2:B703,B703,$I$2:I703,TRUE))</f>
        <v/>
      </c>
    </row>
    <row r="704" spans="1:10">
      <c r="A704" s="6" t="s">
        <v>630</v>
      </c>
      <c r="B704" s="6" t="s">
        <v>676</v>
      </c>
      <c r="C704" s="6">
        <v>4</v>
      </c>
      <c r="D704" s="6">
        <v>3</v>
      </c>
      <c r="E704" s="46" t="str">
        <f t="shared" si="33"/>
        <v/>
      </c>
      <c r="F704" s="81" t="str">
        <f>IF(E704="기사임",(COUNTIF($B$2:B704,B704)-COUNTIFS($B$2:B703,B704,$E$2:E703,"")),"")</f>
        <v/>
      </c>
      <c r="G704" s="46" t="str">
        <f>IF(F704=1,COUNTIF($F$1:F704,1),"")</f>
        <v/>
      </c>
      <c r="H704" s="46">
        <f t="shared" si="34"/>
        <v>0</v>
      </c>
      <c r="I704" s="46" t="b">
        <f t="shared" si="35"/>
        <v>0</v>
      </c>
      <c r="J704" s="46" t="str">
        <f>IF(I704=FALSE,"",B704&amp;"@"&amp;COUNTIFS($B$2:B704,B704,$I$2:I704,TRUE))</f>
        <v/>
      </c>
    </row>
    <row r="705" spans="1:10">
      <c r="A705" s="6" t="s">
        <v>960</v>
      </c>
      <c r="B705" s="6" t="s">
        <v>677</v>
      </c>
      <c r="C705" s="6">
        <v>4</v>
      </c>
      <c r="D705" s="6">
        <v>3</v>
      </c>
      <c r="E705" s="46" t="str">
        <f t="shared" si="33"/>
        <v/>
      </c>
      <c r="F705" s="81" t="str">
        <f>IF(E705="기사임",(COUNTIF($B$2:B705,B705)-COUNTIFS($B$2:B704,B705,$E$2:E704,"")),"")</f>
        <v/>
      </c>
      <c r="G705" s="46" t="str">
        <f>IF(F705=1,COUNTIF($F$1:F705,1),"")</f>
        <v/>
      </c>
      <c r="H705" s="46">
        <f t="shared" si="34"/>
        <v>0</v>
      </c>
      <c r="I705" s="46" t="b">
        <f t="shared" si="35"/>
        <v>0</v>
      </c>
      <c r="J705" s="46" t="str">
        <f>IF(I705=FALSE,"",B705&amp;"@"&amp;COUNTIFS($B$2:B705,B705,$I$2:I705,TRUE))</f>
        <v/>
      </c>
    </row>
    <row r="706" spans="1:10">
      <c r="A706" s="6" t="s">
        <v>960</v>
      </c>
      <c r="B706" s="6" t="s">
        <v>676</v>
      </c>
      <c r="C706" s="6">
        <v>4</v>
      </c>
      <c r="D706" s="6">
        <v>3</v>
      </c>
      <c r="E706" s="46" t="str">
        <f t="shared" ref="E706:E769" si="36">IF(AND(LEFT(A706,17)="/global/archives/",ISNUMBER(_xlfn.NUMBERVALUE(MID(A706,18,1))),ISERROR(FIND("ckattempt",A706)),ISERROR(FIND("preview",A706))),"기사임","")</f>
        <v/>
      </c>
      <c r="F706" s="81" t="str">
        <f>IF(E706="기사임",(COUNTIF($B$2:B706,B706)-COUNTIFS($B$2:B705,B706,$E$2:E705,"")),"")</f>
        <v/>
      </c>
      <c r="G706" s="46" t="str">
        <f>IF(F706=1,COUNTIF($F$1:F706,1),"")</f>
        <v/>
      </c>
      <c r="H706" s="46">
        <f t="shared" ref="H706:H769" si="37">COUNTIF($L$2:$L$4,B706)</f>
        <v>0</v>
      </c>
      <c r="I706" s="46" t="b">
        <f t="shared" si="35"/>
        <v>0</v>
      </c>
      <c r="J706" s="46" t="str">
        <f>IF(I706=FALSE,"",B706&amp;"@"&amp;COUNTIFS($B$2:B706,B706,$I$2:I706,TRUE))</f>
        <v/>
      </c>
    </row>
    <row r="707" spans="1:10">
      <c r="A707" s="6" t="s">
        <v>2299</v>
      </c>
      <c r="B707" s="6" t="s">
        <v>675</v>
      </c>
      <c r="C707" s="6">
        <v>4</v>
      </c>
      <c r="D707" s="6">
        <v>1</v>
      </c>
      <c r="E707" s="46" t="str">
        <f t="shared" si="36"/>
        <v/>
      </c>
      <c r="F707" s="81" t="str">
        <f>IF(E707="기사임",(COUNTIF($B$2:B707,B707)-COUNTIFS($B$2:B706,B707,$E$2:E706,"")),"")</f>
        <v/>
      </c>
      <c r="G707" s="46" t="str">
        <f>IF(F707=1,COUNTIF($F$1:F707,1),"")</f>
        <v/>
      </c>
      <c r="H707" s="46">
        <f t="shared" si="37"/>
        <v>1</v>
      </c>
      <c r="I707" s="46" t="b">
        <f t="shared" ref="I707:I770" si="38">AND(H707=1,F707&gt;=1,F707&lt;&gt;"")</f>
        <v>0</v>
      </c>
      <c r="J707" s="46" t="str">
        <f>IF(I707=FALSE,"",B707&amp;"@"&amp;COUNTIFS($B$2:B707,B707,$I$2:I707,TRUE))</f>
        <v/>
      </c>
    </row>
    <row r="708" spans="1:10">
      <c r="A708" s="6" t="s">
        <v>1376</v>
      </c>
      <c r="B708" s="6" t="s">
        <v>676</v>
      </c>
      <c r="C708" s="6">
        <v>4</v>
      </c>
      <c r="D708" s="6">
        <v>3</v>
      </c>
      <c r="E708" s="46" t="str">
        <f t="shared" si="36"/>
        <v/>
      </c>
      <c r="F708" s="81" t="str">
        <f>IF(E708="기사임",(COUNTIF($B$2:B708,B708)-COUNTIFS($B$2:B707,B708,$E$2:E707,"")),"")</f>
        <v/>
      </c>
      <c r="G708" s="46" t="str">
        <f>IF(F708=1,COUNTIF($F$1:F708,1),"")</f>
        <v/>
      </c>
      <c r="H708" s="46">
        <f t="shared" si="37"/>
        <v>0</v>
      </c>
      <c r="I708" s="46" t="b">
        <f t="shared" si="38"/>
        <v>0</v>
      </c>
      <c r="J708" s="46" t="str">
        <f>IF(I708=FALSE,"",B708&amp;"@"&amp;COUNTIFS($B$2:B708,B708,$I$2:I708,TRUE))</f>
        <v/>
      </c>
    </row>
    <row r="709" spans="1:10">
      <c r="A709" s="6" t="s">
        <v>617</v>
      </c>
      <c r="B709" s="6" t="s">
        <v>675</v>
      </c>
      <c r="C709" s="6">
        <v>4</v>
      </c>
      <c r="D709" s="6">
        <v>5</v>
      </c>
      <c r="E709" s="46" t="str">
        <f t="shared" si="36"/>
        <v/>
      </c>
      <c r="F709" s="81" t="str">
        <f>IF(E709="기사임",(COUNTIF($B$2:B709,B709)-COUNTIFS($B$2:B708,B709,$E$2:E708,"")),"")</f>
        <v/>
      </c>
      <c r="G709" s="46" t="str">
        <f>IF(F709=1,COUNTIF($F$1:F709,1),"")</f>
        <v/>
      </c>
      <c r="H709" s="46">
        <f t="shared" si="37"/>
        <v>1</v>
      </c>
      <c r="I709" s="46" t="b">
        <f t="shared" si="38"/>
        <v>0</v>
      </c>
      <c r="J709" s="46" t="str">
        <f>IF(I709=FALSE,"",B709&amp;"@"&amp;COUNTIFS($B$2:B709,B709,$I$2:I709,TRUE))</f>
        <v/>
      </c>
    </row>
    <row r="710" spans="1:10">
      <c r="A710" s="6" t="s">
        <v>563</v>
      </c>
      <c r="B710" s="6" t="s">
        <v>675</v>
      </c>
      <c r="C710" s="6">
        <v>4</v>
      </c>
      <c r="D710" s="6">
        <v>3</v>
      </c>
      <c r="E710" s="46" t="str">
        <f t="shared" si="36"/>
        <v/>
      </c>
      <c r="F710" s="81" t="str">
        <f>IF(E710="기사임",(COUNTIF($B$2:B710,B710)-COUNTIFS($B$2:B709,B710,$E$2:E709,"")),"")</f>
        <v/>
      </c>
      <c r="G710" s="46" t="str">
        <f>IF(F710=1,COUNTIF($F$1:F710,1),"")</f>
        <v/>
      </c>
      <c r="H710" s="46">
        <f t="shared" si="37"/>
        <v>1</v>
      </c>
      <c r="I710" s="46" t="b">
        <f t="shared" si="38"/>
        <v>0</v>
      </c>
      <c r="J710" s="46" t="str">
        <f>IF(I710=FALSE,"",B710&amp;"@"&amp;COUNTIFS($B$2:B710,B710,$I$2:I710,TRUE))</f>
        <v/>
      </c>
    </row>
    <row r="711" spans="1:10">
      <c r="A711" s="6" t="s">
        <v>2187</v>
      </c>
      <c r="B711" s="6" t="s">
        <v>678</v>
      </c>
      <c r="C711" s="6">
        <v>4</v>
      </c>
      <c r="D711" s="6">
        <v>2</v>
      </c>
      <c r="E711" s="46" t="str">
        <f t="shared" si="36"/>
        <v/>
      </c>
      <c r="F711" s="81" t="str">
        <f>IF(E711="기사임",(COUNTIF($B$2:B711,B711)-COUNTIFS($B$2:B710,B711,$E$2:E710,"")),"")</f>
        <v/>
      </c>
      <c r="G711" s="46" t="str">
        <f>IF(F711=1,COUNTIF($F$1:F711,1),"")</f>
        <v/>
      </c>
      <c r="H711" s="46">
        <f t="shared" si="37"/>
        <v>0</v>
      </c>
      <c r="I711" s="46" t="b">
        <f t="shared" si="38"/>
        <v>0</v>
      </c>
      <c r="J711" s="46" t="str">
        <f>IF(I711=FALSE,"",B711&amp;"@"&amp;COUNTIFS($B$2:B711,B711,$I$2:I711,TRUE))</f>
        <v/>
      </c>
    </row>
    <row r="712" spans="1:10">
      <c r="A712" s="6" t="s">
        <v>1074</v>
      </c>
      <c r="B712" s="6" t="s">
        <v>686</v>
      </c>
      <c r="C712" s="6">
        <v>4</v>
      </c>
      <c r="D712" s="6">
        <v>3</v>
      </c>
      <c r="E712" s="46" t="str">
        <f t="shared" si="36"/>
        <v/>
      </c>
      <c r="F712" s="81" t="str">
        <f>IF(E712="기사임",(COUNTIF($B$2:B712,B712)-COUNTIFS($B$2:B711,B712,$E$2:E711,"")),"")</f>
        <v/>
      </c>
      <c r="G712" s="46" t="str">
        <f>IF(F712=1,COUNTIF($F$1:F712,1),"")</f>
        <v/>
      </c>
      <c r="H712" s="46">
        <f t="shared" si="37"/>
        <v>0</v>
      </c>
      <c r="I712" s="46" t="b">
        <f t="shared" si="38"/>
        <v>0</v>
      </c>
      <c r="J712" s="46" t="str">
        <f>IF(I712=FALSE,"",B712&amp;"@"&amp;COUNTIFS($B$2:B712,B712,$I$2:I712,TRUE))</f>
        <v/>
      </c>
    </row>
    <row r="713" spans="1:10">
      <c r="A713" s="6" t="s">
        <v>498</v>
      </c>
      <c r="B713" s="6" t="s">
        <v>690</v>
      </c>
      <c r="C713" s="6">
        <v>4</v>
      </c>
      <c r="D713" s="6">
        <v>4</v>
      </c>
      <c r="E713" s="46" t="str">
        <f t="shared" si="36"/>
        <v/>
      </c>
      <c r="F713" s="81" t="str">
        <f>IF(E713="기사임",(COUNTIF($B$2:B713,B713)-COUNTIFS($B$2:B712,B713,$E$2:E712,"")),"")</f>
        <v/>
      </c>
      <c r="G713" s="46" t="str">
        <f>IF(F713=1,COUNTIF($F$1:F713,1),"")</f>
        <v/>
      </c>
      <c r="H713" s="46">
        <f t="shared" si="37"/>
        <v>0</v>
      </c>
      <c r="I713" s="46" t="b">
        <f t="shared" si="38"/>
        <v>0</v>
      </c>
      <c r="J713" s="46" t="str">
        <f>IF(I713=FALSE,"",B713&amp;"@"&amp;COUNTIFS($B$2:B713,B713,$I$2:I713,TRUE))</f>
        <v/>
      </c>
    </row>
    <row r="714" spans="1:10">
      <c r="A714" s="6" t="s">
        <v>643</v>
      </c>
      <c r="B714" s="6" t="s">
        <v>675</v>
      </c>
      <c r="C714" s="6">
        <v>4</v>
      </c>
      <c r="D714" s="6">
        <v>3</v>
      </c>
      <c r="E714" s="46" t="str">
        <f t="shared" si="36"/>
        <v/>
      </c>
      <c r="F714" s="81" t="str">
        <f>IF(E714="기사임",(COUNTIF($B$2:B714,B714)-COUNTIFS($B$2:B713,B714,$E$2:E713,"")),"")</f>
        <v/>
      </c>
      <c r="G714" s="46" t="str">
        <f>IF(F714=1,COUNTIF($F$1:F714,1),"")</f>
        <v/>
      </c>
      <c r="H714" s="46">
        <f t="shared" si="37"/>
        <v>1</v>
      </c>
      <c r="I714" s="46" t="b">
        <f t="shared" si="38"/>
        <v>0</v>
      </c>
      <c r="J714" s="46" t="str">
        <f>IF(I714=FALSE,"",B714&amp;"@"&amp;COUNTIFS($B$2:B714,B714,$I$2:I714,TRUE))</f>
        <v/>
      </c>
    </row>
    <row r="715" spans="1:10">
      <c r="A715" s="6" t="s">
        <v>472</v>
      </c>
      <c r="B715" s="6" t="s">
        <v>718</v>
      </c>
      <c r="C715" s="6">
        <v>3</v>
      </c>
      <c r="D715" s="6">
        <v>2</v>
      </c>
      <c r="E715" s="46" t="str">
        <f t="shared" si="36"/>
        <v/>
      </c>
      <c r="F715" s="81" t="str">
        <f>IF(E715="기사임",(COUNTIF($B$2:B715,B715)-COUNTIFS($B$2:B714,B715,$E$2:E714,"")),"")</f>
        <v/>
      </c>
      <c r="G715" s="46" t="str">
        <f>IF(F715=1,COUNTIF($F$1:F715,1),"")</f>
        <v/>
      </c>
      <c r="H715" s="46">
        <f t="shared" si="37"/>
        <v>0</v>
      </c>
      <c r="I715" s="46" t="b">
        <f t="shared" si="38"/>
        <v>0</v>
      </c>
      <c r="J715" s="46" t="str">
        <f>IF(I715=FALSE,"",B715&amp;"@"&amp;COUNTIFS($B$2:B715,B715,$I$2:I715,TRUE))</f>
        <v/>
      </c>
    </row>
    <row r="716" spans="1:10">
      <c r="A716" s="6" t="s">
        <v>472</v>
      </c>
      <c r="B716" s="6" t="s">
        <v>720</v>
      </c>
      <c r="C716" s="6">
        <v>3</v>
      </c>
      <c r="D716" s="6">
        <v>2</v>
      </c>
      <c r="E716" s="46" t="str">
        <f t="shared" si="36"/>
        <v/>
      </c>
      <c r="F716" s="81" t="str">
        <f>IF(E716="기사임",(COUNTIF($B$2:B716,B716)-COUNTIFS($B$2:B715,B716,$E$2:E715,"")),"")</f>
        <v/>
      </c>
      <c r="G716" s="46" t="str">
        <f>IF(F716=1,COUNTIF($F$1:F716,1),"")</f>
        <v/>
      </c>
      <c r="H716" s="46">
        <f t="shared" si="37"/>
        <v>0</v>
      </c>
      <c r="I716" s="46" t="b">
        <f t="shared" si="38"/>
        <v>0</v>
      </c>
      <c r="J716" s="46" t="str">
        <f>IF(I716=FALSE,"",B716&amp;"@"&amp;COUNTIFS($B$2:B716,B716,$I$2:I716,TRUE))</f>
        <v/>
      </c>
    </row>
    <row r="717" spans="1:10">
      <c r="A717" s="6" t="s">
        <v>472</v>
      </c>
      <c r="B717" s="6" t="s">
        <v>709</v>
      </c>
      <c r="C717" s="6">
        <v>3</v>
      </c>
      <c r="D717" s="6">
        <v>3</v>
      </c>
      <c r="E717" s="46" t="str">
        <f t="shared" si="36"/>
        <v/>
      </c>
      <c r="F717" s="81" t="str">
        <f>IF(E717="기사임",(COUNTIF($B$2:B717,B717)-COUNTIFS($B$2:B716,B717,$E$2:E716,"")),"")</f>
        <v/>
      </c>
      <c r="G717" s="46" t="str">
        <f>IF(F717=1,COUNTIF($F$1:F717,1),"")</f>
        <v/>
      </c>
      <c r="H717" s="46">
        <f t="shared" si="37"/>
        <v>0</v>
      </c>
      <c r="I717" s="46" t="b">
        <f t="shared" si="38"/>
        <v>0</v>
      </c>
      <c r="J717" s="46" t="str">
        <f>IF(I717=FALSE,"",B717&amp;"@"&amp;COUNTIFS($B$2:B717,B717,$I$2:I717,TRUE))</f>
        <v/>
      </c>
    </row>
    <row r="718" spans="1:10">
      <c r="A718" s="6" t="s">
        <v>553</v>
      </c>
      <c r="B718" s="6" t="s">
        <v>687</v>
      </c>
      <c r="C718" s="6">
        <v>3</v>
      </c>
      <c r="D718" s="6">
        <v>2</v>
      </c>
      <c r="E718" s="46" t="str">
        <f t="shared" si="36"/>
        <v>기사임</v>
      </c>
      <c r="F718" s="81">
        <f>IF(E718="기사임",(COUNTIF($B$2:B718,B718)-COUNTIFS($B$2:B717,B718,$E$2:E717,"")),"")</f>
        <v>6</v>
      </c>
      <c r="G718" s="46" t="str">
        <f>IF(F718=1,COUNTIF($F$1:F718,1),"")</f>
        <v/>
      </c>
      <c r="H718" s="46">
        <f t="shared" si="37"/>
        <v>0</v>
      </c>
      <c r="I718" s="46" t="b">
        <f t="shared" si="38"/>
        <v>0</v>
      </c>
      <c r="J718" s="46" t="str">
        <f>IF(I718=FALSE,"",B718&amp;"@"&amp;COUNTIFS($B$2:B718,B718,$I$2:I718,TRUE))</f>
        <v/>
      </c>
    </row>
    <row r="719" spans="1:10">
      <c r="A719" s="6" t="s">
        <v>489</v>
      </c>
      <c r="B719" s="6" t="s">
        <v>676</v>
      </c>
      <c r="C719" s="6">
        <v>3</v>
      </c>
      <c r="D719" s="6">
        <v>4</v>
      </c>
      <c r="E719" s="46" t="str">
        <f t="shared" si="36"/>
        <v>기사임</v>
      </c>
      <c r="F719" s="81">
        <f>IF(E719="기사임",(COUNTIF($B$2:B719,B719)-COUNTIFS($B$2:B718,B719,$E$2:E718,"")),"")</f>
        <v>90</v>
      </c>
      <c r="G719" s="46" t="str">
        <f>IF(F719=1,COUNTIF($F$1:F719,1),"")</f>
        <v/>
      </c>
      <c r="H719" s="46">
        <f t="shared" si="37"/>
        <v>0</v>
      </c>
      <c r="I719" s="46" t="b">
        <f t="shared" si="38"/>
        <v>0</v>
      </c>
      <c r="J719" s="46" t="str">
        <f>IF(I719=FALSE,"",B719&amp;"@"&amp;COUNTIFS($B$2:B719,B719,$I$2:I719,TRUE))</f>
        <v/>
      </c>
    </row>
    <row r="720" spans="1:10">
      <c r="A720" s="6" t="s">
        <v>480</v>
      </c>
      <c r="B720" s="6" t="s">
        <v>677</v>
      </c>
      <c r="C720" s="6">
        <v>3</v>
      </c>
      <c r="D720" s="6">
        <v>3</v>
      </c>
      <c r="E720" s="46" t="str">
        <f t="shared" si="36"/>
        <v>기사임</v>
      </c>
      <c r="F720" s="81">
        <f>IF(E720="기사임",(COUNTIF($B$2:B720,B720)-COUNTIFS($B$2:B719,B720,$E$2:E719,"")),"")</f>
        <v>75</v>
      </c>
      <c r="G720" s="46" t="str">
        <f>IF(F720=1,COUNTIF($F$1:F720,1),"")</f>
        <v/>
      </c>
      <c r="H720" s="46">
        <f t="shared" si="37"/>
        <v>0</v>
      </c>
      <c r="I720" s="46" t="b">
        <f t="shared" si="38"/>
        <v>0</v>
      </c>
      <c r="J720" s="46" t="str">
        <f>IF(I720=FALSE,"",B720&amp;"@"&amp;COUNTIFS($B$2:B720,B720,$I$2:I720,TRUE))</f>
        <v/>
      </c>
    </row>
    <row r="721" spans="1:10">
      <c r="A721" s="6" t="s">
        <v>577</v>
      </c>
      <c r="B721" s="6" t="s">
        <v>680</v>
      </c>
      <c r="C721" s="6">
        <v>3</v>
      </c>
      <c r="D721" s="6">
        <v>3</v>
      </c>
      <c r="E721" s="46" t="str">
        <f t="shared" si="36"/>
        <v>기사임</v>
      </c>
      <c r="F721" s="81">
        <f>IF(E721="기사임",(COUNTIF($B$2:B721,B721)-COUNTIFS($B$2:B720,B721,$E$2:E720,"")),"")</f>
        <v>35</v>
      </c>
      <c r="G721" s="46" t="str">
        <f>IF(F721=1,COUNTIF($F$1:F721,1),"")</f>
        <v/>
      </c>
      <c r="H721" s="46">
        <f t="shared" si="37"/>
        <v>0</v>
      </c>
      <c r="I721" s="46" t="b">
        <f t="shared" si="38"/>
        <v>0</v>
      </c>
      <c r="J721" s="46" t="str">
        <f>IF(I721=FALSE,"",B721&amp;"@"&amp;COUNTIFS($B$2:B721,B721,$I$2:I721,TRUE))</f>
        <v/>
      </c>
    </row>
    <row r="722" spans="1:10">
      <c r="A722" s="6" t="s">
        <v>577</v>
      </c>
      <c r="B722" s="6" t="s">
        <v>690</v>
      </c>
      <c r="C722" s="6">
        <v>3</v>
      </c>
      <c r="D722" s="6">
        <v>3</v>
      </c>
      <c r="E722" s="46" t="str">
        <f t="shared" si="36"/>
        <v>기사임</v>
      </c>
      <c r="F722" s="81">
        <f>IF(E722="기사임",(COUNTIF($B$2:B722,B722)-COUNTIFS($B$2:B721,B722,$E$2:E721,"")),"")</f>
        <v>24</v>
      </c>
      <c r="G722" s="46" t="str">
        <f>IF(F722=1,COUNTIF($F$1:F722,1),"")</f>
        <v/>
      </c>
      <c r="H722" s="46">
        <f t="shared" si="37"/>
        <v>0</v>
      </c>
      <c r="I722" s="46" t="b">
        <f t="shared" si="38"/>
        <v>0</v>
      </c>
      <c r="J722" s="46" t="str">
        <f>IF(I722=FALSE,"",B722&amp;"@"&amp;COUNTIFS($B$2:B722,B722,$I$2:I722,TRUE))</f>
        <v/>
      </c>
    </row>
    <row r="723" spans="1:10">
      <c r="A723" s="6" t="s">
        <v>555</v>
      </c>
      <c r="B723" s="6" t="s">
        <v>681</v>
      </c>
      <c r="C723" s="6">
        <v>3</v>
      </c>
      <c r="D723" s="6">
        <v>4</v>
      </c>
      <c r="E723" s="46" t="str">
        <f t="shared" si="36"/>
        <v>기사임</v>
      </c>
      <c r="F723" s="81">
        <f>IF(E723="기사임",(COUNTIF($B$2:B723,B723)-COUNTIFS($B$2:B722,B723,$E$2:E722,"")),"")</f>
        <v>14</v>
      </c>
      <c r="G723" s="46" t="str">
        <f>IF(F723=1,COUNTIF($F$1:F723,1),"")</f>
        <v/>
      </c>
      <c r="H723" s="46">
        <f t="shared" si="37"/>
        <v>0</v>
      </c>
      <c r="I723" s="46" t="b">
        <f t="shared" si="38"/>
        <v>0</v>
      </c>
      <c r="J723" s="46" t="str">
        <f>IF(I723=FALSE,"",B723&amp;"@"&amp;COUNTIFS($B$2:B723,B723,$I$2:I723,TRUE))</f>
        <v/>
      </c>
    </row>
    <row r="724" spans="1:10">
      <c r="A724" s="6" t="s">
        <v>659</v>
      </c>
      <c r="B724" s="6" t="s">
        <v>677</v>
      </c>
      <c r="C724" s="6">
        <v>3</v>
      </c>
      <c r="D724" s="6">
        <v>3</v>
      </c>
      <c r="E724" s="46" t="str">
        <f t="shared" si="36"/>
        <v>기사임</v>
      </c>
      <c r="F724" s="81">
        <f>IF(E724="기사임",(COUNTIF($B$2:B724,B724)-COUNTIFS($B$2:B723,B724,$E$2:E723,"")),"")</f>
        <v>76</v>
      </c>
      <c r="G724" s="46" t="str">
        <f>IF(F724=1,COUNTIF($F$1:F724,1),"")</f>
        <v/>
      </c>
      <c r="H724" s="46">
        <f t="shared" si="37"/>
        <v>0</v>
      </c>
      <c r="I724" s="46" t="b">
        <f t="shared" si="38"/>
        <v>0</v>
      </c>
      <c r="J724" s="46" t="str">
        <f>IF(I724=FALSE,"",B724&amp;"@"&amp;COUNTIFS($B$2:B724,B724,$I$2:I724,TRUE))</f>
        <v/>
      </c>
    </row>
    <row r="725" spans="1:10">
      <c r="A725" s="6" t="s">
        <v>659</v>
      </c>
      <c r="B725" s="6" t="s">
        <v>707</v>
      </c>
      <c r="C725" s="6">
        <v>3</v>
      </c>
      <c r="D725" s="6">
        <v>3</v>
      </c>
      <c r="E725" s="46" t="str">
        <f t="shared" si="36"/>
        <v>기사임</v>
      </c>
      <c r="F725" s="81">
        <f>IF(E725="기사임",(COUNTIF($B$2:B725,B725)-COUNTIFS($B$2:B724,B725,$E$2:E724,"")),"")</f>
        <v>5</v>
      </c>
      <c r="G725" s="46" t="str">
        <f>IF(F725=1,COUNTIF($F$1:F725,1),"")</f>
        <v/>
      </c>
      <c r="H725" s="46">
        <f t="shared" si="37"/>
        <v>0</v>
      </c>
      <c r="I725" s="46" t="b">
        <f t="shared" si="38"/>
        <v>0</v>
      </c>
      <c r="J725" s="46" t="str">
        <f>IF(I725=FALSE,"",B725&amp;"@"&amp;COUNTIFS($B$2:B725,B725,$I$2:I725,TRUE))</f>
        <v/>
      </c>
    </row>
    <row r="726" spans="1:10">
      <c r="A726" s="6" t="s">
        <v>520</v>
      </c>
      <c r="B726" s="6" t="s">
        <v>681</v>
      </c>
      <c r="C726" s="6">
        <v>3</v>
      </c>
      <c r="D726" s="6">
        <v>1</v>
      </c>
      <c r="E726" s="46" t="str">
        <f t="shared" si="36"/>
        <v>기사임</v>
      </c>
      <c r="F726" s="81">
        <f>IF(E726="기사임",(COUNTIF($B$2:B726,B726)-COUNTIFS($B$2:B725,B726,$E$2:E725,"")),"")</f>
        <v>15</v>
      </c>
      <c r="G726" s="46" t="str">
        <f>IF(F726=1,COUNTIF($F$1:F726,1),"")</f>
        <v/>
      </c>
      <c r="H726" s="46">
        <f t="shared" si="37"/>
        <v>0</v>
      </c>
      <c r="I726" s="46" t="b">
        <f t="shared" si="38"/>
        <v>0</v>
      </c>
      <c r="J726" s="46" t="str">
        <f>IF(I726=FALSE,"",B726&amp;"@"&amp;COUNTIFS($B$2:B726,B726,$I$2:I726,TRUE))</f>
        <v/>
      </c>
    </row>
    <row r="727" spans="1:10">
      <c r="A727" s="6" t="s">
        <v>520</v>
      </c>
      <c r="B727" s="6" t="s">
        <v>677</v>
      </c>
      <c r="C727" s="6">
        <v>3</v>
      </c>
      <c r="D727" s="6">
        <v>3</v>
      </c>
      <c r="E727" s="46" t="str">
        <f t="shared" si="36"/>
        <v>기사임</v>
      </c>
      <c r="F727" s="81">
        <f>IF(E727="기사임",(COUNTIF($B$2:B727,B727)-COUNTIFS($B$2:B726,B727,$E$2:E726,"")),"")</f>
        <v>77</v>
      </c>
      <c r="G727" s="46" t="str">
        <f>IF(F727=1,COUNTIF($F$1:F727,1),"")</f>
        <v/>
      </c>
      <c r="H727" s="46">
        <f t="shared" si="37"/>
        <v>0</v>
      </c>
      <c r="I727" s="46" t="b">
        <f t="shared" si="38"/>
        <v>0</v>
      </c>
      <c r="J727" s="46" t="str">
        <f>IF(I727=FALSE,"",B727&amp;"@"&amp;COUNTIFS($B$2:B727,B727,$I$2:I727,TRUE))</f>
        <v/>
      </c>
    </row>
    <row r="728" spans="1:10">
      <c r="A728" s="6" t="s">
        <v>644</v>
      </c>
      <c r="B728" s="6" t="s">
        <v>680</v>
      </c>
      <c r="C728" s="6">
        <v>3</v>
      </c>
      <c r="D728" s="6">
        <v>3</v>
      </c>
      <c r="E728" s="46" t="str">
        <f t="shared" si="36"/>
        <v>기사임</v>
      </c>
      <c r="F728" s="81">
        <f>IF(E728="기사임",(COUNTIF($B$2:B728,B728)-COUNTIFS($B$2:B727,B728,$E$2:E727,"")),"")</f>
        <v>36</v>
      </c>
      <c r="G728" s="46" t="str">
        <f>IF(F728=1,COUNTIF($F$1:F728,1),"")</f>
        <v/>
      </c>
      <c r="H728" s="46">
        <f t="shared" si="37"/>
        <v>0</v>
      </c>
      <c r="I728" s="46" t="b">
        <f t="shared" si="38"/>
        <v>0</v>
      </c>
      <c r="J728" s="46" t="str">
        <f>IF(I728=FALSE,"",B728&amp;"@"&amp;COUNTIFS($B$2:B728,B728,$I$2:I728,TRUE))</f>
        <v/>
      </c>
    </row>
    <row r="729" spans="1:10">
      <c r="A729" s="6" t="s">
        <v>531</v>
      </c>
      <c r="B729" s="6" t="s">
        <v>675</v>
      </c>
      <c r="C729" s="6">
        <v>3</v>
      </c>
      <c r="D729" s="6">
        <v>3</v>
      </c>
      <c r="E729" s="46" t="str">
        <f t="shared" si="36"/>
        <v>기사임</v>
      </c>
      <c r="F729" s="81">
        <f>IF(E729="기사임",(COUNTIF($B$2:B729,B729)-COUNTIFS($B$2:B728,B729,$E$2:E728,"")),"")</f>
        <v>93</v>
      </c>
      <c r="G729" s="46" t="str">
        <f>IF(F729=1,COUNTIF($F$1:F729,1),"")</f>
        <v/>
      </c>
      <c r="H729" s="46">
        <f t="shared" si="37"/>
        <v>1</v>
      </c>
      <c r="I729" s="46" t="b">
        <f t="shared" si="38"/>
        <v>1</v>
      </c>
      <c r="J729" s="46" t="str">
        <f>IF(I729=FALSE,"",B729&amp;"@"&amp;COUNTIFS($B$2:B729,B729,$I$2:I729,TRUE))</f>
        <v>South Korea@93</v>
      </c>
    </row>
    <row r="730" spans="1:10">
      <c r="A730" s="6" t="s">
        <v>531</v>
      </c>
      <c r="B730" s="6" t="s">
        <v>690</v>
      </c>
      <c r="C730" s="6">
        <v>3</v>
      </c>
      <c r="D730" s="6">
        <v>1</v>
      </c>
      <c r="E730" s="46" t="str">
        <f t="shared" si="36"/>
        <v>기사임</v>
      </c>
      <c r="F730" s="81">
        <f>IF(E730="기사임",(COUNTIF($B$2:B730,B730)-COUNTIFS($B$2:B729,B730,$E$2:E729,"")),"")</f>
        <v>25</v>
      </c>
      <c r="G730" s="46" t="str">
        <f>IF(F730=1,COUNTIF($F$1:F730,1),"")</f>
        <v/>
      </c>
      <c r="H730" s="46">
        <f t="shared" si="37"/>
        <v>0</v>
      </c>
      <c r="I730" s="46" t="b">
        <f t="shared" si="38"/>
        <v>0</v>
      </c>
      <c r="J730" s="46" t="str">
        <f>IF(I730=FALSE,"",B730&amp;"@"&amp;COUNTIFS($B$2:B730,B730,$I$2:I730,TRUE))</f>
        <v/>
      </c>
    </row>
    <row r="731" spans="1:10">
      <c r="A731" s="6" t="s">
        <v>605</v>
      </c>
      <c r="B731" s="6" t="s">
        <v>675</v>
      </c>
      <c r="C731" s="6">
        <v>3</v>
      </c>
      <c r="D731" s="6">
        <v>4</v>
      </c>
      <c r="E731" s="46" t="str">
        <f t="shared" si="36"/>
        <v>기사임</v>
      </c>
      <c r="F731" s="81">
        <f>IF(E731="기사임",(COUNTIF($B$2:B731,B731)-COUNTIFS($B$2:B730,B731,$E$2:E730,"")),"")</f>
        <v>94</v>
      </c>
      <c r="G731" s="46" t="str">
        <f>IF(F731=1,COUNTIF($F$1:F731,1),"")</f>
        <v/>
      </c>
      <c r="H731" s="46">
        <f t="shared" si="37"/>
        <v>1</v>
      </c>
      <c r="I731" s="46" t="b">
        <f t="shared" si="38"/>
        <v>1</v>
      </c>
      <c r="J731" s="46" t="str">
        <f>IF(I731=FALSE,"",B731&amp;"@"&amp;COUNTIFS($B$2:B731,B731,$I$2:I731,TRUE))</f>
        <v>South Korea@94</v>
      </c>
    </row>
    <row r="732" spans="1:10">
      <c r="A732" s="6" t="s">
        <v>548</v>
      </c>
      <c r="B732" s="6" t="s">
        <v>690</v>
      </c>
      <c r="C732" s="6">
        <v>3</v>
      </c>
      <c r="D732" s="6">
        <v>4</v>
      </c>
      <c r="E732" s="46" t="str">
        <f t="shared" si="36"/>
        <v>기사임</v>
      </c>
      <c r="F732" s="81">
        <f>IF(E732="기사임",(COUNTIF($B$2:B732,B732)-COUNTIFS($B$2:B731,B732,$E$2:E731,"")),"")</f>
        <v>26</v>
      </c>
      <c r="G732" s="46" t="str">
        <f>IF(F732=1,COUNTIF($F$1:F732,1),"")</f>
        <v/>
      </c>
      <c r="H732" s="46">
        <f t="shared" si="37"/>
        <v>0</v>
      </c>
      <c r="I732" s="46" t="b">
        <f t="shared" si="38"/>
        <v>0</v>
      </c>
      <c r="J732" s="46" t="str">
        <f>IF(I732=FALSE,"",B732&amp;"@"&amp;COUNTIFS($B$2:B732,B732,$I$2:I732,TRUE))</f>
        <v/>
      </c>
    </row>
    <row r="733" spans="1:10">
      <c r="A733" s="6" t="s">
        <v>613</v>
      </c>
      <c r="B733" s="6" t="s">
        <v>677</v>
      </c>
      <c r="C733" s="6">
        <v>3</v>
      </c>
      <c r="D733" s="6">
        <v>3</v>
      </c>
      <c r="E733" s="46" t="str">
        <f t="shared" si="36"/>
        <v>기사임</v>
      </c>
      <c r="F733" s="81">
        <f>IF(E733="기사임",(COUNTIF($B$2:B733,B733)-COUNTIFS($B$2:B732,B733,$E$2:E732,"")),"")</f>
        <v>78</v>
      </c>
      <c r="G733" s="46" t="str">
        <f>IF(F733=1,COUNTIF($F$1:F733,1),"")</f>
        <v/>
      </c>
      <c r="H733" s="46">
        <f t="shared" si="37"/>
        <v>0</v>
      </c>
      <c r="I733" s="46" t="b">
        <f t="shared" si="38"/>
        <v>0</v>
      </c>
      <c r="J733" s="46" t="str">
        <f>IF(I733=FALSE,"",B733&amp;"@"&amp;COUNTIFS($B$2:B733,B733,$I$2:I733,TRUE))</f>
        <v/>
      </c>
    </row>
    <row r="734" spans="1:10">
      <c r="A734" s="6" t="s">
        <v>485</v>
      </c>
      <c r="B734" s="6" t="s">
        <v>722</v>
      </c>
      <c r="C734" s="6">
        <v>3</v>
      </c>
      <c r="D734" s="6">
        <v>3</v>
      </c>
      <c r="E734" s="46" t="str">
        <f t="shared" si="36"/>
        <v>기사임</v>
      </c>
      <c r="F734" s="81">
        <f>IF(E734="기사임",(COUNTIF($B$2:B734,B734)-COUNTIFS($B$2:B733,B734,$E$2:E733,"")),"")</f>
        <v>1</v>
      </c>
      <c r="G734" s="46">
        <f>IF(F734=1,COUNTIF($F$1:F734,1),"")</f>
        <v>39</v>
      </c>
      <c r="H734" s="46">
        <f t="shared" si="37"/>
        <v>0</v>
      </c>
      <c r="I734" s="46" t="b">
        <f t="shared" si="38"/>
        <v>0</v>
      </c>
      <c r="J734" s="46" t="str">
        <f>IF(I734=FALSE,"",B734&amp;"@"&amp;COUNTIFS($B$2:B734,B734,$I$2:I734,TRUE))</f>
        <v/>
      </c>
    </row>
    <row r="735" spans="1:10">
      <c r="A735" s="6" t="s">
        <v>485</v>
      </c>
      <c r="B735" s="6" t="s">
        <v>680</v>
      </c>
      <c r="C735" s="6">
        <v>3</v>
      </c>
      <c r="D735" s="6">
        <v>5</v>
      </c>
      <c r="E735" s="46" t="str">
        <f t="shared" si="36"/>
        <v>기사임</v>
      </c>
      <c r="F735" s="81">
        <f>IF(E735="기사임",(COUNTIF($B$2:B735,B735)-COUNTIFS($B$2:B734,B735,$E$2:E734,"")),"")</f>
        <v>37</v>
      </c>
      <c r="G735" s="46" t="str">
        <f>IF(F735=1,COUNTIF($F$1:F735,1),"")</f>
        <v/>
      </c>
      <c r="H735" s="46">
        <f t="shared" si="37"/>
        <v>0</v>
      </c>
      <c r="I735" s="46" t="b">
        <f t="shared" si="38"/>
        <v>0</v>
      </c>
      <c r="J735" s="46" t="str">
        <f>IF(I735=FALSE,"",B735&amp;"@"&amp;COUNTIFS($B$2:B735,B735,$I$2:I735,TRUE))</f>
        <v/>
      </c>
    </row>
    <row r="736" spans="1:10">
      <c r="A736" s="6" t="s">
        <v>485</v>
      </c>
      <c r="B736" s="6" t="s">
        <v>676</v>
      </c>
      <c r="C736" s="6">
        <v>3</v>
      </c>
      <c r="D736" s="6">
        <v>4</v>
      </c>
      <c r="E736" s="46" t="str">
        <f t="shared" si="36"/>
        <v>기사임</v>
      </c>
      <c r="F736" s="81">
        <f>IF(E736="기사임",(COUNTIF($B$2:B736,B736)-COUNTIFS($B$2:B735,B736,$E$2:E735,"")),"")</f>
        <v>91</v>
      </c>
      <c r="G736" s="46" t="str">
        <f>IF(F736=1,COUNTIF($F$1:F736,1),"")</f>
        <v/>
      </c>
      <c r="H736" s="46">
        <f t="shared" si="37"/>
        <v>0</v>
      </c>
      <c r="I736" s="46" t="b">
        <f t="shared" si="38"/>
        <v>0</v>
      </c>
      <c r="J736" s="46" t="str">
        <f>IF(I736=FALSE,"",B736&amp;"@"&amp;COUNTIFS($B$2:B736,B736,$I$2:I736,TRUE))</f>
        <v/>
      </c>
    </row>
    <row r="737" spans="1:10">
      <c r="A737" s="6" t="s">
        <v>532</v>
      </c>
      <c r="B737" s="6" t="s">
        <v>691</v>
      </c>
      <c r="C737" s="6">
        <v>3</v>
      </c>
      <c r="D737" s="6">
        <v>4</v>
      </c>
      <c r="E737" s="46" t="str">
        <f t="shared" si="36"/>
        <v>기사임</v>
      </c>
      <c r="F737" s="81">
        <f>IF(E737="기사임",(COUNTIF($B$2:B737,B737)-COUNTIFS($B$2:B736,B737,$E$2:E736,"")),"")</f>
        <v>7</v>
      </c>
      <c r="G737" s="46" t="str">
        <f>IF(F737=1,COUNTIF($F$1:F737,1),"")</f>
        <v/>
      </c>
      <c r="H737" s="46">
        <f t="shared" si="37"/>
        <v>0</v>
      </c>
      <c r="I737" s="46" t="b">
        <f t="shared" si="38"/>
        <v>0</v>
      </c>
      <c r="J737" s="46" t="str">
        <f>IF(I737=FALSE,"",B737&amp;"@"&amp;COUNTIFS($B$2:B737,B737,$I$2:I737,TRUE))</f>
        <v/>
      </c>
    </row>
    <row r="738" spans="1:10">
      <c r="A738" s="6" t="s">
        <v>523</v>
      </c>
      <c r="B738" s="6" t="s">
        <v>679</v>
      </c>
      <c r="C738" s="6">
        <v>3</v>
      </c>
      <c r="D738" s="6">
        <v>2</v>
      </c>
      <c r="E738" s="46" t="str">
        <f t="shared" si="36"/>
        <v>기사임</v>
      </c>
      <c r="F738" s="81">
        <f>IF(E738="기사임",(COUNTIF($B$2:B738,B738)-COUNTIFS($B$2:B737,B738,$E$2:E737,"")),"")</f>
        <v>15</v>
      </c>
      <c r="G738" s="46" t="str">
        <f>IF(F738=1,COUNTIF($F$1:F738,1),"")</f>
        <v/>
      </c>
      <c r="H738" s="46">
        <f t="shared" si="37"/>
        <v>0</v>
      </c>
      <c r="I738" s="46" t="b">
        <f t="shared" si="38"/>
        <v>0</v>
      </c>
      <c r="J738" s="46" t="str">
        <f>IF(I738=FALSE,"",B738&amp;"@"&amp;COUNTIFS($B$2:B738,B738,$I$2:I738,TRUE))</f>
        <v/>
      </c>
    </row>
    <row r="739" spans="1:10">
      <c r="A739" s="6" t="s">
        <v>523</v>
      </c>
      <c r="B739" s="6" t="s">
        <v>708</v>
      </c>
      <c r="C739" s="6">
        <v>3</v>
      </c>
      <c r="D739" s="6">
        <v>3</v>
      </c>
      <c r="E739" s="46" t="str">
        <f t="shared" si="36"/>
        <v>기사임</v>
      </c>
      <c r="F739" s="81">
        <f>IF(E739="기사임",(COUNTIF($B$2:B739,B739)-COUNTIFS($B$2:B738,B739,$E$2:E738,"")),"")</f>
        <v>2</v>
      </c>
      <c r="G739" s="46" t="str">
        <f>IF(F739=1,COUNTIF($F$1:F739,1),"")</f>
        <v/>
      </c>
      <c r="H739" s="46">
        <f t="shared" si="37"/>
        <v>0</v>
      </c>
      <c r="I739" s="46" t="b">
        <f t="shared" si="38"/>
        <v>0</v>
      </c>
      <c r="J739" s="46" t="str">
        <f>IF(I739=FALSE,"",B739&amp;"@"&amp;COUNTIFS($B$2:B739,B739,$I$2:I739,TRUE))</f>
        <v/>
      </c>
    </row>
    <row r="740" spans="1:10">
      <c r="A740" s="6" t="s">
        <v>523</v>
      </c>
      <c r="B740" s="6" t="s">
        <v>675</v>
      </c>
      <c r="C740" s="6">
        <v>3</v>
      </c>
      <c r="D740" s="6">
        <v>3</v>
      </c>
      <c r="E740" s="46" t="str">
        <f t="shared" si="36"/>
        <v>기사임</v>
      </c>
      <c r="F740" s="81">
        <f>IF(E740="기사임",(COUNTIF($B$2:B740,B740)-COUNTIFS($B$2:B739,B740,$E$2:E739,"")),"")</f>
        <v>95</v>
      </c>
      <c r="G740" s="46" t="str">
        <f>IF(F740=1,COUNTIF($F$1:F740,1),"")</f>
        <v/>
      </c>
      <c r="H740" s="46">
        <f t="shared" si="37"/>
        <v>1</v>
      </c>
      <c r="I740" s="46" t="b">
        <f t="shared" si="38"/>
        <v>1</v>
      </c>
      <c r="J740" s="46" t="str">
        <f>IF(I740=FALSE,"",B740&amp;"@"&amp;COUNTIFS($B$2:B740,B740,$I$2:I740,TRUE))</f>
        <v>South Korea@95</v>
      </c>
    </row>
    <row r="741" spans="1:10">
      <c r="A741" s="6" t="s">
        <v>523</v>
      </c>
      <c r="B741" s="6" t="s">
        <v>690</v>
      </c>
      <c r="C741" s="6">
        <v>3</v>
      </c>
      <c r="D741" s="6">
        <v>2</v>
      </c>
      <c r="E741" s="46" t="str">
        <f t="shared" si="36"/>
        <v>기사임</v>
      </c>
      <c r="F741" s="81">
        <f>IF(E741="기사임",(COUNTIF($B$2:B741,B741)-COUNTIFS($B$2:B740,B741,$E$2:E740,"")),"")</f>
        <v>27</v>
      </c>
      <c r="G741" s="46" t="str">
        <f>IF(F741=1,COUNTIF($F$1:F741,1),"")</f>
        <v/>
      </c>
      <c r="H741" s="46">
        <f t="shared" si="37"/>
        <v>0</v>
      </c>
      <c r="I741" s="46" t="b">
        <f t="shared" si="38"/>
        <v>0</v>
      </c>
      <c r="J741" s="46" t="str">
        <f>IF(I741=FALSE,"",B741&amp;"@"&amp;COUNTIFS($B$2:B741,B741,$I$2:I741,TRUE))</f>
        <v/>
      </c>
    </row>
    <row r="742" spans="1:10">
      <c r="A742" s="6" t="s">
        <v>497</v>
      </c>
      <c r="B742" s="6" t="s">
        <v>679</v>
      </c>
      <c r="C742" s="6">
        <v>3</v>
      </c>
      <c r="D742" s="6">
        <v>4</v>
      </c>
      <c r="E742" s="46" t="str">
        <f t="shared" si="36"/>
        <v>기사임</v>
      </c>
      <c r="F742" s="81">
        <f>IF(E742="기사임",(COUNTIF($B$2:B742,B742)-COUNTIFS($B$2:B741,B742,$E$2:E741,"")),"")</f>
        <v>16</v>
      </c>
      <c r="G742" s="46" t="str">
        <f>IF(F742=1,COUNTIF($F$1:F742,1),"")</f>
        <v/>
      </c>
      <c r="H742" s="46">
        <f t="shared" si="37"/>
        <v>0</v>
      </c>
      <c r="I742" s="46" t="b">
        <f t="shared" si="38"/>
        <v>0</v>
      </c>
      <c r="J742" s="46" t="str">
        <f>IF(I742=FALSE,"",B742&amp;"@"&amp;COUNTIFS($B$2:B742,B742,$I$2:I742,TRUE))</f>
        <v/>
      </c>
    </row>
    <row r="743" spans="1:10">
      <c r="A743" s="6" t="s">
        <v>518</v>
      </c>
      <c r="B743" s="6" t="s">
        <v>677</v>
      </c>
      <c r="C743" s="6">
        <v>3</v>
      </c>
      <c r="D743" s="6">
        <v>2</v>
      </c>
      <c r="E743" s="46" t="str">
        <f t="shared" si="36"/>
        <v>기사임</v>
      </c>
      <c r="F743" s="81">
        <f>IF(E743="기사임",(COUNTIF($B$2:B743,B743)-COUNTIFS($B$2:B742,B743,$E$2:E742,"")),"")</f>
        <v>79</v>
      </c>
      <c r="G743" s="46" t="str">
        <f>IF(F743=1,COUNTIF($F$1:F743,1),"")</f>
        <v/>
      </c>
      <c r="H743" s="46">
        <f t="shared" si="37"/>
        <v>0</v>
      </c>
      <c r="I743" s="46" t="b">
        <f t="shared" si="38"/>
        <v>0</v>
      </c>
      <c r="J743" s="46" t="str">
        <f>IF(I743=FALSE,"",B743&amp;"@"&amp;COUNTIFS($B$2:B743,B743,$I$2:I743,TRUE))</f>
        <v/>
      </c>
    </row>
    <row r="744" spans="1:10">
      <c r="A744" s="6" t="s">
        <v>606</v>
      </c>
      <c r="B744" s="6" t="s">
        <v>682</v>
      </c>
      <c r="C744" s="6">
        <v>3</v>
      </c>
      <c r="D744" s="6">
        <v>3</v>
      </c>
      <c r="E744" s="46" t="str">
        <f t="shared" si="36"/>
        <v>기사임</v>
      </c>
      <c r="F744" s="81">
        <f>IF(E744="기사임",(COUNTIF($B$2:B744,B744)-COUNTIFS($B$2:B743,B744,$E$2:E743,"")),"")</f>
        <v>16</v>
      </c>
      <c r="G744" s="46" t="str">
        <f>IF(F744=1,COUNTIF($F$1:F744,1),"")</f>
        <v/>
      </c>
      <c r="H744" s="46">
        <f t="shared" si="37"/>
        <v>0</v>
      </c>
      <c r="I744" s="46" t="b">
        <f t="shared" si="38"/>
        <v>0</v>
      </c>
      <c r="J744" s="46" t="str">
        <f>IF(I744=FALSE,"",B744&amp;"@"&amp;COUNTIFS($B$2:B744,B744,$I$2:I744,TRUE))</f>
        <v/>
      </c>
    </row>
    <row r="745" spans="1:10">
      <c r="A745" s="6" t="s">
        <v>502</v>
      </c>
      <c r="B745" s="6" t="s">
        <v>675</v>
      </c>
      <c r="C745" s="6">
        <v>3</v>
      </c>
      <c r="D745" s="6">
        <v>4</v>
      </c>
      <c r="E745" s="46" t="str">
        <f t="shared" si="36"/>
        <v>기사임</v>
      </c>
      <c r="F745" s="81">
        <f>IF(E745="기사임",(COUNTIF($B$2:B745,B745)-COUNTIFS($B$2:B744,B745,$E$2:E744,"")),"")</f>
        <v>96</v>
      </c>
      <c r="G745" s="46" t="str">
        <f>IF(F745=1,COUNTIF($F$1:F745,1),"")</f>
        <v/>
      </c>
      <c r="H745" s="46">
        <f t="shared" si="37"/>
        <v>1</v>
      </c>
      <c r="I745" s="46" t="b">
        <f t="shared" si="38"/>
        <v>1</v>
      </c>
      <c r="J745" s="46" t="str">
        <f>IF(I745=FALSE,"",B745&amp;"@"&amp;COUNTIFS($B$2:B745,B745,$I$2:I745,TRUE))</f>
        <v>South Korea@96</v>
      </c>
    </row>
    <row r="746" spans="1:10">
      <c r="A746" s="6" t="s">
        <v>484</v>
      </c>
      <c r="B746" s="6" t="s">
        <v>683</v>
      </c>
      <c r="C746" s="6">
        <v>3</v>
      </c>
      <c r="D746" s="6">
        <v>4</v>
      </c>
      <c r="E746" s="46" t="str">
        <f t="shared" si="36"/>
        <v>기사임</v>
      </c>
      <c r="F746" s="81">
        <f>IF(E746="기사임",(COUNTIF($B$2:B746,B746)-COUNTIFS($B$2:B745,B746,$E$2:E745,"")),"")</f>
        <v>9</v>
      </c>
      <c r="G746" s="46" t="str">
        <f>IF(F746=1,COUNTIF($F$1:F746,1),"")</f>
        <v/>
      </c>
      <c r="H746" s="46">
        <f t="shared" si="37"/>
        <v>0</v>
      </c>
      <c r="I746" s="46" t="b">
        <f t="shared" si="38"/>
        <v>0</v>
      </c>
      <c r="J746" s="46" t="str">
        <f>IF(I746=FALSE,"",B746&amp;"@"&amp;COUNTIFS($B$2:B746,B746,$I$2:I746,TRUE))</f>
        <v/>
      </c>
    </row>
    <row r="747" spans="1:10">
      <c r="A747" s="6" t="s">
        <v>488</v>
      </c>
      <c r="B747" s="6" t="s">
        <v>676</v>
      </c>
      <c r="C747" s="6">
        <v>3</v>
      </c>
      <c r="D747" s="6">
        <v>2</v>
      </c>
      <c r="E747" s="46" t="str">
        <f t="shared" si="36"/>
        <v>기사임</v>
      </c>
      <c r="F747" s="81">
        <f>IF(E747="기사임",(COUNTIF($B$2:B747,B747)-COUNTIFS($B$2:B746,B747,$E$2:E746,"")),"")</f>
        <v>92</v>
      </c>
      <c r="G747" s="46" t="str">
        <f>IF(F747=1,COUNTIF($F$1:F747,1),"")</f>
        <v/>
      </c>
      <c r="H747" s="46">
        <f t="shared" si="37"/>
        <v>0</v>
      </c>
      <c r="I747" s="46" t="b">
        <f t="shared" si="38"/>
        <v>0</v>
      </c>
      <c r="J747" s="46" t="str">
        <f>IF(I747=FALSE,"",B747&amp;"@"&amp;COUNTIFS($B$2:B747,B747,$I$2:I747,TRUE))</f>
        <v/>
      </c>
    </row>
    <row r="748" spans="1:10">
      <c r="A748" s="6" t="s">
        <v>482</v>
      </c>
      <c r="B748" s="6" t="s">
        <v>675</v>
      </c>
      <c r="C748" s="6">
        <v>3</v>
      </c>
      <c r="D748" s="6">
        <v>5</v>
      </c>
      <c r="E748" s="46" t="str">
        <f t="shared" si="36"/>
        <v>기사임</v>
      </c>
      <c r="F748" s="81">
        <f>IF(E748="기사임",(COUNTIF($B$2:B748,B748)-COUNTIFS($B$2:B747,B748,$E$2:E747,"")),"")</f>
        <v>97</v>
      </c>
      <c r="G748" s="46" t="str">
        <f>IF(F748=1,COUNTIF($F$1:F748,1),"")</f>
        <v/>
      </c>
      <c r="H748" s="46">
        <f t="shared" si="37"/>
        <v>1</v>
      </c>
      <c r="I748" s="46" t="b">
        <f t="shared" si="38"/>
        <v>1</v>
      </c>
      <c r="J748" s="46" t="str">
        <f>IF(I748=FALSE,"",B748&amp;"@"&amp;COUNTIFS($B$2:B748,B748,$I$2:I748,TRUE))</f>
        <v>South Korea@97</v>
      </c>
    </row>
    <row r="749" spans="1:10">
      <c r="A749" s="6" t="s">
        <v>737</v>
      </c>
      <c r="B749" s="6" t="s">
        <v>680</v>
      </c>
      <c r="C749" s="6">
        <v>3</v>
      </c>
      <c r="D749" s="6">
        <v>4</v>
      </c>
      <c r="E749" s="46" t="str">
        <f t="shared" si="36"/>
        <v>기사임</v>
      </c>
      <c r="F749" s="81">
        <f>IF(E749="기사임",(COUNTIF($B$2:B749,B749)-COUNTIFS($B$2:B748,B749,$E$2:E748,"")),"")</f>
        <v>38</v>
      </c>
      <c r="G749" s="46" t="str">
        <f>IF(F749=1,COUNTIF($F$1:F749,1),"")</f>
        <v/>
      </c>
      <c r="H749" s="46">
        <f t="shared" si="37"/>
        <v>0</v>
      </c>
      <c r="I749" s="46" t="b">
        <f t="shared" si="38"/>
        <v>0</v>
      </c>
      <c r="J749" s="46" t="str">
        <f>IF(I749=FALSE,"",B749&amp;"@"&amp;COUNTIFS($B$2:B749,B749,$I$2:I749,TRUE))</f>
        <v/>
      </c>
    </row>
    <row r="750" spans="1:10">
      <c r="A750" s="6" t="s">
        <v>738</v>
      </c>
      <c r="B750" s="6" t="s">
        <v>678</v>
      </c>
      <c r="C750" s="6">
        <v>3</v>
      </c>
      <c r="D750" s="6">
        <v>1</v>
      </c>
      <c r="E750" s="46" t="str">
        <f t="shared" si="36"/>
        <v>기사임</v>
      </c>
      <c r="F750" s="81">
        <f>IF(E750="기사임",(COUNTIF($B$2:B750,B750)-COUNTIFS($B$2:B749,B750,$E$2:E749,"")),"")</f>
        <v>26</v>
      </c>
      <c r="G750" s="46" t="str">
        <f>IF(F750=1,COUNTIF($F$1:F750,1),"")</f>
        <v/>
      </c>
      <c r="H750" s="46">
        <f t="shared" si="37"/>
        <v>0</v>
      </c>
      <c r="I750" s="46" t="b">
        <f t="shared" si="38"/>
        <v>0</v>
      </c>
      <c r="J750" s="46" t="str">
        <f>IF(I750=FALSE,"",B750&amp;"@"&amp;COUNTIFS($B$2:B750,B750,$I$2:I750,TRUE))</f>
        <v/>
      </c>
    </row>
    <row r="751" spans="1:10">
      <c r="A751" s="6" t="s">
        <v>736</v>
      </c>
      <c r="B751" s="6" t="s">
        <v>681</v>
      </c>
      <c r="C751" s="6">
        <v>3</v>
      </c>
      <c r="D751" s="6">
        <v>3</v>
      </c>
      <c r="E751" s="46" t="str">
        <f t="shared" si="36"/>
        <v>기사임</v>
      </c>
      <c r="F751" s="81">
        <f>IF(E751="기사임",(COUNTIF($B$2:B751,B751)-COUNTIFS($B$2:B750,B751,$E$2:E750,"")),"")</f>
        <v>16</v>
      </c>
      <c r="G751" s="46" t="str">
        <f>IF(F751=1,COUNTIF($F$1:F751,1),"")</f>
        <v/>
      </c>
      <c r="H751" s="46">
        <f t="shared" si="37"/>
        <v>0</v>
      </c>
      <c r="I751" s="46" t="b">
        <f t="shared" si="38"/>
        <v>0</v>
      </c>
      <c r="J751" s="46" t="str">
        <f>IF(I751=FALSE,"",B751&amp;"@"&amp;COUNTIFS($B$2:B751,B751,$I$2:I751,TRUE))</f>
        <v/>
      </c>
    </row>
    <row r="752" spans="1:10">
      <c r="A752" s="6" t="s">
        <v>736</v>
      </c>
      <c r="B752" s="6" t="s">
        <v>688</v>
      </c>
      <c r="C752" s="6">
        <v>3</v>
      </c>
      <c r="D752" s="6">
        <v>1</v>
      </c>
      <c r="E752" s="46" t="str">
        <f t="shared" si="36"/>
        <v>기사임</v>
      </c>
      <c r="F752" s="81">
        <f>IF(E752="기사임",(COUNTIF($B$2:B752,B752)-COUNTIFS($B$2:B751,B752,$E$2:E751,"")),"")</f>
        <v>16</v>
      </c>
      <c r="G752" s="46" t="str">
        <f>IF(F752=1,COUNTIF($F$1:F752,1),"")</f>
        <v/>
      </c>
      <c r="H752" s="46">
        <f t="shared" si="37"/>
        <v>0</v>
      </c>
      <c r="I752" s="46" t="b">
        <f t="shared" si="38"/>
        <v>0</v>
      </c>
      <c r="J752" s="46" t="str">
        <f>IF(I752=FALSE,"",B752&amp;"@"&amp;COUNTIFS($B$2:B752,B752,$I$2:I752,TRUE))</f>
        <v/>
      </c>
    </row>
    <row r="753" spans="1:10">
      <c r="A753" s="6" t="s">
        <v>739</v>
      </c>
      <c r="B753" s="6" t="s">
        <v>692</v>
      </c>
      <c r="C753" s="6">
        <v>3</v>
      </c>
      <c r="D753" s="6">
        <v>3</v>
      </c>
      <c r="E753" s="46" t="str">
        <f t="shared" si="36"/>
        <v>기사임</v>
      </c>
      <c r="F753" s="81">
        <f>IF(E753="기사임",(COUNTIF($B$2:B753,B753)-COUNTIFS($B$2:B752,B753,$E$2:E752,"")),"")</f>
        <v>1</v>
      </c>
      <c r="G753" s="46">
        <f>IF(F753=1,COUNTIF($F$1:F753,1),"")</f>
        <v>40</v>
      </c>
      <c r="H753" s="46">
        <f t="shared" si="37"/>
        <v>0</v>
      </c>
      <c r="I753" s="46" t="b">
        <f t="shared" si="38"/>
        <v>0</v>
      </c>
      <c r="J753" s="46" t="str">
        <f>IF(I753=FALSE,"",B753&amp;"@"&amp;COUNTIFS($B$2:B753,B753,$I$2:I753,TRUE))</f>
        <v/>
      </c>
    </row>
    <row r="754" spans="1:10">
      <c r="A754" s="6" t="s">
        <v>739</v>
      </c>
      <c r="B754" s="6" t="s">
        <v>690</v>
      </c>
      <c r="C754" s="6">
        <v>3</v>
      </c>
      <c r="D754" s="6">
        <v>3</v>
      </c>
      <c r="E754" s="46" t="str">
        <f t="shared" si="36"/>
        <v>기사임</v>
      </c>
      <c r="F754" s="81">
        <f>IF(E754="기사임",(COUNTIF($B$2:B754,B754)-COUNTIFS($B$2:B753,B754,$E$2:E753,"")),"")</f>
        <v>28</v>
      </c>
      <c r="G754" s="46" t="str">
        <f>IF(F754=1,COUNTIF($F$1:F754,1),"")</f>
        <v/>
      </c>
      <c r="H754" s="46">
        <f t="shared" si="37"/>
        <v>0</v>
      </c>
      <c r="I754" s="46" t="b">
        <f t="shared" si="38"/>
        <v>0</v>
      </c>
      <c r="J754" s="46" t="str">
        <f>IF(I754=FALSE,"",B754&amp;"@"&amp;COUNTIFS($B$2:B754,B754,$I$2:I754,TRUE))</f>
        <v/>
      </c>
    </row>
    <row r="755" spans="1:10">
      <c r="A755" s="6" t="s">
        <v>545</v>
      </c>
      <c r="B755" s="6" t="s">
        <v>676</v>
      </c>
      <c r="C755" s="6">
        <v>3</v>
      </c>
      <c r="D755" s="6">
        <v>3</v>
      </c>
      <c r="E755" s="46" t="str">
        <f t="shared" si="36"/>
        <v>기사임</v>
      </c>
      <c r="F755" s="81">
        <f>IF(E755="기사임",(COUNTIF($B$2:B755,B755)-COUNTIFS($B$2:B754,B755,$E$2:E754,"")),"")</f>
        <v>93</v>
      </c>
      <c r="G755" s="46" t="str">
        <f>IF(F755=1,COUNTIF($F$1:F755,1),"")</f>
        <v/>
      </c>
      <c r="H755" s="46">
        <f t="shared" si="37"/>
        <v>0</v>
      </c>
      <c r="I755" s="46" t="b">
        <f t="shared" si="38"/>
        <v>0</v>
      </c>
      <c r="J755" s="46" t="str">
        <f>IF(I755=FALSE,"",B755&amp;"@"&amp;COUNTIFS($B$2:B755,B755,$I$2:I755,TRUE))</f>
        <v/>
      </c>
    </row>
    <row r="756" spans="1:10">
      <c r="A756" s="6" t="s">
        <v>545</v>
      </c>
      <c r="B756" s="6" t="s">
        <v>694</v>
      </c>
      <c r="C756" s="6">
        <v>3</v>
      </c>
      <c r="D756" s="6">
        <v>3</v>
      </c>
      <c r="E756" s="46" t="str">
        <f t="shared" si="36"/>
        <v>기사임</v>
      </c>
      <c r="F756" s="81">
        <f>IF(E756="기사임",(COUNTIF($B$2:B756,B756)-COUNTIFS($B$2:B755,B756,$E$2:E755,"")),"")</f>
        <v>11</v>
      </c>
      <c r="G756" s="46" t="str">
        <f>IF(F756=1,COUNTIF($F$1:F756,1),"")</f>
        <v/>
      </c>
      <c r="H756" s="46">
        <f t="shared" si="37"/>
        <v>1</v>
      </c>
      <c r="I756" s="46" t="b">
        <f t="shared" si="38"/>
        <v>1</v>
      </c>
      <c r="J756" s="46" t="str">
        <f>IF(I756=FALSE,"",B756&amp;"@"&amp;COUNTIFS($B$2:B756,B756,$I$2:I756,TRUE))</f>
        <v>Vietnam@11</v>
      </c>
    </row>
    <row r="757" spans="1:10">
      <c r="A757" s="6" t="s">
        <v>845</v>
      </c>
      <c r="B757" s="6" t="s">
        <v>676</v>
      </c>
      <c r="C757" s="6">
        <v>3</v>
      </c>
      <c r="D757" s="6">
        <v>1</v>
      </c>
      <c r="E757" s="46" t="str">
        <f t="shared" si="36"/>
        <v>기사임</v>
      </c>
      <c r="F757" s="81">
        <f>IF(E757="기사임",(COUNTIF($B$2:B757,B757)-COUNTIFS($B$2:B756,B757,$E$2:E756,"")),"")</f>
        <v>94</v>
      </c>
      <c r="G757" s="46" t="str">
        <f>IF(F757=1,COUNTIF($F$1:F757,1),"")</f>
        <v/>
      </c>
      <c r="H757" s="46">
        <f t="shared" si="37"/>
        <v>0</v>
      </c>
      <c r="I757" s="46" t="b">
        <f t="shared" si="38"/>
        <v>0</v>
      </c>
      <c r="J757" s="46" t="str">
        <f>IF(I757=FALSE,"",B757&amp;"@"&amp;COUNTIFS($B$2:B757,B757,$I$2:I757,TRUE))</f>
        <v/>
      </c>
    </row>
    <row r="758" spans="1:10">
      <c r="A758" s="6" t="s">
        <v>847</v>
      </c>
      <c r="B758" s="6" t="s">
        <v>678</v>
      </c>
      <c r="C758" s="6">
        <v>3</v>
      </c>
      <c r="D758" s="6">
        <v>2</v>
      </c>
      <c r="E758" s="46" t="str">
        <f t="shared" si="36"/>
        <v>기사임</v>
      </c>
      <c r="F758" s="81">
        <f>IF(E758="기사임",(COUNTIF($B$2:B758,B758)-COUNTIFS($B$2:B757,B758,$E$2:E757,"")),"")</f>
        <v>27</v>
      </c>
      <c r="G758" s="46" t="str">
        <f>IF(F758=1,COUNTIF($F$1:F758,1),"")</f>
        <v/>
      </c>
      <c r="H758" s="46">
        <f t="shared" si="37"/>
        <v>0</v>
      </c>
      <c r="I758" s="46" t="b">
        <f t="shared" si="38"/>
        <v>0</v>
      </c>
      <c r="J758" s="46" t="str">
        <f>IF(I758=FALSE,"",B758&amp;"@"&amp;COUNTIFS($B$2:B758,B758,$I$2:I758,TRUE))</f>
        <v/>
      </c>
    </row>
    <row r="759" spans="1:10">
      <c r="A759" s="6" t="s">
        <v>846</v>
      </c>
      <c r="B759" s="6" t="s">
        <v>676</v>
      </c>
      <c r="C759" s="6">
        <v>3</v>
      </c>
      <c r="D759" s="6">
        <v>3</v>
      </c>
      <c r="E759" s="46" t="str">
        <f t="shared" si="36"/>
        <v>기사임</v>
      </c>
      <c r="F759" s="81">
        <f>IF(E759="기사임",(COUNTIF($B$2:B759,B759)-COUNTIFS($B$2:B758,B759,$E$2:E758,"")),"")</f>
        <v>95</v>
      </c>
      <c r="G759" s="46" t="str">
        <f>IF(F759=1,COUNTIF($F$1:F759,1),"")</f>
        <v/>
      </c>
      <c r="H759" s="46">
        <f t="shared" si="37"/>
        <v>0</v>
      </c>
      <c r="I759" s="46" t="b">
        <f t="shared" si="38"/>
        <v>0</v>
      </c>
      <c r="J759" s="46" t="str">
        <f>IF(I759=FALSE,"",B759&amp;"@"&amp;COUNTIFS($B$2:B759,B759,$I$2:I759,TRUE))</f>
        <v/>
      </c>
    </row>
    <row r="760" spans="1:10">
      <c r="A760" s="6" t="s">
        <v>849</v>
      </c>
      <c r="B760" s="6" t="s">
        <v>678</v>
      </c>
      <c r="C760" s="6">
        <v>3</v>
      </c>
      <c r="D760" s="6">
        <v>4</v>
      </c>
      <c r="E760" s="46" t="str">
        <f t="shared" si="36"/>
        <v>기사임</v>
      </c>
      <c r="F760" s="81">
        <f>IF(E760="기사임",(COUNTIF($B$2:B760,B760)-COUNTIFS($B$2:B759,B760,$E$2:E759,"")),"")</f>
        <v>28</v>
      </c>
      <c r="G760" s="46" t="str">
        <f>IF(F760=1,COUNTIF($F$1:F760,1),"")</f>
        <v/>
      </c>
      <c r="H760" s="46">
        <f t="shared" si="37"/>
        <v>0</v>
      </c>
      <c r="I760" s="46" t="b">
        <f t="shared" si="38"/>
        <v>0</v>
      </c>
      <c r="J760" s="46" t="str">
        <f>IF(I760=FALSE,"",B760&amp;"@"&amp;COUNTIFS($B$2:B760,B760,$I$2:I760,TRUE))</f>
        <v/>
      </c>
    </row>
    <row r="761" spans="1:10">
      <c r="A761" s="6" t="s">
        <v>954</v>
      </c>
      <c r="B761" s="6" t="s">
        <v>675</v>
      </c>
      <c r="C761" s="6">
        <v>3</v>
      </c>
      <c r="D761" s="6">
        <v>4</v>
      </c>
      <c r="E761" s="46" t="str">
        <f t="shared" si="36"/>
        <v>기사임</v>
      </c>
      <c r="F761" s="81">
        <f>IF(E761="기사임",(COUNTIF($B$2:B761,B761)-COUNTIFS($B$2:B760,B761,$E$2:E760,"")),"")</f>
        <v>98</v>
      </c>
      <c r="G761" s="46" t="str">
        <f>IF(F761=1,COUNTIF($F$1:F761,1),"")</f>
        <v/>
      </c>
      <c r="H761" s="46">
        <f t="shared" si="37"/>
        <v>1</v>
      </c>
      <c r="I761" s="46" t="b">
        <f t="shared" si="38"/>
        <v>1</v>
      </c>
      <c r="J761" s="46" t="str">
        <f>IF(I761=FALSE,"",B761&amp;"@"&amp;COUNTIFS($B$2:B761,B761,$I$2:I761,TRUE))</f>
        <v>South Korea@98</v>
      </c>
    </row>
    <row r="762" spans="1:10">
      <c r="A762" s="6" t="s">
        <v>1504</v>
      </c>
      <c r="B762" s="6" t="s">
        <v>677</v>
      </c>
      <c r="C762" s="6">
        <v>3</v>
      </c>
      <c r="D762" s="6">
        <v>4</v>
      </c>
      <c r="E762" s="46" t="str">
        <f t="shared" si="36"/>
        <v>기사임</v>
      </c>
      <c r="F762" s="81">
        <f>IF(E762="기사임",(COUNTIF($B$2:B762,B762)-COUNTIFS($B$2:B761,B762,$E$2:E761,"")),"")</f>
        <v>80</v>
      </c>
      <c r="G762" s="46" t="str">
        <f>IF(F762=1,COUNTIF($F$1:F762,1),"")</f>
        <v/>
      </c>
      <c r="H762" s="46">
        <f t="shared" si="37"/>
        <v>0</v>
      </c>
      <c r="I762" s="46" t="b">
        <f t="shared" si="38"/>
        <v>0</v>
      </c>
      <c r="J762" s="46" t="str">
        <f>IF(I762=FALSE,"",B762&amp;"@"&amp;COUNTIFS($B$2:B762,B762,$I$2:I762,TRUE))</f>
        <v/>
      </c>
    </row>
    <row r="763" spans="1:10">
      <c r="A763" s="6" t="s">
        <v>955</v>
      </c>
      <c r="B763" s="6" t="s">
        <v>700</v>
      </c>
      <c r="C763" s="6">
        <v>3</v>
      </c>
      <c r="D763" s="6">
        <v>3</v>
      </c>
      <c r="E763" s="46" t="str">
        <f t="shared" si="36"/>
        <v>기사임</v>
      </c>
      <c r="F763" s="81">
        <f>IF(E763="기사임",(COUNTIF($B$2:B763,B763)-COUNTIFS($B$2:B762,B763,$E$2:E762,"")),"")</f>
        <v>4</v>
      </c>
      <c r="G763" s="46" t="str">
        <f>IF(F763=1,COUNTIF($F$1:F763,1),"")</f>
        <v/>
      </c>
      <c r="H763" s="46">
        <f t="shared" si="37"/>
        <v>0</v>
      </c>
      <c r="I763" s="46" t="b">
        <f t="shared" si="38"/>
        <v>0</v>
      </c>
      <c r="J763" s="46" t="str">
        <f>IF(I763=FALSE,"",B763&amp;"@"&amp;COUNTIFS($B$2:B763,B763,$I$2:I763,TRUE))</f>
        <v/>
      </c>
    </row>
    <row r="764" spans="1:10">
      <c r="A764" s="6" t="s">
        <v>1068</v>
      </c>
      <c r="B764" s="6" t="s">
        <v>678</v>
      </c>
      <c r="C764" s="6">
        <v>3</v>
      </c>
      <c r="D764" s="6">
        <v>5</v>
      </c>
      <c r="E764" s="46" t="str">
        <f t="shared" si="36"/>
        <v>기사임</v>
      </c>
      <c r="F764" s="81">
        <f>IF(E764="기사임",(COUNTIF($B$2:B764,B764)-COUNTIFS($B$2:B763,B764,$E$2:E763,"")),"")</f>
        <v>29</v>
      </c>
      <c r="G764" s="46" t="str">
        <f>IF(F764=1,COUNTIF($F$1:F764,1),"")</f>
        <v/>
      </c>
      <c r="H764" s="46">
        <f t="shared" si="37"/>
        <v>0</v>
      </c>
      <c r="I764" s="46" t="b">
        <f t="shared" si="38"/>
        <v>0</v>
      </c>
      <c r="J764" s="46" t="str">
        <f>IF(I764=FALSE,"",B764&amp;"@"&amp;COUNTIFS($B$2:B764,B764,$I$2:I764,TRUE))</f>
        <v/>
      </c>
    </row>
    <row r="765" spans="1:10">
      <c r="A765" s="6" t="s">
        <v>1116</v>
      </c>
      <c r="B765" s="6" t="s">
        <v>677</v>
      </c>
      <c r="C765" s="6">
        <v>3</v>
      </c>
      <c r="D765" s="6">
        <v>3</v>
      </c>
      <c r="E765" s="46" t="str">
        <f t="shared" si="36"/>
        <v>기사임</v>
      </c>
      <c r="F765" s="81">
        <f>IF(E765="기사임",(COUNTIF($B$2:B765,B765)-COUNTIFS($B$2:B764,B765,$E$2:E764,"")),"")</f>
        <v>81</v>
      </c>
      <c r="G765" s="46" t="str">
        <f>IF(F765=1,COUNTIF($F$1:F765,1),"")</f>
        <v/>
      </c>
      <c r="H765" s="46">
        <f t="shared" si="37"/>
        <v>0</v>
      </c>
      <c r="I765" s="46" t="b">
        <f t="shared" si="38"/>
        <v>0</v>
      </c>
      <c r="J765" s="46" t="str">
        <f>IF(I765=FALSE,"",B765&amp;"@"&amp;COUNTIFS($B$2:B765,B765,$I$2:I765,TRUE))</f>
        <v/>
      </c>
    </row>
    <row r="766" spans="1:10">
      <c r="A766" s="6" t="s">
        <v>1173</v>
      </c>
      <c r="B766" s="6" t="s">
        <v>676</v>
      </c>
      <c r="C766" s="6">
        <v>3</v>
      </c>
      <c r="D766" s="6">
        <v>3</v>
      </c>
      <c r="E766" s="46" t="str">
        <f t="shared" si="36"/>
        <v>기사임</v>
      </c>
      <c r="F766" s="81">
        <f>IF(E766="기사임",(COUNTIF($B$2:B766,B766)-COUNTIFS($B$2:B765,B766,$E$2:E765,"")),"")</f>
        <v>96</v>
      </c>
      <c r="G766" s="46" t="str">
        <f>IF(F766=1,COUNTIF($F$1:F766,1),"")</f>
        <v/>
      </c>
      <c r="H766" s="46">
        <f t="shared" si="37"/>
        <v>0</v>
      </c>
      <c r="I766" s="46" t="b">
        <f t="shared" si="38"/>
        <v>0</v>
      </c>
      <c r="J766" s="46" t="str">
        <f>IF(I766=FALSE,"",B766&amp;"@"&amp;COUNTIFS($B$2:B766,B766,$I$2:I766,TRUE))</f>
        <v/>
      </c>
    </row>
    <row r="767" spans="1:10">
      <c r="A767" s="6" t="s">
        <v>1169</v>
      </c>
      <c r="B767" s="6" t="s">
        <v>712</v>
      </c>
      <c r="C767" s="6">
        <v>3</v>
      </c>
      <c r="D767" s="6">
        <v>3</v>
      </c>
      <c r="E767" s="46" t="str">
        <f t="shared" si="36"/>
        <v>기사임</v>
      </c>
      <c r="F767" s="81">
        <f>IF(E767="기사임",(COUNTIF($B$2:B767,B767)-COUNTIFS($B$2:B766,B767,$E$2:E766,"")),"")</f>
        <v>3</v>
      </c>
      <c r="G767" s="46" t="str">
        <f>IF(F767=1,COUNTIF($F$1:F767,1),"")</f>
        <v/>
      </c>
      <c r="H767" s="46">
        <f t="shared" si="37"/>
        <v>0</v>
      </c>
      <c r="I767" s="46" t="b">
        <f t="shared" si="38"/>
        <v>0</v>
      </c>
      <c r="J767" s="46" t="str">
        <f>IF(I767=FALSE,"",B767&amp;"@"&amp;COUNTIFS($B$2:B767,B767,$I$2:I767,TRUE))</f>
        <v/>
      </c>
    </row>
    <row r="768" spans="1:10">
      <c r="A768" s="6" t="s">
        <v>1174</v>
      </c>
      <c r="B768" s="6" t="s">
        <v>1181</v>
      </c>
      <c r="C768" s="6">
        <v>3</v>
      </c>
      <c r="D768" s="6">
        <v>3</v>
      </c>
      <c r="E768" s="46" t="str">
        <f t="shared" si="36"/>
        <v>기사임</v>
      </c>
      <c r="F768" s="81">
        <f>IF(E768="기사임",(COUNTIF($B$2:B768,B768)-COUNTIFS($B$2:B767,B768,$E$2:E767,"")),"")</f>
        <v>1</v>
      </c>
      <c r="G768" s="46">
        <f>IF(F768=1,COUNTIF($F$1:F768,1),"")</f>
        <v>41</v>
      </c>
      <c r="H768" s="46">
        <f t="shared" si="37"/>
        <v>0</v>
      </c>
      <c r="I768" s="46" t="b">
        <f t="shared" si="38"/>
        <v>0</v>
      </c>
      <c r="J768" s="46" t="str">
        <f>IF(I768=FALSE,"",B768&amp;"@"&amp;COUNTIFS($B$2:B768,B768,$I$2:I768,TRUE))</f>
        <v/>
      </c>
    </row>
    <row r="769" spans="1:10">
      <c r="A769" s="6" t="s">
        <v>1170</v>
      </c>
      <c r="B769" s="6" t="s">
        <v>697</v>
      </c>
      <c r="C769" s="6">
        <v>3</v>
      </c>
      <c r="D769" s="6">
        <v>4</v>
      </c>
      <c r="E769" s="46" t="str">
        <f t="shared" si="36"/>
        <v>기사임</v>
      </c>
      <c r="F769" s="81">
        <f>IF(E769="기사임",(COUNTIF($B$2:B769,B769)-COUNTIFS($B$2:B768,B769,$E$2:E768,"")),"")</f>
        <v>2</v>
      </c>
      <c r="G769" s="46" t="str">
        <f>IF(F769=1,COUNTIF($F$1:F769,1),"")</f>
        <v/>
      </c>
      <c r="H769" s="46">
        <f t="shared" si="37"/>
        <v>0</v>
      </c>
      <c r="I769" s="46" t="b">
        <f t="shared" si="38"/>
        <v>0</v>
      </c>
      <c r="J769" s="46" t="str">
        <f>IF(I769=FALSE,"",B769&amp;"@"&amp;COUNTIFS($B$2:B769,B769,$I$2:I769,TRUE))</f>
        <v/>
      </c>
    </row>
    <row r="770" spans="1:10">
      <c r="A770" s="6" t="s">
        <v>1168</v>
      </c>
      <c r="B770" s="6" t="s">
        <v>691</v>
      </c>
      <c r="C770" s="6">
        <v>3</v>
      </c>
      <c r="D770" s="6">
        <v>3</v>
      </c>
      <c r="E770" s="46" t="str">
        <f t="shared" ref="E770:E833" si="39">IF(AND(LEFT(A770,17)="/global/archives/",ISNUMBER(_xlfn.NUMBERVALUE(MID(A770,18,1))),ISERROR(FIND("ckattempt",A770)),ISERROR(FIND("preview",A770))),"기사임","")</f>
        <v>기사임</v>
      </c>
      <c r="F770" s="81">
        <f>IF(E770="기사임",(COUNTIF($B$2:B770,B770)-COUNTIFS($B$2:B769,B770,$E$2:E769,"")),"")</f>
        <v>8</v>
      </c>
      <c r="G770" s="46" t="str">
        <f>IF(F770=1,COUNTIF($F$1:F770,1),"")</f>
        <v/>
      </c>
      <c r="H770" s="46">
        <f t="shared" ref="H770:H833" si="40">COUNTIF($L$2:$L$4,B770)</f>
        <v>0</v>
      </c>
      <c r="I770" s="46" t="b">
        <f t="shared" si="38"/>
        <v>0</v>
      </c>
      <c r="J770" s="46" t="str">
        <f>IF(I770=FALSE,"",B770&amp;"@"&amp;COUNTIFS($B$2:B770,B770,$I$2:I770,TRUE))</f>
        <v/>
      </c>
    </row>
    <row r="771" spans="1:10">
      <c r="A771" s="6" t="s">
        <v>1168</v>
      </c>
      <c r="B771" s="6" t="s">
        <v>679</v>
      </c>
      <c r="C771" s="6">
        <v>3</v>
      </c>
      <c r="D771" s="6">
        <v>5</v>
      </c>
      <c r="E771" s="46" t="str">
        <f t="shared" si="39"/>
        <v>기사임</v>
      </c>
      <c r="F771" s="81">
        <f>IF(E771="기사임",(COUNTIF($B$2:B771,B771)-COUNTIFS($B$2:B770,B771,$E$2:E770,"")),"")</f>
        <v>17</v>
      </c>
      <c r="G771" s="46" t="str">
        <f>IF(F771=1,COUNTIF($F$1:F771,1),"")</f>
        <v/>
      </c>
      <c r="H771" s="46">
        <f t="shared" si="40"/>
        <v>0</v>
      </c>
      <c r="I771" s="46" t="b">
        <f t="shared" ref="I771:I834" si="41">AND(H771=1,F771&gt;=1,F771&lt;&gt;"")</f>
        <v>0</v>
      </c>
      <c r="J771" s="46" t="str">
        <f>IF(I771=FALSE,"",B771&amp;"@"&amp;COUNTIFS($B$2:B771,B771,$I$2:I771,TRUE))</f>
        <v/>
      </c>
    </row>
    <row r="772" spans="1:10">
      <c r="A772" s="6" t="s">
        <v>1172</v>
      </c>
      <c r="B772" s="6" t="s">
        <v>677</v>
      </c>
      <c r="C772" s="6">
        <v>3</v>
      </c>
      <c r="D772" s="6">
        <v>3</v>
      </c>
      <c r="E772" s="46" t="str">
        <f t="shared" si="39"/>
        <v>기사임</v>
      </c>
      <c r="F772" s="81">
        <f>IF(E772="기사임",(COUNTIF($B$2:B772,B772)-COUNTIFS($B$2:B771,B772,$E$2:E771,"")),"")</f>
        <v>82</v>
      </c>
      <c r="G772" s="46" t="str">
        <f>IF(F772=1,COUNTIF($F$1:F772,1),"")</f>
        <v/>
      </c>
      <c r="H772" s="46">
        <f t="shared" si="40"/>
        <v>0</v>
      </c>
      <c r="I772" s="46" t="b">
        <f t="shared" si="41"/>
        <v>0</v>
      </c>
      <c r="J772" s="46" t="str">
        <f>IF(I772=FALSE,"",B772&amp;"@"&amp;COUNTIFS($B$2:B772,B772,$I$2:I772,TRUE))</f>
        <v/>
      </c>
    </row>
    <row r="773" spans="1:10">
      <c r="A773" s="6" t="s">
        <v>1178</v>
      </c>
      <c r="B773" s="6" t="s">
        <v>675</v>
      </c>
      <c r="C773" s="6">
        <v>3</v>
      </c>
      <c r="D773" s="6">
        <v>5</v>
      </c>
      <c r="E773" s="46" t="str">
        <f t="shared" si="39"/>
        <v>기사임</v>
      </c>
      <c r="F773" s="81">
        <f>IF(E773="기사임",(COUNTIF($B$2:B773,B773)-COUNTIFS($B$2:B772,B773,$E$2:E772,"")),"")</f>
        <v>99</v>
      </c>
      <c r="G773" s="46" t="str">
        <f>IF(F773=1,COUNTIF($F$1:F773,1),"")</f>
        <v/>
      </c>
      <c r="H773" s="46">
        <f t="shared" si="40"/>
        <v>1</v>
      </c>
      <c r="I773" s="46" t="b">
        <f t="shared" si="41"/>
        <v>1</v>
      </c>
      <c r="J773" s="46" t="str">
        <f>IF(I773=FALSE,"",B773&amp;"@"&amp;COUNTIFS($B$2:B773,B773,$I$2:I773,TRUE))</f>
        <v>South Korea@99</v>
      </c>
    </row>
    <row r="774" spans="1:10">
      <c r="A774" s="6" t="s">
        <v>1178</v>
      </c>
      <c r="B774" s="6" t="s">
        <v>676</v>
      </c>
      <c r="C774" s="6">
        <v>3</v>
      </c>
      <c r="D774" s="6">
        <v>3</v>
      </c>
      <c r="E774" s="46" t="str">
        <f t="shared" si="39"/>
        <v>기사임</v>
      </c>
      <c r="F774" s="81">
        <f>IF(E774="기사임",(COUNTIF($B$2:B774,B774)-COUNTIFS($B$2:B773,B774,$E$2:E773,"")),"")</f>
        <v>97</v>
      </c>
      <c r="G774" s="46" t="str">
        <f>IF(F774=1,COUNTIF($F$1:F774,1),"")</f>
        <v/>
      </c>
      <c r="H774" s="46">
        <f t="shared" si="40"/>
        <v>0</v>
      </c>
      <c r="I774" s="46" t="b">
        <f t="shared" si="41"/>
        <v>0</v>
      </c>
      <c r="J774" s="46" t="str">
        <f>IF(I774=FALSE,"",B774&amp;"@"&amp;COUNTIFS($B$2:B774,B774,$I$2:I774,TRUE))</f>
        <v/>
      </c>
    </row>
    <row r="775" spans="1:10">
      <c r="A775" s="6" t="s">
        <v>1198</v>
      </c>
      <c r="B775" s="6" t="s">
        <v>680</v>
      </c>
      <c r="C775" s="6">
        <v>3</v>
      </c>
      <c r="D775" s="6">
        <v>3</v>
      </c>
      <c r="E775" s="46" t="str">
        <f t="shared" si="39"/>
        <v>기사임</v>
      </c>
      <c r="F775" s="81">
        <f>IF(E775="기사임",(COUNTIF($B$2:B775,B775)-COUNTIFS($B$2:B774,B775,$E$2:E774,"")),"")</f>
        <v>39</v>
      </c>
      <c r="G775" s="46" t="str">
        <f>IF(F775=1,COUNTIF($F$1:F775,1),"")</f>
        <v/>
      </c>
      <c r="H775" s="46">
        <f t="shared" si="40"/>
        <v>0</v>
      </c>
      <c r="I775" s="46" t="b">
        <f t="shared" si="41"/>
        <v>0</v>
      </c>
      <c r="J775" s="46" t="str">
        <f>IF(I775=FALSE,"",B775&amp;"@"&amp;COUNTIFS($B$2:B775,B775,$I$2:I775,TRUE))</f>
        <v/>
      </c>
    </row>
    <row r="776" spans="1:10">
      <c r="A776" s="6" t="s">
        <v>1198</v>
      </c>
      <c r="B776" s="6" t="s">
        <v>698</v>
      </c>
      <c r="C776" s="6">
        <v>3</v>
      </c>
      <c r="D776" s="6">
        <v>4</v>
      </c>
      <c r="E776" s="46" t="str">
        <f t="shared" si="39"/>
        <v>기사임</v>
      </c>
      <c r="F776" s="81">
        <f>IF(E776="기사임",(COUNTIF($B$2:B776,B776)-COUNTIFS($B$2:B775,B776,$E$2:E775,"")),"")</f>
        <v>5</v>
      </c>
      <c r="G776" s="46" t="str">
        <f>IF(F776=1,COUNTIF($F$1:F776,1),"")</f>
        <v/>
      </c>
      <c r="H776" s="46">
        <f t="shared" si="40"/>
        <v>0</v>
      </c>
      <c r="I776" s="46" t="b">
        <f t="shared" si="41"/>
        <v>0</v>
      </c>
      <c r="J776" s="46" t="str">
        <f>IF(I776=FALSE,"",B776&amp;"@"&amp;COUNTIFS($B$2:B776,B776,$I$2:I776,TRUE))</f>
        <v/>
      </c>
    </row>
    <row r="777" spans="1:10">
      <c r="A777" s="6" t="s">
        <v>1202</v>
      </c>
      <c r="B777" s="6" t="s">
        <v>678</v>
      </c>
      <c r="C777" s="6">
        <v>3</v>
      </c>
      <c r="D777" s="6">
        <v>2</v>
      </c>
      <c r="E777" s="46" t="str">
        <f t="shared" si="39"/>
        <v>기사임</v>
      </c>
      <c r="F777" s="81">
        <f>IF(E777="기사임",(COUNTIF($B$2:B777,B777)-COUNTIFS($B$2:B776,B777,$E$2:E776,"")),"")</f>
        <v>30</v>
      </c>
      <c r="G777" s="46" t="str">
        <f>IF(F777=1,COUNTIF($F$1:F777,1),"")</f>
        <v/>
      </c>
      <c r="H777" s="46">
        <f t="shared" si="40"/>
        <v>0</v>
      </c>
      <c r="I777" s="46" t="b">
        <f t="shared" si="41"/>
        <v>0</v>
      </c>
      <c r="J777" s="46" t="str">
        <f>IF(I777=FALSE,"",B777&amp;"@"&amp;COUNTIFS($B$2:B777,B777,$I$2:I777,TRUE))</f>
        <v/>
      </c>
    </row>
    <row r="778" spans="1:10">
      <c r="A778" s="6" t="s">
        <v>1201</v>
      </c>
      <c r="B778" s="6" t="s">
        <v>675</v>
      </c>
      <c r="C778" s="6">
        <v>3</v>
      </c>
      <c r="D778" s="6">
        <v>2</v>
      </c>
      <c r="E778" s="46" t="str">
        <f t="shared" si="39"/>
        <v>기사임</v>
      </c>
      <c r="F778" s="81">
        <f>IF(E778="기사임",(COUNTIF($B$2:B778,B778)-COUNTIFS($B$2:B777,B778,$E$2:E777,"")),"")</f>
        <v>100</v>
      </c>
      <c r="G778" s="46" t="str">
        <f>IF(F778=1,COUNTIF($F$1:F778,1),"")</f>
        <v/>
      </c>
      <c r="H778" s="46">
        <f t="shared" si="40"/>
        <v>1</v>
      </c>
      <c r="I778" s="46" t="b">
        <f t="shared" si="41"/>
        <v>1</v>
      </c>
      <c r="J778" s="46" t="str">
        <f>IF(I778=FALSE,"",B778&amp;"@"&amp;COUNTIFS($B$2:B778,B778,$I$2:I778,TRUE))</f>
        <v>South Korea@100</v>
      </c>
    </row>
    <row r="779" spans="1:10">
      <c r="A779" s="6" t="s">
        <v>1196</v>
      </c>
      <c r="B779" s="6" t="s">
        <v>675</v>
      </c>
      <c r="C779" s="6">
        <v>3</v>
      </c>
      <c r="D779" s="6">
        <v>4</v>
      </c>
      <c r="E779" s="46" t="str">
        <f t="shared" si="39"/>
        <v>기사임</v>
      </c>
      <c r="F779" s="81">
        <f>IF(E779="기사임",(COUNTIF($B$2:B779,B779)-COUNTIFS($B$2:B778,B779,$E$2:E778,"")),"")</f>
        <v>101</v>
      </c>
      <c r="G779" s="46" t="str">
        <f>IF(F779=1,COUNTIF($F$1:F779,1),"")</f>
        <v/>
      </c>
      <c r="H779" s="46">
        <f t="shared" si="40"/>
        <v>1</v>
      </c>
      <c r="I779" s="46" t="b">
        <f t="shared" si="41"/>
        <v>1</v>
      </c>
      <c r="J779" s="46" t="str">
        <f>IF(I779=FALSE,"",B779&amp;"@"&amp;COUNTIFS($B$2:B779,B779,$I$2:I779,TRUE))</f>
        <v>South Korea@101</v>
      </c>
    </row>
    <row r="780" spans="1:10">
      <c r="A780" s="6" t="s">
        <v>1196</v>
      </c>
      <c r="B780" s="6" t="s">
        <v>676</v>
      </c>
      <c r="C780" s="6">
        <v>3</v>
      </c>
      <c r="D780" s="6">
        <v>4</v>
      </c>
      <c r="E780" s="46" t="str">
        <f t="shared" si="39"/>
        <v>기사임</v>
      </c>
      <c r="F780" s="81">
        <f>IF(E780="기사임",(COUNTIF($B$2:B780,B780)-COUNTIFS($B$2:B779,B780,$E$2:E779,"")),"")</f>
        <v>98</v>
      </c>
      <c r="G780" s="46" t="str">
        <f>IF(F780=1,COUNTIF($F$1:F780,1),"")</f>
        <v/>
      </c>
      <c r="H780" s="46">
        <f t="shared" si="40"/>
        <v>0</v>
      </c>
      <c r="I780" s="46" t="b">
        <f t="shared" si="41"/>
        <v>0</v>
      </c>
      <c r="J780" s="46" t="str">
        <f>IF(I780=FALSE,"",B780&amp;"@"&amp;COUNTIFS($B$2:B780,B780,$I$2:I780,TRUE))</f>
        <v/>
      </c>
    </row>
    <row r="781" spans="1:10">
      <c r="A781" s="6" t="s">
        <v>1197</v>
      </c>
      <c r="B781" s="6" t="s">
        <v>691</v>
      </c>
      <c r="C781" s="6">
        <v>3</v>
      </c>
      <c r="D781" s="6">
        <v>2</v>
      </c>
      <c r="E781" s="46" t="str">
        <f t="shared" si="39"/>
        <v>기사임</v>
      </c>
      <c r="F781" s="81">
        <f>IF(E781="기사임",(COUNTIF($B$2:B781,B781)-COUNTIFS($B$2:B780,B781,$E$2:E780,"")),"")</f>
        <v>9</v>
      </c>
      <c r="G781" s="46" t="str">
        <f>IF(F781=1,COUNTIF($F$1:F781,1),"")</f>
        <v/>
      </c>
      <c r="H781" s="46">
        <f t="shared" si="40"/>
        <v>0</v>
      </c>
      <c r="I781" s="46" t="b">
        <f t="shared" si="41"/>
        <v>0</v>
      </c>
      <c r="J781" s="46" t="str">
        <f>IF(I781=FALSE,"",B781&amp;"@"&amp;COUNTIFS($B$2:B781,B781,$I$2:I781,TRUE))</f>
        <v/>
      </c>
    </row>
    <row r="782" spans="1:10">
      <c r="A782" s="6" t="s">
        <v>1197</v>
      </c>
      <c r="B782" s="6" t="s">
        <v>680</v>
      </c>
      <c r="C782" s="6">
        <v>3</v>
      </c>
      <c r="D782" s="6">
        <v>4</v>
      </c>
      <c r="E782" s="46" t="str">
        <f t="shared" si="39"/>
        <v>기사임</v>
      </c>
      <c r="F782" s="81">
        <f>IF(E782="기사임",(COUNTIF($B$2:B782,B782)-COUNTIFS($B$2:B781,B782,$E$2:E781,"")),"")</f>
        <v>40</v>
      </c>
      <c r="G782" s="46" t="str">
        <f>IF(F782=1,COUNTIF($F$1:F782,1),"")</f>
        <v/>
      </c>
      <c r="H782" s="46">
        <f t="shared" si="40"/>
        <v>0</v>
      </c>
      <c r="I782" s="46" t="b">
        <f t="shared" si="41"/>
        <v>0</v>
      </c>
      <c r="J782" s="46" t="str">
        <f>IF(I782=FALSE,"",B782&amp;"@"&amp;COUNTIFS($B$2:B782,B782,$I$2:I782,TRUE))</f>
        <v/>
      </c>
    </row>
    <row r="783" spans="1:10">
      <c r="A783" s="6" t="s">
        <v>1197</v>
      </c>
      <c r="B783" s="6" t="s">
        <v>675</v>
      </c>
      <c r="C783" s="6">
        <v>3</v>
      </c>
      <c r="D783" s="6">
        <v>2</v>
      </c>
      <c r="E783" s="46" t="str">
        <f t="shared" si="39"/>
        <v>기사임</v>
      </c>
      <c r="F783" s="81">
        <f>IF(E783="기사임",(COUNTIF($B$2:B783,B783)-COUNTIFS($B$2:B782,B783,$E$2:E782,"")),"")</f>
        <v>102</v>
      </c>
      <c r="G783" s="46" t="str">
        <f>IF(F783=1,COUNTIF($F$1:F783,1),"")</f>
        <v/>
      </c>
      <c r="H783" s="46">
        <f t="shared" si="40"/>
        <v>1</v>
      </c>
      <c r="I783" s="46" t="b">
        <f t="shared" si="41"/>
        <v>1</v>
      </c>
      <c r="J783" s="46" t="str">
        <f>IF(I783=FALSE,"",B783&amp;"@"&amp;COUNTIFS($B$2:B783,B783,$I$2:I783,TRUE))</f>
        <v>South Korea@102</v>
      </c>
    </row>
    <row r="784" spans="1:10">
      <c r="A784" s="6" t="s">
        <v>1251</v>
      </c>
      <c r="B784" s="6" t="s">
        <v>675</v>
      </c>
      <c r="C784" s="6">
        <v>3</v>
      </c>
      <c r="D784" s="6">
        <v>3</v>
      </c>
      <c r="E784" s="46" t="str">
        <f t="shared" si="39"/>
        <v>기사임</v>
      </c>
      <c r="F784" s="81">
        <f>IF(E784="기사임",(COUNTIF($B$2:B784,B784)-COUNTIFS($B$2:B783,B784,$E$2:E783,"")),"")</f>
        <v>103</v>
      </c>
      <c r="G784" s="46" t="str">
        <f>IF(F784=1,COUNTIF($F$1:F784,1),"")</f>
        <v/>
      </c>
      <c r="H784" s="46">
        <f t="shared" si="40"/>
        <v>1</v>
      </c>
      <c r="I784" s="46" t="b">
        <f t="shared" si="41"/>
        <v>1</v>
      </c>
      <c r="J784" s="46" t="str">
        <f>IF(I784=FALSE,"",B784&amp;"@"&amp;COUNTIFS($B$2:B784,B784,$I$2:I784,TRUE))</f>
        <v>South Korea@103</v>
      </c>
    </row>
    <row r="785" spans="1:10">
      <c r="A785" s="6" t="s">
        <v>1250</v>
      </c>
      <c r="B785" s="6" t="s">
        <v>698</v>
      </c>
      <c r="C785" s="6">
        <v>3</v>
      </c>
      <c r="D785" s="6">
        <v>5</v>
      </c>
      <c r="E785" s="46" t="str">
        <f t="shared" si="39"/>
        <v>기사임</v>
      </c>
      <c r="F785" s="81">
        <f>IF(E785="기사임",(COUNTIF($B$2:B785,B785)-COUNTIFS($B$2:B784,B785,$E$2:E784,"")),"")</f>
        <v>6</v>
      </c>
      <c r="G785" s="46" t="str">
        <f>IF(F785=1,COUNTIF($F$1:F785,1),"")</f>
        <v/>
      </c>
      <c r="H785" s="46">
        <f t="shared" si="40"/>
        <v>0</v>
      </c>
      <c r="I785" s="46" t="b">
        <f t="shared" si="41"/>
        <v>0</v>
      </c>
      <c r="J785" s="46" t="str">
        <f>IF(I785=FALSE,"",B785&amp;"@"&amp;COUNTIFS($B$2:B785,B785,$I$2:I785,TRUE))</f>
        <v/>
      </c>
    </row>
    <row r="786" spans="1:10">
      <c r="A786" s="6" t="s">
        <v>1252</v>
      </c>
      <c r="B786" s="6" t="s">
        <v>676</v>
      </c>
      <c r="C786" s="6">
        <v>3</v>
      </c>
      <c r="D786" s="6">
        <v>3</v>
      </c>
      <c r="E786" s="46" t="str">
        <f t="shared" si="39"/>
        <v>기사임</v>
      </c>
      <c r="F786" s="81">
        <f>IF(E786="기사임",(COUNTIF($B$2:B786,B786)-COUNTIFS($B$2:B785,B786,$E$2:E785,"")),"")</f>
        <v>99</v>
      </c>
      <c r="G786" s="46" t="str">
        <f>IF(F786=1,COUNTIF($F$1:F786,1),"")</f>
        <v/>
      </c>
      <c r="H786" s="46">
        <f t="shared" si="40"/>
        <v>0</v>
      </c>
      <c r="I786" s="46" t="b">
        <f t="shared" si="41"/>
        <v>0</v>
      </c>
      <c r="J786" s="46" t="str">
        <f>IF(I786=FALSE,"",B786&amp;"@"&amp;COUNTIFS($B$2:B786,B786,$I$2:I786,TRUE))</f>
        <v/>
      </c>
    </row>
    <row r="787" spans="1:10">
      <c r="A787" s="6" t="s">
        <v>1300</v>
      </c>
      <c r="B787" s="6" t="s">
        <v>675</v>
      </c>
      <c r="C787" s="6">
        <v>3</v>
      </c>
      <c r="D787" s="6">
        <v>5</v>
      </c>
      <c r="E787" s="46" t="str">
        <f t="shared" si="39"/>
        <v>기사임</v>
      </c>
      <c r="F787" s="81">
        <f>IF(E787="기사임",(COUNTIF($B$2:B787,B787)-COUNTIFS($B$2:B786,B787,$E$2:E786,"")),"")</f>
        <v>104</v>
      </c>
      <c r="G787" s="46" t="str">
        <f>IF(F787=1,COUNTIF($F$1:F787,1),"")</f>
        <v/>
      </c>
      <c r="H787" s="46">
        <f t="shared" si="40"/>
        <v>1</v>
      </c>
      <c r="I787" s="46" t="b">
        <f t="shared" si="41"/>
        <v>1</v>
      </c>
      <c r="J787" s="46" t="str">
        <f>IF(I787=FALSE,"",B787&amp;"@"&amp;COUNTIFS($B$2:B787,B787,$I$2:I787,TRUE))</f>
        <v>South Korea@104</v>
      </c>
    </row>
    <row r="788" spans="1:10">
      <c r="A788" s="6" t="s">
        <v>1305</v>
      </c>
      <c r="B788" s="6" t="s">
        <v>688</v>
      </c>
      <c r="C788" s="6">
        <v>3</v>
      </c>
      <c r="D788" s="6">
        <v>3</v>
      </c>
      <c r="E788" s="46" t="str">
        <f t="shared" si="39"/>
        <v>기사임</v>
      </c>
      <c r="F788" s="81">
        <f>IF(E788="기사임",(COUNTIF($B$2:B788,B788)-COUNTIFS($B$2:B787,B788,$E$2:E787,"")),"")</f>
        <v>17</v>
      </c>
      <c r="G788" s="46" t="str">
        <f>IF(F788=1,COUNTIF($F$1:F788,1),"")</f>
        <v/>
      </c>
      <c r="H788" s="46">
        <f t="shared" si="40"/>
        <v>0</v>
      </c>
      <c r="I788" s="46" t="b">
        <f t="shared" si="41"/>
        <v>0</v>
      </c>
      <c r="J788" s="46" t="str">
        <f>IF(I788=FALSE,"",B788&amp;"@"&amp;COUNTIFS($B$2:B788,B788,$I$2:I788,TRUE))</f>
        <v/>
      </c>
    </row>
    <row r="789" spans="1:10">
      <c r="A789" s="6" t="s">
        <v>1305</v>
      </c>
      <c r="B789" s="6" t="s">
        <v>700</v>
      </c>
      <c r="C789" s="6">
        <v>3</v>
      </c>
      <c r="D789" s="6">
        <v>1</v>
      </c>
      <c r="E789" s="46" t="str">
        <f t="shared" si="39"/>
        <v>기사임</v>
      </c>
      <c r="F789" s="81">
        <f>IF(E789="기사임",(COUNTIF($B$2:B789,B789)-COUNTIFS($B$2:B788,B789,$E$2:E788,"")),"")</f>
        <v>5</v>
      </c>
      <c r="G789" s="46" t="str">
        <f>IF(F789=1,COUNTIF($F$1:F789,1),"")</f>
        <v/>
      </c>
      <c r="H789" s="46">
        <f t="shared" si="40"/>
        <v>0</v>
      </c>
      <c r="I789" s="46" t="b">
        <f t="shared" si="41"/>
        <v>0</v>
      </c>
      <c r="J789" s="46" t="str">
        <f>IF(I789=FALSE,"",B789&amp;"@"&amp;COUNTIFS($B$2:B789,B789,$I$2:I789,TRUE))</f>
        <v/>
      </c>
    </row>
    <row r="790" spans="1:10">
      <c r="A790" s="6" t="s">
        <v>1305</v>
      </c>
      <c r="B790" s="6" t="s">
        <v>675</v>
      </c>
      <c r="C790" s="6">
        <v>3</v>
      </c>
      <c r="D790" s="6">
        <v>3</v>
      </c>
      <c r="E790" s="46" t="str">
        <f t="shared" si="39"/>
        <v>기사임</v>
      </c>
      <c r="F790" s="81">
        <f>IF(E790="기사임",(COUNTIF($B$2:B790,B790)-COUNTIFS($B$2:B789,B790,$E$2:E789,"")),"")</f>
        <v>105</v>
      </c>
      <c r="G790" s="46" t="str">
        <f>IF(F790=1,COUNTIF($F$1:F790,1),"")</f>
        <v/>
      </c>
      <c r="H790" s="46">
        <f t="shared" si="40"/>
        <v>1</v>
      </c>
      <c r="I790" s="46" t="b">
        <f t="shared" si="41"/>
        <v>1</v>
      </c>
      <c r="J790" s="46" t="str">
        <f>IF(I790=FALSE,"",B790&amp;"@"&amp;COUNTIFS($B$2:B790,B790,$I$2:I790,TRUE))</f>
        <v>South Korea@105</v>
      </c>
    </row>
    <row r="791" spans="1:10">
      <c r="A791" s="6" t="s">
        <v>1305</v>
      </c>
      <c r="B791" s="6" t="s">
        <v>709</v>
      </c>
      <c r="C791" s="6">
        <v>3</v>
      </c>
      <c r="D791" s="6">
        <v>3</v>
      </c>
      <c r="E791" s="46" t="str">
        <f t="shared" si="39"/>
        <v>기사임</v>
      </c>
      <c r="F791" s="81">
        <f>IF(E791="기사임",(COUNTIF($B$2:B791,B791)-COUNTIFS($B$2:B790,B791,$E$2:E790,"")),"")</f>
        <v>2</v>
      </c>
      <c r="G791" s="46" t="str">
        <f>IF(F791=1,COUNTIF($F$1:F791,1),"")</f>
        <v/>
      </c>
      <c r="H791" s="46">
        <f t="shared" si="40"/>
        <v>0</v>
      </c>
      <c r="I791" s="46" t="b">
        <f t="shared" si="41"/>
        <v>0</v>
      </c>
      <c r="J791" s="46" t="str">
        <f>IF(I791=FALSE,"",B791&amp;"@"&amp;COUNTIFS($B$2:B791,B791,$I$2:I791,TRUE))</f>
        <v/>
      </c>
    </row>
    <row r="792" spans="1:10">
      <c r="A792" s="6" t="s">
        <v>1295</v>
      </c>
      <c r="B792" s="6" t="s">
        <v>676</v>
      </c>
      <c r="C792" s="6">
        <v>3</v>
      </c>
      <c r="D792" s="6">
        <v>3</v>
      </c>
      <c r="E792" s="46" t="str">
        <f t="shared" si="39"/>
        <v>기사임</v>
      </c>
      <c r="F792" s="81">
        <f>IF(E792="기사임",(COUNTIF($B$2:B792,B792)-COUNTIFS($B$2:B791,B792,$E$2:E791,"")),"")</f>
        <v>100</v>
      </c>
      <c r="G792" s="46" t="str">
        <f>IF(F792=1,COUNTIF($F$1:F792,1),"")</f>
        <v/>
      </c>
      <c r="H792" s="46">
        <f t="shared" si="40"/>
        <v>0</v>
      </c>
      <c r="I792" s="46" t="b">
        <f t="shared" si="41"/>
        <v>0</v>
      </c>
      <c r="J792" s="46" t="str">
        <f>IF(I792=FALSE,"",B792&amp;"@"&amp;COUNTIFS($B$2:B792,B792,$I$2:I792,TRUE))</f>
        <v/>
      </c>
    </row>
    <row r="793" spans="1:10">
      <c r="A793" s="6" t="s">
        <v>1296</v>
      </c>
      <c r="B793" s="6" t="s">
        <v>677</v>
      </c>
      <c r="C793" s="6">
        <v>3</v>
      </c>
      <c r="D793" s="6">
        <v>4</v>
      </c>
      <c r="E793" s="46" t="str">
        <f t="shared" si="39"/>
        <v>기사임</v>
      </c>
      <c r="F793" s="81">
        <f>IF(E793="기사임",(COUNTIF($B$2:B793,B793)-COUNTIFS($B$2:B792,B793,$E$2:E792,"")),"")</f>
        <v>83</v>
      </c>
      <c r="G793" s="46" t="str">
        <f>IF(F793=1,COUNTIF($F$1:F793,1),"")</f>
        <v/>
      </c>
      <c r="H793" s="46">
        <f t="shared" si="40"/>
        <v>0</v>
      </c>
      <c r="I793" s="46" t="b">
        <f t="shared" si="41"/>
        <v>0</v>
      </c>
      <c r="J793" s="46" t="str">
        <f>IF(I793=FALSE,"",B793&amp;"@"&amp;COUNTIFS($B$2:B793,B793,$I$2:I793,TRUE))</f>
        <v/>
      </c>
    </row>
    <row r="794" spans="1:10">
      <c r="A794" s="6" t="s">
        <v>1296</v>
      </c>
      <c r="B794" s="6" t="s">
        <v>675</v>
      </c>
      <c r="C794" s="6">
        <v>3</v>
      </c>
      <c r="D794" s="6">
        <v>2</v>
      </c>
      <c r="E794" s="46" t="str">
        <f t="shared" si="39"/>
        <v>기사임</v>
      </c>
      <c r="F794" s="81">
        <f>IF(E794="기사임",(COUNTIF($B$2:B794,B794)-COUNTIFS($B$2:B793,B794,$E$2:E793,"")),"")</f>
        <v>106</v>
      </c>
      <c r="G794" s="46" t="str">
        <f>IF(F794=1,COUNTIF($F$1:F794,1),"")</f>
        <v/>
      </c>
      <c r="H794" s="46">
        <f t="shared" si="40"/>
        <v>1</v>
      </c>
      <c r="I794" s="46" t="b">
        <f t="shared" si="41"/>
        <v>1</v>
      </c>
      <c r="J794" s="46" t="str">
        <f>IF(I794=FALSE,"",B794&amp;"@"&amp;COUNTIFS($B$2:B794,B794,$I$2:I794,TRUE))</f>
        <v>South Korea@106</v>
      </c>
    </row>
    <row r="795" spans="1:10">
      <c r="A795" s="6" t="s">
        <v>1296</v>
      </c>
      <c r="B795" s="6" t="s">
        <v>703</v>
      </c>
      <c r="C795" s="6">
        <v>3</v>
      </c>
      <c r="D795" s="6">
        <v>4</v>
      </c>
      <c r="E795" s="46" t="str">
        <f t="shared" si="39"/>
        <v>기사임</v>
      </c>
      <c r="F795" s="81">
        <f>IF(E795="기사임",(COUNTIF($B$2:B795,B795)-COUNTIFS($B$2:B794,B795,$E$2:E794,"")),"")</f>
        <v>3</v>
      </c>
      <c r="G795" s="46" t="str">
        <f>IF(F795=1,COUNTIF($F$1:F795,1),"")</f>
        <v/>
      </c>
      <c r="H795" s="46">
        <f t="shared" si="40"/>
        <v>0</v>
      </c>
      <c r="I795" s="46" t="b">
        <f t="shared" si="41"/>
        <v>0</v>
      </c>
      <c r="J795" s="46" t="str">
        <f>IF(I795=FALSE,"",B795&amp;"@"&amp;COUNTIFS($B$2:B795,B795,$I$2:I795,TRUE))</f>
        <v/>
      </c>
    </row>
    <row r="796" spans="1:10">
      <c r="A796" s="6" t="s">
        <v>1297</v>
      </c>
      <c r="B796" s="6" t="s">
        <v>677</v>
      </c>
      <c r="C796" s="6">
        <v>3</v>
      </c>
      <c r="D796" s="6">
        <v>4</v>
      </c>
      <c r="E796" s="46" t="str">
        <f t="shared" si="39"/>
        <v>기사임</v>
      </c>
      <c r="F796" s="81">
        <f>IF(E796="기사임",(COUNTIF($B$2:B796,B796)-COUNTIFS($B$2:B795,B796,$E$2:E795,"")),"")</f>
        <v>84</v>
      </c>
      <c r="G796" s="46" t="str">
        <f>IF(F796=1,COUNTIF($F$1:F796,1),"")</f>
        <v/>
      </c>
      <c r="H796" s="46">
        <f t="shared" si="40"/>
        <v>0</v>
      </c>
      <c r="I796" s="46" t="b">
        <f t="shared" si="41"/>
        <v>0</v>
      </c>
      <c r="J796" s="46" t="str">
        <f>IF(I796=FALSE,"",B796&amp;"@"&amp;COUNTIFS($B$2:B796,B796,$I$2:I796,TRUE))</f>
        <v/>
      </c>
    </row>
    <row r="797" spans="1:10">
      <c r="A797" s="6" t="s">
        <v>1297</v>
      </c>
      <c r="B797" s="6" t="s">
        <v>682</v>
      </c>
      <c r="C797" s="6">
        <v>3</v>
      </c>
      <c r="D797" s="6">
        <v>2</v>
      </c>
      <c r="E797" s="46" t="str">
        <f t="shared" si="39"/>
        <v>기사임</v>
      </c>
      <c r="F797" s="81">
        <f>IF(E797="기사임",(COUNTIF($B$2:B797,B797)-COUNTIFS($B$2:B796,B797,$E$2:E796,"")),"")</f>
        <v>17</v>
      </c>
      <c r="G797" s="46" t="str">
        <f>IF(F797=1,COUNTIF($F$1:F797,1),"")</f>
        <v/>
      </c>
      <c r="H797" s="46">
        <f t="shared" si="40"/>
        <v>0</v>
      </c>
      <c r="I797" s="46" t="b">
        <f t="shared" si="41"/>
        <v>0</v>
      </c>
      <c r="J797" s="46" t="str">
        <f>IF(I797=FALSE,"",B797&amp;"@"&amp;COUNTIFS($B$2:B797,B797,$I$2:I797,TRUE))</f>
        <v/>
      </c>
    </row>
    <row r="798" spans="1:10">
      <c r="A798" s="6" t="s">
        <v>1303</v>
      </c>
      <c r="B798" s="6" t="s">
        <v>675</v>
      </c>
      <c r="C798" s="6">
        <v>3</v>
      </c>
      <c r="D798" s="6">
        <v>2</v>
      </c>
      <c r="E798" s="46" t="str">
        <f t="shared" si="39"/>
        <v>기사임</v>
      </c>
      <c r="F798" s="81">
        <f>IF(E798="기사임",(COUNTIF($B$2:B798,B798)-COUNTIFS($B$2:B797,B798,$E$2:E797,"")),"")</f>
        <v>107</v>
      </c>
      <c r="G798" s="46" t="str">
        <f>IF(F798=1,COUNTIF($F$1:F798,1),"")</f>
        <v/>
      </c>
      <c r="H798" s="46">
        <f t="shared" si="40"/>
        <v>1</v>
      </c>
      <c r="I798" s="46" t="b">
        <f t="shared" si="41"/>
        <v>1</v>
      </c>
      <c r="J798" s="46" t="str">
        <f>IF(I798=FALSE,"",B798&amp;"@"&amp;COUNTIFS($B$2:B798,B798,$I$2:I798,TRUE))</f>
        <v>South Korea@107</v>
      </c>
    </row>
    <row r="799" spans="1:10">
      <c r="A799" s="6" t="s">
        <v>1365</v>
      </c>
      <c r="B799" s="6" t="s">
        <v>675</v>
      </c>
      <c r="C799" s="6">
        <v>3</v>
      </c>
      <c r="D799" s="6">
        <v>5</v>
      </c>
      <c r="E799" s="46" t="str">
        <f t="shared" si="39"/>
        <v>기사임</v>
      </c>
      <c r="F799" s="81">
        <f>IF(E799="기사임",(COUNTIF($B$2:B799,B799)-COUNTIFS($B$2:B798,B799,$E$2:E798,"")),"")</f>
        <v>108</v>
      </c>
      <c r="G799" s="46" t="str">
        <f>IF(F799=1,COUNTIF($F$1:F799,1),"")</f>
        <v/>
      </c>
      <c r="H799" s="46">
        <f t="shared" si="40"/>
        <v>1</v>
      </c>
      <c r="I799" s="46" t="b">
        <f t="shared" si="41"/>
        <v>1</v>
      </c>
      <c r="J799" s="46" t="str">
        <f>IF(I799=FALSE,"",B799&amp;"@"&amp;COUNTIFS($B$2:B799,B799,$I$2:I799,TRUE))</f>
        <v>South Korea@108</v>
      </c>
    </row>
    <row r="800" spans="1:10">
      <c r="A800" s="6" t="s">
        <v>1368</v>
      </c>
      <c r="B800" s="6" t="s">
        <v>675</v>
      </c>
      <c r="C800" s="6">
        <v>3</v>
      </c>
      <c r="D800" s="6">
        <v>3</v>
      </c>
      <c r="E800" s="46" t="str">
        <f t="shared" si="39"/>
        <v>기사임</v>
      </c>
      <c r="F800" s="81">
        <f>IF(E800="기사임",(COUNTIF($B$2:B800,B800)-COUNTIFS($B$2:B799,B800,$E$2:E799,"")),"")</f>
        <v>109</v>
      </c>
      <c r="G800" s="46" t="str">
        <f>IF(F800=1,COUNTIF($F$1:F800,1),"")</f>
        <v/>
      </c>
      <c r="H800" s="46">
        <f t="shared" si="40"/>
        <v>1</v>
      </c>
      <c r="I800" s="46" t="b">
        <f t="shared" si="41"/>
        <v>1</v>
      </c>
      <c r="J800" s="46" t="str">
        <f>IF(I800=FALSE,"",B800&amp;"@"&amp;COUNTIFS($B$2:B800,B800,$I$2:I800,TRUE))</f>
        <v>South Korea@109</v>
      </c>
    </row>
    <row r="801" spans="1:10">
      <c r="A801" s="6" t="s">
        <v>1367</v>
      </c>
      <c r="B801" s="6" t="s">
        <v>714</v>
      </c>
      <c r="C801" s="6">
        <v>3</v>
      </c>
      <c r="D801" s="6">
        <v>2</v>
      </c>
      <c r="E801" s="46" t="str">
        <f t="shared" si="39"/>
        <v>기사임</v>
      </c>
      <c r="F801" s="81">
        <f>IF(E801="기사임",(COUNTIF($B$2:B801,B801)-COUNTIFS($B$2:B800,B801,$E$2:E800,"")),"")</f>
        <v>2</v>
      </c>
      <c r="G801" s="46" t="str">
        <f>IF(F801=1,COUNTIF($F$1:F801,1),"")</f>
        <v/>
      </c>
      <c r="H801" s="46">
        <f t="shared" si="40"/>
        <v>0</v>
      </c>
      <c r="I801" s="46" t="b">
        <f t="shared" si="41"/>
        <v>0</v>
      </c>
      <c r="J801" s="46" t="str">
        <f>IF(I801=FALSE,"",B801&amp;"@"&amp;COUNTIFS($B$2:B801,B801,$I$2:I801,TRUE))</f>
        <v/>
      </c>
    </row>
    <row r="802" spans="1:10">
      <c r="A802" s="6" t="s">
        <v>1366</v>
      </c>
      <c r="B802" s="6" t="s">
        <v>688</v>
      </c>
      <c r="C802" s="6">
        <v>3</v>
      </c>
      <c r="D802" s="6">
        <v>2</v>
      </c>
      <c r="E802" s="46" t="str">
        <f t="shared" si="39"/>
        <v>기사임</v>
      </c>
      <c r="F802" s="81">
        <f>IF(E802="기사임",(COUNTIF($B$2:B802,B802)-COUNTIFS($B$2:B801,B802,$E$2:E801,"")),"")</f>
        <v>18</v>
      </c>
      <c r="G802" s="46" t="str">
        <f>IF(F802=1,COUNTIF($F$1:F802,1),"")</f>
        <v/>
      </c>
      <c r="H802" s="46">
        <f t="shared" si="40"/>
        <v>0</v>
      </c>
      <c r="I802" s="46" t="b">
        <f t="shared" si="41"/>
        <v>0</v>
      </c>
      <c r="J802" s="46" t="str">
        <f>IF(I802=FALSE,"",B802&amp;"@"&amp;COUNTIFS($B$2:B802,B802,$I$2:I802,TRUE))</f>
        <v/>
      </c>
    </row>
    <row r="803" spans="1:10">
      <c r="A803" s="6" t="s">
        <v>1366</v>
      </c>
      <c r="B803" s="6" t="s">
        <v>675</v>
      </c>
      <c r="C803" s="6">
        <v>3</v>
      </c>
      <c r="D803" s="6">
        <v>2</v>
      </c>
      <c r="E803" s="46" t="str">
        <f t="shared" si="39"/>
        <v>기사임</v>
      </c>
      <c r="F803" s="81">
        <f>IF(E803="기사임",(COUNTIF($B$2:B803,B803)-COUNTIFS($B$2:B802,B803,$E$2:E802,"")),"")</f>
        <v>110</v>
      </c>
      <c r="G803" s="46" t="str">
        <f>IF(F803=1,COUNTIF($F$1:F803,1),"")</f>
        <v/>
      </c>
      <c r="H803" s="46">
        <f t="shared" si="40"/>
        <v>1</v>
      </c>
      <c r="I803" s="46" t="b">
        <f t="shared" si="41"/>
        <v>1</v>
      </c>
      <c r="J803" s="46" t="str">
        <f>IF(I803=FALSE,"",B803&amp;"@"&amp;COUNTIFS($B$2:B803,B803,$I$2:I803,TRUE))</f>
        <v>South Korea@110</v>
      </c>
    </row>
    <row r="804" spans="1:10">
      <c r="A804" s="6" t="s">
        <v>1371</v>
      </c>
      <c r="B804" s="6" t="s">
        <v>682</v>
      </c>
      <c r="C804" s="6">
        <v>3</v>
      </c>
      <c r="D804" s="6">
        <v>2</v>
      </c>
      <c r="E804" s="46" t="str">
        <f t="shared" si="39"/>
        <v>기사임</v>
      </c>
      <c r="F804" s="81">
        <f>IF(E804="기사임",(COUNTIF($B$2:B804,B804)-COUNTIFS($B$2:B803,B804,$E$2:E803,"")),"")</f>
        <v>18</v>
      </c>
      <c r="G804" s="46" t="str">
        <f>IF(F804=1,COUNTIF($F$1:F804,1),"")</f>
        <v/>
      </c>
      <c r="H804" s="46">
        <f t="shared" si="40"/>
        <v>0</v>
      </c>
      <c r="I804" s="46" t="b">
        <f t="shared" si="41"/>
        <v>0</v>
      </c>
      <c r="J804" s="46" t="str">
        <f>IF(I804=FALSE,"",B804&amp;"@"&amp;COUNTIFS($B$2:B804,B804,$I$2:I804,TRUE))</f>
        <v/>
      </c>
    </row>
    <row r="805" spans="1:10">
      <c r="A805" s="6" t="s">
        <v>1371</v>
      </c>
      <c r="B805" s="6" t="s">
        <v>680</v>
      </c>
      <c r="C805" s="6">
        <v>3</v>
      </c>
      <c r="D805" s="6">
        <v>3</v>
      </c>
      <c r="E805" s="46" t="str">
        <f t="shared" si="39"/>
        <v>기사임</v>
      </c>
      <c r="F805" s="81">
        <f>IF(E805="기사임",(COUNTIF($B$2:B805,B805)-COUNTIFS($B$2:B804,B805,$E$2:E804,"")),"")</f>
        <v>41</v>
      </c>
      <c r="G805" s="46" t="str">
        <f>IF(F805=1,COUNTIF($F$1:F805,1),"")</f>
        <v/>
      </c>
      <c r="H805" s="46">
        <f t="shared" si="40"/>
        <v>0</v>
      </c>
      <c r="I805" s="46" t="b">
        <f t="shared" si="41"/>
        <v>0</v>
      </c>
      <c r="J805" s="46" t="str">
        <f>IF(I805=FALSE,"",B805&amp;"@"&amp;COUNTIFS($B$2:B805,B805,$I$2:I805,TRUE))</f>
        <v/>
      </c>
    </row>
    <row r="806" spans="1:10">
      <c r="A806" s="6" t="s">
        <v>1369</v>
      </c>
      <c r="B806" s="6" t="s">
        <v>685</v>
      </c>
      <c r="C806" s="6">
        <v>3</v>
      </c>
      <c r="D806" s="6">
        <v>4</v>
      </c>
      <c r="E806" s="46" t="str">
        <f t="shared" si="39"/>
        <v>기사임</v>
      </c>
      <c r="F806" s="81">
        <f>IF(E806="기사임",(COUNTIF($B$2:B806,B806)-COUNTIFS($B$2:B805,B806,$E$2:E805,"")),"")</f>
        <v>7</v>
      </c>
      <c r="G806" s="46" t="str">
        <f>IF(F806=1,COUNTIF($F$1:F806,1),"")</f>
        <v/>
      </c>
      <c r="H806" s="46">
        <f t="shared" si="40"/>
        <v>0</v>
      </c>
      <c r="I806" s="46" t="b">
        <f t="shared" si="41"/>
        <v>0</v>
      </c>
      <c r="J806" s="46" t="str">
        <f>IF(I806=FALSE,"",B806&amp;"@"&amp;COUNTIFS($B$2:B806,B806,$I$2:I806,TRUE))</f>
        <v/>
      </c>
    </row>
    <row r="807" spans="1:10">
      <c r="A807" s="6" t="s">
        <v>1369</v>
      </c>
      <c r="B807" s="6" t="s">
        <v>677</v>
      </c>
      <c r="C807" s="6">
        <v>3</v>
      </c>
      <c r="D807" s="6">
        <v>2</v>
      </c>
      <c r="E807" s="46" t="str">
        <f t="shared" si="39"/>
        <v>기사임</v>
      </c>
      <c r="F807" s="81">
        <f>IF(E807="기사임",(COUNTIF($B$2:B807,B807)-COUNTIFS($B$2:B806,B807,$E$2:E806,"")),"")</f>
        <v>85</v>
      </c>
      <c r="G807" s="46" t="str">
        <f>IF(F807=1,COUNTIF($F$1:F807,1),"")</f>
        <v/>
      </c>
      <c r="H807" s="46">
        <f t="shared" si="40"/>
        <v>0</v>
      </c>
      <c r="I807" s="46" t="b">
        <f t="shared" si="41"/>
        <v>0</v>
      </c>
      <c r="J807" s="46" t="str">
        <f>IF(I807=FALSE,"",B807&amp;"@"&amp;COUNTIFS($B$2:B807,B807,$I$2:I807,TRUE))</f>
        <v/>
      </c>
    </row>
    <row r="808" spans="1:10">
      <c r="A808" s="6" t="s">
        <v>1430</v>
      </c>
      <c r="B808" s="6" t="s">
        <v>680</v>
      </c>
      <c r="C808" s="6">
        <v>3</v>
      </c>
      <c r="D808" s="6">
        <v>1</v>
      </c>
      <c r="E808" s="46" t="str">
        <f t="shared" si="39"/>
        <v>기사임</v>
      </c>
      <c r="F808" s="81">
        <f>IF(E808="기사임",(COUNTIF($B$2:B808,B808)-COUNTIFS($B$2:B807,B808,$E$2:E807,"")),"")</f>
        <v>42</v>
      </c>
      <c r="G808" s="46" t="str">
        <f>IF(F808=1,COUNTIF($F$1:F808,1),"")</f>
        <v/>
      </c>
      <c r="H808" s="46">
        <f t="shared" si="40"/>
        <v>0</v>
      </c>
      <c r="I808" s="46" t="b">
        <f t="shared" si="41"/>
        <v>0</v>
      </c>
      <c r="J808" s="46" t="str">
        <f>IF(I808=FALSE,"",B808&amp;"@"&amp;COUNTIFS($B$2:B808,B808,$I$2:I808,TRUE))</f>
        <v/>
      </c>
    </row>
    <row r="809" spans="1:10">
      <c r="A809" s="6" t="s">
        <v>1429</v>
      </c>
      <c r="B809" s="6" t="s">
        <v>680</v>
      </c>
      <c r="C809" s="6">
        <v>3</v>
      </c>
      <c r="D809" s="6">
        <v>3</v>
      </c>
      <c r="E809" s="46" t="str">
        <f t="shared" si="39"/>
        <v>기사임</v>
      </c>
      <c r="F809" s="81">
        <f>IF(E809="기사임",(COUNTIF($B$2:B809,B809)-COUNTIFS($B$2:B808,B809,$E$2:E808,"")),"")</f>
        <v>43</v>
      </c>
      <c r="G809" s="46" t="str">
        <f>IF(F809=1,COUNTIF($F$1:F809,1),"")</f>
        <v/>
      </c>
      <c r="H809" s="46">
        <f t="shared" si="40"/>
        <v>0</v>
      </c>
      <c r="I809" s="46" t="b">
        <f t="shared" si="41"/>
        <v>0</v>
      </c>
      <c r="J809" s="46" t="str">
        <f>IF(I809=FALSE,"",B809&amp;"@"&amp;COUNTIFS($B$2:B809,B809,$I$2:I809,TRUE))</f>
        <v/>
      </c>
    </row>
    <row r="810" spans="1:10">
      <c r="A810" s="6" t="s">
        <v>1425</v>
      </c>
      <c r="B810" s="6" t="s">
        <v>675</v>
      </c>
      <c r="C810" s="6">
        <v>3</v>
      </c>
      <c r="D810" s="6">
        <v>3</v>
      </c>
      <c r="E810" s="46" t="str">
        <f t="shared" si="39"/>
        <v>기사임</v>
      </c>
      <c r="F810" s="81">
        <f>IF(E810="기사임",(COUNTIF($B$2:B810,B810)-COUNTIFS($B$2:B809,B810,$E$2:E809,"")),"")</f>
        <v>111</v>
      </c>
      <c r="G810" s="46" t="str">
        <f>IF(F810=1,COUNTIF($F$1:F810,1),"")</f>
        <v/>
      </c>
      <c r="H810" s="46">
        <f t="shared" si="40"/>
        <v>1</v>
      </c>
      <c r="I810" s="46" t="b">
        <f t="shared" si="41"/>
        <v>1</v>
      </c>
      <c r="J810" s="46" t="str">
        <f>IF(I810=FALSE,"",B810&amp;"@"&amp;COUNTIFS($B$2:B810,B810,$I$2:I810,TRUE))</f>
        <v>South Korea@111</v>
      </c>
    </row>
    <row r="811" spans="1:10">
      <c r="A811" s="6" t="s">
        <v>1432</v>
      </c>
      <c r="B811" s="6" t="s">
        <v>680</v>
      </c>
      <c r="C811" s="6">
        <v>3</v>
      </c>
      <c r="D811" s="6">
        <v>2</v>
      </c>
      <c r="E811" s="46" t="str">
        <f t="shared" si="39"/>
        <v>기사임</v>
      </c>
      <c r="F811" s="81">
        <f>IF(E811="기사임",(COUNTIF($B$2:B811,B811)-COUNTIFS($B$2:B810,B811,$E$2:E810,"")),"")</f>
        <v>44</v>
      </c>
      <c r="G811" s="46" t="str">
        <f>IF(F811=1,COUNTIF($F$1:F811,1),"")</f>
        <v/>
      </c>
      <c r="H811" s="46">
        <f t="shared" si="40"/>
        <v>0</v>
      </c>
      <c r="I811" s="46" t="b">
        <f t="shared" si="41"/>
        <v>0</v>
      </c>
      <c r="J811" s="46" t="str">
        <f>IF(I811=FALSE,"",B811&amp;"@"&amp;COUNTIFS($B$2:B811,B811,$I$2:I811,TRUE))</f>
        <v/>
      </c>
    </row>
    <row r="812" spans="1:10">
      <c r="A812" s="6" t="s">
        <v>1426</v>
      </c>
      <c r="B812" s="6" t="s">
        <v>679</v>
      </c>
      <c r="C812" s="6">
        <v>3</v>
      </c>
      <c r="D812" s="6">
        <v>3</v>
      </c>
      <c r="E812" s="46" t="str">
        <f t="shared" si="39"/>
        <v>기사임</v>
      </c>
      <c r="F812" s="81">
        <f>IF(E812="기사임",(COUNTIF($B$2:B812,B812)-COUNTIFS($B$2:B811,B812,$E$2:E811,"")),"")</f>
        <v>18</v>
      </c>
      <c r="G812" s="46" t="str">
        <f>IF(F812=1,COUNTIF($F$1:F812,1),"")</f>
        <v/>
      </c>
      <c r="H812" s="46">
        <f t="shared" si="40"/>
        <v>0</v>
      </c>
      <c r="I812" s="46" t="b">
        <f t="shared" si="41"/>
        <v>0</v>
      </c>
      <c r="J812" s="46" t="str">
        <f>IF(I812=FALSE,"",B812&amp;"@"&amp;COUNTIFS($B$2:B812,B812,$I$2:I812,TRUE))</f>
        <v/>
      </c>
    </row>
    <row r="813" spans="1:10">
      <c r="A813" s="6" t="s">
        <v>1426</v>
      </c>
      <c r="B813" s="6" t="s">
        <v>678</v>
      </c>
      <c r="C813" s="6">
        <v>3</v>
      </c>
      <c r="D813" s="6">
        <v>2</v>
      </c>
      <c r="E813" s="46" t="str">
        <f t="shared" si="39"/>
        <v>기사임</v>
      </c>
      <c r="F813" s="81">
        <f>IF(E813="기사임",(COUNTIF($B$2:B813,B813)-COUNTIFS($B$2:B812,B813,$E$2:E812,"")),"")</f>
        <v>31</v>
      </c>
      <c r="G813" s="46" t="str">
        <f>IF(F813=1,COUNTIF($F$1:F813,1),"")</f>
        <v/>
      </c>
      <c r="H813" s="46">
        <f t="shared" si="40"/>
        <v>0</v>
      </c>
      <c r="I813" s="46" t="b">
        <f t="shared" si="41"/>
        <v>0</v>
      </c>
      <c r="J813" s="46" t="str">
        <f>IF(I813=FALSE,"",B813&amp;"@"&amp;COUNTIFS($B$2:B813,B813,$I$2:I813,TRUE))</f>
        <v/>
      </c>
    </row>
    <row r="814" spans="1:10">
      <c r="A814" s="6" t="s">
        <v>1435</v>
      </c>
      <c r="B814" s="6" t="s">
        <v>681</v>
      </c>
      <c r="C814" s="6">
        <v>3</v>
      </c>
      <c r="D814" s="6">
        <v>2</v>
      </c>
      <c r="E814" s="46" t="str">
        <f t="shared" si="39"/>
        <v>기사임</v>
      </c>
      <c r="F814" s="81">
        <f>IF(E814="기사임",(COUNTIF($B$2:B814,B814)-COUNTIFS($B$2:B813,B814,$E$2:E813,"")),"")</f>
        <v>17</v>
      </c>
      <c r="G814" s="46" t="str">
        <f>IF(F814=1,COUNTIF($F$1:F814,1),"")</f>
        <v/>
      </c>
      <c r="H814" s="46">
        <f t="shared" si="40"/>
        <v>0</v>
      </c>
      <c r="I814" s="46" t="b">
        <f t="shared" si="41"/>
        <v>0</v>
      </c>
      <c r="J814" s="46" t="str">
        <f>IF(I814=FALSE,"",B814&amp;"@"&amp;COUNTIFS($B$2:B814,B814,$I$2:I814,TRUE))</f>
        <v/>
      </c>
    </row>
    <row r="815" spans="1:10">
      <c r="A815" s="6" t="s">
        <v>1435</v>
      </c>
      <c r="B815" s="6" t="s">
        <v>675</v>
      </c>
      <c r="C815" s="6">
        <v>3</v>
      </c>
      <c r="D815" s="6">
        <v>4</v>
      </c>
      <c r="E815" s="46" t="str">
        <f t="shared" si="39"/>
        <v>기사임</v>
      </c>
      <c r="F815" s="81">
        <f>IF(E815="기사임",(COUNTIF($B$2:B815,B815)-COUNTIFS($B$2:B814,B815,$E$2:E814,"")),"")</f>
        <v>112</v>
      </c>
      <c r="G815" s="46" t="str">
        <f>IF(F815=1,COUNTIF($F$1:F815,1),"")</f>
        <v/>
      </c>
      <c r="H815" s="46">
        <f t="shared" si="40"/>
        <v>1</v>
      </c>
      <c r="I815" s="46" t="b">
        <f t="shared" si="41"/>
        <v>1</v>
      </c>
      <c r="J815" s="46" t="str">
        <f>IF(I815=FALSE,"",B815&amp;"@"&amp;COUNTIFS($B$2:B815,B815,$I$2:I815,TRUE))</f>
        <v>South Korea@112</v>
      </c>
    </row>
    <row r="816" spans="1:10">
      <c r="A816" s="6" t="s">
        <v>1428</v>
      </c>
      <c r="B816" s="6" t="s">
        <v>685</v>
      </c>
      <c r="C816" s="6">
        <v>3</v>
      </c>
      <c r="D816" s="6">
        <v>3</v>
      </c>
      <c r="E816" s="46" t="str">
        <f t="shared" si="39"/>
        <v>기사임</v>
      </c>
      <c r="F816" s="81">
        <f>IF(E816="기사임",(COUNTIF($B$2:B816,B816)-COUNTIFS($B$2:B815,B816,$E$2:E815,"")),"")</f>
        <v>8</v>
      </c>
      <c r="G816" s="46" t="str">
        <f>IF(F816=1,COUNTIF($F$1:F816,1),"")</f>
        <v/>
      </c>
      <c r="H816" s="46">
        <f t="shared" si="40"/>
        <v>0</v>
      </c>
      <c r="I816" s="46" t="b">
        <f t="shared" si="41"/>
        <v>0</v>
      </c>
      <c r="J816" s="46" t="str">
        <f>IF(I816=FALSE,"",B816&amp;"@"&amp;COUNTIFS($B$2:B816,B816,$I$2:I816,TRUE))</f>
        <v/>
      </c>
    </row>
    <row r="817" spans="1:10">
      <c r="A817" s="6" t="s">
        <v>1428</v>
      </c>
      <c r="B817" s="6" t="s">
        <v>680</v>
      </c>
      <c r="C817" s="6">
        <v>3</v>
      </c>
      <c r="D817" s="6">
        <v>2</v>
      </c>
      <c r="E817" s="46" t="str">
        <f t="shared" si="39"/>
        <v>기사임</v>
      </c>
      <c r="F817" s="81">
        <f>IF(E817="기사임",(COUNTIF($B$2:B817,B817)-COUNTIFS($B$2:B816,B817,$E$2:E816,"")),"")</f>
        <v>45</v>
      </c>
      <c r="G817" s="46" t="str">
        <f>IF(F817=1,COUNTIF($F$1:F817,1),"")</f>
        <v/>
      </c>
      <c r="H817" s="46">
        <f t="shared" si="40"/>
        <v>0</v>
      </c>
      <c r="I817" s="46" t="b">
        <f t="shared" si="41"/>
        <v>0</v>
      </c>
      <c r="J817" s="46" t="str">
        <f>IF(I817=FALSE,"",B817&amp;"@"&amp;COUNTIFS($B$2:B817,B817,$I$2:I817,TRUE))</f>
        <v/>
      </c>
    </row>
    <row r="818" spans="1:10">
      <c r="A818" s="6" t="s">
        <v>1480</v>
      </c>
      <c r="B818" s="6" t="s">
        <v>698</v>
      </c>
      <c r="C818" s="6">
        <v>3</v>
      </c>
      <c r="D818" s="6">
        <v>3</v>
      </c>
      <c r="E818" s="46" t="str">
        <f t="shared" si="39"/>
        <v>기사임</v>
      </c>
      <c r="F818" s="81">
        <f>IF(E818="기사임",(COUNTIF($B$2:B818,B818)-COUNTIFS($B$2:B817,B818,$E$2:E817,"")),"")</f>
        <v>7</v>
      </c>
      <c r="G818" s="46" t="str">
        <f>IF(F818=1,COUNTIF($F$1:F818,1),"")</f>
        <v/>
      </c>
      <c r="H818" s="46">
        <f t="shared" si="40"/>
        <v>0</v>
      </c>
      <c r="I818" s="46" t="b">
        <f t="shared" si="41"/>
        <v>0</v>
      </c>
      <c r="J818" s="46" t="str">
        <f>IF(I818=FALSE,"",B818&amp;"@"&amp;COUNTIFS($B$2:B818,B818,$I$2:I818,TRUE))</f>
        <v/>
      </c>
    </row>
    <row r="819" spans="1:10">
      <c r="A819" s="6" t="s">
        <v>1479</v>
      </c>
      <c r="B819" s="6" t="s">
        <v>690</v>
      </c>
      <c r="C819" s="6">
        <v>3</v>
      </c>
      <c r="D819" s="6">
        <v>3</v>
      </c>
      <c r="E819" s="46" t="str">
        <f t="shared" si="39"/>
        <v>기사임</v>
      </c>
      <c r="F819" s="81">
        <f>IF(E819="기사임",(COUNTIF($B$2:B819,B819)-COUNTIFS($B$2:B818,B819,$E$2:E818,"")),"")</f>
        <v>29</v>
      </c>
      <c r="G819" s="46" t="str">
        <f>IF(F819=1,COUNTIF($F$1:F819,1),"")</f>
        <v/>
      </c>
      <c r="H819" s="46">
        <f t="shared" si="40"/>
        <v>0</v>
      </c>
      <c r="I819" s="46" t="b">
        <f t="shared" si="41"/>
        <v>0</v>
      </c>
      <c r="J819" s="46" t="str">
        <f>IF(I819=FALSE,"",B819&amp;"@"&amp;COUNTIFS($B$2:B819,B819,$I$2:I819,TRUE))</f>
        <v/>
      </c>
    </row>
    <row r="820" spans="1:10">
      <c r="A820" s="6" t="s">
        <v>1487</v>
      </c>
      <c r="B820" s="6" t="s">
        <v>678</v>
      </c>
      <c r="C820" s="6">
        <v>3</v>
      </c>
      <c r="D820" s="6">
        <v>2</v>
      </c>
      <c r="E820" s="46" t="str">
        <f t="shared" si="39"/>
        <v>기사임</v>
      </c>
      <c r="F820" s="81">
        <f>IF(E820="기사임",(COUNTIF($B$2:B820,B820)-COUNTIFS($B$2:B819,B820,$E$2:E819,"")),"")</f>
        <v>32</v>
      </c>
      <c r="G820" s="46" t="str">
        <f>IF(F820=1,COUNTIF($F$1:F820,1),"")</f>
        <v/>
      </c>
      <c r="H820" s="46">
        <f t="shared" si="40"/>
        <v>0</v>
      </c>
      <c r="I820" s="46" t="b">
        <f t="shared" si="41"/>
        <v>0</v>
      </c>
      <c r="J820" s="46" t="str">
        <f>IF(I820=FALSE,"",B820&amp;"@"&amp;COUNTIFS($B$2:B820,B820,$I$2:I820,TRUE))</f>
        <v/>
      </c>
    </row>
    <row r="821" spans="1:10">
      <c r="A821" s="6" t="s">
        <v>1487</v>
      </c>
      <c r="B821" s="6" t="s">
        <v>680</v>
      </c>
      <c r="C821" s="6">
        <v>3</v>
      </c>
      <c r="D821" s="6">
        <v>3</v>
      </c>
      <c r="E821" s="46" t="str">
        <f t="shared" si="39"/>
        <v>기사임</v>
      </c>
      <c r="F821" s="81">
        <f>IF(E821="기사임",(COUNTIF($B$2:B821,B821)-COUNTIFS($B$2:B820,B821,$E$2:E820,"")),"")</f>
        <v>46</v>
      </c>
      <c r="G821" s="46" t="str">
        <f>IF(F821=1,COUNTIF($F$1:F821,1),"")</f>
        <v/>
      </c>
      <c r="H821" s="46">
        <f t="shared" si="40"/>
        <v>0</v>
      </c>
      <c r="I821" s="46" t="b">
        <f t="shared" si="41"/>
        <v>0</v>
      </c>
      <c r="J821" s="46" t="str">
        <f>IF(I821=FALSE,"",B821&amp;"@"&amp;COUNTIFS($B$2:B821,B821,$I$2:I821,TRUE))</f>
        <v/>
      </c>
    </row>
    <row r="822" spans="1:10">
      <c r="A822" s="6" t="s">
        <v>1551</v>
      </c>
      <c r="B822" s="6" t="s">
        <v>692</v>
      </c>
      <c r="C822" s="6">
        <v>3</v>
      </c>
      <c r="D822" s="6">
        <v>1</v>
      </c>
      <c r="E822" s="46" t="str">
        <f t="shared" si="39"/>
        <v>기사임</v>
      </c>
      <c r="F822" s="81">
        <f>IF(E822="기사임",(COUNTIF($B$2:B822,B822)-COUNTIFS($B$2:B821,B822,$E$2:E821,"")),"")</f>
        <v>2</v>
      </c>
      <c r="G822" s="46" t="str">
        <f>IF(F822=1,COUNTIF($F$1:F822,1),"")</f>
        <v/>
      </c>
      <c r="H822" s="46">
        <f t="shared" si="40"/>
        <v>0</v>
      </c>
      <c r="I822" s="46" t="b">
        <f t="shared" si="41"/>
        <v>0</v>
      </c>
      <c r="J822" s="46" t="str">
        <f>IF(I822=FALSE,"",B822&amp;"@"&amp;COUNTIFS($B$2:B822,B822,$I$2:I822,TRUE))</f>
        <v/>
      </c>
    </row>
    <row r="823" spans="1:10">
      <c r="A823" s="6" t="s">
        <v>1551</v>
      </c>
      <c r="B823" s="6" t="s">
        <v>679</v>
      </c>
      <c r="C823" s="6">
        <v>3</v>
      </c>
      <c r="D823" s="6">
        <v>4</v>
      </c>
      <c r="E823" s="46" t="str">
        <f t="shared" si="39"/>
        <v>기사임</v>
      </c>
      <c r="F823" s="81">
        <f>IF(E823="기사임",(COUNTIF($B$2:B823,B823)-COUNTIFS($B$2:B822,B823,$E$2:E822,"")),"")</f>
        <v>19</v>
      </c>
      <c r="G823" s="46" t="str">
        <f>IF(F823=1,COUNTIF($F$1:F823,1),"")</f>
        <v/>
      </c>
      <c r="H823" s="46">
        <f t="shared" si="40"/>
        <v>0</v>
      </c>
      <c r="I823" s="46" t="b">
        <f t="shared" si="41"/>
        <v>0</v>
      </c>
      <c r="J823" s="46" t="str">
        <f>IF(I823=FALSE,"",B823&amp;"@"&amp;COUNTIFS($B$2:B823,B823,$I$2:I823,TRUE))</f>
        <v/>
      </c>
    </row>
    <row r="824" spans="1:10">
      <c r="A824" s="6" t="s">
        <v>1550</v>
      </c>
      <c r="B824" s="6" t="s">
        <v>677</v>
      </c>
      <c r="C824" s="6">
        <v>3</v>
      </c>
      <c r="D824" s="6">
        <v>3</v>
      </c>
      <c r="E824" s="46" t="str">
        <f t="shared" si="39"/>
        <v>기사임</v>
      </c>
      <c r="F824" s="81">
        <f>IF(E824="기사임",(COUNTIF($B$2:B824,B824)-COUNTIFS($B$2:B823,B824,$E$2:E823,"")),"")</f>
        <v>86</v>
      </c>
      <c r="G824" s="46" t="str">
        <f>IF(F824=1,COUNTIF($F$1:F824,1),"")</f>
        <v/>
      </c>
      <c r="H824" s="46">
        <f t="shared" si="40"/>
        <v>0</v>
      </c>
      <c r="I824" s="46" t="b">
        <f t="shared" si="41"/>
        <v>0</v>
      </c>
      <c r="J824" s="46" t="str">
        <f>IF(I824=FALSE,"",B824&amp;"@"&amp;COUNTIFS($B$2:B824,B824,$I$2:I824,TRUE))</f>
        <v/>
      </c>
    </row>
    <row r="825" spans="1:10">
      <c r="A825" s="6" t="s">
        <v>1553</v>
      </c>
      <c r="B825" s="6" t="s">
        <v>680</v>
      </c>
      <c r="C825" s="6">
        <v>3</v>
      </c>
      <c r="D825" s="6">
        <v>3</v>
      </c>
      <c r="E825" s="46" t="str">
        <f t="shared" si="39"/>
        <v>기사임</v>
      </c>
      <c r="F825" s="81">
        <f>IF(E825="기사임",(COUNTIF($B$2:B825,B825)-COUNTIFS($B$2:B824,B825,$E$2:E824,"")),"")</f>
        <v>47</v>
      </c>
      <c r="G825" s="46" t="str">
        <f>IF(F825=1,COUNTIF($F$1:F825,1),"")</f>
        <v/>
      </c>
      <c r="H825" s="46">
        <f t="shared" si="40"/>
        <v>0</v>
      </c>
      <c r="I825" s="46" t="b">
        <f t="shared" si="41"/>
        <v>0</v>
      </c>
      <c r="J825" s="46" t="str">
        <f>IF(I825=FALSE,"",B825&amp;"@"&amp;COUNTIFS($B$2:B825,B825,$I$2:I825,TRUE))</f>
        <v/>
      </c>
    </row>
    <row r="826" spans="1:10">
      <c r="A826" s="6" t="s">
        <v>1549</v>
      </c>
      <c r="B826" s="6" t="s">
        <v>685</v>
      </c>
      <c r="C826" s="6">
        <v>3</v>
      </c>
      <c r="D826" s="6">
        <v>2</v>
      </c>
      <c r="E826" s="46" t="str">
        <f t="shared" si="39"/>
        <v>기사임</v>
      </c>
      <c r="F826" s="81">
        <f>IF(E826="기사임",(COUNTIF($B$2:B826,B826)-COUNTIFS($B$2:B825,B826,$E$2:E825,"")),"")</f>
        <v>9</v>
      </c>
      <c r="G826" s="46" t="str">
        <f>IF(F826=1,COUNTIF($F$1:F826,1),"")</f>
        <v/>
      </c>
      <c r="H826" s="46">
        <f t="shared" si="40"/>
        <v>0</v>
      </c>
      <c r="I826" s="46" t="b">
        <f t="shared" si="41"/>
        <v>0</v>
      </c>
      <c r="J826" s="46" t="str">
        <f>IF(I826=FALSE,"",B826&amp;"@"&amp;COUNTIFS($B$2:B826,B826,$I$2:I826,TRUE))</f>
        <v/>
      </c>
    </row>
    <row r="827" spans="1:10">
      <c r="A827" s="6" t="s">
        <v>1613</v>
      </c>
      <c r="B827" s="6" t="s">
        <v>677</v>
      </c>
      <c r="C827" s="6">
        <v>3</v>
      </c>
      <c r="D827" s="6">
        <v>3</v>
      </c>
      <c r="E827" s="46" t="str">
        <f t="shared" si="39"/>
        <v>기사임</v>
      </c>
      <c r="F827" s="81">
        <f>IF(E827="기사임",(COUNTIF($B$2:B827,B827)-COUNTIFS($B$2:B826,B827,$E$2:E826,"")),"")</f>
        <v>87</v>
      </c>
      <c r="G827" s="46" t="str">
        <f>IF(F827=1,COUNTIF($F$1:F827,1),"")</f>
        <v/>
      </c>
      <c r="H827" s="46">
        <f t="shared" si="40"/>
        <v>0</v>
      </c>
      <c r="I827" s="46" t="b">
        <f t="shared" si="41"/>
        <v>0</v>
      </c>
      <c r="J827" s="46" t="str">
        <f>IF(I827=FALSE,"",B827&amp;"@"&amp;COUNTIFS($B$2:B827,B827,$I$2:I827,TRUE))</f>
        <v/>
      </c>
    </row>
    <row r="828" spans="1:10">
      <c r="A828" s="6" t="s">
        <v>1607</v>
      </c>
      <c r="B828" s="6" t="s">
        <v>688</v>
      </c>
      <c r="C828" s="6">
        <v>3</v>
      </c>
      <c r="D828" s="6">
        <v>5</v>
      </c>
      <c r="E828" s="46" t="str">
        <f t="shared" si="39"/>
        <v>기사임</v>
      </c>
      <c r="F828" s="81">
        <f>IF(E828="기사임",(COUNTIF($B$2:B828,B828)-COUNTIFS($B$2:B827,B828,$E$2:E827,"")),"")</f>
        <v>19</v>
      </c>
      <c r="G828" s="46" t="str">
        <f>IF(F828=1,COUNTIF($F$1:F828,1),"")</f>
        <v/>
      </c>
      <c r="H828" s="46">
        <f t="shared" si="40"/>
        <v>0</v>
      </c>
      <c r="I828" s="46" t="b">
        <f t="shared" si="41"/>
        <v>0</v>
      </c>
      <c r="J828" s="46" t="str">
        <f>IF(I828=FALSE,"",B828&amp;"@"&amp;COUNTIFS($B$2:B828,B828,$I$2:I828,TRUE))</f>
        <v/>
      </c>
    </row>
    <row r="829" spans="1:10">
      <c r="A829" s="6" t="s">
        <v>1606</v>
      </c>
      <c r="B829" s="6" t="s">
        <v>675</v>
      </c>
      <c r="C829" s="6">
        <v>3</v>
      </c>
      <c r="D829" s="6">
        <v>4</v>
      </c>
      <c r="E829" s="46" t="str">
        <f t="shared" si="39"/>
        <v>기사임</v>
      </c>
      <c r="F829" s="81">
        <f>IF(E829="기사임",(COUNTIF($B$2:B829,B829)-COUNTIFS($B$2:B828,B829,$E$2:E828,"")),"")</f>
        <v>113</v>
      </c>
      <c r="G829" s="46" t="str">
        <f>IF(F829=1,COUNTIF($F$1:F829,1),"")</f>
        <v/>
      </c>
      <c r="H829" s="46">
        <f t="shared" si="40"/>
        <v>1</v>
      </c>
      <c r="I829" s="46" t="b">
        <f t="shared" si="41"/>
        <v>1</v>
      </c>
      <c r="J829" s="46" t="str">
        <f>IF(I829=FALSE,"",B829&amp;"@"&amp;COUNTIFS($B$2:B829,B829,$I$2:I829,TRUE))</f>
        <v>South Korea@113</v>
      </c>
    </row>
    <row r="830" spans="1:10">
      <c r="A830" s="6" t="s">
        <v>1614</v>
      </c>
      <c r="B830" s="6" t="s">
        <v>696</v>
      </c>
      <c r="C830" s="6">
        <v>3</v>
      </c>
      <c r="D830" s="6">
        <v>2</v>
      </c>
      <c r="E830" s="46" t="str">
        <f t="shared" si="39"/>
        <v>기사임</v>
      </c>
      <c r="F830" s="81">
        <f>IF(E830="기사임",(COUNTIF($B$2:B830,B830)-COUNTIFS($B$2:B829,B830,$E$2:E829,"")),"")</f>
        <v>2</v>
      </c>
      <c r="G830" s="46" t="str">
        <f>IF(F830=1,COUNTIF($F$1:F830,1),"")</f>
        <v/>
      </c>
      <c r="H830" s="46">
        <f t="shared" si="40"/>
        <v>0</v>
      </c>
      <c r="I830" s="46" t="b">
        <f t="shared" si="41"/>
        <v>0</v>
      </c>
      <c r="J830" s="46" t="str">
        <f>IF(I830=FALSE,"",B830&amp;"@"&amp;COUNTIFS($B$2:B830,B830,$I$2:I830,TRUE))</f>
        <v/>
      </c>
    </row>
    <row r="831" spans="1:10">
      <c r="A831" s="6" t="s">
        <v>1614</v>
      </c>
      <c r="B831" s="6" t="s">
        <v>676</v>
      </c>
      <c r="C831" s="6">
        <v>3</v>
      </c>
      <c r="D831" s="6">
        <v>3</v>
      </c>
      <c r="E831" s="46" t="str">
        <f t="shared" si="39"/>
        <v>기사임</v>
      </c>
      <c r="F831" s="81">
        <f>IF(E831="기사임",(COUNTIF($B$2:B831,B831)-COUNTIFS($B$2:B830,B831,$E$2:E830,"")),"")</f>
        <v>101</v>
      </c>
      <c r="G831" s="46" t="str">
        <f>IF(F831=1,COUNTIF($F$1:F831,1),"")</f>
        <v/>
      </c>
      <c r="H831" s="46">
        <f t="shared" si="40"/>
        <v>0</v>
      </c>
      <c r="I831" s="46" t="b">
        <f t="shared" si="41"/>
        <v>0</v>
      </c>
      <c r="J831" s="46" t="str">
        <f>IF(I831=FALSE,"",B831&amp;"@"&amp;COUNTIFS($B$2:B831,B831,$I$2:I831,TRUE))</f>
        <v/>
      </c>
    </row>
    <row r="832" spans="1:10">
      <c r="A832" s="6" t="s">
        <v>1612</v>
      </c>
      <c r="B832" s="6" t="s">
        <v>678</v>
      </c>
      <c r="C832" s="6">
        <v>3</v>
      </c>
      <c r="D832" s="6">
        <v>2</v>
      </c>
      <c r="E832" s="46" t="str">
        <f t="shared" si="39"/>
        <v>기사임</v>
      </c>
      <c r="F832" s="81">
        <f>IF(E832="기사임",(COUNTIF($B$2:B832,B832)-COUNTIFS($B$2:B831,B832,$E$2:E831,"")),"")</f>
        <v>33</v>
      </c>
      <c r="G832" s="46" t="str">
        <f>IF(F832=1,COUNTIF($F$1:F832,1),"")</f>
        <v/>
      </c>
      <c r="H832" s="46">
        <f t="shared" si="40"/>
        <v>0</v>
      </c>
      <c r="I832" s="46" t="b">
        <f t="shared" si="41"/>
        <v>0</v>
      </c>
      <c r="J832" s="46" t="str">
        <f>IF(I832=FALSE,"",B832&amp;"@"&amp;COUNTIFS($B$2:B832,B832,$I$2:I832,TRUE))</f>
        <v/>
      </c>
    </row>
    <row r="833" spans="1:10">
      <c r="A833" s="6" t="s">
        <v>1919</v>
      </c>
      <c r="B833" s="6" t="s">
        <v>692</v>
      </c>
      <c r="C833" s="6">
        <v>3</v>
      </c>
      <c r="D833" s="6">
        <v>3</v>
      </c>
      <c r="E833" s="46" t="str">
        <f t="shared" si="39"/>
        <v>기사임</v>
      </c>
      <c r="F833" s="81">
        <f>IF(E833="기사임",(COUNTIF($B$2:B833,B833)-COUNTIFS($B$2:B832,B833,$E$2:E832,"")),"")</f>
        <v>3</v>
      </c>
      <c r="G833" s="46" t="str">
        <f>IF(F833=1,COUNTIF($F$1:F833,1),"")</f>
        <v/>
      </c>
      <c r="H833" s="46">
        <f t="shared" si="40"/>
        <v>0</v>
      </c>
      <c r="I833" s="46" t="b">
        <f t="shared" si="41"/>
        <v>0</v>
      </c>
      <c r="J833" s="46" t="str">
        <f>IF(I833=FALSE,"",B833&amp;"@"&amp;COUNTIFS($B$2:B833,B833,$I$2:I833,TRUE))</f>
        <v/>
      </c>
    </row>
    <row r="834" spans="1:10">
      <c r="A834" s="6" t="s">
        <v>1919</v>
      </c>
      <c r="B834" s="6" t="s">
        <v>725</v>
      </c>
      <c r="C834" s="6">
        <v>3</v>
      </c>
      <c r="D834" s="6">
        <v>4</v>
      </c>
      <c r="E834" s="46" t="str">
        <f t="shared" ref="E834:E897" si="42">IF(AND(LEFT(A834,17)="/global/archives/",ISNUMBER(_xlfn.NUMBERVALUE(MID(A834,18,1))),ISERROR(FIND("ckattempt",A834)),ISERROR(FIND("preview",A834))),"기사임","")</f>
        <v>기사임</v>
      </c>
      <c r="F834" s="81">
        <f>IF(E834="기사임",(COUNTIF($B$2:B834,B834)-COUNTIFS($B$2:B833,B834,$E$2:E833,"")),"")</f>
        <v>1</v>
      </c>
      <c r="G834" s="46">
        <f>IF(F834=1,COUNTIF($F$1:F834,1),"")</f>
        <v>42</v>
      </c>
      <c r="H834" s="46">
        <f t="shared" ref="H834:H897" si="43">COUNTIF($L$2:$L$4,B834)</f>
        <v>0</v>
      </c>
      <c r="I834" s="46" t="b">
        <f t="shared" si="41"/>
        <v>0</v>
      </c>
      <c r="J834" s="46" t="str">
        <f>IF(I834=FALSE,"",B834&amp;"@"&amp;COUNTIFS($B$2:B834,B834,$I$2:I834,TRUE))</f>
        <v/>
      </c>
    </row>
    <row r="835" spans="1:10">
      <c r="A835" s="6" t="s">
        <v>1918</v>
      </c>
      <c r="B835" s="6" t="s">
        <v>678</v>
      </c>
      <c r="C835" s="6">
        <v>3</v>
      </c>
      <c r="D835" s="6">
        <v>3</v>
      </c>
      <c r="E835" s="46" t="str">
        <f t="shared" si="42"/>
        <v>기사임</v>
      </c>
      <c r="F835" s="81">
        <f>IF(E835="기사임",(COUNTIF($B$2:B835,B835)-COUNTIFS($B$2:B834,B835,$E$2:E834,"")),"")</f>
        <v>34</v>
      </c>
      <c r="G835" s="46" t="str">
        <f>IF(F835=1,COUNTIF($F$1:F835,1),"")</f>
        <v/>
      </c>
      <c r="H835" s="46">
        <f t="shared" si="43"/>
        <v>0</v>
      </c>
      <c r="I835" s="46" t="b">
        <f t="shared" ref="I835:I898" si="44">AND(H835=1,F835&gt;=1,F835&lt;&gt;"")</f>
        <v>0</v>
      </c>
      <c r="J835" s="46" t="str">
        <f>IF(I835=FALSE,"",B835&amp;"@"&amp;COUNTIFS($B$2:B835,B835,$I$2:I835,TRUE))</f>
        <v/>
      </c>
    </row>
    <row r="836" spans="1:10">
      <c r="A836" s="6" t="s">
        <v>1918</v>
      </c>
      <c r="B836" s="6" t="s">
        <v>690</v>
      </c>
      <c r="C836" s="6">
        <v>3</v>
      </c>
      <c r="D836" s="6">
        <v>4</v>
      </c>
      <c r="E836" s="46" t="str">
        <f t="shared" si="42"/>
        <v>기사임</v>
      </c>
      <c r="F836" s="81">
        <f>IF(E836="기사임",(COUNTIF($B$2:B836,B836)-COUNTIFS($B$2:B835,B836,$E$2:E835,"")),"")</f>
        <v>30</v>
      </c>
      <c r="G836" s="46" t="str">
        <f>IF(F836=1,COUNTIF($F$1:F836,1),"")</f>
        <v/>
      </c>
      <c r="H836" s="46">
        <f t="shared" si="43"/>
        <v>0</v>
      </c>
      <c r="I836" s="46" t="b">
        <f t="shared" si="44"/>
        <v>0</v>
      </c>
      <c r="J836" s="46" t="str">
        <f>IF(I836=FALSE,"",B836&amp;"@"&amp;COUNTIFS($B$2:B836,B836,$I$2:I836,TRUE))</f>
        <v/>
      </c>
    </row>
    <row r="837" spans="1:10">
      <c r="A837" s="6" t="s">
        <v>1960</v>
      </c>
      <c r="B837" s="6" t="s">
        <v>675</v>
      </c>
      <c r="C837" s="6">
        <v>3</v>
      </c>
      <c r="D837" s="6">
        <v>4</v>
      </c>
      <c r="E837" s="46" t="str">
        <f t="shared" si="42"/>
        <v>기사임</v>
      </c>
      <c r="F837" s="81">
        <f>IF(E837="기사임",(COUNTIF($B$2:B837,B837)-COUNTIFS($B$2:B836,B837,$E$2:E836,"")),"")</f>
        <v>114</v>
      </c>
      <c r="G837" s="46" t="str">
        <f>IF(F837=1,COUNTIF($F$1:F837,1),"")</f>
        <v/>
      </c>
      <c r="H837" s="46">
        <f t="shared" si="43"/>
        <v>1</v>
      </c>
      <c r="I837" s="46" t="b">
        <f t="shared" si="44"/>
        <v>1</v>
      </c>
      <c r="J837" s="46" t="str">
        <f>IF(I837=FALSE,"",B837&amp;"@"&amp;COUNTIFS($B$2:B837,B837,$I$2:I837,TRUE))</f>
        <v>South Korea@114</v>
      </c>
    </row>
    <row r="838" spans="1:10">
      <c r="A838" s="6" t="s">
        <v>1957</v>
      </c>
      <c r="B838" s="6" t="s">
        <v>697</v>
      </c>
      <c r="C838" s="6">
        <v>3</v>
      </c>
      <c r="D838" s="6">
        <v>2</v>
      </c>
      <c r="E838" s="46" t="str">
        <f t="shared" si="42"/>
        <v>기사임</v>
      </c>
      <c r="F838" s="81">
        <f>IF(E838="기사임",(COUNTIF($B$2:B838,B838)-COUNTIFS($B$2:B837,B838,$E$2:E837,"")),"")</f>
        <v>3</v>
      </c>
      <c r="G838" s="46" t="str">
        <f>IF(F838=1,COUNTIF($F$1:F838,1),"")</f>
        <v/>
      </c>
      <c r="H838" s="46">
        <f t="shared" si="43"/>
        <v>0</v>
      </c>
      <c r="I838" s="46" t="b">
        <f t="shared" si="44"/>
        <v>0</v>
      </c>
      <c r="J838" s="46" t="str">
        <f>IF(I838=FALSE,"",B838&amp;"@"&amp;COUNTIFS($B$2:B838,B838,$I$2:I838,TRUE))</f>
        <v/>
      </c>
    </row>
    <row r="839" spans="1:10">
      <c r="A839" s="6" t="s">
        <v>1962</v>
      </c>
      <c r="B839" s="6" t="s">
        <v>727</v>
      </c>
      <c r="C839" s="6">
        <v>3</v>
      </c>
      <c r="D839" s="6">
        <v>2</v>
      </c>
      <c r="E839" s="46" t="str">
        <f t="shared" si="42"/>
        <v>기사임</v>
      </c>
      <c r="F839" s="81">
        <f>IF(E839="기사임",(COUNTIF($B$2:B839,B839)-COUNTIFS($B$2:B838,B839,$E$2:E838,"")),"")</f>
        <v>1</v>
      </c>
      <c r="G839" s="46">
        <f>IF(F839=1,COUNTIF($F$1:F839,1),"")</f>
        <v>43</v>
      </c>
      <c r="H839" s="46">
        <f t="shared" si="43"/>
        <v>0</v>
      </c>
      <c r="I839" s="46" t="b">
        <f t="shared" si="44"/>
        <v>0</v>
      </c>
      <c r="J839" s="46" t="str">
        <f>IF(I839=FALSE,"",B839&amp;"@"&amp;COUNTIFS($B$2:B839,B839,$I$2:I839,TRUE))</f>
        <v/>
      </c>
    </row>
    <row r="840" spans="1:10">
      <c r="A840" s="6" t="s">
        <v>1962</v>
      </c>
      <c r="B840" s="6" t="s">
        <v>676</v>
      </c>
      <c r="C840" s="6">
        <v>3</v>
      </c>
      <c r="D840" s="6">
        <v>3</v>
      </c>
      <c r="E840" s="46" t="str">
        <f t="shared" si="42"/>
        <v>기사임</v>
      </c>
      <c r="F840" s="81">
        <f>IF(E840="기사임",(COUNTIF($B$2:B840,B840)-COUNTIFS($B$2:B839,B840,$E$2:E839,"")),"")</f>
        <v>102</v>
      </c>
      <c r="G840" s="46" t="str">
        <f>IF(F840=1,COUNTIF($F$1:F840,1),"")</f>
        <v/>
      </c>
      <c r="H840" s="46">
        <f t="shared" si="43"/>
        <v>0</v>
      </c>
      <c r="I840" s="46" t="b">
        <f t="shared" si="44"/>
        <v>0</v>
      </c>
      <c r="J840" s="46" t="str">
        <f>IF(I840=FALSE,"",B840&amp;"@"&amp;COUNTIFS($B$2:B840,B840,$I$2:I840,TRUE))</f>
        <v/>
      </c>
    </row>
    <row r="841" spans="1:10">
      <c r="A841" s="6" t="s">
        <v>1958</v>
      </c>
      <c r="B841" s="6" t="s">
        <v>688</v>
      </c>
      <c r="C841" s="6">
        <v>3</v>
      </c>
      <c r="D841" s="6">
        <v>3</v>
      </c>
      <c r="E841" s="46" t="str">
        <f t="shared" si="42"/>
        <v>기사임</v>
      </c>
      <c r="F841" s="81">
        <f>IF(E841="기사임",(COUNTIF($B$2:B841,B841)-COUNTIFS($B$2:B840,B841,$E$2:E840,"")),"")</f>
        <v>20</v>
      </c>
      <c r="G841" s="46" t="str">
        <f>IF(F841=1,COUNTIF($F$1:F841,1),"")</f>
        <v/>
      </c>
      <c r="H841" s="46">
        <f t="shared" si="43"/>
        <v>0</v>
      </c>
      <c r="I841" s="46" t="b">
        <f t="shared" si="44"/>
        <v>0</v>
      </c>
      <c r="J841" s="46" t="str">
        <f>IF(I841=FALSE,"",B841&amp;"@"&amp;COUNTIFS($B$2:B841,B841,$I$2:I841,TRUE))</f>
        <v/>
      </c>
    </row>
    <row r="842" spans="1:10">
      <c r="A842" s="6" t="s">
        <v>2024</v>
      </c>
      <c r="B842" s="6" t="s">
        <v>683</v>
      </c>
      <c r="C842" s="6">
        <v>3</v>
      </c>
      <c r="D842" s="6">
        <v>3</v>
      </c>
      <c r="E842" s="46" t="str">
        <f t="shared" si="42"/>
        <v>기사임</v>
      </c>
      <c r="F842" s="81">
        <f>IF(E842="기사임",(COUNTIF($B$2:B842,B842)-COUNTIFS($B$2:B841,B842,$E$2:E841,"")),"")</f>
        <v>10</v>
      </c>
      <c r="G842" s="46" t="str">
        <f>IF(F842=1,COUNTIF($F$1:F842,1),"")</f>
        <v/>
      </c>
      <c r="H842" s="46">
        <f t="shared" si="43"/>
        <v>0</v>
      </c>
      <c r="I842" s="46" t="b">
        <f t="shared" si="44"/>
        <v>0</v>
      </c>
      <c r="J842" s="46" t="str">
        <f>IF(I842=FALSE,"",B842&amp;"@"&amp;COUNTIFS($B$2:B842,B842,$I$2:I842,TRUE))</f>
        <v/>
      </c>
    </row>
    <row r="843" spans="1:10">
      <c r="A843" s="6" t="s">
        <v>2026</v>
      </c>
      <c r="B843" s="6" t="s">
        <v>675</v>
      </c>
      <c r="C843" s="6">
        <v>3</v>
      </c>
      <c r="D843" s="6">
        <v>3</v>
      </c>
      <c r="E843" s="46" t="str">
        <f t="shared" si="42"/>
        <v>기사임</v>
      </c>
      <c r="F843" s="81">
        <f>IF(E843="기사임",(COUNTIF($B$2:B843,B843)-COUNTIFS($B$2:B842,B843,$E$2:E842,"")),"")</f>
        <v>115</v>
      </c>
      <c r="G843" s="46" t="str">
        <f>IF(F843=1,COUNTIF($F$1:F843,1),"")</f>
        <v/>
      </c>
      <c r="H843" s="46">
        <f t="shared" si="43"/>
        <v>1</v>
      </c>
      <c r="I843" s="46" t="b">
        <f t="shared" si="44"/>
        <v>1</v>
      </c>
      <c r="J843" s="46" t="str">
        <f>IF(I843=FALSE,"",B843&amp;"@"&amp;COUNTIFS($B$2:B843,B843,$I$2:I843,TRUE))</f>
        <v>South Korea@115</v>
      </c>
    </row>
    <row r="844" spans="1:10">
      <c r="A844" s="6" t="s">
        <v>2028</v>
      </c>
      <c r="B844" s="6" t="s">
        <v>675</v>
      </c>
      <c r="C844" s="6">
        <v>3</v>
      </c>
      <c r="D844" s="6">
        <v>2</v>
      </c>
      <c r="E844" s="46" t="str">
        <f t="shared" si="42"/>
        <v>기사임</v>
      </c>
      <c r="F844" s="81">
        <f>IF(E844="기사임",(COUNTIF($B$2:B844,B844)-COUNTIFS($B$2:B843,B844,$E$2:E843,"")),"")</f>
        <v>116</v>
      </c>
      <c r="G844" s="46" t="str">
        <f>IF(F844=1,COUNTIF($F$1:F844,1),"")</f>
        <v/>
      </c>
      <c r="H844" s="46">
        <f t="shared" si="43"/>
        <v>1</v>
      </c>
      <c r="I844" s="46" t="b">
        <f t="shared" si="44"/>
        <v>1</v>
      </c>
      <c r="J844" s="46" t="str">
        <f>IF(I844=FALSE,"",B844&amp;"@"&amp;COUNTIFS($B$2:B844,B844,$I$2:I844,TRUE))</f>
        <v>South Korea@116</v>
      </c>
    </row>
    <row r="845" spans="1:10">
      <c r="A845" s="6" t="s">
        <v>2028</v>
      </c>
      <c r="B845" s="6" t="s">
        <v>676</v>
      </c>
      <c r="C845" s="6">
        <v>3</v>
      </c>
      <c r="D845" s="6">
        <v>4</v>
      </c>
      <c r="E845" s="46" t="str">
        <f t="shared" si="42"/>
        <v>기사임</v>
      </c>
      <c r="F845" s="81">
        <f>IF(E845="기사임",(COUNTIF($B$2:B845,B845)-COUNTIFS($B$2:B844,B845,$E$2:E844,"")),"")</f>
        <v>103</v>
      </c>
      <c r="G845" s="46" t="str">
        <f>IF(F845=1,COUNTIF($F$1:F845,1),"")</f>
        <v/>
      </c>
      <c r="H845" s="46">
        <f t="shared" si="43"/>
        <v>0</v>
      </c>
      <c r="I845" s="46" t="b">
        <f t="shared" si="44"/>
        <v>0</v>
      </c>
      <c r="J845" s="46" t="str">
        <f>IF(I845=FALSE,"",B845&amp;"@"&amp;COUNTIFS($B$2:B845,B845,$I$2:I845,TRUE))</f>
        <v/>
      </c>
    </row>
    <row r="846" spans="1:10">
      <c r="A846" s="6" t="s">
        <v>2027</v>
      </c>
      <c r="B846" s="6" t="s">
        <v>685</v>
      </c>
      <c r="C846" s="6">
        <v>3</v>
      </c>
      <c r="D846" s="6">
        <v>2</v>
      </c>
      <c r="E846" s="46" t="str">
        <f t="shared" si="42"/>
        <v>기사임</v>
      </c>
      <c r="F846" s="81">
        <f>IF(E846="기사임",(COUNTIF($B$2:B846,B846)-COUNTIFS($B$2:B845,B846,$E$2:E845,"")),"")</f>
        <v>10</v>
      </c>
      <c r="G846" s="46" t="str">
        <f>IF(F846=1,COUNTIF($F$1:F846,1),"")</f>
        <v/>
      </c>
      <c r="H846" s="46">
        <f t="shared" si="43"/>
        <v>0</v>
      </c>
      <c r="I846" s="46" t="b">
        <f t="shared" si="44"/>
        <v>0</v>
      </c>
      <c r="J846" s="46" t="str">
        <f>IF(I846=FALSE,"",B846&amp;"@"&amp;COUNTIFS($B$2:B846,B846,$I$2:I846,TRUE))</f>
        <v/>
      </c>
    </row>
    <row r="847" spans="1:10">
      <c r="A847" s="6" t="s">
        <v>2027</v>
      </c>
      <c r="B847" s="6" t="s">
        <v>678</v>
      </c>
      <c r="C847" s="6">
        <v>3</v>
      </c>
      <c r="D847" s="6">
        <v>3</v>
      </c>
      <c r="E847" s="46" t="str">
        <f t="shared" si="42"/>
        <v>기사임</v>
      </c>
      <c r="F847" s="81">
        <f>IF(E847="기사임",(COUNTIF($B$2:B847,B847)-COUNTIFS($B$2:B846,B847,$E$2:E846,"")),"")</f>
        <v>35</v>
      </c>
      <c r="G847" s="46" t="str">
        <f>IF(F847=1,COUNTIF($F$1:F847,1),"")</f>
        <v/>
      </c>
      <c r="H847" s="46">
        <f t="shared" si="43"/>
        <v>0</v>
      </c>
      <c r="I847" s="46" t="b">
        <f t="shared" si="44"/>
        <v>0</v>
      </c>
      <c r="J847" s="46" t="str">
        <f>IF(I847=FALSE,"",B847&amp;"@"&amp;COUNTIFS($B$2:B847,B847,$I$2:I847,TRUE))</f>
        <v/>
      </c>
    </row>
    <row r="848" spans="1:10">
      <c r="A848" s="6" t="s">
        <v>2025</v>
      </c>
      <c r="B848" s="6" t="s">
        <v>677</v>
      </c>
      <c r="C848" s="6">
        <v>3</v>
      </c>
      <c r="D848" s="6">
        <v>3</v>
      </c>
      <c r="E848" s="46" t="str">
        <f t="shared" si="42"/>
        <v>기사임</v>
      </c>
      <c r="F848" s="81">
        <f>IF(E848="기사임",(COUNTIF($B$2:B848,B848)-COUNTIFS($B$2:B847,B848,$E$2:E847,"")),"")</f>
        <v>88</v>
      </c>
      <c r="G848" s="46" t="str">
        <f>IF(F848=1,COUNTIF($F$1:F848,1),"")</f>
        <v/>
      </c>
      <c r="H848" s="46">
        <f t="shared" si="43"/>
        <v>0</v>
      </c>
      <c r="I848" s="46" t="b">
        <f t="shared" si="44"/>
        <v>0</v>
      </c>
      <c r="J848" s="46" t="str">
        <f>IF(I848=FALSE,"",B848&amp;"@"&amp;COUNTIFS($B$2:B848,B848,$I$2:I848,TRUE))</f>
        <v/>
      </c>
    </row>
    <row r="849" spans="1:10">
      <c r="A849" s="6" t="s">
        <v>2023</v>
      </c>
      <c r="B849" s="6" t="s">
        <v>700</v>
      </c>
      <c r="C849" s="6">
        <v>3</v>
      </c>
      <c r="D849" s="6">
        <v>4</v>
      </c>
      <c r="E849" s="46" t="str">
        <f t="shared" si="42"/>
        <v>기사임</v>
      </c>
      <c r="F849" s="81">
        <f>IF(E849="기사임",(COUNTIF($B$2:B849,B849)-COUNTIFS($B$2:B848,B849,$E$2:E848,"")),"")</f>
        <v>6</v>
      </c>
      <c r="G849" s="46" t="str">
        <f>IF(F849=1,COUNTIF($F$1:F849,1),"")</f>
        <v/>
      </c>
      <c r="H849" s="46">
        <f t="shared" si="43"/>
        <v>0</v>
      </c>
      <c r="I849" s="46" t="b">
        <f t="shared" si="44"/>
        <v>0</v>
      </c>
      <c r="J849" s="46" t="str">
        <f>IF(I849=FALSE,"",B849&amp;"@"&amp;COUNTIFS($B$2:B849,B849,$I$2:I849,TRUE))</f>
        <v/>
      </c>
    </row>
    <row r="850" spans="1:10">
      <c r="A850" s="6" t="s">
        <v>2169</v>
      </c>
      <c r="B850" s="6" t="s">
        <v>689</v>
      </c>
      <c r="C850" s="6">
        <v>3</v>
      </c>
      <c r="D850" s="6">
        <v>3</v>
      </c>
      <c r="E850" s="46" t="str">
        <f t="shared" si="42"/>
        <v>기사임</v>
      </c>
      <c r="F850" s="81">
        <f>IF(E850="기사임",(COUNTIF($B$2:B850,B850)-COUNTIFS($B$2:B849,B850,$E$2:E849,"")),"")</f>
        <v>4</v>
      </c>
      <c r="G850" s="46" t="str">
        <f>IF(F850=1,COUNTIF($F$1:F850,1),"")</f>
        <v/>
      </c>
      <c r="H850" s="46">
        <f t="shared" si="43"/>
        <v>0</v>
      </c>
      <c r="I850" s="46" t="b">
        <f t="shared" si="44"/>
        <v>0</v>
      </c>
      <c r="J850" s="46" t="str">
        <f>IF(I850=FALSE,"",B850&amp;"@"&amp;COUNTIFS($B$2:B850,B850,$I$2:I850,TRUE))</f>
        <v/>
      </c>
    </row>
    <row r="851" spans="1:10">
      <c r="A851" s="6" t="s">
        <v>2169</v>
      </c>
      <c r="B851" s="6" t="s">
        <v>678</v>
      </c>
      <c r="C851" s="6">
        <v>3</v>
      </c>
      <c r="D851" s="6">
        <v>4</v>
      </c>
      <c r="E851" s="46" t="str">
        <f t="shared" si="42"/>
        <v>기사임</v>
      </c>
      <c r="F851" s="81">
        <f>IF(E851="기사임",(COUNTIF($B$2:B851,B851)-COUNTIFS($B$2:B850,B851,$E$2:E850,"")),"")</f>
        <v>36</v>
      </c>
      <c r="G851" s="46" t="str">
        <f>IF(F851=1,COUNTIF($F$1:F851,1),"")</f>
        <v/>
      </c>
      <c r="H851" s="46">
        <f t="shared" si="43"/>
        <v>0</v>
      </c>
      <c r="I851" s="46" t="b">
        <f t="shared" si="44"/>
        <v>0</v>
      </c>
      <c r="J851" s="46" t="str">
        <f>IF(I851=FALSE,"",B851&amp;"@"&amp;COUNTIFS($B$2:B851,B851,$I$2:I851,TRUE))</f>
        <v/>
      </c>
    </row>
    <row r="852" spans="1:10">
      <c r="A852" s="6" t="s">
        <v>2169</v>
      </c>
      <c r="B852" s="6" t="s">
        <v>700</v>
      </c>
      <c r="C852" s="6">
        <v>3</v>
      </c>
      <c r="D852" s="6">
        <v>2</v>
      </c>
      <c r="E852" s="46" t="str">
        <f t="shared" si="42"/>
        <v>기사임</v>
      </c>
      <c r="F852" s="81">
        <f>IF(E852="기사임",(COUNTIF($B$2:B852,B852)-COUNTIFS($B$2:B851,B852,$E$2:E851,"")),"")</f>
        <v>7</v>
      </c>
      <c r="G852" s="46" t="str">
        <f>IF(F852=1,COUNTIF($F$1:F852,1),"")</f>
        <v/>
      </c>
      <c r="H852" s="46">
        <f t="shared" si="43"/>
        <v>0</v>
      </c>
      <c r="I852" s="46" t="b">
        <f t="shared" si="44"/>
        <v>0</v>
      </c>
      <c r="J852" s="46" t="str">
        <f>IF(I852=FALSE,"",B852&amp;"@"&amp;COUNTIFS($B$2:B852,B852,$I$2:I852,TRUE))</f>
        <v/>
      </c>
    </row>
    <row r="853" spans="1:10">
      <c r="A853" s="6" t="s">
        <v>2179</v>
      </c>
      <c r="B853" s="6" t="s">
        <v>675</v>
      </c>
      <c r="C853" s="6">
        <v>3</v>
      </c>
      <c r="D853" s="6">
        <v>3</v>
      </c>
      <c r="E853" s="46" t="str">
        <f t="shared" si="42"/>
        <v>기사임</v>
      </c>
      <c r="F853" s="81">
        <f>IF(E853="기사임",(COUNTIF($B$2:B853,B853)-COUNTIFS($B$2:B852,B853,$E$2:E852,"")),"")</f>
        <v>117</v>
      </c>
      <c r="G853" s="46" t="str">
        <f>IF(F853=1,COUNTIF($F$1:F853,1),"")</f>
        <v/>
      </c>
      <c r="H853" s="46">
        <f t="shared" si="43"/>
        <v>1</v>
      </c>
      <c r="I853" s="46" t="b">
        <f t="shared" si="44"/>
        <v>1</v>
      </c>
      <c r="J853" s="46" t="str">
        <f>IF(I853=FALSE,"",B853&amp;"@"&amp;COUNTIFS($B$2:B853,B853,$I$2:I853,TRUE))</f>
        <v>South Korea@117</v>
      </c>
    </row>
    <row r="854" spans="1:10">
      <c r="A854" s="6" t="s">
        <v>2175</v>
      </c>
      <c r="B854" s="6" t="s">
        <v>677</v>
      </c>
      <c r="C854" s="6">
        <v>3</v>
      </c>
      <c r="D854" s="6">
        <v>1</v>
      </c>
      <c r="E854" s="46" t="str">
        <f t="shared" si="42"/>
        <v>기사임</v>
      </c>
      <c r="F854" s="81">
        <f>IF(E854="기사임",(COUNTIF($B$2:B854,B854)-COUNTIFS($B$2:B853,B854,$E$2:E853,"")),"")</f>
        <v>89</v>
      </c>
      <c r="G854" s="46" t="str">
        <f>IF(F854=1,COUNTIF($F$1:F854,1),"")</f>
        <v/>
      </c>
      <c r="H854" s="46">
        <f t="shared" si="43"/>
        <v>0</v>
      </c>
      <c r="I854" s="46" t="b">
        <f t="shared" si="44"/>
        <v>0</v>
      </c>
      <c r="J854" s="46" t="str">
        <f>IF(I854=FALSE,"",B854&amp;"@"&amp;COUNTIFS($B$2:B854,B854,$I$2:I854,TRUE))</f>
        <v/>
      </c>
    </row>
    <row r="855" spans="1:10">
      <c r="A855" s="6" t="s">
        <v>2168</v>
      </c>
      <c r="B855" s="6" t="s">
        <v>685</v>
      </c>
      <c r="C855" s="6">
        <v>3</v>
      </c>
      <c r="D855" s="6">
        <v>3</v>
      </c>
      <c r="E855" s="46" t="str">
        <f t="shared" si="42"/>
        <v>기사임</v>
      </c>
      <c r="F855" s="81">
        <f>IF(E855="기사임",(COUNTIF($B$2:B855,B855)-COUNTIFS($B$2:B854,B855,$E$2:E854,"")),"")</f>
        <v>11</v>
      </c>
      <c r="G855" s="46" t="str">
        <f>IF(F855=1,COUNTIF($F$1:F855,1),"")</f>
        <v/>
      </c>
      <c r="H855" s="46">
        <f t="shared" si="43"/>
        <v>0</v>
      </c>
      <c r="I855" s="46" t="b">
        <f t="shared" si="44"/>
        <v>0</v>
      </c>
      <c r="J855" s="46" t="str">
        <f>IF(I855=FALSE,"",B855&amp;"@"&amp;COUNTIFS($B$2:B855,B855,$I$2:I855,TRUE))</f>
        <v/>
      </c>
    </row>
    <row r="856" spans="1:10">
      <c r="A856" s="6" t="s">
        <v>2168</v>
      </c>
      <c r="B856" s="6" t="s">
        <v>679</v>
      </c>
      <c r="C856" s="6">
        <v>3</v>
      </c>
      <c r="D856" s="6">
        <v>3</v>
      </c>
      <c r="E856" s="46" t="str">
        <f t="shared" si="42"/>
        <v>기사임</v>
      </c>
      <c r="F856" s="81">
        <f>IF(E856="기사임",(COUNTIF($B$2:B856,B856)-COUNTIFS($B$2:B855,B856,$E$2:E855,"")),"")</f>
        <v>20</v>
      </c>
      <c r="G856" s="46" t="str">
        <f>IF(F856=1,COUNTIF($F$1:F856,1),"")</f>
        <v/>
      </c>
      <c r="H856" s="46">
        <f t="shared" si="43"/>
        <v>0</v>
      </c>
      <c r="I856" s="46" t="b">
        <f t="shared" si="44"/>
        <v>0</v>
      </c>
      <c r="J856" s="46" t="str">
        <f>IF(I856=FALSE,"",B856&amp;"@"&amp;COUNTIFS($B$2:B856,B856,$I$2:I856,TRUE))</f>
        <v/>
      </c>
    </row>
    <row r="857" spans="1:10">
      <c r="A857" s="6" t="s">
        <v>2168</v>
      </c>
      <c r="B857" s="6" t="s">
        <v>690</v>
      </c>
      <c r="C857" s="6">
        <v>3</v>
      </c>
      <c r="D857" s="6">
        <v>3</v>
      </c>
      <c r="E857" s="46" t="str">
        <f t="shared" si="42"/>
        <v>기사임</v>
      </c>
      <c r="F857" s="81">
        <f>IF(E857="기사임",(COUNTIF($B$2:B857,B857)-COUNTIFS($B$2:B856,B857,$E$2:E856,"")),"")</f>
        <v>31</v>
      </c>
      <c r="G857" s="46" t="str">
        <f>IF(F857=1,COUNTIF($F$1:F857,1),"")</f>
        <v/>
      </c>
      <c r="H857" s="46">
        <f t="shared" si="43"/>
        <v>0</v>
      </c>
      <c r="I857" s="46" t="b">
        <f t="shared" si="44"/>
        <v>0</v>
      </c>
      <c r="J857" s="46" t="str">
        <f>IF(I857=FALSE,"",B857&amp;"@"&amp;COUNTIFS($B$2:B857,B857,$I$2:I857,TRUE))</f>
        <v/>
      </c>
    </row>
    <row r="858" spans="1:10">
      <c r="A858" s="6" t="s">
        <v>2172</v>
      </c>
      <c r="B858" s="6" t="s">
        <v>677</v>
      </c>
      <c r="C858" s="6">
        <v>3</v>
      </c>
      <c r="D858" s="6">
        <v>3</v>
      </c>
      <c r="E858" s="46" t="str">
        <f t="shared" si="42"/>
        <v>기사임</v>
      </c>
      <c r="F858" s="81">
        <f>IF(E858="기사임",(COUNTIF($B$2:B858,B858)-COUNTIFS($B$2:B857,B858,$E$2:E857,"")),"")</f>
        <v>90</v>
      </c>
      <c r="G858" s="46" t="str">
        <f>IF(F858=1,COUNTIF($F$1:F858,1),"")</f>
        <v/>
      </c>
      <c r="H858" s="46">
        <f t="shared" si="43"/>
        <v>0</v>
      </c>
      <c r="I858" s="46" t="b">
        <f t="shared" si="44"/>
        <v>0</v>
      </c>
      <c r="J858" s="46" t="str">
        <f>IF(I858=FALSE,"",B858&amp;"@"&amp;COUNTIFS($B$2:B858,B858,$I$2:I858,TRUE))</f>
        <v/>
      </c>
    </row>
    <row r="859" spans="1:10">
      <c r="A859" s="6" t="s">
        <v>2170</v>
      </c>
      <c r="B859" s="6" t="s">
        <v>680</v>
      </c>
      <c r="C859" s="6">
        <v>3</v>
      </c>
      <c r="D859" s="6">
        <v>3</v>
      </c>
      <c r="E859" s="46" t="str">
        <f t="shared" si="42"/>
        <v>기사임</v>
      </c>
      <c r="F859" s="81">
        <f>IF(E859="기사임",(COUNTIF($B$2:B859,B859)-COUNTIFS($B$2:B858,B859,$E$2:E858,"")),"")</f>
        <v>48</v>
      </c>
      <c r="G859" s="46" t="str">
        <f>IF(F859=1,COUNTIF($F$1:F859,1),"")</f>
        <v/>
      </c>
      <c r="H859" s="46">
        <f t="shared" si="43"/>
        <v>0</v>
      </c>
      <c r="I859" s="46" t="b">
        <f t="shared" si="44"/>
        <v>0</v>
      </c>
      <c r="J859" s="46" t="str">
        <f>IF(I859=FALSE,"",B859&amp;"@"&amp;COUNTIFS($B$2:B859,B859,$I$2:I859,TRUE))</f>
        <v/>
      </c>
    </row>
    <row r="860" spans="1:10">
      <c r="A860" s="6" t="s">
        <v>2173</v>
      </c>
      <c r="B860" s="6" t="s">
        <v>681</v>
      </c>
      <c r="C860" s="6">
        <v>3</v>
      </c>
      <c r="D860" s="6">
        <v>1</v>
      </c>
      <c r="E860" s="46" t="str">
        <f t="shared" si="42"/>
        <v>기사임</v>
      </c>
      <c r="F860" s="81">
        <f>IF(E860="기사임",(COUNTIF($B$2:B860,B860)-COUNTIFS($B$2:B859,B860,$E$2:E859,"")),"")</f>
        <v>18</v>
      </c>
      <c r="G860" s="46" t="str">
        <f>IF(F860=1,COUNTIF($F$1:F860,1),"")</f>
        <v/>
      </c>
      <c r="H860" s="46">
        <f t="shared" si="43"/>
        <v>0</v>
      </c>
      <c r="I860" s="46" t="b">
        <f t="shared" si="44"/>
        <v>0</v>
      </c>
      <c r="J860" s="46" t="str">
        <f>IF(I860=FALSE,"",B860&amp;"@"&amp;COUNTIFS($B$2:B860,B860,$I$2:I860,TRUE))</f>
        <v/>
      </c>
    </row>
    <row r="861" spans="1:10">
      <c r="A861" s="6" t="s">
        <v>2173</v>
      </c>
      <c r="B861" s="6" t="s">
        <v>688</v>
      </c>
      <c r="C861" s="6">
        <v>3</v>
      </c>
      <c r="D861" s="6">
        <v>4</v>
      </c>
      <c r="E861" s="46" t="str">
        <f t="shared" si="42"/>
        <v>기사임</v>
      </c>
      <c r="F861" s="81">
        <f>IF(E861="기사임",(COUNTIF($B$2:B861,B861)-COUNTIFS($B$2:B860,B861,$E$2:E860,"")),"")</f>
        <v>21</v>
      </c>
      <c r="G861" s="46" t="str">
        <f>IF(F861=1,COUNTIF($F$1:F861,1),"")</f>
        <v/>
      </c>
      <c r="H861" s="46">
        <f t="shared" si="43"/>
        <v>0</v>
      </c>
      <c r="I861" s="46" t="b">
        <f t="shared" si="44"/>
        <v>0</v>
      </c>
      <c r="J861" s="46" t="str">
        <f>IF(I861=FALSE,"",B861&amp;"@"&amp;COUNTIFS($B$2:B861,B861,$I$2:I861,TRUE))</f>
        <v/>
      </c>
    </row>
    <row r="862" spans="1:10">
      <c r="A862" s="6" t="s">
        <v>2173</v>
      </c>
      <c r="B862" s="6" t="s">
        <v>694</v>
      </c>
      <c r="C862" s="6">
        <v>3</v>
      </c>
      <c r="D862" s="6">
        <v>3</v>
      </c>
      <c r="E862" s="46" t="str">
        <f t="shared" si="42"/>
        <v>기사임</v>
      </c>
      <c r="F862" s="81">
        <f>IF(E862="기사임",(COUNTIF($B$2:B862,B862)-COUNTIFS($B$2:B861,B862,$E$2:E861,"")),"")</f>
        <v>12</v>
      </c>
      <c r="G862" s="46" t="str">
        <f>IF(F862=1,COUNTIF($F$1:F862,1),"")</f>
        <v/>
      </c>
      <c r="H862" s="46">
        <f t="shared" si="43"/>
        <v>1</v>
      </c>
      <c r="I862" s="46" t="b">
        <f t="shared" si="44"/>
        <v>1</v>
      </c>
      <c r="J862" s="46" t="str">
        <f>IF(I862=FALSE,"",B862&amp;"@"&amp;COUNTIFS($B$2:B862,B862,$I$2:I862,TRUE))</f>
        <v>Vietnam@12</v>
      </c>
    </row>
    <row r="863" spans="1:10">
      <c r="A863" s="6" t="s">
        <v>2171</v>
      </c>
      <c r="B863" s="6" t="s">
        <v>682</v>
      </c>
      <c r="C863" s="6">
        <v>3</v>
      </c>
      <c r="D863" s="6">
        <v>3</v>
      </c>
      <c r="E863" s="46" t="str">
        <f t="shared" si="42"/>
        <v>기사임</v>
      </c>
      <c r="F863" s="81">
        <f>IF(E863="기사임",(COUNTIF($B$2:B863,B863)-COUNTIFS($B$2:B862,B863,$E$2:E862,"")),"")</f>
        <v>19</v>
      </c>
      <c r="G863" s="46" t="str">
        <f>IF(F863=1,COUNTIF($F$1:F863,1),"")</f>
        <v/>
      </c>
      <c r="H863" s="46">
        <f t="shared" si="43"/>
        <v>0</v>
      </c>
      <c r="I863" s="46" t="b">
        <f t="shared" si="44"/>
        <v>0</v>
      </c>
      <c r="J863" s="46" t="str">
        <f>IF(I863=FALSE,"",B863&amp;"@"&amp;COUNTIFS($B$2:B863,B863,$I$2:I863,TRUE))</f>
        <v/>
      </c>
    </row>
    <row r="864" spans="1:10">
      <c r="A864" s="6" t="s">
        <v>2171</v>
      </c>
      <c r="B864" s="6" t="s">
        <v>698</v>
      </c>
      <c r="C864" s="6">
        <v>3</v>
      </c>
      <c r="D864" s="6">
        <v>1</v>
      </c>
      <c r="E864" s="46" t="str">
        <f t="shared" si="42"/>
        <v>기사임</v>
      </c>
      <c r="F864" s="81">
        <f>IF(E864="기사임",(COUNTIF($B$2:B864,B864)-COUNTIFS($B$2:B863,B864,$E$2:E863,"")),"")</f>
        <v>8</v>
      </c>
      <c r="G864" s="46" t="str">
        <f>IF(F864=1,COUNTIF($F$1:F864,1),"")</f>
        <v/>
      </c>
      <c r="H864" s="46">
        <f t="shared" si="43"/>
        <v>0</v>
      </c>
      <c r="I864" s="46" t="b">
        <f t="shared" si="44"/>
        <v>0</v>
      </c>
      <c r="J864" s="46" t="str">
        <f>IF(I864=FALSE,"",B864&amp;"@"&amp;COUNTIFS($B$2:B864,B864,$I$2:I864,TRUE))</f>
        <v/>
      </c>
    </row>
    <row r="865" spans="1:10">
      <c r="A865" s="6" t="s">
        <v>2281</v>
      </c>
      <c r="B865" s="6" t="s">
        <v>691</v>
      </c>
      <c r="C865" s="6">
        <v>3</v>
      </c>
      <c r="D865" s="6">
        <v>3</v>
      </c>
      <c r="E865" s="46" t="str">
        <f t="shared" si="42"/>
        <v>기사임</v>
      </c>
      <c r="F865" s="81">
        <f>IF(E865="기사임",(COUNTIF($B$2:B865,B865)-COUNTIFS($B$2:B864,B865,$E$2:E864,"")),"")</f>
        <v>10</v>
      </c>
      <c r="G865" s="46" t="str">
        <f>IF(F865=1,COUNTIF($F$1:F865,1),"")</f>
        <v/>
      </c>
      <c r="H865" s="46">
        <f t="shared" si="43"/>
        <v>0</v>
      </c>
      <c r="I865" s="46" t="b">
        <f t="shared" si="44"/>
        <v>0</v>
      </c>
      <c r="J865" s="46" t="str">
        <f>IF(I865=FALSE,"",B865&amp;"@"&amp;COUNTIFS($B$2:B865,B865,$I$2:I865,TRUE))</f>
        <v/>
      </c>
    </row>
    <row r="866" spans="1:10">
      <c r="A866" s="6" t="s">
        <v>2281</v>
      </c>
      <c r="B866" s="6" t="s">
        <v>679</v>
      </c>
      <c r="C866" s="6">
        <v>3</v>
      </c>
      <c r="D866" s="6">
        <v>3</v>
      </c>
      <c r="E866" s="46" t="str">
        <f t="shared" si="42"/>
        <v>기사임</v>
      </c>
      <c r="F866" s="81">
        <f>IF(E866="기사임",(COUNTIF($B$2:B866,B866)-COUNTIFS($B$2:B865,B866,$E$2:E865,"")),"")</f>
        <v>21</v>
      </c>
      <c r="G866" s="46" t="str">
        <f>IF(F866=1,COUNTIF($F$1:F866,1),"")</f>
        <v/>
      </c>
      <c r="H866" s="46">
        <f t="shared" si="43"/>
        <v>0</v>
      </c>
      <c r="I866" s="46" t="b">
        <f t="shared" si="44"/>
        <v>0</v>
      </c>
      <c r="J866" s="46" t="str">
        <f>IF(I866=FALSE,"",B866&amp;"@"&amp;COUNTIFS($B$2:B866,B866,$I$2:I866,TRUE))</f>
        <v/>
      </c>
    </row>
    <row r="867" spans="1:10">
      <c r="A867" s="6" t="s">
        <v>2281</v>
      </c>
      <c r="B867" s="6" t="s">
        <v>687</v>
      </c>
      <c r="C867" s="6">
        <v>3</v>
      </c>
      <c r="D867" s="6">
        <v>3</v>
      </c>
      <c r="E867" s="46" t="str">
        <f t="shared" si="42"/>
        <v>기사임</v>
      </c>
      <c r="F867" s="81">
        <f>IF(E867="기사임",(COUNTIF($B$2:B867,B867)-COUNTIFS($B$2:B866,B867,$E$2:E866,"")),"")</f>
        <v>7</v>
      </c>
      <c r="G867" s="46" t="str">
        <f>IF(F867=1,COUNTIF($F$1:F867,1),"")</f>
        <v/>
      </c>
      <c r="H867" s="46">
        <f t="shared" si="43"/>
        <v>0</v>
      </c>
      <c r="I867" s="46" t="b">
        <f t="shared" si="44"/>
        <v>0</v>
      </c>
      <c r="J867" s="46" t="str">
        <f>IF(I867=FALSE,"",B867&amp;"@"&amp;COUNTIFS($B$2:B867,B867,$I$2:I867,TRUE))</f>
        <v/>
      </c>
    </row>
    <row r="868" spans="1:10">
      <c r="A868" s="6" t="s">
        <v>2283</v>
      </c>
      <c r="B868" s="6" t="s">
        <v>679</v>
      </c>
      <c r="C868" s="6">
        <v>3</v>
      </c>
      <c r="D868" s="6">
        <v>3</v>
      </c>
      <c r="E868" s="46" t="str">
        <f t="shared" si="42"/>
        <v>기사임</v>
      </c>
      <c r="F868" s="81">
        <f>IF(E868="기사임",(COUNTIF($B$2:B868,B868)-COUNTIFS($B$2:B867,B868,$E$2:E867,"")),"")</f>
        <v>22</v>
      </c>
      <c r="G868" s="46" t="str">
        <f>IF(F868=1,COUNTIF($F$1:F868,1),"")</f>
        <v/>
      </c>
      <c r="H868" s="46">
        <f t="shared" si="43"/>
        <v>0</v>
      </c>
      <c r="I868" s="46" t="b">
        <f t="shared" si="44"/>
        <v>0</v>
      </c>
      <c r="J868" s="46" t="str">
        <f>IF(I868=FALSE,"",B868&amp;"@"&amp;COUNTIFS($B$2:B868,B868,$I$2:I868,TRUE))</f>
        <v/>
      </c>
    </row>
    <row r="869" spans="1:10">
      <c r="A869" s="6" t="s">
        <v>2279</v>
      </c>
      <c r="B869" s="6" t="s">
        <v>2076</v>
      </c>
      <c r="C869" s="6">
        <v>3</v>
      </c>
      <c r="D869" s="6">
        <v>3</v>
      </c>
      <c r="E869" s="46" t="str">
        <f t="shared" si="42"/>
        <v>기사임</v>
      </c>
      <c r="F869" s="81">
        <f>IF(E869="기사임",(COUNTIF($B$2:B869,B869)-COUNTIFS($B$2:B868,B869,$E$2:E868,"")),"")</f>
        <v>1</v>
      </c>
      <c r="G869" s="46">
        <f>IF(F869=1,COUNTIF($F$1:F869,1),"")</f>
        <v>44</v>
      </c>
      <c r="H869" s="46">
        <f t="shared" si="43"/>
        <v>0</v>
      </c>
      <c r="I869" s="46" t="b">
        <f t="shared" si="44"/>
        <v>0</v>
      </c>
      <c r="J869" s="46" t="str">
        <f>IF(I869=FALSE,"",B869&amp;"@"&amp;COUNTIFS($B$2:B869,B869,$I$2:I869,TRUE))</f>
        <v/>
      </c>
    </row>
    <row r="870" spans="1:10">
      <c r="A870" s="6" t="s">
        <v>2279</v>
      </c>
      <c r="B870" s="6" t="s">
        <v>722</v>
      </c>
      <c r="C870" s="6">
        <v>3</v>
      </c>
      <c r="D870" s="6">
        <v>3</v>
      </c>
      <c r="E870" s="46" t="str">
        <f t="shared" si="42"/>
        <v>기사임</v>
      </c>
      <c r="F870" s="81">
        <f>IF(E870="기사임",(COUNTIF($B$2:B870,B870)-COUNTIFS($B$2:B869,B870,$E$2:E869,"")),"")</f>
        <v>2</v>
      </c>
      <c r="G870" s="46" t="str">
        <f>IF(F870=1,COUNTIF($F$1:F870,1),"")</f>
        <v/>
      </c>
      <c r="H870" s="46">
        <f t="shared" si="43"/>
        <v>0</v>
      </c>
      <c r="I870" s="46" t="b">
        <f t="shared" si="44"/>
        <v>0</v>
      </c>
      <c r="J870" s="46" t="str">
        <f>IF(I870=FALSE,"",B870&amp;"@"&amp;COUNTIFS($B$2:B870,B870,$I$2:I870,TRUE))</f>
        <v/>
      </c>
    </row>
    <row r="871" spans="1:10">
      <c r="A871" s="6" t="s">
        <v>2279</v>
      </c>
      <c r="B871" s="6" t="s">
        <v>681</v>
      </c>
      <c r="C871" s="6">
        <v>3</v>
      </c>
      <c r="D871" s="6">
        <v>4</v>
      </c>
      <c r="E871" s="46" t="str">
        <f t="shared" si="42"/>
        <v>기사임</v>
      </c>
      <c r="F871" s="81">
        <f>IF(E871="기사임",(COUNTIF($B$2:B871,B871)-COUNTIFS($B$2:B870,B871,$E$2:E870,"")),"")</f>
        <v>19</v>
      </c>
      <c r="G871" s="46" t="str">
        <f>IF(F871=1,COUNTIF($F$1:F871,1),"")</f>
        <v/>
      </c>
      <c r="H871" s="46">
        <f t="shared" si="43"/>
        <v>0</v>
      </c>
      <c r="I871" s="46" t="b">
        <f t="shared" si="44"/>
        <v>0</v>
      </c>
      <c r="J871" s="46" t="str">
        <f>IF(I871=FALSE,"",B871&amp;"@"&amp;COUNTIFS($B$2:B871,B871,$I$2:I871,TRUE))</f>
        <v/>
      </c>
    </row>
    <row r="872" spans="1:10">
      <c r="A872" s="6" t="s">
        <v>2279</v>
      </c>
      <c r="B872" s="6" t="s">
        <v>1696</v>
      </c>
      <c r="C872" s="6">
        <v>3</v>
      </c>
      <c r="D872" s="6">
        <v>3</v>
      </c>
      <c r="E872" s="46" t="str">
        <f t="shared" si="42"/>
        <v>기사임</v>
      </c>
      <c r="F872" s="81">
        <f>IF(E872="기사임",(COUNTIF($B$2:B872,B872)-COUNTIFS($B$2:B871,B872,$E$2:E871,"")),"")</f>
        <v>2</v>
      </c>
      <c r="G872" s="46" t="str">
        <f>IF(F872=1,COUNTIF($F$1:F872,1),"")</f>
        <v/>
      </c>
      <c r="H872" s="46">
        <f t="shared" si="43"/>
        <v>0</v>
      </c>
      <c r="I872" s="46" t="b">
        <f t="shared" si="44"/>
        <v>0</v>
      </c>
      <c r="J872" s="46" t="str">
        <f>IF(I872=FALSE,"",B872&amp;"@"&amp;COUNTIFS($B$2:B872,B872,$I$2:I872,TRUE))</f>
        <v/>
      </c>
    </row>
    <row r="873" spans="1:10">
      <c r="A873" s="6" t="s">
        <v>2279</v>
      </c>
      <c r="B873" s="6" t="s">
        <v>698</v>
      </c>
      <c r="C873" s="6">
        <v>3</v>
      </c>
      <c r="D873" s="6">
        <v>3</v>
      </c>
      <c r="E873" s="46" t="str">
        <f t="shared" si="42"/>
        <v>기사임</v>
      </c>
      <c r="F873" s="81">
        <f>IF(E873="기사임",(COUNTIF($B$2:B873,B873)-COUNTIFS($B$2:B872,B873,$E$2:E872,"")),"")</f>
        <v>9</v>
      </c>
      <c r="G873" s="46" t="str">
        <f>IF(F873=1,COUNTIF($F$1:F873,1),"")</f>
        <v/>
      </c>
      <c r="H873" s="46">
        <f t="shared" si="43"/>
        <v>0</v>
      </c>
      <c r="I873" s="46" t="b">
        <f t="shared" si="44"/>
        <v>0</v>
      </c>
      <c r="J873" s="46" t="str">
        <f>IF(I873=FALSE,"",B873&amp;"@"&amp;COUNTIFS($B$2:B873,B873,$I$2:I873,TRUE))</f>
        <v/>
      </c>
    </row>
    <row r="874" spans="1:10">
      <c r="A874" s="6" t="s">
        <v>2280</v>
      </c>
      <c r="B874" s="6" t="s">
        <v>692</v>
      </c>
      <c r="C874" s="6">
        <v>3</v>
      </c>
      <c r="D874" s="6">
        <v>2</v>
      </c>
      <c r="E874" s="46" t="str">
        <f t="shared" si="42"/>
        <v>기사임</v>
      </c>
      <c r="F874" s="81">
        <f>IF(E874="기사임",(COUNTIF($B$2:B874,B874)-COUNTIFS($B$2:B873,B874,$E$2:E873,"")),"")</f>
        <v>4</v>
      </c>
      <c r="G874" s="46" t="str">
        <f>IF(F874=1,COUNTIF($F$1:F874,1),"")</f>
        <v/>
      </c>
      <c r="H874" s="46">
        <f t="shared" si="43"/>
        <v>0</v>
      </c>
      <c r="I874" s="46" t="b">
        <f t="shared" si="44"/>
        <v>0</v>
      </c>
      <c r="J874" s="46" t="str">
        <f>IF(I874=FALSE,"",B874&amp;"@"&amp;COUNTIFS($B$2:B874,B874,$I$2:I874,TRUE))</f>
        <v/>
      </c>
    </row>
    <row r="875" spans="1:10">
      <c r="A875" s="6" t="s">
        <v>2280</v>
      </c>
      <c r="B875" s="6" t="s">
        <v>731</v>
      </c>
      <c r="C875" s="6">
        <v>3</v>
      </c>
      <c r="D875" s="6">
        <v>3</v>
      </c>
      <c r="E875" s="46" t="str">
        <f t="shared" si="42"/>
        <v>기사임</v>
      </c>
      <c r="F875" s="81">
        <f>IF(E875="기사임",(COUNTIF($B$2:B875,B875)-COUNTIFS($B$2:B874,B875,$E$2:E874,"")),"")</f>
        <v>1</v>
      </c>
      <c r="G875" s="46">
        <f>IF(F875=1,COUNTIF($F$1:F875,1),"")</f>
        <v>45</v>
      </c>
      <c r="H875" s="46">
        <f t="shared" si="43"/>
        <v>0</v>
      </c>
      <c r="I875" s="46" t="b">
        <f t="shared" si="44"/>
        <v>0</v>
      </c>
      <c r="J875" s="46" t="str">
        <f>IF(I875=FALSE,"",B875&amp;"@"&amp;COUNTIFS($B$2:B875,B875,$I$2:I875,TRUE))</f>
        <v/>
      </c>
    </row>
    <row r="876" spans="1:10">
      <c r="A876" s="6" t="s">
        <v>2280</v>
      </c>
      <c r="B876" s="6" t="s">
        <v>1694</v>
      </c>
      <c r="C876" s="6">
        <v>3</v>
      </c>
      <c r="D876" s="6">
        <v>3</v>
      </c>
      <c r="E876" s="46" t="str">
        <f t="shared" si="42"/>
        <v>기사임</v>
      </c>
      <c r="F876" s="81">
        <f>IF(E876="기사임",(COUNTIF($B$2:B876,B876)-COUNTIFS($B$2:B875,B876,$E$2:E875,"")),"")</f>
        <v>1</v>
      </c>
      <c r="G876" s="46">
        <f>IF(F876=1,COUNTIF($F$1:F876,1),"")</f>
        <v>46</v>
      </c>
      <c r="H876" s="46">
        <f t="shared" si="43"/>
        <v>0</v>
      </c>
      <c r="I876" s="46" t="b">
        <f t="shared" si="44"/>
        <v>0</v>
      </c>
      <c r="J876" s="46" t="str">
        <f>IF(I876=FALSE,"",B876&amp;"@"&amp;COUNTIFS($B$2:B876,B876,$I$2:I876,TRUE))</f>
        <v/>
      </c>
    </row>
    <row r="877" spans="1:10">
      <c r="A877" s="6" t="s">
        <v>2285</v>
      </c>
      <c r="B877" s="6" t="s">
        <v>680</v>
      </c>
      <c r="C877" s="6">
        <v>3</v>
      </c>
      <c r="D877" s="6">
        <v>4</v>
      </c>
      <c r="E877" s="46" t="str">
        <f t="shared" si="42"/>
        <v>기사임</v>
      </c>
      <c r="F877" s="81">
        <f>IF(E877="기사임",(COUNTIF($B$2:B877,B877)-COUNTIFS($B$2:B876,B877,$E$2:E876,"")),"")</f>
        <v>49</v>
      </c>
      <c r="G877" s="46" t="str">
        <f>IF(F877=1,COUNTIF($F$1:F877,1),"")</f>
        <v/>
      </c>
      <c r="H877" s="46">
        <f t="shared" si="43"/>
        <v>0</v>
      </c>
      <c r="I877" s="46" t="b">
        <f t="shared" si="44"/>
        <v>0</v>
      </c>
      <c r="J877" s="46" t="str">
        <f>IF(I877=FALSE,"",B877&amp;"@"&amp;COUNTIFS($B$2:B877,B877,$I$2:I877,TRUE))</f>
        <v/>
      </c>
    </row>
    <row r="878" spans="1:10">
      <c r="A878" s="6" t="s">
        <v>2287</v>
      </c>
      <c r="B878" s="6" t="s">
        <v>690</v>
      </c>
      <c r="C878" s="6">
        <v>3</v>
      </c>
      <c r="D878" s="6">
        <v>5</v>
      </c>
      <c r="E878" s="46" t="str">
        <f t="shared" si="42"/>
        <v>기사임</v>
      </c>
      <c r="F878" s="81">
        <f>IF(E878="기사임",(COUNTIF($B$2:B878,B878)-COUNTIFS($B$2:B877,B878,$E$2:E877,"")),"")</f>
        <v>32</v>
      </c>
      <c r="G878" s="46" t="str">
        <f>IF(F878=1,COUNTIF($F$1:F878,1),"")</f>
        <v/>
      </c>
      <c r="H878" s="46">
        <f t="shared" si="43"/>
        <v>0</v>
      </c>
      <c r="I878" s="46" t="b">
        <f t="shared" si="44"/>
        <v>0</v>
      </c>
      <c r="J878" s="46" t="str">
        <f>IF(I878=FALSE,"",B878&amp;"@"&amp;COUNTIFS($B$2:B878,B878,$I$2:I878,TRUE))</f>
        <v/>
      </c>
    </row>
    <row r="879" spans="1:10">
      <c r="A879" s="6" t="s">
        <v>561</v>
      </c>
      <c r="B879" s="6" t="s">
        <v>676</v>
      </c>
      <c r="C879" s="6">
        <v>3</v>
      </c>
      <c r="D879" s="6">
        <v>4</v>
      </c>
      <c r="E879" s="46" t="str">
        <f t="shared" si="42"/>
        <v>기사임</v>
      </c>
      <c r="F879" s="81">
        <f>IF(E879="기사임",(COUNTIF($B$2:B879,B879)-COUNTIFS($B$2:B878,B879,$E$2:E878,"")),"")</f>
        <v>104</v>
      </c>
      <c r="G879" s="46" t="str">
        <f>IF(F879=1,COUNTIF($F$1:F879,1),"")</f>
        <v/>
      </c>
      <c r="H879" s="46">
        <f t="shared" si="43"/>
        <v>0</v>
      </c>
      <c r="I879" s="46" t="b">
        <f t="shared" si="44"/>
        <v>0</v>
      </c>
      <c r="J879" s="46" t="str">
        <f>IF(I879=FALSE,"",B879&amp;"@"&amp;COUNTIFS($B$2:B879,B879,$I$2:I879,TRUE))</f>
        <v/>
      </c>
    </row>
    <row r="880" spans="1:10">
      <c r="A880" s="6" t="s">
        <v>543</v>
      </c>
      <c r="B880" s="6" t="s">
        <v>676</v>
      </c>
      <c r="C880" s="6">
        <v>3</v>
      </c>
      <c r="D880" s="6">
        <v>3</v>
      </c>
      <c r="E880" s="46" t="str">
        <f t="shared" si="42"/>
        <v>기사임</v>
      </c>
      <c r="F880" s="81">
        <f>IF(E880="기사임",(COUNTIF($B$2:B880,B880)-COUNTIFS($B$2:B879,B880,$E$2:E879,"")),"")</f>
        <v>105</v>
      </c>
      <c r="G880" s="46" t="str">
        <f>IF(F880=1,COUNTIF($F$1:F880,1),"")</f>
        <v/>
      </c>
      <c r="H880" s="46">
        <f t="shared" si="43"/>
        <v>0</v>
      </c>
      <c r="I880" s="46" t="b">
        <f t="shared" si="44"/>
        <v>0</v>
      </c>
      <c r="J880" s="46" t="str">
        <f>IF(I880=FALSE,"",B880&amp;"@"&amp;COUNTIFS($B$2:B880,B880,$I$2:I880,TRUE))</f>
        <v/>
      </c>
    </row>
    <row r="881" spans="1:10">
      <c r="A881" s="6" t="s">
        <v>1203</v>
      </c>
      <c r="B881" s="6" t="s">
        <v>676</v>
      </c>
      <c r="C881" s="6">
        <v>3</v>
      </c>
      <c r="D881" s="6">
        <v>3</v>
      </c>
      <c r="E881" s="46" t="str">
        <f t="shared" si="42"/>
        <v>기사임</v>
      </c>
      <c r="F881" s="81">
        <f>IF(E881="기사임",(COUNTIF($B$2:B881,B881)-COUNTIFS($B$2:B880,B881,$E$2:E880,"")),"")</f>
        <v>106</v>
      </c>
      <c r="G881" s="46" t="str">
        <f>IF(F881=1,COUNTIF($F$1:F881,1),"")</f>
        <v/>
      </c>
      <c r="H881" s="46">
        <f t="shared" si="43"/>
        <v>0</v>
      </c>
      <c r="I881" s="46" t="b">
        <f t="shared" si="44"/>
        <v>0</v>
      </c>
      <c r="J881" s="46" t="str">
        <f>IF(I881=FALSE,"",B881&amp;"@"&amp;COUNTIFS($B$2:B881,B881,$I$2:I881,TRUE))</f>
        <v/>
      </c>
    </row>
    <row r="882" spans="1:10">
      <c r="A882" s="6" t="s">
        <v>2067</v>
      </c>
      <c r="B882" s="6" t="s">
        <v>706</v>
      </c>
      <c r="C882" s="6">
        <v>3</v>
      </c>
      <c r="D882" s="6">
        <v>1</v>
      </c>
      <c r="E882" s="46" t="str">
        <f t="shared" si="42"/>
        <v>기사임</v>
      </c>
      <c r="F882" s="81">
        <f>IF(E882="기사임",(COUNTIF($B$2:B882,B882)-COUNTIFS($B$2:B881,B882,$E$2:E881,"")),"")</f>
        <v>1</v>
      </c>
      <c r="G882" s="46">
        <f>IF(F882=1,COUNTIF($F$1:F882,1),"")</f>
        <v>47</v>
      </c>
      <c r="H882" s="46">
        <f t="shared" si="43"/>
        <v>0</v>
      </c>
      <c r="I882" s="46" t="b">
        <f t="shared" si="44"/>
        <v>0</v>
      </c>
      <c r="J882" s="46" t="str">
        <f>IF(I882=FALSE,"",B882&amp;"@"&amp;COUNTIFS($B$2:B882,B882,$I$2:I882,TRUE))</f>
        <v/>
      </c>
    </row>
    <row r="883" spans="1:10">
      <c r="A883" s="6" t="s">
        <v>651</v>
      </c>
      <c r="B883" s="6" t="s">
        <v>676</v>
      </c>
      <c r="C883" s="6">
        <v>3</v>
      </c>
      <c r="D883" s="6">
        <v>3</v>
      </c>
      <c r="E883" s="46" t="str">
        <f t="shared" si="42"/>
        <v>기사임</v>
      </c>
      <c r="F883" s="81">
        <f>IF(E883="기사임",(COUNTIF($B$2:B883,B883)-COUNTIFS($B$2:B882,B883,$E$2:E882,"")),"")</f>
        <v>107</v>
      </c>
      <c r="G883" s="46" t="str">
        <f>IF(F883=1,COUNTIF($F$1:F883,1),"")</f>
        <v/>
      </c>
      <c r="H883" s="46">
        <f t="shared" si="43"/>
        <v>0</v>
      </c>
      <c r="I883" s="46" t="b">
        <f t="shared" si="44"/>
        <v>0</v>
      </c>
      <c r="J883" s="46" t="str">
        <f>IF(I883=FALSE,"",B883&amp;"@"&amp;COUNTIFS($B$2:B883,B883,$I$2:I883,TRUE))</f>
        <v/>
      </c>
    </row>
    <row r="884" spans="1:10">
      <c r="A884" s="6" t="s">
        <v>1932</v>
      </c>
      <c r="B884" s="6" t="s">
        <v>675</v>
      </c>
      <c r="C884" s="6">
        <v>3</v>
      </c>
      <c r="D884" s="6">
        <v>5</v>
      </c>
      <c r="E884" s="46" t="str">
        <f t="shared" si="42"/>
        <v>기사임</v>
      </c>
      <c r="F884" s="81">
        <f>IF(E884="기사임",(COUNTIF($B$2:B884,B884)-COUNTIFS($B$2:B883,B884,$E$2:E883,"")),"")</f>
        <v>118</v>
      </c>
      <c r="G884" s="46" t="str">
        <f>IF(F884=1,COUNTIF($F$1:F884,1),"")</f>
        <v/>
      </c>
      <c r="H884" s="46">
        <f t="shared" si="43"/>
        <v>1</v>
      </c>
      <c r="I884" s="46" t="b">
        <f t="shared" si="44"/>
        <v>1</v>
      </c>
      <c r="J884" s="46" t="str">
        <f>IF(I884=FALSE,"",B884&amp;"@"&amp;COUNTIFS($B$2:B884,B884,$I$2:I884,TRUE))</f>
        <v>South Korea@118</v>
      </c>
    </row>
    <row r="885" spans="1:10">
      <c r="A885" s="6" t="s">
        <v>590</v>
      </c>
      <c r="B885" s="6" t="s">
        <v>722</v>
      </c>
      <c r="C885" s="6">
        <v>3</v>
      </c>
      <c r="D885" s="6">
        <v>3</v>
      </c>
      <c r="E885" s="46" t="str">
        <f t="shared" si="42"/>
        <v>기사임</v>
      </c>
      <c r="F885" s="81">
        <f>IF(E885="기사임",(COUNTIF($B$2:B885,B885)-COUNTIFS($B$2:B884,B885,$E$2:E884,"")),"")</f>
        <v>3</v>
      </c>
      <c r="G885" s="46" t="str">
        <f>IF(F885=1,COUNTIF($F$1:F885,1),"")</f>
        <v/>
      </c>
      <c r="H885" s="46">
        <f t="shared" si="43"/>
        <v>0</v>
      </c>
      <c r="I885" s="46" t="b">
        <f t="shared" si="44"/>
        <v>0</v>
      </c>
      <c r="J885" s="46" t="str">
        <f>IF(I885=FALSE,"",B885&amp;"@"&amp;COUNTIFS($B$2:B885,B885,$I$2:I885,TRUE))</f>
        <v/>
      </c>
    </row>
    <row r="886" spans="1:10">
      <c r="A886" s="6" t="s">
        <v>590</v>
      </c>
      <c r="B886" s="6" t="s">
        <v>677</v>
      </c>
      <c r="C886" s="6">
        <v>3</v>
      </c>
      <c r="D886" s="6">
        <v>2</v>
      </c>
      <c r="E886" s="46" t="str">
        <f t="shared" si="42"/>
        <v>기사임</v>
      </c>
      <c r="F886" s="81">
        <f>IF(E886="기사임",(COUNTIF($B$2:B886,B886)-COUNTIFS($B$2:B885,B886,$E$2:E885,"")),"")</f>
        <v>91</v>
      </c>
      <c r="G886" s="46" t="str">
        <f>IF(F886=1,COUNTIF($F$1:F886,1),"")</f>
        <v/>
      </c>
      <c r="H886" s="46">
        <f t="shared" si="43"/>
        <v>0</v>
      </c>
      <c r="I886" s="46" t="b">
        <f t="shared" si="44"/>
        <v>0</v>
      </c>
      <c r="J886" s="46" t="str">
        <f>IF(I886=FALSE,"",B886&amp;"@"&amp;COUNTIFS($B$2:B886,B886,$I$2:I886,TRUE))</f>
        <v/>
      </c>
    </row>
    <row r="887" spans="1:10">
      <c r="A887" s="6" t="s">
        <v>492</v>
      </c>
      <c r="B887" s="6" t="s">
        <v>692</v>
      </c>
      <c r="C887" s="6">
        <v>3</v>
      </c>
      <c r="D887" s="6">
        <v>2</v>
      </c>
      <c r="E887" s="46" t="str">
        <f t="shared" si="42"/>
        <v>기사임</v>
      </c>
      <c r="F887" s="81">
        <f>IF(E887="기사임",(COUNTIF($B$2:B887,B887)-COUNTIFS($B$2:B886,B887,$E$2:E886,"")),"")</f>
        <v>5</v>
      </c>
      <c r="G887" s="46" t="str">
        <f>IF(F887=1,COUNTIF($F$1:F887,1),"")</f>
        <v/>
      </c>
      <c r="H887" s="46">
        <f t="shared" si="43"/>
        <v>0</v>
      </c>
      <c r="I887" s="46" t="b">
        <f t="shared" si="44"/>
        <v>0</v>
      </c>
      <c r="J887" s="46" t="str">
        <f>IF(I887=FALSE,"",B887&amp;"@"&amp;COUNTIFS($B$2:B887,B887,$I$2:I887,TRUE))</f>
        <v/>
      </c>
    </row>
    <row r="888" spans="1:10">
      <c r="A888" s="6" t="s">
        <v>492</v>
      </c>
      <c r="B888" s="6" t="s">
        <v>686</v>
      </c>
      <c r="C888" s="6">
        <v>3</v>
      </c>
      <c r="D888" s="6">
        <v>2</v>
      </c>
      <c r="E888" s="46" t="str">
        <f t="shared" si="42"/>
        <v>기사임</v>
      </c>
      <c r="F888" s="81">
        <f>IF(E888="기사임",(COUNTIF($B$2:B888,B888)-COUNTIFS($B$2:B887,B888,$E$2:E887,"")),"")</f>
        <v>7</v>
      </c>
      <c r="G888" s="46" t="str">
        <f>IF(F888=1,COUNTIF($F$1:F888,1),"")</f>
        <v/>
      </c>
      <c r="H888" s="46">
        <f t="shared" si="43"/>
        <v>0</v>
      </c>
      <c r="I888" s="46" t="b">
        <f t="shared" si="44"/>
        <v>0</v>
      </c>
      <c r="J888" s="46" t="str">
        <f>IF(I888=FALSE,"",B888&amp;"@"&amp;COUNTIFS($B$2:B888,B888,$I$2:I888,TRUE))</f>
        <v/>
      </c>
    </row>
    <row r="889" spans="1:10">
      <c r="A889" s="6" t="s">
        <v>492</v>
      </c>
      <c r="B889" s="6" t="s">
        <v>690</v>
      </c>
      <c r="C889" s="6">
        <v>3</v>
      </c>
      <c r="D889" s="6">
        <v>3</v>
      </c>
      <c r="E889" s="46" t="str">
        <f t="shared" si="42"/>
        <v>기사임</v>
      </c>
      <c r="F889" s="81">
        <f>IF(E889="기사임",(COUNTIF($B$2:B889,B889)-COUNTIFS($B$2:B888,B889,$E$2:E888,"")),"")</f>
        <v>33</v>
      </c>
      <c r="G889" s="46" t="str">
        <f>IF(F889=1,COUNTIF($F$1:F889,1),"")</f>
        <v/>
      </c>
      <c r="H889" s="46">
        <f t="shared" si="43"/>
        <v>0</v>
      </c>
      <c r="I889" s="46" t="b">
        <f t="shared" si="44"/>
        <v>0</v>
      </c>
      <c r="J889" s="46" t="str">
        <f>IF(I889=FALSE,"",B889&amp;"@"&amp;COUNTIFS($B$2:B889,B889,$I$2:I889,TRUE))</f>
        <v/>
      </c>
    </row>
    <row r="890" spans="1:10">
      <c r="A890" s="6" t="s">
        <v>565</v>
      </c>
      <c r="B890" s="6" t="s">
        <v>690</v>
      </c>
      <c r="C890" s="6">
        <v>3</v>
      </c>
      <c r="D890" s="6">
        <v>2</v>
      </c>
      <c r="E890" s="46" t="str">
        <f t="shared" si="42"/>
        <v>기사임</v>
      </c>
      <c r="F890" s="81">
        <f>IF(E890="기사임",(COUNTIF($B$2:B890,B890)-COUNTIFS($B$2:B889,B890,$E$2:E889,"")),"")</f>
        <v>34</v>
      </c>
      <c r="G890" s="46" t="str">
        <f>IF(F890=1,COUNTIF($F$1:F890,1),"")</f>
        <v/>
      </c>
      <c r="H890" s="46">
        <f t="shared" si="43"/>
        <v>0</v>
      </c>
      <c r="I890" s="46" t="b">
        <f t="shared" si="44"/>
        <v>0</v>
      </c>
      <c r="J890" s="46" t="str">
        <f>IF(I890=FALSE,"",B890&amp;"@"&amp;COUNTIFS($B$2:B890,B890,$I$2:I890,TRUE))</f>
        <v/>
      </c>
    </row>
    <row r="891" spans="1:10">
      <c r="A891" s="6" t="s">
        <v>565</v>
      </c>
      <c r="B891" s="6" t="s">
        <v>676</v>
      </c>
      <c r="C891" s="6">
        <v>3</v>
      </c>
      <c r="D891" s="6">
        <v>3</v>
      </c>
      <c r="E891" s="46" t="str">
        <f t="shared" si="42"/>
        <v>기사임</v>
      </c>
      <c r="F891" s="81">
        <f>IF(E891="기사임",(COUNTIF($B$2:B891,B891)-COUNTIFS($B$2:B890,B891,$E$2:E890,"")),"")</f>
        <v>108</v>
      </c>
      <c r="G891" s="46" t="str">
        <f>IF(F891=1,COUNTIF($F$1:F891,1),"")</f>
        <v/>
      </c>
      <c r="H891" s="46">
        <f t="shared" si="43"/>
        <v>0</v>
      </c>
      <c r="I891" s="46" t="b">
        <f t="shared" si="44"/>
        <v>0</v>
      </c>
      <c r="J891" s="46" t="str">
        <f>IF(I891=FALSE,"",B891&amp;"@"&amp;COUNTIFS($B$2:B891,B891,$I$2:I891,TRUE))</f>
        <v/>
      </c>
    </row>
    <row r="892" spans="1:10">
      <c r="A892" s="6" t="s">
        <v>614</v>
      </c>
      <c r="B892" s="6" t="s">
        <v>677</v>
      </c>
      <c r="C892" s="6">
        <v>3</v>
      </c>
      <c r="D892" s="6">
        <v>3</v>
      </c>
      <c r="E892" s="46" t="str">
        <f t="shared" si="42"/>
        <v>기사임</v>
      </c>
      <c r="F892" s="81">
        <f>IF(E892="기사임",(COUNTIF($B$2:B892,B892)-COUNTIFS($B$2:B891,B892,$E$2:E891,"")),"")</f>
        <v>92</v>
      </c>
      <c r="G892" s="46" t="str">
        <f>IF(F892=1,COUNTIF($F$1:F892,1),"")</f>
        <v/>
      </c>
      <c r="H892" s="46">
        <f t="shared" si="43"/>
        <v>0</v>
      </c>
      <c r="I892" s="46" t="b">
        <f t="shared" si="44"/>
        <v>0</v>
      </c>
      <c r="J892" s="46" t="str">
        <f>IF(I892=FALSE,"",B892&amp;"@"&amp;COUNTIFS($B$2:B892,B892,$I$2:I892,TRUE))</f>
        <v/>
      </c>
    </row>
    <row r="893" spans="1:10">
      <c r="A893" s="6" t="s">
        <v>542</v>
      </c>
      <c r="B893" s="6" t="s">
        <v>677</v>
      </c>
      <c r="C893" s="6">
        <v>3</v>
      </c>
      <c r="D893" s="6">
        <v>4</v>
      </c>
      <c r="E893" s="46" t="str">
        <f t="shared" si="42"/>
        <v>기사임</v>
      </c>
      <c r="F893" s="81">
        <f>IF(E893="기사임",(COUNTIF($B$2:B893,B893)-COUNTIFS($B$2:B892,B893,$E$2:E892,"")),"")</f>
        <v>93</v>
      </c>
      <c r="G893" s="46" t="str">
        <f>IF(F893=1,COUNTIF($F$1:F893,1),"")</f>
        <v/>
      </c>
      <c r="H893" s="46">
        <f t="shared" si="43"/>
        <v>0</v>
      </c>
      <c r="I893" s="46" t="b">
        <f t="shared" si="44"/>
        <v>0</v>
      </c>
      <c r="J893" s="46" t="str">
        <f>IF(I893=FALSE,"",B893&amp;"@"&amp;COUNTIFS($B$2:B893,B893,$I$2:I893,TRUE))</f>
        <v/>
      </c>
    </row>
    <row r="894" spans="1:10">
      <c r="A894" s="6" t="s">
        <v>581</v>
      </c>
      <c r="B894" s="6" t="s">
        <v>684</v>
      </c>
      <c r="C894" s="6">
        <v>3</v>
      </c>
      <c r="D894" s="6">
        <v>4</v>
      </c>
      <c r="E894" s="46" t="str">
        <f t="shared" si="42"/>
        <v>기사임</v>
      </c>
      <c r="F894" s="81">
        <f>IF(E894="기사임",(COUNTIF($B$2:B894,B894)-COUNTIFS($B$2:B893,B894,$E$2:E893,"")),"")</f>
        <v>13</v>
      </c>
      <c r="G894" s="46" t="str">
        <f>IF(F894=1,COUNTIF($F$1:F894,1),"")</f>
        <v/>
      </c>
      <c r="H894" s="46">
        <f t="shared" si="43"/>
        <v>1</v>
      </c>
      <c r="I894" s="46" t="b">
        <f t="shared" si="44"/>
        <v>1</v>
      </c>
      <c r="J894" s="46" t="str">
        <f>IF(I894=FALSE,"",B894&amp;"@"&amp;COUNTIFS($B$2:B894,B894,$I$2:I894,TRUE))</f>
        <v>Malaysia@13</v>
      </c>
    </row>
    <row r="895" spans="1:10">
      <c r="A895" s="6" t="s">
        <v>575</v>
      </c>
      <c r="B895" s="6" t="s">
        <v>684</v>
      </c>
      <c r="C895" s="6">
        <v>3</v>
      </c>
      <c r="D895" s="6">
        <v>3</v>
      </c>
      <c r="E895" s="46" t="str">
        <f t="shared" si="42"/>
        <v>기사임</v>
      </c>
      <c r="F895" s="81">
        <f>IF(E895="기사임",(COUNTIF($B$2:B895,B895)-COUNTIFS($B$2:B894,B895,$E$2:E894,"")),"")</f>
        <v>14</v>
      </c>
      <c r="G895" s="46" t="str">
        <f>IF(F895=1,COUNTIF($F$1:F895,1),"")</f>
        <v/>
      </c>
      <c r="H895" s="46">
        <f t="shared" si="43"/>
        <v>1</v>
      </c>
      <c r="I895" s="46" t="b">
        <f t="shared" si="44"/>
        <v>1</v>
      </c>
      <c r="J895" s="46" t="str">
        <f>IF(I895=FALSE,"",B895&amp;"@"&amp;COUNTIFS($B$2:B895,B895,$I$2:I895,TRUE))</f>
        <v>Malaysia@14</v>
      </c>
    </row>
    <row r="896" spans="1:10">
      <c r="A896" s="6" t="s">
        <v>635</v>
      </c>
      <c r="B896" s="6" t="s">
        <v>678</v>
      </c>
      <c r="C896" s="6">
        <v>3</v>
      </c>
      <c r="D896" s="6">
        <v>4</v>
      </c>
      <c r="E896" s="46" t="str">
        <f t="shared" si="42"/>
        <v>기사임</v>
      </c>
      <c r="F896" s="81">
        <f>IF(E896="기사임",(COUNTIF($B$2:B896,B896)-COUNTIFS($B$2:B895,B896,$E$2:E895,"")),"")</f>
        <v>37</v>
      </c>
      <c r="G896" s="46" t="str">
        <f>IF(F896=1,COUNTIF($F$1:F896,1),"")</f>
        <v/>
      </c>
      <c r="H896" s="46">
        <f t="shared" si="43"/>
        <v>0</v>
      </c>
      <c r="I896" s="46" t="b">
        <f t="shared" si="44"/>
        <v>0</v>
      </c>
      <c r="J896" s="46" t="str">
        <f>IF(I896=FALSE,"",B896&amp;"@"&amp;COUNTIFS($B$2:B896,B896,$I$2:I896,TRUE))</f>
        <v/>
      </c>
    </row>
    <row r="897" spans="1:10">
      <c r="A897" s="6" t="s">
        <v>636</v>
      </c>
      <c r="B897" s="6" t="s">
        <v>678</v>
      </c>
      <c r="C897" s="6">
        <v>3</v>
      </c>
      <c r="D897" s="6">
        <v>2</v>
      </c>
      <c r="E897" s="46" t="str">
        <f t="shared" si="42"/>
        <v>기사임</v>
      </c>
      <c r="F897" s="81">
        <f>IF(E897="기사임",(COUNTIF($B$2:B897,B897)-COUNTIFS($B$2:B896,B897,$E$2:E896,"")),"")</f>
        <v>38</v>
      </c>
      <c r="G897" s="46" t="str">
        <f>IF(F897=1,COUNTIF($F$1:F897,1),"")</f>
        <v/>
      </c>
      <c r="H897" s="46">
        <f t="shared" si="43"/>
        <v>0</v>
      </c>
      <c r="I897" s="46" t="b">
        <f t="shared" si="44"/>
        <v>0</v>
      </c>
      <c r="J897" s="46" t="str">
        <f>IF(I897=FALSE,"",B897&amp;"@"&amp;COUNTIFS($B$2:B897,B897,$I$2:I897,TRUE))</f>
        <v/>
      </c>
    </row>
    <row r="898" spans="1:10">
      <c r="A898" s="6" t="s">
        <v>623</v>
      </c>
      <c r="B898" s="6" t="s">
        <v>677</v>
      </c>
      <c r="C898" s="6">
        <v>3</v>
      </c>
      <c r="D898" s="6">
        <v>4</v>
      </c>
      <c r="E898" s="46" t="str">
        <f t="shared" ref="E898:E961" si="45">IF(AND(LEFT(A898,17)="/global/archives/",ISNUMBER(_xlfn.NUMBERVALUE(MID(A898,18,1))),ISERROR(FIND("ckattempt",A898)),ISERROR(FIND("preview",A898))),"기사임","")</f>
        <v>기사임</v>
      </c>
      <c r="F898" s="81">
        <f>IF(E898="기사임",(COUNTIF($B$2:B898,B898)-COUNTIFS($B$2:B897,B898,$E$2:E897,"")),"")</f>
        <v>94</v>
      </c>
      <c r="G898" s="46" t="str">
        <f>IF(F898=1,COUNTIF($F$1:F898,1),"")</f>
        <v/>
      </c>
      <c r="H898" s="46">
        <f t="shared" ref="H898:H961" si="46">COUNTIF($L$2:$L$4,B898)</f>
        <v>0</v>
      </c>
      <c r="I898" s="46" t="b">
        <f t="shared" si="44"/>
        <v>0</v>
      </c>
      <c r="J898" s="46" t="str">
        <f>IF(I898=FALSE,"",B898&amp;"@"&amp;COUNTIFS($B$2:B898,B898,$I$2:I898,TRUE))</f>
        <v/>
      </c>
    </row>
    <row r="899" spans="1:10">
      <c r="A899" s="6" t="s">
        <v>511</v>
      </c>
      <c r="B899" s="6" t="s">
        <v>677</v>
      </c>
      <c r="C899" s="6">
        <v>3</v>
      </c>
      <c r="D899" s="6">
        <v>3</v>
      </c>
      <c r="E899" s="46" t="str">
        <f t="shared" si="45"/>
        <v>기사임</v>
      </c>
      <c r="F899" s="81">
        <f>IF(E899="기사임",(COUNTIF($B$2:B899,B899)-COUNTIFS($B$2:B898,B899,$E$2:E898,"")),"")</f>
        <v>95</v>
      </c>
      <c r="G899" s="46" t="str">
        <f>IF(F899=1,COUNTIF($F$1:F899,1),"")</f>
        <v/>
      </c>
      <c r="H899" s="46">
        <f t="shared" si="46"/>
        <v>0</v>
      </c>
      <c r="I899" s="46" t="b">
        <f t="shared" ref="I899:I962" si="47">AND(H899=1,F899&gt;=1,F899&lt;&gt;"")</f>
        <v>0</v>
      </c>
      <c r="J899" s="46" t="str">
        <f>IF(I899=FALSE,"",B899&amp;"@"&amp;COUNTIFS($B$2:B899,B899,$I$2:I899,TRUE))</f>
        <v/>
      </c>
    </row>
    <row r="900" spans="1:10">
      <c r="A900" s="6" t="s">
        <v>511</v>
      </c>
      <c r="B900" s="6" t="s">
        <v>680</v>
      </c>
      <c r="C900" s="6">
        <v>3</v>
      </c>
      <c r="D900" s="6">
        <v>3</v>
      </c>
      <c r="E900" s="46" t="str">
        <f t="shared" si="45"/>
        <v>기사임</v>
      </c>
      <c r="F900" s="81">
        <f>IF(E900="기사임",(COUNTIF($B$2:B900,B900)-COUNTIFS($B$2:B899,B900,$E$2:E899,"")),"")</f>
        <v>50</v>
      </c>
      <c r="G900" s="46" t="str">
        <f>IF(F900=1,COUNTIF($F$1:F900,1),"")</f>
        <v/>
      </c>
      <c r="H900" s="46">
        <f t="shared" si="46"/>
        <v>0</v>
      </c>
      <c r="I900" s="46" t="b">
        <f t="shared" si="47"/>
        <v>0</v>
      </c>
      <c r="J900" s="46" t="str">
        <f>IF(I900=FALSE,"",B900&amp;"@"&amp;COUNTIFS($B$2:B900,B900,$I$2:I900,TRUE))</f>
        <v/>
      </c>
    </row>
    <row r="901" spans="1:10">
      <c r="A901" s="6" t="s">
        <v>1499</v>
      </c>
      <c r="B901" s="6" t="s">
        <v>678</v>
      </c>
      <c r="C901" s="6">
        <v>3</v>
      </c>
      <c r="D901" s="6">
        <v>3</v>
      </c>
      <c r="E901" s="46" t="str">
        <f t="shared" si="45"/>
        <v>기사임</v>
      </c>
      <c r="F901" s="81">
        <f>IF(E901="기사임",(COUNTIF($B$2:B901,B901)-COUNTIFS($B$2:B900,B901,$E$2:E900,"")),"")</f>
        <v>39</v>
      </c>
      <c r="G901" s="46" t="str">
        <f>IF(F901=1,COUNTIF($F$1:F901,1),"")</f>
        <v/>
      </c>
      <c r="H901" s="46">
        <f t="shared" si="46"/>
        <v>0</v>
      </c>
      <c r="I901" s="46" t="b">
        <f t="shared" si="47"/>
        <v>0</v>
      </c>
      <c r="J901" s="46" t="str">
        <f>IF(I901=FALSE,"",B901&amp;"@"&amp;COUNTIFS($B$2:B901,B901,$I$2:I901,TRUE))</f>
        <v/>
      </c>
    </row>
    <row r="902" spans="1:10">
      <c r="A902" s="6" t="s">
        <v>2209</v>
      </c>
      <c r="B902" s="6" t="s">
        <v>698</v>
      </c>
      <c r="C902" s="6">
        <v>3</v>
      </c>
      <c r="D902" s="6">
        <v>1</v>
      </c>
      <c r="E902" s="46" t="str">
        <f t="shared" si="45"/>
        <v>기사임</v>
      </c>
      <c r="F902" s="81">
        <f>IF(E902="기사임",(COUNTIF($B$2:B902,B902)-COUNTIFS($B$2:B901,B902,$E$2:E901,"")),"")</f>
        <v>10</v>
      </c>
      <c r="G902" s="46" t="str">
        <f>IF(F902=1,COUNTIF($F$1:F902,1),"")</f>
        <v/>
      </c>
      <c r="H902" s="46">
        <f t="shared" si="46"/>
        <v>0</v>
      </c>
      <c r="I902" s="46" t="b">
        <f t="shared" si="47"/>
        <v>0</v>
      </c>
      <c r="J902" s="46" t="str">
        <f>IF(I902=FALSE,"",B902&amp;"@"&amp;COUNTIFS($B$2:B902,B902,$I$2:I902,TRUE))</f>
        <v/>
      </c>
    </row>
    <row r="903" spans="1:10">
      <c r="A903" s="6" t="s">
        <v>524</v>
      </c>
      <c r="B903" s="6" t="s">
        <v>696</v>
      </c>
      <c r="C903" s="6">
        <v>3</v>
      </c>
      <c r="D903" s="6">
        <v>3</v>
      </c>
      <c r="E903" s="46" t="str">
        <f t="shared" si="45"/>
        <v>기사임</v>
      </c>
      <c r="F903" s="81">
        <f>IF(E903="기사임",(COUNTIF($B$2:B903,B903)-COUNTIFS($B$2:B902,B903,$E$2:E902,"")),"")</f>
        <v>3</v>
      </c>
      <c r="G903" s="46" t="str">
        <f>IF(F903=1,COUNTIF($F$1:F903,1),"")</f>
        <v/>
      </c>
      <c r="H903" s="46">
        <f t="shared" si="46"/>
        <v>0</v>
      </c>
      <c r="I903" s="46" t="b">
        <f t="shared" si="47"/>
        <v>0</v>
      </c>
      <c r="J903" s="46" t="str">
        <f>IF(I903=FALSE,"",B903&amp;"@"&amp;COUNTIFS($B$2:B903,B903,$I$2:I903,TRUE))</f>
        <v/>
      </c>
    </row>
    <row r="904" spans="1:10">
      <c r="A904" s="6" t="s">
        <v>671</v>
      </c>
      <c r="B904" s="6" t="s">
        <v>703</v>
      </c>
      <c r="C904" s="6">
        <v>3</v>
      </c>
      <c r="D904" s="6">
        <v>1</v>
      </c>
      <c r="E904" s="46" t="str">
        <f t="shared" si="45"/>
        <v>기사임</v>
      </c>
      <c r="F904" s="81">
        <f>IF(E904="기사임",(COUNTIF($B$2:B904,B904)-COUNTIFS($B$2:B903,B904,$E$2:E903,"")),"")</f>
        <v>4</v>
      </c>
      <c r="G904" s="46" t="str">
        <f>IF(F904=1,COUNTIF($F$1:F904,1),"")</f>
        <v/>
      </c>
      <c r="H904" s="46">
        <f t="shared" si="46"/>
        <v>0</v>
      </c>
      <c r="I904" s="46" t="b">
        <f t="shared" si="47"/>
        <v>0</v>
      </c>
      <c r="J904" s="46" t="str">
        <f>IF(I904=FALSE,"",B904&amp;"@"&amp;COUNTIFS($B$2:B904,B904,$I$2:I904,TRUE))</f>
        <v/>
      </c>
    </row>
    <row r="905" spans="1:10">
      <c r="A905" s="6" t="s">
        <v>1975</v>
      </c>
      <c r="B905" s="6" t="s">
        <v>684</v>
      </c>
      <c r="C905" s="6">
        <v>3</v>
      </c>
      <c r="D905" s="6">
        <v>2</v>
      </c>
      <c r="E905" s="46" t="str">
        <f t="shared" si="45"/>
        <v>기사임</v>
      </c>
      <c r="F905" s="81">
        <f>IF(E905="기사임",(COUNTIF($B$2:B905,B905)-COUNTIFS($B$2:B904,B905,$E$2:E904,"")),"")</f>
        <v>15</v>
      </c>
      <c r="G905" s="46" t="str">
        <f>IF(F905=1,COUNTIF($F$1:F905,1),"")</f>
        <v/>
      </c>
      <c r="H905" s="46">
        <f t="shared" si="46"/>
        <v>1</v>
      </c>
      <c r="I905" s="46" t="b">
        <f t="shared" si="47"/>
        <v>1</v>
      </c>
      <c r="J905" s="46" t="str">
        <f>IF(I905=FALSE,"",B905&amp;"@"&amp;COUNTIFS($B$2:B905,B905,$I$2:I905,TRUE))</f>
        <v>Malaysia@15</v>
      </c>
    </row>
    <row r="906" spans="1:10">
      <c r="A906" s="6" t="s">
        <v>487</v>
      </c>
      <c r="B906" s="6" t="s">
        <v>687</v>
      </c>
      <c r="C906" s="6">
        <v>3</v>
      </c>
      <c r="D906" s="6">
        <v>4</v>
      </c>
      <c r="E906" s="46" t="str">
        <f t="shared" si="45"/>
        <v>기사임</v>
      </c>
      <c r="F906" s="81">
        <f>IF(E906="기사임",(COUNTIF($B$2:B906,B906)-COUNTIFS($B$2:B905,B906,$E$2:E905,"")),"")</f>
        <v>8</v>
      </c>
      <c r="G906" s="46" t="str">
        <f>IF(F906=1,COUNTIF($F$1:F906,1),"")</f>
        <v/>
      </c>
      <c r="H906" s="46">
        <f t="shared" si="46"/>
        <v>0</v>
      </c>
      <c r="I906" s="46" t="b">
        <f t="shared" si="47"/>
        <v>0</v>
      </c>
      <c r="J906" s="46" t="str">
        <f>IF(I906=FALSE,"",B906&amp;"@"&amp;COUNTIFS($B$2:B906,B906,$I$2:I906,TRUE))</f>
        <v/>
      </c>
    </row>
    <row r="907" spans="1:10">
      <c r="A907" s="6" t="s">
        <v>1515</v>
      </c>
      <c r="B907" s="6" t="s">
        <v>683</v>
      </c>
      <c r="C907" s="6">
        <v>3</v>
      </c>
      <c r="D907" s="6">
        <v>3</v>
      </c>
      <c r="E907" s="46" t="str">
        <f t="shared" si="45"/>
        <v>기사임</v>
      </c>
      <c r="F907" s="81">
        <f>IF(E907="기사임",(COUNTIF($B$2:B907,B907)-COUNTIFS($B$2:B906,B907,$E$2:E906,"")),"")</f>
        <v>11</v>
      </c>
      <c r="G907" s="46" t="str">
        <f>IF(F907=1,COUNTIF($F$1:F907,1),"")</f>
        <v/>
      </c>
      <c r="H907" s="46">
        <f t="shared" si="46"/>
        <v>0</v>
      </c>
      <c r="I907" s="46" t="b">
        <f t="shared" si="47"/>
        <v>0</v>
      </c>
      <c r="J907" s="46" t="str">
        <f>IF(I907=FALSE,"",B907&amp;"@"&amp;COUNTIFS($B$2:B907,B907,$I$2:I907,TRUE))</f>
        <v/>
      </c>
    </row>
    <row r="908" spans="1:10">
      <c r="A908" s="6" t="s">
        <v>1515</v>
      </c>
      <c r="B908" s="6" t="s">
        <v>677</v>
      </c>
      <c r="C908" s="6">
        <v>3</v>
      </c>
      <c r="D908" s="6">
        <v>3</v>
      </c>
      <c r="E908" s="46" t="str">
        <f t="shared" si="45"/>
        <v>기사임</v>
      </c>
      <c r="F908" s="81">
        <f>IF(E908="기사임",(COUNTIF($B$2:B908,B908)-COUNTIFS($B$2:B907,B908,$E$2:E907,"")),"")</f>
        <v>96</v>
      </c>
      <c r="G908" s="46" t="str">
        <f>IF(F908=1,COUNTIF($F$1:F908,1),"")</f>
        <v/>
      </c>
      <c r="H908" s="46">
        <f t="shared" si="46"/>
        <v>0</v>
      </c>
      <c r="I908" s="46" t="b">
        <f t="shared" si="47"/>
        <v>0</v>
      </c>
      <c r="J908" s="46" t="str">
        <f>IF(I908=FALSE,"",B908&amp;"@"&amp;COUNTIFS($B$2:B908,B908,$I$2:I908,TRUE))</f>
        <v/>
      </c>
    </row>
    <row r="909" spans="1:10">
      <c r="A909" s="6" t="s">
        <v>646</v>
      </c>
      <c r="B909" s="6" t="s">
        <v>689</v>
      </c>
      <c r="C909" s="6">
        <v>3</v>
      </c>
      <c r="D909" s="6">
        <v>3</v>
      </c>
      <c r="E909" s="46" t="str">
        <f t="shared" si="45"/>
        <v>기사임</v>
      </c>
      <c r="F909" s="81">
        <f>IF(E909="기사임",(COUNTIF($B$2:B909,B909)-COUNTIFS($B$2:B908,B909,$E$2:E908,"")),"")</f>
        <v>5</v>
      </c>
      <c r="G909" s="46" t="str">
        <f>IF(F909=1,COUNTIF($F$1:F909,1),"")</f>
        <v/>
      </c>
      <c r="H909" s="46">
        <f t="shared" si="46"/>
        <v>0</v>
      </c>
      <c r="I909" s="46" t="b">
        <f t="shared" si="47"/>
        <v>0</v>
      </c>
      <c r="J909" s="46" t="str">
        <f>IF(I909=FALSE,"",B909&amp;"@"&amp;COUNTIFS($B$2:B909,B909,$I$2:I909,TRUE))</f>
        <v/>
      </c>
    </row>
    <row r="910" spans="1:10">
      <c r="A910" s="6" t="s">
        <v>1567</v>
      </c>
      <c r="B910" s="6" t="s">
        <v>678</v>
      </c>
      <c r="C910" s="6">
        <v>3</v>
      </c>
      <c r="D910" s="6">
        <v>2</v>
      </c>
      <c r="E910" s="46" t="str">
        <f t="shared" si="45"/>
        <v>기사임</v>
      </c>
      <c r="F910" s="81">
        <f>IF(E910="기사임",(COUNTIF($B$2:B910,B910)-COUNTIFS($B$2:B909,B910,$E$2:E909,"")),"")</f>
        <v>40</v>
      </c>
      <c r="G910" s="46" t="str">
        <f>IF(F910=1,COUNTIF($F$1:F910,1),"")</f>
        <v/>
      </c>
      <c r="H910" s="46">
        <f t="shared" si="46"/>
        <v>0</v>
      </c>
      <c r="I910" s="46" t="b">
        <f t="shared" si="47"/>
        <v>0</v>
      </c>
      <c r="J910" s="46" t="str">
        <f>IF(I910=FALSE,"",B910&amp;"@"&amp;COUNTIFS($B$2:B910,B910,$I$2:I910,TRUE))</f>
        <v/>
      </c>
    </row>
    <row r="911" spans="1:10">
      <c r="A911" s="6" t="s">
        <v>1569</v>
      </c>
      <c r="B911" s="6" t="s">
        <v>678</v>
      </c>
      <c r="C911" s="6">
        <v>3</v>
      </c>
      <c r="D911" s="6">
        <v>2</v>
      </c>
      <c r="E911" s="46" t="str">
        <f t="shared" si="45"/>
        <v>기사임</v>
      </c>
      <c r="F911" s="81">
        <f>IF(E911="기사임",(COUNTIF($B$2:B911,B911)-COUNTIFS($B$2:B910,B911,$E$2:E910,"")),"")</f>
        <v>41</v>
      </c>
      <c r="G911" s="46" t="str">
        <f>IF(F911=1,COUNTIF($F$1:F911,1),"")</f>
        <v/>
      </c>
      <c r="H911" s="46">
        <f t="shared" si="46"/>
        <v>0</v>
      </c>
      <c r="I911" s="46" t="b">
        <f t="shared" si="47"/>
        <v>0</v>
      </c>
      <c r="J911" s="46" t="str">
        <f>IF(I911=FALSE,"",B911&amp;"@"&amp;COUNTIFS($B$2:B911,B911,$I$2:I911,TRUE))</f>
        <v/>
      </c>
    </row>
    <row r="912" spans="1:10">
      <c r="A912" s="6" t="s">
        <v>573</v>
      </c>
      <c r="B912" s="6" t="s">
        <v>675</v>
      </c>
      <c r="C912" s="6">
        <v>3</v>
      </c>
      <c r="D912" s="6">
        <v>3</v>
      </c>
      <c r="E912" s="46" t="str">
        <f t="shared" si="45"/>
        <v>기사임</v>
      </c>
      <c r="F912" s="81">
        <f>IF(E912="기사임",(COUNTIF($B$2:B912,B912)-COUNTIFS($B$2:B911,B912,$E$2:E911,"")),"")</f>
        <v>119</v>
      </c>
      <c r="G912" s="46" t="str">
        <f>IF(F912=1,COUNTIF($F$1:F912,1),"")</f>
        <v/>
      </c>
      <c r="H912" s="46">
        <f t="shared" si="46"/>
        <v>1</v>
      </c>
      <c r="I912" s="46" t="b">
        <f t="shared" si="47"/>
        <v>1</v>
      </c>
      <c r="J912" s="46" t="str">
        <f>IF(I912=FALSE,"",B912&amp;"@"&amp;COUNTIFS($B$2:B912,B912,$I$2:I912,TRUE))</f>
        <v>South Korea@119</v>
      </c>
    </row>
    <row r="913" spans="1:10">
      <c r="A913" s="6" t="s">
        <v>573</v>
      </c>
      <c r="B913" s="6" t="s">
        <v>690</v>
      </c>
      <c r="C913" s="6">
        <v>3</v>
      </c>
      <c r="D913" s="6">
        <v>2</v>
      </c>
      <c r="E913" s="46" t="str">
        <f t="shared" si="45"/>
        <v>기사임</v>
      </c>
      <c r="F913" s="81">
        <f>IF(E913="기사임",(COUNTIF($B$2:B913,B913)-COUNTIFS($B$2:B912,B913,$E$2:E912,"")),"")</f>
        <v>35</v>
      </c>
      <c r="G913" s="46" t="str">
        <f>IF(F913=1,COUNTIF($F$1:F913,1),"")</f>
        <v/>
      </c>
      <c r="H913" s="46">
        <f t="shared" si="46"/>
        <v>0</v>
      </c>
      <c r="I913" s="46" t="b">
        <f t="shared" si="47"/>
        <v>0</v>
      </c>
      <c r="J913" s="46" t="str">
        <f>IF(I913=FALSE,"",B913&amp;"@"&amp;COUNTIFS($B$2:B913,B913,$I$2:I913,TRUE))</f>
        <v/>
      </c>
    </row>
    <row r="914" spans="1:10">
      <c r="A914" s="6" t="s">
        <v>600</v>
      </c>
      <c r="B914" s="6" t="s">
        <v>676</v>
      </c>
      <c r="C914" s="6">
        <v>3</v>
      </c>
      <c r="D914" s="6">
        <v>3</v>
      </c>
      <c r="E914" s="46" t="str">
        <f t="shared" si="45"/>
        <v>기사임</v>
      </c>
      <c r="F914" s="81">
        <f>IF(E914="기사임",(COUNTIF($B$2:B914,B914)-COUNTIFS($B$2:B913,B914,$E$2:E913,"")),"")</f>
        <v>109</v>
      </c>
      <c r="G914" s="46" t="str">
        <f>IF(F914=1,COUNTIF($F$1:F914,1),"")</f>
        <v/>
      </c>
      <c r="H914" s="46">
        <f t="shared" si="46"/>
        <v>0</v>
      </c>
      <c r="I914" s="46" t="b">
        <f t="shared" si="47"/>
        <v>0</v>
      </c>
      <c r="J914" s="46" t="str">
        <f>IF(I914=FALSE,"",B914&amp;"@"&amp;COUNTIFS($B$2:B914,B914,$I$2:I914,TRUE))</f>
        <v/>
      </c>
    </row>
    <row r="915" spans="1:10">
      <c r="A915" s="6" t="s">
        <v>2304</v>
      </c>
      <c r="B915" s="6" t="s">
        <v>678</v>
      </c>
      <c r="C915" s="6">
        <v>3</v>
      </c>
      <c r="D915" s="6">
        <v>3</v>
      </c>
      <c r="E915" s="46" t="str">
        <f t="shared" si="45"/>
        <v>기사임</v>
      </c>
      <c r="F915" s="81">
        <f>IF(E915="기사임",(COUNTIF($B$2:B915,B915)-COUNTIFS($B$2:B914,B915,$E$2:E914,"")),"")</f>
        <v>42</v>
      </c>
      <c r="G915" s="46" t="str">
        <f>IF(F915=1,COUNTIF($F$1:F915,1),"")</f>
        <v/>
      </c>
      <c r="H915" s="46">
        <f t="shared" si="46"/>
        <v>0</v>
      </c>
      <c r="I915" s="46" t="b">
        <f t="shared" si="47"/>
        <v>0</v>
      </c>
      <c r="J915" s="46" t="str">
        <f>IF(I915=FALSE,"",B915&amp;"@"&amp;COUNTIFS($B$2:B915,B915,$I$2:I915,TRUE))</f>
        <v/>
      </c>
    </row>
    <row r="916" spans="1:10">
      <c r="A916" s="6" t="s">
        <v>522</v>
      </c>
      <c r="B916" s="6" t="s">
        <v>676</v>
      </c>
      <c r="C916" s="6">
        <v>3</v>
      </c>
      <c r="D916" s="6">
        <v>3</v>
      </c>
      <c r="E916" s="46" t="str">
        <f t="shared" si="45"/>
        <v>기사임</v>
      </c>
      <c r="F916" s="81">
        <f>IF(E916="기사임",(COUNTIF($B$2:B916,B916)-COUNTIFS($B$2:B915,B916,$E$2:E915,"")),"")</f>
        <v>110</v>
      </c>
      <c r="G916" s="46" t="str">
        <f>IF(F916=1,COUNTIF($F$1:F916,1),"")</f>
        <v/>
      </c>
      <c r="H916" s="46">
        <f t="shared" si="46"/>
        <v>0</v>
      </c>
      <c r="I916" s="46" t="b">
        <f t="shared" si="47"/>
        <v>0</v>
      </c>
      <c r="J916" s="46" t="str">
        <f>IF(I916=FALSE,"",B916&amp;"@"&amp;COUNTIFS($B$2:B916,B916,$I$2:I916,TRUE))</f>
        <v/>
      </c>
    </row>
    <row r="917" spans="1:10">
      <c r="A917" s="6" t="s">
        <v>534</v>
      </c>
      <c r="B917" s="6" t="s">
        <v>690</v>
      </c>
      <c r="C917" s="6">
        <v>3</v>
      </c>
      <c r="D917" s="6">
        <v>3</v>
      </c>
      <c r="E917" s="46" t="str">
        <f t="shared" si="45"/>
        <v>기사임</v>
      </c>
      <c r="F917" s="81">
        <f>IF(E917="기사임",(COUNTIF($B$2:B917,B917)-COUNTIFS($B$2:B916,B917,$E$2:E916,"")),"")</f>
        <v>36</v>
      </c>
      <c r="G917" s="46" t="str">
        <f>IF(F917=1,COUNTIF($F$1:F917,1),"")</f>
        <v/>
      </c>
      <c r="H917" s="46">
        <f t="shared" si="46"/>
        <v>0</v>
      </c>
      <c r="I917" s="46" t="b">
        <f t="shared" si="47"/>
        <v>0</v>
      </c>
      <c r="J917" s="46" t="str">
        <f>IF(I917=FALSE,"",B917&amp;"@"&amp;COUNTIFS($B$2:B917,B917,$I$2:I917,TRUE))</f>
        <v/>
      </c>
    </row>
    <row r="918" spans="1:10">
      <c r="A918" s="6" t="s">
        <v>594</v>
      </c>
      <c r="B918" s="6" t="s">
        <v>677</v>
      </c>
      <c r="C918" s="6">
        <v>3</v>
      </c>
      <c r="D918" s="6">
        <v>5</v>
      </c>
      <c r="E918" s="46" t="str">
        <f t="shared" si="45"/>
        <v>기사임</v>
      </c>
      <c r="F918" s="81">
        <f>IF(E918="기사임",(COUNTIF($B$2:B918,B918)-COUNTIFS($B$2:B917,B918,$E$2:E917,"")),"")</f>
        <v>97</v>
      </c>
      <c r="G918" s="46" t="str">
        <f>IF(F918=1,COUNTIF($F$1:F918,1),"")</f>
        <v/>
      </c>
      <c r="H918" s="46">
        <f t="shared" si="46"/>
        <v>0</v>
      </c>
      <c r="I918" s="46" t="b">
        <f t="shared" si="47"/>
        <v>0</v>
      </c>
      <c r="J918" s="46" t="str">
        <f>IF(I918=FALSE,"",B918&amp;"@"&amp;COUNTIFS($B$2:B918,B918,$I$2:I918,TRUE))</f>
        <v/>
      </c>
    </row>
    <row r="919" spans="1:10">
      <c r="A919" s="6" t="s">
        <v>615</v>
      </c>
      <c r="B919" s="6" t="s">
        <v>680</v>
      </c>
      <c r="C919" s="6">
        <v>3</v>
      </c>
      <c r="D919" s="6">
        <v>3</v>
      </c>
      <c r="E919" s="46" t="str">
        <f t="shared" si="45"/>
        <v>기사임</v>
      </c>
      <c r="F919" s="81">
        <f>IF(E919="기사임",(COUNTIF($B$2:B919,B919)-COUNTIFS($B$2:B918,B919,$E$2:E918,"")),"")</f>
        <v>51</v>
      </c>
      <c r="G919" s="46" t="str">
        <f>IF(F919=1,COUNTIF($F$1:F919,1),"")</f>
        <v/>
      </c>
      <c r="H919" s="46">
        <f t="shared" si="46"/>
        <v>0</v>
      </c>
      <c r="I919" s="46" t="b">
        <f t="shared" si="47"/>
        <v>0</v>
      </c>
      <c r="J919" s="46" t="str">
        <f>IF(I919=FALSE,"",B919&amp;"@"&amp;COUNTIFS($B$2:B919,B919,$I$2:I919,TRUE))</f>
        <v/>
      </c>
    </row>
    <row r="920" spans="1:10">
      <c r="A920" s="6" t="s">
        <v>529</v>
      </c>
      <c r="B920" s="6" t="s">
        <v>679</v>
      </c>
      <c r="C920" s="6">
        <v>3</v>
      </c>
      <c r="D920" s="6">
        <v>3</v>
      </c>
      <c r="E920" s="46" t="str">
        <f t="shared" si="45"/>
        <v>기사임</v>
      </c>
      <c r="F920" s="81">
        <f>IF(E920="기사임",(COUNTIF($B$2:B920,B920)-COUNTIFS($B$2:B919,B920,$E$2:E919,"")),"")</f>
        <v>23</v>
      </c>
      <c r="G920" s="46" t="str">
        <f>IF(F920=1,COUNTIF($F$1:F920,1),"")</f>
        <v/>
      </c>
      <c r="H920" s="46">
        <f t="shared" si="46"/>
        <v>0</v>
      </c>
      <c r="I920" s="46" t="b">
        <f t="shared" si="47"/>
        <v>0</v>
      </c>
      <c r="J920" s="46" t="str">
        <f>IF(I920=FALSE,"",B920&amp;"@"&amp;COUNTIFS($B$2:B920,B920,$I$2:I920,TRUE))</f>
        <v/>
      </c>
    </row>
    <row r="921" spans="1:10">
      <c r="A921" s="6" t="s">
        <v>567</v>
      </c>
      <c r="B921" s="6" t="s">
        <v>677</v>
      </c>
      <c r="C921" s="6">
        <v>3</v>
      </c>
      <c r="D921" s="6">
        <v>3</v>
      </c>
      <c r="E921" s="46" t="str">
        <f t="shared" si="45"/>
        <v>기사임</v>
      </c>
      <c r="F921" s="81">
        <f>IF(E921="기사임",(COUNTIF($B$2:B921,B921)-COUNTIFS($B$2:B920,B921,$E$2:E920,"")),"")</f>
        <v>98</v>
      </c>
      <c r="G921" s="46" t="str">
        <f>IF(F921=1,COUNTIF($F$1:F921,1),"")</f>
        <v/>
      </c>
      <c r="H921" s="46">
        <f t="shared" si="46"/>
        <v>0</v>
      </c>
      <c r="I921" s="46" t="b">
        <f t="shared" si="47"/>
        <v>0</v>
      </c>
      <c r="J921" s="46" t="str">
        <f>IF(I921=FALSE,"",B921&amp;"@"&amp;COUNTIFS($B$2:B921,B921,$I$2:I921,TRUE))</f>
        <v/>
      </c>
    </row>
    <row r="922" spans="1:10">
      <c r="A922" s="6" t="s">
        <v>567</v>
      </c>
      <c r="B922" s="6" t="s">
        <v>675</v>
      </c>
      <c r="C922" s="6">
        <v>3</v>
      </c>
      <c r="D922" s="6">
        <v>4</v>
      </c>
      <c r="E922" s="46" t="str">
        <f t="shared" si="45"/>
        <v>기사임</v>
      </c>
      <c r="F922" s="81">
        <f>IF(E922="기사임",(COUNTIF($B$2:B922,B922)-COUNTIFS($B$2:B921,B922,$E$2:E921,"")),"")</f>
        <v>120</v>
      </c>
      <c r="G922" s="46" t="str">
        <f>IF(F922=1,COUNTIF($F$1:F922,1),"")</f>
        <v/>
      </c>
      <c r="H922" s="46">
        <f t="shared" si="46"/>
        <v>1</v>
      </c>
      <c r="I922" s="46" t="b">
        <f t="shared" si="47"/>
        <v>1</v>
      </c>
      <c r="J922" s="46" t="str">
        <f>IF(I922=FALSE,"",B922&amp;"@"&amp;COUNTIFS($B$2:B922,B922,$I$2:I922,TRUE))</f>
        <v>South Korea@120</v>
      </c>
    </row>
    <row r="923" spans="1:10">
      <c r="A923" s="6" t="s">
        <v>628</v>
      </c>
      <c r="B923" s="6" t="s">
        <v>675</v>
      </c>
      <c r="C923" s="6">
        <v>3</v>
      </c>
      <c r="D923" s="6">
        <v>4</v>
      </c>
      <c r="E923" s="46" t="str">
        <f t="shared" si="45"/>
        <v>기사임</v>
      </c>
      <c r="F923" s="81">
        <f>IF(E923="기사임",(COUNTIF($B$2:B923,B923)-COUNTIFS($B$2:B922,B923,$E$2:E922,"")),"")</f>
        <v>121</v>
      </c>
      <c r="G923" s="46" t="str">
        <f>IF(F923=1,COUNTIF($F$1:F923,1),"")</f>
        <v/>
      </c>
      <c r="H923" s="46">
        <f t="shared" si="46"/>
        <v>1</v>
      </c>
      <c r="I923" s="46" t="b">
        <f t="shared" si="47"/>
        <v>1</v>
      </c>
      <c r="J923" s="46" t="str">
        <f>IF(I923=FALSE,"",B923&amp;"@"&amp;COUNTIFS($B$2:B923,B923,$I$2:I923,TRUE))</f>
        <v>South Korea@121</v>
      </c>
    </row>
    <row r="924" spans="1:10">
      <c r="A924" s="6" t="s">
        <v>516</v>
      </c>
      <c r="B924" s="6" t="s">
        <v>689</v>
      </c>
      <c r="C924" s="6">
        <v>3</v>
      </c>
      <c r="D924" s="6">
        <v>2</v>
      </c>
      <c r="E924" s="46" t="str">
        <f t="shared" si="45"/>
        <v>기사임</v>
      </c>
      <c r="F924" s="81">
        <f>IF(E924="기사임",(COUNTIF($B$2:B924,B924)-COUNTIFS($B$2:B923,B924,$E$2:E923,"")),"")</f>
        <v>6</v>
      </c>
      <c r="G924" s="46" t="str">
        <f>IF(F924=1,COUNTIF($F$1:F924,1),"")</f>
        <v/>
      </c>
      <c r="H924" s="46">
        <f t="shared" si="46"/>
        <v>0</v>
      </c>
      <c r="I924" s="46" t="b">
        <f t="shared" si="47"/>
        <v>0</v>
      </c>
      <c r="J924" s="46" t="str">
        <f>IF(I924=FALSE,"",B924&amp;"@"&amp;COUNTIFS($B$2:B924,B924,$I$2:I924,TRUE))</f>
        <v/>
      </c>
    </row>
    <row r="925" spans="1:10">
      <c r="A925" s="6" t="s">
        <v>516</v>
      </c>
      <c r="B925" s="6" t="s">
        <v>678</v>
      </c>
      <c r="C925" s="6">
        <v>3</v>
      </c>
      <c r="D925" s="6">
        <v>3</v>
      </c>
      <c r="E925" s="46" t="str">
        <f t="shared" si="45"/>
        <v>기사임</v>
      </c>
      <c r="F925" s="81">
        <f>IF(E925="기사임",(COUNTIF($B$2:B925,B925)-COUNTIFS($B$2:B924,B925,$E$2:E924,"")),"")</f>
        <v>43</v>
      </c>
      <c r="G925" s="46" t="str">
        <f>IF(F925=1,COUNTIF($F$1:F925,1),"")</f>
        <v/>
      </c>
      <c r="H925" s="46">
        <f t="shared" si="46"/>
        <v>0</v>
      </c>
      <c r="I925" s="46" t="b">
        <f t="shared" si="47"/>
        <v>0</v>
      </c>
      <c r="J925" s="46" t="str">
        <f>IF(I925=FALSE,"",B925&amp;"@"&amp;COUNTIFS($B$2:B925,B925,$I$2:I925,TRUE))</f>
        <v/>
      </c>
    </row>
    <row r="926" spans="1:10">
      <c r="A926" s="6" t="s">
        <v>551</v>
      </c>
      <c r="B926" s="6" t="s">
        <v>703</v>
      </c>
      <c r="C926" s="6">
        <v>3</v>
      </c>
      <c r="D926" s="6">
        <v>1</v>
      </c>
      <c r="E926" s="46" t="str">
        <f t="shared" si="45"/>
        <v>기사임</v>
      </c>
      <c r="F926" s="81">
        <f>IF(E926="기사임",(COUNTIF($B$2:B926,B926)-COUNTIFS($B$2:B925,B926,$E$2:E925,"")),"")</f>
        <v>5</v>
      </c>
      <c r="G926" s="46" t="str">
        <f>IF(F926=1,COUNTIF($F$1:F926,1),"")</f>
        <v/>
      </c>
      <c r="H926" s="46">
        <f t="shared" si="46"/>
        <v>0</v>
      </c>
      <c r="I926" s="46" t="b">
        <f t="shared" si="47"/>
        <v>0</v>
      </c>
      <c r="J926" s="46" t="str">
        <f>IF(I926=FALSE,"",B926&amp;"@"&amp;COUNTIFS($B$2:B926,B926,$I$2:I926,TRUE))</f>
        <v/>
      </c>
    </row>
    <row r="927" spans="1:10">
      <c r="A927" s="6" t="s">
        <v>539</v>
      </c>
      <c r="B927" s="6" t="s">
        <v>677</v>
      </c>
      <c r="C927" s="6">
        <v>3</v>
      </c>
      <c r="D927" s="6">
        <v>3</v>
      </c>
      <c r="E927" s="46" t="str">
        <f t="shared" si="45"/>
        <v>기사임</v>
      </c>
      <c r="F927" s="81">
        <f>IF(E927="기사임",(COUNTIF($B$2:B927,B927)-COUNTIFS($B$2:B926,B927,$E$2:E926,"")),"")</f>
        <v>99</v>
      </c>
      <c r="G927" s="46" t="str">
        <f>IF(F927=1,COUNTIF($F$1:F927,1),"")</f>
        <v/>
      </c>
      <c r="H927" s="46">
        <f t="shared" si="46"/>
        <v>0</v>
      </c>
      <c r="I927" s="46" t="b">
        <f t="shared" si="47"/>
        <v>0</v>
      </c>
      <c r="J927" s="46" t="str">
        <f>IF(I927=FALSE,"",B927&amp;"@"&amp;COUNTIFS($B$2:B927,B927,$I$2:I927,TRUE))</f>
        <v/>
      </c>
    </row>
    <row r="928" spans="1:10">
      <c r="A928" s="6" t="s">
        <v>539</v>
      </c>
      <c r="B928" s="6" t="s">
        <v>675</v>
      </c>
      <c r="C928" s="6">
        <v>3</v>
      </c>
      <c r="D928" s="6">
        <v>3</v>
      </c>
      <c r="E928" s="46" t="str">
        <f t="shared" si="45"/>
        <v>기사임</v>
      </c>
      <c r="F928" s="81">
        <f>IF(E928="기사임",(COUNTIF($B$2:B928,B928)-COUNTIFS($B$2:B927,B928,$E$2:E927,"")),"")</f>
        <v>122</v>
      </c>
      <c r="G928" s="46" t="str">
        <f>IF(F928=1,COUNTIF($F$1:F928,1),"")</f>
        <v/>
      </c>
      <c r="H928" s="46">
        <f t="shared" si="46"/>
        <v>1</v>
      </c>
      <c r="I928" s="46" t="b">
        <f t="shared" si="47"/>
        <v>1</v>
      </c>
      <c r="J928" s="46" t="str">
        <f>IF(I928=FALSE,"",B928&amp;"@"&amp;COUNTIFS($B$2:B928,B928,$I$2:I928,TRUE))</f>
        <v>South Korea@122</v>
      </c>
    </row>
    <row r="929" spans="1:10">
      <c r="A929" s="6" t="s">
        <v>585</v>
      </c>
      <c r="B929" s="6" t="s">
        <v>693</v>
      </c>
      <c r="C929" s="6">
        <v>3</v>
      </c>
      <c r="D929" s="6">
        <v>3</v>
      </c>
      <c r="E929" s="46" t="str">
        <f t="shared" si="45"/>
        <v>기사임</v>
      </c>
      <c r="F929" s="81">
        <f>IF(E929="기사임",(COUNTIF($B$2:B929,B929)-COUNTIFS($B$2:B928,B929,$E$2:E928,"")),"")</f>
        <v>6</v>
      </c>
      <c r="G929" s="46" t="str">
        <f>IF(F929=1,COUNTIF($F$1:F929,1),"")</f>
        <v/>
      </c>
      <c r="H929" s="46">
        <f t="shared" si="46"/>
        <v>0</v>
      </c>
      <c r="I929" s="46" t="b">
        <f t="shared" si="47"/>
        <v>0</v>
      </c>
      <c r="J929" s="46" t="str">
        <f>IF(I929=FALSE,"",B929&amp;"@"&amp;COUNTIFS($B$2:B929,B929,$I$2:I929,TRUE))</f>
        <v/>
      </c>
    </row>
    <row r="930" spans="1:10">
      <c r="A930" s="6" t="s">
        <v>552</v>
      </c>
      <c r="B930" s="6" t="s">
        <v>678</v>
      </c>
      <c r="C930" s="6">
        <v>3</v>
      </c>
      <c r="D930" s="6">
        <v>2</v>
      </c>
      <c r="E930" s="46" t="str">
        <f t="shared" si="45"/>
        <v>기사임</v>
      </c>
      <c r="F930" s="81">
        <f>IF(E930="기사임",(COUNTIF($B$2:B930,B930)-COUNTIFS($B$2:B929,B930,$E$2:E929,"")),"")</f>
        <v>44</v>
      </c>
      <c r="G930" s="46" t="str">
        <f>IF(F930=1,COUNTIF($F$1:F930,1),"")</f>
        <v/>
      </c>
      <c r="H930" s="46">
        <f t="shared" si="46"/>
        <v>0</v>
      </c>
      <c r="I930" s="46" t="b">
        <f t="shared" si="47"/>
        <v>0</v>
      </c>
      <c r="J930" s="46" t="str">
        <f>IF(I930=FALSE,"",B930&amp;"@"&amp;COUNTIFS($B$2:B930,B930,$I$2:I930,TRUE))</f>
        <v/>
      </c>
    </row>
    <row r="931" spans="1:10">
      <c r="A931" s="6" t="s">
        <v>2070</v>
      </c>
      <c r="B931" s="6" t="s">
        <v>675</v>
      </c>
      <c r="C931" s="6">
        <v>3</v>
      </c>
      <c r="D931" s="6">
        <v>3</v>
      </c>
      <c r="E931" s="46" t="str">
        <f t="shared" si="45"/>
        <v>기사임</v>
      </c>
      <c r="F931" s="81">
        <f>IF(E931="기사임",(COUNTIF($B$2:B931,B931)-COUNTIFS($B$2:B930,B931,$E$2:E930,"")),"")</f>
        <v>123</v>
      </c>
      <c r="G931" s="46" t="str">
        <f>IF(F931=1,COUNTIF($F$1:F931,1),"")</f>
        <v/>
      </c>
      <c r="H931" s="46">
        <f t="shared" si="46"/>
        <v>1</v>
      </c>
      <c r="I931" s="46" t="b">
        <f t="shared" si="47"/>
        <v>1</v>
      </c>
      <c r="J931" s="46" t="str">
        <f>IF(I931=FALSE,"",B931&amp;"@"&amp;COUNTIFS($B$2:B931,B931,$I$2:I931,TRUE))</f>
        <v>South Korea@123</v>
      </c>
    </row>
    <row r="932" spans="1:10">
      <c r="A932" s="6" t="s">
        <v>672</v>
      </c>
      <c r="B932" s="6" t="s">
        <v>711</v>
      </c>
      <c r="C932" s="6">
        <v>3</v>
      </c>
      <c r="D932" s="6">
        <v>3</v>
      </c>
      <c r="E932" s="46" t="str">
        <f t="shared" si="45"/>
        <v>기사임</v>
      </c>
      <c r="F932" s="81">
        <f>IF(E932="기사임",(COUNTIF($B$2:B932,B932)-COUNTIFS($B$2:B931,B932,$E$2:E931,"")),"")</f>
        <v>1</v>
      </c>
      <c r="G932" s="46">
        <f>IF(F932=1,COUNTIF($F$1:F932,1),"")</f>
        <v>48</v>
      </c>
      <c r="H932" s="46">
        <f t="shared" si="46"/>
        <v>0</v>
      </c>
      <c r="I932" s="46" t="b">
        <f t="shared" si="47"/>
        <v>0</v>
      </c>
      <c r="J932" s="46" t="str">
        <f>IF(I932=FALSE,"",B932&amp;"@"&amp;COUNTIFS($B$2:B932,B932,$I$2:I932,TRUE))</f>
        <v/>
      </c>
    </row>
    <row r="933" spans="1:10">
      <c r="A933" s="6" t="s">
        <v>513</v>
      </c>
      <c r="B933" s="6" t="s">
        <v>712</v>
      </c>
      <c r="C933" s="6">
        <v>3</v>
      </c>
      <c r="D933" s="6">
        <v>5</v>
      </c>
      <c r="E933" s="46" t="str">
        <f t="shared" si="45"/>
        <v>기사임</v>
      </c>
      <c r="F933" s="81">
        <f>IF(E933="기사임",(COUNTIF($B$2:B933,B933)-COUNTIFS($B$2:B932,B933,$E$2:E932,"")),"")</f>
        <v>4</v>
      </c>
      <c r="G933" s="46" t="str">
        <f>IF(F933=1,COUNTIF($F$1:F933,1),"")</f>
        <v/>
      </c>
      <c r="H933" s="46">
        <f t="shared" si="46"/>
        <v>0</v>
      </c>
      <c r="I933" s="46" t="b">
        <f t="shared" si="47"/>
        <v>0</v>
      </c>
      <c r="J933" s="46" t="str">
        <f>IF(I933=FALSE,"",B933&amp;"@"&amp;COUNTIFS($B$2:B933,B933,$I$2:I933,TRUE))</f>
        <v/>
      </c>
    </row>
    <row r="934" spans="1:10">
      <c r="A934" s="6" t="s">
        <v>513</v>
      </c>
      <c r="B934" s="6" t="s">
        <v>695</v>
      </c>
      <c r="C934" s="6">
        <v>3</v>
      </c>
      <c r="D934" s="6">
        <v>4</v>
      </c>
      <c r="E934" s="46" t="str">
        <f t="shared" si="45"/>
        <v>기사임</v>
      </c>
      <c r="F934" s="81">
        <f>IF(E934="기사임",(COUNTIF($B$2:B934,B934)-COUNTIFS($B$2:B933,B934,$E$2:E933,"")),"")</f>
        <v>6</v>
      </c>
      <c r="G934" s="46" t="str">
        <f>IF(F934=1,COUNTIF($F$1:F934,1),"")</f>
        <v/>
      </c>
      <c r="H934" s="46">
        <f t="shared" si="46"/>
        <v>0</v>
      </c>
      <c r="I934" s="46" t="b">
        <f t="shared" si="47"/>
        <v>0</v>
      </c>
      <c r="J934" s="46" t="str">
        <f>IF(I934=FALSE,"",B934&amp;"@"&amp;COUNTIFS($B$2:B934,B934,$I$2:I934,TRUE))</f>
        <v/>
      </c>
    </row>
    <row r="935" spans="1:10">
      <c r="A935" s="6" t="s">
        <v>2214</v>
      </c>
      <c r="B935" s="6" t="s">
        <v>675</v>
      </c>
      <c r="C935" s="6">
        <v>3</v>
      </c>
      <c r="D935" s="6">
        <v>2</v>
      </c>
      <c r="E935" s="46" t="str">
        <f t="shared" si="45"/>
        <v>기사임</v>
      </c>
      <c r="F935" s="81">
        <f>IF(E935="기사임",(COUNTIF($B$2:B935,B935)-COUNTIFS($B$2:B934,B935,$E$2:E934,"")),"")</f>
        <v>124</v>
      </c>
      <c r="G935" s="46" t="str">
        <f>IF(F935=1,COUNTIF($F$1:F935,1),"")</f>
        <v/>
      </c>
      <c r="H935" s="46">
        <f t="shared" si="46"/>
        <v>1</v>
      </c>
      <c r="I935" s="46" t="b">
        <f t="shared" si="47"/>
        <v>1</v>
      </c>
      <c r="J935" s="46" t="str">
        <f>IF(I935=FALSE,"",B935&amp;"@"&amp;COUNTIFS($B$2:B935,B935,$I$2:I935,TRUE))</f>
        <v>South Korea@124</v>
      </c>
    </row>
    <row r="936" spans="1:10">
      <c r="A936" s="6" t="s">
        <v>503</v>
      </c>
      <c r="B936" s="6" t="s">
        <v>685</v>
      </c>
      <c r="C936" s="6">
        <v>3</v>
      </c>
      <c r="D936" s="6">
        <v>2</v>
      </c>
      <c r="E936" s="46" t="str">
        <f t="shared" si="45"/>
        <v/>
      </c>
      <c r="F936" s="81" t="str">
        <f>IF(E936="기사임",(COUNTIF($B$2:B936,B936)-COUNTIFS($B$2:B935,B936,$E$2:E935,"")),"")</f>
        <v/>
      </c>
      <c r="G936" s="46" t="str">
        <f>IF(F936=1,COUNTIF($F$1:F936,1),"")</f>
        <v/>
      </c>
      <c r="H936" s="46">
        <f t="shared" si="46"/>
        <v>0</v>
      </c>
      <c r="I936" s="46" t="b">
        <f t="shared" si="47"/>
        <v>0</v>
      </c>
      <c r="J936" s="46" t="str">
        <f>IF(I936=FALSE,"",B936&amp;"@"&amp;COUNTIFS($B$2:B936,B936,$I$2:I936,TRUE))</f>
        <v/>
      </c>
    </row>
    <row r="937" spans="1:10">
      <c r="A937" s="6" t="s">
        <v>537</v>
      </c>
      <c r="B937" s="6" t="s">
        <v>681</v>
      </c>
      <c r="C937" s="6">
        <v>3</v>
      </c>
      <c r="D937" s="6">
        <v>3</v>
      </c>
      <c r="E937" s="46" t="str">
        <f t="shared" si="45"/>
        <v/>
      </c>
      <c r="F937" s="81" t="str">
        <f>IF(E937="기사임",(COUNTIF($B$2:B937,B937)-COUNTIFS($B$2:B936,B937,$E$2:E936,"")),"")</f>
        <v/>
      </c>
      <c r="G937" s="46" t="str">
        <f>IF(F937=1,COUNTIF($F$1:F937,1),"")</f>
        <v/>
      </c>
      <c r="H937" s="46">
        <f t="shared" si="46"/>
        <v>0</v>
      </c>
      <c r="I937" s="46" t="b">
        <f t="shared" si="47"/>
        <v>0</v>
      </c>
      <c r="J937" s="46" t="str">
        <f>IF(I937=FALSE,"",B937&amp;"@"&amp;COUNTIFS($B$2:B937,B937,$I$2:I937,TRUE))</f>
        <v/>
      </c>
    </row>
    <row r="938" spans="1:10">
      <c r="A938" s="6" t="s">
        <v>537</v>
      </c>
      <c r="B938" s="6" t="s">
        <v>687</v>
      </c>
      <c r="C938" s="6">
        <v>3</v>
      </c>
      <c r="D938" s="6">
        <v>2</v>
      </c>
      <c r="E938" s="46" t="str">
        <f t="shared" si="45"/>
        <v/>
      </c>
      <c r="F938" s="81" t="str">
        <f>IF(E938="기사임",(COUNTIF($B$2:B938,B938)-COUNTIFS($B$2:B937,B938,$E$2:E937,"")),"")</f>
        <v/>
      </c>
      <c r="G938" s="46" t="str">
        <f>IF(F938=1,COUNTIF($F$1:F938,1),"")</f>
        <v/>
      </c>
      <c r="H938" s="46">
        <f t="shared" si="46"/>
        <v>0</v>
      </c>
      <c r="I938" s="46" t="b">
        <f t="shared" si="47"/>
        <v>0</v>
      </c>
      <c r="J938" s="46" t="str">
        <f>IF(I938=FALSE,"",B938&amp;"@"&amp;COUNTIFS($B$2:B938,B938,$I$2:I938,TRUE))</f>
        <v/>
      </c>
    </row>
    <row r="939" spans="1:10">
      <c r="A939" s="6" t="s">
        <v>537</v>
      </c>
      <c r="B939" s="6" t="s">
        <v>698</v>
      </c>
      <c r="C939" s="6">
        <v>3</v>
      </c>
      <c r="D939" s="6">
        <v>3</v>
      </c>
      <c r="E939" s="46" t="str">
        <f t="shared" si="45"/>
        <v/>
      </c>
      <c r="F939" s="81" t="str">
        <f>IF(E939="기사임",(COUNTIF($B$2:B939,B939)-COUNTIFS($B$2:B938,B939,$E$2:E938,"")),"")</f>
        <v/>
      </c>
      <c r="G939" s="46" t="str">
        <f>IF(F939=1,COUNTIF($F$1:F939,1),"")</f>
        <v/>
      </c>
      <c r="H939" s="46">
        <f t="shared" si="46"/>
        <v>0</v>
      </c>
      <c r="I939" s="46" t="b">
        <f t="shared" si="47"/>
        <v>0</v>
      </c>
      <c r="J939" s="46" t="str">
        <f>IF(I939=FALSE,"",B939&amp;"@"&amp;COUNTIFS($B$2:B939,B939,$I$2:I939,TRUE))</f>
        <v/>
      </c>
    </row>
    <row r="940" spans="1:10">
      <c r="A940" s="6" t="s">
        <v>537</v>
      </c>
      <c r="B940" s="6" t="s">
        <v>676</v>
      </c>
      <c r="C940" s="6">
        <v>3</v>
      </c>
      <c r="D940" s="6">
        <v>3</v>
      </c>
      <c r="E940" s="46" t="str">
        <f t="shared" si="45"/>
        <v/>
      </c>
      <c r="F940" s="81" t="str">
        <f>IF(E940="기사임",(COUNTIF($B$2:B940,B940)-COUNTIFS($B$2:B939,B940,$E$2:E939,"")),"")</f>
        <v/>
      </c>
      <c r="G940" s="46" t="str">
        <f>IF(F940=1,COUNTIF($F$1:F940,1),"")</f>
        <v/>
      </c>
      <c r="H940" s="46">
        <f t="shared" si="46"/>
        <v>0</v>
      </c>
      <c r="I940" s="46" t="b">
        <f t="shared" si="47"/>
        <v>0</v>
      </c>
      <c r="J940" s="46" t="str">
        <f>IF(I940=FALSE,"",B940&amp;"@"&amp;COUNTIFS($B$2:B940,B940,$I$2:I940,TRUE))</f>
        <v/>
      </c>
    </row>
    <row r="941" spans="1:10">
      <c r="A941" s="6" t="s">
        <v>2288</v>
      </c>
      <c r="B941" s="6" t="s">
        <v>676</v>
      </c>
      <c r="C941" s="6">
        <v>3</v>
      </c>
      <c r="D941" s="6">
        <v>3</v>
      </c>
      <c r="E941" s="46" t="str">
        <f t="shared" si="45"/>
        <v/>
      </c>
      <c r="F941" s="81" t="str">
        <f>IF(E941="기사임",(COUNTIF($B$2:B941,B941)-COUNTIFS($B$2:B940,B941,$E$2:E940,"")),"")</f>
        <v/>
      </c>
      <c r="G941" s="46" t="str">
        <f>IF(F941=1,COUNTIF($F$1:F941,1),"")</f>
        <v/>
      </c>
      <c r="H941" s="46">
        <f t="shared" si="46"/>
        <v>0</v>
      </c>
      <c r="I941" s="46" t="b">
        <f t="shared" si="47"/>
        <v>0</v>
      </c>
      <c r="J941" s="46" t="str">
        <f>IF(I941=FALSE,"",B941&amp;"@"&amp;COUNTIFS($B$2:B941,B941,$I$2:I941,TRUE))</f>
        <v/>
      </c>
    </row>
    <row r="942" spans="1:10">
      <c r="A942" s="6" t="s">
        <v>507</v>
      </c>
      <c r="B942" s="6" t="s">
        <v>675</v>
      </c>
      <c r="C942" s="6">
        <v>3</v>
      </c>
      <c r="D942" s="6">
        <v>3</v>
      </c>
      <c r="E942" s="46" t="str">
        <f t="shared" si="45"/>
        <v/>
      </c>
      <c r="F942" s="81" t="str">
        <f>IF(E942="기사임",(COUNTIF($B$2:B942,B942)-COUNTIFS($B$2:B941,B942,$E$2:E941,"")),"")</f>
        <v/>
      </c>
      <c r="G942" s="46" t="str">
        <f>IF(F942=1,COUNTIF($F$1:F942,1),"")</f>
        <v/>
      </c>
      <c r="H942" s="46">
        <f t="shared" si="46"/>
        <v>1</v>
      </c>
      <c r="I942" s="46" t="b">
        <f t="shared" si="47"/>
        <v>0</v>
      </c>
      <c r="J942" s="46" t="str">
        <f>IF(I942=FALSE,"",B942&amp;"@"&amp;COUNTIFS($B$2:B942,B942,$I$2:I942,TRUE))</f>
        <v/>
      </c>
    </row>
    <row r="943" spans="1:10">
      <c r="A943" s="6" t="s">
        <v>1483</v>
      </c>
      <c r="B943" s="6" t="s">
        <v>684</v>
      </c>
      <c r="C943" s="6">
        <v>3</v>
      </c>
      <c r="D943" s="6">
        <v>3</v>
      </c>
      <c r="E943" s="46" t="str">
        <f t="shared" si="45"/>
        <v/>
      </c>
      <c r="F943" s="81" t="str">
        <f>IF(E943="기사임",(COUNTIF($B$2:B943,B943)-COUNTIFS($B$2:B942,B943,$E$2:E942,"")),"")</f>
        <v/>
      </c>
      <c r="G943" s="46" t="str">
        <f>IF(F943=1,COUNTIF($F$1:F943,1),"")</f>
        <v/>
      </c>
      <c r="H943" s="46">
        <f t="shared" si="46"/>
        <v>1</v>
      </c>
      <c r="I943" s="46" t="b">
        <f t="shared" si="47"/>
        <v>0</v>
      </c>
      <c r="J943" s="46" t="str">
        <f>IF(I943=FALSE,"",B943&amp;"@"&amp;COUNTIFS($B$2:B943,B943,$I$2:I943,TRUE))</f>
        <v/>
      </c>
    </row>
    <row r="944" spans="1:10">
      <c r="A944" s="6" t="s">
        <v>1486</v>
      </c>
      <c r="B944" s="6" t="s">
        <v>678</v>
      </c>
      <c r="C944" s="6">
        <v>3</v>
      </c>
      <c r="D944" s="6">
        <v>3</v>
      </c>
      <c r="E944" s="46" t="str">
        <f t="shared" si="45"/>
        <v/>
      </c>
      <c r="F944" s="81" t="str">
        <f>IF(E944="기사임",(COUNTIF($B$2:B944,B944)-COUNTIFS($B$2:B943,B944,$E$2:E943,"")),"")</f>
        <v/>
      </c>
      <c r="G944" s="46" t="str">
        <f>IF(F944=1,COUNTIF($F$1:F944,1),"")</f>
        <v/>
      </c>
      <c r="H944" s="46">
        <f t="shared" si="46"/>
        <v>0</v>
      </c>
      <c r="I944" s="46" t="b">
        <f t="shared" si="47"/>
        <v>0</v>
      </c>
      <c r="J944" s="46" t="str">
        <f>IF(I944=FALSE,"",B944&amp;"@"&amp;COUNTIFS($B$2:B944,B944,$I$2:I944,TRUE))</f>
        <v/>
      </c>
    </row>
    <row r="945" spans="1:10">
      <c r="A945" s="6" t="s">
        <v>1486</v>
      </c>
      <c r="B945" s="6" t="s">
        <v>687</v>
      </c>
      <c r="C945" s="6">
        <v>3</v>
      </c>
      <c r="D945" s="6">
        <v>3</v>
      </c>
      <c r="E945" s="46" t="str">
        <f t="shared" si="45"/>
        <v/>
      </c>
      <c r="F945" s="81" t="str">
        <f>IF(E945="기사임",(COUNTIF($B$2:B945,B945)-COUNTIFS($B$2:B944,B945,$E$2:E944,"")),"")</f>
        <v/>
      </c>
      <c r="G945" s="46" t="str">
        <f>IF(F945=1,COUNTIF($F$1:F945,1),"")</f>
        <v/>
      </c>
      <c r="H945" s="46">
        <f t="shared" si="46"/>
        <v>0</v>
      </c>
      <c r="I945" s="46" t="b">
        <f t="shared" si="47"/>
        <v>0</v>
      </c>
      <c r="J945" s="46" t="str">
        <f>IF(I945=FALSE,"",B945&amp;"@"&amp;COUNTIFS($B$2:B945,B945,$I$2:I945,TRUE))</f>
        <v/>
      </c>
    </row>
    <row r="946" spans="1:10">
      <c r="A946" s="6" t="s">
        <v>1486</v>
      </c>
      <c r="B946" s="6" t="s">
        <v>698</v>
      </c>
      <c r="C946" s="6">
        <v>3</v>
      </c>
      <c r="D946" s="6">
        <v>1</v>
      </c>
      <c r="E946" s="46" t="str">
        <f t="shared" si="45"/>
        <v/>
      </c>
      <c r="F946" s="81" t="str">
        <f>IF(E946="기사임",(COUNTIF($B$2:B946,B946)-COUNTIFS($B$2:B945,B946,$E$2:E945,"")),"")</f>
        <v/>
      </c>
      <c r="G946" s="46" t="str">
        <f>IF(F946=1,COUNTIF($F$1:F946,1),"")</f>
        <v/>
      </c>
      <c r="H946" s="46">
        <f t="shared" si="46"/>
        <v>0</v>
      </c>
      <c r="I946" s="46" t="b">
        <f t="shared" si="47"/>
        <v>0</v>
      </c>
      <c r="J946" s="46" t="str">
        <f>IF(I946=FALSE,"",B946&amp;"@"&amp;COUNTIFS($B$2:B946,B946,$I$2:I946,TRUE))</f>
        <v/>
      </c>
    </row>
    <row r="947" spans="1:10">
      <c r="A947" s="6" t="s">
        <v>1486</v>
      </c>
      <c r="B947" s="6" t="s">
        <v>695</v>
      </c>
      <c r="C947" s="6">
        <v>3</v>
      </c>
      <c r="D947" s="6">
        <v>2</v>
      </c>
      <c r="E947" s="46" t="str">
        <f t="shared" si="45"/>
        <v/>
      </c>
      <c r="F947" s="81" t="str">
        <f>IF(E947="기사임",(COUNTIF($B$2:B947,B947)-COUNTIFS($B$2:B946,B947,$E$2:E946,"")),"")</f>
        <v/>
      </c>
      <c r="G947" s="46" t="str">
        <f>IF(F947=1,COUNTIF($F$1:F947,1),"")</f>
        <v/>
      </c>
      <c r="H947" s="46">
        <f t="shared" si="46"/>
        <v>0</v>
      </c>
      <c r="I947" s="46" t="b">
        <f t="shared" si="47"/>
        <v>0</v>
      </c>
      <c r="J947" s="46" t="str">
        <f>IF(I947=FALSE,"",B947&amp;"@"&amp;COUNTIFS($B$2:B947,B947,$I$2:I947,TRUE))</f>
        <v/>
      </c>
    </row>
    <row r="948" spans="1:10">
      <c r="A948" s="6" t="s">
        <v>1486</v>
      </c>
      <c r="B948" s="6" t="s">
        <v>694</v>
      </c>
      <c r="C948" s="6">
        <v>3</v>
      </c>
      <c r="D948" s="6">
        <v>2</v>
      </c>
      <c r="E948" s="46" t="str">
        <f t="shared" si="45"/>
        <v/>
      </c>
      <c r="F948" s="81" t="str">
        <f>IF(E948="기사임",(COUNTIF($B$2:B948,B948)-COUNTIFS($B$2:B947,B948,$E$2:E947,"")),"")</f>
        <v/>
      </c>
      <c r="G948" s="46" t="str">
        <f>IF(F948=1,COUNTIF($F$1:F948,1),"")</f>
        <v/>
      </c>
      <c r="H948" s="46">
        <f t="shared" si="46"/>
        <v>1</v>
      </c>
      <c r="I948" s="46" t="b">
        <f t="shared" si="47"/>
        <v>0</v>
      </c>
      <c r="J948" s="46" t="str">
        <f>IF(I948=FALSE,"",B948&amp;"@"&amp;COUNTIFS($B$2:B948,B948,$I$2:I948,TRUE))</f>
        <v/>
      </c>
    </row>
    <row r="949" spans="1:10">
      <c r="A949" s="6" t="s">
        <v>1486</v>
      </c>
      <c r="B949" s="6" t="s">
        <v>1272</v>
      </c>
      <c r="C949" s="6">
        <v>3</v>
      </c>
      <c r="D949" s="6">
        <v>3</v>
      </c>
      <c r="E949" s="46" t="str">
        <f t="shared" si="45"/>
        <v/>
      </c>
      <c r="F949" s="81" t="str">
        <f>IF(E949="기사임",(COUNTIF($B$2:B949,B949)-COUNTIFS($B$2:B948,B949,$E$2:E948,"")),"")</f>
        <v/>
      </c>
      <c r="G949" s="46" t="str">
        <f>IF(F949=1,COUNTIF($F$1:F949,1),"")</f>
        <v/>
      </c>
      <c r="H949" s="46">
        <f t="shared" si="46"/>
        <v>0</v>
      </c>
      <c r="I949" s="46" t="b">
        <f t="shared" si="47"/>
        <v>0</v>
      </c>
      <c r="J949" s="46" t="str">
        <f>IF(I949=FALSE,"",B949&amp;"@"&amp;COUNTIFS($B$2:B949,B949,$I$2:I949,TRUE))</f>
        <v/>
      </c>
    </row>
    <row r="950" spans="1:10">
      <c r="A950" s="6" t="s">
        <v>1490</v>
      </c>
      <c r="B950" s="6" t="s">
        <v>715</v>
      </c>
      <c r="C950" s="6">
        <v>3</v>
      </c>
      <c r="D950" s="6">
        <v>1</v>
      </c>
      <c r="E950" s="46" t="str">
        <f t="shared" si="45"/>
        <v/>
      </c>
      <c r="F950" s="81" t="str">
        <f>IF(E950="기사임",(COUNTIF($B$2:B950,B950)-COUNTIFS($B$2:B949,B950,$E$2:E949,"")),"")</f>
        <v/>
      </c>
      <c r="G950" s="46" t="str">
        <f>IF(F950=1,COUNTIF($F$1:F950,1),"")</f>
        <v/>
      </c>
      <c r="H950" s="46">
        <f t="shared" si="46"/>
        <v>0</v>
      </c>
      <c r="I950" s="46" t="b">
        <f t="shared" si="47"/>
        <v>0</v>
      </c>
      <c r="J950" s="46" t="str">
        <f>IF(I950=FALSE,"",B950&amp;"@"&amp;COUNTIFS($B$2:B950,B950,$I$2:I950,TRUE))</f>
        <v/>
      </c>
    </row>
    <row r="951" spans="1:10">
      <c r="A951" s="6" t="s">
        <v>1490</v>
      </c>
      <c r="B951" s="6" t="s">
        <v>682</v>
      </c>
      <c r="C951" s="6">
        <v>3</v>
      </c>
      <c r="D951" s="6">
        <v>3</v>
      </c>
      <c r="E951" s="46" t="str">
        <f t="shared" si="45"/>
        <v/>
      </c>
      <c r="F951" s="81" t="str">
        <f>IF(E951="기사임",(COUNTIF($B$2:B951,B951)-COUNTIFS($B$2:B950,B951,$E$2:E950,"")),"")</f>
        <v/>
      </c>
      <c r="G951" s="46" t="str">
        <f>IF(F951=1,COUNTIF($F$1:F951,1),"")</f>
        <v/>
      </c>
      <c r="H951" s="46">
        <f t="shared" si="46"/>
        <v>0</v>
      </c>
      <c r="I951" s="46" t="b">
        <f t="shared" si="47"/>
        <v>0</v>
      </c>
      <c r="J951" s="46" t="str">
        <f>IF(I951=FALSE,"",B951&amp;"@"&amp;COUNTIFS($B$2:B951,B951,$I$2:I951,TRUE))</f>
        <v/>
      </c>
    </row>
    <row r="952" spans="1:10">
      <c r="A952" s="6" t="s">
        <v>1496</v>
      </c>
      <c r="B952" s="6" t="s">
        <v>676</v>
      </c>
      <c r="C952" s="6">
        <v>3</v>
      </c>
      <c r="D952" s="6">
        <v>3</v>
      </c>
      <c r="E952" s="46" t="str">
        <f t="shared" si="45"/>
        <v/>
      </c>
      <c r="F952" s="81" t="str">
        <f>IF(E952="기사임",(COUNTIF($B$2:B952,B952)-COUNTIFS($B$2:B951,B952,$E$2:E951,"")),"")</f>
        <v/>
      </c>
      <c r="G952" s="46" t="str">
        <f>IF(F952=1,COUNTIF($F$1:F952,1),"")</f>
        <v/>
      </c>
      <c r="H952" s="46">
        <f t="shared" si="46"/>
        <v>0</v>
      </c>
      <c r="I952" s="46" t="b">
        <f t="shared" si="47"/>
        <v>0</v>
      </c>
      <c r="J952" s="46" t="str">
        <f>IF(I952=FALSE,"",B952&amp;"@"&amp;COUNTIFS($B$2:B952,B952,$I$2:I952,TRUE))</f>
        <v/>
      </c>
    </row>
    <row r="953" spans="1:10">
      <c r="A953" s="6" t="s">
        <v>1484</v>
      </c>
      <c r="B953" s="6" t="s">
        <v>688</v>
      </c>
      <c r="C953" s="6">
        <v>3</v>
      </c>
      <c r="D953" s="6">
        <v>3</v>
      </c>
      <c r="E953" s="46" t="str">
        <f t="shared" si="45"/>
        <v/>
      </c>
      <c r="F953" s="81" t="str">
        <f>IF(E953="기사임",(COUNTIF($B$2:B953,B953)-COUNTIFS($B$2:B952,B953,$E$2:E952,"")),"")</f>
        <v/>
      </c>
      <c r="G953" s="46" t="str">
        <f>IF(F953=1,COUNTIF($F$1:F953,1),"")</f>
        <v/>
      </c>
      <c r="H953" s="46">
        <f t="shared" si="46"/>
        <v>0</v>
      </c>
      <c r="I953" s="46" t="b">
        <f t="shared" si="47"/>
        <v>0</v>
      </c>
      <c r="J953" s="46" t="str">
        <f>IF(I953=FALSE,"",B953&amp;"@"&amp;COUNTIFS($B$2:B953,B953,$I$2:I953,TRUE))</f>
        <v/>
      </c>
    </row>
    <row r="954" spans="1:10">
      <c r="A954" s="6" t="s">
        <v>1484</v>
      </c>
      <c r="B954" s="6" t="s">
        <v>725</v>
      </c>
      <c r="C954" s="6">
        <v>3</v>
      </c>
      <c r="D954" s="6">
        <v>1</v>
      </c>
      <c r="E954" s="46" t="str">
        <f t="shared" si="45"/>
        <v/>
      </c>
      <c r="F954" s="81" t="str">
        <f>IF(E954="기사임",(COUNTIF($B$2:B954,B954)-COUNTIFS($B$2:B953,B954,$E$2:E953,"")),"")</f>
        <v/>
      </c>
      <c r="G954" s="46" t="str">
        <f>IF(F954=1,COUNTIF($F$1:F954,1),"")</f>
        <v/>
      </c>
      <c r="H954" s="46">
        <f t="shared" si="46"/>
        <v>0</v>
      </c>
      <c r="I954" s="46" t="b">
        <f t="shared" si="47"/>
        <v>0</v>
      </c>
      <c r="J954" s="46" t="str">
        <f>IF(I954=FALSE,"",B954&amp;"@"&amp;COUNTIFS($B$2:B954,B954,$I$2:I954,TRUE))</f>
        <v/>
      </c>
    </row>
    <row r="955" spans="1:10">
      <c r="A955" s="6" t="s">
        <v>1484</v>
      </c>
      <c r="B955" s="6" t="s">
        <v>687</v>
      </c>
      <c r="C955" s="6">
        <v>3</v>
      </c>
      <c r="D955" s="6">
        <v>1</v>
      </c>
      <c r="E955" s="46" t="str">
        <f t="shared" si="45"/>
        <v/>
      </c>
      <c r="F955" s="81" t="str">
        <f>IF(E955="기사임",(COUNTIF($B$2:B955,B955)-COUNTIFS($B$2:B954,B955,$E$2:E954,"")),"")</f>
        <v/>
      </c>
      <c r="G955" s="46" t="str">
        <f>IF(F955=1,COUNTIF($F$1:F955,1),"")</f>
        <v/>
      </c>
      <c r="H955" s="46">
        <f t="shared" si="46"/>
        <v>0</v>
      </c>
      <c r="I955" s="46" t="b">
        <f t="shared" si="47"/>
        <v>0</v>
      </c>
      <c r="J955" s="46" t="str">
        <f>IF(I955=FALSE,"",B955&amp;"@"&amp;COUNTIFS($B$2:B955,B955,$I$2:I955,TRUE))</f>
        <v/>
      </c>
    </row>
    <row r="956" spans="1:10">
      <c r="A956" s="6" t="s">
        <v>1482</v>
      </c>
      <c r="B956" s="6" t="s">
        <v>683</v>
      </c>
      <c r="C956" s="6">
        <v>3</v>
      </c>
      <c r="D956" s="6">
        <v>3</v>
      </c>
      <c r="E956" s="46" t="str">
        <f t="shared" si="45"/>
        <v/>
      </c>
      <c r="F956" s="81" t="str">
        <f>IF(E956="기사임",(COUNTIF($B$2:B956,B956)-COUNTIFS($B$2:B955,B956,$E$2:E955,"")),"")</f>
        <v/>
      </c>
      <c r="G956" s="46" t="str">
        <f>IF(F956=1,COUNTIF($F$1:F956,1),"")</f>
        <v/>
      </c>
      <c r="H956" s="46">
        <f t="shared" si="46"/>
        <v>0</v>
      </c>
      <c r="I956" s="46" t="b">
        <f t="shared" si="47"/>
        <v>0</v>
      </c>
      <c r="J956" s="46" t="str">
        <f>IF(I956=FALSE,"",B956&amp;"@"&amp;COUNTIFS($B$2:B956,B956,$I$2:I956,TRUE))</f>
        <v/>
      </c>
    </row>
    <row r="957" spans="1:10">
      <c r="A957" s="6" t="s">
        <v>1482</v>
      </c>
      <c r="B957" s="6" t="s">
        <v>682</v>
      </c>
      <c r="C957" s="6">
        <v>3</v>
      </c>
      <c r="D957" s="6">
        <v>3</v>
      </c>
      <c r="E957" s="46" t="str">
        <f t="shared" si="45"/>
        <v/>
      </c>
      <c r="F957" s="81" t="str">
        <f>IF(E957="기사임",(COUNTIF($B$2:B957,B957)-COUNTIFS($B$2:B956,B957,$E$2:E956,"")),"")</f>
        <v/>
      </c>
      <c r="G957" s="46" t="str">
        <f>IF(F957=1,COUNTIF($F$1:F957,1),"")</f>
        <v/>
      </c>
      <c r="H957" s="46">
        <f t="shared" si="46"/>
        <v>0</v>
      </c>
      <c r="I957" s="46" t="b">
        <f t="shared" si="47"/>
        <v>0</v>
      </c>
      <c r="J957" s="46" t="str">
        <f>IF(I957=FALSE,"",B957&amp;"@"&amp;COUNTIFS($B$2:B957,B957,$I$2:I957,TRUE))</f>
        <v/>
      </c>
    </row>
    <row r="958" spans="1:10">
      <c r="A958" s="6" t="s">
        <v>1493</v>
      </c>
      <c r="B958" s="6" t="s">
        <v>719</v>
      </c>
      <c r="C958" s="6">
        <v>3</v>
      </c>
      <c r="D958" s="6">
        <v>1</v>
      </c>
      <c r="E958" s="46" t="str">
        <f t="shared" si="45"/>
        <v/>
      </c>
      <c r="F958" s="81" t="str">
        <f>IF(E958="기사임",(COUNTIF($B$2:B958,B958)-COUNTIFS($B$2:B957,B958,$E$2:E957,"")),"")</f>
        <v/>
      </c>
      <c r="G958" s="46" t="str">
        <f>IF(F958=1,COUNTIF($F$1:F958,1),"")</f>
        <v/>
      </c>
      <c r="H958" s="46">
        <f t="shared" si="46"/>
        <v>0</v>
      </c>
      <c r="I958" s="46" t="b">
        <f t="shared" si="47"/>
        <v>0</v>
      </c>
      <c r="J958" s="46" t="str">
        <f>IF(I958=FALSE,"",B958&amp;"@"&amp;COUNTIFS($B$2:B958,B958,$I$2:I958,TRUE))</f>
        <v/>
      </c>
    </row>
    <row r="959" spans="1:10">
      <c r="A959" s="6" t="s">
        <v>560</v>
      </c>
      <c r="B959" s="6" t="s">
        <v>678</v>
      </c>
      <c r="C959" s="6">
        <v>3</v>
      </c>
      <c r="D959" s="6">
        <v>3</v>
      </c>
      <c r="E959" s="46" t="str">
        <f t="shared" si="45"/>
        <v/>
      </c>
      <c r="F959" s="81" t="str">
        <f>IF(E959="기사임",(COUNTIF($B$2:B959,B959)-COUNTIFS($B$2:B958,B959,$E$2:E958,"")),"")</f>
        <v/>
      </c>
      <c r="G959" s="46" t="str">
        <f>IF(F959=1,COUNTIF($F$1:F959,1),"")</f>
        <v/>
      </c>
      <c r="H959" s="46">
        <f t="shared" si="46"/>
        <v>0</v>
      </c>
      <c r="I959" s="46" t="b">
        <f t="shared" si="47"/>
        <v>0</v>
      </c>
      <c r="J959" s="46" t="str">
        <f>IF(I959=FALSE,"",B959&amp;"@"&amp;COUNTIFS($B$2:B959,B959,$I$2:I959,TRUE))</f>
        <v/>
      </c>
    </row>
    <row r="960" spans="1:10">
      <c r="A960" s="6" t="s">
        <v>641</v>
      </c>
      <c r="B960" s="6" t="s">
        <v>676</v>
      </c>
      <c r="C960" s="6">
        <v>3</v>
      </c>
      <c r="D960" s="6">
        <v>3</v>
      </c>
      <c r="E960" s="46" t="str">
        <f t="shared" si="45"/>
        <v/>
      </c>
      <c r="F960" s="81" t="str">
        <f>IF(E960="기사임",(COUNTIF($B$2:B960,B960)-COUNTIFS($B$2:B959,B960,$E$2:E959,"")),"")</f>
        <v/>
      </c>
      <c r="G960" s="46" t="str">
        <f>IF(F960=1,COUNTIF($F$1:F960,1),"")</f>
        <v/>
      </c>
      <c r="H960" s="46">
        <f t="shared" si="46"/>
        <v>0</v>
      </c>
      <c r="I960" s="46" t="b">
        <f t="shared" si="47"/>
        <v>0</v>
      </c>
      <c r="J960" s="46" t="str">
        <f>IF(I960=FALSE,"",B960&amp;"@"&amp;COUNTIFS($B$2:B960,B960,$I$2:I960,TRUE))</f>
        <v/>
      </c>
    </row>
    <row r="961" spans="1:10">
      <c r="A961" s="6" t="s">
        <v>558</v>
      </c>
      <c r="B961" s="6" t="s">
        <v>698</v>
      </c>
      <c r="C961" s="6">
        <v>3</v>
      </c>
      <c r="D961" s="6">
        <v>1</v>
      </c>
      <c r="E961" s="46" t="str">
        <f t="shared" si="45"/>
        <v/>
      </c>
      <c r="F961" s="81" t="str">
        <f>IF(E961="기사임",(COUNTIF($B$2:B961,B961)-COUNTIFS($B$2:B960,B961,$E$2:E960,"")),"")</f>
        <v/>
      </c>
      <c r="G961" s="46" t="str">
        <f>IF(F961=1,COUNTIF($F$1:F961,1),"")</f>
        <v/>
      </c>
      <c r="H961" s="46">
        <f t="shared" si="46"/>
        <v>0</v>
      </c>
      <c r="I961" s="46" t="b">
        <f t="shared" si="47"/>
        <v>0</v>
      </c>
      <c r="J961" s="46" t="str">
        <f>IF(I961=FALSE,"",B961&amp;"@"&amp;COUNTIFS($B$2:B961,B961,$I$2:I961,TRUE))</f>
        <v/>
      </c>
    </row>
    <row r="962" spans="1:10">
      <c r="A962" s="6" t="s">
        <v>558</v>
      </c>
      <c r="B962" s="6" t="s">
        <v>690</v>
      </c>
      <c r="C962" s="6">
        <v>3</v>
      </c>
      <c r="D962" s="6">
        <v>2</v>
      </c>
      <c r="E962" s="46" t="str">
        <f t="shared" ref="E962:E1025" si="48">IF(AND(LEFT(A962,17)="/global/archives/",ISNUMBER(_xlfn.NUMBERVALUE(MID(A962,18,1))),ISERROR(FIND("ckattempt",A962)),ISERROR(FIND("preview",A962))),"기사임","")</f>
        <v/>
      </c>
      <c r="F962" s="81" t="str">
        <f>IF(E962="기사임",(COUNTIF($B$2:B962,B962)-COUNTIFS($B$2:B961,B962,$E$2:E961,"")),"")</f>
        <v/>
      </c>
      <c r="G962" s="46" t="str">
        <f>IF(F962=1,COUNTIF($F$1:F962,1),"")</f>
        <v/>
      </c>
      <c r="H962" s="46">
        <f t="shared" ref="H962:H1025" si="49">COUNTIF($L$2:$L$4,B962)</f>
        <v>0</v>
      </c>
      <c r="I962" s="46" t="b">
        <f t="shared" si="47"/>
        <v>0</v>
      </c>
      <c r="J962" s="46" t="str">
        <f>IF(I962=FALSE,"",B962&amp;"@"&amp;COUNTIFS($B$2:B962,B962,$I$2:I962,TRUE))</f>
        <v/>
      </c>
    </row>
    <row r="963" spans="1:10">
      <c r="A963" s="6" t="s">
        <v>483</v>
      </c>
      <c r="B963" s="6" t="s">
        <v>677</v>
      </c>
      <c r="C963" s="6">
        <v>3</v>
      </c>
      <c r="D963" s="6">
        <v>3</v>
      </c>
      <c r="E963" s="46" t="str">
        <f t="shared" si="48"/>
        <v/>
      </c>
      <c r="F963" s="81" t="str">
        <f>IF(E963="기사임",(COUNTIF($B$2:B963,B963)-COUNTIFS($B$2:B962,B963,$E$2:E962,"")),"")</f>
        <v/>
      </c>
      <c r="G963" s="46" t="str">
        <f>IF(F963=1,COUNTIF($F$1:F963,1),"")</f>
        <v/>
      </c>
      <c r="H963" s="46">
        <f t="shared" si="49"/>
        <v>0</v>
      </c>
      <c r="I963" s="46" t="b">
        <f t="shared" ref="I963:I1026" si="50">AND(H963=1,F963&gt;=1,F963&lt;&gt;"")</f>
        <v>0</v>
      </c>
      <c r="J963" s="46" t="str">
        <f>IF(I963=FALSE,"",B963&amp;"@"&amp;COUNTIFS($B$2:B963,B963,$I$2:I963,TRUE))</f>
        <v/>
      </c>
    </row>
    <row r="964" spans="1:10">
      <c r="A964" s="6" t="s">
        <v>510</v>
      </c>
      <c r="B964" s="6" t="s">
        <v>677</v>
      </c>
      <c r="C964" s="6">
        <v>3</v>
      </c>
      <c r="D964" s="6">
        <v>3</v>
      </c>
      <c r="E964" s="46" t="str">
        <f t="shared" si="48"/>
        <v/>
      </c>
      <c r="F964" s="81" t="str">
        <f>IF(E964="기사임",(COUNTIF($B$2:B964,B964)-COUNTIFS($B$2:B963,B964,$E$2:E963,"")),"")</f>
        <v/>
      </c>
      <c r="G964" s="46" t="str">
        <f>IF(F964=1,COUNTIF($F$1:F964,1),"")</f>
        <v/>
      </c>
      <c r="H964" s="46">
        <f t="shared" si="49"/>
        <v>0</v>
      </c>
      <c r="I964" s="46" t="b">
        <f t="shared" si="50"/>
        <v>0</v>
      </c>
      <c r="J964" s="46" t="str">
        <f>IF(I964=FALSE,"",B964&amp;"@"&amp;COUNTIFS($B$2:B964,B964,$I$2:I964,TRUE))</f>
        <v/>
      </c>
    </row>
    <row r="965" spans="1:10">
      <c r="A965" s="6" t="s">
        <v>1440</v>
      </c>
      <c r="B965" s="6" t="s">
        <v>676</v>
      </c>
      <c r="C965" s="6">
        <v>3</v>
      </c>
      <c r="D965" s="6">
        <v>3</v>
      </c>
      <c r="E965" s="46" t="str">
        <f t="shared" si="48"/>
        <v/>
      </c>
      <c r="F965" s="81" t="str">
        <f>IF(E965="기사임",(COUNTIF($B$2:B965,B965)-COUNTIFS($B$2:B964,B965,$E$2:E964,"")),"")</f>
        <v/>
      </c>
      <c r="G965" s="46" t="str">
        <f>IF(F965=1,COUNTIF($F$1:F965,1),"")</f>
        <v/>
      </c>
      <c r="H965" s="46">
        <f t="shared" si="49"/>
        <v>0</v>
      </c>
      <c r="I965" s="46" t="b">
        <f t="shared" si="50"/>
        <v>0</v>
      </c>
      <c r="J965" s="46" t="str">
        <f>IF(I965=FALSE,"",B965&amp;"@"&amp;COUNTIFS($B$2:B965,B965,$I$2:I965,TRUE))</f>
        <v/>
      </c>
    </row>
    <row r="966" spans="1:10">
      <c r="A966" s="6" t="s">
        <v>491</v>
      </c>
      <c r="B966" s="6" t="s">
        <v>684</v>
      </c>
      <c r="C966" s="6">
        <v>3</v>
      </c>
      <c r="D966" s="6">
        <v>3</v>
      </c>
      <c r="E966" s="46" t="str">
        <f t="shared" si="48"/>
        <v/>
      </c>
      <c r="F966" s="81" t="str">
        <f>IF(E966="기사임",(COUNTIF($B$2:B966,B966)-COUNTIFS($B$2:B965,B966,$E$2:E965,"")),"")</f>
        <v/>
      </c>
      <c r="G966" s="46" t="str">
        <f>IF(F966=1,COUNTIF($F$1:F966,1),"")</f>
        <v/>
      </c>
      <c r="H966" s="46">
        <f t="shared" si="49"/>
        <v>1</v>
      </c>
      <c r="I966" s="46" t="b">
        <f t="shared" si="50"/>
        <v>0</v>
      </c>
      <c r="J966" s="46" t="str">
        <f>IF(I966=FALSE,"",B966&amp;"@"&amp;COUNTIFS($B$2:B966,B966,$I$2:I966,TRUE))</f>
        <v/>
      </c>
    </row>
    <row r="967" spans="1:10">
      <c r="A967" s="6" t="s">
        <v>478</v>
      </c>
      <c r="B967" s="6" t="s">
        <v>721</v>
      </c>
      <c r="C967" s="6">
        <v>3</v>
      </c>
      <c r="D967" s="6">
        <v>2</v>
      </c>
      <c r="E967" s="46" t="str">
        <f t="shared" si="48"/>
        <v/>
      </c>
      <c r="F967" s="81" t="str">
        <f>IF(E967="기사임",(COUNTIF($B$2:B967,B967)-COUNTIFS($B$2:B966,B967,$E$2:E966,"")),"")</f>
        <v/>
      </c>
      <c r="G967" s="46" t="str">
        <f>IF(F967=1,COUNTIF($F$1:F967,1),"")</f>
        <v/>
      </c>
      <c r="H967" s="46">
        <f t="shared" si="49"/>
        <v>0</v>
      </c>
      <c r="I967" s="46" t="b">
        <f t="shared" si="50"/>
        <v>0</v>
      </c>
      <c r="J967" s="46" t="str">
        <f>IF(I967=FALSE,"",B967&amp;"@"&amp;COUNTIFS($B$2:B967,B967,$I$2:I967,TRUE))</f>
        <v/>
      </c>
    </row>
    <row r="968" spans="1:10">
      <c r="A968" s="6" t="s">
        <v>478</v>
      </c>
      <c r="B968" s="6" t="s">
        <v>698</v>
      </c>
      <c r="C968" s="6">
        <v>3</v>
      </c>
      <c r="D968" s="6">
        <v>2</v>
      </c>
      <c r="E968" s="46" t="str">
        <f t="shared" si="48"/>
        <v/>
      </c>
      <c r="F968" s="81" t="str">
        <f>IF(E968="기사임",(COUNTIF($B$2:B968,B968)-COUNTIFS($B$2:B967,B968,$E$2:E967,"")),"")</f>
        <v/>
      </c>
      <c r="G968" s="46" t="str">
        <f>IF(F968=1,COUNTIF($F$1:F968,1),"")</f>
        <v/>
      </c>
      <c r="H968" s="46">
        <f t="shared" si="49"/>
        <v>0</v>
      </c>
      <c r="I968" s="46" t="b">
        <f t="shared" si="50"/>
        <v>0</v>
      </c>
      <c r="J968" s="46" t="str">
        <f>IF(I968=FALSE,"",B968&amp;"@"&amp;COUNTIFS($B$2:B968,B968,$I$2:I968,TRUE))</f>
        <v/>
      </c>
    </row>
    <row r="969" spans="1:10">
      <c r="A969" s="6" t="s">
        <v>476</v>
      </c>
      <c r="B969" s="6" t="s">
        <v>679</v>
      </c>
      <c r="C969" s="6">
        <v>3</v>
      </c>
      <c r="D969" s="6">
        <v>4</v>
      </c>
      <c r="E969" s="46" t="str">
        <f t="shared" si="48"/>
        <v/>
      </c>
      <c r="F969" s="81" t="str">
        <f>IF(E969="기사임",(COUNTIF($B$2:B969,B969)-COUNTIFS($B$2:B968,B969,$E$2:E968,"")),"")</f>
        <v/>
      </c>
      <c r="G969" s="46" t="str">
        <f>IF(F969=1,COUNTIF($F$1:F969,1),"")</f>
        <v/>
      </c>
      <c r="H969" s="46">
        <f t="shared" si="49"/>
        <v>0</v>
      </c>
      <c r="I969" s="46" t="b">
        <f t="shared" si="50"/>
        <v>0</v>
      </c>
      <c r="J969" s="46" t="str">
        <f>IF(I969=FALSE,"",B969&amp;"@"&amp;COUNTIFS($B$2:B969,B969,$I$2:I969,TRUE))</f>
        <v/>
      </c>
    </row>
    <row r="970" spans="1:10">
      <c r="A970" s="6" t="s">
        <v>476</v>
      </c>
      <c r="B970" s="6" t="s">
        <v>689</v>
      </c>
      <c r="C970" s="6">
        <v>3</v>
      </c>
      <c r="D970" s="6">
        <v>3</v>
      </c>
      <c r="E970" s="46" t="str">
        <f t="shared" si="48"/>
        <v/>
      </c>
      <c r="F970" s="81" t="str">
        <f>IF(E970="기사임",(COUNTIF($B$2:B970,B970)-COUNTIFS($B$2:B969,B970,$E$2:E969,"")),"")</f>
        <v/>
      </c>
      <c r="G970" s="46" t="str">
        <f>IF(F970=1,COUNTIF($F$1:F970,1),"")</f>
        <v/>
      </c>
      <c r="H970" s="46">
        <f t="shared" si="49"/>
        <v>0</v>
      </c>
      <c r="I970" s="46" t="b">
        <f t="shared" si="50"/>
        <v>0</v>
      </c>
      <c r="J970" s="46" t="str">
        <f>IF(I970=FALSE,"",B970&amp;"@"&amp;COUNTIFS($B$2:B970,B970,$I$2:I970,TRUE))</f>
        <v/>
      </c>
    </row>
    <row r="971" spans="1:10">
      <c r="A971" s="6" t="s">
        <v>2050</v>
      </c>
      <c r="B971" s="6" t="s">
        <v>676</v>
      </c>
      <c r="C971" s="6">
        <v>3</v>
      </c>
      <c r="D971" s="6">
        <v>3</v>
      </c>
      <c r="E971" s="46" t="str">
        <f t="shared" si="48"/>
        <v/>
      </c>
      <c r="F971" s="81" t="str">
        <f>IF(E971="기사임",(COUNTIF($B$2:B971,B971)-COUNTIFS($B$2:B970,B971,$E$2:E970,"")),"")</f>
        <v/>
      </c>
      <c r="G971" s="46" t="str">
        <f>IF(F971=1,COUNTIF($F$1:F971,1),"")</f>
        <v/>
      </c>
      <c r="H971" s="46">
        <f t="shared" si="49"/>
        <v>0</v>
      </c>
      <c r="I971" s="46" t="b">
        <f t="shared" si="50"/>
        <v>0</v>
      </c>
      <c r="J971" s="46" t="str">
        <f>IF(I971=FALSE,"",B971&amp;"@"&amp;COUNTIFS($B$2:B971,B971,$I$2:I971,TRUE))</f>
        <v/>
      </c>
    </row>
    <row r="972" spans="1:10">
      <c r="A972" s="6" t="s">
        <v>1557</v>
      </c>
      <c r="B972" s="6" t="s">
        <v>676</v>
      </c>
      <c r="C972" s="6">
        <v>3</v>
      </c>
      <c r="D972" s="6">
        <v>3</v>
      </c>
      <c r="E972" s="46" t="str">
        <f t="shared" si="48"/>
        <v/>
      </c>
      <c r="F972" s="81" t="str">
        <f>IF(E972="기사임",(COUNTIF($B$2:B972,B972)-COUNTIFS($B$2:B971,B972,$E$2:E971,"")),"")</f>
        <v/>
      </c>
      <c r="G972" s="46" t="str">
        <f>IF(F972=1,COUNTIF($F$1:F972,1),"")</f>
        <v/>
      </c>
      <c r="H972" s="46">
        <f t="shared" si="49"/>
        <v>0</v>
      </c>
      <c r="I972" s="46" t="b">
        <f t="shared" si="50"/>
        <v>0</v>
      </c>
      <c r="J972" s="46" t="str">
        <f>IF(I972=FALSE,"",B972&amp;"@"&amp;COUNTIFS($B$2:B972,B972,$I$2:I972,TRUE))</f>
        <v/>
      </c>
    </row>
    <row r="973" spans="1:10">
      <c r="A973" s="6" t="s">
        <v>2177</v>
      </c>
      <c r="B973" s="6" t="s">
        <v>685</v>
      </c>
      <c r="C973" s="6">
        <v>3</v>
      </c>
      <c r="D973" s="6">
        <v>2</v>
      </c>
      <c r="E973" s="46" t="str">
        <f t="shared" si="48"/>
        <v/>
      </c>
      <c r="F973" s="81" t="str">
        <f>IF(E973="기사임",(COUNTIF($B$2:B973,B973)-COUNTIFS($B$2:B972,B973,$E$2:E972,"")),"")</f>
        <v/>
      </c>
      <c r="G973" s="46" t="str">
        <f>IF(F973=1,COUNTIF($F$1:F973,1),"")</f>
        <v/>
      </c>
      <c r="H973" s="46">
        <f t="shared" si="49"/>
        <v>0</v>
      </c>
      <c r="I973" s="46" t="b">
        <f t="shared" si="50"/>
        <v>0</v>
      </c>
      <c r="J973" s="46" t="str">
        <f>IF(I973=FALSE,"",B973&amp;"@"&amp;COUNTIFS($B$2:B973,B973,$I$2:I973,TRUE))</f>
        <v/>
      </c>
    </row>
    <row r="974" spans="1:10">
      <c r="A974" s="6" t="s">
        <v>750</v>
      </c>
      <c r="B974" s="6" t="s">
        <v>675</v>
      </c>
      <c r="C974" s="6">
        <v>3</v>
      </c>
      <c r="D974" s="6">
        <v>2</v>
      </c>
      <c r="E974" s="46" t="str">
        <f t="shared" si="48"/>
        <v/>
      </c>
      <c r="F974" s="81" t="str">
        <f>IF(E974="기사임",(COUNTIF($B$2:B974,B974)-COUNTIFS($B$2:B973,B974,$E$2:E973,"")),"")</f>
        <v/>
      </c>
      <c r="G974" s="46" t="str">
        <f>IF(F974=1,COUNTIF($F$1:F974,1),"")</f>
        <v/>
      </c>
      <c r="H974" s="46">
        <f t="shared" si="49"/>
        <v>1</v>
      </c>
      <c r="I974" s="46" t="b">
        <f t="shared" si="50"/>
        <v>0</v>
      </c>
      <c r="J974" s="46" t="str">
        <f>IF(I974=FALSE,"",B974&amp;"@"&amp;COUNTIFS($B$2:B974,B974,$I$2:I974,TRUE))</f>
        <v/>
      </c>
    </row>
    <row r="975" spans="1:10">
      <c r="A975" s="6" t="s">
        <v>595</v>
      </c>
      <c r="B975" s="6" t="s">
        <v>700</v>
      </c>
      <c r="C975" s="6">
        <v>3</v>
      </c>
      <c r="D975" s="6">
        <v>2</v>
      </c>
      <c r="E975" s="46" t="str">
        <f t="shared" si="48"/>
        <v/>
      </c>
      <c r="F975" s="81" t="str">
        <f>IF(E975="기사임",(COUNTIF($B$2:B975,B975)-COUNTIFS($B$2:B974,B975,$E$2:E974,"")),"")</f>
        <v/>
      </c>
      <c r="G975" s="46" t="str">
        <f>IF(F975=1,COUNTIF($F$1:F975,1),"")</f>
        <v/>
      </c>
      <c r="H975" s="46">
        <f t="shared" si="49"/>
        <v>0</v>
      </c>
      <c r="I975" s="46" t="b">
        <f t="shared" si="50"/>
        <v>0</v>
      </c>
      <c r="J975" s="46" t="str">
        <f>IF(I975=FALSE,"",B975&amp;"@"&amp;COUNTIFS($B$2:B975,B975,$I$2:I975,TRUE))</f>
        <v/>
      </c>
    </row>
    <row r="976" spans="1:10">
      <c r="A976" s="6" t="s">
        <v>595</v>
      </c>
      <c r="B976" s="6" t="s">
        <v>676</v>
      </c>
      <c r="C976" s="6">
        <v>3</v>
      </c>
      <c r="D976" s="6">
        <v>3</v>
      </c>
      <c r="E976" s="46" t="str">
        <f t="shared" si="48"/>
        <v/>
      </c>
      <c r="F976" s="81" t="str">
        <f>IF(E976="기사임",(COUNTIF($B$2:B976,B976)-COUNTIFS($B$2:B975,B976,$E$2:E975,"")),"")</f>
        <v/>
      </c>
      <c r="G976" s="46" t="str">
        <f>IF(F976=1,COUNTIF($F$1:F976,1),"")</f>
        <v/>
      </c>
      <c r="H976" s="46">
        <f t="shared" si="49"/>
        <v>0</v>
      </c>
      <c r="I976" s="46" t="b">
        <f t="shared" si="50"/>
        <v>0</v>
      </c>
      <c r="J976" s="46" t="str">
        <f>IF(I976=FALSE,"",B976&amp;"@"&amp;COUNTIFS($B$2:B976,B976,$I$2:I976,TRUE))</f>
        <v/>
      </c>
    </row>
    <row r="977" spans="1:10">
      <c r="A977" s="6" t="s">
        <v>1509</v>
      </c>
      <c r="B977" s="6" t="s">
        <v>676</v>
      </c>
      <c r="C977" s="6">
        <v>3</v>
      </c>
      <c r="D977" s="6">
        <v>2</v>
      </c>
      <c r="E977" s="46" t="str">
        <f t="shared" si="48"/>
        <v/>
      </c>
      <c r="F977" s="81" t="str">
        <f>IF(E977="기사임",(COUNTIF($B$2:B977,B977)-COUNTIFS($B$2:B976,B977,$E$2:E976,"")),"")</f>
        <v/>
      </c>
      <c r="G977" s="46" t="str">
        <f>IF(F977=1,COUNTIF($F$1:F977,1),"")</f>
        <v/>
      </c>
      <c r="H977" s="46">
        <f t="shared" si="49"/>
        <v>0</v>
      </c>
      <c r="I977" s="46" t="b">
        <f t="shared" si="50"/>
        <v>0</v>
      </c>
      <c r="J977" s="46" t="str">
        <f>IF(I977=FALSE,"",B977&amp;"@"&amp;COUNTIFS($B$2:B977,B977,$I$2:I977,TRUE))</f>
        <v/>
      </c>
    </row>
    <row r="978" spans="1:10">
      <c r="A978" s="6" t="s">
        <v>1439</v>
      </c>
      <c r="B978" s="6" t="s">
        <v>685</v>
      </c>
      <c r="C978" s="6">
        <v>3</v>
      </c>
      <c r="D978" s="6">
        <v>1</v>
      </c>
      <c r="E978" s="46" t="str">
        <f t="shared" si="48"/>
        <v/>
      </c>
      <c r="F978" s="81" t="str">
        <f>IF(E978="기사임",(COUNTIF($B$2:B978,B978)-COUNTIFS($B$2:B977,B978,$E$2:E977,"")),"")</f>
        <v/>
      </c>
      <c r="G978" s="46" t="str">
        <f>IF(F978=1,COUNTIF($F$1:F978,1),"")</f>
        <v/>
      </c>
      <c r="H978" s="46">
        <f t="shared" si="49"/>
        <v>0</v>
      </c>
      <c r="I978" s="46" t="b">
        <f t="shared" si="50"/>
        <v>0</v>
      </c>
      <c r="J978" s="46" t="str">
        <f>IF(I978=FALSE,"",B978&amp;"@"&amp;COUNTIFS($B$2:B978,B978,$I$2:I978,TRUE))</f>
        <v/>
      </c>
    </row>
    <row r="979" spans="1:10">
      <c r="A979" s="6" t="s">
        <v>1439</v>
      </c>
      <c r="B979" s="6" t="s">
        <v>676</v>
      </c>
      <c r="C979" s="6">
        <v>3</v>
      </c>
      <c r="D979" s="6">
        <v>2</v>
      </c>
      <c r="E979" s="46" t="str">
        <f t="shared" si="48"/>
        <v/>
      </c>
      <c r="F979" s="81" t="str">
        <f>IF(E979="기사임",(COUNTIF($B$2:B979,B979)-COUNTIFS($B$2:B978,B979,$E$2:E978,"")),"")</f>
        <v/>
      </c>
      <c r="G979" s="46" t="str">
        <f>IF(F979=1,COUNTIF($F$1:F979,1),"")</f>
        <v/>
      </c>
      <c r="H979" s="46">
        <f t="shared" si="49"/>
        <v>0</v>
      </c>
      <c r="I979" s="46" t="b">
        <f t="shared" si="50"/>
        <v>0</v>
      </c>
      <c r="J979" s="46" t="str">
        <f>IF(I979=FALSE,"",B979&amp;"@"&amp;COUNTIFS($B$2:B979,B979,$I$2:I979,TRUE))</f>
        <v/>
      </c>
    </row>
    <row r="980" spans="1:10">
      <c r="A980" s="6" t="s">
        <v>655</v>
      </c>
      <c r="B980" s="6" t="s">
        <v>680</v>
      </c>
      <c r="C980" s="6">
        <v>3</v>
      </c>
      <c r="D980" s="6">
        <v>1</v>
      </c>
      <c r="E980" s="46" t="str">
        <f t="shared" si="48"/>
        <v/>
      </c>
      <c r="F980" s="81" t="str">
        <f>IF(E980="기사임",(COUNTIF($B$2:B980,B980)-COUNTIFS($B$2:B979,B980,$E$2:E979,"")),"")</f>
        <v/>
      </c>
      <c r="G980" s="46" t="str">
        <f>IF(F980=1,COUNTIF($F$1:F980,1),"")</f>
        <v/>
      </c>
      <c r="H980" s="46">
        <f t="shared" si="49"/>
        <v>0</v>
      </c>
      <c r="I980" s="46" t="b">
        <f t="shared" si="50"/>
        <v>0</v>
      </c>
      <c r="J980" s="46" t="str">
        <f>IF(I980=FALSE,"",B980&amp;"@"&amp;COUNTIFS($B$2:B980,B980,$I$2:I980,TRUE))</f>
        <v/>
      </c>
    </row>
    <row r="981" spans="1:10">
      <c r="A981" s="6" t="s">
        <v>661</v>
      </c>
      <c r="B981" s="6" t="s">
        <v>696</v>
      </c>
      <c r="C981" s="6">
        <v>3</v>
      </c>
      <c r="D981" s="6">
        <v>1</v>
      </c>
      <c r="E981" s="46" t="str">
        <f t="shared" si="48"/>
        <v/>
      </c>
      <c r="F981" s="81" t="str">
        <f>IF(E981="기사임",(COUNTIF($B$2:B981,B981)-COUNTIFS($B$2:B980,B981,$E$2:E980,"")),"")</f>
        <v/>
      </c>
      <c r="G981" s="46" t="str">
        <f>IF(F981=1,COUNTIF($F$1:F981,1),"")</f>
        <v/>
      </c>
      <c r="H981" s="46">
        <f t="shared" si="49"/>
        <v>0</v>
      </c>
      <c r="I981" s="46" t="b">
        <f t="shared" si="50"/>
        <v>0</v>
      </c>
      <c r="J981" s="46" t="str">
        <f>IF(I981=FALSE,"",B981&amp;"@"&amp;COUNTIFS($B$2:B981,B981,$I$2:I981,TRUE))</f>
        <v/>
      </c>
    </row>
    <row r="982" spans="1:10">
      <c r="A982" s="6" t="s">
        <v>2308</v>
      </c>
      <c r="B982" s="6" t="s">
        <v>680</v>
      </c>
      <c r="C982" s="6">
        <v>3</v>
      </c>
      <c r="D982" s="6">
        <v>3</v>
      </c>
      <c r="E982" s="46" t="str">
        <f t="shared" si="48"/>
        <v/>
      </c>
      <c r="F982" s="81" t="str">
        <f>IF(E982="기사임",(COUNTIF($B$2:B982,B982)-COUNTIFS($B$2:B981,B982,$E$2:E981,"")),"")</f>
        <v/>
      </c>
      <c r="G982" s="46" t="str">
        <f>IF(F982=1,COUNTIF($F$1:F982,1),"")</f>
        <v/>
      </c>
      <c r="H982" s="46">
        <f t="shared" si="49"/>
        <v>0</v>
      </c>
      <c r="I982" s="46" t="b">
        <f t="shared" si="50"/>
        <v>0</v>
      </c>
      <c r="J982" s="46" t="str">
        <f>IF(I982=FALSE,"",B982&amp;"@"&amp;COUNTIFS($B$2:B982,B982,$I$2:I982,TRUE))</f>
        <v/>
      </c>
    </row>
    <row r="983" spans="1:10">
      <c r="A983" s="6" t="s">
        <v>2178</v>
      </c>
      <c r="B983" s="6" t="s">
        <v>675</v>
      </c>
      <c r="C983" s="6">
        <v>3</v>
      </c>
      <c r="D983" s="6">
        <v>2</v>
      </c>
      <c r="E983" s="46" t="str">
        <f t="shared" si="48"/>
        <v/>
      </c>
      <c r="F983" s="81" t="str">
        <f>IF(E983="기사임",(COUNTIF($B$2:B983,B983)-COUNTIFS($B$2:B982,B983,$E$2:E982,"")),"")</f>
        <v/>
      </c>
      <c r="G983" s="46" t="str">
        <f>IF(F983=1,COUNTIF($F$1:F983,1),"")</f>
        <v/>
      </c>
      <c r="H983" s="46">
        <f t="shared" si="49"/>
        <v>1</v>
      </c>
      <c r="I983" s="46" t="b">
        <f t="shared" si="50"/>
        <v>0</v>
      </c>
      <c r="J983" s="46" t="str">
        <f>IF(I983=FALSE,"",B983&amp;"@"&amp;COUNTIFS($B$2:B983,B983,$I$2:I983,TRUE))</f>
        <v/>
      </c>
    </row>
    <row r="984" spans="1:10">
      <c r="A984" s="6" t="s">
        <v>1616</v>
      </c>
      <c r="B984" s="6" t="s">
        <v>689</v>
      </c>
      <c r="C984" s="6">
        <v>3</v>
      </c>
      <c r="D984" s="6">
        <v>2</v>
      </c>
      <c r="E984" s="46" t="str">
        <f t="shared" si="48"/>
        <v/>
      </c>
      <c r="F984" s="81" t="str">
        <f>IF(E984="기사임",(COUNTIF($B$2:B984,B984)-COUNTIFS($B$2:B983,B984,$E$2:E983,"")),"")</f>
        <v/>
      </c>
      <c r="G984" s="46" t="str">
        <f>IF(F984=1,COUNTIF($F$1:F984,1),"")</f>
        <v/>
      </c>
      <c r="H984" s="46">
        <f t="shared" si="49"/>
        <v>0</v>
      </c>
      <c r="I984" s="46" t="b">
        <f t="shared" si="50"/>
        <v>0</v>
      </c>
      <c r="J984" s="46" t="str">
        <f>IF(I984=FALSE,"",B984&amp;"@"&amp;COUNTIFS($B$2:B984,B984,$I$2:I984,TRUE))</f>
        <v/>
      </c>
    </row>
    <row r="985" spans="1:10">
      <c r="A985" s="6" t="s">
        <v>2289</v>
      </c>
      <c r="B985" s="6" t="s">
        <v>684</v>
      </c>
      <c r="C985" s="6">
        <v>3</v>
      </c>
      <c r="D985" s="6">
        <v>2</v>
      </c>
      <c r="E985" s="46" t="str">
        <f t="shared" si="48"/>
        <v/>
      </c>
      <c r="F985" s="81" t="str">
        <f>IF(E985="기사임",(COUNTIF($B$2:B985,B985)-COUNTIFS($B$2:B984,B985,$E$2:E984,"")),"")</f>
        <v/>
      </c>
      <c r="G985" s="46" t="str">
        <f>IF(F985=1,COUNTIF($F$1:F985,1),"")</f>
        <v/>
      </c>
      <c r="H985" s="46">
        <f t="shared" si="49"/>
        <v>1</v>
      </c>
      <c r="I985" s="46" t="b">
        <f t="shared" si="50"/>
        <v>0</v>
      </c>
      <c r="J985" s="46" t="str">
        <f>IF(I985=FALSE,"",B985&amp;"@"&amp;COUNTIFS($B$2:B985,B985,$I$2:I985,TRUE))</f>
        <v/>
      </c>
    </row>
    <row r="986" spans="1:10">
      <c r="A986" s="6" t="s">
        <v>1453</v>
      </c>
      <c r="B986" s="6" t="s">
        <v>677</v>
      </c>
      <c r="C986" s="6">
        <v>3</v>
      </c>
      <c r="D986" s="6">
        <v>2</v>
      </c>
      <c r="E986" s="46" t="str">
        <f t="shared" si="48"/>
        <v/>
      </c>
      <c r="F986" s="81" t="str">
        <f>IF(E986="기사임",(COUNTIF($B$2:B986,B986)-COUNTIFS($B$2:B985,B986,$E$2:E985,"")),"")</f>
        <v/>
      </c>
      <c r="G986" s="46" t="str">
        <f>IF(F986=1,COUNTIF($F$1:F986,1),"")</f>
        <v/>
      </c>
      <c r="H986" s="46">
        <f t="shared" si="49"/>
        <v>0</v>
      </c>
      <c r="I986" s="46" t="b">
        <f t="shared" si="50"/>
        <v>0</v>
      </c>
      <c r="J986" s="46" t="str">
        <f>IF(I986=FALSE,"",B986&amp;"@"&amp;COUNTIFS($B$2:B986,B986,$I$2:I986,TRUE))</f>
        <v/>
      </c>
    </row>
    <row r="987" spans="1:10">
      <c r="A987" s="6" t="s">
        <v>1453</v>
      </c>
      <c r="B987" s="6" t="s">
        <v>684</v>
      </c>
      <c r="C987" s="6">
        <v>3</v>
      </c>
      <c r="D987" s="6">
        <v>2</v>
      </c>
      <c r="E987" s="46" t="str">
        <f t="shared" si="48"/>
        <v/>
      </c>
      <c r="F987" s="81" t="str">
        <f>IF(E987="기사임",(COUNTIF($B$2:B987,B987)-COUNTIFS($B$2:B986,B987,$E$2:E986,"")),"")</f>
        <v/>
      </c>
      <c r="G987" s="46" t="str">
        <f>IF(F987=1,COUNTIF($F$1:F987,1),"")</f>
        <v/>
      </c>
      <c r="H987" s="46">
        <f t="shared" si="49"/>
        <v>1</v>
      </c>
      <c r="I987" s="46" t="b">
        <f t="shared" si="50"/>
        <v>0</v>
      </c>
      <c r="J987" s="46" t="str">
        <f>IF(I987=FALSE,"",B987&amp;"@"&amp;COUNTIFS($B$2:B987,B987,$I$2:I987,TRUE))</f>
        <v/>
      </c>
    </row>
    <row r="988" spans="1:10">
      <c r="A988" s="6" t="s">
        <v>2310</v>
      </c>
      <c r="B988" s="6" t="s">
        <v>675</v>
      </c>
      <c r="C988" s="6">
        <v>3</v>
      </c>
      <c r="D988" s="6">
        <v>4</v>
      </c>
      <c r="E988" s="46" t="str">
        <f t="shared" si="48"/>
        <v/>
      </c>
      <c r="F988" s="81" t="str">
        <f>IF(E988="기사임",(COUNTIF($B$2:B988,B988)-COUNTIFS($B$2:B987,B988,$E$2:E987,"")),"")</f>
        <v/>
      </c>
      <c r="G988" s="46" t="str">
        <f>IF(F988=1,COUNTIF($F$1:F988,1),"")</f>
        <v/>
      </c>
      <c r="H988" s="46">
        <f t="shared" si="49"/>
        <v>1</v>
      </c>
      <c r="I988" s="46" t="b">
        <f t="shared" si="50"/>
        <v>0</v>
      </c>
      <c r="J988" s="46" t="str">
        <f>IF(I988=FALSE,"",B988&amp;"@"&amp;COUNTIFS($B$2:B988,B988,$I$2:I988,TRUE))</f>
        <v/>
      </c>
    </row>
    <row r="989" spans="1:10">
      <c r="A989" s="6" t="s">
        <v>603</v>
      </c>
      <c r="B989" s="6" t="s">
        <v>679</v>
      </c>
      <c r="C989" s="6">
        <v>3</v>
      </c>
      <c r="D989" s="6">
        <v>2</v>
      </c>
      <c r="E989" s="46" t="str">
        <f t="shared" si="48"/>
        <v/>
      </c>
      <c r="F989" s="81" t="str">
        <f>IF(E989="기사임",(COUNTIF($B$2:B989,B989)-COUNTIFS($B$2:B988,B989,$E$2:E988,"")),"")</f>
        <v/>
      </c>
      <c r="G989" s="46" t="str">
        <f>IF(F989=1,COUNTIF($F$1:F989,1),"")</f>
        <v/>
      </c>
      <c r="H989" s="46">
        <f t="shared" si="49"/>
        <v>0</v>
      </c>
      <c r="I989" s="46" t="b">
        <f t="shared" si="50"/>
        <v>0</v>
      </c>
      <c r="J989" s="46" t="str">
        <f>IF(I989=FALSE,"",B989&amp;"@"&amp;COUNTIFS($B$2:B989,B989,$I$2:I989,TRUE))</f>
        <v/>
      </c>
    </row>
    <row r="990" spans="1:10">
      <c r="A990" s="6" t="s">
        <v>603</v>
      </c>
      <c r="B990" s="6" t="s">
        <v>675</v>
      </c>
      <c r="C990" s="6">
        <v>3</v>
      </c>
      <c r="D990" s="6">
        <v>1</v>
      </c>
      <c r="E990" s="46" t="str">
        <f t="shared" si="48"/>
        <v/>
      </c>
      <c r="F990" s="81" t="str">
        <f>IF(E990="기사임",(COUNTIF($B$2:B990,B990)-COUNTIFS($B$2:B989,B990,$E$2:E989,"")),"")</f>
        <v/>
      </c>
      <c r="G990" s="46" t="str">
        <f>IF(F990=1,COUNTIF($F$1:F990,1),"")</f>
        <v/>
      </c>
      <c r="H990" s="46">
        <f t="shared" si="49"/>
        <v>1</v>
      </c>
      <c r="I990" s="46" t="b">
        <f t="shared" si="50"/>
        <v>0</v>
      </c>
      <c r="J990" s="46" t="str">
        <f>IF(I990=FALSE,"",B990&amp;"@"&amp;COUNTIFS($B$2:B990,B990,$I$2:I990,TRUE))</f>
        <v/>
      </c>
    </row>
    <row r="991" spans="1:10">
      <c r="A991" s="6" t="s">
        <v>2300</v>
      </c>
      <c r="B991" s="6" t="s">
        <v>721</v>
      </c>
      <c r="C991" s="6">
        <v>3</v>
      </c>
      <c r="D991" s="6">
        <v>1</v>
      </c>
      <c r="E991" s="46" t="str">
        <f t="shared" si="48"/>
        <v/>
      </c>
      <c r="F991" s="81" t="str">
        <f>IF(E991="기사임",(COUNTIF($B$2:B991,B991)-COUNTIFS($B$2:B990,B991,$E$2:E990,"")),"")</f>
        <v/>
      </c>
      <c r="G991" s="46" t="str">
        <f>IF(F991=1,COUNTIF($F$1:F991,1),"")</f>
        <v/>
      </c>
      <c r="H991" s="46">
        <f t="shared" si="49"/>
        <v>0</v>
      </c>
      <c r="I991" s="46" t="b">
        <f t="shared" si="50"/>
        <v>0</v>
      </c>
      <c r="J991" s="46" t="str">
        <f>IF(I991=FALSE,"",B991&amp;"@"&amp;COUNTIFS($B$2:B991,B991,$I$2:I991,TRUE))</f>
        <v/>
      </c>
    </row>
    <row r="992" spans="1:10">
      <c r="A992" s="6" t="s">
        <v>1375</v>
      </c>
      <c r="B992" s="6" t="s">
        <v>680</v>
      </c>
      <c r="C992" s="6">
        <v>3</v>
      </c>
      <c r="D992" s="6">
        <v>1</v>
      </c>
      <c r="E992" s="46" t="str">
        <f t="shared" si="48"/>
        <v/>
      </c>
      <c r="F992" s="81" t="str">
        <f>IF(E992="기사임",(COUNTIF($B$2:B992,B992)-COUNTIFS($B$2:B991,B992,$E$2:E991,"")),"")</f>
        <v/>
      </c>
      <c r="G992" s="46" t="str">
        <f>IF(F992=1,COUNTIF($F$1:F992,1),"")</f>
        <v/>
      </c>
      <c r="H992" s="46">
        <f t="shared" si="49"/>
        <v>0</v>
      </c>
      <c r="I992" s="46" t="b">
        <f t="shared" si="50"/>
        <v>0</v>
      </c>
      <c r="J992" s="46" t="str">
        <f>IF(I992=FALSE,"",B992&amp;"@"&amp;COUNTIFS($B$2:B992,B992,$I$2:I992,TRUE))</f>
        <v/>
      </c>
    </row>
    <row r="993" spans="1:10">
      <c r="A993" s="6" t="s">
        <v>2035</v>
      </c>
      <c r="B993" s="6" t="s">
        <v>1181</v>
      </c>
      <c r="C993" s="6">
        <v>3</v>
      </c>
      <c r="D993" s="6">
        <v>1</v>
      </c>
      <c r="E993" s="46" t="str">
        <f t="shared" si="48"/>
        <v/>
      </c>
      <c r="F993" s="81" t="str">
        <f>IF(E993="기사임",(COUNTIF($B$2:B993,B993)-COUNTIFS($B$2:B992,B993,$E$2:E992,"")),"")</f>
        <v/>
      </c>
      <c r="G993" s="46" t="str">
        <f>IF(F993=1,COUNTIF($F$1:F993,1),"")</f>
        <v/>
      </c>
      <c r="H993" s="46">
        <f t="shared" si="49"/>
        <v>0</v>
      </c>
      <c r="I993" s="46" t="b">
        <f t="shared" si="50"/>
        <v>0</v>
      </c>
      <c r="J993" s="46" t="str">
        <f>IF(I993=FALSE,"",B993&amp;"@"&amp;COUNTIFS($B$2:B993,B993,$I$2:I993,TRUE))</f>
        <v/>
      </c>
    </row>
    <row r="994" spans="1:10">
      <c r="A994" s="6" t="s">
        <v>2035</v>
      </c>
      <c r="B994" s="6" t="s">
        <v>688</v>
      </c>
      <c r="C994" s="6">
        <v>3</v>
      </c>
      <c r="D994" s="6">
        <v>2</v>
      </c>
      <c r="E994" s="46" t="str">
        <f t="shared" si="48"/>
        <v/>
      </c>
      <c r="F994" s="81" t="str">
        <f>IF(E994="기사임",(COUNTIF($B$2:B994,B994)-COUNTIFS($B$2:B993,B994,$E$2:E993,"")),"")</f>
        <v/>
      </c>
      <c r="G994" s="46" t="str">
        <f>IF(F994=1,COUNTIF($F$1:F994,1),"")</f>
        <v/>
      </c>
      <c r="H994" s="46">
        <f t="shared" si="49"/>
        <v>0</v>
      </c>
      <c r="I994" s="46" t="b">
        <f t="shared" si="50"/>
        <v>0</v>
      </c>
      <c r="J994" s="46" t="str">
        <f>IF(I994=FALSE,"",B994&amp;"@"&amp;COUNTIFS($B$2:B994,B994,$I$2:I994,TRUE))</f>
        <v/>
      </c>
    </row>
    <row r="995" spans="1:10">
      <c r="A995" s="6" t="s">
        <v>499</v>
      </c>
      <c r="B995" s="6" t="s">
        <v>675</v>
      </c>
      <c r="C995" s="6">
        <v>3</v>
      </c>
      <c r="D995" s="6">
        <v>2</v>
      </c>
      <c r="E995" s="46" t="str">
        <f t="shared" si="48"/>
        <v/>
      </c>
      <c r="F995" s="81" t="str">
        <f>IF(E995="기사임",(COUNTIF($B$2:B995,B995)-COUNTIFS($B$2:B994,B995,$E$2:E994,"")),"")</f>
        <v/>
      </c>
      <c r="G995" s="46" t="str">
        <f>IF(F995=1,COUNTIF($F$1:F995,1),"")</f>
        <v/>
      </c>
      <c r="H995" s="46">
        <f t="shared" si="49"/>
        <v>1</v>
      </c>
      <c r="I995" s="46" t="b">
        <f t="shared" si="50"/>
        <v>0</v>
      </c>
      <c r="J995" s="46" t="str">
        <f>IF(I995=FALSE,"",B995&amp;"@"&amp;COUNTIFS($B$2:B995,B995,$I$2:I995,TRUE))</f>
        <v/>
      </c>
    </row>
    <row r="996" spans="1:10">
      <c r="A996" s="6" t="s">
        <v>2219</v>
      </c>
      <c r="B996" s="6" t="s">
        <v>675</v>
      </c>
      <c r="C996" s="6">
        <v>3</v>
      </c>
      <c r="D996" s="6">
        <v>1</v>
      </c>
      <c r="E996" s="46" t="str">
        <f t="shared" si="48"/>
        <v/>
      </c>
      <c r="F996" s="81" t="str">
        <f>IF(E996="기사임",(COUNTIF($B$2:B996,B996)-COUNTIFS($B$2:B995,B996,$E$2:E995,"")),"")</f>
        <v/>
      </c>
      <c r="G996" s="46" t="str">
        <f>IF(F996=1,COUNTIF($F$1:F996,1),"")</f>
        <v/>
      </c>
      <c r="H996" s="46">
        <f t="shared" si="49"/>
        <v>1</v>
      </c>
      <c r="I996" s="46" t="b">
        <f t="shared" si="50"/>
        <v>0</v>
      </c>
      <c r="J996" s="46" t="str">
        <f>IF(I996=FALSE,"",B996&amp;"@"&amp;COUNTIFS($B$2:B996,B996,$I$2:I996,TRUE))</f>
        <v/>
      </c>
    </row>
    <row r="997" spans="1:10">
      <c r="A997" s="6" t="s">
        <v>2039</v>
      </c>
      <c r="B997" s="6" t="s">
        <v>676</v>
      </c>
      <c r="C997" s="6">
        <v>3</v>
      </c>
      <c r="D997" s="6">
        <v>2</v>
      </c>
      <c r="E997" s="46" t="str">
        <f t="shared" si="48"/>
        <v/>
      </c>
      <c r="F997" s="81" t="str">
        <f>IF(E997="기사임",(COUNTIF($B$2:B997,B997)-COUNTIFS($B$2:B996,B997,$E$2:E996,"")),"")</f>
        <v/>
      </c>
      <c r="G997" s="46" t="str">
        <f>IF(F997=1,COUNTIF($F$1:F997,1),"")</f>
        <v/>
      </c>
      <c r="H997" s="46">
        <f t="shared" si="49"/>
        <v>0</v>
      </c>
      <c r="I997" s="46" t="b">
        <f t="shared" si="50"/>
        <v>0</v>
      </c>
      <c r="J997" s="46" t="str">
        <f>IF(I997=FALSE,"",B997&amp;"@"&amp;COUNTIFS($B$2:B997,B997,$I$2:I997,TRUE))</f>
        <v/>
      </c>
    </row>
    <row r="998" spans="1:10">
      <c r="A998" s="6" t="s">
        <v>657</v>
      </c>
      <c r="B998" s="6" t="s">
        <v>675</v>
      </c>
      <c r="C998" s="6">
        <v>3</v>
      </c>
      <c r="D998" s="6">
        <v>4</v>
      </c>
      <c r="E998" s="46" t="str">
        <f t="shared" si="48"/>
        <v/>
      </c>
      <c r="F998" s="81" t="str">
        <f>IF(E998="기사임",(COUNTIF($B$2:B998,B998)-COUNTIFS($B$2:B997,B998,$E$2:E997,"")),"")</f>
        <v/>
      </c>
      <c r="G998" s="46" t="str">
        <f>IF(F998=1,COUNTIF($F$1:F998,1),"")</f>
        <v/>
      </c>
      <c r="H998" s="46">
        <f t="shared" si="49"/>
        <v>1</v>
      </c>
      <c r="I998" s="46" t="b">
        <f t="shared" si="50"/>
        <v>0</v>
      </c>
      <c r="J998" s="46" t="str">
        <f>IF(I998=FALSE,"",B998&amp;"@"&amp;COUNTIFS($B$2:B998,B998,$I$2:I998,TRUE))</f>
        <v/>
      </c>
    </row>
    <row r="999" spans="1:10">
      <c r="A999" s="6" t="s">
        <v>1120</v>
      </c>
      <c r="B999" s="6" t="s">
        <v>687</v>
      </c>
      <c r="C999" s="6">
        <v>3</v>
      </c>
      <c r="D999" s="6">
        <v>2</v>
      </c>
      <c r="E999" s="46" t="str">
        <f t="shared" si="48"/>
        <v/>
      </c>
      <c r="F999" s="81" t="str">
        <f>IF(E999="기사임",(COUNTIF($B$2:B999,B999)-COUNTIFS($B$2:B998,B999,$E$2:E998,"")),"")</f>
        <v/>
      </c>
      <c r="G999" s="46" t="str">
        <f>IF(F999=1,COUNTIF($F$1:F999,1),"")</f>
        <v/>
      </c>
      <c r="H999" s="46">
        <f t="shared" si="49"/>
        <v>0</v>
      </c>
      <c r="I999" s="46" t="b">
        <f t="shared" si="50"/>
        <v>0</v>
      </c>
      <c r="J999" s="46" t="str">
        <f>IF(I999=FALSE,"",B999&amp;"@"&amp;COUNTIFS($B$2:B999,B999,$I$2:I999,TRUE))</f>
        <v/>
      </c>
    </row>
    <row r="1000" spans="1:10">
      <c r="A1000" s="6" t="s">
        <v>2313</v>
      </c>
      <c r="B1000" s="6" t="s">
        <v>675</v>
      </c>
      <c r="C1000" s="6">
        <v>3</v>
      </c>
      <c r="D1000" s="6">
        <v>2</v>
      </c>
      <c r="E1000" s="46" t="str">
        <f t="shared" si="48"/>
        <v/>
      </c>
      <c r="F1000" s="81" t="str">
        <f>IF(E1000="기사임",(COUNTIF($B$2:B1000,B1000)-COUNTIFS($B$2:B999,B1000,$E$2:E999,"")),"")</f>
        <v/>
      </c>
      <c r="G1000" s="46" t="str">
        <f>IF(F1000=1,COUNTIF($F$1:F1000,1),"")</f>
        <v/>
      </c>
      <c r="H1000" s="46">
        <f t="shared" si="49"/>
        <v>1</v>
      </c>
      <c r="I1000" s="46" t="b">
        <f t="shared" si="50"/>
        <v>0</v>
      </c>
      <c r="J1000" s="46" t="str">
        <f>IF(I1000=FALSE,"",B1000&amp;"@"&amp;COUNTIFS($B$2:B1000,B1000,$I$2:I1000,TRUE))</f>
        <v/>
      </c>
    </row>
    <row r="1001" spans="1:10">
      <c r="A1001" s="6" t="s">
        <v>1980</v>
      </c>
      <c r="B1001" s="6" t="s">
        <v>675</v>
      </c>
      <c r="C1001" s="6">
        <v>3</v>
      </c>
      <c r="D1001" s="6">
        <v>3</v>
      </c>
      <c r="E1001" s="46" t="str">
        <f t="shared" si="48"/>
        <v/>
      </c>
      <c r="F1001" s="81" t="str">
        <f>IF(E1001="기사임",(COUNTIF($B$2:B1001,B1001)-COUNTIFS($B$2:B1000,B1001,$E$2:E1000,"")),"")</f>
        <v/>
      </c>
      <c r="G1001" s="46" t="str">
        <f>IF(F1001=1,COUNTIF($F$1:F1001,1),"")</f>
        <v/>
      </c>
      <c r="H1001" s="46">
        <f t="shared" si="49"/>
        <v>1</v>
      </c>
      <c r="I1001" s="46" t="b">
        <f t="shared" si="50"/>
        <v>0</v>
      </c>
      <c r="J1001" s="46" t="str">
        <f>IF(I1001=FALSE,"",B1001&amp;"@"&amp;COUNTIFS($B$2:B1001,B1001,$I$2:I1001,TRUE))</f>
        <v/>
      </c>
    </row>
    <row r="1002" spans="1:10">
      <c r="A1002" s="6" t="s">
        <v>2314</v>
      </c>
      <c r="B1002" s="6" t="s">
        <v>675</v>
      </c>
      <c r="C1002" s="6">
        <v>3</v>
      </c>
      <c r="D1002" s="6">
        <v>1</v>
      </c>
      <c r="E1002" s="46" t="str">
        <f t="shared" si="48"/>
        <v/>
      </c>
      <c r="F1002" s="81" t="str">
        <f>IF(E1002="기사임",(COUNTIF($B$2:B1002,B1002)-COUNTIFS($B$2:B1001,B1002,$E$2:E1001,"")),"")</f>
        <v/>
      </c>
      <c r="G1002" s="46" t="str">
        <f>IF(F1002=1,COUNTIF($F$1:F1002,1),"")</f>
        <v/>
      </c>
      <c r="H1002" s="46">
        <f t="shared" si="49"/>
        <v>1</v>
      </c>
      <c r="I1002" s="46" t="b">
        <f t="shared" si="50"/>
        <v>0</v>
      </c>
      <c r="J1002" s="46" t="str">
        <f>IF(I1002=FALSE,"",B1002&amp;"@"&amp;COUNTIFS($B$2:B1002,B1002,$I$2:I1002,TRUE))</f>
        <v/>
      </c>
    </row>
    <row r="1003" spans="1:10">
      <c r="A1003" s="6" t="s">
        <v>2315</v>
      </c>
      <c r="B1003" s="6" t="s">
        <v>677</v>
      </c>
      <c r="C1003" s="6">
        <v>3</v>
      </c>
      <c r="D1003" s="6">
        <v>1</v>
      </c>
      <c r="E1003" s="46" t="str">
        <f t="shared" si="48"/>
        <v/>
      </c>
      <c r="F1003" s="81" t="str">
        <f>IF(E1003="기사임",(COUNTIF($B$2:B1003,B1003)-COUNTIFS($B$2:B1002,B1003,$E$2:E1002,"")),"")</f>
        <v/>
      </c>
      <c r="G1003" s="46" t="str">
        <f>IF(F1003=1,COUNTIF($F$1:F1003,1),"")</f>
        <v/>
      </c>
      <c r="H1003" s="46">
        <f t="shared" si="49"/>
        <v>0</v>
      </c>
      <c r="I1003" s="46" t="b">
        <f t="shared" si="50"/>
        <v>0</v>
      </c>
      <c r="J1003" s="46" t="str">
        <f>IF(I1003=FALSE,"",B1003&amp;"@"&amp;COUNTIFS($B$2:B1003,B1003,$I$2:I1003,TRUE))</f>
        <v/>
      </c>
    </row>
    <row r="1004" spans="1:10">
      <c r="A1004" s="6" t="s">
        <v>586</v>
      </c>
      <c r="B1004" s="6" t="s">
        <v>700</v>
      </c>
      <c r="C1004" s="6">
        <v>3</v>
      </c>
      <c r="D1004" s="6">
        <v>2</v>
      </c>
      <c r="E1004" s="46" t="str">
        <f t="shared" si="48"/>
        <v/>
      </c>
      <c r="F1004" s="81" t="str">
        <f>IF(E1004="기사임",(COUNTIF($B$2:B1004,B1004)-COUNTIFS($B$2:B1003,B1004,$E$2:E1003,"")),"")</f>
        <v/>
      </c>
      <c r="G1004" s="46" t="str">
        <f>IF(F1004=1,COUNTIF($F$1:F1004,1),"")</f>
        <v/>
      </c>
      <c r="H1004" s="46">
        <f t="shared" si="49"/>
        <v>0</v>
      </c>
      <c r="I1004" s="46" t="b">
        <f t="shared" si="50"/>
        <v>0</v>
      </c>
      <c r="J1004" s="46" t="str">
        <f>IF(I1004=FALSE,"",B1004&amp;"@"&amp;COUNTIFS($B$2:B1004,B1004,$I$2:I1004,TRUE))</f>
        <v/>
      </c>
    </row>
    <row r="1005" spans="1:10">
      <c r="A1005" s="6" t="s">
        <v>1455</v>
      </c>
      <c r="B1005" s="6" t="s">
        <v>695</v>
      </c>
      <c r="C1005" s="6">
        <v>3</v>
      </c>
      <c r="D1005" s="6">
        <v>3</v>
      </c>
      <c r="E1005" s="46" t="str">
        <f t="shared" si="48"/>
        <v/>
      </c>
      <c r="F1005" s="81" t="str">
        <f>IF(E1005="기사임",(COUNTIF($B$2:B1005,B1005)-COUNTIFS($B$2:B1004,B1005,$E$2:E1004,"")),"")</f>
        <v/>
      </c>
      <c r="G1005" s="46" t="str">
        <f>IF(F1005=1,COUNTIF($F$1:F1005,1),"")</f>
        <v/>
      </c>
      <c r="H1005" s="46">
        <f t="shared" si="49"/>
        <v>0</v>
      </c>
      <c r="I1005" s="46" t="b">
        <f t="shared" si="50"/>
        <v>0</v>
      </c>
      <c r="J1005" s="46" t="str">
        <f>IF(I1005=FALSE,"",B1005&amp;"@"&amp;COUNTIFS($B$2:B1005,B1005,$I$2:I1005,TRUE))</f>
        <v/>
      </c>
    </row>
    <row r="1006" spans="1:10">
      <c r="A1006" s="6" t="s">
        <v>2317</v>
      </c>
      <c r="B1006" s="6" t="s">
        <v>693</v>
      </c>
      <c r="C1006" s="6">
        <v>3</v>
      </c>
      <c r="D1006" s="6">
        <v>3</v>
      </c>
      <c r="E1006" s="46" t="str">
        <f t="shared" si="48"/>
        <v/>
      </c>
      <c r="F1006" s="81" t="str">
        <f>IF(E1006="기사임",(COUNTIF($B$2:B1006,B1006)-COUNTIFS($B$2:B1005,B1006,$E$2:E1005,"")),"")</f>
        <v/>
      </c>
      <c r="G1006" s="46" t="str">
        <f>IF(F1006=1,COUNTIF($F$1:F1006,1),"")</f>
        <v/>
      </c>
      <c r="H1006" s="46">
        <f t="shared" si="49"/>
        <v>0</v>
      </c>
      <c r="I1006" s="46" t="b">
        <f t="shared" si="50"/>
        <v>0</v>
      </c>
      <c r="J1006" s="46" t="str">
        <f>IF(I1006=FALSE,"",B1006&amp;"@"&amp;COUNTIFS($B$2:B1006,B1006,$I$2:I1006,TRUE))</f>
        <v/>
      </c>
    </row>
    <row r="1007" spans="1:10">
      <c r="A1007" s="6" t="s">
        <v>2294</v>
      </c>
      <c r="B1007" s="6" t="s">
        <v>692</v>
      </c>
      <c r="C1007" s="6">
        <v>3</v>
      </c>
      <c r="D1007" s="6">
        <v>1</v>
      </c>
      <c r="E1007" s="46" t="str">
        <f t="shared" si="48"/>
        <v/>
      </c>
      <c r="F1007" s="81" t="str">
        <f>IF(E1007="기사임",(COUNTIF($B$2:B1007,B1007)-COUNTIFS($B$2:B1006,B1007,$E$2:E1006,"")),"")</f>
        <v/>
      </c>
      <c r="G1007" s="46" t="str">
        <f>IF(F1007=1,COUNTIF($F$1:F1007,1),"")</f>
        <v/>
      </c>
      <c r="H1007" s="46">
        <f t="shared" si="49"/>
        <v>0</v>
      </c>
      <c r="I1007" s="46" t="b">
        <f t="shared" si="50"/>
        <v>0</v>
      </c>
      <c r="J1007" s="46" t="str">
        <f>IF(I1007=FALSE,"",B1007&amp;"@"&amp;COUNTIFS($B$2:B1007,B1007,$I$2:I1007,TRUE))</f>
        <v/>
      </c>
    </row>
    <row r="1008" spans="1:10">
      <c r="A1008" s="6" t="s">
        <v>473</v>
      </c>
      <c r="B1008" s="6" t="s">
        <v>697</v>
      </c>
      <c r="C1008" s="6">
        <v>3</v>
      </c>
      <c r="D1008" s="6">
        <v>2</v>
      </c>
      <c r="E1008" s="46" t="str">
        <f t="shared" si="48"/>
        <v/>
      </c>
      <c r="F1008" s="81" t="str">
        <f>IF(E1008="기사임",(COUNTIF($B$2:B1008,B1008)-COUNTIFS($B$2:B1007,B1008,$E$2:E1007,"")),"")</f>
        <v/>
      </c>
      <c r="G1008" s="46" t="str">
        <f>IF(F1008=1,COUNTIF($F$1:F1008,1),"")</f>
        <v/>
      </c>
      <c r="H1008" s="46">
        <f t="shared" si="49"/>
        <v>0</v>
      </c>
      <c r="I1008" s="46" t="b">
        <f t="shared" si="50"/>
        <v>0</v>
      </c>
      <c r="J1008" s="46" t="str">
        <f>IF(I1008=FALSE,"",B1008&amp;"@"&amp;COUNTIFS($B$2:B1008,B1008,$I$2:I1008,TRUE))</f>
        <v/>
      </c>
    </row>
    <row r="1009" spans="1:10">
      <c r="A1009" s="6" t="s">
        <v>473</v>
      </c>
      <c r="B1009" s="6" t="s">
        <v>678</v>
      </c>
      <c r="C1009" s="6">
        <v>3</v>
      </c>
      <c r="D1009" s="6">
        <v>4</v>
      </c>
      <c r="E1009" s="46" t="str">
        <f t="shared" si="48"/>
        <v/>
      </c>
      <c r="F1009" s="81" t="str">
        <f>IF(E1009="기사임",(COUNTIF($B$2:B1009,B1009)-COUNTIFS($B$2:B1008,B1009,$E$2:E1008,"")),"")</f>
        <v/>
      </c>
      <c r="G1009" s="46" t="str">
        <f>IF(F1009=1,COUNTIF($F$1:F1009,1),"")</f>
        <v/>
      </c>
      <c r="H1009" s="46">
        <f t="shared" si="49"/>
        <v>0</v>
      </c>
      <c r="I1009" s="46" t="b">
        <f t="shared" si="50"/>
        <v>0</v>
      </c>
      <c r="J1009" s="46" t="str">
        <f>IF(I1009=FALSE,"",B1009&amp;"@"&amp;COUNTIFS($B$2:B1009,B1009,$I$2:I1009,TRUE))</f>
        <v/>
      </c>
    </row>
    <row r="1010" spans="1:10">
      <c r="A1010" s="6" t="s">
        <v>473</v>
      </c>
      <c r="B1010" s="6" t="s">
        <v>1271</v>
      </c>
      <c r="C1010" s="6">
        <v>3</v>
      </c>
      <c r="D1010" s="6">
        <v>3</v>
      </c>
      <c r="E1010" s="46" t="str">
        <f t="shared" si="48"/>
        <v/>
      </c>
      <c r="F1010" s="81" t="str">
        <f>IF(E1010="기사임",(COUNTIF($B$2:B1010,B1010)-COUNTIFS($B$2:B1009,B1010,$E$2:E1009,"")),"")</f>
        <v/>
      </c>
      <c r="G1010" s="46" t="str">
        <f>IF(F1010=1,COUNTIF($F$1:F1010,1),"")</f>
        <v/>
      </c>
      <c r="H1010" s="46">
        <f t="shared" si="49"/>
        <v>0</v>
      </c>
      <c r="I1010" s="46" t="b">
        <f t="shared" si="50"/>
        <v>0</v>
      </c>
      <c r="J1010" s="46" t="str">
        <f>IF(I1010=FALSE,"",B1010&amp;"@"&amp;COUNTIFS($B$2:B1010,B1010,$I$2:I1010,TRUE))</f>
        <v/>
      </c>
    </row>
    <row r="1011" spans="1:10">
      <c r="A1011" s="6" t="s">
        <v>473</v>
      </c>
      <c r="B1011" s="6" t="s">
        <v>693</v>
      </c>
      <c r="C1011" s="6">
        <v>3</v>
      </c>
      <c r="D1011" s="6">
        <v>3</v>
      </c>
      <c r="E1011" s="46" t="str">
        <f t="shared" si="48"/>
        <v/>
      </c>
      <c r="F1011" s="81" t="str">
        <f>IF(E1011="기사임",(COUNTIF($B$2:B1011,B1011)-COUNTIFS($B$2:B1010,B1011,$E$2:E1010,"")),"")</f>
        <v/>
      </c>
      <c r="G1011" s="46" t="str">
        <f>IF(F1011=1,COUNTIF($F$1:F1011,1),"")</f>
        <v/>
      </c>
      <c r="H1011" s="46">
        <f t="shared" si="49"/>
        <v>0</v>
      </c>
      <c r="I1011" s="46" t="b">
        <f t="shared" si="50"/>
        <v>0</v>
      </c>
      <c r="J1011" s="46" t="str">
        <f>IF(I1011=FALSE,"",B1011&amp;"@"&amp;COUNTIFS($B$2:B1011,B1011,$I$2:I1011,TRUE))</f>
        <v/>
      </c>
    </row>
    <row r="1012" spans="1:10">
      <c r="A1012" s="6" t="s">
        <v>473</v>
      </c>
      <c r="B1012" s="6" t="s">
        <v>698</v>
      </c>
      <c r="C1012" s="6">
        <v>3</v>
      </c>
      <c r="D1012" s="6">
        <v>4</v>
      </c>
      <c r="E1012" s="46" t="str">
        <f t="shared" si="48"/>
        <v/>
      </c>
      <c r="F1012" s="81" t="str">
        <f>IF(E1012="기사임",(COUNTIF($B$2:B1012,B1012)-COUNTIFS($B$2:B1011,B1012,$E$2:E1011,"")),"")</f>
        <v/>
      </c>
      <c r="G1012" s="46" t="str">
        <f>IF(F1012=1,COUNTIF($F$1:F1012,1),"")</f>
        <v/>
      </c>
      <c r="H1012" s="46">
        <f t="shared" si="49"/>
        <v>0</v>
      </c>
      <c r="I1012" s="46" t="b">
        <f t="shared" si="50"/>
        <v>0</v>
      </c>
      <c r="J1012" s="46" t="str">
        <f>IF(I1012=FALSE,"",B1012&amp;"@"&amp;COUNTIFS($B$2:B1012,B1012,$I$2:I1012,TRUE))</f>
        <v/>
      </c>
    </row>
    <row r="1013" spans="1:10">
      <c r="A1013" s="6" t="s">
        <v>2286</v>
      </c>
      <c r="B1013" s="6" t="s">
        <v>676</v>
      </c>
      <c r="C1013" s="6">
        <v>3</v>
      </c>
      <c r="D1013" s="6">
        <v>3</v>
      </c>
      <c r="E1013" s="46" t="str">
        <f t="shared" si="48"/>
        <v/>
      </c>
      <c r="F1013" s="81" t="str">
        <f>IF(E1013="기사임",(COUNTIF($B$2:B1013,B1013)-COUNTIFS($B$2:B1012,B1013,$E$2:E1012,"")),"")</f>
        <v/>
      </c>
      <c r="G1013" s="46" t="str">
        <f>IF(F1013=1,COUNTIF($F$1:F1013,1),"")</f>
        <v/>
      </c>
      <c r="H1013" s="46">
        <f t="shared" si="49"/>
        <v>0</v>
      </c>
      <c r="I1013" s="46" t="b">
        <f t="shared" si="50"/>
        <v>0</v>
      </c>
      <c r="J1013" s="46" t="str">
        <f>IF(I1013=FALSE,"",B1013&amp;"@"&amp;COUNTIFS($B$2:B1013,B1013,$I$2:I1013,TRUE))</f>
        <v/>
      </c>
    </row>
    <row r="1014" spans="1:10">
      <c r="A1014" s="6" t="s">
        <v>2286</v>
      </c>
      <c r="B1014" s="6" t="s">
        <v>694</v>
      </c>
      <c r="C1014" s="6">
        <v>3</v>
      </c>
      <c r="D1014" s="6">
        <v>2</v>
      </c>
      <c r="E1014" s="46" t="str">
        <f t="shared" si="48"/>
        <v/>
      </c>
      <c r="F1014" s="81" t="str">
        <f>IF(E1014="기사임",(COUNTIF($B$2:B1014,B1014)-COUNTIFS($B$2:B1013,B1014,$E$2:E1013,"")),"")</f>
        <v/>
      </c>
      <c r="G1014" s="46" t="str">
        <f>IF(F1014=1,COUNTIF($F$1:F1014,1),"")</f>
        <v/>
      </c>
      <c r="H1014" s="46">
        <f t="shared" si="49"/>
        <v>1</v>
      </c>
      <c r="I1014" s="46" t="b">
        <f t="shared" si="50"/>
        <v>0</v>
      </c>
      <c r="J1014" s="46" t="str">
        <f>IF(I1014=FALSE,"",B1014&amp;"@"&amp;COUNTIFS($B$2:B1014,B1014,$I$2:I1014,TRUE))</f>
        <v/>
      </c>
    </row>
    <row r="1015" spans="1:10">
      <c r="A1015" s="6" t="s">
        <v>498</v>
      </c>
      <c r="B1015" s="6" t="s">
        <v>677</v>
      </c>
      <c r="C1015" s="6">
        <v>3</v>
      </c>
      <c r="D1015" s="6">
        <v>3</v>
      </c>
      <c r="E1015" s="46" t="str">
        <f t="shared" si="48"/>
        <v/>
      </c>
      <c r="F1015" s="81" t="str">
        <f>IF(E1015="기사임",(COUNTIF($B$2:B1015,B1015)-COUNTIFS($B$2:B1014,B1015,$E$2:E1014,"")),"")</f>
        <v/>
      </c>
      <c r="G1015" s="46" t="str">
        <f>IF(F1015=1,COUNTIF($F$1:F1015,1),"")</f>
        <v/>
      </c>
      <c r="H1015" s="46">
        <f t="shared" si="49"/>
        <v>0</v>
      </c>
      <c r="I1015" s="46" t="b">
        <f t="shared" si="50"/>
        <v>0</v>
      </c>
      <c r="J1015" s="46" t="str">
        <f>IF(I1015=FALSE,"",B1015&amp;"@"&amp;COUNTIFS($B$2:B1015,B1015,$I$2:I1015,TRUE))</f>
        <v/>
      </c>
    </row>
    <row r="1016" spans="1:10">
      <c r="A1016" s="6" t="s">
        <v>498</v>
      </c>
      <c r="B1016" s="6" t="s">
        <v>680</v>
      </c>
      <c r="C1016" s="6">
        <v>3</v>
      </c>
      <c r="D1016" s="6">
        <v>3</v>
      </c>
      <c r="E1016" s="46" t="str">
        <f t="shared" si="48"/>
        <v/>
      </c>
      <c r="F1016" s="81" t="str">
        <f>IF(E1016="기사임",(COUNTIF($B$2:B1016,B1016)-COUNTIFS($B$2:B1015,B1016,$E$2:E1015,"")),"")</f>
        <v/>
      </c>
      <c r="G1016" s="46" t="str">
        <f>IF(F1016=1,COUNTIF($F$1:F1016,1),"")</f>
        <v/>
      </c>
      <c r="H1016" s="46">
        <f t="shared" si="49"/>
        <v>0</v>
      </c>
      <c r="I1016" s="46" t="b">
        <f t="shared" si="50"/>
        <v>0</v>
      </c>
      <c r="J1016" s="46" t="str">
        <f>IF(I1016=FALSE,"",B1016&amp;"@"&amp;COUNTIFS($B$2:B1016,B1016,$I$2:I1016,TRUE))</f>
        <v/>
      </c>
    </row>
    <row r="1017" spans="1:10">
      <c r="A1017" s="6" t="s">
        <v>517</v>
      </c>
      <c r="B1017" s="6" t="s">
        <v>677</v>
      </c>
      <c r="C1017" s="6">
        <v>3</v>
      </c>
      <c r="D1017" s="6">
        <v>2</v>
      </c>
      <c r="E1017" s="46" t="str">
        <f t="shared" si="48"/>
        <v/>
      </c>
      <c r="F1017" s="81" t="str">
        <f>IF(E1017="기사임",(COUNTIF($B$2:B1017,B1017)-COUNTIFS($B$2:B1016,B1017,$E$2:E1016,"")),"")</f>
        <v/>
      </c>
      <c r="G1017" s="46" t="str">
        <f>IF(F1017=1,COUNTIF($F$1:F1017,1),"")</f>
        <v/>
      </c>
      <c r="H1017" s="46">
        <f t="shared" si="49"/>
        <v>0</v>
      </c>
      <c r="I1017" s="46" t="b">
        <f t="shared" si="50"/>
        <v>0</v>
      </c>
      <c r="J1017" s="46" t="str">
        <f>IF(I1017=FALSE,"",B1017&amp;"@"&amp;COUNTIFS($B$2:B1017,B1017,$I$2:I1017,TRUE))</f>
        <v/>
      </c>
    </row>
    <row r="1018" spans="1:10">
      <c r="A1018" s="6" t="s">
        <v>472</v>
      </c>
      <c r="B1018" s="6" t="s">
        <v>705</v>
      </c>
      <c r="C1018" s="6">
        <v>2</v>
      </c>
      <c r="D1018" s="6">
        <v>1</v>
      </c>
      <c r="E1018" s="46" t="str">
        <f t="shared" si="48"/>
        <v/>
      </c>
      <c r="F1018" s="81" t="str">
        <f>IF(E1018="기사임",(COUNTIF($B$2:B1018,B1018)-COUNTIFS($B$2:B1017,B1018,$E$2:E1017,"")),"")</f>
        <v/>
      </c>
      <c r="G1018" s="46" t="str">
        <f>IF(F1018=1,COUNTIF($F$1:F1018,1),"")</f>
        <v/>
      </c>
      <c r="H1018" s="46">
        <f t="shared" si="49"/>
        <v>0</v>
      </c>
      <c r="I1018" s="46" t="b">
        <f t="shared" si="50"/>
        <v>0</v>
      </c>
      <c r="J1018" s="46" t="str">
        <f>IF(I1018=FALSE,"",B1018&amp;"@"&amp;COUNTIFS($B$2:B1018,B1018,$I$2:I1018,TRUE))</f>
        <v/>
      </c>
    </row>
    <row r="1019" spans="1:10">
      <c r="A1019" s="6" t="s">
        <v>472</v>
      </c>
      <c r="B1019" s="6" t="s">
        <v>732</v>
      </c>
      <c r="C1019" s="6">
        <v>2</v>
      </c>
      <c r="D1019" s="6">
        <v>1</v>
      </c>
      <c r="E1019" s="46" t="str">
        <f t="shared" si="48"/>
        <v/>
      </c>
      <c r="F1019" s="81" t="str">
        <f>IF(E1019="기사임",(COUNTIF($B$2:B1019,B1019)-COUNTIFS($B$2:B1018,B1019,$E$2:E1018,"")),"")</f>
        <v/>
      </c>
      <c r="G1019" s="46" t="str">
        <f>IF(F1019=1,COUNTIF($F$1:F1019,1),"")</f>
        <v/>
      </c>
      <c r="H1019" s="46">
        <f t="shared" si="49"/>
        <v>0</v>
      </c>
      <c r="I1019" s="46" t="b">
        <f t="shared" si="50"/>
        <v>0</v>
      </c>
      <c r="J1019" s="46" t="str">
        <f>IF(I1019=FALSE,"",B1019&amp;"@"&amp;COUNTIFS($B$2:B1019,B1019,$I$2:I1019,TRUE))</f>
        <v/>
      </c>
    </row>
    <row r="1020" spans="1:10">
      <c r="A1020" s="6" t="s">
        <v>472</v>
      </c>
      <c r="B1020" s="6" t="s">
        <v>716</v>
      </c>
      <c r="C1020" s="6">
        <v>2</v>
      </c>
      <c r="D1020" s="6">
        <v>2</v>
      </c>
      <c r="E1020" s="46" t="str">
        <f t="shared" si="48"/>
        <v/>
      </c>
      <c r="F1020" s="81" t="str">
        <f>IF(E1020="기사임",(COUNTIF($B$2:B1020,B1020)-COUNTIFS($B$2:B1019,B1020,$E$2:E1019,"")),"")</f>
        <v/>
      </c>
      <c r="G1020" s="46" t="str">
        <f>IF(F1020=1,COUNTIF($F$1:F1020,1),"")</f>
        <v/>
      </c>
      <c r="H1020" s="46">
        <f t="shared" si="49"/>
        <v>0</v>
      </c>
      <c r="I1020" s="46" t="b">
        <f t="shared" si="50"/>
        <v>0</v>
      </c>
      <c r="J1020" s="46" t="str">
        <f>IF(I1020=FALSE,"",B1020&amp;"@"&amp;COUNTIFS($B$2:B1020,B1020,$I$2:I1020,TRUE))</f>
        <v/>
      </c>
    </row>
    <row r="1021" spans="1:10">
      <c r="A1021" s="6" t="s">
        <v>472</v>
      </c>
      <c r="B1021" s="6" t="s">
        <v>700</v>
      </c>
      <c r="C1021" s="6">
        <v>2</v>
      </c>
      <c r="D1021" s="6">
        <v>2</v>
      </c>
      <c r="E1021" s="46" t="str">
        <f t="shared" si="48"/>
        <v/>
      </c>
      <c r="F1021" s="81" t="str">
        <f>IF(E1021="기사임",(COUNTIF($B$2:B1021,B1021)-COUNTIFS($B$2:B1020,B1021,$E$2:E1020,"")),"")</f>
        <v/>
      </c>
      <c r="G1021" s="46" t="str">
        <f>IF(F1021=1,COUNTIF($F$1:F1021,1),"")</f>
        <v/>
      </c>
      <c r="H1021" s="46">
        <f t="shared" si="49"/>
        <v>0</v>
      </c>
      <c r="I1021" s="46" t="b">
        <f t="shared" si="50"/>
        <v>0</v>
      </c>
      <c r="J1021" s="46" t="str">
        <f>IF(I1021=FALSE,"",B1021&amp;"@"&amp;COUNTIFS($B$2:B1021,B1021,$I$2:I1021,TRUE))</f>
        <v/>
      </c>
    </row>
    <row r="1022" spans="1:10">
      <c r="A1022" s="6" t="s">
        <v>553</v>
      </c>
      <c r="B1022" s="6" t="s">
        <v>685</v>
      </c>
      <c r="C1022" s="6">
        <v>2</v>
      </c>
      <c r="D1022" s="6">
        <v>2</v>
      </c>
      <c r="E1022" s="46" t="str">
        <f t="shared" si="48"/>
        <v>기사임</v>
      </c>
      <c r="F1022" s="81">
        <f>IF(E1022="기사임",(COUNTIF($B$2:B1022,B1022)-COUNTIFS($B$2:B1021,B1022,$E$2:E1021,"")),"")</f>
        <v>12</v>
      </c>
      <c r="G1022" s="46" t="str">
        <f>IF(F1022=1,COUNTIF($F$1:F1022,1),"")</f>
        <v/>
      </c>
      <c r="H1022" s="46">
        <f t="shared" si="49"/>
        <v>0</v>
      </c>
      <c r="I1022" s="46" t="b">
        <f t="shared" si="50"/>
        <v>0</v>
      </c>
      <c r="J1022" s="46" t="str">
        <f>IF(I1022=FALSE,"",B1022&amp;"@"&amp;COUNTIFS($B$2:B1022,B1022,$I$2:I1022,TRUE))</f>
        <v/>
      </c>
    </row>
    <row r="1023" spans="1:10">
      <c r="A1023" s="6" t="s">
        <v>553</v>
      </c>
      <c r="B1023" s="6" t="s">
        <v>689</v>
      </c>
      <c r="C1023" s="6">
        <v>2</v>
      </c>
      <c r="D1023" s="6">
        <v>2</v>
      </c>
      <c r="E1023" s="46" t="str">
        <f t="shared" si="48"/>
        <v>기사임</v>
      </c>
      <c r="F1023" s="81">
        <f>IF(E1023="기사임",(COUNTIF($B$2:B1023,B1023)-COUNTIFS($B$2:B1022,B1023,$E$2:E1022,"")),"")</f>
        <v>7</v>
      </c>
      <c r="G1023" s="46" t="str">
        <f>IF(F1023=1,COUNTIF($F$1:F1023,1),"")</f>
        <v/>
      </c>
      <c r="H1023" s="46">
        <f t="shared" si="49"/>
        <v>0</v>
      </c>
      <c r="I1023" s="46" t="b">
        <f t="shared" si="50"/>
        <v>0</v>
      </c>
      <c r="J1023" s="46" t="str">
        <f>IF(I1023=FALSE,"",B1023&amp;"@"&amp;COUNTIFS($B$2:B1023,B1023,$I$2:I1023,TRUE))</f>
        <v/>
      </c>
    </row>
    <row r="1024" spans="1:10">
      <c r="A1024" s="6" t="s">
        <v>553</v>
      </c>
      <c r="B1024" s="6" t="s">
        <v>1695</v>
      </c>
      <c r="C1024" s="6">
        <v>2</v>
      </c>
      <c r="D1024" s="6">
        <v>1</v>
      </c>
      <c r="E1024" s="46" t="str">
        <f t="shared" si="48"/>
        <v>기사임</v>
      </c>
      <c r="F1024" s="81">
        <f>IF(E1024="기사임",(COUNTIF($B$2:B1024,B1024)-COUNTIFS($B$2:B1023,B1024,$E$2:E1023,"")),"")</f>
        <v>1</v>
      </c>
      <c r="G1024" s="46">
        <f>IF(F1024=1,COUNTIF($F$1:F1024,1),"")</f>
        <v>49</v>
      </c>
      <c r="H1024" s="46">
        <f t="shared" si="49"/>
        <v>0</v>
      </c>
      <c r="I1024" s="46" t="b">
        <f t="shared" si="50"/>
        <v>0</v>
      </c>
      <c r="J1024" s="46" t="str">
        <f>IF(I1024=FALSE,"",B1024&amp;"@"&amp;COUNTIFS($B$2:B1024,B1024,$I$2:I1024,TRUE))</f>
        <v/>
      </c>
    </row>
    <row r="1025" spans="1:10">
      <c r="A1025" s="6" t="s">
        <v>553</v>
      </c>
      <c r="B1025" s="6" t="s">
        <v>712</v>
      </c>
      <c r="C1025" s="6">
        <v>2</v>
      </c>
      <c r="D1025" s="6">
        <v>1</v>
      </c>
      <c r="E1025" s="46" t="str">
        <f t="shared" si="48"/>
        <v>기사임</v>
      </c>
      <c r="F1025" s="81">
        <f>IF(E1025="기사임",(COUNTIF($B$2:B1025,B1025)-COUNTIFS($B$2:B1024,B1025,$E$2:E1024,"")),"")</f>
        <v>5</v>
      </c>
      <c r="G1025" s="46" t="str">
        <f>IF(F1025=1,COUNTIF($F$1:F1025,1),"")</f>
        <v/>
      </c>
      <c r="H1025" s="46">
        <f t="shared" si="49"/>
        <v>0</v>
      </c>
      <c r="I1025" s="46" t="b">
        <f t="shared" si="50"/>
        <v>0</v>
      </c>
      <c r="J1025" s="46" t="str">
        <f>IF(I1025=FALSE,"",B1025&amp;"@"&amp;COUNTIFS($B$2:B1025,B1025,$I$2:I1025,TRUE))</f>
        <v/>
      </c>
    </row>
    <row r="1026" spans="1:10">
      <c r="A1026" s="6" t="s">
        <v>618</v>
      </c>
      <c r="B1026" s="6" t="s">
        <v>677</v>
      </c>
      <c r="C1026" s="6">
        <v>2</v>
      </c>
      <c r="D1026" s="6">
        <v>2</v>
      </c>
      <c r="E1026" s="46" t="str">
        <f t="shared" ref="E1026:E1089" si="51">IF(AND(LEFT(A1026,17)="/global/archives/",ISNUMBER(_xlfn.NUMBERVALUE(MID(A1026,18,1))),ISERROR(FIND("ckattempt",A1026)),ISERROR(FIND("preview",A1026))),"기사임","")</f>
        <v>기사임</v>
      </c>
      <c r="F1026" s="81">
        <f>IF(E1026="기사임",(COUNTIF($B$2:B1026,B1026)-COUNTIFS($B$2:B1025,B1026,$E$2:E1025,"")),"")</f>
        <v>100</v>
      </c>
      <c r="G1026" s="46" t="str">
        <f>IF(F1026=1,COUNTIF($F$1:F1026,1),"")</f>
        <v/>
      </c>
      <c r="H1026" s="46">
        <f t="shared" ref="H1026:H1089" si="52">COUNTIF($L$2:$L$4,B1026)</f>
        <v>0</v>
      </c>
      <c r="I1026" s="46" t="b">
        <f t="shared" si="50"/>
        <v>0</v>
      </c>
      <c r="J1026" s="46" t="str">
        <f>IF(I1026=FALSE,"",B1026&amp;"@"&amp;COUNTIFS($B$2:B1026,B1026,$I$2:I1026,TRUE))</f>
        <v/>
      </c>
    </row>
    <row r="1027" spans="1:10">
      <c r="A1027" s="6" t="s">
        <v>658</v>
      </c>
      <c r="B1027" s="6" t="s">
        <v>691</v>
      </c>
      <c r="C1027" s="6">
        <v>2</v>
      </c>
      <c r="D1027" s="6">
        <v>1</v>
      </c>
      <c r="E1027" s="46" t="str">
        <f t="shared" si="51"/>
        <v>기사임</v>
      </c>
      <c r="F1027" s="81">
        <f>IF(E1027="기사임",(COUNTIF($B$2:B1027,B1027)-COUNTIFS($B$2:B1026,B1027,$E$2:E1026,"")),"")</f>
        <v>11</v>
      </c>
      <c r="G1027" s="46" t="str">
        <f>IF(F1027=1,COUNTIF($F$1:F1027,1),"")</f>
        <v/>
      </c>
      <c r="H1027" s="46">
        <f t="shared" si="52"/>
        <v>0</v>
      </c>
      <c r="I1027" s="46" t="b">
        <f t="shared" ref="I1027:I1090" si="53">AND(H1027=1,F1027&gt;=1,F1027&lt;&gt;"")</f>
        <v>0</v>
      </c>
      <c r="J1027" s="46" t="str">
        <f>IF(I1027=FALSE,"",B1027&amp;"@"&amp;COUNTIFS($B$2:B1027,B1027,$I$2:I1027,TRUE))</f>
        <v/>
      </c>
    </row>
    <row r="1028" spans="1:10">
      <c r="A1028" s="6" t="s">
        <v>2063</v>
      </c>
      <c r="B1028" s="6" t="s">
        <v>694</v>
      </c>
      <c r="C1028" s="6">
        <v>2</v>
      </c>
      <c r="D1028" s="6">
        <v>1</v>
      </c>
      <c r="E1028" s="46" t="str">
        <f t="shared" si="51"/>
        <v>기사임</v>
      </c>
      <c r="F1028" s="81">
        <f>IF(E1028="기사임",(COUNTIF($B$2:B1028,B1028)-COUNTIFS($B$2:B1027,B1028,$E$2:E1027,"")),"")</f>
        <v>13</v>
      </c>
      <c r="G1028" s="46" t="str">
        <f>IF(F1028=1,COUNTIF($F$1:F1028,1),"")</f>
        <v/>
      </c>
      <c r="H1028" s="46">
        <f t="shared" si="52"/>
        <v>1</v>
      </c>
      <c r="I1028" s="46" t="b">
        <f t="shared" si="53"/>
        <v>1</v>
      </c>
      <c r="J1028" s="46" t="str">
        <f>IF(I1028=FALSE,"",B1028&amp;"@"&amp;COUNTIFS($B$2:B1028,B1028,$I$2:I1028,TRUE))</f>
        <v>Vietnam@13</v>
      </c>
    </row>
    <row r="1029" spans="1:10">
      <c r="A1029" s="6" t="s">
        <v>619</v>
      </c>
      <c r="B1029" s="6" t="s">
        <v>675</v>
      </c>
      <c r="C1029" s="6">
        <v>2</v>
      </c>
      <c r="D1029" s="6">
        <v>2</v>
      </c>
      <c r="E1029" s="46" t="str">
        <f t="shared" si="51"/>
        <v>기사임</v>
      </c>
      <c r="F1029" s="81">
        <f>IF(E1029="기사임",(COUNTIF($B$2:B1029,B1029)-COUNTIFS($B$2:B1028,B1029,$E$2:E1028,"")),"")</f>
        <v>125</v>
      </c>
      <c r="G1029" s="46" t="str">
        <f>IF(F1029=1,COUNTIF($F$1:F1029,1),"")</f>
        <v/>
      </c>
      <c r="H1029" s="46">
        <f t="shared" si="52"/>
        <v>1</v>
      </c>
      <c r="I1029" s="46" t="b">
        <f t="shared" si="53"/>
        <v>1</v>
      </c>
      <c r="J1029" s="46" t="str">
        <f>IF(I1029=FALSE,"",B1029&amp;"@"&amp;COUNTIFS($B$2:B1029,B1029,$I$2:I1029,TRUE))</f>
        <v>South Korea@125</v>
      </c>
    </row>
    <row r="1030" spans="1:10">
      <c r="A1030" s="6" t="s">
        <v>530</v>
      </c>
      <c r="B1030" s="6" t="s">
        <v>705</v>
      </c>
      <c r="C1030" s="6">
        <v>2</v>
      </c>
      <c r="D1030" s="6">
        <v>2</v>
      </c>
      <c r="E1030" s="46" t="str">
        <f t="shared" si="51"/>
        <v>기사임</v>
      </c>
      <c r="F1030" s="81">
        <f>IF(E1030="기사임",(COUNTIF($B$2:B1030,B1030)-COUNTIFS($B$2:B1029,B1030,$E$2:E1029,"")),"")</f>
        <v>1</v>
      </c>
      <c r="G1030" s="46">
        <f>IF(F1030=1,COUNTIF($F$1:F1030,1),"")</f>
        <v>50</v>
      </c>
      <c r="H1030" s="46">
        <f t="shared" si="52"/>
        <v>0</v>
      </c>
      <c r="I1030" s="46" t="b">
        <f t="shared" si="53"/>
        <v>0</v>
      </c>
      <c r="J1030" s="46" t="str">
        <f>IF(I1030=FALSE,"",B1030&amp;"@"&amp;COUNTIFS($B$2:B1030,B1030,$I$2:I1030,TRUE))</f>
        <v/>
      </c>
    </row>
    <row r="1031" spans="1:10">
      <c r="A1031" s="6" t="s">
        <v>632</v>
      </c>
      <c r="B1031" s="6" t="s">
        <v>1378</v>
      </c>
      <c r="C1031" s="6">
        <v>2</v>
      </c>
      <c r="D1031" s="6">
        <v>1</v>
      </c>
      <c r="E1031" s="46" t="str">
        <f t="shared" si="51"/>
        <v>기사임</v>
      </c>
      <c r="F1031" s="81">
        <f>IF(E1031="기사임",(COUNTIF($B$2:B1031,B1031)-COUNTIFS($B$2:B1030,B1031,$E$2:E1030,"")),"")</f>
        <v>1</v>
      </c>
      <c r="G1031" s="46">
        <f>IF(F1031=1,COUNTIF($F$1:F1031,1),"")</f>
        <v>51</v>
      </c>
      <c r="H1031" s="46">
        <f t="shared" si="52"/>
        <v>0</v>
      </c>
      <c r="I1031" s="46" t="b">
        <f t="shared" si="53"/>
        <v>0</v>
      </c>
      <c r="J1031" s="46" t="str">
        <f>IF(I1031=FALSE,"",B1031&amp;"@"&amp;COUNTIFS($B$2:B1031,B1031,$I$2:I1031,TRUE))</f>
        <v/>
      </c>
    </row>
    <row r="1032" spans="1:10">
      <c r="A1032" s="6" t="s">
        <v>632</v>
      </c>
      <c r="B1032" s="6" t="s">
        <v>676</v>
      </c>
      <c r="C1032" s="6">
        <v>2</v>
      </c>
      <c r="D1032" s="6">
        <v>2</v>
      </c>
      <c r="E1032" s="46" t="str">
        <f t="shared" si="51"/>
        <v>기사임</v>
      </c>
      <c r="F1032" s="81">
        <f>IF(E1032="기사임",(COUNTIF($B$2:B1032,B1032)-COUNTIFS($B$2:B1031,B1032,$E$2:E1031,"")),"")</f>
        <v>111</v>
      </c>
      <c r="G1032" s="46" t="str">
        <f>IF(F1032=1,COUNTIF($F$1:F1032,1),"")</f>
        <v/>
      </c>
      <c r="H1032" s="46">
        <f t="shared" si="52"/>
        <v>0</v>
      </c>
      <c r="I1032" s="46" t="b">
        <f t="shared" si="53"/>
        <v>0</v>
      </c>
      <c r="J1032" s="46" t="str">
        <f>IF(I1032=FALSE,"",B1032&amp;"@"&amp;COUNTIFS($B$2:B1032,B1032,$I$2:I1032,TRUE))</f>
        <v/>
      </c>
    </row>
    <row r="1033" spans="1:10">
      <c r="A1033" s="6" t="s">
        <v>1966</v>
      </c>
      <c r="B1033" s="6" t="s">
        <v>677</v>
      </c>
      <c r="C1033" s="6">
        <v>2</v>
      </c>
      <c r="D1033" s="6">
        <v>2</v>
      </c>
      <c r="E1033" s="46" t="str">
        <f t="shared" si="51"/>
        <v>기사임</v>
      </c>
      <c r="F1033" s="81">
        <f>IF(E1033="기사임",(COUNTIF($B$2:B1033,B1033)-COUNTIFS($B$2:B1032,B1033,$E$2:E1032,"")),"")</f>
        <v>101</v>
      </c>
      <c r="G1033" s="46" t="str">
        <f>IF(F1033=1,COUNTIF($F$1:F1033,1),"")</f>
        <v/>
      </c>
      <c r="H1033" s="46">
        <f t="shared" si="52"/>
        <v>0</v>
      </c>
      <c r="I1033" s="46" t="b">
        <f t="shared" si="53"/>
        <v>0</v>
      </c>
      <c r="J1033" s="46" t="str">
        <f>IF(I1033=FALSE,"",B1033&amp;"@"&amp;COUNTIFS($B$2:B1033,B1033,$I$2:I1033,TRUE))</f>
        <v/>
      </c>
    </row>
    <row r="1034" spans="1:10">
      <c r="A1034" s="6" t="s">
        <v>1966</v>
      </c>
      <c r="B1034" s="6" t="s">
        <v>676</v>
      </c>
      <c r="C1034" s="6">
        <v>2</v>
      </c>
      <c r="D1034" s="6">
        <v>2</v>
      </c>
      <c r="E1034" s="46" t="str">
        <f t="shared" si="51"/>
        <v>기사임</v>
      </c>
      <c r="F1034" s="81">
        <f>IF(E1034="기사임",(COUNTIF($B$2:B1034,B1034)-COUNTIFS($B$2:B1033,B1034,$E$2:E1033,"")),"")</f>
        <v>112</v>
      </c>
      <c r="G1034" s="46" t="str">
        <f>IF(F1034=1,COUNTIF($F$1:F1034,1),"")</f>
        <v/>
      </c>
      <c r="H1034" s="46">
        <f t="shared" si="52"/>
        <v>0</v>
      </c>
      <c r="I1034" s="46" t="b">
        <f t="shared" si="53"/>
        <v>0</v>
      </c>
      <c r="J1034" s="46" t="str">
        <f>IF(I1034=FALSE,"",B1034&amp;"@"&amp;COUNTIFS($B$2:B1034,B1034,$I$2:I1034,TRUE))</f>
        <v/>
      </c>
    </row>
    <row r="1035" spans="1:10">
      <c r="A1035" s="6" t="s">
        <v>1969</v>
      </c>
      <c r="B1035" s="6" t="s">
        <v>675</v>
      </c>
      <c r="C1035" s="6">
        <v>2</v>
      </c>
      <c r="D1035" s="6">
        <v>2</v>
      </c>
      <c r="E1035" s="46" t="str">
        <f t="shared" si="51"/>
        <v>기사임</v>
      </c>
      <c r="F1035" s="81">
        <f>IF(E1035="기사임",(COUNTIF($B$2:B1035,B1035)-COUNTIFS($B$2:B1034,B1035,$E$2:E1034,"")),"")</f>
        <v>126</v>
      </c>
      <c r="G1035" s="46" t="str">
        <f>IF(F1035=1,COUNTIF($F$1:F1035,1),"")</f>
        <v/>
      </c>
      <c r="H1035" s="46">
        <f t="shared" si="52"/>
        <v>1</v>
      </c>
      <c r="I1035" s="46" t="b">
        <f t="shared" si="53"/>
        <v>1</v>
      </c>
      <c r="J1035" s="46" t="str">
        <f>IF(I1035=FALSE,"",B1035&amp;"@"&amp;COUNTIFS($B$2:B1035,B1035,$I$2:I1035,TRUE))</f>
        <v>South Korea@126</v>
      </c>
    </row>
    <row r="1036" spans="1:10">
      <c r="A1036" s="6" t="s">
        <v>604</v>
      </c>
      <c r="B1036" s="6" t="s">
        <v>676</v>
      </c>
      <c r="C1036" s="6">
        <v>2</v>
      </c>
      <c r="D1036" s="6">
        <v>2</v>
      </c>
      <c r="E1036" s="46" t="str">
        <f t="shared" si="51"/>
        <v>기사임</v>
      </c>
      <c r="F1036" s="81">
        <f>IF(E1036="기사임",(COUNTIF($B$2:B1036,B1036)-COUNTIFS($B$2:B1035,B1036,$E$2:E1035,"")),"")</f>
        <v>113</v>
      </c>
      <c r="G1036" s="46" t="str">
        <f>IF(F1036=1,COUNTIF($F$1:F1036,1),"")</f>
        <v/>
      </c>
      <c r="H1036" s="46">
        <f t="shared" si="52"/>
        <v>0</v>
      </c>
      <c r="I1036" s="46" t="b">
        <f t="shared" si="53"/>
        <v>0</v>
      </c>
      <c r="J1036" s="46" t="str">
        <f>IF(I1036=FALSE,"",B1036&amp;"@"&amp;COUNTIFS($B$2:B1036,B1036,$I$2:I1036,TRUE))</f>
        <v/>
      </c>
    </row>
    <row r="1037" spans="1:10">
      <c r="A1037" s="6" t="s">
        <v>480</v>
      </c>
      <c r="B1037" s="6" t="s">
        <v>683</v>
      </c>
      <c r="C1037" s="6">
        <v>2</v>
      </c>
      <c r="D1037" s="6">
        <v>2</v>
      </c>
      <c r="E1037" s="46" t="str">
        <f t="shared" si="51"/>
        <v>기사임</v>
      </c>
      <c r="F1037" s="81">
        <f>IF(E1037="기사임",(COUNTIF($B$2:B1037,B1037)-COUNTIFS($B$2:B1036,B1037,$E$2:E1036,"")),"")</f>
        <v>12</v>
      </c>
      <c r="G1037" s="46" t="str">
        <f>IF(F1037=1,COUNTIF($F$1:F1037,1),"")</f>
        <v/>
      </c>
      <c r="H1037" s="46">
        <f t="shared" si="52"/>
        <v>0</v>
      </c>
      <c r="I1037" s="46" t="b">
        <f t="shared" si="53"/>
        <v>0</v>
      </c>
      <c r="J1037" s="46" t="str">
        <f>IF(I1037=FALSE,"",B1037&amp;"@"&amp;COUNTIFS($B$2:B1037,B1037,$I$2:I1037,TRUE))</f>
        <v/>
      </c>
    </row>
    <row r="1038" spans="1:10">
      <c r="A1038" s="6" t="s">
        <v>480</v>
      </c>
      <c r="B1038" s="6" t="s">
        <v>685</v>
      </c>
      <c r="C1038" s="6">
        <v>2</v>
      </c>
      <c r="D1038" s="6">
        <v>2</v>
      </c>
      <c r="E1038" s="46" t="str">
        <f t="shared" si="51"/>
        <v>기사임</v>
      </c>
      <c r="F1038" s="81">
        <f>IF(E1038="기사임",(COUNTIF($B$2:B1038,B1038)-COUNTIFS($B$2:B1037,B1038,$E$2:E1037,"")),"")</f>
        <v>13</v>
      </c>
      <c r="G1038" s="46" t="str">
        <f>IF(F1038=1,COUNTIF($F$1:F1038,1),"")</f>
        <v/>
      </c>
      <c r="H1038" s="46">
        <f t="shared" si="52"/>
        <v>0</v>
      </c>
      <c r="I1038" s="46" t="b">
        <f t="shared" si="53"/>
        <v>0</v>
      </c>
      <c r="J1038" s="46" t="str">
        <f>IF(I1038=FALSE,"",B1038&amp;"@"&amp;COUNTIFS($B$2:B1038,B1038,$I$2:I1038,TRUE))</f>
        <v/>
      </c>
    </row>
    <row r="1039" spans="1:10">
      <c r="A1039" s="6" t="s">
        <v>480</v>
      </c>
      <c r="B1039" s="6" t="s">
        <v>679</v>
      </c>
      <c r="C1039" s="6">
        <v>2</v>
      </c>
      <c r="D1039" s="6">
        <v>3</v>
      </c>
      <c r="E1039" s="46" t="str">
        <f t="shared" si="51"/>
        <v>기사임</v>
      </c>
      <c r="F1039" s="81">
        <f>IF(E1039="기사임",(COUNTIF($B$2:B1039,B1039)-COUNTIFS($B$2:B1038,B1039,$E$2:E1038,"")),"")</f>
        <v>24</v>
      </c>
      <c r="G1039" s="46" t="str">
        <f>IF(F1039=1,COUNTIF($F$1:F1039,1),"")</f>
        <v/>
      </c>
      <c r="H1039" s="46">
        <f t="shared" si="52"/>
        <v>0</v>
      </c>
      <c r="I1039" s="46" t="b">
        <f t="shared" si="53"/>
        <v>0</v>
      </c>
      <c r="J1039" s="46" t="str">
        <f>IF(I1039=FALSE,"",B1039&amp;"@"&amp;COUNTIFS($B$2:B1039,B1039,$I$2:I1039,TRUE))</f>
        <v/>
      </c>
    </row>
    <row r="1040" spans="1:10">
      <c r="A1040" s="6" t="s">
        <v>480</v>
      </c>
      <c r="B1040" s="6" t="s">
        <v>725</v>
      </c>
      <c r="C1040" s="6">
        <v>2</v>
      </c>
      <c r="D1040" s="6">
        <v>2</v>
      </c>
      <c r="E1040" s="46" t="str">
        <f t="shared" si="51"/>
        <v>기사임</v>
      </c>
      <c r="F1040" s="81">
        <f>IF(E1040="기사임",(COUNTIF($B$2:B1040,B1040)-COUNTIFS($B$2:B1039,B1040,$E$2:E1039,"")),"")</f>
        <v>2</v>
      </c>
      <c r="G1040" s="46" t="str">
        <f>IF(F1040=1,COUNTIF($F$1:F1040,1),"")</f>
        <v/>
      </c>
      <c r="H1040" s="46">
        <f t="shared" si="52"/>
        <v>0</v>
      </c>
      <c r="I1040" s="46" t="b">
        <f t="shared" si="53"/>
        <v>0</v>
      </c>
      <c r="J1040" s="46" t="str">
        <f>IF(I1040=FALSE,"",B1040&amp;"@"&amp;COUNTIFS($B$2:B1040,B1040,$I$2:I1040,TRUE))</f>
        <v/>
      </c>
    </row>
    <row r="1041" spans="1:10">
      <c r="A1041" s="6" t="s">
        <v>2044</v>
      </c>
      <c r="B1041" s="6" t="s">
        <v>1271</v>
      </c>
      <c r="C1041" s="6">
        <v>2</v>
      </c>
      <c r="D1041" s="6">
        <v>1</v>
      </c>
      <c r="E1041" s="46" t="str">
        <f t="shared" si="51"/>
        <v>기사임</v>
      </c>
      <c r="F1041" s="81">
        <f>IF(E1041="기사임",(COUNTIF($B$2:B1041,B1041)-COUNTIFS($B$2:B1040,B1041,$E$2:E1040,"")),"")</f>
        <v>1</v>
      </c>
      <c r="G1041" s="46">
        <f>IF(F1041=1,COUNTIF($F$1:F1041,1),"")</f>
        <v>52</v>
      </c>
      <c r="H1041" s="46">
        <f t="shared" si="52"/>
        <v>0</v>
      </c>
      <c r="I1041" s="46" t="b">
        <f t="shared" si="53"/>
        <v>0</v>
      </c>
      <c r="J1041" s="46" t="str">
        <f>IF(I1041=FALSE,"",B1041&amp;"@"&amp;COUNTIFS($B$2:B1041,B1041,$I$2:I1041,TRUE))</f>
        <v/>
      </c>
    </row>
    <row r="1042" spans="1:10">
      <c r="A1042" s="6" t="s">
        <v>512</v>
      </c>
      <c r="B1042" s="6" t="s">
        <v>683</v>
      </c>
      <c r="C1042" s="6">
        <v>2</v>
      </c>
      <c r="D1042" s="6">
        <v>1</v>
      </c>
      <c r="E1042" s="46" t="str">
        <f t="shared" si="51"/>
        <v>기사임</v>
      </c>
      <c r="F1042" s="81">
        <f>IF(E1042="기사임",(COUNTIF($B$2:B1042,B1042)-COUNTIFS($B$2:B1041,B1042,$E$2:E1041,"")),"")</f>
        <v>13</v>
      </c>
      <c r="G1042" s="46" t="str">
        <f>IF(F1042=1,COUNTIF($F$1:F1042,1),"")</f>
        <v/>
      </c>
      <c r="H1042" s="46">
        <f t="shared" si="52"/>
        <v>0</v>
      </c>
      <c r="I1042" s="46" t="b">
        <f t="shared" si="53"/>
        <v>0</v>
      </c>
      <c r="J1042" s="46" t="str">
        <f>IF(I1042=FALSE,"",B1042&amp;"@"&amp;COUNTIFS($B$2:B1042,B1042,$I$2:I1042,TRUE))</f>
        <v/>
      </c>
    </row>
    <row r="1043" spans="1:10">
      <c r="A1043" s="6" t="s">
        <v>512</v>
      </c>
      <c r="B1043" s="6" t="s">
        <v>677</v>
      </c>
      <c r="C1043" s="6">
        <v>2</v>
      </c>
      <c r="D1043" s="6">
        <v>2</v>
      </c>
      <c r="E1043" s="46" t="str">
        <f t="shared" si="51"/>
        <v>기사임</v>
      </c>
      <c r="F1043" s="81">
        <f>IF(E1043="기사임",(COUNTIF($B$2:B1043,B1043)-COUNTIFS($B$2:B1042,B1043,$E$2:E1042,"")),"")</f>
        <v>102</v>
      </c>
      <c r="G1043" s="46" t="str">
        <f>IF(F1043=1,COUNTIF($F$1:F1043,1),"")</f>
        <v/>
      </c>
      <c r="H1043" s="46">
        <f t="shared" si="52"/>
        <v>0</v>
      </c>
      <c r="I1043" s="46" t="b">
        <f t="shared" si="53"/>
        <v>0</v>
      </c>
      <c r="J1043" s="46" t="str">
        <f>IF(I1043=FALSE,"",B1043&amp;"@"&amp;COUNTIFS($B$2:B1043,B1043,$I$2:I1043,TRUE))</f>
        <v/>
      </c>
    </row>
    <row r="1044" spans="1:10">
      <c r="A1044" s="6" t="s">
        <v>554</v>
      </c>
      <c r="B1044" s="6" t="s">
        <v>692</v>
      </c>
      <c r="C1044" s="6">
        <v>2</v>
      </c>
      <c r="D1044" s="6">
        <v>2</v>
      </c>
      <c r="E1044" s="46" t="str">
        <f t="shared" si="51"/>
        <v>기사임</v>
      </c>
      <c r="F1044" s="81">
        <f>IF(E1044="기사임",(COUNTIF($B$2:B1044,B1044)-COUNTIFS($B$2:B1043,B1044,$E$2:E1043,"")),"")</f>
        <v>6</v>
      </c>
      <c r="G1044" s="46" t="str">
        <f>IF(F1044=1,COUNTIF($F$1:F1044,1),"")</f>
        <v/>
      </c>
      <c r="H1044" s="46">
        <f t="shared" si="52"/>
        <v>0</v>
      </c>
      <c r="I1044" s="46" t="b">
        <f t="shared" si="53"/>
        <v>0</v>
      </c>
      <c r="J1044" s="46" t="str">
        <f>IF(I1044=FALSE,"",B1044&amp;"@"&amp;COUNTIFS($B$2:B1044,B1044,$I$2:I1044,TRUE))</f>
        <v/>
      </c>
    </row>
    <row r="1045" spans="1:10">
      <c r="A1045" s="6" t="s">
        <v>554</v>
      </c>
      <c r="B1045" s="6" t="s">
        <v>676</v>
      </c>
      <c r="C1045" s="6">
        <v>2</v>
      </c>
      <c r="D1045" s="6">
        <v>2</v>
      </c>
      <c r="E1045" s="46" t="str">
        <f t="shared" si="51"/>
        <v>기사임</v>
      </c>
      <c r="F1045" s="81">
        <f>IF(E1045="기사임",(COUNTIF($B$2:B1045,B1045)-COUNTIFS($B$2:B1044,B1045,$E$2:E1044,"")),"")</f>
        <v>114</v>
      </c>
      <c r="G1045" s="46" t="str">
        <f>IF(F1045=1,COUNTIF($F$1:F1045,1),"")</f>
        <v/>
      </c>
      <c r="H1045" s="46">
        <f t="shared" si="52"/>
        <v>0</v>
      </c>
      <c r="I1045" s="46" t="b">
        <f t="shared" si="53"/>
        <v>0</v>
      </c>
      <c r="J1045" s="46" t="str">
        <f>IF(I1045=FALSE,"",B1045&amp;"@"&amp;COUNTIFS($B$2:B1045,B1045,$I$2:I1045,TRUE))</f>
        <v/>
      </c>
    </row>
    <row r="1046" spans="1:10">
      <c r="A1046" s="6" t="s">
        <v>527</v>
      </c>
      <c r="B1046" s="6" t="s">
        <v>681</v>
      </c>
      <c r="C1046" s="6">
        <v>2</v>
      </c>
      <c r="D1046" s="6">
        <v>1</v>
      </c>
      <c r="E1046" s="46" t="str">
        <f t="shared" si="51"/>
        <v>기사임</v>
      </c>
      <c r="F1046" s="81">
        <f>IF(E1046="기사임",(COUNTIF($B$2:B1046,B1046)-COUNTIFS($B$2:B1045,B1046,$E$2:E1045,"")),"")</f>
        <v>20</v>
      </c>
      <c r="G1046" s="46" t="str">
        <f>IF(F1046=1,COUNTIF($F$1:F1046,1),"")</f>
        <v/>
      </c>
      <c r="H1046" s="46">
        <f t="shared" si="52"/>
        <v>0</v>
      </c>
      <c r="I1046" s="46" t="b">
        <f t="shared" si="53"/>
        <v>0</v>
      </c>
      <c r="J1046" s="46" t="str">
        <f>IF(I1046=FALSE,"",B1046&amp;"@"&amp;COUNTIFS($B$2:B1046,B1046,$I$2:I1046,TRUE))</f>
        <v/>
      </c>
    </row>
    <row r="1047" spans="1:10">
      <c r="A1047" s="6" t="s">
        <v>527</v>
      </c>
      <c r="B1047" s="6" t="s">
        <v>724</v>
      </c>
      <c r="C1047" s="6">
        <v>2</v>
      </c>
      <c r="D1047" s="6">
        <v>1</v>
      </c>
      <c r="E1047" s="46" t="str">
        <f t="shared" si="51"/>
        <v>기사임</v>
      </c>
      <c r="F1047" s="81">
        <f>IF(E1047="기사임",(COUNTIF($B$2:B1047,B1047)-COUNTIFS($B$2:B1046,B1047,$E$2:E1046,"")),"")</f>
        <v>1</v>
      </c>
      <c r="G1047" s="46">
        <f>IF(F1047=1,COUNTIF($F$1:F1047,1),"")</f>
        <v>53</v>
      </c>
      <c r="H1047" s="46">
        <f t="shared" si="52"/>
        <v>0</v>
      </c>
      <c r="I1047" s="46" t="b">
        <f t="shared" si="53"/>
        <v>0</v>
      </c>
      <c r="J1047" s="46" t="str">
        <f>IF(I1047=FALSE,"",B1047&amp;"@"&amp;COUNTIFS($B$2:B1047,B1047,$I$2:I1047,TRUE))</f>
        <v/>
      </c>
    </row>
    <row r="1048" spans="1:10">
      <c r="A1048" s="6" t="s">
        <v>527</v>
      </c>
      <c r="B1048" s="6" t="s">
        <v>688</v>
      </c>
      <c r="C1048" s="6">
        <v>2</v>
      </c>
      <c r="D1048" s="6">
        <v>4</v>
      </c>
      <c r="E1048" s="46" t="str">
        <f t="shared" si="51"/>
        <v>기사임</v>
      </c>
      <c r="F1048" s="81">
        <f>IF(E1048="기사임",(COUNTIF($B$2:B1048,B1048)-COUNTIFS($B$2:B1047,B1048,$E$2:E1047,"")),"")</f>
        <v>22</v>
      </c>
      <c r="G1048" s="46" t="str">
        <f>IF(F1048=1,COUNTIF($F$1:F1048,1),"")</f>
        <v/>
      </c>
      <c r="H1048" s="46">
        <f t="shared" si="52"/>
        <v>0</v>
      </c>
      <c r="I1048" s="46" t="b">
        <f t="shared" si="53"/>
        <v>0</v>
      </c>
      <c r="J1048" s="46" t="str">
        <f>IF(I1048=FALSE,"",B1048&amp;"@"&amp;COUNTIFS($B$2:B1048,B1048,$I$2:I1048,TRUE))</f>
        <v/>
      </c>
    </row>
    <row r="1049" spans="1:10">
      <c r="A1049" s="6" t="s">
        <v>527</v>
      </c>
      <c r="B1049" s="6" t="s">
        <v>678</v>
      </c>
      <c r="C1049" s="6">
        <v>2</v>
      </c>
      <c r="D1049" s="6">
        <v>1</v>
      </c>
      <c r="E1049" s="46" t="str">
        <f t="shared" si="51"/>
        <v>기사임</v>
      </c>
      <c r="F1049" s="81">
        <f>IF(E1049="기사임",(COUNTIF($B$2:B1049,B1049)-COUNTIFS($B$2:B1048,B1049,$E$2:E1048,"")),"")</f>
        <v>45</v>
      </c>
      <c r="G1049" s="46" t="str">
        <f>IF(F1049=1,COUNTIF($F$1:F1049,1),"")</f>
        <v/>
      </c>
      <c r="H1049" s="46">
        <f t="shared" si="52"/>
        <v>0</v>
      </c>
      <c r="I1049" s="46" t="b">
        <f t="shared" si="53"/>
        <v>0</v>
      </c>
      <c r="J1049" s="46" t="str">
        <f>IF(I1049=FALSE,"",B1049&amp;"@"&amp;COUNTIFS($B$2:B1049,B1049,$I$2:I1049,TRUE))</f>
        <v/>
      </c>
    </row>
    <row r="1050" spans="1:10">
      <c r="A1050" s="6" t="s">
        <v>527</v>
      </c>
      <c r="B1050" s="6" t="s">
        <v>695</v>
      </c>
      <c r="C1050" s="6">
        <v>2</v>
      </c>
      <c r="D1050" s="6">
        <v>2</v>
      </c>
      <c r="E1050" s="46" t="str">
        <f t="shared" si="51"/>
        <v>기사임</v>
      </c>
      <c r="F1050" s="81">
        <f>IF(E1050="기사임",(COUNTIF($B$2:B1050,B1050)-COUNTIFS($B$2:B1049,B1050,$E$2:E1049,"")),"")</f>
        <v>7</v>
      </c>
      <c r="G1050" s="46" t="str">
        <f>IF(F1050=1,COUNTIF($F$1:F1050,1),"")</f>
        <v/>
      </c>
      <c r="H1050" s="46">
        <f t="shared" si="52"/>
        <v>0</v>
      </c>
      <c r="I1050" s="46" t="b">
        <f t="shared" si="53"/>
        <v>0</v>
      </c>
      <c r="J1050" s="46" t="str">
        <f>IF(I1050=FALSE,"",B1050&amp;"@"&amp;COUNTIFS($B$2:B1050,B1050,$I$2:I1050,TRUE))</f>
        <v/>
      </c>
    </row>
    <row r="1051" spans="1:10">
      <c r="A1051" s="6" t="s">
        <v>577</v>
      </c>
      <c r="B1051" s="6" t="s">
        <v>682</v>
      </c>
      <c r="C1051" s="6">
        <v>2</v>
      </c>
      <c r="D1051" s="6">
        <v>2</v>
      </c>
      <c r="E1051" s="46" t="str">
        <f t="shared" si="51"/>
        <v>기사임</v>
      </c>
      <c r="F1051" s="81">
        <f>IF(E1051="기사임",(COUNTIF($B$2:B1051,B1051)-COUNTIFS($B$2:B1050,B1051,$E$2:E1050,"")),"")</f>
        <v>20</v>
      </c>
      <c r="G1051" s="46" t="str">
        <f>IF(F1051=1,COUNTIF($F$1:F1051,1),"")</f>
        <v/>
      </c>
      <c r="H1051" s="46">
        <f t="shared" si="52"/>
        <v>0</v>
      </c>
      <c r="I1051" s="46" t="b">
        <f t="shared" si="53"/>
        <v>0</v>
      </c>
      <c r="J1051" s="46" t="str">
        <f>IF(I1051=FALSE,"",B1051&amp;"@"&amp;COUNTIFS($B$2:B1051,B1051,$I$2:I1051,TRUE))</f>
        <v/>
      </c>
    </row>
    <row r="1052" spans="1:10">
      <c r="A1052" s="6" t="s">
        <v>555</v>
      </c>
      <c r="B1052" s="6" t="s">
        <v>688</v>
      </c>
      <c r="C1052" s="6">
        <v>2</v>
      </c>
      <c r="D1052" s="6">
        <v>3</v>
      </c>
      <c r="E1052" s="46" t="str">
        <f t="shared" si="51"/>
        <v>기사임</v>
      </c>
      <c r="F1052" s="81">
        <f>IF(E1052="기사임",(COUNTIF($B$2:B1052,B1052)-COUNTIFS($B$2:B1051,B1052,$E$2:E1051,"")),"")</f>
        <v>23</v>
      </c>
      <c r="G1052" s="46" t="str">
        <f>IF(F1052=1,COUNTIF($F$1:F1052,1),"")</f>
        <v/>
      </c>
      <c r="H1052" s="46">
        <f t="shared" si="52"/>
        <v>0</v>
      </c>
      <c r="I1052" s="46" t="b">
        <f t="shared" si="53"/>
        <v>0</v>
      </c>
      <c r="J1052" s="46" t="str">
        <f>IF(I1052=FALSE,"",B1052&amp;"@"&amp;COUNTIFS($B$2:B1052,B1052,$I$2:I1052,TRUE))</f>
        <v/>
      </c>
    </row>
    <row r="1053" spans="1:10">
      <c r="A1053" s="6" t="s">
        <v>1180</v>
      </c>
      <c r="B1053" s="6" t="s">
        <v>677</v>
      </c>
      <c r="C1053" s="6">
        <v>2</v>
      </c>
      <c r="D1053" s="6">
        <v>3</v>
      </c>
      <c r="E1053" s="46" t="str">
        <f t="shared" si="51"/>
        <v>기사임</v>
      </c>
      <c r="F1053" s="81">
        <f>IF(E1053="기사임",(COUNTIF($B$2:B1053,B1053)-COUNTIFS($B$2:B1052,B1053,$E$2:E1052,"")),"")</f>
        <v>103</v>
      </c>
      <c r="G1053" s="46" t="str">
        <f>IF(F1053=1,COUNTIF($F$1:F1053,1),"")</f>
        <v/>
      </c>
      <c r="H1053" s="46">
        <f t="shared" si="52"/>
        <v>0</v>
      </c>
      <c r="I1053" s="46" t="b">
        <f t="shared" si="53"/>
        <v>0</v>
      </c>
      <c r="J1053" s="46" t="str">
        <f>IF(I1053=FALSE,"",B1053&amp;"@"&amp;COUNTIFS($B$2:B1053,B1053,$I$2:I1053,TRUE))</f>
        <v/>
      </c>
    </row>
    <row r="1054" spans="1:10">
      <c r="A1054" s="6" t="s">
        <v>520</v>
      </c>
      <c r="B1054" s="6" t="s">
        <v>683</v>
      </c>
      <c r="C1054" s="6">
        <v>2</v>
      </c>
      <c r="D1054" s="6">
        <v>2</v>
      </c>
      <c r="E1054" s="46" t="str">
        <f t="shared" si="51"/>
        <v>기사임</v>
      </c>
      <c r="F1054" s="81">
        <f>IF(E1054="기사임",(COUNTIF($B$2:B1054,B1054)-COUNTIFS($B$2:B1053,B1054,$E$2:E1053,"")),"")</f>
        <v>14</v>
      </c>
      <c r="G1054" s="46" t="str">
        <f>IF(F1054=1,COUNTIF($F$1:F1054,1),"")</f>
        <v/>
      </c>
      <c r="H1054" s="46">
        <f t="shared" si="52"/>
        <v>0</v>
      </c>
      <c r="I1054" s="46" t="b">
        <f t="shared" si="53"/>
        <v>0</v>
      </c>
      <c r="J1054" s="46" t="str">
        <f>IF(I1054=FALSE,"",B1054&amp;"@"&amp;COUNTIFS($B$2:B1054,B1054,$I$2:I1054,TRUE))</f>
        <v/>
      </c>
    </row>
    <row r="1055" spans="1:10">
      <c r="A1055" s="6" t="s">
        <v>520</v>
      </c>
      <c r="B1055" s="6" t="s">
        <v>679</v>
      </c>
      <c r="C1055" s="6">
        <v>2</v>
      </c>
      <c r="D1055" s="6">
        <v>2</v>
      </c>
      <c r="E1055" s="46" t="str">
        <f t="shared" si="51"/>
        <v>기사임</v>
      </c>
      <c r="F1055" s="81">
        <f>IF(E1055="기사임",(COUNTIF($B$2:B1055,B1055)-COUNTIFS($B$2:B1054,B1055,$E$2:E1054,"")),"")</f>
        <v>25</v>
      </c>
      <c r="G1055" s="46" t="str">
        <f>IF(F1055=1,COUNTIF($F$1:F1055,1),"")</f>
        <v/>
      </c>
      <c r="H1055" s="46">
        <f t="shared" si="52"/>
        <v>0</v>
      </c>
      <c r="I1055" s="46" t="b">
        <f t="shared" si="53"/>
        <v>0</v>
      </c>
      <c r="J1055" s="46" t="str">
        <f>IF(I1055=FALSE,"",B1055&amp;"@"&amp;COUNTIFS($B$2:B1055,B1055,$I$2:I1055,TRUE))</f>
        <v/>
      </c>
    </row>
    <row r="1056" spans="1:10">
      <c r="A1056" s="6" t="s">
        <v>520</v>
      </c>
      <c r="B1056" s="6" t="s">
        <v>680</v>
      </c>
      <c r="C1056" s="6">
        <v>2</v>
      </c>
      <c r="D1056" s="6">
        <v>3</v>
      </c>
      <c r="E1056" s="46" t="str">
        <f t="shared" si="51"/>
        <v>기사임</v>
      </c>
      <c r="F1056" s="81">
        <f>IF(E1056="기사임",(COUNTIF($B$2:B1056,B1056)-COUNTIFS($B$2:B1055,B1056,$E$2:E1055,"")),"")</f>
        <v>52</v>
      </c>
      <c r="G1056" s="46" t="str">
        <f>IF(F1056=1,COUNTIF($F$1:F1056,1),"")</f>
        <v/>
      </c>
      <c r="H1056" s="46">
        <f t="shared" si="52"/>
        <v>0</v>
      </c>
      <c r="I1056" s="46" t="b">
        <f t="shared" si="53"/>
        <v>0</v>
      </c>
      <c r="J1056" s="46" t="str">
        <f>IF(I1056=FALSE,"",B1056&amp;"@"&amp;COUNTIFS($B$2:B1056,B1056,$I$2:I1056,TRUE))</f>
        <v/>
      </c>
    </row>
    <row r="1057" spans="1:10">
      <c r="A1057" s="6" t="s">
        <v>520</v>
      </c>
      <c r="B1057" s="6" t="s">
        <v>675</v>
      </c>
      <c r="C1057" s="6">
        <v>2</v>
      </c>
      <c r="D1057" s="6">
        <v>2</v>
      </c>
      <c r="E1057" s="46" t="str">
        <f t="shared" si="51"/>
        <v>기사임</v>
      </c>
      <c r="F1057" s="81">
        <f>IF(E1057="기사임",(COUNTIF($B$2:B1057,B1057)-COUNTIFS($B$2:B1056,B1057,$E$2:E1056,"")),"")</f>
        <v>127</v>
      </c>
      <c r="G1057" s="46" t="str">
        <f>IF(F1057=1,COUNTIF($F$1:F1057,1),"")</f>
        <v/>
      </c>
      <c r="H1057" s="46">
        <f t="shared" si="52"/>
        <v>1</v>
      </c>
      <c r="I1057" s="46" t="b">
        <f t="shared" si="53"/>
        <v>1</v>
      </c>
      <c r="J1057" s="46" t="str">
        <f>IF(I1057=FALSE,"",B1057&amp;"@"&amp;COUNTIFS($B$2:B1057,B1057,$I$2:I1057,TRUE))</f>
        <v>South Korea@127</v>
      </c>
    </row>
    <row r="1058" spans="1:10">
      <c r="A1058" s="6" t="s">
        <v>520</v>
      </c>
      <c r="B1058" s="6" t="s">
        <v>707</v>
      </c>
      <c r="C1058" s="6">
        <v>2</v>
      </c>
      <c r="D1058" s="6">
        <v>2</v>
      </c>
      <c r="E1058" s="46" t="str">
        <f t="shared" si="51"/>
        <v>기사임</v>
      </c>
      <c r="F1058" s="81">
        <f>IF(E1058="기사임",(COUNTIF($B$2:B1058,B1058)-COUNTIFS($B$2:B1057,B1058,$E$2:E1057,"")),"")</f>
        <v>6</v>
      </c>
      <c r="G1058" s="46" t="str">
        <f>IF(F1058=1,COUNTIF($F$1:F1058,1),"")</f>
        <v/>
      </c>
      <c r="H1058" s="46">
        <f t="shared" si="52"/>
        <v>0</v>
      </c>
      <c r="I1058" s="46" t="b">
        <f t="shared" si="53"/>
        <v>0</v>
      </c>
      <c r="J1058" s="46" t="str">
        <f>IF(I1058=FALSE,"",B1058&amp;"@"&amp;COUNTIFS($B$2:B1058,B1058,$I$2:I1058,TRUE))</f>
        <v/>
      </c>
    </row>
    <row r="1059" spans="1:10">
      <c r="A1059" s="6" t="s">
        <v>531</v>
      </c>
      <c r="B1059" s="6" t="s">
        <v>697</v>
      </c>
      <c r="C1059" s="6">
        <v>2</v>
      </c>
      <c r="D1059" s="6">
        <v>2</v>
      </c>
      <c r="E1059" s="46" t="str">
        <f t="shared" si="51"/>
        <v>기사임</v>
      </c>
      <c r="F1059" s="81">
        <f>IF(E1059="기사임",(COUNTIF($B$2:B1059,B1059)-COUNTIFS($B$2:B1058,B1059,$E$2:E1058,"")),"")</f>
        <v>4</v>
      </c>
      <c r="G1059" s="46" t="str">
        <f>IF(F1059=1,COUNTIF($F$1:F1059,1),"")</f>
        <v/>
      </c>
      <c r="H1059" s="46">
        <f t="shared" si="52"/>
        <v>0</v>
      </c>
      <c r="I1059" s="46" t="b">
        <f t="shared" si="53"/>
        <v>0</v>
      </c>
      <c r="J1059" s="46" t="str">
        <f>IF(I1059=FALSE,"",B1059&amp;"@"&amp;COUNTIFS($B$2:B1059,B1059,$I$2:I1059,TRUE))</f>
        <v/>
      </c>
    </row>
    <row r="1060" spans="1:10">
      <c r="A1060" s="6" t="s">
        <v>531</v>
      </c>
      <c r="B1060" s="6" t="s">
        <v>714</v>
      </c>
      <c r="C1060" s="6">
        <v>2</v>
      </c>
      <c r="D1060" s="6">
        <v>3</v>
      </c>
      <c r="E1060" s="46" t="str">
        <f t="shared" si="51"/>
        <v>기사임</v>
      </c>
      <c r="F1060" s="81">
        <f>IF(E1060="기사임",(COUNTIF($B$2:B1060,B1060)-COUNTIFS($B$2:B1059,B1060,$E$2:E1059,"")),"")</f>
        <v>3</v>
      </c>
      <c r="G1060" s="46" t="str">
        <f>IF(F1060=1,COUNTIF($F$1:F1060,1),"")</f>
        <v/>
      </c>
      <c r="H1060" s="46">
        <f t="shared" si="52"/>
        <v>0</v>
      </c>
      <c r="I1060" s="46" t="b">
        <f t="shared" si="53"/>
        <v>0</v>
      </c>
      <c r="J1060" s="46" t="str">
        <f>IF(I1060=FALSE,"",B1060&amp;"@"&amp;COUNTIFS($B$2:B1060,B1060,$I$2:I1060,TRUE))</f>
        <v/>
      </c>
    </row>
    <row r="1061" spans="1:10">
      <c r="A1061" s="6" t="s">
        <v>531</v>
      </c>
      <c r="B1061" s="6" t="s">
        <v>698</v>
      </c>
      <c r="C1061" s="6">
        <v>2</v>
      </c>
      <c r="D1061" s="6">
        <v>2</v>
      </c>
      <c r="E1061" s="46" t="str">
        <f t="shared" si="51"/>
        <v>기사임</v>
      </c>
      <c r="F1061" s="81">
        <f>IF(E1061="기사임",(COUNTIF($B$2:B1061,B1061)-COUNTIFS($B$2:B1060,B1061,$E$2:E1060,"")),"")</f>
        <v>11</v>
      </c>
      <c r="G1061" s="46" t="str">
        <f>IF(F1061=1,COUNTIF($F$1:F1061,1),"")</f>
        <v/>
      </c>
      <c r="H1061" s="46">
        <f t="shared" si="52"/>
        <v>0</v>
      </c>
      <c r="I1061" s="46" t="b">
        <f t="shared" si="53"/>
        <v>0</v>
      </c>
      <c r="J1061" s="46" t="str">
        <f>IF(I1061=FALSE,"",B1061&amp;"@"&amp;COUNTIFS($B$2:B1061,B1061,$I$2:I1061,TRUE))</f>
        <v/>
      </c>
    </row>
    <row r="1062" spans="1:10">
      <c r="A1062" s="6" t="s">
        <v>570</v>
      </c>
      <c r="B1062" s="6" t="s">
        <v>675</v>
      </c>
      <c r="C1062" s="6">
        <v>2</v>
      </c>
      <c r="D1062" s="6">
        <v>2</v>
      </c>
      <c r="E1062" s="46" t="str">
        <f t="shared" si="51"/>
        <v>기사임</v>
      </c>
      <c r="F1062" s="81">
        <f>IF(E1062="기사임",(COUNTIF($B$2:B1062,B1062)-COUNTIFS($B$2:B1061,B1062,$E$2:E1061,"")),"")</f>
        <v>128</v>
      </c>
      <c r="G1062" s="46" t="str">
        <f>IF(F1062=1,COUNTIF($F$1:F1062,1),"")</f>
        <v/>
      </c>
      <c r="H1062" s="46">
        <f t="shared" si="52"/>
        <v>1</v>
      </c>
      <c r="I1062" s="46" t="b">
        <f t="shared" si="53"/>
        <v>1</v>
      </c>
      <c r="J1062" s="46" t="str">
        <f>IF(I1062=FALSE,"",B1062&amp;"@"&amp;COUNTIFS($B$2:B1062,B1062,$I$2:I1062,TRUE))</f>
        <v>South Korea@128</v>
      </c>
    </row>
    <row r="1063" spans="1:10">
      <c r="A1063" s="6" t="s">
        <v>1510</v>
      </c>
      <c r="B1063" s="6" t="s">
        <v>677</v>
      </c>
      <c r="C1063" s="6">
        <v>2</v>
      </c>
      <c r="D1063" s="6">
        <v>2</v>
      </c>
      <c r="E1063" s="46" t="str">
        <f t="shared" si="51"/>
        <v>기사임</v>
      </c>
      <c r="F1063" s="81">
        <f>IF(E1063="기사임",(COUNTIF($B$2:B1063,B1063)-COUNTIFS($B$2:B1062,B1063,$E$2:E1062,"")),"")</f>
        <v>104</v>
      </c>
      <c r="G1063" s="46" t="str">
        <f>IF(F1063=1,COUNTIF($F$1:F1063,1),"")</f>
        <v/>
      </c>
      <c r="H1063" s="46">
        <f t="shared" si="52"/>
        <v>0</v>
      </c>
      <c r="I1063" s="46" t="b">
        <f t="shared" si="53"/>
        <v>0</v>
      </c>
      <c r="J1063" s="46" t="str">
        <f>IF(I1063=FALSE,"",B1063&amp;"@"&amp;COUNTIFS($B$2:B1063,B1063,$I$2:I1063,TRUE))</f>
        <v/>
      </c>
    </row>
    <row r="1064" spans="1:10">
      <c r="A1064" s="6" t="s">
        <v>548</v>
      </c>
      <c r="B1064" s="6" t="s">
        <v>704</v>
      </c>
      <c r="C1064" s="6">
        <v>2</v>
      </c>
      <c r="D1064" s="6">
        <v>2</v>
      </c>
      <c r="E1064" s="46" t="str">
        <f t="shared" si="51"/>
        <v>기사임</v>
      </c>
      <c r="F1064" s="81">
        <f>IF(E1064="기사임",(COUNTIF($B$2:B1064,B1064)-COUNTIFS($B$2:B1063,B1064,$E$2:E1063,"")),"")</f>
        <v>1</v>
      </c>
      <c r="G1064" s="46">
        <f>IF(F1064=1,COUNTIF($F$1:F1064,1),"")</f>
        <v>54</v>
      </c>
      <c r="H1064" s="46">
        <f t="shared" si="52"/>
        <v>0</v>
      </c>
      <c r="I1064" s="46" t="b">
        <f t="shared" si="53"/>
        <v>0</v>
      </c>
      <c r="J1064" s="46" t="str">
        <f>IF(I1064=FALSE,"",B1064&amp;"@"&amp;COUNTIFS($B$2:B1064,B1064,$I$2:I1064,TRUE))</f>
        <v/>
      </c>
    </row>
    <row r="1065" spans="1:10">
      <c r="A1065" s="6" t="s">
        <v>548</v>
      </c>
      <c r="B1065" s="6" t="s">
        <v>678</v>
      </c>
      <c r="C1065" s="6">
        <v>2</v>
      </c>
      <c r="D1065" s="6">
        <v>2</v>
      </c>
      <c r="E1065" s="46" t="str">
        <f t="shared" si="51"/>
        <v>기사임</v>
      </c>
      <c r="F1065" s="81">
        <f>IF(E1065="기사임",(COUNTIF($B$2:B1065,B1065)-COUNTIFS($B$2:B1064,B1065,$E$2:E1064,"")),"")</f>
        <v>46</v>
      </c>
      <c r="G1065" s="46" t="str">
        <f>IF(F1065=1,COUNTIF($F$1:F1065,1),"")</f>
        <v/>
      </c>
      <c r="H1065" s="46">
        <f t="shared" si="52"/>
        <v>0</v>
      </c>
      <c r="I1065" s="46" t="b">
        <f t="shared" si="53"/>
        <v>0</v>
      </c>
      <c r="J1065" s="46" t="str">
        <f>IF(I1065=FALSE,"",B1065&amp;"@"&amp;COUNTIFS($B$2:B1065,B1065,$I$2:I1065,TRUE))</f>
        <v/>
      </c>
    </row>
    <row r="1066" spans="1:10">
      <c r="A1066" s="6" t="s">
        <v>485</v>
      </c>
      <c r="B1066" s="6" t="s">
        <v>698</v>
      </c>
      <c r="C1066" s="6">
        <v>2</v>
      </c>
      <c r="D1066" s="6">
        <v>1</v>
      </c>
      <c r="E1066" s="46" t="str">
        <f t="shared" si="51"/>
        <v>기사임</v>
      </c>
      <c r="F1066" s="81">
        <f>IF(E1066="기사임",(COUNTIF($B$2:B1066,B1066)-COUNTIFS($B$2:B1065,B1066,$E$2:E1065,"")),"")</f>
        <v>12</v>
      </c>
      <c r="G1066" s="46" t="str">
        <f>IF(F1066=1,COUNTIF($F$1:F1066,1),"")</f>
        <v/>
      </c>
      <c r="H1066" s="46">
        <f t="shared" si="52"/>
        <v>0</v>
      </c>
      <c r="I1066" s="46" t="b">
        <f t="shared" si="53"/>
        <v>0</v>
      </c>
      <c r="J1066" s="46" t="str">
        <f>IF(I1066=FALSE,"",B1066&amp;"@"&amp;COUNTIFS($B$2:B1066,B1066,$I$2:I1066,TRUE))</f>
        <v/>
      </c>
    </row>
    <row r="1067" spans="1:10">
      <c r="A1067" s="6" t="s">
        <v>485</v>
      </c>
      <c r="B1067" s="6" t="s">
        <v>690</v>
      </c>
      <c r="C1067" s="6">
        <v>2</v>
      </c>
      <c r="D1067" s="6">
        <v>3</v>
      </c>
      <c r="E1067" s="46" t="str">
        <f t="shared" si="51"/>
        <v>기사임</v>
      </c>
      <c r="F1067" s="81">
        <f>IF(E1067="기사임",(COUNTIF($B$2:B1067,B1067)-COUNTIFS($B$2:B1066,B1067,$E$2:E1066,"")),"")</f>
        <v>37</v>
      </c>
      <c r="G1067" s="46" t="str">
        <f>IF(F1067=1,COUNTIF($F$1:F1067,1),"")</f>
        <v/>
      </c>
      <c r="H1067" s="46">
        <f t="shared" si="52"/>
        <v>0</v>
      </c>
      <c r="I1067" s="46" t="b">
        <f t="shared" si="53"/>
        <v>0</v>
      </c>
      <c r="J1067" s="46" t="str">
        <f>IF(I1067=FALSE,"",B1067&amp;"@"&amp;COUNTIFS($B$2:B1067,B1067,$I$2:I1067,TRUE))</f>
        <v/>
      </c>
    </row>
    <row r="1068" spans="1:10">
      <c r="A1068" s="6" t="s">
        <v>532</v>
      </c>
      <c r="B1068" s="6" t="s">
        <v>681</v>
      </c>
      <c r="C1068" s="6">
        <v>2</v>
      </c>
      <c r="D1068" s="6">
        <v>2</v>
      </c>
      <c r="E1068" s="46" t="str">
        <f t="shared" si="51"/>
        <v>기사임</v>
      </c>
      <c r="F1068" s="81">
        <f>IF(E1068="기사임",(COUNTIF($B$2:B1068,B1068)-COUNTIFS($B$2:B1067,B1068,$E$2:E1067,"")),"")</f>
        <v>21</v>
      </c>
      <c r="G1068" s="46" t="str">
        <f>IF(F1068=1,COUNTIF($F$1:F1068,1),"")</f>
        <v/>
      </c>
      <c r="H1068" s="46">
        <f t="shared" si="52"/>
        <v>0</v>
      </c>
      <c r="I1068" s="46" t="b">
        <f t="shared" si="53"/>
        <v>0</v>
      </c>
      <c r="J1068" s="46" t="str">
        <f>IF(I1068=FALSE,"",B1068&amp;"@"&amp;COUNTIFS($B$2:B1068,B1068,$I$2:I1068,TRUE))</f>
        <v/>
      </c>
    </row>
    <row r="1069" spans="1:10">
      <c r="A1069" s="6" t="s">
        <v>532</v>
      </c>
      <c r="B1069" s="6" t="s">
        <v>680</v>
      </c>
      <c r="C1069" s="6">
        <v>2</v>
      </c>
      <c r="D1069" s="6">
        <v>2</v>
      </c>
      <c r="E1069" s="46" t="str">
        <f t="shared" si="51"/>
        <v>기사임</v>
      </c>
      <c r="F1069" s="81">
        <f>IF(E1069="기사임",(COUNTIF($B$2:B1069,B1069)-COUNTIFS($B$2:B1068,B1069,$E$2:E1068,"")),"")</f>
        <v>53</v>
      </c>
      <c r="G1069" s="46" t="str">
        <f>IF(F1069=1,COUNTIF($F$1:F1069,1),"")</f>
        <v/>
      </c>
      <c r="H1069" s="46">
        <f t="shared" si="52"/>
        <v>0</v>
      </c>
      <c r="I1069" s="46" t="b">
        <f t="shared" si="53"/>
        <v>0</v>
      </c>
      <c r="J1069" s="46" t="str">
        <f>IF(I1069=FALSE,"",B1069&amp;"@"&amp;COUNTIFS($B$2:B1069,B1069,$I$2:I1069,TRUE))</f>
        <v/>
      </c>
    </row>
    <row r="1070" spans="1:10">
      <c r="A1070" s="6" t="s">
        <v>532</v>
      </c>
      <c r="B1070" s="6" t="s">
        <v>675</v>
      </c>
      <c r="C1070" s="6">
        <v>2</v>
      </c>
      <c r="D1070" s="6">
        <v>2</v>
      </c>
      <c r="E1070" s="46" t="str">
        <f t="shared" si="51"/>
        <v>기사임</v>
      </c>
      <c r="F1070" s="81">
        <f>IF(E1070="기사임",(COUNTIF($B$2:B1070,B1070)-COUNTIFS($B$2:B1069,B1070,$E$2:E1069,"")),"")</f>
        <v>129</v>
      </c>
      <c r="G1070" s="46" t="str">
        <f>IF(F1070=1,COUNTIF($F$1:F1070,1),"")</f>
        <v/>
      </c>
      <c r="H1070" s="46">
        <f t="shared" si="52"/>
        <v>1</v>
      </c>
      <c r="I1070" s="46" t="b">
        <f t="shared" si="53"/>
        <v>1</v>
      </c>
      <c r="J1070" s="46" t="str">
        <f>IF(I1070=FALSE,"",B1070&amp;"@"&amp;COUNTIFS($B$2:B1070,B1070,$I$2:I1070,TRUE))</f>
        <v>South Korea@129</v>
      </c>
    </row>
    <row r="1071" spans="1:10">
      <c r="A1071" s="6" t="s">
        <v>564</v>
      </c>
      <c r="B1071" s="6" t="s">
        <v>697</v>
      </c>
      <c r="C1071" s="6">
        <v>2</v>
      </c>
      <c r="D1071" s="6">
        <v>2</v>
      </c>
      <c r="E1071" s="46" t="str">
        <f t="shared" si="51"/>
        <v>기사임</v>
      </c>
      <c r="F1071" s="81">
        <f>IF(E1071="기사임",(COUNTIF($B$2:B1071,B1071)-COUNTIFS($B$2:B1070,B1071,$E$2:E1070,"")),"")</f>
        <v>5</v>
      </c>
      <c r="G1071" s="46" t="str">
        <f>IF(F1071=1,COUNTIF($F$1:F1071,1),"")</f>
        <v/>
      </c>
      <c r="H1071" s="46">
        <f t="shared" si="52"/>
        <v>0</v>
      </c>
      <c r="I1071" s="46" t="b">
        <f t="shared" si="53"/>
        <v>0</v>
      </c>
      <c r="J1071" s="46" t="str">
        <f>IF(I1071=FALSE,"",B1071&amp;"@"&amp;COUNTIFS($B$2:B1071,B1071,$I$2:I1071,TRUE))</f>
        <v/>
      </c>
    </row>
    <row r="1072" spans="1:10">
      <c r="A1072" s="6" t="s">
        <v>523</v>
      </c>
      <c r="B1072" s="6" t="s">
        <v>1698</v>
      </c>
      <c r="C1072" s="6">
        <v>2</v>
      </c>
      <c r="D1072" s="6">
        <v>1</v>
      </c>
      <c r="E1072" s="46" t="str">
        <f t="shared" si="51"/>
        <v>기사임</v>
      </c>
      <c r="F1072" s="81">
        <f>IF(E1072="기사임",(COUNTIF($B$2:B1072,B1072)-COUNTIFS($B$2:B1071,B1072,$E$2:E1071,"")),"")</f>
        <v>1</v>
      </c>
      <c r="G1072" s="46">
        <f>IF(F1072=1,COUNTIF($F$1:F1072,1),"")</f>
        <v>55</v>
      </c>
      <c r="H1072" s="46">
        <f t="shared" si="52"/>
        <v>0</v>
      </c>
      <c r="I1072" s="46" t="b">
        <f t="shared" si="53"/>
        <v>0</v>
      </c>
      <c r="J1072" s="46" t="str">
        <f>IF(I1072=FALSE,"",B1072&amp;"@"&amp;COUNTIFS($B$2:B1072,B1072,$I$2:I1072,TRUE))</f>
        <v/>
      </c>
    </row>
    <row r="1073" spans="1:10">
      <c r="A1073" s="6" t="s">
        <v>523</v>
      </c>
      <c r="B1073" s="6" t="s">
        <v>678</v>
      </c>
      <c r="C1073" s="6">
        <v>2</v>
      </c>
      <c r="D1073" s="6">
        <v>4</v>
      </c>
      <c r="E1073" s="46" t="str">
        <f t="shared" si="51"/>
        <v>기사임</v>
      </c>
      <c r="F1073" s="81">
        <f>IF(E1073="기사임",(COUNTIF($B$2:B1073,B1073)-COUNTIFS($B$2:B1072,B1073,$E$2:E1072,"")),"")</f>
        <v>47</v>
      </c>
      <c r="G1073" s="46" t="str">
        <f>IF(F1073=1,COUNTIF($F$1:F1073,1),"")</f>
        <v/>
      </c>
      <c r="H1073" s="46">
        <f t="shared" si="52"/>
        <v>0</v>
      </c>
      <c r="I1073" s="46" t="b">
        <f t="shared" si="53"/>
        <v>0</v>
      </c>
      <c r="J1073" s="46" t="str">
        <f>IF(I1073=FALSE,"",B1073&amp;"@"&amp;COUNTIFS($B$2:B1073,B1073,$I$2:I1073,TRUE))</f>
        <v/>
      </c>
    </row>
    <row r="1074" spans="1:10">
      <c r="A1074" s="6" t="s">
        <v>523</v>
      </c>
      <c r="B1074" s="6" t="s">
        <v>718</v>
      </c>
      <c r="C1074" s="6">
        <v>2</v>
      </c>
      <c r="D1074" s="6">
        <v>3</v>
      </c>
      <c r="E1074" s="46" t="str">
        <f t="shared" si="51"/>
        <v>기사임</v>
      </c>
      <c r="F1074" s="81">
        <f>IF(E1074="기사임",(COUNTIF($B$2:B1074,B1074)-COUNTIFS($B$2:B1073,B1074,$E$2:E1073,"")),"")</f>
        <v>4</v>
      </c>
      <c r="G1074" s="46" t="str">
        <f>IF(F1074=1,COUNTIF($F$1:F1074,1),"")</f>
        <v/>
      </c>
      <c r="H1074" s="46">
        <f t="shared" si="52"/>
        <v>0</v>
      </c>
      <c r="I1074" s="46" t="b">
        <f t="shared" si="53"/>
        <v>0</v>
      </c>
      <c r="J1074" s="46" t="str">
        <f>IF(I1074=FALSE,"",B1074&amp;"@"&amp;COUNTIFS($B$2:B1074,B1074,$I$2:I1074,TRUE))</f>
        <v/>
      </c>
    </row>
    <row r="1075" spans="1:10">
      <c r="A1075" s="6" t="s">
        <v>523</v>
      </c>
      <c r="B1075" s="6" t="s">
        <v>693</v>
      </c>
      <c r="C1075" s="6">
        <v>2</v>
      </c>
      <c r="D1075" s="6">
        <v>3</v>
      </c>
      <c r="E1075" s="46" t="str">
        <f t="shared" si="51"/>
        <v>기사임</v>
      </c>
      <c r="F1075" s="81">
        <f>IF(E1075="기사임",(COUNTIF($B$2:B1075,B1075)-COUNTIFS($B$2:B1074,B1075,$E$2:E1074,"")),"")</f>
        <v>7</v>
      </c>
      <c r="G1075" s="46" t="str">
        <f>IF(F1075=1,COUNTIF($F$1:F1075,1),"")</f>
        <v/>
      </c>
      <c r="H1075" s="46">
        <f t="shared" si="52"/>
        <v>0</v>
      </c>
      <c r="I1075" s="46" t="b">
        <f t="shared" si="53"/>
        <v>0</v>
      </c>
      <c r="J1075" s="46" t="str">
        <f>IF(I1075=FALSE,"",B1075&amp;"@"&amp;COUNTIFS($B$2:B1075,B1075,$I$2:I1075,TRUE))</f>
        <v/>
      </c>
    </row>
    <row r="1076" spans="1:10">
      <c r="A1076" s="6" t="s">
        <v>523</v>
      </c>
      <c r="B1076" s="6" t="s">
        <v>687</v>
      </c>
      <c r="C1076" s="6">
        <v>2</v>
      </c>
      <c r="D1076" s="6">
        <v>2</v>
      </c>
      <c r="E1076" s="46" t="str">
        <f t="shared" si="51"/>
        <v>기사임</v>
      </c>
      <c r="F1076" s="81">
        <f>IF(E1076="기사임",(COUNTIF($B$2:B1076,B1076)-COUNTIFS($B$2:B1075,B1076,$E$2:E1075,"")),"")</f>
        <v>9</v>
      </c>
      <c r="G1076" s="46" t="str">
        <f>IF(F1076=1,COUNTIF($F$1:F1076,1),"")</f>
        <v/>
      </c>
      <c r="H1076" s="46">
        <f t="shared" si="52"/>
        <v>0</v>
      </c>
      <c r="I1076" s="46" t="b">
        <f t="shared" si="53"/>
        <v>0</v>
      </c>
      <c r="J1076" s="46" t="str">
        <f>IF(I1076=FALSE,"",B1076&amp;"@"&amp;COUNTIFS($B$2:B1076,B1076,$I$2:I1076,TRUE))</f>
        <v/>
      </c>
    </row>
    <row r="1077" spans="1:10">
      <c r="A1077" s="6" t="s">
        <v>523</v>
      </c>
      <c r="B1077" s="6" t="s">
        <v>695</v>
      </c>
      <c r="C1077" s="6">
        <v>2</v>
      </c>
      <c r="D1077" s="6">
        <v>1</v>
      </c>
      <c r="E1077" s="46" t="str">
        <f t="shared" si="51"/>
        <v>기사임</v>
      </c>
      <c r="F1077" s="81">
        <f>IF(E1077="기사임",(COUNTIF($B$2:B1077,B1077)-COUNTIFS($B$2:B1076,B1077,$E$2:E1076,"")),"")</f>
        <v>8</v>
      </c>
      <c r="G1077" s="46" t="str">
        <f>IF(F1077=1,COUNTIF($F$1:F1077,1),"")</f>
        <v/>
      </c>
      <c r="H1077" s="46">
        <f t="shared" si="52"/>
        <v>0</v>
      </c>
      <c r="I1077" s="46" t="b">
        <f t="shared" si="53"/>
        <v>0</v>
      </c>
      <c r="J1077" s="46" t="str">
        <f>IF(I1077=FALSE,"",B1077&amp;"@"&amp;COUNTIFS($B$2:B1077,B1077,$I$2:I1077,TRUE))</f>
        <v/>
      </c>
    </row>
    <row r="1078" spans="1:10">
      <c r="A1078" s="6" t="s">
        <v>523</v>
      </c>
      <c r="B1078" s="6" t="s">
        <v>707</v>
      </c>
      <c r="C1078" s="6">
        <v>2</v>
      </c>
      <c r="D1078" s="6">
        <v>3</v>
      </c>
      <c r="E1078" s="46" t="str">
        <f t="shared" si="51"/>
        <v>기사임</v>
      </c>
      <c r="F1078" s="81">
        <f>IF(E1078="기사임",(COUNTIF($B$2:B1078,B1078)-COUNTIFS($B$2:B1077,B1078,$E$2:E1077,"")),"")</f>
        <v>7</v>
      </c>
      <c r="G1078" s="46" t="str">
        <f>IF(F1078=1,COUNTIF($F$1:F1078,1),"")</f>
        <v/>
      </c>
      <c r="H1078" s="46">
        <f t="shared" si="52"/>
        <v>0</v>
      </c>
      <c r="I1078" s="46" t="b">
        <f t="shared" si="53"/>
        <v>0</v>
      </c>
      <c r="J1078" s="46" t="str">
        <f>IF(I1078=FALSE,"",B1078&amp;"@"&amp;COUNTIFS($B$2:B1078,B1078,$I$2:I1078,TRUE))</f>
        <v/>
      </c>
    </row>
    <row r="1079" spans="1:10">
      <c r="A1079" s="6" t="s">
        <v>587</v>
      </c>
      <c r="B1079" s="6" t="s">
        <v>675</v>
      </c>
      <c r="C1079" s="6">
        <v>2</v>
      </c>
      <c r="D1079" s="6">
        <v>2</v>
      </c>
      <c r="E1079" s="46" t="str">
        <f t="shared" si="51"/>
        <v>기사임</v>
      </c>
      <c r="F1079" s="81">
        <f>IF(E1079="기사임",(COUNTIF($B$2:B1079,B1079)-COUNTIFS($B$2:B1078,B1079,$E$2:E1078,"")),"")</f>
        <v>130</v>
      </c>
      <c r="G1079" s="46" t="str">
        <f>IF(F1079=1,COUNTIF($F$1:F1079,1),"")</f>
        <v/>
      </c>
      <c r="H1079" s="46">
        <f t="shared" si="52"/>
        <v>1</v>
      </c>
      <c r="I1079" s="46" t="b">
        <f t="shared" si="53"/>
        <v>1</v>
      </c>
      <c r="J1079" s="46" t="str">
        <f>IF(I1079=FALSE,"",B1079&amp;"@"&amp;COUNTIFS($B$2:B1079,B1079,$I$2:I1079,TRUE))</f>
        <v>South Korea@130</v>
      </c>
    </row>
    <row r="1080" spans="1:10">
      <c r="A1080" s="6" t="s">
        <v>587</v>
      </c>
      <c r="B1080" s="6" t="s">
        <v>676</v>
      </c>
      <c r="C1080" s="6">
        <v>2</v>
      </c>
      <c r="D1080" s="6">
        <v>2</v>
      </c>
      <c r="E1080" s="46" t="str">
        <f t="shared" si="51"/>
        <v>기사임</v>
      </c>
      <c r="F1080" s="81">
        <f>IF(E1080="기사임",(COUNTIF($B$2:B1080,B1080)-COUNTIFS($B$2:B1079,B1080,$E$2:E1079,"")),"")</f>
        <v>115</v>
      </c>
      <c r="G1080" s="46" t="str">
        <f>IF(F1080=1,COUNTIF($F$1:F1080,1),"")</f>
        <v/>
      </c>
      <c r="H1080" s="46">
        <f t="shared" si="52"/>
        <v>0</v>
      </c>
      <c r="I1080" s="46" t="b">
        <f t="shared" si="53"/>
        <v>0</v>
      </c>
      <c r="J1080" s="46" t="str">
        <f>IF(I1080=FALSE,"",B1080&amp;"@"&amp;COUNTIFS($B$2:B1080,B1080,$I$2:I1080,TRUE))</f>
        <v/>
      </c>
    </row>
    <row r="1081" spans="1:10">
      <c r="A1081" s="6" t="s">
        <v>549</v>
      </c>
      <c r="B1081" s="6" t="s">
        <v>675</v>
      </c>
      <c r="C1081" s="6">
        <v>2</v>
      </c>
      <c r="D1081" s="6">
        <v>3</v>
      </c>
      <c r="E1081" s="46" t="str">
        <f t="shared" si="51"/>
        <v>기사임</v>
      </c>
      <c r="F1081" s="81">
        <f>IF(E1081="기사임",(COUNTIF($B$2:B1081,B1081)-COUNTIFS($B$2:B1080,B1081,$E$2:E1080,"")),"")</f>
        <v>131</v>
      </c>
      <c r="G1081" s="46" t="str">
        <f>IF(F1081=1,COUNTIF($F$1:F1081,1),"")</f>
        <v/>
      </c>
      <c r="H1081" s="46">
        <f t="shared" si="52"/>
        <v>1</v>
      </c>
      <c r="I1081" s="46" t="b">
        <f t="shared" si="53"/>
        <v>1</v>
      </c>
      <c r="J1081" s="46" t="str">
        <f>IF(I1081=FALSE,"",B1081&amp;"@"&amp;COUNTIFS($B$2:B1081,B1081,$I$2:I1081,TRUE))</f>
        <v>South Korea@131</v>
      </c>
    </row>
    <row r="1082" spans="1:10">
      <c r="A1082" s="6" t="s">
        <v>578</v>
      </c>
      <c r="B1082" s="6" t="s">
        <v>677</v>
      </c>
      <c r="C1082" s="6">
        <v>2</v>
      </c>
      <c r="D1082" s="6">
        <v>3</v>
      </c>
      <c r="E1082" s="46" t="str">
        <f t="shared" si="51"/>
        <v>기사임</v>
      </c>
      <c r="F1082" s="81">
        <f>IF(E1082="기사임",(COUNTIF($B$2:B1082,B1082)-COUNTIFS($B$2:B1081,B1082,$E$2:E1081,"")),"")</f>
        <v>105</v>
      </c>
      <c r="G1082" s="46" t="str">
        <f>IF(F1082=1,COUNTIF($F$1:F1082,1),"")</f>
        <v/>
      </c>
      <c r="H1082" s="46">
        <f t="shared" si="52"/>
        <v>0</v>
      </c>
      <c r="I1082" s="46" t="b">
        <f t="shared" si="53"/>
        <v>0</v>
      </c>
      <c r="J1082" s="46" t="str">
        <f>IF(I1082=FALSE,"",B1082&amp;"@"&amp;COUNTIFS($B$2:B1082,B1082,$I$2:I1082,TRUE))</f>
        <v/>
      </c>
    </row>
    <row r="1083" spans="1:10">
      <c r="A1083" s="6" t="s">
        <v>495</v>
      </c>
      <c r="B1083" s="6" t="s">
        <v>712</v>
      </c>
      <c r="C1083" s="6">
        <v>2</v>
      </c>
      <c r="D1083" s="6">
        <v>2</v>
      </c>
      <c r="E1083" s="46" t="str">
        <f t="shared" si="51"/>
        <v>기사임</v>
      </c>
      <c r="F1083" s="81">
        <f>IF(E1083="기사임",(COUNTIF($B$2:B1083,B1083)-COUNTIFS($B$2:B1082,B1083,$E$2:E1082,"")),"")</f>
        <v>6</v>
      </c>
      <c r="G1083" s="46" t="str">
        <f>IF(F1083=1,COUNTIF($F$1:F1083,1),"")</f>
        <v/>
      </c>
      <c r="H1083" s="46">
        <f t="shared" si="52"/>
        <v>0</v>
      </c>
      <c r="I1083" s="46" t="b">
        <f t="shared" si="53"/>
        <v>0</v>
      </c>
      <c r="J1083" s="46" t="str">
        <f>IF(I1083=FALSE,"",B1083&amp;"@"&amp;COUNTIFS($B$2:B1083,B1083,$I$2:I1083,TRUE))</f>
        <v/>
      </c>
    </row>
    <row r="1084" spans="1:10">
      <c r="A1084" s="6" t="s">
        <v>495</v>
      </c>
      <c r="B1084" s="6" t="s">
        <v>734</v>
      </c>
      <c r="C1084" s="6">
        <v>2</v>
      </c>
      <c r="D1084" s="6">
        <v>3</v>
      </c>
      <c r="E1084" s="46" t="str">
        <f t="shared" si="51"/>
        <v>기사임</v>
      </c>
      <c r="F1084" s="81">
        <f>IF(E1084="기사임",(COUNTIF($B$2:B1084,B1084)-COUNTIFS($B$2:B1083,B1084,$E$2:E1083,"")),"")</f>
        <v>1</v>
      </c>
      <c r="G1084" s="46">
        <f>IF(F1084=1,COUNTIF($F$1:F1084,1),"")</f>
        <v>56</v>
      </c>
      <c r="H1084" s="46">
        <f t="shared" si="52"/>
        <v>0</v>
      </c>
      <c r="I1084" s="46" t="b">
        <f t="shared" si="53"/>
        <v>0</v>
      </c>
      <c r="J1084" s="46" t="str">
        <f>IF(I1084=FALSE,"",B1084&amp;"@"&amp;COUNTIFS($B$2:B1084,B1084,$I$2:I1084,TRUE))</f>
        <v/>
      </c>
    </row>
    <row r="1085" spans="1:10">
      <c r="A1085" s="6" t="s">
        <v>495</v>
      </c>
      <c r="B1085" s="6" t="s">
        <v>676</v>
      </c>
      <c r="C1085" s="6">
        <v>2</v>
      </c>
      <c r="D1085" s="6">
        <v>2</v>
      </c>
      <c r="E1085" s="46" t="str">
        <f t="shared" si="51"/>
        <v>기사임</v>
      </c>
      <c r="F1085" s="81">
        <f>IF(E1085="기사임",(COUNTIF($B$2:B1085,B1085)-COUNTIFS($B$2:B1084,B1085,$E$2:E1084,"")),"")</f>
        <v>116</v>
      </c>
      <c r="G1085" s="46" t="str">
        <f>IF(F1085=1,COUNTIF($F$1:F1085,1),"")</f>
        <v/>
      </c>
      <c r="H1085" s="46">
        <f t="shared" si="52"/>
        <v>0</v>
      </c>
      <c r="I1085" s="46" t="b">
        <f t="shared" si="53"/>
        <v>0</v>
      </c>
      <c r="J1085" s="46" t="str">
        <f>IF(I1085=FALSE,"",B1085&amp;"@"&amp;COUNTIFS($B$2:B1085,B1085,$I$2:I1085,TRUE))</f>
        <v/>
      </c>
    </row>
    <row r="1086" spans="1:10">
      <c r="A1086" s="6" t="s">
        <v>2036</v>
      </c>
      <c r="B1086" s="6" t="s">
        <v>676</v>
      </c>
      <c r="C1086" s="6">
        <v>2</v>
      </c>
      <c r="D1086" s="6">
        <v>1</v>
      </c>
      <c r="E1086" s="46" t="str">
        <f t="shared" si="51"/>
        <v>기사임</v>
      </c>
      <c r="F1086" s="81">
        <f>IF(E1086="기사임",(COUNTIF($B$2:B1086,B1086)-COUNTIFS($B$2:B1085,B1086,$E$2:E1085,"")),"")</f>
        <v>117</v>
      </c>
      <c r="G1086" s="46" t="str">
        <f>IF(F1086=1,COUNTIF($F$1:F1086,1),"")</f>
        <v/>
      </c>
      <c r="H1086" s="46">
        <f t="shared" si="52"/>
        <v>0</v>
      </c>
      <c r="I1086" s="46" t="b">
        <f t="shared" si="53"/>
        <v>0</v>
      </c>
      <c r="J1086" s="46" t="str">
        <f>IF(I1086=FALSE,"",B1086&amp;"@"&amp;COUNTIFS($B$2:B1086,B1086,$I$2:I1086,TRUE))</f>
        <v/>
      </c>
    </row>
    <row r="1087" spans="1:10">
      <c r="A1087" s="6" t="s">
        <v>533</v>
      </c>
      <c r="B1087" s="6" t="s">
        <v>680</v>
      </c>
      <c r="C1087" s="6">
        <v>2</v>
      </c>
      <c r="D1087" s="6">
        <v>2</v>
      </c>
      <c r="E1087" s="46" t="str">
        <f t="shared" si="51"/>
        <v>기사임</v>
      </c>
      <c r="F1087" s="81">
        <f>IF(E1087="기사임",(COUNTIF($B$2:B1087,B1087)-COUNTIFS($B$2:B1086,B1087,$E$2:E1086,"")),"")</f>
        <v>54</v>
      </c>
      <c r="G1087" s="46" t="str">
        <f>IF(F1087=1,COUNTIF($F$1:F1087,1),"")</f>
        <v/>
      </c>
      <c r="H1087" s="46">
        <f t="shared" si="52"/>
        <v>0</v>
      </c>
      <c r="I1087" s="46" t="b">
        <f t="shared" si="53"/>
        <v>0</v>
      </c>
      <c r="J1087" s="46" t="str">
        <f>IF(I1087=FALSE,"",B1087&amp;"@"&amp;COUNTIFS($B$2:B1087,B1087,$I$2:I1087,TRUE))</f>
        <v/>
      </c>
    </row>
    <row r="1088" spans="1:10">
      <c r="A1088" s="6" t="s">
        <v>501</v>
      </c>
      <c r="B1088" s="6" t="s">
        <v>677</v>
      </c>
      <c r="C1088" s="6">
        <v>2</v>
      </c>
      <c r="D1088" s="6">
        <v>3</v>
      </c>
      <c r="E1088" s="46" t="str">
        <f t="shared" si="51"/>
        <v>기사임</v>
      </c>
      <c r="F1088" s="81">
        <f>IF(E1088="기사임",(COUNTIF($B$2:B1088,B1088)-COUNTIFS($B$2:B1087,B1088,$E$2:E1087,"")),"")</f>
        <v>106</v>
      </c>
      <c r="G1088" s="46" t="str">
        <f>IF(F1088=1,COUNTIF($F$1:F1088,1),"")</f>
        <v/>
      </c>
      <c r="H1088" s="46">
        <f t="shared" si="52"/>
        <v>0</v>
      </c>
      <c r="I1088" s="46" t="b">
        <f t="shared" si="53"/>
        <v>0</v>
      </c>
      <c r="J1088" s="46" t="str">
        <f>IF(I1088=FALSE,"",B1088&amp;"@"&amp;COUNTIFS($B$2:B1088,B1088,$I$2:I1088,TRUE))</f>
        <v/>
      </c>
    </row>
    <row r="1089" spans="1:10">
      <c r="A1089" s="6" t="s">
        <v>515</v>
      </c>
      <c r="B1089" s="6" t="s">
        <v>689</v>
      </c>
      <c r="C1089" s="6">
        <v>2</v>
      </c>
      <c r="D1089" s="6">
        <v>1</v>
      </c>
      <c r="E1089" s="46" t="str">
        <f t="shared" si="51"/>
        <v>기사임</v>
      </c>
      <c r="F1089" s="81">
        <f>IF(E1089="기사임",(COUNTIF($B$2:B1089,B1089)-COUNTIFS($B$2:B1088,B1089,$E$2:E1088,"")),"")</f>
        <v>8</v>
      </c>
      <c r="G1089" s="46" t="str">
        <f>IF(F1089=1,COUNTIF($F$1:F1089,1),"")</f>
        <v/>
      </c>
      <c r="H1089" s="46">
        <f t="shared" si="52"/>
        <v>0</v>
      </c>
      <c r="I1089" s="46" t="b">
        <f t="shared" si="53"/>
        <v>0</v>
      </c>
      <c r="J1089" s="46" t="str">
        <f>IF(I1089=FALSE,"",B1089&amp;"@"&amp;COUNTIFS($B$2:B1089,B1089,$I$2:I1089,TRUE))</f>
        <v/>
      </c>
    </row>
    <row r="1090" spans="1:10">
      <c r="A1090" s="6" t="s">
        <v>515</v>
      </c>
      <c r="B1090" s="6" t="s">
        <v>677</v>
      </c>
      <c r="C1090" s="6">
        <v>2</v>
      </c>
      <c r="D1090" s="6">
        <v>3</v>
      </c>
      <c r="E1090" s="46" t="str">
        <f t="shared" ref="E1090:E1153" si="54">IF(AND(LEFT(A1090,17)="/global/archives/",ISNUMBER(_xlfn.NUMBERVALUE(MID(A1090,18,1))),ISERROR(FIND("ckattempt",A1090)),ISERROR(FIND("preview",A1090))),"기사임","")</f>
        <v>기사임</v>
      </c>
      <c r="F1090" s="81">
        <f>IF(E1090="기사임",(COUNTIF($B$2:B1090,B1090)-COUNTIFS($B$2:B1089,B1090,$E$2:E1089,"")),"")</f>
        <v>107</v>
      </c>
      <c r="G1090" s="46" t="str">
        <f>IF(F1090=1,COUNTIF($F$1:F1090,1),"")</f>
        <v/>
      </c>
      <c r="H1090" s="46">
        <f t="shared" ref="H1090:H1153" si="55">COUNTIF($L$2:$L$4,B1090)</f>
        <v>0</v>
      </c>
      <c r="I1090" s="46" t="b">
        <f t="shared" si="53"/>
        <v>0</v>
      </c>
      <c r="J1090" s="46" t="str">
        <f>IF(I1090=FALSE,"",B1090&amp;"@"&amp;COUNTIFS($B$2:B1090,B1090,$I$2:I1090,TRUE))</f>
        <v/>
      </c>
    </row>
    <row r="1091" spans="1:10">
      <c r="A1091" s="6" t="s">
        <v>496</v>
      </c>
      <c r="B1091" s="6" t="s">
        <v>676</v>
      </c>
      <c r="C1091" s="6">
        <v>2</v>
      </c>
      <c r="D1091" s="6">
        <v>2</v>
      </c>
      <c r="E1091" s="46" t="str">
        <f t="shared" si="54"/>
        <v>기사임</v>
      </c>
      <c r="F1091" s="81">
        <f>IF(E1091="기사임",(COUNTIF($B$2:B1091,B1091)-COUNTIFS($B$2:B1090,B1091,$E$2:E1090,"")),"")</f>
        <v>118</v>
      </c>
      <c r="G1091" s="46" t="str">
        <f>IF(F1091=1,COUNTIF($F$1:F1091,1),"")</f>
        <v/>
      </c>
      <c r="H1091" s="46">
        <f t="shared" si="55"/>
        <v>0</v>
      </c>
      <c r="I1091" s="46" t="b">
        <f t="shared" ref="I1091:I1154" si="56">AND(H1091=1,F1091&gt;=1,F1091&lt;&gt;"")</f>
        <v>0</v>
      </c>
      <c r="J1091" s="46" t="str">
        <f>IF(I1091=FALSE,"",B1091&amp;"@"&amp;COUNTIFS($B$2:B1091,B1091,$I$2:I1091,TRUE))</f>
        <v/>
      </c>
    </row>
    <row r="1092" spans="1:10">
      <c r="A1092" s="6" t="s">
        <v>497</v>
      </c>
      <c r="B1092" s="6" t="s">
        <v>693</v>
      </c>
      <c r="C1092" s="6">
        <v>2</v>
      </c>
      <c r="D1092" s="6">
        <v>1</v>
      </c>
      <c r="E1092" s="46" t="str">
        <f t="shared" si="54"/>
        <v>기사임</v>
      </c>
      <c r="F1092" s="81">
        <f>IF(E1092="기사임",(COUNTIF($B$2:B1092,B1092)-COUNTIFS($B$2:B1091,B1092,$E$2:E1091,"")),"")</f>
        <v>8</v>
      </c>
      <c r="G1092" s="46" t="str">
        <f>IF(F1092=1,COUNTIF($F$1:F1092,1),"")</f>
        <v/>
      </c>
      <c r="H1092" s="46">
        <f t="shared" si="55"/>
        <v>0</v>
      </c>
      <c r="I1092" s="46" t="b">
        <f t="shared" si="56"/>
        <v>0</v>
      </c>
      <c r="J1092" s="46" t="str">
        <f>IF(I1092=FALSE,"",B1092&amp;"@"&amp;COUNTIFS($B$2:B1092,B1092,$I$2:I1092,TRUE))</f>
        <v/>
      </c>
    </row>
    <row r="1093" spans="1:10">
      <c r="A1093" s="6" t="s">
        <v>497</v>
      </c>
      <c r="B1093" s="6" t="s">
        <v>696</v>
      </c>
      <c r="C1093" s="6">
        <v>2</v>
      </c>
      <c r="D1093" s="6">
        <v>2</v>
      </c>
      <c r="E1093" s="46" t="str">
        <f t="shared" si="54"/>
        <v>기사임</v>
      </c>
      <c r="F1093" s="81">
        <f>IF(E1093="기사임",(COUNTIF($B$2:B1093,B1093)-COUNTIFS($B$2:B1092,B1093,$E$2:E1092,"")),"")</f>
        <v>4</v>
      </c>
      <c r="G1093" s="46" t="str">
        <f>IF(F1093=1,COUNTIF($F$1:F1093,1),"")</f>
        <v/>
      </c>
      <c r="H1093" s="46">
        <f t="shared" si="55"/>
        <v>0</v>
      </c>
      <c r="I1093" s="46" t="b">
        <f t="shared" si="56"/>
        <v>0</v>
      </c>
      <c r="J1093" s="46" t="str">
        <f>IF(I1093=FALSE,"",B1093&amp;"@"&amp;COUNTIFS($B$2:B1093,B1093,$I$2:I1093,TRUE))</f>
        <v/>
      </c>
    </row>
    <row r="1094" spans="1:10">
      <c r="A1094" s="6" t="s">
        <v>556</v>
      </c>
      <c r="B1094" s="6" t="s">
        <v>688</v>
      </c>
      <c r="C1094" s="6">
        <v>2</v>
      </c>
      <c r="D1094" s="6">
        <v>1</v>
      </c>
      <c r="E1094" s="46" t="str">
        <f t="shared" si="54"/>
        <v>기사임</v>
      </c>
      <c r="F1094" s="81">
        <f>IF(E1094="기사임",(COUNTIF($B$2:B1094,B1094)-COUNTIFS($B$2:B1093,B1094,$E$2:E1093,"")),"")</f>
        <v>24</v>
      </c>
      <c r="G1094" s="46" t="str">
        <f>IF(F1094=1,COUNTIF($F$1:F1094,1),"")</f>
        <v/>
      </c>
      <c r="H1094" s="46">
        <f t="shared" si="55"/>
        <v>0</v>
      </c>
      <c r="I1094" s="46" t="b">
        <f t="shared" si="56"/>
        <v>0</v>
      </c>
      <c r="J1094" s="46" t="str">
        <f>IF(I1094=FALSE,"",B1094&amp;"@"&amp;COUNTIFS($B$2:B1094,B1094,$I$2:I1094,TRUE))</f>
        <v/>
      </c>
    </row>
    <row r="1095" spans="1:10">
      <c r="A1095" s="6" t="s">
        <v>556</v>
      </c>
      <c r="B1095" s="6" t="s">
        <v>676</v>
      </c>
      <c r="C1095" s="6">
        <v>2</v>
      </c>
      <c r="D1095" s="6">
        <v>2</v>
      </c>
      <c r="E1095" s="46" t="str">
        <f t="shared" si="54"/>
        <v>기사임</v>
      </c>
      <c r="F1095" s="81">
        <f>IF(E1095="기사임",(COUNTIF($B$2:B1095,B1095)-COUNTIFS($B$2:B1094,B1095,$E$2:E1094,"")),"")</f>
        <v>119</v>
      </c>
      <c r="G1095" s="46" t="str">
        <f>IF(F1095=1,COUNTIF($F$1:F1095,1),"")</f>
        <v/>
      </c>
      <c r="H1095" s="46">
        <f t="shared" si="55"/>
        <v>0</v>
      </c>
      <c r="I1095" s="46" t="b">
        <f t="shared" si="56"/>
        <v>0</v>
      </c>
      <c r="J1095" s="46" t="str">
        <f>IF(I1095=FALSE,"",B1095&amp;"@"&amp;COUNTIFS($B$2:B1095,B1095,$I$2:I1095,TRUE))</f>
        <v/>
      </c>
    </row>
    <row r="1096" spans="1:10">
      <c r="A1096" s="6" t="s">
        <v>2225</v>
      </c>
      <c r="B1096" s="6" t="s">
        <v>698</v>
      </c>
      <c r="C1096" s="6">
        <v>2</v>
      </c>
      <c r="D1096" s="6">
        <v>4</v>
      </c>
      <c r="E1096" s="46" t="str">
        <f t="shared" si="54"/>
        <v>기사임</v>
      </c>
      <c r="F1096" s="81">
        <f>IF(E1096="기사임",(COUNTIF($B$2:B1096,B1096)-COUNTIFS($B$2:B1095,B1096,$E$2:E1095,"")),"")</f>
        <v>13</v>
      </c>
      <c r="G1096" s="46" t="str">
        <f>IF(F1096=1,COUNTIF($F$1:F1096,1),"")</f>
        <v/>
      </c>
      <c r="H1096" s="46">
        <f t="shared" si="55"/>
        <v>0</v>
      </c>
      <c r="I1096" s="46" t="b">
        <f t="shared" si="56"/>
        <v>0</v>
      </c>
      <c r="J1096" s="46" t="str">
        <f>IF(I1096=FALSE,"",B1096&amp;"@"&amp;COUNTIFS($B$2:B1096,B1096,$I$2:I1096,TRUE))</f>
        <v/>
      </c>
    </row>
    <row r="1097" spans="1:10">
      <c r="A1097" s="6" t="s">
        <v>2225</v>
      </c>
      <c r="B1097" s="6" t="s">
        <v>676</v>
      </c>
      <c r="C1097" s="6">
        <v>2</v>
      </c>
      <c r="D1097" s="6">
        <v>2</v>
      </c>
      <c r="E1097" s="46" t="str">
        <f t="shared" si="54"/>
        <v>기사임</v>
      </c>
      <c r="F1097" s="81">
        <f>IF(E1097="기사임",(COUNTIF($B$2:B1097,B1097)-COUNTIFS($B$2:B1096,B1097,$E$2:E1096,"")),"")</f>
        <v>120</v>
      </c>
      <c r="G1097" s="46" t="str">
        <f>IF(F1097=1,COUNTIF($F$1:F1097,1),"")</f>
        <v/>
      </c>
      <c r="H1097" s="46">
        <f t="shared" si="55"/>
        <v>0</v>
      </c>
      <c r="I1097" s="46" t="b">
        <f t="shared" si="56"/>
        <v>0</v>
      </c>
      <c r="J1097" s="46" t="str">
        <f>IF(I1097=FALSE,"",B1097&amp;"@"&amp;COUNTIFS($B$2:B1097,B1097,$I$2:I1097,TRUE))</f>
        <v/>
      </c>
    </row>
    <row r="1098" spans="1:10">
      <c r="A1098" s="6" t="s">
        <v>1309</v>
      </c>
      <c r="B1098" s="6" t="s">
        <v>682</v>
      </c>
      <c r="C1098" s="6">
        <v>2</v>
      </c>
      <c r="D1098" s="6">
        <v>1</v>
      </c>
      <c r="E1098" s="46" t="str">
        <f t="shared" si="54"/>
        <v>기사임</v>
      </c>
      <c r="F1098" s="81">
        <f>IF(E1098="기사임",(COUNTIF($B$2:B1098,B1098)-COUNTIFS($B$2:B1097,B1098,$E$2:E1097,"")),"")</f>
        <v>21</v>
      </c>
      <c r="G1098" s="46" t="str">
        <f>IF(F1098=1,COUNTIF($F$1:F1098,1),"")</f>
        <v/>
      </c>
      <c r="H1098" s="46">
        <f t="shared" si="55"/>
        <v>0</v>
      </c>
      <c r="I1098" s="46" t="b">
        <f t="shared" si="56"/>
        <v>0</v>
      </c>
      <c r="J1098" s="46" t="str">
        <f>IF(I1098=FALSE,"",B1098&amp;"@"&amp;COUNTIFS($B$2:B1098,B1098,$I$2:I1098,TRUE))</f>
        <v/>
      </c>
    </row>
    <row r="1099" spans="1:10">
      <c r="A1099" s="6" t="s">
        <v>1309</v>
      </c>
      <c r="B1099" s="6" t="s">
        <v>680</v>
      </c>
      <c r="C1099" s="6">
        <v>2</v>
      </c>
      <c r="D1099" s="6">
        <v>2</v>
      </c>
      <c r="E1099" s="46" t="str">
        <f t="shared" si="54"/>
        <v>기사임</v>
      </c>
      <c r="F1099" s="81">
        <f>IF(E1099="기사임",(COUNTIF($B$2:B1099,B1099)-COUNTIFS($B$2:B1098,B1099,$E$2:E1098,"")),"")</f>
        <v>55</v>
      </c>
      <c r="G1099" s="46" t="str">
        <f>IF(F1099=1,COUNTIF($F$1:F1099,1),"")</f>
        <v/>
      </c>
      <c r="H1099" s="46">
        <f t="shared" si="55"/>
        <v>0</v>
      </c>
      <c r="I1099" s="46" t="b">
        <f t="shared" si="56"/>
        <v>0</v>
      </c>
      <c r="J1099" s="46" t="str">
        <f>IF(I1099=FALSE,"",B1099&amp;"@"&amp;COUNTIFS($B$2:B1099,B1099,$I$2:I1099,TRUE))</f>
        <v/>
      </c>
    </row>
    <row r="1100" spans="1:10">
      <c r="A1100" s="6" t="s">
        <v>2320</v>
      </c>
      <c r="B1100" s="6" t="s">
        <v>677</v>
      </c>
      <c r="C1100" s="6">
        <v>2</v>
      </c>
      <c r="D1100" s="6">
        <v>3</v>
      </c>
      <c r="E1100" s="46" t="str">
        <f t="shared" si="54"/>
        <v>기사임</v>
      </c>
      <c r="F1100" s="81">
        <f>IF(E1100="기사임",(COUNTIF($B$2:B1100,B1100)-COUNTIFS($B$2:B1099,B1100,$E$2:E1099,"")),"")</f>
        <v>108</v>
      </c>
      <c r="G1100" s="46" t="str">
        <f>IF(F1100=1,COUNTIF($F$1:F1100,1),"")</f>
        <v/>
      </c>
      <c r="H1100" s="46">
        <f t="shared" si="55"/>
        <v>0</v>
      </c>
      <c r="I1100" s="46" t="b">
        <f t="shared" si="56"/>
        <v>0</v>
      </c>
      <c r="J1100" s="46" t="str">
        <f>IF(I1100=FALSE,"",B1100&amp;"@"&amp;COUNTIFS($B$2:B1100,B1100,$I$2:I1100,TRUE))</f>
        <v/>
      </c>
    </row>
    <row r="1101" spans="1:10">
      <c r="A1101" s="6" t="s">
        <v>500</v>
      </c>
      <c r="B1101" s="6" t="s">
        <v>677</v>
      </c>
      <c r="C1101" s="6">
        <v>2</v>
      </c>
      <c r="D1101" s="6">
        <v>2</v>
      </c>
      <c r="E1101" s="46" t="str">
        <f t="shared" si="54"/>
        <v>기사임</v>
      </c>
      <c r="F1101" s="81">
        <f>IF(E1101="기사임",(COUNTIF($B$2:B1101,B1101)-COUNTIFS($B$2:B1100,B1101,$E$2:E1100,"")),"")</f>
        <v>109</v>
      </c>
      <c r="G1101" s="46" t="str">
        <f>IF(F1101=1,COUNTIF($F$1:F1101,1),"")</f>
        <v/>
      </c>
      <c r="H1101" s="46">
        <f t="shared" si="55"/>
        <v>0</v>
      </c>
      <c r="I1101" s="46" t="b">
        <f t="shared" si="56"/>
        <v>0</v>
      </c>
      <c r="J1101" s="46" t="str">
        <f>IF(I1101=FALSE,"",B1101&amp;"@"&amp;COUNTIFS($B$2:B1101,B1101,$I$2:I1101,TRUE))</f>
        <v/>
      </c>
    </row>
    <row r="1102" spans="1:10">
      <c r="A1102" s="6" t="s">
        <v>500</v>
      </c>
      <c r="B1102" s="6" t="s">
        <v>680</v>
      </c>
      <c r="C1102" s="6">
        <v>2</v>
      </c>
      <c r="D1102" s="6">
        <v>3</v>
      </c>
      <c r="E1102" s="46" t="str">
        <f t="shared" si="54"/>
        <v>기사임</v>
      </c>
      <c r="F1102" s="81">
        <f>IF(E1102="기사임",(COUNTIF($B$2:B1102,B1102)-COUNTIFS($B$2:B1101,B1102,$E$2:E1101,"")),"")</f>
        <v>56</v>
      </c>
      <c r="G1102" s="46" t="str">
        <f>IF(F1102=1,COUNTIF($F$1:F1102,1),"")</f>
        <v/>
      </c>
      <c r="H1102" s="46">
        <f t="shared" si="55"/>
        <v>0</v>
      </c>
      <c r="I1102" s="46" t="b">
        <f t="shared" si="56"/>
        <v>0</v>
      </c>
      <c r="J1102" s="46" t="str">
        <f>IF(I1102=FALSE,"",B1102&amp;"@"&amp;COUNTIFS($B$2:B1102,B1102,$I$2:I1102,TRUE))</f>
        <v/>
      </c>
    </row>
    <row r="1103" spans="1:10">
      <c r="A1103" s="6" t="s">
        <v>502</v>
      </c>
      <c r="B1103" s="6" t="s">
        <v>694</v>
      </c>
      <c r="C1103" s="6">
        <v>2</v>
      </c>
      <c r="D1103" s="6">
        <v>2</v>
      </c>
      <c r="E1103" s="46" t="str">
        <f t="shared" si="54"/>
        <v>기사임</v>
      </c>
      <c r="F1103" s="81">
        <f>IF(E1103="기사임",(COUNTIF($B$2:B1103,B1103)-COUNTIFS($B$2:B1102,B1103,$E$2:E1102,"")),"")</f>
        <v>14</v>
      </c>
      <c r="G1103" s="46" t="str">
        <f>IF(F1103=1,COUNTIF($F$1:F1103,1),"")</f>
        <v/>
      </c>
      <c r="H1103" s="46">
        <f t="shared" si="55"/>
        <v>1</v>
      </c>
      <c r="I1103" s="46" t="b">
        <f t="shared" si="56"/>
        <v>1</v>
      </c>
      <c r="J1103" s="46" t="str">
        <f>IF(I1103=FALSE,"",B1103&amp;"@"&amp;COUNTIFS($B$2:B1103,B1103,$I$2:I1103,TRUE))</f>
        <v>Vietnam@14</v>
      </c>
    </row>
    <row r="1104" spans="1:10">
      <c r="A1104" s="6" t="s">
        <v>546</v>
      </c>
      <c r="B1104" s="6" t="s">
        <v>675</v>
      </c>
      <c r="C1104" s="6">
        <v>2</v>
      </c>
      <c r="D1104" s="6">
        <v>2</v>
      </c>
      <c r="E1104" s="46" t="str">
        <f t="shared" si="54"/>
        <v>기사임</v>
      </c>
      <c r="F1104" s="81">
        <f>IF(E1104="기사임",(COUNTIF($B$2:B1104,B1104)-COUNTIFS($B$2:B1103,B1104,$E$2:E1103,"")),"")</f>
        <v>132</v>
      </c>
      <c r="G1104" s="46" t="str">
        <f>IF(F1104=1,COUNTIF($F$1:F1104,1),"")</f>
        <v/>
      </c>
      <c r="H1104" s="46">
        <f t="shared" si="55"/>
        <v>1</v>
      </c>
      <c r="I1104" s="46" t="b">
        <f t="shared" si="56"/>
        <v>1</v>
      </c>
      <c r="J1104" s="46" t="str">
        <f>IF(I1104=FALSE,"",B1104&amp;"@"&amp;COUNTIFS($B$2:B1104,B1104,$I$2:I1104,TRUE))</f>
        <v>South Korea@132</v>
      </c>
    </row>
    <row r="1105" spans="1:10">
      <c r="A1105" s="6" t="s">
        <v>484</v>
      </c>
      <c r="B1105" s="6" t="s">
        <v>690</v>
      </c>
      <c r="C1105" s="6">
        <v>2</v>
      </c>
      <c r="D1105" s="6">
        <v>2</v>
      </c>
      <c r="E1105" s="46" t="str">
        <f t="shared" si="54"/>
        <v>기사임</v>
      </c>
      <c r="F1105" s="81">
        <f>IF(E1105="기사임",(COUNTIF($B$2:B1105,B1105)-COUNTIFS($B$2:B1104,B1105,$E$2:E1104,"")),"")</f>
        <v>38</v>
      </c>
      <c r="G1105" s="46" t="str">
        <f>IF(F1105=1,COUNTIF($F$1:F1105,1),"")</f>
        <v/>
      </c>
      <c r="H1105" s="46">
        <f t="shared" si="55"/>
        <v>0</v>
      </c>
      <c r="I1105" s="46" t="b">
        <f t="shared" si="56"/>
        <v>0</v>
      </c>
      <c r="J1105" s="46" t="str">
        <f>IF(I1105=FALSE,"",B1105&amp;"@"&amp;COUNTIFS($B$2:B1105,B1105,$I$2:I1105,TRUE))</f>
        <v/>
      </c>
    </row>
    <row r="1106" spans="1:10">
      <c r="A1106" s="6" t="s">
        <v>1512</v>
      </c>
      <c r="B1106" s="6" t="s">
        <v>682</v>
      </c>
      <c r="C1106" s="6">
        <v>2</v>
      </c>
      <c r="D1106" s="6">
        <v>2</v>
      </c>
      <c r="E1106" s="46" t="str">
        <f t="shared" si="54"/>
        <v>기사임</v>
      </c>
      <c r="F1106" s="81">
        <f>IF(E1106="기사임",(COUNTIF($B$2:B1106,B1106)-COUNTIFS($B$2:B1105,B1106,$E$2:E1105,"")),"")</f>
        <v>22</v>
      </c>
      <c r="G1106" s="46" t="str">
        <f>IF(F1106=1,COUNTIF($F$1:F1106,1),"")</f>
        <v/>
      </c>
      <c r="H1106" s="46">
        <f t="shared" si="55"/>
        <v>0</v>
      </c>
      <c r="I1106" s="46" t="b">
        <f t="shared" si="56"/>
        <v>0</v>
      </c>
      <c r="J1106" s="46" t="str">
        <f>IF(I1106=FALSE,"",B1106&amp;"@"&amp;COUNTIFS($B$2:B1106,B1106,$I$2:I1106,TRUE))</f>
        <v/>
      </c>
    </row>
    <row r="1107" spans="1:10">
      <c r="A1107" s="6" t="s">
        <v>748</v>
      </c>
      <c r="B1107" s="6" t="s">
        <v>675</v>
      </c>
      <c r="C1107" s="6">
        <v>2</v>
      </c>
      <c r="D1107" s="6">
        <v>2</v>
      </c>
      <c r="E1107" s="46" t="str">
        <f t="shared" si="54"/>
        <v>기사임</v>
      </c>
      <c r="F1107" s="81">
        <f>IF(E1107="기사임",(COUNTIF($B$2:B1107,B1107)-COUNTIFS($B$2:B1106,B1107,$E$2:E1106,"")),"")</f>
        <v>133</v>
      </c>
      <c r="G1107" s="46" t="str">
        <f>IF(F1107=1,COUNTIF($F$1:F1107,1),"")</f>
        <v/>
      </c>
      <c r="H1107" s="46">
        <f t="shared" si="55"/>
        <v>1</v>
      </c>
      <c r="I1107" s="46" t="b">
        <f t="shared" si="56"/>
        <v>1</v>
      </c>
      <c r="J1107" s="46" t="str">
        <f>IF(I1107=FALSE,"",B1107&amp;"@"&amp;COUNTIFS($B$2:B1107,B1107,$I$2:I1107,TRUE))</f>
        <v>South Korea@133</v>
      </c>
    </row>
    <row r="1108" spans="1:10">
      <c r="A1108" s="6" t="s">
        <v>746</v>
      </c>
      <c r="B1108" s="6" t="s">
        <v>677</v>
      </c>
      <c r="C1108" s="6">
        <v>2</v>
      </c>
      <c r="D1108" s="6">
        <v>2</v>
      </c>
      <c r="E1108" s="46" t="str">
        <f t="shared" si="54"/>
        <v>기사임</v>
      </c>
      <c r="F1108" s="81">
        <f>IF(E1108="기사임",(COUNTIF($B$2:B1108,B1108)-COUNTIFS($B$2:B1107,B1108,$E$2:E1107,"")),"")</f>
        <v>110</v>
      </c>
      <c r="G1108" s="46" t="str">
        <f>IF(F1108=1,COUNTIF($F$1:F1108,1),"")</f>
        <v/>
      </c>
      <c r="H1108" s="46">
        <f t="shared" si="55"/>
        <v>0</v>
      </c>
      <c r="I1108" s="46" t="b">
        <f t="shared" si="56"/>
        <v>0</v>
      </c>
      <c r="J1108" s="46" t="str">
        <f>IF(I1108=FALSE,"",B1108&amp;"@"&amp;COUNTIFS($B$2:B1108,B1108,$I$2:I1108,TRUE))</f>
        <v/>
      </c>
    </row>
    <row r="1109" spans="1:10">
      <c r="A1109" s="6" t="s">
        <v>737</v>
      </c>
      <c r="B1109" s="6" t="s">
        <v>681</v>
      </c>
      <c r="C1109" s="6">
        <v>2</v>
      </c>
      <c r="D1109" s="6">
        <v>2</v>
      </c>
      <c r="E1109" s="46" t="str">
        <f t="shared" si="54"/>
        <v>기사임</v>
      </c>
      <c r="F1109" s="81">
        <f>IF(E1109="기사임",(COUNTIF($B$2:B1109,B1109)-COUNTIFS($B$2:B1108,B1109,$E$2:E1108,"")),"")</f>
        <v>22</v>
      </c>
      <c r="G1109" s="46" t="str">
        <f>IF(F1109=1,COUNTIF($F$1:F1109,1),"")</f>
        <v/>
      </c>
      <c r="H1109" s="46">
        <f t="shared" si="55"/>
        <v>0</v>
      </c>
      <c r="I1109" s="46" t="b">
        <f t="shared" si="56"/>
        <v>0</v>
      </c>
      <c r="J1109" s="46" t="str">
        <f>IF(I1109=FALSE,"",B1109&amp;"@"&amp;COUNTIFS($B$2:B1109,B1109,$I$2:I1109,TRUE))</f>
        <v/>
      </c>
    </row>
    <row r="1110" spans="1:10">
      <c r="A1110" s="6" t="s">
        <v>737</v>
      </c>
      <c r="B1110" s="6" t="s">
        <v>732</v>
      </c>
      <c r="C1110" s="6">
        <v>2</v>
      </c>
      <c r="D1110" s="6">
        <v>1</v>
      </c>
      <c r="E1110" s="46" t="str">
        <f t="shared" si="54"/>
        <v>기사임</v>
      </c>
      <c r="F1110" s="81">
        <f>IF(E1110="기사임",(COUNTIF($B$2:B1110,B1110)-COUNTIFS($B$2:B1109,B1110,$E$2:E1109,"")),"")</f>
        <v>1</v>
      </c>
      <c r="G1110" s="46">
        <f>IF(F1110=1,COUNTIF($F$1:F1110,1),"")</f>
        <v>57</v>
      </c>
      <c r="H1110" s="46">
        <f t="shared" si="55"/>
        <v>0</v>
      </c>
      <c r="I1110" s="46" t="b">
        <f t="shared" si="56"/>
        <v>0</v>
      </c>
      <c r="J1110" s="46" t="str">
        <f>IF(I1110=FALSE,"",B1110&amp;"@"&amp;COUNTIFS($B$2:B1110,B1110,$I$2:I1110,TRUE))</f>
        <v/>
      </c>
    </row>
    <row r="1111" spans="1:10">
      <c r="A1111" s="6" t="s">
        <v>737</v>
      </c>
      <c r="B1111" s="6" t="s">
        <v>685</v>
      </c>
      <c r="C1111" s="6">
        <v>2</v>
      </c>
      <c r="D1111" s="6">
        <v>2</v>
      </c>
      <c r="E1111" s="46" t="str">
        <f t="shared" si="54"/>
        <v>기사임</v>
      </c>
      <c r="F1111" s="81">
        <f>IF(E1111="기사임",(COUNTIF($B$2:B1111,B1111)-COUNTIFS($B$2:B1110,B1111,$E$2:E1110,"")),"")</f>
        <v>14</v>
      </c>
      <c r="G1111" s="46" t="str">
        <f>IF(F1111=1,COUNTIF($F$1:F1111,1),"")</f>
        <v/>
      </c>
      <c r="H1111" s="46">
        <f t="shared" si="55"/>
        <v>0</v>
      </c>
      <c r="I1111" s="46" t="b">
        <f t="shared" si="56"/>
        <v>0</v>
      </c>
      <c r="J1111" s="46" t="str">
        <f>IF(I1111=FALSE,"",B1111&amp;"@"&amp;COUNTIFS($B$2:B1111,B1111,$I$2:I1111,TRUE))</f>
        <v/>
      </c>
    </row>
    <row r="1112" spans="1:10">
      <c r="A1112" s="6" t="s">
        <v>737</v>
      </c>
      <c r="B1112" s="6" t="s">
        <v>679</v>
      </c>
      <c r="C1112" s="6">
        <v>2</v>
      </c>
      <c r="D1112" s="6">
        <v>2</v>
      </c>
      <c r="E1112" s="46" t="str">
        <f t="shared" si="54"/>
        <v>기사임</v>
      </c>
      <c r="F1112" s="81">
        <f>IF(E1112="기사임",(COUNTIF($B$2:B1112,B1112)-COUNTIFS($B$2:B1111,B1112,$E$2:E1111,"")),"")</f>
        <v>26</v>
      </c>
      <c r="G1112" s="46" t="str">
        <f>IF(F1112=1,COUNTIF($F$1:F1112,1),"")</f>
        <v/>
      </c>
      <c r="H1112" s="46">
        <f t="shared" si="55"/>
        <v>0</v>
      </c>
      <c r="I1112" s="46" t="b">
        <f t="shared" si="56"/>
        <v>0</v>
      </c>
      <c r="J1112" s="46" t="str">
        <f>IF(I1112=FALSE,"",B1112&amp;"@"&amp;COUNTIFS($B$2:B1112,B1112,$I$2:I1112,TRUE))</f>
        <v/>
      </c>
    </row>
    <row r="1113" spans="1:10">
      <c r="A1113" s="6" t="s">
        <v>738</v>
      </c>
      <c r="B1113" s="6" t="s">
        <v>677</v>
      </c>
      <c r="C1113" s="6">
        <v>2</v>
      </c>
      <c r="D1113" s="6">
        <v>2</v>
      </c>
      <c r="E1113" s="46" t="str">
        <f t="shared" si="54"/>
        <v>기사임</v>
      </c>
      <c r="F1113" s="81">
        <f>IF(E1113="기사임",(COUNTIF($B$2:B1113,B1113)-COUNTIFS($B$2:B1112,B1113,$E$2:E1112,"")),"")</f>
        <v>111</v>
      </c>
      <c r="G1113" s="46" t="str">
        <f>IF(F1113=1,COUNTIF($F$1:F1113,1),"")</f>
        <v/>
      </c>
      <c r="H1113" s="46">
        <f t="shared" si="55"/>
        <v>0</v>
      </c>
      <c r="I1113" s="46" t="b">
        <f t="shared" si="56"/>
        <v>0</v>
      </c>
      <c r="J1113" s="46" t="str">
        <f>IF(I1113=FALSE,"",B1113&amp;"@"&amp;COUNTIFS($B$2:B1113,B1113,$I$2:I1113,TRUE))</f>
        <v/>
      </c>
    </row>
    <row r="1114" spans="1:10">
      <c r="A1114" s="6" t="s">
        <v>739</v>
      </c>
      <c r="B1114" s="6" t="s">
        <v>681</v>
      </c>
      <c r="C1114" s="6">
        <v>2</v>
      </c>
      <c r="D1114" s="6">
        <v>1</v>
      </c>
      <c r="E1114" s="46" t="str">
        <f t="shared" si="54"/>
        <v>기사임</v>
      </c>
      <c r="F1114" s="81">
        <f>IF(E1114="기사임",(COUNTIF($B$2:B1114,B1114)-COUNTIFS($B$2:B1113,B1114,$E$2:E1113,"")),"")</f>
        <v>23</v>
      </c>
      <c r="G1114" s="46" t="str">
        <f>IF(F1114=1,COUNTIF($F$1:F1114,1),"")</f>
        <v/>
      </c>
      <c r="H1114" s="46">
        <f t="shared" si="55"/>
        <v>0</v>
      </c>
      <c r="I1114" s="46" t="b">
        <f t="shared" si="56"/>
        <v>0</v>
      </c>
      <c r="J1114" s="46" t="str">
        <f>IF(I1114=FALSE,"",B1114&amp;"@"&amp;COUNTIFS($B$2:B1114,B1114,$I$2:I1114,TRUE))</f>
        <v/>
      </c>
    </row>
    <row r="1115" spans="1:10">
      <c r="A1115" s="6" t="s">
        <v>739</v>
      </c>
      <c r="B1115" s="6" t="s">
        <v>688</v>
      </c>
      <c r="C1115" s="6">
        <v>2</v>
      </c>
      <c r="D1115" s="6">
        <v>2</v>
      </c>
      <c r="E1115" s="46" t="str">
        <f t="shared" si="54"/>
        <v>기사임</v>
      </c>
      <c r="F1115" s="81">
        <f>IF(E1115="기사임",(COUNTIF($B$2:B1115,B1115)-COUNTIFS($B$2:B1114,B1115,$E$2:E1114,"")),"")</f>
        <v>25</v>
      </c>
      <c r="G1115" s="46" t="str">
        <f>IF(F1115=1,COUNTIF($F$1:F1115,1),"")</f>
        <v/>
      </c>
      <c r="H1115" s="46">
        <f t="shared" si="55"/>
        <v>0</v>
      </c>
      <c r="I1115" s="46" t="b">
        <f t="shared" si="56"/>
        <v>0</v>
      </c>
      <c r="J1115" s="46" t="str">
        <f>IF(I1115=FALSE,"",B1115&amp;"@"&amp;COUNTIFS($B$2:B1115,B1115,$I$2:I1115,TRUE))</f>
        <v/>
      </c>
    </row>
    <row r="1116" spans="1:10">
      <c r="A1116" s="6" t="s">
        <v>739</v>
      </c>
      <c r="B1116" s="6" t="s">
        <v>734</v>
      </c>
      <c r="C1116" s="6">
        <v>2</v>
      </c>
      <c r="D1116" s="6">
        <v>2</v>
      </c>
      <c r="E1116" s="46" t="str">
        <f t="shared" si="54"/>
        <v>기사임</v>
      </c>
      <c r="F1116" s="81">
        <f>IF(E1116="기사임",(COUNTIF($B$2:B1116,B1116)-COUNTIFS($B$2:B1115,B1116,$E$2:E1115,"")),"")</f>
        <v>2</v>
      </c>
      <c r="G1116" s="46" t="str">
        <f>IF(F1116=1,COUNTIF($F$1:F1116,1),"")</f>
        <v/>
      </c>
      <c r="H1116" s="46">
        <f t="shared" si="55"/>
        <v>0</v>
      </c>
      <c r="I1116" s="46" t="b">
        <f t="shared" si="56"/>
        <v>0</v>
      </c>
      <c r="J1116" s="46" t="str">
        <f>IF(I1116=FALSE,"",B1116&amp;"@"&amp;COUNTIFS($B$2:B1116,B1116,$I$2:I1116,TRUE))</f>
        <v/>
      </c>
    </row>
    <row r="1117" spans="1:10">
      <c r="A1117" s="6" t="s">
        <v>739</v>
      </c>
      <c r="B1117" s="6" t="s">
        <v>698</v>
      </c>
      <c r="C1117" s="6">
        <v>2</v>
      </c>
      <c r="D1117" s="6">
        <v>4</v>
      </c>
      <c r="E1117" s="46" t="str">
        <f t="shared" si="54"/>
        <v>기사임</v>
      </c>
      <c r="F1117" s="81">
        <f>IF(E1117="기사임",(COUNTIF($B$2:B1117,B1117)-COUNTIFS($B$2:B1116,B1117,$E$2:E1116,"")),"")</f>
        <v>14</v>
      </c>
      <c r="G1117" s="46" t="str">
        <f>IF(F1117=1,COUNTIF($F$1:F1117,1),"")</f>
        <v/>
      </c>
      <c r="H1117" s="46">
        <f t="shared" si="55"/>
        <v>0</v>
      </c>
      <c r="I1117" s="46" t="b">
        <f t="shared" si="56"/>
        <v>0</v>
      </c>
      <c r="J1117" s="46" t="str">
        <f>IF(I1117=FALSE,"",B1117&amp;"@"&amp;COUNTIFS($B$2:B1117,B1117,$I$2:I1117,TRUE))</f>
        <v/>
      </c>
    </row>
    <row r="1118" spans="1:10">
      <c r="A1118" s="6" t="s">
        <v>747</v>
      </c>
      <c r="B1118" s="6" t="s">
        <v>679</v>
      </c>
      <c r="C1118" s="6">
        <v>2</v>
      </c>
      <c r="D1118" s="6">
        <v>2</v>
      </c>
      <c r="E1118" s="46" t="str">
        <f t="shared" si="54"/>
        <v>기사임</v>
      </c>
      <c r="F1118" s="81">
        <f>IF(E1118="기사임",(COUNTIF($B$2:B1118,B1118)-COUNTIFS($B$2:B1117,B1118,$E$2:E1117,"")),"")</f>
        <v>27</v>
      </c>
      <c r="G1118" s="46" t="str">
        <f>IF(F1118=1,COUNTIF($F$1:F1118,1),"")</f>
        <v/>
      </c>
      <c r="H1118" s="46">
        <f t="shared" si="55"/>
        <v>0</v>
      </c>
      <c r="I1118" s="46" t="b">
        <f t="shared" si="56"/>
        <v>0</v>
      </c>
      <c r="J1118" s="46" t="str">
        <f>IF(I1118=FALSE,"",B1118&amp;"@"&amp;COUNTIFS($B$2:B1118,B1118,$I$2:I1118,TRUE))</f>
        <v/>
      </c>
    </row>
    <row r="1119" spans="1:10">
      <c r="A1119" s="6" t="s">
        <v>743</v>
      </c>
      <c r="B1119" s="6" t="s">
        <v>676</v>
      </c>
      <c r="C1119" s="6">
        <v>2</v>
      </c>
      <c r="D1119" s="6">
        <v>2</v>
      </c>
      <c r="E1119" s="46" t="str">
        <f t="shared" si="54"/>
        <v>기사임</v>
      </c>
      <c r="F1119" s="81">
        <f>IF(E1119="기사임",(COUNTIF($B$2:B1119,B1119)-COUNTIFS($B$2:B1118,B1119,$E$2:E1118,"")),"")</f>
        <v>121</v>
      </c>
      <c r="G1119" s="46" t="str">
        <f>IF(F1119=1,COUNTIF($F$1:F1119,1),"")</f>
        <v/>
      </c>
      <c r="H1119" s="46">
        <f t="shared" si="55"/>
        <v>0</v>
      </c>
      <c r="I1119" s="46" t="b">
        <f t="shared" si="56"/>
        <v>0</v>
      </c>
      <c r="J1119" s="46" t="str">
        <f>IF(I1119=FALSE,"",B1119&amp;"@"&amp;COUNTIFS($B$2:B1119,B1119,$I$2:I1119,TRUE))</f>
        <v/>
      </c>
    </row>
    <row r="1120" spans="1:10">
      <c r="A1120" s="6" t="s">
        <v>1928</v>
      </c>
      <c r="B1120" s="6" t="s">
        <v>678</v>
      </c>
      <c r="C1120" s="6">
        <v>2</v>
      </c>
      <c r="D1120" s="6">
        <v>1</v>
      </c>
      <c r="E1120" s="46" t="str">
        <f t="shared" si="54"/>
        <v>기사임</v>
      </c>
      <c r="F1120" s="81">
        <f>IF(E1120="기사임",(COUNTIF($B$2:B1120,B1120)-COUNTIFS($B$2:B1119,B1120,$E$2:E1119,"")),"")</f>
        <v>48</v>
      </c>
      <c r="G1120" s="46" t="str">
        <f>IF(F1120=1,COUNTIF($F$1:F1120,1),"")</f>
        <v/>
      </c>
      <c r="H1120" s="46">
        <f t="shared" si="55"/>
        <v>0</v>
      </c>
      <c r="I1120" s="46" t="b">
        <f t="shared" si="56"/>
        <v>0</v>
      </c>
      <c r="J1120" s="46" t="str">
        <f>IF(I1120=FALSE,"",B1120&amp;"@"&amp;COUNTIFS($B$2:B1120,B1120,$I$2:I1120,TRUE))</f>
        <v/>
      </c>
    </row>
    <row r="1121" spans="1:10">
      <c r="A1121" s="6" t="s">
        <v>2047</v>
      </c>
      <c r="B1121" s="6" t="s">
        <v>676</v>
      </c>
      <c r="C1121" s="6">
        <v>2</v>
      </c>
      <c r="D1121" s="6">
        <v>2</v>
      </c>
      <c r="E1121" s="46" t="str">
        <f t="shared" si="54"/>
        <v>기사임</v>
      </c>
      <c r="F1121" s="81">
        <f>IF(E1121="기사임",(COUNTIF($B$2:B1121,B1121)-COUNTIFS($B$2:B1120,B1121,$E$2:E1120,"")),"")</f>
        <v>122</v>
      </c>
      <c r="G1121" s="46" t="str">
        <f>IF(F1121=1,COUNTIF($F$1:F1121,1),"")</f>
        <v/>
      </c>
      <c r="H1121" s="46">
        <f t="shared" si="55"/>
        <v>0</v>
      </c>
      <c r="I1121" s="46" t="b">
        <f t="shared" si="56"/>
        <v>0</v>
      </c>
      <c r="J1121" s="46" t="str">
        <f>IF(I1121=FALSE,"",B1121&amp;"@"&amp;COUNTIFS($B$2:B1121,B1121,$I$2:I1121,TRUE))</f>
        <v/>
      </c>
    </row>
    <row r="1122" spans="1:10">
      <c r="A1122" s="6" t="s">
        <v>545</v>
      </c>
      <c r="B1122" s="6" t="s">
        <v>682</v>
      </c>
      <c r="C1122" s="6">
        <v>2</v>
      </c>
      <c r="D1122" s="6">
        <v>2</v>
      </c>
      <c r="E1122" s="46" t="str">
        <f t="shared" si="54"/>
        <v>기사임</v>
      </c>
      <c r="F1122" s="81">
        <f>IF(E1122="기사임",(COUNTIF($B$2:B1122,B1122)-COUNTIFS($B$2:B1121,B1122,$E$2:E1121,"")),"")</f>
        <v>23</v>
      </c>
      <c r="G1122" s="46" t="str">
        <f>IF(F1122=1,COUNTIF($F$1:F1122,1),"")</f>
        <v/>
      </c>
      <c r="H1122" s="46">
        <f t="shared" si="55"/>
        <v>0</v>
      </c>
      <c r="I1122" s="46" t="b">
        <f t="shared" si="56"/>
        <v>0</v>
      </c>
      <c r="J1122" s="46" t="str">
        <f>IF(I1122=FALSE,"",B1122&amp;"@"&amp;COUNTIFS($B$2:B1122,B1122,$I$2:I1122,TRUE))</f>
        <v/>
      </c>
    </row>
    <row r="1123" spans="1:10">
      <c r="A1123" s="6" t="s">
        <v>545</v>
      </c>
      <c r="B1123" s="6" t="s">
        <v>684</v>
      </c>
      <c r="C1123" s="6">
        <v>2</v>
      </c>
      <c r="D1123" s="6">
        <v>2</v>
      </c>
      <c r="E1123" s="46" t="str">
        <f t="shared" si="54"/>
        <v>기사임</v>
      </c>
      <c r="F1123" s="81">
        <f>IF(E1123="기사임",(COUNTIF($B$2:B1123,B1123)-COUNTIFS($B$2:B1122,B1123,$E$2:E1122,"")),"")</f>
        <v>16</v>
      </c>
      <c r="G1123" s="46" t="str">
        <f>IF(F1123=1,COUNTIF($F$1:F1123,1),"")</f>
        <v/>
      </c>
      <c r="H1123" s="46">
        <f t="shared" si="55"/>
        <v>1</v>
      </c>
      <c r="I1123" s="46" t="b">
        <f t="shared" si="56"/>
        <v>1</v>
      </c>
      <c r="J1123" s="46" t="str">
        <f>IF(I1123=FALSE,"",B1123&amp;"@"&amp;COUNTIFS($B$2:B1123,B1123,$I$2:I1123,TRUE))</f>
        <v>Malaysia@16</v>
      </c>
    </row>
    <row r="1124" spans="1:10">
      <c r="A1124" s="6" t="s">
        <v>848</v>
      </c>
      <c r="B1124" s="6" t="s">
        <v>675</v>
      </c>
      <c r="C1124" s="6">
        <v>2</v>
      </c>
      <c r="D1124" s="6">
        <v>3</v>
      </c>
      <c r="E1124" s="46" t="str">
        <f t="shared" si="54"/>
        <v>기사임</v>
      </c>
      <c r="F1124" s="81">
        <f>IF(E1124="기사임",(COUNTIF($B$2:B1124,B1124)-COUNTIFS($B$2:B1123,B1124,$E$2:E1123,"")),"")</f>
        <v>134</v>
      </c>
      <c r="G1124" s="46" t="str">
        <f>IF(F1124=1,COUNTIF($F$1:F1124,1),"")</f>
        <v/>
      </c>
      <c r="H1124" s="46">
        <f t="shared" si="55"/>
        <v>1</v>
      </c>
      <c r="I1124" s="46" t="b">
        <f t="shared" si="56"/>
        <v>1</v>
      </c>
      <c r="J1124" s="46" t="str">
        <f>IF(I1124=FALSE,"",B1124&amp;"@"&amp;COUNTIFS($B$2:B1124,B1124,$I$2:I1124,TRUE))</f>
        <v>South Korea@134</v>
      </c>
    </row>
    <row r="1125" spans="1:10">
      <c r="A1125" s="6" t="s">
        <v>847</v>
      </c>
      <c r="B1125" s="6" t="s">
        <v>676</v>
      </c>
      <c r="C1125" s="6">
        <v>2</v>
      </c>
      <c r="D1125" s="6">
        <v>1</v>
      </c>
      <c r="E1125" s="46" t="str">
        <f t="shared" si="54"/>
        <v>기사임</v>
      </c>
      <c r="F1125" s="81">
        <f>IF(E1125="기사임",(COUNTIF($B$2:B1125,B1125)-COUNTIFS($B$2:B1124,B1125,$E$2:E1124,"")),"")</f>
        <v>123</v>
      </c>
      <c r="G1125" s="46" t="str">
        <f>IF(F1125=1,COUNTIF($F$1:F1125,1),"")</f>
        <v/>
      </c>
      <c r="H1125" s="46">
        <f t="shared" si="55"/>
        <v>0</v>
      </c>
      <c r="I1125" s="46" t="b">
        <f t="shared" si="56"/>
        <v>0</v>
      </c>
      <c r="J1125" s="46" t="str">
        <f>IF(I1125=FALSE,"",B1125&amp;"@"&amp;COUNTIFS($B$2:B1125,B1125,$I$2:I1125,TRUE))</f>
        <v/>
      </c>
    </row>
    <row r="1126" spans="1:10">
      <c r="A1126" s="6" t="s">
        <v>851</v>
      </c>
      <c r="B1126" s="6" t="s">
        <v>688</v>
      </c>
      <c r="C1126" s="6">
        <v>2</v>
      </c>
      <c r="D1126" s="6">
        <v>3</v>
      </c>
      <c r="E1126" s="46" t="str">
        <f t="shared" si="54"/>
        <v>기사임</v>
      </c>
      <c r="F1126" s="81">
        <f>IF(E1126="기사임",(COUNTIF($B$2:B1126,B1126)-COUNTIFS($B$2:B1125,B1126,$E$2:E1125,"")),"")</f>
        <v>26</v>
      </c>
      <c r="G1126" s="46" t="str">
        <f>IF(F1126=1,COUNTIF($F$1:F1126,1),"")</f>
        <v/>
      </c>
      <c r="H1126" s="46">
        <f t="shared" si="55"/>
        <v>0</v>
      </c>
      <c r="I1126" s="46" t="b">
        <f t="shared" si="56"/>
        <v>0</v>
      </c>
      <c r="J1126" s="46" t="str">
        <f>IF(I1126=FALSE,"",B1126&amp;"@"&amp;COUNTIFS($B$2:B1126,B1126,$I$2:I1126,TRUE))</f>
        <v/>
      </c>
    </row>
    <row r="1127" spans="1:10">
      <c r="A1127" s="6" t="s">
        <v>2048</v>
      </c>
      <c r="B1127" s="6" t="s">
        <v>680</v>
      </c>
      <c r="C1127" s="6">
        <v>2</v>
      </c>
      <c r="D1127" s="6">
        <v>2</v>
      </c>
      <c r="E1127" s="46" t="str">
        <f t="shared" si="54"/>
        <v>기사임</v>
      </c>
      <c r="F1127" s="81">
        <f>IF(E1127="기사임",(COUNTIF($B$2:B1127,B1127)-COUNTIFS($B$2:B1126,B1127,$E$2:E1126,"")),"")</f>
        <v>57</v>
      </c>
      <c r="G1127" s="46" t="str">
        <f>IF(F1127=1,COUNTIF($F$1:F1127,1),"")</f>
        <v/>
      </c>
      <c r="H1127" s="46">
        <f t="shared" si="55"/>
        <v>0</v>
      </c>
      <c r="I1127" s="46" t="b">
        <f t="shared" si="56"/>
        <v>0</v>
      </c>
      <c r="J1127" s="46" t="str">
        <f>IF(I1127=FALSE,"",B1127&amp;"@"&amp;COUNTIFS($B$2:B1127,B1127,$I$2:I1127,TRUE))</f>
        <v/>
      </c>
    </row>
    <row r="1128" spans="1:10">
      <c r="A1128" s="6" t="s">
        <v>846</v>
      </c>
      <c r="B1128" s="6" t="s">
        <v>677</v>
      </c>
      <c r="C1128" s="6">
        <v>2</v>
      </c>
      <c r="D1128" s="6">
        <v>2</v>
      </c>
      <c r="E1128" s="46" t="str">
        <f t="shared" si="54"/>
        <v>기사임</v>
      </c>
      <c r="F1128" s="81">
        <f>IF(E1128="기사임",(COUNTIF($B$2:B1128,B1128)-COUNTIFS($B$2:B1127,B1128,$E$2:E1127,"")),"")</f>
        <v>112</v>
      </c>
      <c r="G1128" s="46" t="str">
        <f>IF(F1128=1,COUNTIF($F$1:F1128,1),"")</f>
        <v/>
      </c>
      <c r="H1128" s="46">
        <f t="shared" si="55"/>
        <v>0</v>
      </c>
      <c r="I1128" s="46" t="b">
        <f t="shared" si="56"/>
        <v>0</v>
      </c>
      <c r="J1128" s="46" t="str">
        <f>IF(I1128=FALSE,"",B1128&amp;"@"&amp;COUNTIFS($B$2:B1128,B1128,$I$2:I1128,TRUE))</f>
        <v/>
      </c>
    </row>
    <row r="1129" spans="1:10">
      <c r="A1129" s="6" t="s">
        <v>846</v>
      </c>
      <c r="B1129" s="6" t="s">
        <v>678</v>
      </c>
      <c r="C1129" s="6">
        <v>2</v>
      </c>
      <c r="D1129" s="6">
        <v>1</v>
      </c>
      <c r="E1129" s="46" t="str">
        <f t="shared" si="54"/>
        <v>기사임</v>
      </c>
      <c r="F1129" s="81">
        <f>IF(E1129="기사임",(COUNTIF($B$2:B1129,B1129)-COUNTIFS($B$2:B1128,B1129,$E$2:E1128,"")),"")</f>
        <v>49</v>
      </c>
      <c r="G1129" s="46" t="str">
        <f>IF(F1129=1,COUNTIF($F$1:F1129,1),"")</f>
        <v/>
      </c>
      <c r="H1129" s="46">
        <f t="shared" si="55"/>
        <v>0</v>
      </c>
      <c r="I1129" s="46" t="b">
        <f t="shared" si="56"/>
        <v>0</v>
      </c>
      <c r="J1129" s="46" t="str">
        <f>IF(I1129=FALSE,"",B1129&amp;"@"&amp;COUNTIFS($B$2:B1129,B1129,$I$2:I1129,TRUE))</f>
        <v/>
      </c>
    </row>
    <row r="1130" spans="1:10">
      <c r="A1130" s="6" t="s">
        <v>846</v>
      </c>
      <c r="B1130" s="6" t="s">
        <v>686</v>
      </c>
      <c r="C1130" s="6">
        <v>2</v>
      </c>
      <c r="D1130" s="6">
        <v>3</v>
      </c>
      <c r="E1130" s="46" t="str">
        <f t="shared" si="54"/>
        <v>기사임</v>
      </c>
      <c r="F1130" s="81">
        <f>IF(E1130="기사임",(COUNTIF($B$2:B1130,B1130)-COUNTIFS($B$2:B1129,B1130,$E$2:E1129,"")),"")</f>
        <v>8</v>
      </c>
      <c r="G1130" s="46" t="str">
        <f>IF(F1130=1,COUNTIF($F$1:F1130,1),"")</f>
        <v/>
      </c>
      <c r="H1130" s="46">
        <f t="shared" si="55"/>
        <v>0</v>
      </c>
      <c r="I1130" s="46" t="b">
        <f t="shared" si="56"/>
        <v>0</v>
      </c>
      <c r="J1130" s="46" t="str">
        <f>IF(I1130=FALSE,"",B1130&amp;"@"&amp;COUNTIFS($B$2:B1130,B1130,$I$2:I1130,TRUE))</f>
        <v/>
      </c>
    </row>
    <row r="1131" spans="1:10">
      <c r="A1131" s="6" t="s">
        <v>852</v>
      </c>
      <c r="B1131" s="6" t="s">
        <v>681</v>
      </c>
      <c r="C1131" s="6">
        <v>2</v>
      </c>
      <c r="D1131" s="6">
        <v>3</v>
      </c>
      <c r="E1131" s="46" t="str">
        <f t="shared" si="54"/>
        <v>기사임</v>
      </c>
      <c r="F1131" s="81">
        <f>IF(E1131="기사임",(COUNTIF($B$2:B1131,B1131)-COUNTIFS($B$2:B1130,B1131,$E$2:E1130,"")),"")</f>
        <v>24</v>
      </c>
      <c r="G1131" s="46" t="str">
        <f>IF(F1131=1,COUNTIF($F$1:F1131,1),"")</f>
        <v/>
      </c>
      <c r="H1131" s="46">
        <f t="shared" si="55"/>
        <v>0</v>
      </c>
      <c r="I1131" s="46" t="b">
        <f t="shared" si="56"/>
        <v>0</v>
      </c>
      <c r="J1131" s="46" t="str">
        <f>IF(I1131=FALSE,"",B1131&amp;"@"&amp;COUNTIFS($B$2:B1131,B1131,$I$2:I1131,TRUE))</f>
        <v/>
      </c>
    </row>
    <row r="1132" spans="1:10">
      <c r="A1132" s="6" t="s">
        <v>852</v>
      </c>
      <c r="B1132" s="6" t="s">
        <v>689</v>
      </c>
      <c r="C1132" s="6">
        <v>2</v>
      </c>
      <c r="D1132" s="6">
        <v>2</v>
      </c>
      <c r="E1132" s="46" t="str">
        <f t="shared" si="54"/>
        <v>기사임</v>
      </c>
      <c r="F1132" s="81">
        <f>IF(E1132="기사임",(COUNTIF($B$2:B1132,B1132)-COUNTIFS($B$2:B1131,B1132,$E$2:E1131,"")),"")</f>
        <v>9</v>
      </c>
      <c r="G1132" s="46" t="str">
        <f>IF(F1132=1,COUNTIF($F$1:F1132,1),"")</f>
        <v/>
      </c>
      <c r="H1132" s="46">
        <f t="shared" si="55"/>
        <v>0</v>
      </c>
      <c r="I1132" s="46" t="b">
        <f t="shared" si="56"/>
        <v>0</v>
      </c>
      <c r="J1132" s="46" t="str">
        <f>IF(I1132=FALSE,"",B1132&amp;"@"&amp;COUNTIFS($B$2:B1132,B1132,$I$2:I1132,TRUE))</f>
        <v/>
      </c>
    </row>
    <row r="1133" spans="1:10">
      <c r="A1133" s="6" t="s">
        <v>849</v>
      </c>
      <c r="B1133" s="6" t="s">
        <v>700</v>
      </c>
      <c r="C1133" s="6">
        <v>2</v>
      </c>
      <c r="D1133" s="6">
        <v>2</v>
      </c>
      <c r="E1133" s="46" t="str">
        <f t="shared" si="54"/>
        <v>기사임</v>
      </c>
      <c r="F1133" s="81">
        <f>IF(E1133="기사임",(COUNTIF($B$2:B1133,B1133)-COUNTIFS($B$2:B1132,B1133,$E$2:E1132,"")),"")</f>
        <v>8</v>
      </c>
      <c r="G1133" s="46" t="str">
        <f>IF(F1133=1,COUNTIF($F$1:F1133,1),"")</f>
        <v/>
      </c>
      <c r="H1133" s="46">
        <f t="shared" si="55"/>
        <v>0</v>
      </c>
      <c r="I1133" s="46" t="b">
        <f t="shared" si="56"/>
        <v>0</v>
      </c>
      <c r="J1133" s="46" t="str">
        <f>IF(I1133=FALSE,"",B1133&amp;"@"&amp;COUNTIFS($B$2:B1133,B1133,$I$2:I1133,TRUE))</f>
        <v/>
      </c>
    </row>
    <row r="1134" spans="1:10">
      <c r="A1134" s="6" t="s">
        <v>954</v>
      </c>
      <c r="B1134" s="6" t="s">
        <v>678</v>
      </c>
      <c r="C1134" s="6">
        <v>2</v>
      </c>
      <c r="D1134" s="6">
        <v>2</v>
      </c>
      <c r="E1134" s="46" t="str">
        <f t="shared" si="54"/>
        <v>기사임</v>
      </c>
      <c r="F1134" s="81">
        <f>IF(E1134="기사임",(COUNTIF($B$2:B1134,B1134)-COUNTIFS($B$2:B1133,B1134,$E$2:E1133,"")),"")</f>
        <v>50</v>
      </c>
      <c r="G1134" s="46" t="str">
        <f>IF(F1134=1,COUNTIF($F$1:F1134,1),"")</f>
        <v/>
      </c>
      <c r="H1134" s="46">
        <f t="shared" si="55"/>
        <v>0</v>
      </c>
      <c r="I1134" s="46" t="b">
        <f t="shared" si="56"/>
        <v>0</v>
      </c>
      <c r="J1134" s="46" t="str">
        <f>IF(I1134=FALSE,"",B1134&amp;"@"&amp;COUNTIFS($B$2:B1134,B1134,$I$2:I1134,TRUE))</f>
        <v/>
      </c>
    </row>
    <row r="1135" spans="1:10">
      <c r="A1135" s="6" t="s">
        <v>954</v>
      </c>
      <c r="B1135" s="6" t="s">
        <v>680</v>
      </c>
      <c r="C1135" s="6">
        <v>2</v>
      </c>
      <c r="D1135" s="6">
        <v>2</v>
      </c>
      <c r="E1135" s="46" t="str">
        <f t="shared" si="54"/>
        <v>기사임</v>
      </c>
      <c r="F1135" s="81">
        <f>IF(E1135="기사임",(COUNTIF($B$2:B1135,B1135)-COUNTIFS($B$2:B1134,B1135,$E$2:E1134,"")),"")</f>
        <v>58</v>
      </c>
      <c r="G1135" s="46" t="str">
        <f>IF(F1135=1,COUNTIF($F$1:F1135,1),"")</f>
        <v/>
      </c>
      <c r="H1135" s="46">
        <f t="shared" si="55"/>
        <v>0</v>
      </c>
      <c r="I1135" s="46" t="b">
        <f t="shared" si="56"/>
        <v>0</v>
      </c>
      <c r="J1135" s="46" t="str">
        <f>IF(I1135=FALSE,"",B1135&amp;"@"&amp;COUNTIFS($B$2:B1135,B1135,$I$2:I1135,TRUE))</f>
        <v/>
      </c>
    </row>
    <row r="1136" spans="1:10">
      <c r="A1136" s="6" t="s">
        <v>956</v>
      </c>
      <c r="B1136" s="6" t="s">
        <v>678</v>
      </c>
      <c r="C1136" s="6">
        <v>2</v>
      </c>
      <c r="D1136" s="6">
        <v>2</v>
      </c>
      <c r="E1136" s="46" t="str">
        <f t="shared" si="54"/>
        <v>기사임</v>
      </c>
      <c r="F1136" s="81">
        <f>IF(E1136="기사임",(COUNTIF($B$2:B1136,B1136)-COUNTIFS($B$2:B1135,B1136,$E$2:E1135,"")),"")</f>
        <v>51</v>
      </c>
      <c r="G1136" s="46" t="str">
        <f>IF(F1136=1,COUNTIF($F$1:F1136,1),"")</f>
        <v/>
      </c>
      <c r="H1136" s="46">
        <f t="shared" si="55"/>
        <v>0</v>
      </c>
      <c r="I1136" s="46" t="b">
        <f t="shared" si="56"/>
        <v>0</v>
      </c>
      <c r="J1136" s="46" t="str">
        <f>IF(I1136=FALSE,"",B1136&amp;"@"&amp;COUNTIFS($B$2:B1136,B1136,$I$2:I1136,TRUE))</f>
        <v/>
      </c>
    </row>
    <row r="1137" spans="1:10">
      <c r="A1137" s="6" t="s">
        <v>1504</v>
      </c>
      <c r="B1137" s="6" t="s">
        <v>678</v>
      </c>
      <c r="C1137" s="6">
        <v>2</v>
      </c>
      <c r="D1137" s="6">
        <v>1</v>
      </c>
      <c r="E1137" s="46" t="str">
        <f t="shared" si="54"/>
        <v>기사임</v>
      </c>
      <c r="F1137" s="81">
        <f>IF(E1137="기사임",(COUNTIF($B$2:B1137,B1137)-COUNTIFS($B$2:B1136,B1137,$E$2:E1136,"")),"")</f>
        <v>52</v>
      </c>
      <c r="G1137" s="46" t="str">
        <f>IF(F1137=1,COUNTIF($F$1:F1137,1),"")</f>
        <v/>
      </c>
      <c r="H1137" s="46">
        <f t="shared" si="55"/>
        <v>0</v>
      </c>
      <c r="I1137" s="46" t="b">
        <f t="shared" si="56"/>
        <v>0</v>
      </c>
      <c r="J1137" s="46" t="str">
        <f>IF(I1137=FALSE,"",B1137&amp;"@"&amp;COUNTIFS($B$2:B1137,B1137,$I$2:I1137,TRUE))</f>
        <v/>
      </c>
    </row>
    <row r="1138" spans="1:10">
      <c r="A1138" s="6" t="s">
        <v>955</v>
      </c>
      <c r="B1138" s="6" t="s">
        <v>680</v>
      </c>
      <c r="C1138" s="6">
        <v>2</v>
      </c>
      <c r="D1138" s="6">
        <v>2</v>
      </c>
      <c r="E1138" s="46" t="str">
        <f t="shared" si="54"/>
        <v>기사임</v>
      </c>
      <c r="F1138" s="81">
        <f>IF(E1138="기사임",(COUNTIF($B$2:B1138,B1138)-COUNTIFS($B$2:B1137,B1138,$E$2:E1137,"")),"")</f>
        <v>59</v>
      </c>
      <c r="G1138" s="46" t="str">
        <f>IF(F1138=1,COUNTIF($F$1:F1138,1),"")</f>
        <v/>
      </c>
      <c r="H1138" s="46">
        <f t="shared" si="55"/>
        <v>0</v>
      </c>
      <c r="I1138" s="46" t="b">
        <f t="shared" si="56"/>
        <v>0</v>
      </c>
      <c r="J1138" s="46" t="str">
        <f>IF(I1138=FALSE,"",B1138&amp;"@"&amp;COUNTIFS($B$2:B1138,B1138,$I$2:I1138,TRUE))</f>
        <v/>
      </c>
    </row>
    <row r="1139" spans="1:10">
      <c r="A1139" s="6" t="s">
        <v>1067</v>
      </c>
      <c r="B1139" s="6" t="s">
        <v>677</v>
      </c>
      <c r="C1139" s="6">
        <v>2</v>
      </c>
      <c r="D1139" s="6">
        <v>3</v>
      </c>
      <c r="E1139" s="46" t="str">
        <f t="shared" si="54"/>
        <v>기사임</v>
      </c>
      <c r="F1139" s="81">
        <f>IF(E1139="기사임",(COUNTIF($B$2:B1139,B1139)-COUNTIFS($B$2:B1138,B1139,$E$2:E1138,"")),"")</f>
        <v>113</v>
      </c>
      <c r="G1139" s="46" t="str">
        <f>IF(F1139=1,COUNTIF($F$1:F1139,1),"")</f>
        <v/>
      </c>
      <c r="H1139" s="46">
        <f t="shared" si="55"/>
        <v>0</v>
      </c>
      <c r="I1139" s="46" t="b">
        <f t="shared" si="56"/>
        <v>0</v>
      </c>
      <c r="J1139" s="46" t="str">
        <f>IF(I1139=FALSE,"",B1139&amp;"@"&amp;COUNTIFS($B$2:B1139,B1139,$I$2:I1139,TRUE))</f>
        <v/>
      </c>
    </row>
    <row r="1140" spans="1:10">
      <c r="A1140" s="6" t="s">
        <v>1067</v>
      </c>
      <c r="B1140" s="6" t="s">
        <v>680</v>
      </c>
      <c r="C1140" s="6">
        <v>2</v>
      </c>
      <c r="D1140" s="6">
        <v>1</v>
      </c>
      <c r="E1140" s="46" t="str">
        <f t="shared" si="54"/>
        <v>기사임</v>
      </c>
      <c r="F1140" s="81">
        <f>IF(E1140="기사임",(COUNTIF($B$2:B1140,B1140)-COUNTIFS($B$2:B1139,B1140,$E$2:E1139,"")),"")</f>
        <v>60</v>
      </c>
      <c r="G1140" s="46" t="str">
        <f>IF(F1140=1,COUNTIF($F$1:F1140,1),"")</f>
        <v/>
      </c>
      <c r="H1140" s="46">
        <f t="shared" si="55"/>
        <v>0</v>
      </c>
      <c r="I1140" s="46" t="b">
        <f t="shared" si="56"/>
        <v>0</v>
      </c>
      <c r="J1140" s="46" t="str">
        <f>IF(I1140=FALSE,"",B1140&amp;"@"&amp;COUNTIFS($B$2:B1140,B1140,$I$2:I1140,TRUE))</f>
        <v/>
      </c>
    </row>
    <row r="1141" spans="1:10">
      <c r="A1141" s="6" t="s">
        <v>1065</v>
      </c>
      <c r="B1141" s="6" t="s">
        <v>683</v>
      </c>
      <c r="C1141" s="6">
        <v>2</v>
      </c>
      <c r="D1141" s="6">
        <v>2</v>
      </c>
      <c r="E1141" s="46" t="str">
        <f t="shared" si="54"/>
        <v>기사임</v>
      </c>
      <c r="F1141" s="81">
        <f>IF(E1141="기사임",(COUNTIF($B$2:B1141,B1141)-COUNTIFS($B$2:B1140,B1141,$E$2:E1140,"")),"")</f>
        <v>15</v>
      </c>
      <c r="G1141" s="46" t="str">
        <f>IF(F1141=1,COUNTIF($F$1:F1141,1),"")</f>
        <v/>
      </c>
      <c r="H1141" s="46">
        <f t="shared" si="55"/>
        <v>0</v>
      </c>
      <c r="I1141" s="46" t="b">
        <f t="shared" si="56"/>
        <v>0</v>
      </c>
      <c r="J1141" s="46" t="str">
        <f>IF(I1141=FALSE,"",B1141&amp;"@"&amp;COUNTIFS($B$2:B1141,B1141,$I$2:I1141,TRUE))</f>
        <v/>
      </c>
    </row>
    <row r="1142" spans="1:10">
      <c r="A1142" s="6" t="s">
        <v>1065</v>
      </c>
      <c r="B1142" s="6" t="s">
        <v>677</v>
      </c>
      <c r="C1142" s="6">
        <v>2</v>
      </c>
      <c r="D1142" s="6">
        <v>2</v>
      </c>
      <c r="E1142" s="46" t="str">
        <f t="shared" si="54"/>
        <v>기사임</v>
      </c>
      <c r="F1142" s="81">
        <f>IF(E1142="기사임",(COUNTIF($B$2:B1142,B1142)-COUNTIFS($B$2:B1141,B1142,$E$2:E1141,"")),"")</f>
        <v>114</v>
      </c>
      <c r="G1142" s="46" t="str">
        <f>IF(F1142=1,COUNTIF($F$1:F1142,1),"")</f>
        <v/>
      </c>
      <c r="H1142" s="46">
        <f t="shared" si="55"/>
        <v>0</v>
      </c>
      <c r="I1142" s="46" t="b">
        <f t="shared" si="56"/>
        <v>0</v>
      </c>
      <c r="J1142" s="46" t="str">
        <f>IF(I1142=FALSE,"",B1142&amp;"@"&amp;COUNTIFS($B$2:B1142,B1142,$I$2:I1142,TRUE))</f>
        <v/>
      </c>
    </row>
    <row r="1143" spans="1:10">
      <c r="A1143" s="6" t="s">
        <v>1065</v>
      </c>
      <c r="B1143" s="6" t="s">
        <v>712</v>
      </c>
      <c r="C1143" s="6">
        <v>2</v>
      </c>
      <c r="D1143" s="6">
        <v>2</v>
      </c>
      <c r="E1143" s="46" t="str">
        <f t="shared" si="54"/>
        <v>기사임</v>
      </c>
      <c r="F1143" s="81">
        <f>IF(E1143="기사임",(COUNTIF($B$2:B1143,B1143)-COUNTIFS($B$2:B1142,B1143,$E$2:E1142,"")),"")</f>
        <v>7</v>
      </c>
      <c r="G1143" s="46" t="str">
        <f>IF(F1143=1,COUNTIF($F$1:F1143,1),"")</f>
        <v/>
      </c>
      <c r="H1143" s="46">
        <f t="shared" si="55"/>
        <v>0</v>
      </c>
      <c r="I1143" s="46" t="b">
        <f t="shared" si="56"/>
        <v>0</v>
      </c>
      <c r="J1143" s="46" t="str">
        <f>IF(I1143=FALSE,"",B1143&amp;"@"&amp;COUNTIFS($B$2:B1143,B1143,$I$2:I1143,TRUE))</f>
        <v/>
      </c>
    </row>
    <row r="1144" spans="1:10">
      <c r="A1144" s="6" t="s">
        <v>1070</v>
      </c>
      <c r="B1144" s="6" t="s">
        <v>680</v>
      </c>
      <c r="C1144" s="6">
        <v>2</v>
      </c>
      <c r="D1144" s="6">
        <v>1</v>
      </c>
      <c r="E1144" s="46" t="str">
        <f t="shared" si="54"/>
        <v>기사임</v>
      </c>
      <c r="F1144" s="81">
        <f>IF(E1144="기사임",(COUNTIF($B$2:B1144,B1144)-COUNTIFS($B$2:B1143,B1144,$E$2:E1143,"")),"")</f>
        <v>61</v>
      </c>
      <c r="G1144" s="46" t="str">
        <f>IF(F1144=1,COUNTIF($F$1:F1144,1),"")</f>
        <v/>
      </c>
      <c r="H1144" s="46">
        <f t="shared" si="55"/>
        <v>0</v>
      </c>
      <c r="I1144" s="46" t="b">
        <f t="shared" si="56"/>
        <v>0</v>
      </c>
      <c r="J1144" s="46" t="str">
        <f>IF(I1144=FALSE,"",B1144&amp;"@"&amp;COUNTIFS($B$2:B1144,B1144,$I$2:I1144,TRUE))</f>
        <v/>
      </c>
    </row>
    <row r="1145" spans="1:10">
      <c r="A1145" s="6" t="s">
        <v>1069</v>
      </c>
      <c r="B1145" s="6" t="s">
        <v>676</v>
      </c>
      <c r="C1145" s="6">
        <v>2</v>
      </c>
      <c r="D1145" s="6">
        <v>2</v>
      </c>
      <c r="E1145" s="46" t="str">
        <f t="shared" si="54"/>
        <v>기사임</v>
      </c>
      <c r="F1145" s="81">
        <f>IF(E1145="기사임",(COUNTIF($B$2:B1145,B1145)-COUNTIFS($B$2:B1144,B1145,$E$2:E1144,"")),"")</f>
        <v>124</v>
      </c>
      <c r="G1145" s="46" t="str">
        <f>IF(F1145=1,COUNTIF($F$1:F1145,1),"")</f>
        <v/>
      </c>
      <c r="H1145" s="46">
        <f t="shared" si="55"/>
        <v>0</v>
      </c>
      <c r="I1145" s="46" t="b">
        <f t="shared" si="56"/>
        <v>0</v>
      </c>
      <c r="J1145" s="46" t="str">
        <f>IF(I1145=FALSE,"",B1145&amp;"@"&amp;COUNTIFS($B$2:B1145,B1145,$I$2:I1145,TRUE))</f>
        <v/>
      </c>
    </row>
    <row r="1146" spans="1:10">
      <c r="A1146" s="6" t="s">
        <v>1068</v>
      </c>
      <c r="B1146" s="6" t="s">
        <v>683</v>
      </c>
      <c r="C1146" s="6">
        <v>2</v>
      </c>
      <c r="D1146" s="6">
        <v>2</v>
      </c>
      <c r="E1146" s="46" t="str">
        <f t="shared" si="54"/>
        <v>기사임</v>
      </c>
      <c r="F1146" s="81">
        <f>IF(E1146="기사임",(COUNTIF($B$2:B1146,B1146)-COUNTIFS($B$2:B1145,B1146,$E$2:E1145,"")),"")</f>
        <v>16</v>
      </c>
      <c r="G1146" s="46" t="str">
        <f>IF(F1146=1,COUNTIF($F$1:F1146,1),"")</f>
        <v/>
      </c>
      <c r="H1146" s="46">
        <f t="shared" si="55"/>
        <v>0</v>
      </c>
      <c r="I1146" s="46" t="b">
        <f t="shared" si="56"/>
        <v>0</v>
      </c>
      <c r="J1146" s="46" t="str">
        <f>IF(I1146=FALSE,"",B1146&amp;"@"&amp;COUNTIFS($B$2:B1146,B1146,$I$2:I1146,TRUE))</f>
        <v/>
      </c>
    </row>
    <row r="1147" spans="1:10">
      <c r="A1147" s="6" t="s">
        <v>1068</v>
      </c>
      <c r="B1147" s="6" t="s">
        <v>725</v>
      </c>
      <c r="C1147" s="6">
        <v>2</v>
      </c>
      <c r="D1147" s="6">
        <v>2</v>
      </c>
      <c r="E1147" s="46" t="str">
        <f t="shared" si="54"/>
        <v>기사임</v>
      </c>
      <c r="F1147" s="81">
        <f>IF(E1147="기사임",(COUNTIF($B$2:B1147,B1147)-COUNTIFS($B$2:B1146,B1147,$E$2:E1146,"")),"")</f>
        <v>3</v>
      </c>
      <c r="G1147" s="46" t="str">
        <f>IF(F1147=1,COUNTIF($F$1:F1147,1),"")</f>
        <v/>
      </c>
      <c r="H1147" s="46">
        <f t="shared" si="55"/>
        <v>0</v>
      </c>
      <c r="I1147" s="46" t="b">
        <f t="shared" si="56"/>
        <v>0</v>
      </c>
      <c r="J1147" s="46" t="str">
        <f>IF(I1147=FALSE,"",B1147&amp;"@"&amp;COUNTIFS($B$2:B1147,B1147,$I$2:I1147,TRUE))</f>
        <v/>
      </c>
    </row>
    <row r="1148" spans="1:10">
      <c r="A1148" s="6" t="s">
        <v>1071</v>
      </c>
      <c r="B1148" s="6" t="s">
        <v>692</v>
      </c>
      <c r="C1148" s="6">
        <v>2</v>
      </c>
      <c r="D1148" s="6">
        <v>3</v>
      </c>
      <c r="E1148" s="46" t="str">
        <f t="shared" si="54"/>
        <v>기사임</v>
      </c>
      <c r="F1148" s="81">
        <f>IF(E1148="기사임",(COUNTIF($B$2:B1148,B1148)-COUNTIFS($B$2:B1147,B1148,$E$2:E1147,"")),"")</f>
        <v>7</v>
      </c>
      <c r="G1148" s="46" t="str">
        <f>IF(F1148=1,COUNTIF($F$1:F1148,1),"")</f>
        <v/>
      </c>
      <c r="H1148" s="46">
        <f t="shared" si="55"/>
        <v>0</v>
      </c>
      <c r="I1148" s="46" t="b">
        <f t="shared" si="56"/>
        <v>0</v>
      </c>
      <c r="J1148" s="46" t="str">
        <f>IF(I1148=FALSE,"",B1148&amp;"@"&amp;COUNTIFS($B$2:B1148,B1148,$I$2:I1148,TRUE))</f>
        <v/>
      </c>
    </row>
    <row r="1149" spans="1:10">
      <c r="A1149" s="6" t="s">
        <v>1071</v>
      </c>
      <c r="B1149" s="6" t="s">
        <v>677</v>
      </c>
      <c r="C1149" s="6">
        <v>2</v>
      </c>
      <c r="D1149" s="6">
        <v>2</v>
      </c>
      <c r="E1149" s="46" t="str">
        <f t="shared" si="54"/>
        <v>기사임</v>
      </c>
      <c r="F1149" s="81">
        <f>IF(E1149="기사임",(COUNTIF($B$2:B1149,B1149)-COUNTIFS($B$2:B1148,B1149,$E$2:E1148,"")),"")</f>
        <v>115</v>
      </c>
      <c r="G1149" s="46" t="str">
        <f>IF(F1149=1,COUNTIF($F$1:F1149,1),"")</f>
        <v/>
      </c>
      <c r="H1149" s="46">
        <f t="shared" si="55"/>
        <v>0</v>
      </c>
      <c r="I1149" s="46" t="b">
        <f t="shared" si="56"/>
        <v>0</v>
      </c>
      <c r="J1149" s="46" t="str">
        <f>IF(I1149=FALSE,"",B1149&amp;"@"&amp;COUNTIFS($B$2:B1149,B1149,$I$2:I1149,TRUE))</f>
        <v/>
      </c>
    </row>
    <row r="1150" spans="1:10">
      <c r="A1150" s="6" t="s">
        <v>1071</v>
      </c>
      <c r="B1150" s="6" t="s">
        <v>678</v>
      </c>
      <c r="C1150" s="6">
        <v>2</v>
      </c>
      <c r="D1150" s="6">
        <v>1</v>
      </c>
      <c r="E1150" s="46" t="str">
        <f t="shared" si="54"/>
        <v>기사임</v>
      </c>
      <c r="F1150" s="81">
        <f>IF(E1150="기사임",(COUNTIF($B$2:B1150,B1150)-COUNTIFS($B$2:B1149,B1150,$E$2:E1149,"")),"")</f>
        <v>53</v>
      </c>
      <c r="G1150" s="46" t="str">
        <f>IF(F1150=1,COUNTIF($F$1:F1150,1),"")</f>
        <v/>
      </c>
      <c r="H1150" s="46">
        <f t="shared" si="55"/>
        <v>0</v>
      </c>
      <c r="I1150" s="46" t="b">
        <f t="shared" si="56"/>
        <v>0</v>
      </c>
      <c r="J1150" s="46" t="str">
        <f>IF(I1150=FALSE,"",B1150&amp;"@"&amp;COUNTIFS($B$2:B1150,B1150,$I$2:I1150,TRUE))</f>
        <v/>
      </c>
    </row>
    <row r="1151" spans="1:10">
      <c r="A1151" s="6" t="s">
        <v>1117</v>
      </c>
      <c r="B1151" s="6" t="s">
        <v>688</v>
      </c>
      <c r="C1151" s="6">
        <v>2</v>
      </c>
      <c r="D1151" s="6">
        <v>2</v>
      </c>
      <c r="E1151" s="46" t="str">
        <f t="shared" si="54"/>
        <v>기사임</v>
      </c>
      <c r="F1151" s="81">
        <f>IF(E1151="기사임",(COUNTIF($B$2:B1151,B1151)-COUNTIFS($B$2:B1150,B1151,$E$2:E1150,"")),"")</f>
        <v>27</v>
      </c>
      <c r="G1151" s="46" t="str">
        <f>IF(F1151=1,COUNTIF($F$1:F1151,1),"")</f>
        <v/>
      </c>
      <c r="H1151" s="46">
        <f t="shared" si="55"/>
        <v>0</v>
      </c>
      <c r="I1151" s="46" t="b">
        <f t="shared" si="56"/>
        <v>0</v>
      </c>
      <c r="J1151" s="46" t="str">
        <f>IF(I1151=FALSE,"",B1151&amp;"@"&amp;COUNTIFS($B$2:B1151,B1151,$I$2:I1151,TRUE))</f>
        <v/>
      </c>
    </row>
    <row r="1152" spans="1:10">
      <c r="A1152" s="6" t="s">
        <v>1117</v>
      </c>
      <c r="B1152" s="6" t="s">
        <v>676</v>
      </c>
      <c r="C1152" s="6">
        <v>2</v>
      </c>
      <c r="D1152" s="6">
        <v>1</v>
      </c>
      <c r="E1152" s="46" t="str">
        <f t="shared" si="54"/>
        <v>기사임</v>
      </c>
      <c r="F1152" s="81">
        <f>IF(E1152="기사임",(COUNTIF($B$2:B1152,B1152)-COUNTIFS($B$2:B1151,B1152,$E$2:E1151,"")),"")</f>
        <v>125</v>
      </c>
      <c r="G1152" s="46" t="str">
        <f>IF(F1152=1,COUNTIF($F$1:F1152,1),"")</f>
        <v/>
      </c>
      <c r="H1152" s="46">
        <f t="shared" si="55"/>
        <v>0</v>
      </c>
      <c r="I1152" s="46" t="b">
        <f t="shared" si="56"/>
        <v>0</v>
      </c>
      <c r="J1152" s="46" t="str">
        <f>IF(I1152=FALSE,"",B1152&amp;"@"&amp;COUNTIFS($B$2:B1152,B1152,$I$2:I1152,TRUE))</f>
        <v/>
      </c>
    </row>
    <row r="1153" spans="1:10">
      <c r="A1153" s="6" t="s">
        <v>1118</v>
      </c>
      <c r="B1153" s="6" t="s">
        <v>727</v>
      </c>
      <c r="C1153" s="6">
        <v>2</v>
      </c>
      <c r="D1153" s="6">
        <v>1</v>
      </c>
      <c r="E1153" s="46" t="str">
        <f t="shared" si="54"/>
        <v>기사임</v>
      </c>
      <c r="F1153" s="81">
        <f>IF(E1153="기사임",(COUNTIF($B$2:B1153,B1153)-COUNTIFS($B$2:B1152,B1153,$E$2:E1152,"")),"")</f>
        <v>2</v>
      </c>
      <c r="G1153" s="46" t="str">
        <f>IF(F1153=1,COUNTIF($F$1:F1153,1),"")</f>
        <v/>
      </c>
      <c r="H1153" s="46">
        <f t="shared" si="55"/>
        <v>0</v>
      </c>
      <c r="I1153" s="46" t="b">
        <f t="shared" si="56"/>
        <v>0</v>
      </c>
      <c r="J1153" s="46" t="str">
        <f>IF(I1153=FALSE,"",B1153&amp;"@"&amp;COUNTIFS($B$2:B1153,B1153,$I$2:I1153,TRUE))</f>
        <v/>
      </c>
    </row>
    <row r="1154" spans="1:10">
      <c r="A1154" s="6" t="s">
        <v>1931</v>
      </c>
      <c r="B1154" s="6" t="s">
        <v>676</v>
      </c>
      <c r="C1154" s="6">
        <v>2</v>
      </c>
      <c r="D1154" s="6">
        <v>2</v>
      </c>
      <c r="E1154" s="46" t="str">
        <f t="shared" ref="E1154:E1217" si="57">IF(AND(LEFT(A1154,17)="/global/archives/",ISNUMBER(_xlfn.NUMBERVALUE(MID(A1154,18,1))),ISERROR(FIND("ckattempt",A1154)),ISERROR(FIND("preview",A1154))),"기사임","")</f>
        <v>기사임</v>
      </c>
      <c r="F1154" s="81">
        <f>IF(E1154="기사임",(COUNTIF($B$2:B1154,B1154)-COUNTIFS($B$2:B1153,B1154,$E$2:E1153,"")),"")</f>
        <v>126</v>
      </c>
      <c r="G1154" s="46" t="str">
        <f>IF(F1154=1,COUNTIF($F$1:F1154,1),"")</f>
        <v/>
      </c>
      <c r="H1154" s="46">
        <f t="shared" ref="H1154:H1217" si="58">COUNTIF($L$2:$L$4,B1154)</f>
        <v>0</v>
      </c>
      <c r="I1154" s="46" t="b">
        <f t="shared" si="56"/>
        <v>0</v>
      </c>
      <c r="J1154" s="46" t="str">
        <f>IF(I1154=FALSE,"",B1154&amp;"@"&amp;COUNTIFS($B$2:B1154,B1154,$I$2:I1154,TRUE))</f>
        <v/>
      </c>
    </row>
    <row r="1155" spans="1:10">
      <c r="A1155" s="6" t="s">
        <v>1113</v>
      </c>
      <c r="B1155" s="6" t="s">
        <v>677</v>
      </c>
      <c r="C1155" s="6">
        <v>2</v>
      </c>
      <c r="D1155" s="6">
        <v>2</v>
      </c>
      <c r="E1155" s="46" t="str">
        <f t="shared" si="57"/>
        <v>기사임</v>
      </c>
      <c r="F1155" s="81">
        <f>IF(E1155="기사임",(COUNTIF($B$2:B1155,B1155)-COUNTIFS($B$2:B1154,B1155,$E$2:E1154,"")),"")</f>
        <v>116</v>
      </c>
      <c r="G1155" s="46" t="str">
        <f>IF(F1155=1,COUNTIF($F$1:F1155,1),"")</f>
        <v/>
      </c>
      <c r="H1155" s="46">
        <f t="shared" si="58"/>
        <v>0</v>
      </c>
      <c r="I1155" s="46" t="b">
        <f t="shared" ref="I1155:I1218" si="59">AND(H1155=1,F1155&gt;=1,F1155&lt;&gt;"")</f>
        <v>0</v>
      </c>
      <c r="J1155" s="46" t="str">
        <f>IF(I1155=FALSE,"",B1155&amp;"@"&amp;COUNTIFS($B$2:B1155,B1155,$I$2:I1155,TRUE))</f>
        <v/>
      </c>
    </row>
    <row r="1156" spans="1:10">
      <c r="A1156" s="6" t="s">
        <v>1113</v>
      </c>
      <c r="B1156" s="6" t="s">
        <v>678</v>
      </c>
      <c r="C1156" s="6">
        <v>2</v>
      </c>
      <c r="D1156" s="6">
        <v>2</v>
      </c>
      <c r="E1156" s="46" t="str">
        <f t="shared" si="57"/>
        <v>기사임</v>
      </c>
      <c r="F1156" s="81">
        <f>IF(E1156="기사임",(COUNTIF($B$2:B1156,B1156)-COUNTIFS($B$2:B1155,B1156,$E$2:E1155,"")),"")</f>
        <v>54</v>
      </c>
      <c r="G1156" s="46" t="str">
        <f>IF(F1156=1,COUNTIF($F$1:F1156,1),"")</f>
        <v/>
      </c>
      <c r="H1156" s="46">
        <f t="shared" si="58"/>
        <v>0</v>
      </c>
      <c r="I1156" s="46" t="b">
        <f t="shared" si="59"/>
        <v>0</v>
      </c>
      <c r="J1156" s="46" t="str">
        <f>IF(I1156=FALSE,"",B1156&amp;"@"&amp;COUNTIFS($B$2:B1156,B1156,$I$2:I1156,TRUE))</f>
        <v/>
      </c>
    </row>
    <row r="1157" spans="1:10">
      <c r="A1157" s="6" t="s">
        <v>1113</v>
      </c>
      <c r="B1157" s="6" t="s">
        <v>675</v>
      </c>
      <c r="C1157" s="6">
        <v>2</v>
      </c>
      <c r="D1157" s="6">
        <v>2</v>
      </c>
      <c r="E1157" s="46" t="str">
        <f t="shared" si="57"/>
        <v>기사임</v>
      </c>
      <c r="F1157" s="81">
        <f>IF(E1157="기사임",(COUNTIF($B$2:B1157,B1157)-COUNTIFS($B$2:B1156,B1157,$E$2:E1156,"")),"")</f>
        <v>135</v>
      </c>
      <c r="G1157" s="46" t="str">
        <f>IF(F1157=1,COUNTIF($F$1:F1157,1),"")</f>
        <v/>
      </c>
      <c r="H1157" s="46">
        <f t="shared" si="58"/>
        <v>1</v>
      </c>
      <c r="I1157" s="46" t="b">
        <f t="shared" si="59"/>
        <v>1</v>
      </c>
      <c r="J1157" s="46" t="str">
        <f>IF(I1157=FALSE,"",B1157&amp;"@"&amp;COUNTIFS($B$2:B1157,B1157,$I$2:I1157,TRUE))</f>
        <v>South Korea@135</v>
      </c>
    </row>
    <row r="1158" spans="1:10">
      <c r="A1158" s="6" t="s">
        <v>1169</v>
      </c>
      <c r="B1158" s="6" t="s">
        <v>691</v>
      </c>
      <c r="C1158" s="6">
        <v>2</v>
      </c>
      <c r="D1158" s="6">
        <v>3</v>
      </c>
      <c r="E1158" s="46" t="str">
        <f t="shared" si="57"/>
        <v>기사임</v>
      </c>
      <c r="F1158" s="81">
        <f>IF(E1158="기사임",(COUNTIF($B$2:B1158,B1158)-COUNTIFS($B$2:B1157,B1158,$E$2:E1157,"")),"")</f>
        <v>12</v>
      </c>
      <c r="G1158" s="46" t="str">
        <f>IF(F1158=1,COUNTIF($F$1:F1158,1),"")</f>
        <v/>
      </c>
      <c r="H1158" s="46">
        <f t="shared" si="58"/>
        <v>0</v>
      </c>
      <c r="I1158" s="46" t="b">
        <f t="shared" si="59"/>
        <v>0</v>
      </c>
      <c r="J1158" s="46" t="str">
        <f>IF(I1158=FALSE,"",B1158&amp;"@"&amp;COUNTIFS($B$2:B1158,B1158,$I$2:I1158,TRUE))</f>
        <v/>
      </c>
    </row>
    <row r="1159" spans="1:10">
      <c r="A1159" s="6" t="s">
        <v>1169</v>
      </c>
      <c r="B1159" s="6" t="s">
        <v>715</v>
      </c>
      <c r="C1159" s="6">
        <v>2</v>
      </c>
      <c r="D1159" s="6">
        <v>1</v>
      </c>
      <c r="E1159" s="46" t="str">
        <f t="shared" si="57"/>
        <v>기사임</v>
      </c>
      <c r="F1159" s="81">
        <f>IF(E1159="기사임",(COUNTIF($B$2:B1159,B1159)-COUNTIFS($B$2:B1158,B1159,$E$2:E1158,"")),"")</f>
        <v>1</v>
      </c>
      <c r="G1159" s="46">
        <f>IF(F1159=1,COUNTIF($F$1:F1159,1),"")</f>
        <v>58</v>
      </c>
      <c r="H1159" s="46">
        <f t="shared" si="58"/>
        <v>0</v>
      </c>
      <c r="I1159" s="46" t="b">
        <f t="shared" si="59"/>
        <v>0</v>
      </c>
      <c r="J1159" s="46" t="str">
        <f>IF(I1159=FALSE,"",B1159&amp;"@"&amp;COUNTIFS($B$2:B1159,B1159,$I$2:I1159,TRUE))</f>
        <v/>
      </c>
    </row>
    <row r="1160" spans="1:10">
      <c r="A1160" s="6" t="s">
        <v>1169</v>
      </c>
      <c r="B1160" s="6" t="s">
        <v>681</v>
      </c>
      <c r="C1160" s="6">
        <v>2</v>
      </c>
      <c r="D1160" s="6">
        <v>2</v>
      </c>
      <c r="E1160" s="46" t="str">
        <f t="shared" si="57"/>
        <v>기사임</v>
      </c>
      <c r="F1160" s="81">
        <f>IF(E1160="기사임",(COUNTIF($B$2:B1160,B1160)-COUNTIFS($B$2:B1159,B1160,$E$2:E1159,"")),"")</f>
        <v>25</v>
      </c>
      <c r="G1160" s="46" t="str">
        <f>IF(F1160=1,COUNTIF($F$1:F1160,1),"")</f>
        <v/>
      </c>
      <c r="H1160" s="46">
        <f t="shared" si="58"/>
        <v>0</v>
      </c>
      <c r="I1160" s="46" t="b">
        <f t="shared" si="59"/>
        <v>0</v>
      </c>
      <c r="J1160" s="46" t="str">
        <f>IF(I1160=FALSE,"",B1160&amp;"@"&amp;COUNTIFS($B$2:B1160,B1160,$I$2:I1160,TRUE))</f>
        <v/>
      </c>
    </row>
    <row r="1161" spans="1:10">
      <c r="A1161" s="6" t="s">
        <v>1169</v>
      </c>
      <c r="B1161" s="6" t="s">
        <v>1349</v>
      </c>
      <c r="C1161" s="6">
        <v>2</v>
      </c>
      <c r="D1161" s="6">
        <v>1</v>
      </c>
      <c r="E1161" s="46" t="str">
        <f t="shared" si="57"/>
        <v>기사임</v>
      </c>
      <c r="F1161" s="81">
        <f>IF(E1161="기사임",(COUNTIF($B$2:B1161,B1161)-COUNTIFS($B$2:B1160,B1161,$E$2:E1160,"")),"")</f>
        <v>1</v>
      </c>
      <c r="G1161" s="46">
        <f>IF(F1161=1,COUNTIF($F$1:F1161,1),"")</f>
        <v>59</v>
      </c>
      <c r="H1161" s="46">
        <f t="shared" si="58"/>
        <v>0</v>
      </c>
      <c r="I1161" s="46" t="b">
        <f t="shared" si="59"/>
        <v>0</v>
      </c>
      <c r="J1161" s="46" t="str">
        <f>IF(I1161=FALSE,"",B1161&amp;"@"&amp;COUNTIFS($B$2:B1161,B1161,$I$2:I1161,TRUE))</f>
        <v/>
      </c>
    </row>
    <row r="1162" spans="1:10">
      <c r="A1162" s="6" t="s">
        <v>1169</v>
      </c>
      <c r="B1162" s="6" t="s">
        <v>698</v>
      </c>
      <c r="C1162" s="6">
        <v>2</v>
      </c>
      <c r="D1162" s="6">
        <v>1</v>
      </c>
      <c r="E1162" s="46" t="str">
        <f t="shared" si="57"/>
        <v>기사임</v>
      </c>
      <c r="F1162" s="81">
        <f>IF(E1162="기사임",(COUNTIF($B$2:B1162,B1162)-COUNTIFS($B$2:B1161,B1162,$E$2:E1161,"")),"")</f>
        <v>15</v>
      </c>
      <c r="G1162" s="46" t="str">
        <f>IF(F1162=1,COUNTIF($F$1:F1162,1),"")</f>
        <v/>
      </c>
      <c r="H1162" s="46">
        <f t="shared" si="58"/>
        <v>0</v>
      </c>
      <c r="I1162" s="46" t="b">
        <f t="shared" si="59"/>
        <v>0</v>
      </c>
      <c r="J1162" s="46" t="str">
        <f>IF(I1162=FALSE,"",B1162&amp;"@"&amp;COUNTIFS($B$2:B1162,B1162,$I$2:I1162,TRUE))</f>
        <v/>
      </c>
    </row>
    <row r="1163" spans="1:10">
      <c r="A1163" s="6" t="s">
        <v>1170</v>
      </c>
      <c r="B1163" s="6" t="s">
        <v>677</v>
      </c>
      <c r="C1163" s="6">
        <v>2</v>
      </c>
      <c r="D1163" s="6">
        <v>3</v>
      </c>
      <c r="E1163" s="46" t="str">
        <f t="shared" si="57"/>
        <v>기사임</v>
      </c>
      <c r="F1163" s="81">
        <f>IF(E1163="기사임",(COUNTIF($B$2:B1163,B1163)-COUNTIFS($B$2:B1162,B1163,$E$2:E1162,"")),"")</f>
        <v>117</v>
      </c>
      <c r="G1163" s="46" t="str">
        <f>IF(F1163=1,COUNTIF($F$1:F1163,1),"")</f>
        <v/>
      </c>
      <c r="H1163" s="46">
        <f t="shared" si="58"/>
        <v>0</v>
      </c>
      <c r="I1163" s="46" t="b">
        <f t="shared" si="59"/>
        <v>0</v>
      </c>
      <c r="J1163" s="46" t="str">
        <f>IF(I1163=FALSE,"",B1163&amp;"@"&amp;COUNTIFS($B$2:B1163,B1163,$I$2:I1163,TRUE))</f>
        <v/>
      </c>
    </row>
    <row r="1164" spans="1:10">
      <c r="A1164" s="6" t="s">
        <v>1170</v>
      </c>
      <c r="B1164" s="6" t="s">
        <v>678</v>
      </c>
      <c r="C1164" s="6">
        <v>2</v>
      </c>
      <c r="D1164" s="6">
        <v>2</v>
      </c>
      <c r="E1164" s="46" t="str">
        <f t="shared" si="57"/>
        <v>기사임</v>
      </c>
      <c r="F1164" s="81">
        <f>IF(E1164="기사임",(COUNTIF($B$2:B1164,B1164)-COUNTIFS($B$2:B1163,B1164,$E$2:E1163,"")),"")</f>
        <v>55</v>
      </c>
      <c r="G1164" s="46" t="str">
        <f>IF(F1164=1,COUNTIF($F$1:F1164,1),"")</f>
        <v/>
      </c>
      <c r="H1164" s="46">
        <f t="shared" si="58"/>
        <v>0</v>
      </c>
      <c r="I1164" s="46" t="b">
        <f t="shared" si="59"/>
        <v>0</v>
      </c>
      <c r="J1164" s="46" t="str">
        <f>IF(I1164=FALSE,"",B1164&amp;"@"&amp;COUNTIFS($B$2:B1164,B1164,$I$2:I1164,TRUE))</f>
        <v/>
      </c>
    </row>
    <row r="1165" spans="1:10">
      <c r="A1165" s="6" t="s">
        <v>1170</v>
      </c>
      <c r="B1165" s="6" t="s">
        <v>693</v>
      </c>
      <c r="C1165" s="6">
        <v>2</v>
      </c>
      <c r="D1165" s="6">
        <v>2</v>
      </c>
      <c r="E1165" s="46" t="str">
        <f t="shared" si="57"/>
        <v>기사임</v>
      </c>
      <c r="F1165" s="81">
        <f>IF(E1165="기사임",(COUNTIF($B$2:B1165,B1165)-COUNTIFS($B$2:B1164,B1165,$E$2:E1164,"")),"")</f>
        <v>9</v>
      </c>
      <c r="G1165" s="46" t="str">
        <f>IF(F1165=1,COUNTIF($F$1:F1165,1),"")</f>
        <v/>
      </c>
      <c r="H1165" s="46">
        <f t="shared" si="58"/>
        <v>0</v>
      </c>
      <c r="I1165" s="46" t="b">
        <f t="shared" si="59"/>
        <v>0</v>
      </c>
      <c r="J1165" s="46" t="str">
        <f>IF(I1165=FALSE,"",B1165&amp;"@"&amp;COUNTIFS($B$2:B1165,B1165,$I$2:I1165,TRUE))</f>
        <v/>
      </c>
    </row>
    <row r="1166" spans="1:10">
      <c r="A1166" s="6" t="s">
        <v>1170</v>
      </c>
      <c r="B1166" s="6" t="s">
        <v>675</v>
      </c>
      <c r="C1166" s="6">
        <v>2</v>
      </c>
      <c r="D1166" s="6">
        <v>3</v>
      </c>
      <c r="E1166" s="46" t="str">
        <f t="shared" si="57"/>
        <v>기사임</v>
      </c>
      <c r="F1166" s="81">
        <f>IF(E1166="기사임",(COUNTIF($B$2:B1166,B1166)-COUNTIFS($B$2:B1165,B1166,$E$2:E1165,"")),"")</f>
        <v>136</v>
      </c>
      <c r="G1166" s="46" t="str">
        <f>IF(F1166=1,COUNTIF($F$1:F1166,1),"")</f>
        <v/>
      </c>
      <c r="H1166" s="46">
        <f t="shared" si="58"/>
        <v>1</v>
      </c>
      <c r="I1166" s="46" t="b">
        <f t="shared" si="59"/>
        <v>1</v>
      </c>
      <c r="J1166" s="46" t="str">
        <f>IF(I1166=FALSE,"",B1166&amp;"@"&amp;COUNTIFS($B$2:B1166,B1166,$I$2:I1166,TRUE))</f>
        <v>South Korea@136</v>
      </c>
    </row>
    <row r="1167" spans="1:10">
      <c r="A1167" s="6" t="s">
        <v>1168</v>
      </c>
      <c r="B1167" s="6" t="s">
        <v>725</v>
      </c>
      <c r="C1167" s="6">
        <v>2</v>
      </c>
      <c r="D1167" s="6">
        <v>2</v>
      </c>
      <c r="E1167" s="46" t="str">
        <f t="shared" si="57"/>
        <v>기사임</v>
      </c>
      <c r="F1167" s="81">
        <f>IF(E1167="기사임",(COUNTIF($B$2:B1167,B1167)-COUNTIFS($B$2:B1166,B1167,$E$2:E1166,"")),"")</f>
        <v>4</v>
      </c>
      <c r="G1167" s="46" t="str">
        <f>IF(F1167=1,COUNTIF($F$1:F1167,1),"")</f>
        <v/>
      </c>
      <c r="H1167" s="46">
        <f t="shared" si="58"/>
        <v>0</v>
      </c>
      <c r="I1167" s="46" t="b">
        <f t="shared" si="59"/>
        <v>0</v>
      </c>
      <c r="J1167" s="46" t="str">
        <f>IF(I1167=FALSE,"",B1167&amp;"@"&amp;COUNTIFS($B$2:B1167,B1167,$I$2:I1167,TRUE))</f>
        <v/>
      </c>
    </row>
    <row r="1168" spans="1:10">
      <c r="A1168" s="6" t="s">
        <v>1168</v>
      </c>
      <c r="B1168" s="6" t="s">
        <v>690</v>
      </c>
      <c r="C1168" s="6">
        <v>2</v>
      </c>
      <c r="D1168" s="6">
        <v>2</v>
      </c>
      <c r="E1168" s="46" t="str">
        <f t="shared" si="57"/>
        <v>기사임</v>
      </c>
      <c r="F1168" s="81">
        <f>IF(E1168="기사임",(COUNTIF($B$2:B1168,B1168)-COUNTIFS($B$2:B1167,B1168,$E$2:E1167,"")),"")</f>
        <v>39</v>
      </c>
      <c r="G1168" s="46" t="str">
        <f>IF(F1168=1,COUNTIF($F$1:F1168,1),"")</f>
        <v/>
      </c>
      <c r="H1168" s="46">
        <f t="shared" si="58"/>
        <v>0</v>
      </c>
      <c r="I1168" s="46" t="b">
        <f t="shared" si="59"/>
        <v>0</v>
      </c>
      <c r="J1168" s="46" t="str">
        <f>IF(I1168=FALSE,"",B1168&amp;"@"&amp;COUNTIFS($B$2:B1168,B1168,$I$2:I1168,TRUE))</f>
        <v/>
      </c>
    </row>
    <row r="1169" spans="1:10">
      <c r="A1169" s="6" t="s">
        <v>1171</v>
      </c>
      <c r="B1169" s="6" t="s">
        <v>675</v>
      </c>
      <c r="C1169" s="6">
        <v>2</v>
      </c>
      <c r="D1169" s="6">
        <v>2</v>
      </c>
      <c r="E1169" s="46" t="str">
        <f t="shared" si="57"/>
        <v>기사임</v>
      </c>
      <c r="F1169" s="81">
        <f>IF(E1169="기사임",(COUNTIF($B$2:B1169,B1169)-COUNTIFS($B$2:B1168,B1169,$E$2:E1168,"")),"")</f>
        <v>137</v>
      </c>
      <c r="G1169" s="46" t="str">
        <f>IF(F1169=1,COUNTIF($F$1:F1169,1),"")</f>
        <v/>
      </c>
      <c r="H1169" s="46">
        <f t="shared" si="58"/>
        <v>1</v>
      </c>
      <c r="I1169" s="46" t="b">
        <f t="shared" si="59"/>
        <v>1</v>
      </c>
      <c r="J1169" s="46" t="str">
        <f>IF(I1169=FALSE,"",B1169&amp;"@"&amp;COUNTIFS($B$2:B1169,B1169,$I$2:I1169,TRUE))</f>
        <v>South Korea@137</v>
      </c>
    </row>
    <row r="1170" spans="1:10">
      <c r="A1170" s="6" t="s">
        <v>1178</v>
      </c>
      <c r="B1170" s="6" t="s">
        <v>677</v>
      </c>
      <c r="C1170" s="6">
        <v>2</v>
      </c>
      <c r="D1170" s="6">
        <v>1</v>
      </c>
      <c r="E1170" s="46" t="str">
        <f t="shared" si="57"/>
        <v>기사임</v>
      </c>
      <c r="F1170" s="81">
        <f>IF(E1170="기사임",(COUNTIF($B$2:B1170,B1170)-COUNTIFS($B$2:B1169,B1170,$E$2:E1169,"")),"")</f>
        <v>118</v>
      </c>
      <c r="G1170" s="46" t="str">
        <f>IF(F1170=1,COUNTIF($F$1:F1170,1),"")</f>
        <v/>
      </c>
      <c r="H1170" s="46">
        <f t="shared" si="58"/>
        <v>0</v>
      </c>
      <c r="I1170" s="46" t="b">
        <f t="shared" si="59"/>
        <v>0</v>
      </c>
      <c r="J1170" s="46" t="str">
        <f>IF(I1170=FALSE,"",B1170&amp;"@"&amp;COUNTIFS($B$2:B1170,B1170,$I$2:I1170,TRUE))</f>
        <v/>
      </c>
    </row>
    <row r="1171" spans="1:10">
      <c r="A1171" s="6" t="s">
        <v>1178</v>
      </c>
      <c r="B1171" s="6" t="s">
        <v>690</v>
      </c>
      <c r="C1171" s="6">
        <v>2</v>
      </c>
      <c r="D1171" s="6">
        <v>1</v>
      </c>
      <c r="E1171" s="46" t="str">
        <f t="shared" si="57"/>
        <v>기사임</v>
      </c>
      <c r="F1171" s="81">
        <f>IF(E1171="기사임",(COUNTIF($B$2:B1171,B1171)-COUNTIFS($B$2:B1170,B1171,$E$2:E1170,"")),"")</f>
        <v>40</v>
      </c>
      <c r="G1171" s="46" t="str">
        <f>IF(F1171=1,COUNTIF($F$1:F1171,1),"")</f>
        <v/>
      </c>
      <c r="H1171" s="46">
        <f t="shared" si="58"/>
        <v>0</v>
      </c>
      <c r="I1171" s="46" t="b">
        <f t="shared" si="59"/>
        <v>0</v>
      </c>
      <c r="J1171" s="46" t="str">
        <f>IF(I1171=FALSE,"",B1171&amp;"@"&amp;COUNTIFS($B$2:B1171,B1171,$I$2:I1171,TRUE))</f>
        <v/>
      </c>
    </row>
    <row r="1172" spans="1:10">
      <c r="A1172" s="6" t="s">
        <v>1179</v>
      </c>
      <c r="B1172" s="6" t="s">
        <v>733</v>
      </c>
      <c r="C1172" s="6">
        <v>2</v>
      </c>
      <c r="D1172" s="6">
        <v>1</v>
      </c>
      <c r="E1172" s="46" t="str">
        <f t="shared" si="57"/>
        <v>기사임</v>
      </c>
      <c r="F1172" s="81">
        <f>IF(E1172="기사임",(COUNTIF($B$2:B1172,B1172)-COUNTIFS($B$2:B1171,B1172,$E$2:E1171,"")),"")</f>
        <v>2</v>
      </c>
      <c r="G1172" s="46" t="str">
        <f>IF(F1172=1,COUNTIF($F$1:F1172,1),"")</f>
        <v/>
      </c>
      <c r="H1172" s="46">
        <f t="shared" si="58"/>
        <v>0</v>
      </c>
      <c r="I1172" s="46" t="b">
        <f t="shared" si="59"/>
        <v>0</v>
      </c>
      <c r="J1172" s="46" t="str">
        <f>IF(I1172=FALSE,"",B1172&amp;"@"&amp;COUNTIFS($B$2:B1172,B1172,$I$2:I1172,TRUE))</f>
        <v/>
      </c>
    </row>
    <row r="1173" spans="1:10">
      <c r="A1173" s="6" t="s">
        <v>1177</v>
      </c>
      <c r="B1173" s="6" t="s">
        <v>675</v>
      </c>
      <c r="C1173" s="6">
        <v>2</v>
      </c>
      <c r="D1173" s="6">
        <v>2</v>
      </c>
      <c r="E1173" s="46" t="str">
        <f t="shared" si="57"/>
        <v>기사임</v>
      </c>
      <c r="F1173" s="81">
        <f>IF(E1173="기사임",(COUNTIF($B$2:B1173,B1173)-COUNTIFS($B$2:B1172,B1173,$E$2:E1172,"")),"")</f>
        <v>138</v>
      </c>
      <c r="G1173" s="46" t="str">
        <f>IF(F1173=1,COUNTIF($F$1:F1173,1),"")</f>
        <v/>
      </c>
      <c r="H1173" s="46">
        <f t="shared" si="58"/>
        <v>1</v>
      </c>
      <c r="I1173" s="46" t="b">
        <f t="shared" si="59"/>
        <v>1</v>
      </c>
      <c r="J1173" s="46" t="str">
        <f>IF(I1173=FALSE,"",B1173&amp;"@"&amp;COUNTIFS($B$2:B1173,B1173,$I$2:I1173,TRUE))</f>
        <v>South Korea@138</v>
      </c>
    </row>
    <row r="1174" spans="1:10">
      <c r="A1174" s="6" t="s">
        <v>1195</v>
      </c>
      <c r="B1174" s="6" t="s">
        <v>691</v>
      </c>
      <c r="C1174" s="6">
        <v>2</v>
      </c>
      <c r="D1174" s="6">
        <v>1</v>
      </c>
      <c r="E1174" s="46" t="str">
        <f t="shared" si="57"/>
        <v>기사임</v>
      </c>
      <c r="F1174" s="81">
        <f>IF(E1174="기사임",(COUNTIF($B$2:B1174,B1174)-COUNTIFS($B$2:B1173,B1174,$E$2:E1173,"")),"")</f>
        <v>13</v>
      </c>
      <c r="G1174" s="46" t="str">
        <f>IF(F1174=1,COUNTIF($F$1:F1174,1),"")</f>
        <v/>
      </c>
      <c r="H1174" s="46">
        <f t="shared" si="58"/>
        <v>0</v>
      </c>
      <c r="I1174" s="46" t="b">
        <f t="shared" si="59"/>
        <v>0</v>
      </c>
      <c r="J1174" s="46" t="str">
        <f>IF(I1174=FALSE,"",B1174&amp;"@"&amp;COUNTIFS($B$2:B1174,B1174,$I$2:I1174,TRUE))</f>
        <v/>
      </c>
    </row>
    <row r="1175" spans="1:10">
      <c r="A1175" s="6" t="s">
        <v>1195</v>
      </c>
      <c r="B1175" s="6" t="s">
        <v>681</v>
      </c>
      <c r="C1175" s="6">
        <v>2</v>
      </c>
      <c r="D1175" s="6">
        <v>3</v>
      </c>
      <c r="E1175" s="46" t="str">
        <f t="shared" si="57"/>
        <v>기사임</v>
      </c>
      <c r="F1175" s="81">
        <f>IF(E1175="기사임",(COUNTIF($B$2:B1175,B1175)-COUNTIFS($B$2:B1174,B1175,$E$2:E1174,"")),"")</f>
        <v>26</v>
      </c>
      <c r="G1175" s="46" t="str">
        <f>IF(F1175=1,COUNTIF($F$1:F1175,1),"")</f>
        <v/>
      </c>
      <c r="H1175" s="46">
        <f t="shared" si="58"/>
        <v>0</v>
      </c>
      <c r="I1175" s="46" t="b">
        <f t="shared" si="59"/>
        <v>0</v>
      </c>
      <c r="J1175" s="46" t="str">
        <f>IF(I1175=FALSE,"",B1175&amp;"@"&amp;COUNTIFS($B$2:B1175,B1175,$I$2:I1175,TRUE))</f>
        <v/>
      </c>
    </row>
    <row r="1176" spans="1:10">
      <c r="A1176" s="6" t="s">
        <v>1195</v>
      </c>
      <c r="B1176" s="6" t="s">
        <v>679</v>
      </c>
      <c r="C1176" s="6">
        <v>2</v>
      </c>
      <c r="D1176" s="6">
        <v>1</v>
      </c>
      <c r="E1176" s="46" t="str">
        <f t="shared" si="57"/>
        <v>기사임</v>
      </c>
      <c r="F1176" s="81">
        <f>IF(E1176="기사임",(COUNTIF($B$2:B1176,B1176)-COUNTIFS($B$2:B1175,B1176,$E$2:E1175,"")),"")</f>
        <v>28</v>
      </c>
      <c r="G1176" s="46" t="str">
        <f>IF(F1176=1,COUNTIF($F$1:F1176,1),"")</f>
        <v/>
      </c>
      <c r="H1176" s="46">
        <f t="shared" si="58"/>
        <v>0</v>
      </c>
      <c r="I1176" s="46" t="b">
        <f t="shared" si="59"/>
        <v>0</v>
      </c>
      <c r="J1176" s="46" t="str">
        <f>IF(I1176=FALSE,"",B1176&amp;"@"&amp;COUNTIFS($B$2:B1176,B1176,$I$2:I1176,TRUE))</f>
        <v/>
      </c>
    </row>
    <row r="1177" spans="1:10">
      <c r="A1177" s="6" t="s">
        <v>1195</v>
      </c>
      <c r="B1177" s="6" t="s">
        <v>676</v>
      </c>
      <c r="C1177" s="6">
        <v>2</v>
      </c>
      <c r="D1177" s="6">
        <v>2</v>
      </c>
      <c r="E1177" s="46" t="str">
        <f t="shared" si="57"/>
        <v>기사임</v>
      </c>
      <c r="F1177" s="81">
        <f>IF(E1177="기사임",(COUNTIF($B$2:B1177,B1177)-COUNTIFS($B$2:B1176,B1177,$E$2:E1176,"")),"")</f>
        <v>127</v>
      </c>
      <c r="G1177" s="46" t="str">
        <f>IF(F1177=1,COUNTIF($F$1:F1177,1),"")</f>
        <v/>
      </c>
      <c r="H1177" s="46">
        <f t="shared" si="58"/>
        <v>0</v>
      </c>
      <c r="I1177" s="46" t="b">
        <f t="shared" si="59"/>
        <v>0</v>
      </c>
      <c r="J1177" s="46" t="str">
        <f>IF(I1177=FALSE,"",B1177&amp;"@"&amp;COUNTIFS($B$2:B1177,B1177,$I$2:I1177,TRUE))</f>
        <v/>
      </c>
    </row>
    <row r="1178" spans="1:10">
      <c r="A1178" s="6" t="s">
        <v>1198</v>
      </c>
      <c r="B1178" s="6" t="s">
        <v>705</v>
      </c>
      <c r="C1178" s="6">
        <v>2</v>
      </c>
      <c r="D1178" s="6">
        <v>1</v>
      </c>
      <c r="E1178" s="46" t="str">
        <f t="shared" si="57"/>
        <v>기사임</v>
      </c>
      <c r="F1178" s="81">
        <f>IF(E1178="기사임",(COUNTIF($B$2:B1178,B1178)-COUNTIFS($B$2:B1177,B1178,$E$2:E1177,"")),"")</f>
        <v>2</v>
      </c>
      <c r="G1178" s="46" t="str">
        <f>IF(F1178=1,COUNTIF($F$1:F1178,1),"")</f>
        <v/>
      </c>
      <c r="H1178" s="46">
        <f t="shared" si="58"/>
        <v>0</v>
      </c>
      <c r="I1178" s="46" t="b">
        <f t="shared" si="59"/>
        <v>0</v>
      </c>
      <c r="J1178" s="46" t="str">
        <f>IF(I1178=FALSE,"",B1178&amp;"@"&amp;COUNTIFS($B$2:B1178,B1178,$I$2:I1178,TRUE))</f>
        <v/>
      </c>
    </row>
    <row r="1179" spans="1:10">
      <c r="A1179" s="6" t="s">
        <v>1198</v>
      </c>
      <c r="B1179" s="6" t="s">
        <v>682</v>
      </c>
      <c r="C1179" s="6">
        <v>2</v>
      </c>
      <c r="D1179" s="6">
        <v>2</v>
      </c>
      <c r="E1179" s="46" t="str">
        <f t="shared" si="57"/>
        <v>기사임</v>
      </c>
      <c r="F1179" s="81">
        <f>IF(E1179="기사임",(COUNTIF($B$2:B1179,B1179)-COUNTIFS($B$2:B1178,B1179,$E$2:E1178,"")),"")</f>
        <v>24</v>
      </c>
      <c r="G1179" s="46" t="str">
        <f>IF(F1179=1,COUNTIF($F$1:F1179,1),"")</f>
        <v/>
      </c>
      <c r="H1179" s="46">
        <f t="shared" si="58"/>
        <v>0</v>
      </c>
      <c r="I1179" s="46" t="b">
        <f t="shared" si="59"/>
        <v>0</v>
      </c>
      <c r="J1179" s="46" t="str">
        <f>IF(I1179=FALSE,"",B1179&amp;"@"&amp;COUNTIFS($B$2:B1179,B1179,$I$2:I1179,TRUE))</f>
        <v/>
      </c>
    </row>
    <row r="1180" spans="1:10">
      <c r="A1180" s="6" t="s">
        <v>1983</v>
      </c>
      <c r="B1180" s="6" t="s">
        <v>694</v>
      </c>
      <c r="C1180" s="6">
        <v>2</v>
      </c>
      <c r="D1180" s="6">
        <v>2</v>
      </c>
      <c r="E1180" s="46" t="str">
        <f t="shared" si="57"/>
        <v>기사임</v>
      </c>
      <c r="F1180" s="81">
        <f>IF(E1180="기사임",(COUNTIF($B$2:B1180,B1180)-COUNTIFS($B$2:B1179,B1180,$E$2:E1179,"")),"")</f>
        <v>15</v>
      </c>
      <c r="G1180" s="46" t="str">
        <f>IF(F1180=1,COUNTIF($F$1:F1180,1),"")</f>
        <v/>
      </c>
      <c r="H1180" s="46">
        <f t="shared" si="58"/>
        <v>1</v>
      </c>
      <c r="I1180" s="46" t="b">
        <f t="shared" si="59"/>
        <v>1</v>
      </c>
      <c r="J1180" s="46" t="str">
        <f>IF(I1180=FALSE,"",B1180&amp;"@"&amp;COUNTIFS($B$2:B1180,B1180,$I$2:I1180,TRUE))</f>
        <v>Vietnam@15</v>
      </c>
    </row>
    <row r="1181" spans="1:10">
      <c r="A1181" s="6" t="s">
        <v>1251</v>
      </c>
      <c r="B1181" s="6" t="s">
        <v>677</v>
      </c>
      <c r="C1181" s="6">
        <v>2</v>
      </c>
      <c r="D1181" s="6">
        <v>2</v>
      </c>
      <c r="E1181" s="46" t="str">
        <f t="shared" si="57"/>
        <v>기사임</v>
      </c>
      <c r="F1181" s="81">
        <f>IF(E1181="기사임",(COUNTIF($B$2:B1181,B1181)-COUNTIFS($B$2:B1180,B1181,$E$2:E1180,"")),"")</f>
        <v>119</v>
      </c>
      <c r="G1181" s="46" t="str">
        <f>IF(F1181=1,COUNTIF($F$1:F1181,1),"")</f>
        <v/>
      </c>
      <c r="H1181" s="46">
        <f t="shared" si="58"/>
        <v>0</v>
      </c>
      <c r="I1181" s="46" t="b">
        <f t="shared" si="59"/>
        <v>0</v>
      </c>
      <c r="J1181" s="46" t="str">
        <f>IF(I1181=FALSE,"",B1181&amp;"@"&amp;COUNTIFS($B$2:B1181,B1181,$I$2:I1181,TRUE))</f>
        <v/>
      </c>
    </row>
    <row r="1182" spans="1:10">
      <c r="A1182" s="6" t="s">
        <v>1255</v>
      </c>
      <c r="B1182" s="6" t="s">
        <v>676</v>
      </c>
      <c r="C1182" s="6">
        <v>2</v>
      </c>
      <c r="D1182" s="6">
        <v>1</v>
      </c>
      <c r="E1182" s="46" t="str">
        <f t="shared" si="57"/>
        <v>기사임</v>
      </c>
      <c r="F1182" s="81">
        <f>IF(E1182="기사임",(COUNTIF($B$2:B1182,B1182)-COUNTIFS($B$2:B1181,B1182,$E$2:E1181,"")),"")</f>
        <v>128</v>
      </c>
      <c r="G1182" s="46" t="str">
        <f>IF(F1182=1,COUNTIF($F$1:F1182,1),"")</f>
        <v/>
      </c>
      <c r="H1182" s="46">
        <f t="shared" si="58"/>
        <v>0</v>
      </c>
      <c r="I1182" s="46" t="b">
        <f t="shared" si="59"/>
        <v>0</v>
      </c>
      <c r="J1182" s="46" t="str">
        <f>IF(I1182=FALSE,"",B1182&amp;"@"&amp;COUNTIFS($B$2:B1182,B1182,$I$2:I1182,TRUE))</f>
        <v/>
      </c>
    </row>
    <row r="1183" spans="1:10">
      <c r="A1183" s="6" t="s">
        <v>1253</v>
      </c>
      <c r="B1183" s="6" t="s">
        <v>698</v>
      </c>
      <c r="C1183" s="6">
        <v>2</v>
      </c>
      <c r="D1183" s="6">
        <v>1</v>
      </c>
      <c r="E1183" s="46" t="str">
        <f t="shared" si="57"/>
        <v>기사임</v>
      </c>
      <c r="F1183" s="81">
        <f>IF(E1183="기사임",(COUNTIF($B$2:B1183,B1183)-COUNTIFS($B$2:B1182,B1183,$E$2:E1182,"")),"")</f>
        <v>16</v>
      </c>
      <c r="G1183" s="46" t="str">
        <f>IF(F1183=1,COUNTIF($F$1:F1183,1),"")</f>
        <v/>
      </c>
      <c r="H1183" s="46">
        <f t="shared" si="58"/>
        <v>0</v>
      </c>
      <c r="I1183" s="46" t="b">
        <f t="shared" si="59"/>
        <v>0</v>
      </c>
      <c r="J1183" s="46" t="str">
        <f>IF(I1183=FALSE,"",B1183&amp;"@"&amp;COUNTIFS($B$2:B1183,B1183,$I$2:I1183,TRUE))</f>
        <v/>
      </c>
    </row>
    <row r="1184" spans="1:10">
      <c r="A1184" s="6" t="s">
        <v>1250</v>
      </c>
      <c r="B1184" s="6" t="s">
        <v>682</v>
      </c>
      <c r="C1184" s="6">
        <v>2</v>
      </c>
      <c r="D1184" s="6">
        <v>2</v>
      </c>
      <c r="E1184" s="46" t="str">
        <f t="shared" si="57"/>
        <v>기사임</v>
      </c>
      <c r="F1184" s="81">
        <f>IF(E1184="기사임",(COUNTIF($B$2:B1184,B1184)-COUNTIFS($B$2:B1183,B1184,$E$2:E1183,"")),"")</f>
        <v>25</v>
      </c>
      <c r="G1184" s="46" t="str">
        <f>IF(F1184=1,COUNTIF($F$1:F1184,1),"")</f>
        <v/>
      </c>
      <c r="H1184" s="46">
        <f t="shared" si="58"/>
        <v>0</v>
      </c>
      <c r="I1184" s="46" t="b">
        <f t="shared" si="59"/>
        <v>0</v>
      </c>
      <c r="J1184" s="46" t="str">
        <f>IF(I1184=FALSE,"",B1184&amp;"@"&amp;COUNTIFS($B$2:B1184,B1184,$I$2:I1184,TRUE))</f>
        <v/>
      </c>
    </row>
    <row r="1185" spans="1:10">
      <c r="A1185" s="6" t="s">
        <v>1250</v>
      </c>
      <c r="B1185" s="6" t="s">
        <v>686</v>
      </c>
      <c r="C1185" s="6">
        <v>2</v>
      </c>
      <c r="D1185" s="6">
        <v>2</v>
      </c>
      <c r="E1185" s="46" t="str">
        <f t="shared" si="57"/>
        <v>기사임</v>
      </c>
      <c r="F1185" s="81">
        <f>IF(E1185="기사임",(COUNTIF($B$2:B1185,B1185)-COUNTIFS($B$2:B1184,B1185,$E$2:E1184,"")),"")</f>
        <v>9</v>
      </c>
      <c r="G1185" s="46" t="str">
        <f>IF(F1185=1,COUNTIF($F$1:F1185,1),"")</f>
        <v/>
      </c>
      <c r="H1185" s="46">
        <f t="shared" si="58"/>
        <v>0</v>
      </c>
      <c r="I1185" s="46" t="b">
        <f t="shared" si="59"/>
        <v>0</v>
      </c>
      <c r="J1185" s="46" t="str">
        <f>IF(I1185=FALSE,"",B1185&amp;"@"&amp;COUNTIFS($B$2:B1185,B1185,$I$2:I1185,TRUE))</f>
        <v/>
      </c>
    </row>
    <row r="1186" spans="1:10">
      <c r="A1186" s="6" t="s">
        <v>1250</v>
      </c>
      <c r="B1186" s="6" t="s">
        <v>695</v>
      </c>
      <c r="C1186" s="6">
        <v>2</v>
      </c>
      <c r="D1186" s="6">
        <v>3</v>
      </c>
      <c r="E1186" s="46" t="str">
        <f t="shared" si="57"/>
        <v>기사임</v>
      </c>
      <c r="F1186" s="81">
        <f>IF(E1186="기사임",(COUNTIF($B$2:B1186,B1186)-COUNTIFS($B$2:B1185,B1186,$E$2:E1185,"")),"")</f>
        <v>9</v>
      </c>
      <c r="G1186" s="46" t="str">
        <f>IF(F1186=1,COUNTIF($F$1:F1186,1),"")</f>
        <v/>
      </c>
      <c r="H1186" s="46">
        <f t="shared" si="58"/>
        <v>0</v>
      </c>
      <c r="I1186" s="46" t="b">
        <f t="shared" si="59"/>
        <v>0</v>
      </c>
      <c r="J1186" s="46" t="str">
        <f>IF(I1186=FALSE,"",B1186&amp;"@"&amp;COUNTIFS($B$2:B1186,B1186,$I$2:I1186,TRUE))</f>
        <v/>
      </c>
    </row>
    <row r="1187" spans="1:10">
      <c r="A1187" s="6" t="s">
        <v>1254</v>
      </c>
      <c r="B1187" s="6" t="s">
        <v>701</v>
      </c>
      <c r="C1187" s="6">
        <v>2</v>
      </c>
      <c r="D1187" s="6">
        <v>2</v>
      </c>
      <c r="E1187" s="46" t="str">
        <f t="shared" si="57"/>
        <v>기사임</v>
      </c>
      <c r="F1187" s="81">
        <f>IF(E1187="기사임",(COUNTIF($B$2:B1187,B1187)-COUNTIFS($B$2:B1186,B1187,$E$2:E1186,"")),"")</f>
        <v>1</v>
      </c>
      <c r="G1187" s="46">
        <f>IF(F1187=1,COUNTIF($F$1:F1187,1),"")</f>
        <v>60</v>
      </c>
      <c r="H1187" s="46">
        <f t="shared" si="58"/>
        <v>0</v>
      </c>
      <c r="I1187" s="46" t="b">
        <f t="shared" si="59"/>
        <v>0</v>
      </c>
      <c r="J1187" s="46" t="str">
        <f>IF(I1187=FALSE,"",B1187&amp;"@"&amp;COUNTIFS($B$2:B1187,B1187,$I$2:I1187,TRUE))</f>
        <v/>
      </c>
    </row>
    <row r="1188" spans="1:10">
      <c r="A1188" s="6" t="s">
        <v>1249</v>
      </c>
      <c r="B1188" s="6" t="s">
        <v>687</v>
      </c>
      <c r="C1188" s="6">
        <v>2</v>
      </c>
      <c r="D1188" s="6">
        <v>1</v>
      </c>
      <c r="E1188" s="46" t="str">
        <f t="shared" si="57"/>
        <v>기사임</v>
      </c>
      <c r="F1188" s="81">
        <f>IF(E1188="기사임",(COUNTIF($B$2:B1188,B1188)-COUNTIFS($B$2:B1187,B1188,$E$2:E1187,"")),"")</f>
        <v>10</v>
      </c>
      <c r="G1188" s="46" t="str">
        <f>IF(F1188=1,COUNTIF($F$1:F1188,1),"")</f>
        <v/>
      </c>
      <c r="H1188" s="46">
        <f t="shared" si="58"/>
        <v>0</v>
      </c>
      <c r="I1188" s="46" t="b">
        <f t="shared" si="59"/>
        <v>0</v>
      </c>
      <c r="J1188" s="46" t="str">
        <f>IF(I1188=FALSE,"",B1188&amp;"@"&amp;COUNTIFS($B$2:B1188,B1188,$I$2:I1188,TRUE))</f>
        <v/>
      </c>
    </row>
    <row r="1189" spans="1:10">
      <c r="A1189" s="6" t="s">
        <v>1252</v>
      </c>
      <c r="B1189" s="6" t="s">
        <v>684</v>
      </c>
      <c r="C1189" s="6">
        <v>2</v>
      </c>
      <c r="D1189" s="6">
        <v>2</v>
      </c>
      <c r="E1189" s="46" t="str">
        <f t="shared" si="57"/>
        <v>기사임</v>
      </c>
      <c r="F1189" s="81">
        <f>IF(E1189="기사임",(COUNTIF($B$2:B1189,B1189)-COUNTIFS($B$2:B1188,B1189,$E$2:E1188,"")),"")</f>
        <v>17</v>
      </c>
      <c r="G1189" s="46" t="str">
        <f>IF(F1189=1,COUNTIF($F$1:F1189,1),"")</f>
        <v/>
      </c>
      <c r="H1189" s="46">
        <f t="shared" si="58"/>
        <v>1</v>
      </c>
      <c r="I1189" s="46" t="b">
        <f t="shared" si="59"/>
        <v>1</v>
      </c>
      <c r="J1189" s="46" t="str">
        <f>IF(I1189=FALSE,"",B1189&amp;"@"&amp;COUNTIFS($B$2:B1189,B1189,$I$2:I1189,TRUE))</f>
        <v>Malaysia@17</v>
      </c>
    </row>
    <row r="1190" spans="1:10">
      <c r="A1190" s="6" t="s">
        <v>1252</v>
      </c>
      <c r="B1190" s="6" t="s">
        <v>680</v>
      </c>
      <c r="C1190" s="6">
        <v>2</v>
      </c>
      <c r="D1190" s="6">
        <v>2</v>
      </c>
      <c r="E1190" s="46" t="str">
        <f t="shared" si="57"/>
        <v>기사임</v>
      </c>
      <c r="F1190" s="81">
        <f>IF(E1190="기사임",(COUNTIF($B$2:B1190,B1190)-COUNTIFS($B$2:B1189,B1190,$E$2:E1189,"")),"")</f>
        <v>62</v>
      </c>
      <c r="G1190" s="46" t="str">
        <f>IF(F1190=1,COUNTIF($F$1:F1190,1),"")</f>
        <v/>
      </c>
      <c r="H1190" s="46">
        <f t="shared" si="58"/>
        <v>0</v>
      </c>
      <c r="I1190" s="46" t="b">
        <f t="shared" si="59"/>
        <v>0</v>
      </c>
      <c r="J1190" s="46" t="str">
        <f>IF(I1190=FALSE,"",B1190&amp;"@"&amp;COUNTIFS($B$2:B1190,B1190,$I$2:I1190,TRUE))</f>
        <v/>
      </c>
    </row>
    <row r="1191" spans="1:10">
      <c r="A1191" s="6" t="s">
        <v>1298</v>
      </c>
      <c r="B1191" s="6" t="s">
        <v>678</v>
      </c>
      <c r="C1191" s="6">
        <v>2</v>
      </c>
      <c r="D1191" s="6">
        <v>2</v>
      </c>
      <c r="E1191" s="46" t="str">
        <f t="shared" si="57"/>
        <v>기사임</v>
      </c>
      <c r="F1191" s="81">
        <f>IF(E1191="기사임",(COUNTIF($B$2:B1191,B1191)-COUNTIFS($B$2:B1190,B1191,$E$2:E1190,"")),"")</f>
        <v>56</v>
      </c>
      <c r="G1191" s="46" t="str">
        <f>IF(F1191=1,COUNTIF($F$1:F1191,1),"")</f>
        <v/>
      </c>
      <c r="H1191" s="46">
        <f t="shared" si="58"/>
        <v>0</v>
      </c>
      <c r="I1191" s="46" t="b">
        <f t="shared" si="59"/>
        <v>0</v>
      </c>
      <c r="J1191" s="46" t="str">
        <f>IF(I1191=FALSE,"",B1191&amp;"@"&amp;COUNTIFS($B$2:B1191,B1191,$I$2:I1191,TRUE))</f>
        <v/>
      </c>
    </row>
    <row r="1192" spans="1:10">
      <c r="A1192" s="6" t="s">
        <v>1298</v>
      </c>
      <c r="B1192" s="6" t="s">
        <v>680</v>
      </c>
      <c r="C1192" s="6">
        <v>2</v>
      </c>
      <c r="D1192" s="6">
        <v>2</v>
      </c>
      <c r="E1192" s="46" t="str">
        <f t="shared" si="57"/>
        <v>기사임</v>
      </c>
      <c r="F1192" s="81">
        <f>IF(E1192="기사임",(COUNTIF($B$2:B1192,B1192)-COUNTIFS($B$2:B1191,B1192,$E$2:E1191,"")),"")</f>
        <v>63</v>
      </c>
      <c r="G1192" s="46" t="str">
        <f>IF(F1192=1,COUNTIF($F$1:F1192,1),"")</f>
        <v/>
      </c>
      <c r="H1192" s="46">
        <f t="shared" si="58"/>
        <v>0</v>
      </c>
      <c r="I1192" s="46" t="b">
        <f t="shared" si="59"/>
        <v>0</v>
      </c>
      <c r="J1192" s="46" t="str">
        <f>IF(I1192=FALSE,"",B1192&amp;"@"&amp;COUNTIFS($B$2:B1192,B1192,$I$2:I1192,TRUE))</f>
        <v/>
      </c>
    </row>
    <row r="1193" spans="1:10">
      <c r="A1193" s="6" t="s">
        <v>1300</v>
      </c>
      <c r="B1193" s="6" t="s">
        <v>698</v>
      </c>
      <c r="C1193" s="6">
        <v>2</v>
      </c>
      <c r="D1193" s="6">
        <v>1</v>
      </c>
      <c r="E1193" s="46" t="str">
        <f t="shared" si="57"/>
        <v>기사임</v>
      </c>
      <c r="F1193" s="81">
        <f>IF(E1193="기사임",(COUNTIF($B$2:B1193,B1193)-COUNTIFS($B$2:B1192,B1193,$E$2:E1192,"")),"")</f>
        <v>17</v>
      </c>
      <c r="G1193" s="46" t="str">
        <f>IF(F1193=1,COUNTIF($F$1:F1193,1),"")</f>
        <v/>
      </c>
      <c r="H1193" s="46">
        <f t="shared" si="58"/>
        <v>0</v>
      </c>
      <c r="I1193" s="46" t="b">
        <f t="shared" si="59"/>
        <v>0</v>
      </c>
      <c r="J1193" s="46" t="str">
        <f>IF(I1193=FALSE,"",B1193&amp;"@"&amp;COUNTIFS($B$2:B1193,B1193,$I$2:I1193,TRUE))</f>
        <v/>
      </c>
    </row>
    <row r="1194" spans="1:10">
      <c r="A1194" s="6" t="s">
        <v>1307</v>
      </c>
      <c r="B1194" s="6" t="s">
        <v>676</v>
      </c>
      <c r="C1194" s="6">
        <v>2</v>
      </c>
      <c r="D1194" s="6">
        <v>4</v>
      </c>
      <c r="E1194" s="46" t="str">
        <f t="shared" si="57"/>
        <v>기사임</v>
      </c>
      <c r="F1194" s="81">
        <f>IF(E1194="기사임",(COUNTIF($B$2:B1194,B1194)-COUNTIFS($B$2:B1193,B1194,$E$2:E1193,"")),"")</f>
        <v>129</v>
      </c>
      <c r="G1194" s="46" t="str">
        <f>IF(F1194=1,COUNTIF($F$1:F1194,1),"")</f>
        <v/>
      </c>
      <c r="H1194" s="46">
        <f t="shared" si="58"/>
        <v>0</v>
      </c>
      <c r="I1194" s="46" t="b">
        <f t="shared" si="59"/>
        <v>0</v>
      </c>
      <c r="J1194" s="46" t="str">
        <f>IF(I1194=FALSE,"",B1194&amp;"@"&amp;COUNTIFS($B$2:B1194,B1194,$I$2:I1194,TRUE))</f>
        <v/>
      </c>
    </row>
    <row r="1195" spans="1:10">
      <c r="A1195" s="6" t="s">
        <v>1294</v>
      </c>
      <c r="B1195" s="6" t="s">
        <v>685</v>
      </c>
      <c r="C1195" s="6">
        <v>2</v>
      </c>
      <c r="D1195" s="6">
        <v>2</v>
      </c>
      <c r="E1195" s="46" t="str">
        <f t="shared" si="57"/>
        <v>기사임</v>
      </c>
      <c r="F1195" s="81">
        <f>IF(E1195="기사임",(COUNTIF($B$2:B1195,B1195)-COUNTIFS($B$2:B1194,B1195,$E$2:E1194,"")),"")</f>
        <v>15</v>
      </c>
      <c r="G1195" s="46" t="str">
        <f>IF(F1195=1,COUNTIF($F$1:F1195,1),"")</f>
        <v/>
      </c>
      <c r="H1195" s="46">
        <f t="shared" si="58"/>
        <v>0</v>
      </c>
      <c r="I1195" s="46" t="b">
        <f t="shared" si="59"/>
        <v>0</v>
      </c>
      <c r="J1195" s="46" t="str">
        <f>IF(I1195=FALSE,"",B1195&amp;"@"&amp;COUNTIFS($B$2:B1195,B1195,$I$2:I1195,TRUE))</f>
        <v/>
      </c>
    </row>
    <row r="1196" spans="1:10">
      <c r="A1196" s="6" t="s">
        <v>1294</v>
      </c>
      <c r="B1196" s="6" t="s">
        <v>680</v>
      </c>
      <c r="C1196" s="6">
        <v>2</v>
      </c>
      <c r="D1196" s="6">
        <v>2</v>
      </c>
      <c r="E1196" s="46" t="str">
        <f t="shared" si="57"/>
        <v>기사임</v>
      </c>
      <c r="F1196" s="81">
        <f>IF(E1196="기사임",(COUNTIF($B$2:B1196,B1196)-COUNTIFS($B$2:B1195,B1196,$E$2:E1195,"")),"")</f>
        <v>64</v>
      </c>
      <c r="G1196" s="46" t="str">
        <f>IF(F1196=1,COUNTIF($F$1:F1196,1),"")</f>
        <v/>
      </c>
      <c r="H1196" s="46">
        <f t="shared" si="58"/>
        <v>0</v>
      </c>
      <c r="I1196" s="46" t="b">
        <f t="shared" si="59"/>
        <v>0</v>
      </c>
      <c r="J1196" s="46" t="str">
        <f>IF(I1196=FALSE,"",B1196&amp;"@"&amp;COUNTIFS($B$2:B1196,B1196,$I$2:I1196,TRUE))</f>
        <v/>
      </c>
    </row>
    <row r="1197" spans="1:10">
      <c r="A1197" s="6" t="s">
        <v>1305</v>
      </c>
      <c r="B1197" s="6" t="s">
        <v>721</v>
      </c>
      <c r="C1197" s="6">
        <v>2</v>
      </c>
      <c r="D1197" s="6">
        <v>1</v>
      </c>
      <c r="E1197" s="46" t="str">
        <f t="shared" si="57"/>
        <v>기사임</v>
      </c>
      <c r="F1197" s="81">
        <f>IF(E1197="기사임",(COUNTIF($B$2:B1197,B1197)-COUNTIFS($B$2:B1196,B1197,$E$2:E1196,"")),"")</f>
        <v>4</v>
      </c>
      <c r="G1197" s="46" t="str">
        <f>IF(F1197=1,COUNTIF($F$1:F1197,1),"")</f>
        <v/>
      </c>
      <c r="H1197" s="46">
        <f t="shared" si="58"/>
        <v>0</v>
      </c>
      <c r="I1197" s="46" t="b">
        <f t="shared" si="59"/>
        <v>0</v>
      </c>
      <c r="J1197" s="46" t="str">
        <f>IF(I1197=FALSE,"",B1197&amp;"@"&amp;COUNTIFS($B$2:B1197,B1197,$I$2:I1197,TRUE))</f>
        <v/>
      </c>
    </row>
    <row r="1198" spans="1:10">
      <c r="A1198" s="6" t="s">
        <v>1305</v>
      </c>
      <c r="B1198" s="6" t="s">
        <v>693</v>
      </c>
      <c r="C1198" s="6">
        <v>2</v>
      </c>
      <c r="D1198" s="6">
        <v>1</v>
      </c>
      <c r="E1198" s="46" t="str">
        <f t="shared" si="57"/>
        <v>기사임</v>
      </c>
      <c r="F1198" s="81">
        <f>IF(E1198="기사임",(COUNTIF($B$2:B1198,B1198)-COUNTIFS($B$2:B1197,B1198,$E$2:E1197,"")),"")</f>
        <v>10</v>
      </c>
      <c r="G1198" s="46" t="str">
        <f>IF(F1198=1,COUNTIF($F$1:F1198,1),"")</f>
        <v/>
      </c>
      <c r="H1198" s="46">
        <f t="shared" si="58"/>
        <v>0</v>
      </c>
      <c r="I1198" s="46" t="b">
        <f t="shared" si="59"/>
        <v>0</v>
      </c>
      <c r="J1198" s="46" t="str">
        <f>IF(I1198=FALSE,"",B1198&amp;"@"&amp;COUNTIFS($B$2:B1198,B1198,$I$2:I1198,TRUE))</f>
        <v/>
      </c>
    </row>
    <row r="1199" spans="1:10">
      <c r="A1199" s="6" t="s">
        <v>1305</v>
      </c>
      <c r="B1199" s="6" t="s">
        <v>690</v>
      </c>
      <c r="C1199" s="6">
        <v>2</v>
      </c>
      <c r="D1199" s="6">
        <v>1</v>
      </c>
      <c r="E1199" s="46" t="str">
        <f t="shared" si="57"/>
        <v>기사임</v>
      </c>
      <c r="F1199" s="81">
        <f>IF(E1199="기사임",(COUNTIF($B$2:B1199,B1199)-COUNTIFS($B$2:B1198,B1199,$E$2:E1198,"")),"")</f>
        <v>41</v>
      </c>
      <c r="G1199" s="46" t="str">
        <f>IF(F1199=1,COUNTIF($F$1:F1199,1),"")</f>
        <v/>
      </c>
      <c r="H1199" s="46">
        <f t="shared" si="58"/>
        <v>0</v>
      </c>
      <c r="I1199" s="46" t="b">
        <f t="shared" si="59"/>
        <v>0</v>
      </c>
      <c r="J1199" s="46" t="str">
        <f>IF(I1199=FALSE,"",B1199&amp;"@"&amp;COUNTIFS($B$2:B1199,B1199,$I$2:I1199,TRUE))</f>
        <v/>
      </c>
    </row>
    <row r="1200" spans="1:10">
      <c r="A1200" s="6" t="s">
        <v>1301</v>
      </c>
      <c r="B1200" s="6" t="s">
        <v>683</v>
      </c>
      <c r="C1200" s="6">
        <v>2</v>
      </c>
      <c r="D1200" s="6">
        <v>2</v>
      </c>
      <c r="E1200" s="46" t="str">
        <f t="shared" si="57"/>
        <v>기사임</v>
      </c>
      <c r="F1200" s="81">
        <f>IF(E1200="기사임",(COUNTIF($B$2:B1200,B1200)-COUNTIFS($B$2:B1199,B1200,$E$2:E1199,"")),"")</f>
        <v>17</v>
      </c>
      <c r="G1200" s="46" t="str">
        <f>IF(F1200=1,COUNTIF($F$1:F1200,1),"")</f>
        <v/>
      </c>
      <c r="H1200" s="46">
        <f t="shared" si="58"/>
        <v>0</v>
      </c>
      <c r="I1200" s="46" t="b">
        <f t="shared" si="59"/>
        <v>0</v>
      </c>
      <c r="J1200" s="46" t="str">
        <f>IF(I1200=FALSE,"",B1200&amp;"@"&amp;COUNTIFS($B$2:B1200,B1200,$I$2:I1200,TRUE))</f>
        <v/>
      </c>
    </row>
    <row r="1201" spans="1:10">
      <c r="A1201" s="6" t="s">
        <v>1301</v>
      </c>
      <c r="B1201" s="6" t="s">
        <v>679</v>
      </c>
      <c r="C1201" s="6">
        <v>2</v>
      </c>
      <c r="D1201" s="6">
        <v>3</v>
      </c>
      <c r="E1201" s="46" t="str">
        <f t="shared" si="57"/>
        <v>기사임</v>
      </c>
      <c r="F1201" s="81">
        <f>IF(E1201="기사임",(COUNTIF($B$2:B1201,B1201)-COUNTIFS($B$2:B1200,B1201,$E$2:E1200,"")),"")</f>
        <v>29</v>
      </c>
      <c r="G1201" s="46" t="str">
        <f>IF(F1201=1,COUNTIF($F$1:F1201,1),"")</f>
        <v/>
      </c>
      <c r="H1201" s="46">
        <f t="shared" si="58"/>
        <v>0</v>
      </c>
      <c r="I1201" s="46" t="b">
        <f t="shared" si="59"/>
        <v>0</v>
      </c>
      <c r="J1201" s="46" t="str">
        <f>IF(I1201=FALSE,"",B1201&amp;"@"&amp;COUNTIFS($B$2:B1201,B1201,$I$2:I1201,TRUE))</f>
        <v/>
      </c>
    </row>
    <row r="1202" spans="1:10">
      <c r="A1202" s="6" t="s">
        <v>1301</v>
      </c>
      <c r="B1202" s="6" t="s">
        <v>689</v>
      </c>
      <c r="C1202" s="6">
        <v>2</v>
      </c>
      <c r="D1202" s="6">
        <v>3</v>
      </c>
      <c r="E1202" s="46" t="str">
        <f t="shared" si="57"/>
        <v>기사임</v>
      </c>
      <c r="F1202" s="81">
        <f>IF(E1202="기사임",(COUNTIF($B$2:B1202,B1202)-COUNTIFS($B$2:B1201,B1202,$E$2:E1201,"")),"")</f>
        <v>10</v>
      </c>
      <c r="G1202" s="46" t="str">
        <f>IF(F1202=1,COUNTIF($F$1:F1202,1),"")</f>
        <v/>
      </c>
      <c r="H1202" s="46">
        <f t="shared" si="58"/>
        <v>0</v>
      </c>
      <c r="I1202" s="46" t="b">
        <f t="shared" si="59"/>
        <v>0</v>
      </c>
      <c r="J1202" s="46" t="str">
        <f>IF(I1202=FALSE,"",B1202&amp;"@"&amp;COUNTIFS($B$2:B1202,B1202,$I$2:I1202,TRUE))</f>
        <v/>
      </c>
    </row>
    <row r="1203" spans="1:10">
      <c r="A1203" s="6" t="s">
        <v>1301</v>
      </c>
      <c r="B1203" s="6" t="s">
        <v>680</v>
      </c>
      <c r="C1203" s="6">
        <v>2</v>
      </c>
      <c r="D1203" s="6">
        <v>2</v>
      </c>
      <c r="E1203" s="46" t="str">
        <f t="shared" si="57"/>
        <v>기사임</v>
      </c>
      <c r="F1203" s="81">
        <f>IF(E1203="기사임",(COUNTIF($B$2:B1203,B1203)-COUNTIFS($B$2:B1202,B1203,$E$2:E1202,"")),"")</f>
        <v>65</v>
      </c>
      <c r="G1203" s="46" t="str">
        <f>IF(F1203=1,COUNTIF($F$1:F1203,1),"")</f>
        <v/>
      </c>
      <c r="H1203" s="46">
        <f t="shared" si="58"/>
        <v>0</v>
      </c>
      <c r="I1203" s="46" t="b">
        <f t="shared" si="59"/>
        <v>0</v>
      </c>
      <c r="J1203" s="46" t="str">
        <f>IF(I1203=FALSE,"",B1203&amp;"@"&amp;COUNTIFS($B$2:B1203,B1203,$I$2:I1203,TRUE))</f>
        <v/>
      </c>
    </row>
    <row r="1204" spans="1:10">
      <c r="A1204" s="6" t="s">
        <v>1295</v>
      </c>
      <c r="B1204" s="6" t="s">
        <v>689</v>
      </c>
      <c r="C1204" s="6">
        <v>2</v>
      </c>
      <c r="D1204" s="6">
        <v>1</v>
      </c>
      <c r="E1204" s="46" t="str">
        <f t="shared" si="57"/>
        <v>기사임</v>
      </c>
      <c r="F1204" s="81">
        <f>IF(E1204="기사임",(COUNTIF($B$2:B1204,B1204)-COUNTIFS($B$2:B1203,B1204,$E$2:E1203,"")),"")</f>
        <v>11</v>
      </c>
      <c r="G1204" s="46" t="str">
        <f>IF(F1204=1,COUNTIF($F$1:F1204,1),"")</f>
        <v/>
      </c>
      <c r="H1204" s="46">
        <f t="shared" si="58"/>
        <v>0</v>
      </c>
      <c r="I1204" s="46" t="b">
        <f t="shared" si="59"/>
        <v>0</v>
      </c>
      <c r="J1204" s="46" t="str">
        <f>IF(I1204=FALSE,"",B1204&amp;"@"&amp;COUNTIFS($B$2:B1204,B1204,$I$2:I1204,TRUE))</f>
        <v/>
      </c>
    </row>
    <row r="1205" spans="1:10">
      <c r="A1205" s="6" t="s">
        <v>1295</v>
      </c>
      <c r="B1205" s="6" t="s">
        <v>720</v>
      </c>
      <c r="C1205" s="6">
        <v>2</v>
      </c>
      <c r="D1205" s="6">
        <v>2</v>
      </c>
      <c r="E1205" s="46" t="str">
        <f t="shared" si="57"/>
        <v>기사임</v>
      </c>
      <c r="F1205" s="81">
        <f>IF(E1205="기사임",(COUNTIF($B$2:B1205,B1205)-COUNTIFS($B$2:B1204,B1205,$E$2:E1204,"")),"")</f>
        <v>1</v>
      </c>
      <c r="G1205" s="46">
        <f>IF(F1205=1,COUNTIF($F$1:F1205,1),"")</f>
        <v>61</v>
      </c>
      <c r="H1205" s="46">
        <f t="shared" si="58"/>
        <v>0</v>
      </c>
      <c r="I1205" s="46" t="b">
        <f t="shared" si="59"/>
        <v>0</v>
      </c>
      <c r="J1205" s="46" t="str">
        <f>IF(I1205=FALSE,"",B1205&amp;"@"&amp;COUNTIFS($B$2:B1205,B1205,$I$2:I1205,TRUE))</f>
        <v/>
      </c>
    </row>
    <row r="1206" spans="1:10">
      <c r="A1206" s="6" t="s">
        <v>1299</v>
      </c>
      <c r="B1206" s="6" t="s">
        <v>677</v>
      </c>
      <c r="C1206" s="6">
        <v>2</v>
      </c>
      <c r="D1206" s="6">
        <v>2</v>
      </c>
      <c r="E1206" s="46" t="str">
        <f t="shared" si="57"/>
        <v>기사임</v>
      </c>
      <c r="F1206" s="81">
        <f>IF(E1206="기사임",(COUNTIF($B$2:B1206,B1206)-COUNTIFS($B$2:B1205,B1206,$E$2:E1205,"")),"")</f>
        <v>120</v>
      </c>
      <c r="G1206" s="46" t="str">
        <f>IF(F1206=1,COUNTIF($F$1:F1206,1),"")</f>
        <v/>
      </c>
      <c r="H1206" s="46">
        <f t="shared" si="58"/>
        <v>0</v>
      </c>
      <c r="I1206" s="46" t="b">
        <f t="shared" si="59"/>
        <v>0</v>
      </c>
      <c r="J1206" s="46" t="str">
        <f>IF(I1206=FALSE,"",B1206&amp;"@"&amp;COUNTIFS($B$2:B1206,B1206,$I$2:I1206,TRUE))</f>
        <v/>
      </c>
    </row>
    <row r="1207" spans="1:10">
      <c r="A1207" s="6" t="s">
        <v>1299</v>
      </c>
      <c r="B1207" s="6" t="s">
        <v>680</v>
      </c>
      <c r="C1207" s="6">
        <v>2</v>
      </c>
      <c r="D1207" s="6">
        <v>2</v>
      </c>
      <c r="E1207" s="46" t="str">
        <f t="shared" si="57"/>
        <v>기사임</v>
      </c>
      <c r="F1207" s="81">
        <f>IF(E1207="기사임",(COUNTIF($B$2:B1207,B1207)-COUNTIFS($B$2:B1206,B1207,$E$2:E1206,"")),"")</f>
        <v>66</v>
      </c>
      <c r="G1207" s="46" t="str">
        <f>IF(F1207=1,COUNTIF($F$1:F1207,1),"")</f>
        <v/>
      </c>
      <c r="H1207" s="46">
        <f t="shared" si="58"/>
        <v>0</v>
      </c>
      <c r="I1207" s="46" t="b">
        <f t="shared" si="59"/>
        <v>0</v>
      </c>
      <c r="J1207" s="46" t="str">
        <f>IF(I1207=FALSE,"",B1207&amp;"@"&amp;COUNTIFS($B$2:B1207,B1207,$I$2:I1207,TRUE))</f>
        <v/>
      </c>
    </row>
    <row r="1208" spans="1:10">
      <c r="A1208" s="6" t="s">
        <v>1296</v>
      </c>
      <c r="B1208" s="6" t="s">
        <v>691</v>
      </c>
      <c r="C1208" s="6">
        <v>2</v>
      </c>
      <c r="D1208" s="6">
        <v>3</v>
      </c>
      <c r="E1208" s="46" t="str">
        <f t="shared" si="57"/>
        <v>기사임</v>
      </c>
      <c r="F1208" s="81">
        <f>IF(E1208="기사임",(COUNTIF($B$2:B1208,B1208)-COUNTIFS($B$2:B1207,B1208,$E$2:E1207,"")),"")</f>
        <v>14</v>
      </c>
      <c r="G1208" s="46" t="str">
        <f>IF(F1208=1,COUNTIF($F$1:F1208,1),"")</f>
        <v/>
      </c>
      <c r="H1208" s="46">
        <f t="shared" si="58"/>
        <v>0</v>
      </c>
      <c r="I1208" s="46" t="b">
        <f t="shared" si="59"/>
        <v>0</v>
      </c>
      <c r="J1208" s="46" t="str">
        <f>IF(I1208=FALSE,"",B1208&amp;"@"&amp;COUNTIFS($B$2:B1208,B1208,$I$2:I1208,TRUE))</f>
        <v/>
      </c>
    </row>
    <row r="1209" spans="1:10">
      <c r="A1209" s="6" t="s">
        <v>1296</v>
      </c>
      <c r="B1209" s="6" t="s">
        <v>683</v>
      </c>
      <c r="C1209" s="6">
        <v>2</v>
      </c>
      <c r="D1209" s="6">
        <v>1</v>
      </c>
      <c r="E1209" s="46" t="str">
        <f t="shared" si="57"/>
        <v>기사임</v>
      </c>
      <c r="F1209" s="81">
        <f>IF(E1209="기사임",(COUNTIF($B$2:B1209,B1209)-COUNTIFS($B$2:B1208,B1209,$E$2:E1208,"")),"")</f>
        <v>18</v>
      </c>
      <c r="G1209" s="46" t="str">
        <f>IF(F1209=1,COUNTIF($F$1:F1209,1),"")</f>
        <v/>
      </c>
      <c r="H1209" s="46">
        <f t="shared" si="58"/>
        <v>0</v>
      </c>
      <c r="I1209" s="46" t="b">
        <f t="shared" si="59"/>
        <v>0</v>
      </c>
      <c r="J1209" s="46" t="str">
        <f>IF(I1209=FALSE,"",B1209&amp;"@"&amp;COUNTIFS($B$2:B1209,B1209,$I$2:I1209,TRUE))</f>
        <v/>
      </c>
    </row>
    <row r="1210" spans="1:10">
      <c r="A1210" s="6" t="s">
        <v>1296</v>
      </c>
      <c r="B1210" s="6" t="s">
        <v>690</v>
      </c>
      <c r="C1210" s="6">
        <v>2</v>
      </c>
      <c r="D1210" s="6">
        <v>2</v>
      </c>
      <c r="E1210" s="46" t="str">
        <f t="shared" si="57"/>
        <v>기사임</v>
      </c>
      <c r="F1210" s="81">
        <f>IF(E1210="기사임",(COUNTIF($B$2:B1210,B1210)-COUNTIFS($B$2:B1209,B1210,$E$2:E1209,"")),"")</f>
        <v>42</v>
      </c>
      <c r="G1210" s="46" t="str">
        <f>IF(F1210=1,COUNTIF($F$1:F1210,1),"")</f>
        <v/>
      </c>
      <c r="H1210" s="46">
        <f t="shared" si="58"/>
        <v>0</v>
      </c>
      <c r="I1210" s="46" t="b">
        <f t="shared" si="59"/>
        <v>0</v>
      </c>
      <c r="J1210" s="46" t="str">
        <f>IF(I1210=FALSE,"",B1210&amp;"@"&amp;COUNTIFS($B$2:B1210,B1210,$I$2:I1210,TRUE))</f>
        <v/>
      </c>
    </row>
    <row r="1211" spans="1:10">
      <c r="A1211" s="6" t="s">
        <v>1297</v>
      </c>
      <c r="B1211" s="6" t="s">
        <v>684</v>
      </c>
      <c r="C1211" s="6">
        <v>2</v>
      </c>
      <c r="D1211" s="6">
        <v>2</v>
      </c>
      <c r="E1211" s="46" t="str">
        <f t="shared" si="57"/>
        <v>기사임</v>
      </c>
      <c r="F1211" s="81">
        <f>IF(E1211="기사임",(COUNTIF($B$2:B1211,B1211)-COUNTIFS($B$2:B1210,B1211,$E$2:E1210,"")),"")</f>
        <v>18</v>
      </c>
      <c r="G1211" s="46" t="str">
        <f>IF(F1211=1,COUNTIF($F$1:F1211,1),"")</f>
        <v/>
      </c>
      <c r="H1211" s="46">
        <f t="shared" si="58"/>
        <v>1</v>
      </c>
      <c r="I1211" s="46" t="b">
        <f t="shared" si="59"/>
        <v>1</v>
      </c>
      <c r="J1211" s="46" t="str">
        <f>IF(I1211=FALSE,"",B1211&amp;"@"&amp;COUNTIFS($B$2:B1211,B1211,$I$2:I1211,TRUE))</f>
        <v>Malaysia@18</v>
      </c>
    </row>
    <row r="1212" spans="1:10">
      <c r="A1212" s="6" t="s">
        <v>1293</v>
      </c>
      <c r="B1212" s="6" t="s">
        <v>1227</v>
      </c>
      <c r="C1212" s="6">
        <v>2</v>
      </c>
      <c r="D1212" s="6">
        <v>2</v>
      </c>
      <c r="E1212" s="46" t="str">
        <f t="shared" si="57"/>
        <v>기사임</v>
      </c>
      <c r="F1212" s="81">
        <f>IF(E1212="기사임",(COUNTIF($B$2:B1212,B1212)-COUNTIFS($B$2:B1211,B1212,$E$2:E1211,"")),"")</f>
        <v>1</v>
      </c>
      <c r="G1212" s="46">
        <f>IF(F1212=1,COUNTIF($F$1:F1212,1),"")</f>
        <v>62</v>
      </c>
      <c r="H1212" s="46">
        <f t="shared" si="58"/>
        <v>0</v>
      </c>
      <c r="I1212" s="46" t="b">
        <f t="shared" si="59"/>
        <v>0</v>
      </c>
      <c r="J1212" s="46" t="str">
        <f>IF(I1212=FALSE,"",B1212&amp;"@"&amp;COUNTIFS($B$2:B1212,B1212,$I$2:I1212,TRUE))</f>
        <v/>
      </c>
    </row>
    <row r="1213" spans="1:10">
      <c r="A1213" s="6" t="s">
        <v>1293</v>
      </c>
      <c r="B1213" s="6" t="s">
        <v>685</v>
      </c>
      <c r="C1213" s="6">
        <v>2</v>
      </c>
      <c r="D1213" s="6">
        <v>2</v>
      </c>
      <c r="E1213" s="46" t="str">
        <f t="shared" si="57"/>
        <v>기사임</v>
      </c>
      <c r="F1213" s="81">
        <f>IF(E1213="기사임",(COUNTIF($B$2:B1213,B1213)-COUNTIFS($B$2:B1212,B1213,$E$2:E1212,"")),"")</f>
        <v>16</v>
      </c>
      <c r="G1213" s="46" t="str">
        <f>IF(F1213=1,COUNTIF($F$1:F1213,1),"")</f>
        <v/>
      </c>
      <c r="H1213" s="46">
        <f t="shared" si="58"/>
        <v>0</v>
      </c>
      <c r="I1213" s="46" t="b">
        <f t="shared" si="59"/>
        <v>0</v>
      </c>
      <c r="J1213" s="46" t="str">
        <f>IF(I1213=FALSE,"",B1213&amp;"@"&amp;COUNTIFS($B$2:B1213,B1213,$I$2:I1213,TRUE))</f>
        <v/>
      </c>
    </row>
    <row r="1214" spans="1:10">
      <c r="A1214" s="6" t="s">
        <v>1293</v>
      </c>
      <c r="B1214" s="6" t="s">
        <v>677</v>
      </c>
      <c r="C1214" s="6">
        <v>2</v>
      </c>
      <c r="D1214" s="6">
        <v>2</v>
      </c>
      <c r="E1214" s="46" t="str">
        <f t="shared" si="57"/>
        <v>기사임</v>
      </c>
      <c r="F1214" s="81">
        <f>IF(E1214="기사임",(COUNTIF($B$2:B1214,B1214)-COUNTIFS($B$2:B1213,B1214,$E$2:E1213,"")),"")</f>
        <v>121</v>
      </c>
      <c r="G1214" s="46" t="str">
        <f>IF(F1214=1,COUNTIF($F$1:F1214,1),"")</f>
        <v/>
      </c>
      <c r="H1214" s="46">
        <f t="shared" si="58"/>
        <v>0</v>
      </c>
      <c r="I1214" s="46" t="b">
        <f t="shared" si="59"/>
        <v>0</v>
      </c>
      <c r="J1214" s="46" t="str">
        <f>IF(I1214=FALSE,"",B1214&amp;"@"&amp;COUNTIFS($B$2:B1214,B1214,$I$2:I1214,TRUE))</f>
        <v/>
      </c>
    </row>
    <row r="1215" spans="1:10">
      <c r="A1215" s="6" t="s">
        <v>1293</v>
      </c>
      <c r="B1215" s="6" t="s">
        <v>1676</v>
      </c>
      <c r="C1215" s="6">
        <v>2</v>
      </c>
      <c r="D1215" s="6">
        <v>1</v>
      </c>
      <c r="E1215" s="46" t="str">
        <f t="shared" si="57"/>
        <v>기사임</v>
      </c>
      <c r="F1215" s="81">
        <f>IF(E1215="기사임",(COUNTIF($B$2:B1215,B1215)-COUNTIFS($B$2:B1214,B1215,$E$2:E1214,"")),"")</f>
        <v>1</v>
      </c>
      <c r="G1215" s="46">
        <f>IF(F1215=1,COUNTIF($F$1:F1215,1),"")</f>
        <v>63</v>
      </c>
      <c r="H1215" s="46">
        <f t="shared" si="58"/>
        <v>0</v>
      </c>
      <c r="I1215" s="46" t="b">
        <f t="shared" si="59"/>
        <v>0</v>
      </c>
      <c r="J1215" s="46" t="str">
        <f>IF(I1215=FALSE,"",B1215&amp;"@"&amp;COUNTIFS($B$2:B1215,B1215,$I$2:I1215,TRUE))</f>
        <v/>
      </c>
    </row>
    <row r="1216" spans="1:10">
      <c r="A1216" s="6" t="s">
        <v>1293</v>
      </c>
      <c r="B1216" s="6" t="s">
        <v>694</v>
      </c>
      <c r="C1216" s="6">
        <v>2</v>
      </c>
      <c r="D1216" s="6">
        <v>2</v>
      </c>
      <c r="E1216" s="46" t="str">
        <f t="shared" si="57"/>
        <v>기사임</v>
      </c>
      <c r="F1216" s="81">
        <f>IF(E1216="기사임",(COUNTIF($B$2:B1216,B1216)-COUNTIFS($B$2:B1215,B1216,$E$2:E1215,"")),"")</f>
        <v>16</v>
      </c>
      <c r="G1216" s="46" t="str">
        <f>IF(F1216=1,COUNTIF($F$1:F1216,1),"")</f>
        <v/>
      </c>
      <c r="H1216" s="46">
        <f t="shared" si="58"/>
        <v>1</v>
      </c>
      <c r="I1216" s="46" t="b">
        <f t="shared" si="59"/>
        <v>1</v>
      </c>
      <c r="J1216" s="46" t="str">
        <f>IF(I1216=FALSE,"",B1216&amp;"@"&amp;COUNTIFS($B$2:B1216,B1216,$I$2:I1216,TRUE))</f>
        <v>Vietnam@16</v>
      </c>
    </row>
    <row r="1217" spans="1:10">
      <c r="A1217" s="6" t="s">
        <v>1366</v>
      </c>
      <c r="B1217" s="6" t="s">
        <v>677</v>
      </c>
      <c r="C1217" s="6">
        <v>2</v>
      </c>
      <c r="D1217" s="6">
        <v>2</v>
      </c>
      <c r="E1217" s="46" t="str">
        <f t="shared" si="57"/>
        <v>기사임</v>
      </c>
      <c r="F1217" s="81">
        <f>IF(E1217="기사임",(COUNTIF($B$2:B1217,B1217)-COUNTIFS($B$2:B1216,B1217,$E$2:E1216,"")),"")</f>
        <v>122</v>
      </c>
      <c r="G1217" s="46" t="str">
        <f>IF(F1217=1,COUNTIF($F$1:F1217,1),"")</f>
        <v/>
      </c>
      <c r="H1217" s="46">
        <f t="shared" si="58"/>
        <v>0</v>
      </c>
      <c r="I1217" s="46" t="b">
        <f t="shared" si="59"/>
        <v>0</v>
      </c>
      <c r="J1217" s="46" t="str">
        <f>IF(I1217=FALSE,"",B1217&amp;"@"&amp;COUNTIFS($B$2:B1217,B1217,$I$2:I1217,TRUE))</f>
        <v/>
      </c>
    </row>
    <row r="1218" spans="1:10">
      <c r="A1218" s="6" t="s">
        <v>1371</v>
      </c>
      <c r="B1218" s="6" t="s">
        <v>675</v>
      </c>
      <c r="C1218" s="6">
        <v>2</v>
      </c>
      <c r="D1218" s="6">
        <v>2</v>
      </c>
      <c r="E1218" s="46" t="str">
        <f t="shared" ref="E1218:E1281" si="60">IF(AND(LEFT(A1218,17)="/global/archives/",ISNUMBER(_xlfn.NUMBERVALUE(MID(A1218,18,1))),ISERROR(FIND("ckattempt",A1218)),ISERROR(FIND("preview",A1218))),"기사임","")</f>
        <v>기사임</v>
      </c>
      <c r="F1218" s="81">
        <f>IF(E1218="기사임",(COUNTIF($B$2:B1218,B1218)-COUNTIFS($B$2:B1217,B1218,$E$2:E1217,"")),"")</f>
        <v>139</v>
      </c>
      <c r="G1218" s="46" t="str">
        <f>IF(F1218=1,COUNTIF($F$1:F1218,1),"")</f>
        <v/>
      </c>
      <c r="H1218" s="46">
        <f t="shared" ref="H1218:H1281" si="61">COUNTIF($L$2:$L$4,B1218)</f>
        <v>1</v>
      </c>
      <c r="I1218" s="46" t="b">
        <f t="shared" si="59"/>
        <v>1</v>
      </c>
      <c r="J1218" s="46" t="str">
        <f>IF(I1218=FALSE,"",B1218&amp;"@"&amp;COUNTIFS($B$2:B1218,B1218,$I$2:I1218,TRUE))</f>
        <v>South Korea@139</v>
      </c>
    </row>
    <row r="1219" spans="1:10">
      <c r="A1219" s="6" t="s">
        <v>1369</v>
      </c>
      <c r="B1219" s="6" t="s">
        <v>675</v>
      </c>
      <c r="C1219" s="6">
        <v>2</v>
      </c>
      <c r="D1219" s="6">
        <v>2</v>
      </c>
      <c r="E1219" s="46" t="str">
        <f t="shared" si="60"/>
        <v>기사임</v>
      </c>
      <c r="F1219" s="81">
        <f>IF(E1219="기사임",(COUNTIF($B$2:B1219,B1219)-COUNTIFS($B$2:B1218,B1219,$E$2:E1218,"")),"")</f>
        <v>140</v>
      </c>
      <c r="G1219" s="46" t="str">
        <f>IF(F1219=1,COUNTIF($F$1:F1219,1),"")</f>
        <v/>
      </c>
      <c r="H1219" s="46">
        <f t="shared" si="61"/>
        <v>1</v>
      </c>
      <c r="I1219" s="46" t="b">
        <f t="shared" ref="I1219:I1282" si="62">AND(H1219=1,F1219&gt;=1,F1219&lt;&gt;"")</f>
        <v>1</v>
      </c>
      <c r="J1219" s="46" t="str">
        <f>IF(I1219=FALSE,"",B1219&amp;"@"&amp;COUNTIFS($B$2:B1219,B1219,$I$2:I1219,TRUE))</f>
        <v>South Korea@140</v>
      </c>
    </row>
    <row r="1220" spans="1:10">
      <c r="A1220" s="6" t="s">
        <v>1430</v>
      </c>
      <c r="B1220" s="6" t="s">
        <v>676</v>
      </c>
      <c r="C1220" s="6">
        <v>2</v>
      </c>
      <c r="D1220" s="6">
        <v>2</v>
      </c>
      <c r="E1220" s="46" t="str">
        <f t="shared" si="60"/>
        <v>기사임</v>
      </c>
      <c r="F1220" s="81">
        <f>IF(E1220="기사임",(COUNTIF($B$2:B1220,B1220)-COUNTIFS($B$2:B1219,B1220,$E$2:E1219,"")),"")</f>
        <v>130</v>
      </c>
      <c r="G1220" s="46" t="str">
        <f>IF(F1220=1,COUNTIF($F$1:F1220,1),"")</f>
        <v/>
      </c>
      <c r="H1220" s="46">
        <f t="shared" si="61"/>
        <v>0</v>
      </c>
      <c r="I1220" s="46" t="b">
        <f t="shared" si="62"/>
        <v>0</v>
      </c>
      <c r="J1220" s="46" t="str">
        <f>IF(I1220=FALSE,"",B1220&amp;"@"&amp;COUNTIFS($B$2:B1220,B1220,$I$2:I1220,TRUE))</f>
        <v/>
      </c>
    </row>
    <row r="1221" spans="1:10">
      <c r="A1221" s="6" t="s">
        <v>1425</v>
      </c>
      <c r="B1221" s="6" t="s">
        <v>697</v>
      </c>
      <c r="C1221" s="6">
        <v>2</v>
      </c>
      <c r="D1221" s="6">
        <v>3</v>
      </c>
      <c r="E1221" s="46" t="str">
        <f t="shared" si="60"/>
        <v>기사임</v>
      </c>
      <c r="F1221" s="81">
        <f>IF(E1221="기사임",(COUNTIF($B$2:B1221,B1221)-COUNTIFS($B$2:B1220,B1221,$E$2:E1220,"")),"")</f>
        <v>6</v>
      </c>
      <c r="G1221" s="46" t="str">
        <f>IF(F1221=1,COUNTIF($F$1:F1221,1),"")</f>
        <v/>
      </c>
      <c r="H1221" s="46">
        <f t="shared" si="61"/>
        <v>0</v>
      </c>
      <c r="I1221" s="46" t="b">
        <f t="shared" si="62"/>
        <v>0</v>
      </c>
      <c r="J1221" s="46" t="str">
        <f>IF(I1221=FALSE,"",B1221&amp;"@"&amp;COUNTIFS($B$2:B1221,B1221,$I$2:I1221,TRUE))</f>
        <v/>
      </c>
    </row>
    <row r="1222" spans="1:10">
      <c r="A1222" s="6" t="s">
        <v>2323</v>
      </c>
      <c r="B1222" s="6" t="s">
        <v>675</v>
      </c>
      <c r="C1222" s="6">
        <v>2</v>
      </c>
      <c r="D1222" s="6">
        <v>2</v>
      </c>
      <c r="E1222" s="46" t="str">
        <f t="shared" si="60"/>
        <v>기사임</v>
      </c>
      <c r="F1222" s="81">
        <f>IF(E1222="기사임",(COUNTIF($B$2:B1222,B1222)-COUNTIFS($B$2:B1221,B1222,$E$2:E1221,"")),"")</f>
        <v>141</v>
      </c>
      <c r="G1222" s="46" t="str">
        <f>IF(F1222=1,COUNTIF($F$1:F1222,1),"")</f>
        <v/>
      </c>
      <c r="H1222" s="46">
        <f t="shared" si="61"/>
        <v>1</v>
      </c>
      <c r="I1222" s="46" t="b">
        <f t="shared" si="62"/>
        <v>1</v>
      </c>
      <c r="J1222" s="46" t="str">
        <f>IF(I1222=FALSE,"",B1222&amp;"@"&amp;COUNTIFS($B$2:B1222,B1222,$I$2:I1222,TRUE))</f>
        <v>South Korea@141</v>
      </c>
    </row>
    <row r="1223" spans="1:10">
      <c r="A1223" s="6" t="s">
        <v>1426</v>
      </c>
      <c r="B1223" s="6" t="s">
        <v>715</v>
      </c>
      <c r="C1223" s="6">
        <v>2</v>
      </c>
      <c r="D1223" s="6">
        <v>3</v>
      </c>
      <c r="E1223" s="46" t="str">
        <f t="shared" si="60"/>
        <v>기사임</v>
      </c>
      <c r="F1223" s="81">
        <f>IF(E1223="기사임",(COUNTIF($B$2:B1223,B1223)-COUNTIFS($B$2:B1222,B1223,$E$2:E1222,"")),"")</f>
        <v>2</v>
      </c>
      <c r="G1223" s="46" t="str">
        <f>IF(F1223=1,COUNTIF($F$1:F1223,1),"")</f>
        <v/>
      </c>
      <c r="H1223" s="46">
        <f t="shared" si="61"/>
        <v>0</v>
      </c>
      <c r="I1223" s="46" t="b">
        <f t="shared" si="62"/>
        <v>0</v>
      </c>
      <c r="J1223" s="46" t="str">
        <f>IF(I1223=FALSE,"",B1223&amp;"@"&amp;COUNTIFS($B$2:B1223,B1223,$I$2:I1223,TRUE))</f>
        <v/>
      </c>
    </row>
    <row r="1224" spans="1:10">
      <c r="A1224" s="6" t="s">
        <v>1426</v>
      </c>
      <c r="B1224" s="6" t="s">
        <v>688</v>
      </c>
      <c r="C1224" s="6">
        <v>2</v>
      </c>
      <c r="D1224" s="6">
        <v>2</v>
      </c>
      <c r="E1224" s="46" t="str">
        <f t="shared" si="60"/>
        <v>기사임</v>
      </c>
      <c r="F1224" s="81">
        <f>IF(E1224="기사임",(COUNTIF($B$2:B1224,B1224)-COUNTIFS($B$2:B1223,B1224,$E$2:E1223,"")),"")</f>
        <v>28</v>
      </c>
      <c r="G1224" s="46" t="str">
        <f>IF(F1224=1,COUNTIF($F$1:F1224,1),"")</f>
        <v/>
      </c>
      <c r="H1224" s="46">
        <f t="shared" si="61"/>
        <v>0</v>
      </c>
      <c r="I1224" s="46" t="b">
        <f t="shared" si="62"/>
        <v>0</v>
      </c>
      <c r="J1224" s="46" t="str">
        <f>IF(I1224=FALSE,"",B1224&amp;"@"&amp;COUNTIFS($B$2:B1224,B1224,$I$2:I1224,TRUE))</f>
        <v/>
      </c>
    </row>
    <row r="1225" spans="1:10">
      <c r="A1225" s="6" t="s">
        <v>1426</v>
      </c>
      <c r="B1225" s="6" t="s">
        <v>700</v>
      </c>
      <c r="C1225" s="6">
        <v>2</v>
      </c>
      <c r="D1225" s="6">
        <v>2</v>
      </c>
      <c r="E1225" s="46" t="str">
        <f t="shared" si="60"/>
        <v>기사임</v>
      </c>
      <c r="F1225" s="81">
        <f>IF(E1225="기사임",(COUNTIF($B$2:B1225,B1225)-COUNTIFS($B$2:B1224,B1225,$E$2:E1224,"")),"")</f>
        <v>9</v>
      </c>
      <c r="G1225" s="46" t="str">
        <f>IF(F1225=1,COUNTIF($F$1:F1225,1),"")</f>
        <v/>
      </c>
      <c r="H1225" s="46">
        <f t="shared" si="61"/>
        <v>0</v>
      </c>
      <c r="I1225" s="46" t="b">
        <f t="shared" si="62"/>
        <v>0</v>
      </c>
      <c r="J1225" s="46" t="str">
        <f>IF(I1225=FALSE,"",B1225&amp;"@"&amp;COUNTIFS($B$2:B1225,B1225,$I$2:I1225,TRUE))</f>
        <v/>
      </c>
    </row>
    <row r="1226" spans="1:10">
      <c r="A1226" s="6" t="s">
        <v>1426</v>
      </c>
      <c r="B1226" s="6" t="s">
        <v>698</v>
      </c>
      <c r="C1226" s="6">
        <v>2</v>
      </c>
      <c r="D1226" s="6">
        <v>2</v>
      </c>
      <c r="E1226" s="46" t="str">
        <f t="shared" si="60"/>
        <v>기사임</v>
      </c>
      <c r="F1226" s="81">
        <f>IF(E1226="기사임",(COUNTIF($B$2:B1226,B1226)-COUNTIFS($B$2:B1225,B1226,$E$2:E1225,"")),"")</f>
        <v>18</v>
      </c>
      <c r="G1226" s="46" t="str">
        <f>IF(F1226=1,COUNTIF($F$1:F1226,1),"")</f>
        <v/>
      </c>
      <c r="H1226" s="46">
        <f t="shared" si="61"/>
        <v>0</v>
      </c>
      <c r="I1226" s="46" t="b">
        <f t="shared" si="62"/>
        <v>0</v>
      </c>
      <c r="J1226" s="46" t="str">
        <f>IF(I1226=FALSE,"",B1226&amp;"@"&amp;COUNTIFS($B$2:B1226,B1226,$I$2:I1226,TRUE))</f>
        <v/>
      </c>
    </row>
    <row r="1227" spans="1:10">
      <c r="A1227" s="6" t="s">
        <v>1426</v>
      </c>
      <c r="B1227" s="6" t="s">
        <v>695</v>
      </c>
      <c r="C1227" s="6">
        <v>2</v>
      </c>
      <c r="D1227" s="6">
        <v>3</v>
      </c>
      <c r="E1227" s="46" t="str">
        <f t="shared" si="60"/>
        <v>기사임</v>
      </c>
      <c r="F1227" s="81">
        <f>IF(E1227="기사임",(COUNTIF($B$2:B1227,B1227)-COUNTIFS($B$2:B1226,B1227,$E$2:E1226,"")),"")</f>
        <v>10</v>
      </c>
      <c r="G1227" s="46" t="str">
        <f>IF(F1227=1,COUNTIF($F$1:F1227,1),"")</f>
        <v/>
      </c>
      <c r="H1227" s="46">
        <f t="shared" si="61"/>
        <v>0</v>
      </c>
      <c r="I1227" s="46" t="b">
        <f t="shared" si="62"/>
        <v>0</v>
      </c>
      <c r="J1227" s="46" t="str">
        <f>IF(I1227=FALSE,"",B1227&amp;"@"&amp;COUNTIFS($B$2:B1227,B1227,$I$2:I1227,TRUE))</f>
        <v/>
      </c>
    </row>
    <row r="1228" spans="1:10">
      <c r="A1228" s="6" t="s">
        <v>1426</v>
      </c>
      <c r="B1228" s="6" t="s">
        <v>690</v>
      </c>
      <c r="C1228" s="6">
        <v>2</v>
      </c>
      <c r="D1228" s="6">
        <v>2</v>
      </c>
      <c r="E1228" s="46" t="str">
        <f t="shared" si="60"/>
        <v>기사임</v>
      </c>
      <c r="F1228" s="81">
        <f>IF(E1228="기사임",(COUNTIF($B$2:B1228,B1228)-COUNTIFS($B$2:B1227,B1228,$E$2:E1227,"")),"")</f>
        <v>43</v>
      </c>
      <c r="G1228" s="46" t="str">
        <f>IF(F1228=1,COUNTIF($F$1:F1228,1),"")</f>
        <v/>
      </c>
      <c r="H1228" s="46">
        <f t="shared" si="61"/>
        <v>0</v>
      </c>
      <c r="I1228" s="46" t="b">
        <f t="shared" si="62"/>
        <v>0</v>
      </c>
      <c r="J1228" s="46" t="str">
        <f>IF(I1228=FALSE,"",B1228&amp;"@"&amp;COUNTIFS($B$2:B1228,B1228,$I$2:I1228,TRUE))</f>
        <v/>
      </c>
    </row>
    <row r="1229" spans="1:10">
      <c r="A1229" s="6" t="s">
        <v>598</v>
      </c>
      <c r="B1229" s="6" t="s">
        <v>675</v>
      </c>
      <c r="C1229" s="6">
        <v>2</v>
      </c>
      <c r="D1229" s="6">
        <v>2</v>
      </c>
      <c r="E1229" s="46" t="str">
        <f t="shared" si="60"/>
        <v>기사임</v>
      </c>
      <c r="F1229" s="81">
        <f>IF(E1229="기사임",(COUNTIF($B$2:B1229,B1229)-COUNTIFS($B$2:B1228,B1229,$E$2:E1228,"")),"")</f>
        <v>142</v>
      </c>
      <c r="G1229" s="46" t="str">
        <f>IF(F1229=1,COUNTIF($F$1:F1229,1),"")</f>
        <v/>
      </c>
      <c r="H1229" s="46">
        <f t="shared" si="61"/>
        <v>1</v>
      </c>
      <c r="I1229" s="46" t="b">
        <f t="shared" si="62"/>
        <v>1</v>
      </c>
      <c r="J1229" s="46" t="str">
        <f>IF(I1229=FALSE,"",B1229&amp;"@"&amp;COUNTIFS($B$2:B1229,B1229,$I$2:I1229,TRUE))</f>
        <v>South Korea@142</v>
      </c>
    </row>
    <row r="1230" spans="1:10">
      <c r="A1230" s="6" t="s">
        <v>598</v>
      </c>
      <c r="B1230" s="6" t="s">
        <v>676</v>
      </c>
      <c r="C1230" s="6">
        <v>2</v>
      </c>
      <c r="D1230" s="6">
        <v>2</v>
      </c>
      <c r="E1230" s="46" t="str">
        <f t="shared" si="60"/>
        <v>기사임</v>
      </c>
      <c r="F1230" s="81">
        <f>IF(E1230="기사임",(COUNTIF($B$2:B1230,B1230)-COUNTIFS($B$2:B1229,B1230,$E$2:E1229,"")),"")</f>
        <v>131</v>
      </c>
      <c r="G1230" s="46" t="str">
        <f>IF(F1230=1,COUNTIF($F$1:F1230,1),"")</f>
        <v/>
      </c>
      <c r="H1230" s="46">
        <f t="shared" si="61"/>
        <v>0</v>
      </c>
      <c r="I1230" s="46" t="b">
        <f t="shared" si="62"/>
        <v>0</v>
      </c>
      <c r="J1230" s="46" t="str">
        <f>IF(I1230=FALSE,"",B1230&amp;"@"&amp;COUNTIFS($B$2:B1230,B1230,$I$2:I1230,TRUE))</f>
        <v/>
      </c>
    </row>
    <row r="1231" spans="1:10">
      <c r="A1231" s="6" t="s">
        <v>1435</v>
      </c>
      <c r="B1231" s="6" t="s">
        <v>682</v>
      </c>
      <c r="C1231" s="6">
        <v>2</v>
      </c>
      <c r="D1231" s="6">
        <v>2</v>
      </c>
      <c r="E1231" s="46" t="str">
        <f t="shared" si="60"/>
        <v>기사임</v>
      </c>
      <c r="F1231" s="81">
        <f>IF(E1231="기사임",(COUNTIF($B$2:B1231,B1231)-COUNTIFS($B$2:B1230,B1231,$E$2:E1230,"")),"")</f>
        <v>26</v>
      </c>
      <c r="G1231" s="46" t="str">
        <f>IF(F1231=1,COUNTIF($F$1:F1231,1),"")</f>
        <v/>
      </c>
      <c r="H1231" s="46">
        <f t="shared" si="61"/>
        <v>0</v>
      </c>
      <c r="I1231" s="46" t="b">
        <f t="shared" si="62"/>
        <v>0</v>
      </c>
      <c r="J1231" s="46" t="str">
        <f>IF(I1231=FALSE,"",B1231&amp;"@"&amp;COUNTIFS($B$2:B1231,B1231,$I$2:I1231,TRUE))</f>
        <v/>
      </c>
    </row>
    <row r="1232" spans="1:10">
      <c r="A1232" s="6" t="s">
        <v>1435</v>
      </c>
      <c r="B1232" s="6" t="s">
        <v>678</v>
      </c>
      <c r="C1232" s="6">
        <v>2</v>
      </c>
      <c r="D1232" s="6">
        <v>3</v>
      </c>
      <c r="E1232" s="46" t="str">
        <f t="shared" si="60"/>
        <v>기사임</v>
      </c>
      <c r="F1232" s="81">
        <f>IF(E1232="기사임",(COUNTIF($B$2:B1232,B1232)-COUNTIFS($B$2:B1231,B1232,$E$2:E1231,"")),"")</f>
        <v>57</v>
      </c>
      <c r="G1232" s="46" t="str">
        <f>IF(F1232=1,COUNTIF($F$1:F1232,1),"")</f>
        <v/>
      </c>
      <c r="H1232" s="46">
        <f t="shared" si="61"/>
        <v>0</v>
      </c>
      <c r="I1232" s="46" t="b">
        <f t="shared" si="62"/>
        <v>0</v>
      </c>
      <c r="J1232" s="46" t="str">
        <f>IF(I1232=FALSE,"",B1232&amp;"@"&amp;COUNTIFS($B$2:B1232,B1232,$I$2:I1232,TRUE))</f>
        <v/>
      </c>
    </row>
    <row r="1233" spans="1:10">
      <c r="A1233" s="6" t="s">
        <v>1435</v>
      </c>
      <c r="B1233" s="6" t="s">
        <v>690</v>
      </c>
      <c r="C1233" s="6">
        <v>2</v>
      </c>
      <c r="D1233" s="6">
        <v>2</v>
      </c>
      <c r="E1233" s="46" t="str">
        <f t="shared" si="60"/>
        <v>기사임</v>
      </c>
      <c r="F1233" s="81">
        <f>IF(E1233="기사임",(COUNTIF($B$2:B1233,B1233)-COUNTIFS($B$2:B1232,B1233,$E$2:E1232,"")),"")</f>
        <v>44</v>
      </c>
      <c r="G1233" s="46" t="str">
        <f>IF(F1233=1,COUNTIF($F$1:F1233,1),"")</f>
        <v/>
      </c>
      <c r="H1233" s="46">
        <f t="shared" si="61"/>
        <v>0</v>
      </c>
      <c r="I1233" s="46" t="b">
        <f t="shared" si="62"/>
        <v>0</v>
      </c>
      <c r="J1233" s="46" t="str">
        <f>IF(I1233=FALSE,"",B1233&amp;"@"&amp;COUNTIFS($B$2:B1233,B1233,$I$2:I1233,TRUE))</f>
        <v/>
      </c>
    </row>
    <row r="1234" spans="1:10">
      <c r="A1234" s="6" t="s">
        <v>1428</v>
      </c>
      <c r="B1234" s="6" t="s">
        <v>702</v>
      </c>
      <c r="C1234" s="6">
        <v>2</v>
      </c>
      <c r="D1234" s="6">
        <v>2</v>
      </c>
      <c r="E1234" s="46" t="str">
        <f t="shared" si="60"/>
        <v>기사임</v>
      </c>
      <c r="F1234" s="81">
        <f>IF(E1234="기사임",(COUNTIF($B$2:B1234,B1234)-COUNTIFS($B$2:B1233,B1234,$E$2:E1233,"")),"")</f>
        <v>1</v>
      </c>
      <c r="G1234" s="46">
        <f>IF(F1234=1,COUNTIF($F$1:F1234,1),"")</f>
        <v>64</v>
      </c>
      <c r="H1234" s="46">
        <f t="shared" si="61"/>
        <v>0</v>
      </c>
      <c r="I1234" s="46" t="b">
        <f t="shared" si="62"/>
        <v>0</v>
      </c>
      <c r="J1234" s="46" t="str">
        <f>IF(I1234=FALSE,"",B1234&amp;"@"&amp;COUNTIFS($B$2:B1234,B1234,$I$2:I1234,TRUE))</f>
        <v/>
      </c>
    </row>
    <row r="1235" spans="1:10">
      <c r="A1235" s="6" t="s">
        <v>1428</v>
      </c>
      <c r="B1235" s="6" t="s">
        <v>683</v>
      </c>
      <c r="C1235" s="6">
        <v>2</v>
      </c>
      <c r="D1235" s="6">
        <v>2</v>
      </c>
      <c r="E1235" s="46" t="str">
        <f t="shared" si="60"/>
        <v>기사임</v>
      </c>
      <c r="F1235" s="81">
        <f>IF(E1235="기사임",(COUNTIF($B$2:B1235,B1235)-COUNTIFS($B$2:B1234,B1235,$E$2:E1234,"")),"")</f>
        <v>19</v>
      </c>
      <c r="G1235" s="46" t="str">
        <f>IF(F1235=1,COUNTIF($F$1:F1235,1),"")</f>
        <v/>
      </c>
      <c r="H1235" s="46">
        <f t="shared" si="61"/>
        <v>0</v>
      </c>
      <c r="I1235" s="46" t="b">
        <f t="shared" si="62"/>
        <v>0</v>
      </c>
      <c r="J1235" s="46" t="str">
        <f>IF(I1235=FALSE,"",B1235&amp;"@"&amp;COUNTIFS($B$2:B1235,B1235,$I$2:I1235,TRUE))</f>
        <v/>
      </c>
    </row>
    <row r="1236" spans="1:10">
      <c r="A1236" s="6" t="s">
        <v>1428</v>
      </c>
      <c r="B1236" s="6" t="s">
        <v>715</v>
      </c>
      <c r="C1236" s="6">
        <v>2</v>
      </c>
      <c r="D1236" s="6">
        <v>2</v>
      </c>
      <c r="E1236" s="46" t="str">
        <f t="shared" si="60"/>
        <v>기사임</v>
      </c>
      <c r="F1236" s="81">
        <f>IF(E1236="기사임",(COUNTIF($B$2:B1236,B1236)-COUNTIFS($B$2:B1235,B1236,$E$2:E1235,"")),"")</f>
        <v>3</v>
      </c>
      <c r="G1236" s="46" t="str">
        <f>IF(F1236=1,COUNTIF($F$1:F1236,1),"")</f>
        <v/>
      </c>
      <c r="H1236" s="46">
        <f t="shared" si="61"/>
        <v>0</v>
      </c>
      <c r="I1236" s="46" t="b">
        <f t="shared" si="62"/>
        <v>0</v>
      </c>
      <c r="J1236" s="46" t="str">
        <f>IF(I1236=FALSE,"",B1236&amp;"@"&amp;COUNTIFS($B$2:B1236,B1236,$I$2:I1236,TRUE))</f>
        <v/>
      </c>
    </row>
    <row r="1237" spans="1:10">
      <c r="A1237" s="6" t="s">
        <v>1428</v>
      </c>
      <c r="B1237" s="6" t="s">
        <v>681</v>
      </c>
      <c r="C1237" s="6">
        <v>2</v>
      </c>
      <c r="D1237" s="6">
        <v>2</v>
      </c>
      <c r="E1237" s="46" t="str">
        <f t="shared" si="60"/>
        <v>기사임</v>
      </c>
      <c r="F1237" s="81">
        <f>IF(E1237="기사임",(COUNTIF($B$2:B1237,B1237)-COUNTIFS($B$2:B1236,B1237,$E$2:E1236,"")),"")</f>
        <v>27</v>
      </c>
      <c r="G1237" s="46" t="str">
        <f>IF(F1237=1,COUNTIF($F$1:F1237,1),"")</f>
        <v/>
      </c>
      <c r="H1237" s="46">
        <f t="shared" si="61"/>
        <v>0</v>
      </c>
      <c r="I1237" s="46" t="b">
        <f t="shared" si="62"/>
        <v>0</v>
      </c>
      <c r="J1237" s="46" t="str">
        <f>IF(I1237=FALSE,"",B1237&amp;"@"&amp;COUNTIFS($B$2:B1237,B1237,$I$2:I1237,TRUE))</f>
        <v/>
      </c>
    </row>
    <row r="1238" spans="1:10">
      <c r="A1238" s="6" t="s">
        <v>1428</v>
      </c>
      <c r="B1238" s="6" t="s">
        <v>709</v>
      </c>
      <c r="C1238" s="6">
        <v>2</v>
      </c>
      <c r="D1238" s="6">
        <v>2</v>
      </c>
      <c r="E1238" s="46" t="str">
        <f t="shared" si="60"/>
        <v>기사임</v>
      </c>
      <c r="F1238" s="81">
        <f>IF(E1238="기사임",(COUNTIF($B$2:B1238,B1238)-COUNTIFS($B$2:B1237,B1238,$E$2:E1237,"")),"")</f>
        <v>3</v>
      </c>
      <c r="G1238" s="46" t="str">
        <f>IF(F1238=1,COUNTIF($F$1:F1238,1),"")</f>
        <v/>
      </c>
      <c r="H1238" s="46">
        <f t="shared" si="61"/>
        <v>0</v>
      </c>
      <c r="I1238" s="46" t="b">
        <f t="shared" si="62"/>
        <v>0</v>
      </c>
      <c r="J1238" s="46" t="str">
        <f>IF(I1238=FALSE,"",B1238&amp;"@"&amp;COUNTIFS($B$2:B1238,B1238,$I$2:I1238,TRUE))</f>
        <v/>
      </c>
    </row>
    <row r="1239" spans="1:10">
      <c r="A1239" s="6" t="s">
        <v>1488</v>
      </c>
      <c r="B1239" s="6" t="s">
        <v>677</v>
      </c>
      <c r="C1239" s="6">
        <v>2</v>
      </c>
      <c r="D1239" s="6">
        <v>2</v>
      </c>
      <c r="E1239" s="46" t="str">
        <f t="shared" si="60"/>
        <v>기사임</v>
      </c>
      <c r="F1239" s="81">
        <f>IF(E1239="기사임",(COUNTIF($B$2:B1239,B1239)-COUNTIFS($B$2:B1238,B1239,$E$2:E1238,"")),"")</f>
        <v>123</v>
      </c>
      <c r="G1239" s="46" t="str">
        <f>IF(F1239=1,COUNTIF($F$1:F1239,1),"")</f>
        <v/>
      </c>
      <c r="H1239" s="46">
        <f t="shared" si="61"/>
        <v>0</v>
      </c>
      <c r="I1239" s="46" t="b">
        <f t="shared" si="62"/>
        <v>0</v>
      </c>
      <c r="J1239" s="46" t="str">
        <f>IF(I1239=FALSE,"",B1239&amp;"@"&amp;COUNTIFS($B$2:B1239,B1239,$I$2:I1239,TRUE))</f>
        <v/>
      </c>
    </row>
    <row r="1240" spans="1:10">
      <c r="A1240" s="6" t="s">
        <v>1480</v>
      </c>
      <c r="B1240" s="6" t="s">
        <v>700</v>
      </c>
      <c r="C1240" s="6">
        <v>2</v>
      </c>
      <c r="D1240" s="6">
        <v>3</v>
      </c>
      <c r="E1240" s="46" t="str">
        <f t="shared" si="60"/>
        <v>기사임</v>
      </c>
      <c r="F1240" s="81">
        <f>IF(E1240="기사임",(COUNTIF($B$2:B1240,B1240)-COUNTIFS($B$2:B1239,B1240,$E$2:E1239,"")),"")</f>
        <v>10</v>
      </c>
      <c r="G1240" s="46" t="str">
        <f>IF(F1240=1,COUNTIF($F$1:F1240,1),"")</f>
        <v/>
      </c>
      <c r="H1240" s="46">
        <f t="shared" si="61"/>
        <v>0</v>
      </c>
      <c r="I1240" s="46" t="b">
        <f t="shared" si="62"/>
        <v>0</v>
      </c>
      <c r="J1240" s="46" t="str">
        <f>IF(I1240=FALSE,"",B1240&amp;"@"&amp;COUNTIFS($B$2:B1240,B1240,$I$2:I1240,TRUE))</f>
        <v/>
      </c>
    </row>
    <row r="1241" spans="1:10">
      <c r="A1241" s="6" t="s">
        <v>1480</v>
      </c>
      <c r="B1241" s="6" t="s">
        <v>714</v>
      </c>
      <c r="C1241" s="6">
        <v>2</v>
      </c>
      <c r="D1241" s="6">
        <v>1</v>
      </c>
      <c r="E1241" s="46" t="str">
        <f t="shared" si="60"/>
        <v>기사임</v>
      </c>
      <c r="F1241" s="81">
        <f>IF(E1241="기사임",(COUNTIF($B$2:B1241,B1241)-COUNTIFS($B$2:B1240,B1241,$E$2:E1240,"")),"")</f>
        <v>4</v>
      </c>
      <c r="G1241" s="46" t="str">
        <f>IF(F1241=1,COUNTIF($F$1:F1241,1),"")</f>
        <v/>
      </c>
      <c r="H1241" s="46">
        <f t="shared" si="61"/>
        <v>0</v>
      </c>
      <c r="I1241" s="46" t="b">
        <f t="shared" si="62"/>
        <v>0</v>
      </c>
      <c r="J1241" s="46" t="str">
        <f>IF(I1241=FALSE,"",B1241&amp;"@"&amp;COUNTIFS($B$2:B1241,B1241,$I$2:I1241,TRUE))</f>
        <v/>
      </c>
    </row>
    <row r="1242" spans="1:10">
      <c r="A1242" s="6" t="s">
        <v>1480</v>
      </c>
      <c r="B1242" s="6" t="s">
        <v>707</v>
      </c>
      <c r="C1242" s="6">
        <v>2</v>
      </c>
      <c r="D1242" s="6">
        <v>1</v>
      </c>
      <c r="E1242" s="46" t="str">
        <f t="shared" si="60"/>
        <v>기사임</v>
      </c>
      <c r="F1242" s="81">
        <f>IF(E1242="기사임",(COUNTIF($B$2:B1242,B1242)-COUNTIFS($B$2:B1241,B1242,$E$2:E1241,"")),"")</f>
        <v>8</v>
      </c>
      <c r="G1242" s="46" t="str">
        <f>IF(F1242=1,COUNTIF($F$1:F1242,1),"")</f>
        <v/>
      </c>
      <c r="H1242" s="46">
        <f t="shared" si="61"/>
        <v>0</v>
      </c>
      <c r="I1242" s="46" t="b">
        <f t="shared" si="62"/>
        <v>0</v>
      </c>
      <c r="J1242" s="46" t="str">
        <f>IF(I1242=FALSE,"",B1242&amp;"@"&amp;COUNTIFS($B$2:B1242,B1242,$I$2:I1242,TRUE))</f>
        <v/>
      </c>
    </row>
    <row r="1243" spans="1:10">
      <c r="A1243" s="6" t="s">
        <v>1985</v>
      </c>
      <c r="B1243" s="6" t="s">
        <v>675</v>
      </c>
      <c r="C1243" s="6">
        <v>2</v>
      </c>
      <c r="D1243" s="6">
        <v>2</v>
      </c>
      <c r="E1243" s="46" t="str">
        <f t="shared" si="60"/>
        <v>기사임</v>
      </c>
      <c r="F1243" s="81">
        <f>IF(E1243="기사임",(COUNTIF($B$2:B1243,B1243)-COUNTIFS($B$2:B1242,B1243,$E$2:E1242,"")),"")</f>
        <v>143</v>
      </c>
      <c r="G1243" s="46" t="str">
        <f>IF(F1243=1,COUNTIF($F$1:F1243,1),"")</f>
        <v/>
      </c>
      <c r="H1243" s="46">
        <f t="shared" si="61"/>
        <v>1</v>
      </c>
      <c r="I1243" s="46" t="b">
        <f t="shared" si="62"/>
        <v>1</v>
      </c>
      <c r="J1243" s="46" t="str">
        <f>IF(I1243=FALSE,"",B1243&amp;"@"&amp;COUNTIFS($B$2:B1243,B1243,$I$2:I1243,TRUE))</f>
        <v>South Korea@143</v>
      </c>
    </row>
    <row r="1244" spans="1:10">
      <c r="A1244" s="6" t="s">
        <v>1492</v>
      </c>
      <c r="B1244" s="6" t="s">
        <v>675</v>
      </c>
      <c r="C1244" s="6">
        <v>2</v>
      </c>
      <c r="D1244" s="6">
        <v>2</v>
      </c>
      <c r="E1244" s="46" t="str">
        <f t="shared" si="60"/>
        <v>기사임</v>
      </c>
      <c r="F1244" s="81">
        <f>IF(E1244="기사임",(COUNTIF($B$2:B1244,B1244)-COUNTIFS($B$2:B1243,B1244,$E$2:E1243,"")),"")</f>
        <v>144</v>
      </c>
      <c r="G1244" s="46" t="str">
        <f>IF(F1244=1,COUNTIF($F$1:F1244,1),"")</f>
        <v/>
      </c>
      <c r="H1244" s="46">
        <f t="shared" si="61"/>
        <v>1</v>
      </c>
      <c r="I1244" s="46" t="b">
        <f t="shared" si="62"/>
        <v>1</v>
      </c>
      <c r="J1244" s="46" t="str">
        <f>IF(I1244=FALSE,"",B1244&amp;"@"&amp;COUNTIFS($B$2:B1244,B1244,$I$2:I1244,TRUE))</f>
        <v>South Korea@144</v>
      </c>
    </row>
    <row r="1245" spans="1:10">
      <c r="A1245" s="6" t="s">
        <v>1492</v>
      </c>
      <c r="B1245" s="6" t="s">
        <v>676</v>
      </c>
      <c r="C1245" s="6">
        <v>2</v>
      </c>
      <c r="D1245" s="6">
        <v>2</v>
      </c>
      <c r="E1245" s="46" t="str">
        <f t="shared" si="60"/>
        <v>기사임</v>
      </c>
      <c r="F1245" s="81">
        <f>IF(E1245="기사임",(COUNTIF($B$2:B1245,B1245)-COUNTIFS($B$2:B1244,B1245,$E$2:E1244,"")),"")</f>
        <v>132</v>
      </c>
      <c r="G1245" s="46" t="str">
        <f>IF(F1245=1,COUNTIF($F$1:F1245,1),"")</f>
        <v/>
      </c>
      <c r="H1245" s="46">
        <f t="shared" si="61"/>
        <v>0</v>
      </c>
      <c r="I1245" s="46" t="b">
        <f t="shared" si="62"/>
        <v>0</v>
      </c>
      <c r="J1245" s="46" t="str">
        <f>IF(I1245=FALSE,"",B1245&amp;"@"&amp;COUNTIFS($B$2:B1245,B1245,$I$2:I1245,TRUE))</f>
        <v/>
      </c>
    </row>
    <row r="1246" spans="1:10">
      <c r="A1246" s="6" t="s">
        <v>1489</v>
      </c>
      <c r="B1246" s="6" t="s">
        <v>678</v>
      </c>
      <c r="C1246" s="6">
        <v>2</v>
      </c>
      <c r="D1246" s="6">
        <v>2</v>
      </c>
      <c r="E1246" s="46" t="str">
        <f t="shared" si="60"/>
        <v>기사임</v>
      </c>
      <c r="F1246" s="81">
        <f>IF(E1246="기사임",(COUNTIF($B$2:B1246,B1246)-COUNTIFS($B$2:B1245,B1246,$E$2:E1245,"")),"")</f>
        <v>58</v>
      </c>
      <c r="G1246" s="46" t="str">
        <f>IF(F1246=1,COUNTIF($F$1:F1246,1),"")</f>
        <v/>
      </c>
      <c r="H1246" s="46">
        <f t="shared" si="61"/>
        <v>0</v>
      </c>
      <c r="I1246" s="46" t="b">
        <f t="shared" si="62"/>
        <v>0</v>
      </c>
      <c r="J1246" s="46" t="str">
        <f>IF(I1246=FALSE,"",B1246&amp;"@"&amp;COUNTIFS($B$2:B1246,B1246,$I$2:I1246,TRUE))</f>
        <v/>
      </c>
    </row>
    <row r="1247" spans="1:10">
      <c r="A1247" s="6" t="s">
        <v>1479</v>
      </c>
      <c r="B1247" s="6" t="s">
        <v>1182</v>
      </c>
      <c r="C1247" s="6">
        <v>2</v>
      </c>
      <c r="D1247" s="6">
        <v>1</v>
      </c>
      <c r="E1247" s="46" t="str">
        <f t="shared" si="60"/>
        <v>기사임</v>
      </c>
      <c r="F1247" s="81">
        <f>IF(E1247="기사임",(COUNTIF($B$2:B1247,B1247)-COUNTIFS($B$2:B1246,B1247,$E$2:E1246,"")),"")</f>
        <v>1</v>
      </c>
      <c r="G1247" s="46">
        <f>IF(F1247=1,COUNTIF($F$1:F1247,1),"")</f>
        <v>65</v>
      </c>
      <c r="H1247" s="46">
        <f t="shared" si="61"/>
        <v>0</v>
      </c>
      <c r="I1247" s="46" t="b">
        <f t="shared" si="62"/>
        <v>0</v>
      </c>
      <c r="J1247" s="46" t="str">
        <f>IF(I1247=FALSE,"",B1247&amp;"@"&amp;COUNTIFS($B$2:B1247,B1247,$I$2:I1247,TRUE))</f>
        <v/>
      </c>
    </row>
    <row r="1248" spans="1:10">
      <c r="A1248" s="6" t="s">
        <v>1479</v>
      </c>
      <c r="B1248" s="6" t="s">
        <v>688</v>
      </c>
      <c r="C1248" s="6">
        <v>2</v>
      </c>
      <c r="D1248" s="6">
        <v>2</v>
      </c>
      <c r="E1248" s="46" t="str">
        <f t="shared" si="60"/>
        <v>기사임</v>
      </c>
      <c r="F1248" s="81">
        <f>IF(E1248="기사임",(COUNTIF($B$2:B1248,B1248)-COUNTIFS($B$2:B1247,B1248,$E$2:E1247,"")),"")</f>
        <v>29</v>
      </c>
      <c r="G1248" s="46" t="str">
        <f>IF(F1248=1,COUNTIF($F$1:F1248,1),"")</f>
        <v/>
      </c>
      <c r="H1248" s="46">
        <f t="shared" si="61"/>
        <v>0</v>
      </c>
      <c r="I1248" s="46" t="b">
        <f t="shared" si="62"/>
        <v>0</v>
      </c>
      <c r="J1248" s="46" t="str">
        <f>IF(I1248=FALSE,"",B1248&amp;"@"&amp;COUNTIFS($B$2:B1248,B1248,$I$2:I1248,TRUE))</f>
        <v/>
      </c>
    </row>
    <row r="1249" spans="1:10">
      <c r="A1249" s="6" t="s">
        <v>1479</v>
      </c>
      <c r="B1249" s="6" t="s">
        <v>717</v>
      </c>
      <c r="C1249" s="6">
        <v>2</v>
      </c>
      <c r="D1249" s="6">
        <v>1</v>
      </c>
      <c r="E1249" s="46" t="str">
        <f t="shared" si="60"/>
        <v>기사임</v>
      </c>
      <c r="F1249" s="81">
        <f>IF(E1249="기사임",(COUNTIF($B$2:B1249,B1249)-COUNTIFS($B$2:B1248,B1249,$E$2:E1248,"")),"")</f>
        <v>1</v>
      </c>
      <c r="G1249" s="46">
        <f>IF(F1249=1,COUNTIF($F$1:F1249,1),"")</f>
        <v>66</v>
      </c>
      <c r="H1249" s="46">
        <f t="shared" si="61"/>
        <v>0</v>
      </c>
      <c r="I1249" s="46" t="b">
        <f t="shared" si="62"/>
        <v>0</v>
      </c>
      <c r="J1249" s="46" t="str">
        <f>IF(I1249=FALSE,"",B1249&amp;"@"&amp;COUNTIFS($B$2:B1249,B1249,$I$2:I1249,TRUE))</f>
        <v/>
      </c>
    </row>
    <row r="1250" spans="1:10">
      <c r="A1250" s="6" t="s">
        <v>1479</v>
      </c>
      <c r="B1250" s="6" t="s">
        <v>698</v>
      </c>
      <c r="C1250" s="6">
        <v>2</v>
      </c>
      <c r="D1250" s="6">
        <v>2</v>
      </c>
      <c r="E1250" s="46" t="str">
        <f t="shared" si="60"/>
        <v>기사임</v>
      </c>
      <c r="F1250" s="81">
        <f>IF(E1250="기사임",(COUNTIF($B$2:B1250,B1250)-COUNTIFS($B$2:B1249,B1250,$E$2:E1249,"")),"")</f>
        <v>19</v>
      </c>
      <c r="G1250" s="46" t="str">
        <f>IF(F1250=1,COUNTIF($F$1:F1250,1),"")</f>
        <v/>
      </c>
      <c r="H1250" s="46">
        <f t="shared" si="61"/>
        <v>0</v>
      </c>
      <c r="I1250" s="46" t="b">
        <f t="shared" si="62"/>
        <v>0</v>
      </c>
      <c r="J1250" s="46" t="str">
        <f>IF(I1250=FALSE,"",B1250&amp;"@"&amp;COUNTIFS($B$2:B1250,B1250,$I$2:I1250,TRUE))</f>
        <v/>
      </c>
    </row>
    <row r="1251" spans="1:10">
      <c r="A1251" s="6" t="s">
        <v>1485</v>
      </c>
      <c r="B1251" s="6" t="s">
        <v>680</v>
      </c>
      <c r="C1251" s="6">
        <v>2</v>
      </c>
      <c r="D1251" s="6">
        <v>2</v>
      </c>
      <c r="E1251" s="46" t="str">
        <f t="shared" si="60"/>
        <v>기사임</v>
      </c>
      <c r="F1251" s="81">
        <f>IF(E1251="기사임",(COUNTIF($B$2:B1251,B1251)-COUNTIFS($B$2:B1250,B1251,$E$2:E1250,"")),"")</f>
        <v>67</v>
      </c>
      <c r="G1251" s="46" t="str">
        <f>IF(F1251=1,COUNTIF($F$1:F1251,1),"")</f>
        <v/>
      </c>
      <c r="H1251" s="46">
        <f t="shared" si="61"/>
        <v>0</v>
      </c>
      <c r="I1251" s="46" t="b">
        <f t="shared" si="62"/>
        <v>0</v>
      </c>
      <c r="J1251" s="46" t="str">
        <f>IF(I1251=FALSE,"",B1251&amp;"@"&amp;COUNTIFS($B$2:B1251,B1251,$I$2:I1251,TRUE))</f>
        <v/>
      </c>
    </row>
    <row r="1252" spans="1:10">
      <c r="A1252" s="6" t="s">
        <v>1485</v>
      </c>
      <c r="B1252" s="6" t="s">
        <v>734</v>
      </c>
      <c r="C1252" s="6">
        <v>2</v>
      </c>
      <c r="D1252" s="6">
        <v>2</v>
      </c>
      <c r="E1252" s="46" t="str">
        <f t="shared" si="60"/>
        <v>기사임</v>
      </c>
      <c r="F1252" s="81">
        <f>IF(E1252="기사임",(COUNTIF($B$2:B1252,B1252)-COUNTIFS($B$2:B1251,B1252,$E$2:E1251,"")),"")</f>
        <v>3</v>
      </c>
      <c r="G1252" s="46" t="str">
        <f>IF(F1252=1,COUNTIF($F$1:F1252,1),"")</f>
        <v/>
      </c>
      <c r="H1252" s="46">
        <f t="shared" si="61"/>
        <v>0</v>
      </c>
      <c r="I1252" s="46" t="b">
        <f t="shared" si="62"/>
        <v>0</v>
      </c>
      <c r="J1252" s="46" t="str">
        <f>IF(I1252=FALSE,"",B1252&amp;"@"&amp;COUNTIFS($B$2:B1252,B1252,$I$2:I1252,TRUE))</f>
        <v/>
      </c>
    </row>
    <row r="1253" spans="1:10">
      <c r="A1253" s="6" t="s">
        <v>1487</v>
      </c>
      <c r="B1253" s="6" t="s">
        <v>682</v>
      </c>
      <c r="C1253" s="6">
        <v>2</v>
      </c>
      <c r="D1253" s="6">
        <v>3</v>
      </c>
      <c r="E1253" s="46" t="str">
        <f t="shared" si="60"/>
        <v>기사임</v>
      </c>
      <c r="F1253" s="81">
        <f>IF(E1253="기사임",(COUNTIF($B$2:B1253,B1253)-COUNTIFS($B$2:B1252,B1253,$E$2:E1252,"")),"")</f>
        <v>27</v>
      </c>
      <c r="G1253" s="46" t="str">
        <f>IF(F1253=1,COUNTIF($F$1:F1253,1),"")</f>
        <v/>
      </c>
      <c r="H1253" s="46">
        <f t="shared" si="61"/>
        <v>0</v>
      </c>
      <c r="I1253" s="46" t="b">
        <f t="shared" si="62"/>
        <v>0</v>
      </c>
      <c r="J1253" s="46" t="str">
        <f>IF(I1253=FALSE,"",B1253&amp;"@"&amp;COUNTIFS($B$2:B1253,B1253,$I$2:I1253,TRUE))</f>
        <v/>
      </c>
    </row>
    <row r="1254" spans="1:10">
      <c r="A1254" s="6" t="s">
        <v>1487</v>
      </c>
      <c r="B1254" s="6" t="s">
        <v>676</v>
      </c>
      <c r="C1254" s="6">
        <v>2</v>
      </c>
      <c r="D1254" s="6">
        <v>2</v>
      </c>
      <c r="E1254" s="46" t="str">
        <f t="shared" si="60"/>
        <v>기사임</v>
      </c>
      <c r="F1254" s="81">
        <f>IF(E1254="기사임",(COUNTIF($B$2:B1254,B1254)-COUNTIFS($B$2:B1253,B1254,$E$2:E1253,"")),"")</f>
        <v>133</v>
      </c>
      <c r="G1254" s="46" t="str">
        <f>IF(F1254=1,COUNTIF($F$1:F1254,1),"")</f>
        <v/>
      </c>
      <c r="H1254" s="46">
        <f t="shared" si="61"/>
        <v>0</v>
      </c>
      <c r="I1254" s="46" t="b">
        <f t="shared" si="62"/>
        <v>0</v>
      </c>
      <c r="J1254" s="46" t="str">
        <f>IF(I1254=FALSE,"",B1254&amp;"@"&amp;COUNTIFS($B$2:B1254,B1254,$I$2:I1254,TRUE))</f>
        <v/>
      </c>
    </row>
    <row r="1255" spans="1:10">
      <c r="A1255" s="6" t="s">
        <v>1551</v>
      </c>
      <c r="B1255" s="6" t="s">
        <v>685</v>
      </c>
      <c r="C1255" s="6">
        <v>2</v>
      </c>
      <c r="D1255" s="6">
        <v>2</v>
      </c>
      <c r="E1255" s="46" t="str">
        <f t="shared" si="60"/>
        <v>기사임</v>
      </c>
      <c r="F1255" s="81">
        <f>IF(E1255="기사임",(COUNTIF($B$2:B1255,B1255)-COUNTIFS($B$2:B1254,B1255,$E$2:E1254,"")),"")</f>
        <v>17</v>
      </c>
      <c r="G1255" s="46" t="str">
        <f>IF(F1255=1,COUNTIF($F$1:F1255,1),"")</f>
        <v/>
      </c>
      <c r="H1255" s="46">
        <f t="shared" si="61"/>
        <v>0</v>
      </c>
      <c r="I1255" s="46" t="b">
        <f t="shared" si="62"/>
        <v>0</v>
      </c>
      <c r="J1255" s="46" t="str">
        <f>IF(I1255=FALSE,"",B1255&amp;"@"&amp;COUNTIFS($B$2:B1255,B1255,$I$2:I1255,TRUE))</f>
        <v/>
      </c>
    </row>
    <row r="1256" spans="1:10">
      <c r="A1256" s="6" t="s">
        <v>1551</v>
      </c>
      <c r="B1256" s="6" t="s">
        <v>688</v>
      </c>
      <c r="C1256" s="6">
        <v>2</v>
      </c>
      <c r="D1256" s="6">
        <v>2</v>
      </c>
      <c r="E1256" s="46" t="str">
        <f t="shared" si="60"/>
        <v>기사임</v>
      </c>
      <c r="F1256" s="81">
        <f>IF(E1256="기사임",(COUNTIF($B$2:B1256,B1256)-COUNTIFS($B$2:B1255,B1256,$E$2:E1255,"")),"")</f>
        <v>30</v>
      </c>
      <c r="G1256" s="46" t="str">
        <f>IF(F1256=1,COUNTIF($F$1:F1256,1),"")</f>
        <v/>
      </c>
      <c r="H1256" s="46">
        <f t="shared" si="61"/>
        <v>0</v>
      </c>
      <c r="I1256" s="46" t="b">
        <f t="shared" si="62"/>
        <v>0</v>
      </c>
      <c r="J1256" s="46" t="str">
        <f>IF(I1256=FALSE,"",B1256&amp;"@"&amp;COUNTIFS($B$2:B1256,B1256,$I$2:I1256,TRUE))</f>
        <v/>
      </c>
    </row>
    <row r="1257" spans="1:10">
      <c r="A1257" s="6" t="s">
        <v>1552</v>
      </c>
      <c r="B1257" s="6" t="s">
        <v>688</v>
      </c>
      <c r="C1257" s="6">
        <v>2</v>
      </c>
      <c r="D1257" s="6">
        <v>3</v>
      </c>
      <c r="E1257" s="46" t="str">
        <f t="shared" si="60"/>
        <v>기사임</v>
      </c>
      <c r="F1257" s="81">
        <f>IF(E1257="기사임",(COUNTIF($B$2:B1257,B1257)-COUNTIFS($B$2:B1256,B1257,$E$2:E1256,"")),"")</f>
        <v>31</v>
      </c>
      <c r="G1257" s="46" t="str">
        <f>IF(F1257=1,COUNTIF($F$1:F1257,1),"")</f>
        <v/>
      </c>
      <c r="H1257" s="46">
        <f t="shared" si="61"/>
        <v>0</v>
      </c>
      <c r="I1257" s="46" t="b">
        <f t="shared" si="62"/>
        <v>0</v>
      </c>
      <c r="J1257" s="46" t="str">
        <f>IF(I1257=FALSE,"",B1257&amp;"@"&amp;COUNTIFS($B$2:B1257,B1257,$I$2:I1257,TRUE))</f>
        <v/>
      </c>
    </row>
    <row r="1258" spans="1:10">
      <c r="A1258" s="6" t="s">
        <v>1552</v>
      </c>
      <c r="B1258" s="6" t="s">
        <v>714</v>
      </c>
      <c r="C1258" s="6">
        <v>2</v>
      </c>
      <c r="D1258" s="6">
        <v>2</v>
      </c>
      <c r="E1258" s="46" t="str">
        <f t="shared" si="60"/>
        <v>기사임</v>
      </c>
      <c r="F1258" s="81">
        <f>IF(E1258="기사임",(COUNTIF($B$2:B1258,B1258)-COUNTIFS($B$2:B1257,B1258,$E$2:E1257,"")),"")</f>
        <v>5</v>
      </c>
      <c r="G1258" s="46" t="str">
        <f>IF(F1258=1,COUNTIF($F$1:F1258,1),"")</f>
        <v/>
      </c>
      <c r="H1258" s="46">
        <f t="shared" si="61"/>
        <v>0</v>
      </c>
      <c r="I1258" s="46" t="b">
        <f t="shared" si="62"/>
        <v>0</v>
      </c>
      <c r="J1258" s="46" t="str">
        <f>IF(I1258=FALSE,"",B1258&amp;"@"&amp;COUNTIFS($B$2:B1258,B1258,$I$2:I1258,TRUE))</f>
        <v/>
      </c>
    </row>
    <row r="1259" spans="1:10">
      <c r="A1259" s="6" t="s">
        <v>1552</v>
      </c>
      <c r="B1259" s="6" t="s">
        <v>680</v>
      </c>
      <c r="C1259" s="6">
        <v>2</v>
      </c>
      <c r="D1259" s="6">
        <v>2</v>
      </c>
      <c r="E1259" s="46" t="str">
        <f t="shared" si="60"/>
        <v>기사임</v>
      </c>
      <c r="F1259" s="81">
        <f>IF(E1259="기사임",(COUNTIF($B$2:B1259,B1259)-COUNTIFS($B$2:B1258,B1259,$E$2:E1258,"")),"")</f>
        <v>68</v>
      </c>
      <c r="G1259" s="46" t="str">
        <f>IF(F1259=1,COUNTIF($F$1:F1259,1),"")</f>
        <v/>
      </c>
      <c r="H1259" s="46">
        <f t="shared" si="61"/>
        <v>0</v>
      </c>
      <c r="I1259" s="46" t="b">
        <f t="shared" si="62"/>
        <v>0</v>
      </c>
      <c r="J1259" s="46" t="str">
        <f>IF(I1259=FALSE,"",B1259&amp;"@"&amp;COUNTIFS($B$2:B1259,B1259,$I$2:I1259,TRUE))</f>
        <v/>
      </c>
    </row>
    <row r="1260" spans="1:10">
      <c r="A1260" s="6" t="s">
        <v>1554</v>
      </c>
      <c r="B1260" s="6" t="s">
        <v>675</v>
      </c>
      <c r="C1260" s="6">
        <v>2</v>
      </c>
      <c r="D1260" s="6">
        <v>1</v>
      </c>
      <c r="E1260" s="46" t="str">
        <f t="shared" si="60"/>
        <v>기사임</v>
      </c>
      <c r="F1260" s="81">
        <f>IF(E1260="기사임",(COUNTIF($B$2:B1260,B1260)-COUNTIFS($B$2:B1259,B1260,$E$2:E1259,"")),"")</f>
        <v>145</v>
      </c>
      <c r="G1260" s="46" t="str">
        <f>IF(F1260=1,COUNTIF($F$1:F1260,1),"")</f>
        <v/>
      </c>
      <c r="H1260" s="46">
        <f t="shared" si="61"/>
        <v>1</v>
      </c>
      <c r="I1260" s="46" t="b">
        <f t="shared" si="62"/>
        <v>1</v>
      </c>
      <c r="J1260" s="46" t="str">
        <f>IF(I1260=FALSE,"",B1260&amp;"@"&amp;COUNTIFS($B$2:B1260,B1260,$I$2:I1260,TRUE))</f>
        <v>South Korea@145</v>
      </c>
    </row>
    <row r="1261" spans="1:10">
      <c r="A1261" s="6" t="s">
        <v>1550</v>
      </c>
      <c r="B1261" s="6" t="s">
        <v>1573</v>
      </c>
      <c r="C1261" s="6">
        <v>2</v>
      </c>
      <c r="D1261" s="6">
        <v>2</v>
      </c>
      <c r="E1261" s="46" t="str">
        <f t="shared" si="60"/>
        <v>기사임</v>
      </c>
      <c r="F1261" s="81">
        <f>IF(E1261="기사임",(COUNTIF($B$2:B1261,B1261)-COUNTIFS($B$2:B1260,B1261,$E$2:E1260,"")),"")</f>
        <v>1</v>
      </c>
      <c r="G1261" s="46">
        <f>IF(F1261=1,COUNTIF($F$1:F1261,1),"")</f>
        <v>67</v>
      </c>
      <c r="H1261" s="46">
        <f t="shared" si="61"/>
        <v>0</v>
      </c>
      <c r="I1261" s="46" t="b">
        <f t="shared" si="62"/>
        <v>0</v>
      </c>
      <c r="J1261" s="46" t="str">
        <f>IF(I1261=FALSE,"",B1261&amp;"@"&amp;COUNTIFS($B$2:B1261,B1261,$I$2:I1261,TRUE))</f>
        <v/>
      </c>
    </row>
    <row r="1262" spans="1:10">
      <c r="A1262" s="6" t="s">
        <v>1550</v>
      </c>
      <c r="B1262" s="6" t="s">
        <v>695</v>
      </c>
      <c r="C1262" s="6">
        <v>2</v>
      </c>
      <c r="D1262" s="6">
        <v>2</v>
      </c>
      <c r="E1262" s="46" t="str">
        <f t="shared" si="60"/>
        <v>기사임</v>
      </c>
      <c r="F1262" s="81">
        <f>IF(E1262="기사임",(COUNTIF($B$2:B1262,B1262)-COUNTIFS($B$2:B1261,B1262,$E$2:E1261,"")),"")</f>
        <v>11</v>
      </c>
      <c r="G1262" s="46" t="str">
        <f>IF(F1262=1,COUNTIF($F$1:F1262,1),"")</f>
        <v/>
      </c>
      <c r="H1262" s="46">
        <f t="shared" si="61"/>
        <v>0</v>
      </c>
      <c r="I1262" s="46" t="b">
        <f t="shared" si="62"/>
        <v>0</v>
      </c>
      <c r="J1262" s="46" t="str">
        <f>IF(I1262=FALSE,"",B1262&amp;"@"&amp;COUNTIFS($B$2:B1262,B1262,$I$2:I1262,TRUE))</f>
        <v/>
      </c>
    </row>
    <row r="1263" spans="1:10">
      <c r="A1263" s="6" t="s">
        <v>1553</v>
      </c>
      <c r="B1263" s="6" t="s">
        <v>681</v>
      </c>
      <c r="C1263" s="6">
        <v>2</v>
      </c>
      <c r="D1263" s="6">
        <v>2</v>
      </c>
      <c r="E1263" s="46" t="str">
        <f t="shared" si="60"/>
        <v>기사임</v>
      </c>
      <c r="F1263" s="81">
        <f>IF(E1263="기사임",(COUNTIF($B$2:B1263,B1263)-COUNTIFS($B$2:B1262,B1263,$E$2:E1262,"")),"")</f>
        <v>28</v>
      </c>
      <c r="G1263" s="46" t="str">
        <f>IF(F1263=1,COUNTIF($F$1:F1263,1),"")</f>
        <v/>
      </c>
      <c r="H1263" s="46">
        <f t="shared" si="61"/>
        <v>0</v>
      </c>
      <c r="I1263" s="46" t="b">
        <f t="shared" si="62"/>
        <v>0</v>
      </c>
      <c r="J1263" s="46" t="str">
        <f>IF(I1263=FALSE,"",B1263&amp;"@"&amp;COUNTIFS($B$2:B1263,B1263,$I$2:I1263,TRUE))</f>
        <v/>
      </c>
    </row>
    <row r="1264" spans="1:10">
      <c r="A1264" s="6" t="s">
        <v>1553</v>
      </c>
      <c r="B1264" s="6" t="s">
        <v>688</v>
      </c>
      <c r="C1264" s="6">
        <v>2</v>
      </c>
      <c r="D1264" s="6">
        <v>2</v>
      </c>
      <c r="E1264" s="46" t="str">
        <f t="shared" si="60"/>
        <v>기사임</v>
      </c>
      <c r="F1264" s="81">
        <f>IF(E1264="기사임",(COUNTIF($B$2:B1264,B1264)-COUNTIFS($B$2:B1263,B1264,$E$2:E1263,"")),"")</f>
        <v>32</v>
      </c>
      <c r="G1264" s="46" t="str">
        <f>IF(F1264=1,COUNTIF($F$1:F1264,1),"")</f>
        <v/>
      </c>
      <c r="H1264" s="46">
        <f t="shared" si="61"/>
        <v>0</v>
      </c>
      <c r="I1264" s="46" t="b">
        <f t="shared" si="62"/>
        <v>0</v>
      </c>
      <c r="J1264" s="46" t="str">
        <f>IF(I1264=FALSE,"",B1264&amp;"@"&amp;COUNTIFS($B$2:B1264,B1264,$I$2:I1264,TRUE))</f>
        <v/>
      </c>
    </row>
    <row r="1265" spans="1:10">
      <c r="A1265" s="6" t="s">
        <v>1553</v>
      </c>
      <c r="B1265" s="6" t="s">
        <v>675</v>
      </c>
      <c r="C1265" s="6">
        <v>2</v>
      </c>
      <c r="D1265" s="6">
        <v>2</v>
      </c>
      <c r="E1265" s="46" t="str">
        <f t="shared" si="60"/>
        <v>기사임</v>
      </c>
      <c r="F1265" s="81">
        <f>IF(E1265="기사임",(COUNTIF($B$2:B1265,B1265)-COUNTIFS($B$2:B1264,B1265,$E$2:E1264,"")),"")</f>
        <v>146</v>
      </c>
      <c r="G1265" s="46" t="str">
        <f>IF(F1265=1,COUNTIF($F$1:F1265,1),"")</f>
        <v/>
      </c>
      <c r="H1265" s="46">
        <f t="shared" si="61"/>
        <v>1</v>
      </c>
      <c r="I1265" s="46" t="b">
        <f t="shared" si="62"/>
        <v>1</v>
      </c>
      <c r="J1265" s="46" t="str">
        <f>IF(I1265=FALSE,"",B1265&amp;"@"&amp;COUNTIFS($B$2:B1265,B1265,$I$2:I1265,TRUE))</f>
        <v>South Korea@146</v>
      </c>
    </row>
    <row r="1266" spans="1:10">
      <c r="A1266" s="6" t="s">
        <v>1549</v>
      </c>
      <c r="B1266" s="6" t="s">
        <v>675</v>
      </c>
      <c r="C1266" s="6">
        <v>2</v>
      </c>
      <c r="D1266" s="6">
        <v>4</v>
      </c>
      <c r="E1266" s="46" t="str">
        <f t="shared" si="60"/>
        <v>기사임</v>
      </c>
      <c r="F1266" s="81">
        <f>IF(E1266="기사임",(COUNTIF($B$2:B1266,B1266)-COUNTIFS($B$2:B1265,B1266,$E$2:E1265,"")),"")</f>
        <v>147</v>
      </c>
      <c r="G1266" s="46" t="str">
        <f>IF(F1266=1,COUNTIF($F$1:F1266,1),"")</f>
        <v/>
      </c>
      <c r="H1266" s="46">
        <f t="shared" si="61"/>
        <v>1</v>
      </c>
      <c r="I1266" s="46" t="b">
        <f t="shared" si="62"/>
        <v>1</v>
      </c>
      <c r="J1266" s="46" t="str">
        <f>IF(I1266=FALSE,"",B1266&amp;"@"&amp;COUNTIFS($B$2:B1266,B1266,$I$2:I1266,TRUE))</f>
        <v>South Korea@147</v>
      </c>
    </row>
    <row r="1267" spans="1:10">
      <c r="A1267" s="6" t="s">
        <v>1555</v>
      </c>
      <c r="B1267" s="6" t="s">
        <v>690</v>
      </c>
      <c r="C1267" s="6">
        <v>2</v>
      </c>
      <c r="D1267" s="6">
        <v>2</v>
      </c>
      <c r="E1267" s="46" t="str">
        <f t="shared" si="60"/>
        <v>기사임</v>
      </c>
      <c r="F1267" s="81">
        <f>IF(E1267="기사임",(COUNTIF($B$2:B1267,B1267)-COUNTIFS($B$2:B1266,B1267,$E$2:E1266,"")),"")</f>
        <v>45</v>
      </c>
      <c r="G1267" s="46" t="str">
        <f>IF(F1267=1,COUNTIF($F$1:F1267,1),"")</f>
        <v/>
      </c>
      <c r="H1267" s="46">
        <f t="shared" si="61"/>
        <v>0</v>
      </c>
      <c r="I1267" s="46" t="b">
        <f t="shared" si="62"/>
        <v>0</v>
      </c>
      <c r="J1267" s="46" t="str">
        <f>IF(I1267=FALSE,"",B1267&amp;"@"&amp;COUNTIFS($B$2:B1267,B1267,$I$2:I1267,TRUE))</f>
        <v/>
      </c>
    </row>
    <row r="1268" spans="1:10">
      <c r="A1268" s="6" t="s">
        <v>1607</v>
      </c>
      <c r="B1268" s="6" t="s">
        <v>679</v>
      </c>
      <c r="C1268" s="6">
        <v>2</v>
      </c>
      <c r="D1268" s="6">
        <v>4</v>
      </c>
      <c r="E1268" s="46" t="str">
        <f t="shared" si="60"/>
        <v>기사임</v>
      </c>
      <c r="F1268" s="81">
        <f>IF(E1268="기사임",(COUNTIF($B$2:B1268,B1268)-COUNTIFS($B$2:B1267,B1268,$E$2:E1267,"")),"")</f>
        <v>30</v>
      </c>
      <c r="G1268" s="46" t="str">
        <f>IF(F1268=1,COUNTIF($F$1:F1268,1),"")</f>
        <v/>
      </c>
      <c r="H1268" s="46">
        <f t="shared" si="61"/>
        <v>0</v>
      </c>
      <c r="I1268" s="46" t="b">
        <f t="shared" si="62"/>
        <v>0</v>
      </c>
      <c r="J1268" s="46" t="str">
        <f>IF(I1268=FALSE,"",B1268&amp;"@"&amp;COUNTIFS($B$2:B1268,B1268,$I$2:I1268,TRUE))</f>
        <v/>
      </c>
    </row>
    <row r="1269" spans="1:10">
      <c r="A1269" s="6" t="s">
        <v>1607</v>
      </c>
      <c r="B1269" s="6" t="s">
        <v>734</v>
      </c>
      <c r="C1269" s="6">
        <v>2</v>
      </c>
      <c r="D1269" s="6">
        <v>2</v>
      </c>
      <c r="E1269" s="46" t="str">
        <f t="shared" si="60"/>
        <v>기사임</v>
      </c>
      <c r="F1269" s="81">
        <f>IF(E1269="기사임",(COUNTIF($B$2:B1269,B1269)-COUNTIFS($B$2:B1268,B1269,$E$2:E1268,"")),"")</f>
        <v>4</v>
      </c>
      <c r="G1269" s="46" t="str">
        <f>IF(F1269=1,COUNTIF($F$1:F1269,1),"")</f>
        <v/>
      </c>
      <c r="H1269" s="46">
        <f t="shared" si="61"/>
        <v>0</v>
      </c>
      <c r="I1269" s="46" t="b">
        <f t="shared" si="62"/>
        <v>0</v>
      </c>
      <c r="J1269" s="46" t="str">
        <f>IF(I1269=FALSE,"",B1269&amp;"@"&amp;COUNTIFS($B$2:B1269,B1269,$I$2:I1269,TRUE))</f>
        <v/>
      </c>
    </row>
    <row r="1270" spans="1:10">
      <c r="A1270" s="6" t="s">
        <v>1609</v>
      </c>
      <c r="B1270" s="6" t="s">
        <v>704</v>
      </c>
      <c r="C1270" s="6">
        <v>2</v>
      </c>
      <c r="D1270" s="6">
        <v>3</v>
      </c>
      <c r="E1270" s="46" t="str">
        <f t="shared" si="60"/>
        <v>기사임</v>
      </c>
      <c r="F1270" s="81">
        <f>IF(E1270="기사임",(COUNTIF($B$2:B1270,B1270)-COUNTIFS($B$2:B1269,B1270,$E$2:E1269,"")),"")</f>
        <v>2</v>
      </c>
      <c r="G1270" s="46" t="str">
        <f>IF(F1270=1,COUNTIF($F$1:F1270,1),"")</f>
        <v/>
      </c>
      <c r="H1270" s="46">
        <f t="shared" si="61"/>
        <v>0</v>
      </c>
      <c r="I1270" s="46" t="b">
        <f t="shared" si="62"/>
        <v>0</v>
      </c>
      <c r="J1270" s="46" t="str">
        <f>IF(I1270=FALSE,"",B1270&amp;"@"&amp;COUNTIFS($B$2:B1270,B1270,$I$2:I1270,TRUE))</f>
        <v/>
      </c>
    </row>
    <row r="1271" spans="1:10">
      <c r="A1271" s="6" t="s">
        <v>1609</v>
      </c>
      <c r="B1271" s="6" t="s">
        <v>679</v>
      </c>
      <c r="C1271" s="6">
        <v>2</v>
      </c>
      <c r="D1271" s="6">
        <v>2</v>
      </c>
      <c r="E1271" s="46" t="str">
        <f t="shared" si="60"/>
        <v>기사임</v>
      </c>
      <c r="F1271" s="81">
        <f>IF(E1271="기사임",(COUNTIF($B$2:B1271,B1271)-COUNTIFS($B$2:B1270,B1271,$E$2:E1270,"")),"")</f>
        <v>31</v>
      </c>
      <c r="G1271" s="46" t="str">
        <f>IF(F1271=1,COUNTIF($F$1:F1271,1),"")</f>
        <v/>
      </c>
      <c r="H1271" s="46">
        <f t="shared" si="61"/>
        <v>0</v>
      </c>
      <c r="I1271" s="46" t="b">
        <f t="shared" si="62"/>
        <v>0</v>
      </c>
      <c r="J1271" s="46" t="str">
        <f>IF(I1271=FALSE,"",B1271&amp;"@"&amp;COUNTIFS($B$2:B1271,B1271,$I$2:I1271,TRUE))</f>
        <v/>
      </c>
    </row>
    <row r="1272" spans="1:10">
      <c r="A1272" s="6" t="s">
        <v>1609</v>
      </c>
      <c r="B1272" s="6" t="s">
        <v>677</v>
      </c>
      <c r="C1272" s="6">
        <v>2</v>
      </c>
      <c r="D1272" s="6">
        <v>2</v>
      </c>
      <c r="E1272" s="46" t="str">
        <f t="shared" si="60"/>
        <v>기사임</v>
      </c>
      <c r="F1272" s="81">
        <f>IF(E1272="기사임",(COUNTIF($B$2:B1272,B1272)-COUNTIFS($B$2:B1271,B1272,$E$2:E1271,"")),"")</f>
        <v>124</v>
      </c>
      <c r="G1272" s="46" t="str">
        <f>IF(F1272=1,COUNTIF($F$1:F1272,1),"")</f>
        <v/>
      </c>
      <c r="H1272" s="46">
        <f t="shared" si="61"/>
        <v>0</v>
      </c>
      <c r="I1272" s="46" t="b">
        <f t="shared" si="62"/>
        <v>0</v>
      </c>
      <c r="J1272" s="46" t="str">
        <f>IF(I1272=FALSE,"",B1272&amp;"@"&amp;COUNTIFS($B$2:B1272,B1272,$I$2:I1272,TRUE))</f>
        <v/>
      </c>
    </row>
    <row r="1273" spans="1:10">
      <c r="A1273" s="6" t="s">
        <v>1611</v>
      </c>
      <c r="B1273" s="6" t="s">
        <v>700</v>
      </c>
      <c r="C1273" s="6">
        <v>2</v>
      </c>
      <c r="D1273" s="6">
        <v>1</v>
      </c>
      <c r="E1273" s="46" t="str">
        <f t="shared" si="60"/>
        <v>기사임</v>
      </c>
      <c r="F1273" s="81">
        <f>IF(E1273="기사임",(COUNTIF($B$2:B1273,B1273)-COUNTIFS($B$2:B1272,B1273,$E$2:E1272,"")),"")</f>
        <v>11</v>
      </c>
      <c r="G1273" s="46" t="str">
        <f>IF(F1273=1,COUNTIF($F$1:F1273,1),"")</f>
        <v/>
      </c>
      <c r="H1273" s="46">
        <f t="shared" si="61"/>
        <v>0</v>
      </c>
      <c r="I1273" s="46" t="b">
        <f t="shared" si="62"/>
        <v>0</v>
      </c>
      <c r="J1273" s="46" t="str">
        <f>IF(I1273=FALSE,"",B1273&amp;"@"&amp;COUNTIFS($B$2:B1273,B1273,$I$2:I1273,TRUE))</f>
        <v/>
      </c>
    </row>
    <row r="1274" spans="1:10">
      <c r="A1274" s="6" t="s">
        <v>1610</v>
      </c>
      <c r="B1274" s="6" t="s">
        <v>689</v>
      </c>
      <c r="C1274" s="6">
        <v>2</v>
      </c>
      <c r="D1274" s="6">
        <v>3</v>
      </c>
      <c r="E1274" s="46" t="str">
        <f t="shared" si="60"/>
        <v>기사임</v>
      </c>
      <c r="F1274" s="81">
        <f>IF(E1274="기사임",(COUNTIF($B$2:B1274,B1274)-COUNTIFS($B$2:B1273,B1274,$E$2:E1273,"")),"")</f>
        <v>12</v>
      </c>
      <c r="G1274" s="46" t="str">
        <f>IF(F1274=1,COUNTIF($F$1:F1274,1),"")</f>
        <v/>
      </c>
      <c r="H1274" s="46">
        <f t="shared" si="61"/>
        <v>0</v>
      </c>
      <c r="I1274" s="46" t="b">
        <f t="shared" si="62"/>
        <v>0</v>
      </c>
      <c r="J1274" s="46" t="str">
        <f>IF(I1274=FALSE,"",B1274&amp;"@"&amp;COUNTIFS($B$2:B1274,B1274,$I$2:I1274,TRUE))</f>
        <v/>
      </c>
    </row>
    <row r="1275" spans="1:10">
      <c r="A1275" s="6" t="s">
        <v>1610</v>
      </c>
      <c r="B1275" s="6" t="s">
        <v>677</v>
      </c>
      <c r="C1275" s="6">
        <v>2</v>
      </c>
      <c r="D1275" s="6">
        <v>3</v>
      </c>
      <c r="E1275" s="46" t="str">
        <f t="shared" si="60"/>
        <v>기사임</v>
      </c>
      <c r="F1275" s="81">
        <f>IF(E1275="기사임",(COUNTIF($B$2:B1275,B1275)-COUNTIFS($B$2:B1274,B1275,$E$2:E1274,"")),"")</f>
        <v>125</v>
      </c>
      <c r="G1275" s="46" t="str">
        <f>IF(F1275=1,COUNTIF($F$1:F1275,1),"")</f>
        <v/>
      </c>
      <c r="H1275" s="46">
        <f t="shared" si="61"/>
        <v>0</v>
      </c>
      <c r="I1275" s="46" t="b">
        <f t="shared" si="62"/>
        <v>0</v>
      </c>
      <c r="J1275" s="46" t="str">
        <f>IF(I1275=FALSE,"",B1275&amp;"@"&amp;COUNTIFS($B$2:B1275,B1275,$I$2:I1275,TRUE))</f>
        <v/>
      </c>
    </row>
    <row r="1276" spans="1:10">
      <c r="A1276" s="6" t="s">
        <v>1610</v>
      </c>
      <c r="B1276" s="6" t="s">
        <v>675</v>
      </c>
      <c r="C1276" s="6">
        <v>2</v>
      </c>
      <c r="D1276" s="6">
        <v>3</v>
      </c>
      <c r="E1276" s="46" t="str">
        <f t="shared" si="60"/>
        <v>기사임</v>
      </c>
      <c r="F1276" s="81">
        <f>IF(E1276="기사임",(COUNTIF($B$2:B1276,B1276)-COUNTIFS($B$2:B1275,B1276,$E$2:E1275,"")),"")</f>
        <v>148</v>
      </c>
      <c r="G1276" s="46" t="str">
        <f>IF(F1276=1,COUNTIF($F$1:F1276,1),"")</f>
        <v/>
      </c>
      <c r="H1276" s="46">
        <f t="shared" si="61"/>
        <v>1</v>
      </c>
      <c r="I1276" s="46" t="b">
        <f t="shared" si="62"/>
        <v>1</v>
      </c>
      <c r="J1276" s="46" t="str">
        <f>IF(I1276=FALSE,"",B1276&amp;"@"&amp;COUNTIFS($B$2:B1276,B1276,$I$2:I1276,TRUE))</f>
        <v>South Korea@148</v>
      </c>
    </row>
    <row r="1277" spans="1:10">
      <c r="A1277" s="6" t="s">
        <v>1606</v>
      </c>
      <c r="B1277" s="6" t="s">
        <v>691</v>
      </c>
      <c r="C1277" s="6">
        <v>2</v>
      </c>
      <c r="D1277" s="6">
        <v>1</v>
      </c>
      <c r="E1277" s="46" t="str">
        <f t="shared" si="60"/>
        <v>기사임</v>
      </c>
      <c r="F1277" s="81">
        <f>IF(E1277="기사임",(COUNTIF($B$2:B1277,B1277)-COUNTIFS($B$2:B1276,B1277,$E$2:E1276,"")),"")</f>
        <v>15</v>
      </c>
      <c r="G1277" s="46" t="str">
        <f>IF(F1277=1,COUNTIF($F$1:F1277,1),"")</f>
        <v/>
      </c>
      <c r="H1277" s="46">
        <f t="shared" si="61"/>
        <v>0</v>
      </c>
      <c r="I1277" s="46" t="b">
        <f t="shared" si="62"/>
        <v>0</v>
      </c>
      <c r="J1277" s="46" t="str">
        <f>IF(I1277=FALSE,"",B1277&amp;"@"&amp;COUNTIFS($B$2:B1277,B1277,$I$2:I1277,TRUE))</f>
        <v/>
      </c>
    </row>
    <row r="1278" spans="1:10">
      <c r="A1278" s="6" t="s">
        <v>1612</v>
      </c>
      <c r="B1278" s="6" t="s">
        <v>681</v>
      </c>
      <c r="C1278" s="6">
        <v>2</v>
      </c>
      <c r="D1278" s="6">
        <v>4</v>
      </c>
      <c r="E1278" s="46" t="str">
        <f t="shared" si="60"/>
        <v>기사임</v>
      </c>
      <c r="F1278" s="81">
        <f>IF(E1278="기사임",(COUNTIF($B$2:B1278,B1278)-COUNTIFS($B$2:B1277,B1278,$E$2:E1277,"")),"")</f>
        <v>29</v>
      </c>
      <c r="G1278" s="46" t="str">
        <f>IF(F1278=1,COUNTIF($F$1:F1278,1),"")</f>
        <v/>
      </c>
      <c r="H1278" s="46">
        <f t="shared" si="61"/>
        <v>0</v>
      </c>
      <c r="I1278" s="46" t="b">
        <f t="shared" si="62"/>
        <v>0</v>
      </c>
      <c r="J1278" s="46" t="str">
        <f>IF(I1278=FALSE,"",B1278&amp;"@"&amp;COUNTIFS($B$2:B1278,B1278,$I$2:I1278,TRUE))</f>
        <v/>
      </c>
    </row>
    <row r="1279" spans="1:10">
      <c r="A1279" s="6" t="s">
        <v>1612</v>
      </c>
      <c r="B1279" s="6" t="s">
        <v>675</v>
      </c>
      <c r="C1279" s="6">
        <v>2</v>
      </c>
      <c r="D1279" s="6">
        <v>2</v>
      </c>
      <c r="E1279" s="46" t="str">
        <f t="shared" si="60"/>
        <v>기사임</v>
      </c>
      <c r="F1279" s="81">
        <f>IF(E1279="기사임",(COUNTIF($B$2:B1279,B1279)-COUNTIFS($B$2:B1278,B1279,$E$2:E1278,"")),"")</f>
        <v>149</v>
      </c>
      <c r="G1279" s="46" t="str">
        <f>IF(F1279=1,COUNTIF($F$1:F1279,1),"")</f>
        <v/>
      </c>
      <c r="H1279" s="46">
        <f t="shared" si="61"/>
        <v>1</v>
      </c>
      <c r="I1279" s="46" t="b">
        <f t="shared" si="62"/>
        <v>1</v>
      </c>
      <c r="J1279" s="46" t="str">
        <f>IF(I1279=FALSE,"",B1279&amp;"@"&amp;COUNTIFS($B$2:B1279,B1279,$I$2:I1279,TRUE))</f>
        <v>South Korea@149</v>
      </c>
    </row>
    <row r="1280" spans="1:10">
      <c r="A1280" s="6" t="s">
        <v>1919</v>
      </c>
      <c r="B1280" s="6" t="s">
        <v>1226</v>
      </c>
      <c r="C1280" s="6">
        <v>2</v>
      </c>
      <c r="D1280" s="6">
        <v>2</v>
      </c>
      <c r="E1280" s="46" t="str">
        <f t="shared" si="60"/>
        <v>기사임</v>
      </c>
      <c r="F1280" s="81">
        <f>IF(E1280="기사임",(COUNTIF($B$2:B1280,B1280)-COUNTIFS($B$2:B1279,B1280,$E$2:E1279,"")),"")</f>
        <v>1</v>
      </c>
      <c r="G1280" s="46">
        <f>IF(F1280=1,COUNTIF($F$1:F1280,1),"")</f>
        <v>68</v>
      </c>
      <c r="H1280" s="46">
        <f t="shared" si="61"/>
        <v>0</v>
      </c>
      <c r="I1280" s="46" t="b">
        <f t="shared" si="62"/>
        <v>0</v>
      </c>
      <c r="J1280" s="46" t="str">
        <f>IF(I1280=FALSE,"",B1280&amp;"@"&amp;COUNTIFS($B$2:B1280,B1280,$I$2:I1280,TRUE))</f>
        <v/>
      </c>
    </row>
    <row r="1281" spans="1:10">
      <c r="A1281" s="6" t="s">
        <v>1919</v>
      </c>
      <c r="B1281" s="6" t="s">
        <v>704</v>
      </c>
      <c r="C1281" s="6">
        <v>2</v>
      </c>
      <c r="D1281" s="6">
        <v>2</v>
      </c>
      <c r="E1281" s="46" t="str">
        <f t="shared" si="60"/>
        <v>기사임</v>
      </c>
      <c r="F1281" s="81">
        <f>IF(E1281="기사임",(COUNTIF($B$2:B1281,B1281)-COUNTIFS($B$2:B1280,B1281,$E$2:E1280,"")),"")</f>
        <v>3</v>
      </c>
      <c r="G1281" s="46" t="str">
        <f>IF(F1281=1,COUNTIF($F$1:F1281,1),"")</f>
        <v/>
      </c>
      <c r="H1281" s="46">
        <f t="shared" si="61"/>
        <v>0</v>
      </c>
      <c r="I1281" s="46" t="b">
        <f t="shared" si="62"/>
        <v>0</v>
      </c>
      <c r="J1281" s="46" t="str">
        <f>IF(I1281=FALSE,"",B1281&amp;"@"&amp;COUNTIFS($B$2:B1281,B1281,$I$2:I1281,TRUE))</f>
        <v/>
      </c>
    </row>
    <row r="1282" spans="1:10">
      <c r="A1282" s="6" t="s">
        <v>1919</v>
      </c>
      <c r="B1282" s="6" t="s">
        <v>688</v>
      </c>
      <c r="C1282" s="6">
        <v>2</v>
      </c>
      <c r="D1282" s="6">
        <v>2</v>
      </c>
      <c r="E1282" s="46" t="str">
        <f t="shared" ref="E1282:E1345" si="63">IF(AND(LEFT(A1282,17)="/global/archives/",ISNUMBER(_xlfn.NUMBERVALUE(MID(A1282,18,1))),ISERROR(FIND("ckattempt",A1282)),ISERROR(FIND("preview",A1282))),"기사임","")</f>
        <v>기사임</v>
      </c>
      <c r="F1282" s="81">
        <f>IF(E1282="기사임",(COUNTIF($B$2:B1282,B1282)-COUNTIFS($B$2:B1281,B1282,$E$2:E1281,"")),"")</f>
        <v>33</v>
      </c>
      <c r="G1282" s="46" t="str">
        <f>IF(F1282=1,COUNTIF($F$1:F1282,1),"")</f>
        <v/>
      </c>
      <c r="H1282" s="46">
        <f t="shared" ref="H1282:H1345" si="64">COUNTIF($L$2:$L$4,B1282)</f>
        <v>0</v>
      </c>
      <c r="I1282" s="46" t="b">
        <f t="shared" si="62"/>
        <v>0</v>
      </c>
      <c r="J1282" s="46" t="str">
        <f>IF(I1282=FALSE,"",B1282&amp;"@"&amp;COUNTIFS($B$2:B1282,B1282,$I$2:I1282,TRUE))</f>
        <v/>
      </c>
    </row>
    <row r="1283" spans="1:10">
      <c r="A1283" s="6" t="s">
        <v>1919</v>
      </c>
      <c r="B1283" s="6" t="s">
        <v>686</v>
      </c>
      <c r="C1283" s="6">
        <v>2</v>
      </c>
      <c r="D1283" s="6">
        <v>3</v>
      </c>
      <c r="E1283" s="46" t="str">
        <f t="shared" si="63"/>
        <v>기사임</v>
      </c>
      <c r="F1283" s="81">
        <f>IF(E1283="기사임",(COUNTIF($B$2:B1283,B1283)-COUNTIFS($B$2:B1282,B1283,$E$2:E1282,"")),"")</f>
        <v>10</v>
      </c>
      <c r="G1283" s="46" t="str">
        <f>IF(F1283=1,COUNTIF($F$1:F1283,1),"")</f>
        <v/>
      </c>
      <c r="H1283" s="46">
        <f t="shared" si="64"/>
        <v>0</v>
      </c>
      <c r="I1283" s="46" t="b">
        <f t="shared" ref="I1283:I1346" si="65">AND(H1283=1,F1283&gt;=1,F1283&lt;&gt;"")</f>
        <v>0</v>
      </c>
      <c r="J1283" s="46" t="str">
        <f>IF(I1283=FALSE,"",B1283&amp;"@"&amp;COUNTIFS($B$2:B1283,B1283,$I$2:I1283,TRUE))</f>
        <v/>
      </c>
    </row>
    <row r="1284" spans="1:10">
      <c r="A1284" s="6" t="s">
        <v>1919</v>
      </c>
      <c r="B1284" s="6" t="s">
        <v>703</v>
      </c>
      <c r="C1284" s="6">
        <v>2</v>
      </c>
      <c r="D1284" s="6">
        <v>2</v>
      </c>
      <c r="E1284" s="46" t="str">
        <f t="shared" si="63"/>
        <v>기사임</v>
      </c>
      <c r="F1284" s="81">
        <f>IF(E1284="기사임",(COUNTIF($B$2:B1284,B1284)-COUNTIFS($B$2:B1283,B1284,$E$2:E1283,"")),"")</f>
        <v>6</v>
      </c>
      <c r="G1284" s="46" t="str">
        <f>IF(F1284=1,COUNTIF($F$1:F1284,1),"")</f>
        <v/>
      </c>
      <c r="H1284" s="46">
        <f t="shared" si="64"/>
        <v>0</v>
      </c>
      <c r="I1284" s="46" t="b">
        <f t="shared" si="65"/>
        <v>0</v>
      </c>
      <c r="J1284" s="46" t="str">
        <f>IF(I1284=FALSE,"",B1284&amp;"@"&amp;COUNTIFS($B$2:B1284,B1284,$I$2:I1284,TRUE))</f>
        <v/>
      </c>
    </row>
    <row r="1285" spans="1:10">
      <c r="A1285" s="6" t="s">
        <v>1918</v>
      </c>
      <c r="B1285" s="6" t="s">
        <v>695</v>
      </c>
      <c r="C1285" s="6">
        <v>2</v>
      </c>
      <c r="D1285" s="6">
        <v>3</v>
      </c>
      <c r="E1285" s="46" t="str">
        <f t="shared" si="63"/>
        <v>기사임</v>
      </c>
      <c r="F1285" s="81">
        <f>IF(E1285="기사임",(COUNTIF($B$2:B1285,B1285)-COUNTIFS($B$2:B1284,B1285,$E$2:E1284,"")),"")</f>
        <v>12</v>
      </c>
      <c r="G1285" s="46" t="str">
        <f>IF(F1285=1,COUNTIF($F$1:F1285,1),"")</f>
        <v/>
      </c>
      <c r="H1285" s="46">
        <f t="shared" si="64"/>
        <v>0</v>
      </c>
      <c r="I1285" s="46" t="b">
        <f t="shared" si="65"/>
        <v>0</v>
      </c>
      <c r="J1285" s="46" t="str">
        <f>IF(I1285=FALSE,"",B1285&amp;"@"&amp;COUNTIFS($B$2:B1285,B1285,$I$2:I1285,TRUE))</f>
        <v/>
      </c>
    </row>
    <row r="1286" spans="1:10">
      <c r="A1286" s="6" t="s">
        <v>1918</v>
      </c>
      <c r="B1286" s="6" t="s">
        <v>676</v>
      </c>
      <c r="C1286" s="6">
        <v>2</v>
      </c>
      <c r="D1286" s="6">
        <v>2</v>
      </c>
      <c r="E1286" s="46" t="str">
        <f t="shared" si="63"/>
        <v>기사임</v>
      </c>
      <c r="F1286" s="81">
        <f>IF(E1286="기사임",(COUNTIF($B$2:B1286,B1286)-COUNTIFS($B$2:B1285,B1286,$E$2:E1285,"")),"")</f>
        <v>134</v>
      </c>
      <c r="G1286" s="46" t="str">
        <f>IF(F1286=1,COUNTIF($F$1:F1286,1),"")</f>
        <v/>
      </c>
      <c r="H1286" s="46">
        <f t="shared" si="64"/>
        <v>0</v>
      </c>
      <c r="I1286" s="46" t="b">
        <f t="shared" si="65"/>
        <v>0</v>
      </c>
      <c r="J1286" s="46" t="str">
        <f>IF(I1286=FALSE,"",B1286&amp;"@"&amp;COUNTIFS($B$2:B1286,B1286,$I$2:I1286,TRUE))</f>
        <v/>
      </c>
    </row>
    <row r="1287" spans="1:10">
      <c r="A1287" s="6" t="s">
        <v>1921</v>
      </c>
      <c r="B1287" s="6" t="s">
        <v>675</v>
      </c>
      <c r="C1287" s="6">
        <v>2</v>
      </c>
      <c r="D1287" s="6">
        <v>2</v>
      </c>
      <c r="E1287" s="46" t="str">
        <f t="shared" si="63"/>
        <v>기사임</v>
      </c>
      <c r="F1287" s="81">
        <f>IF(E1287="기사임",(COUNTIF($B$2:B1287,B1287)-COUNTIFS($B$2:B1286,B1287,$E$2:E1286,"")),"")</f>
        <v>150</v>
      </c>
      <c r="G1287" s="46" t="str">
        <f>IF(F1287=1,COUNTIF($F$1:F1287,1),"")</f>
        <v/>
      </c>
      <c r="H1287" s="46">
        <f t="shared" si="64"/>
        <v>1</v>
      </c>
      <c r="I1287" s="46" t="b">
        <f t="shared" si="65"/>
        <v>1</v>
      </c>
      <c r="J1287" s="46" t="str">
        <f>IF(I1287=FALSE,"",B1287&amp;"@"&amp;COUNTIFS($B$2:B1287,B1287,$I$2:I1287,TRUE))</f>
        <v>South Korea@150</v>
      </c>
    </row>
    <row r="1288" spans="1:10">
      <c r="A1288" s="6" t="s">
        <v>1921</v>
      </c>
      <c r="B1288" s="6" t="s">
        <v>687</v>
      </c>
      <c r="C1288" s="6">
        <v>2</v>
      </c>
      <c r="D1288" s="6">
        <v>1</v>
      </c>
      <c r="E1288" s="46" t="str">
        <f t="shared" si="63"/>
        <v>기사임</v>
      </c>
      <c r="F1288" s="81">
        <f>IF(E1288="기사임",(COUNTIF($B$2:B1288,B1288)-COUNTIFS($B$2:B1287,B1288,$E$2:E1287,"")),"")</f>
        <v>11</v>
      </c>
      <c r="G1288" s="46" t="str">
        <f>IF(F1288=1,COUNTIF($F$1:F1288,1),"")</f>
        <v/>
      </c>
      <c r="H1288" s="46">
        <f t="shared" si="64"/>
        <v>0</v>
      </c>
      <c r="I1288" s="46" t="b">
        <f t="shared" si="65"/>
        <v>0</v>
      </c>
      <c r="J1288" s="46" t="str">
        <f>IF(I1288=FALSE,"",B1288&amp;"@"&amp;COUNTIFS($B$2:B1288,B1288,$I$2:I1288,TRUE))</f>
        <v/>
      </c>
    </row>
    <row r="1289" spans="1:10">
      <c r="A1289" s="6" t="s">
        <v>1957</v>
      </c>
      <c r="B1289" s="6" t="s">
        <v>683</v>
      </c>
      <c r="C1289" s="6">
        <v>2</v>
      </c>
      <c r="D1289" s="6">
        <v>2</v>
      </c>
      <c r="E1289" s="46" t="str">
        <f t="shared" si="63"/>
        <v>기사임</v>
      </c>
      <c r="F1289" s="81">
        <f>IF(E1289="기사임",(COUNTIF($B$2:B1289,B1289)-COUNTIFS($B$2:B1288,B1289,$E$2:E1288,"")),"")</f>
        <v>20</v>
      </c>
      <c r="G1289" s="46" t="str">
        <f>IF(F1289=1,COUNTIF($F$1:F1289,1),"")</f>
        <v/>
      </c>
      <c r="H1289" s="46">
        <f t="shared" si="64"/>
        <v>0</v>
      </c>
      <c r="I1289" s="46" t="b">
        <f t="shared" si="65"/>
        <v>0</v>
      </c>
      <c r="J1289" s="46" t="str">
        <f>IF(I1289=FALSE,"",B1289&amp;"@"&amp;COUNTIFS($B$2:B1289,B1289,$I$2:I1289,TRUE))</f>
        <v/>
      </c>
    </row>
    <row r="1290" spans="1:10">
      <c r="A1290" s="6" t="s">
        <v>1957</v>
      </c>
      <c r="B1290" s="6" t="s">
        <v>681</v>
      </c>
      <c r="C1290" s="6">
        <v>2</v>
      </c>
      <c r="D1290" s="6">
        <v>2</v>
      </c>
      <c r="E1290" s="46" t="str">
        <f t="shared" si="63"/>
        <v>기사임</v>
      </c>
      <c r="F1290" s="81">
        <f>IF(E1290="기사임",(COUNTIF($B$2:B1290,B1290)-COUNTIFS($B$2:B1289,B1290,$E$2:E1289,"")),"")</f>
        <v>30</v>
      </c>
      <c r="G1290" s="46" t="str">
        <f>IF(F1290=1,COUNTIF($F$1:F1290,1),"")</f>
        <v/>
      </c>
      <c r="H1290" s="46">
        <f t="shared" si="64"/>
        <v>0</v>
      </c>
      <c r="I1290" s="46" t="b">
        <f t="shared" si="65"/>
        <v>0</v>
      </c>
      <c r="J1290" s="46" t="str">
        <f>IF(I1290=FALSE,"",B1290&amp;"@"&amp;COUNTIFS($B$2:B1290,B1290,$I$2:I1290,TRUE))</f>
        <v/>
      </c>
    </row>
    <row r="1291" spans="1:10">
      <c r="A1291" s="6" t="s">
        <v>1957</v>
      </c>
      <c r="B1291" s="6" t="s">
        <v>679</v>
      </c>
      <c r="C1291" s="6">
        <v>2</v>
      </c>
      <c r="D1291" s="6">
        <v>2</v>
      </c>
      <c r="E1291" s="46" t="str">
        <f t="shared" si="63"/>
        <v>기사임</v>
      </c>
      <c r="F1291" s="81">
        <f>IF(E1291="기사임",(COUNTIF($B$2:B1291,B1291)-COUNTIFS($B$2:B1290,B1291,$E$2:E1290,"")),"")</f>
        <v>32</v>
      </c>
      <c r="G1291" s="46" t="str">
        <f>IF(F1291=1,COUNTIF($F$1:F1291,1),"")</f>
        <v/>
      </c>
      <c r="H1291" s="46">
        <f t="shared" si="64"/>
        <v>0</v>
      </c>
      <c r="I1291" s="46" t="b">
        <f t="shared" si="65"/>
        <v>0</v>
      </c>
      <c r="J1291" s="46" t="str">
        <f>IF(I1291=FALSE,"",B1291&amp;"@"&amp;COUNTIFS($B$2:B1291,B1291,$I$2:I1291,TRUE))</f>
        <v/>
      </c>
    </row>
    <row r="1292" spans="1:10">
      <c r="A1292" s="6" t="s">
        <v>1957</v>
      </c>
      <c r="B1292" s="6" t="s">
        <v>725</v>
      </c>
      <c r="C1292" s="6">
        <v>2</v>
      </c>
      <c r="D1292" s="6">
        <v>2</v>
      </c>
      <c r="E1292" s="46" t="str">
        <f t="shared" si="63"/>
        <v>기사임</v>
      </c>
      <c r="F1292" s="81">
        <f>IF(E1292="기사임",(COUNTIF($B$2:B1292,B1292)-COUNTIFS($B$2:B1291,B1292,$E$2:E1291,"")),"")</f>
        <v>5</v>
      </c>
      <c r="G1292" s="46" t="str">
        <f>IF(F1292=1,COUNTIF($F$1:F1292,1),"")</f>
        <v/>
      </c>
      <c r="H1292" s="46">
        <f t="shared" si="64"/>
        <v>0</v>
      </c>
      <c r="I1292" s="46" t="b">
        <f t="shared" si="65"/>
        <v>0</v>
      </c>
      <c r="J1292" s="46" t="str">
        <f>IF(I1292=FALSE,"",B1292&amp;"@"&amp;COUNTIFS($B$2:B1292,B1292,$I$2:I1292,TRUE))</f>
        <v/>
      </c>
    </row>
    <row r="1293" spans="1:10">
      <c r="A1293" s="6" t="s">
        <v>1957</v>
      </c>
      <c r="B1293" s="6" t="s">
        <v>680</v>
      </c>
      <c r="C1293" s="6">
        <v>2</v>
      </c>
      <c r="D1293" s="6">
        <v>2</v>
      </c>
      <c r="E1293" s="46" t="str">
        <f t="shared" si="63"/>
        <v>기사임</v>
      </c>
      <c r="F1293" s="81">
        <f>IF(E1293="기사임",(COUNTIF($B$2:B1293,B1293)-COUNTIFS($B$2:B1292,B1293,$E$2:E1292,"")),"")</f>
        <v>69</v>
      </c>
      <c r="G1293" s="46" t="str">
        <f>IF(F1293=1,COUNTIF($F$1:F1293,1),"")</f>
        <v/>
      </c>
      <c r="H1293" s="46">
        <f t="shared" si="64"/>
        <v>0</v>
      </c>
      <c r="I1293" s="46" t="b">
        <f t="shared" si="65"/>
        <v>0</v>
      </c>
      <c r="J1293" s="46" t="str">
        <f>IF(I1293=FALSE,"",B1293&amp;"@"&amp;COUNTIFS($B$2:B1293,B1293,$I$2:I1293,TRUE))</f>
        <v/>
      </c>
    </row>
    <row r="1294" spans="1:10">
      <c r="A1294" s="6" t="s">
        <v>1959</v>
      </c>
      <c r="B1294" s="6" t="s">
        <v>691</v>
      </c>
      <c r="C1294" s="6">
        <v>2</v>
      </c>
      <c r="D1294" s="6">
        <v>1</v>
      </c>
      <c r="E1294" s="46" t="str">
        <f t="shared" si="63"/>
        <v>기사임</v>
      </c>
      <c r="F1294" s="81">
        <f>IF(E1294="기사임",(COUNTIF($B$2:B1294,B1294)-COUNTIFS($B$2:B1293,B1294,$E$2:E1293,"")),"")</f>
        <v>16</v>
      </c>
      <c r="G1294" s="46" t="str">
        <f>IF(F1294=1,COUNTIF($F$1:F1294,1),"")</f>
        <v/>
      </c>
      <c r="H1294" s="46">
        <f t="shared" si="64"/>
        <v>0</v>
      </c>
      <c r="I1294" s="46" t="b">
        <f t="shared" si="65"/>
        <v>0</v>
      </c>
      <c r="J1294" s="46" t="str">
        <f>IF(I1294=FALSE,"",B1294&amp;"@"&amp;COUNTIFS($B$2:B1294,B1294,$I$2:I1294,TRUE))</f>
        <v/>
      </c>
    </row>
    <row r="1295" spans="1:10">
      <c r="A1295" s="6" t="s">
        <v>1959</v>
      </c>
      <c r="B1295" s="6" t="s">
        <v>688</v>
      </c>
      <c r="C1295" s="6">
        <v>2</v>
      </c>
      <c r="D1295" s="6">
        <v>2</v>
      </c>
      <c r="E1295" s="46" t="str">
        <f t="shared" si="63"/>
        <v>기사임</v>
      </c>
      <c r="F1295" s="81">
        <f>IF(E1295="기사임",(COUNTIF($B$2:B1295,B1295)-COUNTIFS($B$2:B1294,B1295,$E$2:E1294,"")),"")</f>
        <v>34</v>
      </c>
      <c r="G1295" s="46" t="str">
        <f>IF(F1295=1,COUNTIF($F$1:F1295,1),"")</f>
        <v/>
      </c>
      <c r="H1295" s="46">
        <f t="shared" si="64"/>
        <v>0</v>
      </c>
      <c r="I1295" s="46" t="b">
        <f t="shared" si="65"/>
        <v>0</v>
      </c>
      <c r="J1295" s="46" t="str">
        <f>IF(I1295=FALSE,"",B1295&amp;"@"&amp;COUNTIFS($B$2:B1295,B1295,$I$2:I1295,TRUE))</f>
        <v/>
      </c>
    </row>
    <row r="1296" spans="1:10">
      <c r="A1296" s="6" t="s">
        <v>1958</v>
      </c>
      <c r="B1296" s="6" t="s">
        <v>734</v>
      </c>
      <c r="C1296" s="6">
        <v>2</v>
      </c>
      <c r="D1296" s="6">
        <v>2</v>
      </c>
      <c r="E1296" s="46" t="str">
        <f t="shared" si="63"/>
        <v>기사임</v>
      </c>
      <c r="F1296" s="81">
        <f>IF(E1296="기사임",(COUNTIF($B$2:B1296,B1296)-COUNTIFS($B$2:B1295,B1296,$E$2:E1295,"")),"")</f>
        <v>5</v>
      </c>
      <c r="G1296" s="46" t="str">
        <f>IF(F1296=1,COUNTIF($F$1:F1296,1),"")</f>
        <v/>
      </c>
      <c r="H1296" s="46">
        <f t="shared" si="64"/>
        <v>0</v>
      </c>
      <c r="I1296" s="46" t="b">
        <f t="shared" si="65"/>
        <v>0</v>
      </c>
      <c r="J1296" s="46" t="str">
        <f>IF(I1296=FALSE,"",B1296&amp;"@"&amp;COUNTIFS($B$2:B1296,B1296,$I$2:I1296,TRUE))</f>
        <v/>
      </c>
    </row>
    <row r="1297" spans="1:10">
      <c r="A1297" s="6" t="s">
        <v>1961</v>
      </c>
      <c r="B1297" s="6" t="s">
        <v>679</v>
      </c>
      <c r="C1297" s="6">
        <v>2</v>
      </c>
      <c r="D1297" s="6">
        <v>2</v>
      </c>
      <c r="E1297" s="46" t="str">
        <f t="shared" si="63"/>
        <v>기사임</v>
      </c>
      <c r="F1297" s="81">
        <f>IF(E1297="기사임",(COUNTIF($B$2:B1297,B1297)-COUNTIFS($B$2:B1296,B1297,$E$2:E1296,"")),"")</f>
        <v>33</v>
      </c>
      <c r="G1297" s="46" t="str">
        <f>IF(F1297=1,COUNTIF($F$1:F1297,1),"")</f>
        <v/>
      </c>
      <c r="H1297" s="46">
        <f t="shared" si="64"/>
        <v>0</v>
      </c>
      <c r="I1297" s="46" t="b">
        <f t="shared" si="65"/>
        <v>0</v>
      </c>
      <c r="J1297" s="46" t="str">
        <f>IF(I1297=FALSE,"",B1297&amp;"@"&amp;COUNTIFS($B$2:B1297,B1297,$I$2:I1297,TRUE))</f>
        <v/>
      </c>
    </row>
    <row r="1298" spans="1:10">
      <c r="A1298" s="6" t="s">
        <v>2024</v>
      </c>
      <c r="B1298" s="6" t="s">
        <v>689</v>
      </c>
      <c r="C1298" s="6">
        <v>2</v>
      </c>
      <c r="D1298" s="6">
        <v>1</v>
      </c>
      <c r="E1298" s="46" t="str">
        <f t="shared" si="63"/>
        <v>기사임</v>
      </c>
      <c r="F1298" s="81">
        <f>IF(E1298="기사임",(COUNTIF($B$2:B1298,B1298)-COUNTIFS($B$2:B1297,B1298,$E$2:E1297,"")),"")</f>
        <v>13</v>
      </c>
      <c r="G1298" s="46" t="str">
        <f>IF(F1298=1,COUNTIF($F$1:F1298,1),"")</f>
        <v/>
      </c>
      <c r="H1298" s="46">
        <f t="shared" si="64"/>
        <v>0</v>
      </c>
      <c r="I1298" s="46" t="b">
        <f t="shared" si="65"/>
        <v>0</v>
      </c>
      <c r="J1298" s="46" t="str">
        <f>IF(I1298=FALSE,"",B1298&amp;"@"&amp;COUNTIFS($B$2:B1298,B1298,$I$2:I1298,TRUE))</f>
        <v/>
      </c>
    </row>
    <row r="1299" spans="1:10">
      <c r="A1299" s="6" t="s">
        <v>2024</v>
      </c>
      <c r="B1299" s="6" t="s">
        <v>687</v>
      </c>
      <c r="C1299" s="6">
        <v>2</v>
      </c>
      <c r="D1299" s="6">
        <v>2</v>
      </c>
      <c r="E1299" s="46" t="str">
        <f t="shared" si="63"/>
        <v>기사임</v>
      </c>
      <c r="F1299" s="81">
        <f>IF(E1299="기사임",(COUNTIF($B$2:B1299,B1299)-COUNTIFS($B$2:B1298,B1299,$E$2:E1298,"")),"")</f>
        <v>12</v>
      </c>
      <c r="G1299" s="46" t="str">
        <f>IF(F1299=1,COUNTIF($F$1:F1299,1),"")</f>
        <v/>
      </c>
      <c r="H1299" s="46">
        <f t="shared" si="64"/>
        <v>0</v>
      </c>
      <c r="I1299" s="46" t="b">
        <f t="shared" si="65"/>
        <v>0</v>
      </c>
      <c r="J1299" s="46" t="str">
        <f>IF(I1299=FALSE,"",B1299&amp;"@"&amp;COUNTIFS($B$2:B1299,B1299,$I$2:I1299,TRUE))</f>
        <v/>
      </c>
    </row>
    <row r="1300" spans="1:10">
      <c r="A1300" s="6" t="s">
        <v>2024</v>
      </c>
      <c r="B1300" s="6" t="s">
        <v>690</v>
      </c>
      <c r="C1300" s="6">
        <v>2</v>
      </c>
      <c r="D1300" s="6">
        <v>2</v>
      </c>
      <c r="E1300" s="46" t="str">
        <f t="shared" si="63"/>
        <v>기사임</v>
      </c>
      <c r="F1300" s="81">
        <f>IF(E1300="기사임",(COUNTIF($B$2:B1300,B1300)-COUNTIFS($B$2:B1299,B1300,$E$2:E1299,"")),"")</f>
        <v>46</v>
      </c>
      <c r="G1300" s="46" t="str">
        <f>IF(F1300=1,COUNTIF($F$1:F1300,1),"")</f>
        <v/>
      </c>
      <c r="H1300" s="46">
        <f t="shared" si="64"/>
        <v>0</v>
      </c>
      <c r="I1300" s="46" t="b">
        <f t="shared" si="65"/>
        <v>0</v>
      </c>
      <c r="J1300" s="46" t="str">
        <f>IF(I1300=FALSE,"",B1300&amp;"@"&amp;COUNTIFS($B$2:B1300,B1300,$I$2:I1300,TRUE))</f>
        <v/>
      </c>
    </row>
    <row r="1301" spans="1:10">
      <c r="A1301" s="6" t="s">
        <v>2026</v>
      </c>
      <c r="B1301" s="6" t="s">
        <v>676</v>
      </c>
      <c r="C1301" s="6">
        <v>2</v>
      </c>
      <c r="D1301" s="6">
        <v>2</v>
      </c>
      <c r="E1301" s="46" t="str">
        <f t="shared" si="63"/>
        <v>기사임</v>
      </c>
      <c r="F1301" s="81">
        <f>IF(E1301="기사임",(COUNTIF($B$2:B1301,B1301)-COUNTIFS($B$2:B1300,B1301,$E$2:E1300,"")),"")</f>
        <v>135</v>
      </c>
      <c r="G1301" s="46" t="str">
        <f>IF(F1301=1,COUNTIF($F$1:F1301,1),"")</f>
        <v/>
      </c>
      <c r="H1301" s="46">
        <f t="shared" si="64"/>
        <v>0</v>
      </c>
      <c r="I1301" s="46" t="b">
        <f t="shared" si="65"/>
        <v>0</v>
      </c>
      <c r="J1301" s="46" t="str">
        <f>IF(I1301=FALSE,"",B1301&amp;"@"&amp;COUNTIFS($B$2:B1301,B1301,$I$2:I1301,TRUE))</f>
        <v/>
      </c>
    </row>
    <row r="1302" spans="1:10">
      <c r="A1302" s="6" t="s">
        <v>2028</v>
      </c>
      <c r="B1302" s="6" t="s">
        <v>721</v>
      </c>
      <c r="C1302" s="6">
        <v>2</v>
      </c>
      <c r="D1302" s="6">
        <v>3</v>
      </c>
      <c r="E1302" s="46" t="str">
        <f t="shared" si="63"/>
        <v>기사임</v>
      </c>
      <c r="F1302" s="81">
        <f>IF(E1302="기사임",(COUNTIF($B$2:B1302,B1302)-COUNTIFS($B$2:B1301,B1302,$E$2:E1301,"")),"")</f>
        <v>5</v>
      </c>
      <c r="G1302" s="46" t="str">
        <f>IF(F1302=1,COUNTIF($F$1:F1302,1),"")</f>
        <v/>
      </c>
      <c r="H1302" s="46">
        <f t="shared" si="64"/>
        <v>0</v>
      </c>
      <c r="I1302" s="46" t="b">
        <f t="shared" si="65"/>
        <v>0</v>
      </c>
      <c r="J1302" s="46" t="str">
        <f>IF(I1302=FALSE,"",B1302&amp;"@"&amp;COUNTIFS($B$2:B1302,B1302,$I$2:I1302,TRUE))</f>
        <v/>
      </c>
    </row>
    <row r="1303" spans="1:10">
      <c r="A1303" s="6" t="s">
        <v>2028</v>
      </c>
      <c r="B1303" s="6" t="s">
        <v>677</v>
      </c>
      <c r="C1303" s="6">
        <v>2</v>
      </c>
      <c r="D1303" s="6">
        <v>3</v>
      </c>
      <c r="E1303" s="46" t="str">
        <f t="shared" si="63"/>
        <v>기사임</v>
      </c>
      <c r="F1303" s="81">
        <f>IF(E1303="기사임",(COUNTIF($B$2:B1303,B1303)-COUNTIFS($B$2:B1302,B1303,$E$2:E1302,"")),"")</f>
        <v>126</v>
      </c>
      <c r="G1303" s="46" t="str">
        <f>IF(F1303=1,COUNTIF($F$1:F1303,1),"")</f>
        <v/>
      </c>
      <c r="H1303" s="46">
        <f t="shared" si="64"/>
        <v>0</v>
      </c>
      <c r="I1303" s="46" t="b">
        <f t="shared" si="65"/>
        <v>0</v>
      </c>
      <c r="J1303" s="46" t="str">
        <f>IF(I1303=FALSE,"",B1303&amp;"@"&amp;COUNTIFS($B$2:B1303,B1303,$I$2:I1303,TRUE))</f>
        <v/>
      </c>
    </row>
    <row r="1304" spans="1:10">
      <c r="A1304" s="6" t="s">
        <v>2027</v>
      </c>
      <c r="B1304" s="6" t="s">
        <v>683</v>
      </c>
      <c r="C1304" s="6">
        <v>2</v>
      </c>
      <c r="D1304" s="6">
        <v>2</v>
      </c>
      <c r="E1304" s="46" t="str">
        <f t="shared" si="63"/>
        <v>기사임</v>
      </c>
      <c r="F1304" s="81">
        <f>IF(E1304="기사임",(COUNTIF($B$2:B1304,B1304)-COUNTIFS($B$2:B1303,B1304,$E$2:E1303,"")),"")</f>
        <v>21</v>
      </c>
      <c r="G1304" s="46" t="str">
        <f>IF(F1304=1,COUNTIF($F$1:F1304,1),"")</f>
        <v/>
      </c>
      <c r="H1304" s="46">
        <f t="shared" si="64"/>
        <v>0</v>
      </c>
      <c r="I1304" s="46" t="b">
        <f t="shared" si="65"/>
        <v>0</v>
      </c>
      <c r="J1304" s="46" t="str">
        <f>IF(I1304=FALSE,"",B1304&amp;"@"&amp;COUNTIFS($B$2:B1304,B1304,$I$2:I1304,TRUE))</f>
        <v/>
      </c>
    </row>
    <row r="1305" spans="1:10">
      <c r="A1305" s="6" t="s">
        <v>2027</v>
      </c>
      <c r="B1305" s="6" t="s">
        <v>681</v>
      </c>
      <c r="C1305" s="6">
        <v>2</v>
      </c>
      <c r="D1305" s="6">
        <v>3</v>
      </c>
      <c r="E1305" s="46" t="str">
        <f t="shared" si="63"/>
        <v>기사임</v>
      </c>
      <c r="F1305" s="81">
        <f>IF(E1305="기사임",(COUNTIF($B$2:B1305,B1305)-COUNTIFS($B$2:B1304,B1305,$E$2:E1304,"")),"")</f>
        <v>31</v>
      </c>
      <c r="G1305" s="46" t="str">
        <f>IF(F1305=1,COUNTIF($F$1:F1305,1),"")</f>
        <v/>
      </c>
      <c r="H1305" s="46">
        <f t="shared" si="64"/>
        <v>0</v>
      </c>
      <c r="I1305" s="46" t="b">
        <f t="shared" si="65"/>
        <v>0</v>
      </c>
      <c r="J1305" s="46" t="str">
        <f>IF(I1305=FALSE,"",B1305&amp;"@"&amp;COUNTIFS($B$2:B1305,B1305,$I$2:I1305,TRUE))</f>
        <v/>
      </c>
    </row>
    <row r="1306" spans="1:10">
      <c r="A1306" s="6" t="s">
        <v>2027</v>
      </c>
      <c r="B1306" s="6" t="s">
        <v>1264</v>
      </c>
      <c r="C1306" s="6">
        <v>2</v>
      </c>
      <c r="D1306" s="6">
        <v>1</v>
      </c>
      <c r="E1306" s="46" t="str">
        <f t="shared" si="63"/>
        <v>기사임</v>
      </c>
      <c r="F1306" s="81">
        <f>IF(E1306="기사임",(COUNTIF($B$2:B1306,B1306)-COUNTIFS($B$2:B1305,B1306,$E$2:E1305,"")),"")</f>
        <v>1</v>
      </c>
      <c r="G1306" s="46">
        <f>IF(F1306=1,COUNTIF($F$1:F1306,1),"")</f>
        <v>69</v>
      </c>
      <c r="H1306" s="46">
        <f t="shared" si="64"/>
        <v>0</v>
      </c>
      <c r="I1306" s="46" t="b">
        <f t="shared" si="65"/>
        <v>0</v>
      </c>
      <c r="J1306" s="46" t="str">
        <f>IF(I1306=FALSE,"",B1306&amp;"@"&amp;COUNTIFS($B$2:B1306,B1306,$I$2:I1306,TRUE))</f>
        <v/>
      </c>
    </row>
    <row r="1307" spans="1:10">
      <c r="A1307" s="6" t="s">
        <v>2027</v>
      </c>
      <c r="B1307" s="6" t="s">
        <v>694</v>
      </c>
      <c r="C1307" s="6">
        <v>2</v>
      </c>
      <c r="D1307" s="6">
        <v>2</v>
      </c>
      <c r="E1307" s="46" t="str">
        <f t="shared" si="63"/>
        <v>기사임</v>
      </c>
      <c r="F1307" s="81">
        <f>IF(E1307="기사임",(COUNTIF($B$2:B1307,B1307)-COUNTIFS($B$2:B1306,B1307,$E$2:E1306,"")),"")</f>
        <v>17</v>
      </c>
      <c r="G1307" s="46" t="str">
        <f>IF(F1307=1,COUNTIF($F$1:F1307,1),"")</f>
        <v/>
      </c>
      <c r="H1307" s="46">
        <f t="shared" si="64"/>
        <v>1</v>
      </c>
      <c r="I1307" s="46" t="b">
        <f t="shared" si="65"/>
        <v>1</v>
      </c>
      <c r="J1307" s="46" t="str">
        <f>IF(I1307=FALSE,"",B1307&amp;"@"&amp;COUNTIFS($B$2:B1307,B1307,$I$2:I1307,TRUE))</f>
        <v>Vietnam@17</v>
      </c>
    </row>
    <row r="1308" spans="1:10">
      <c r="A1308" s="6" t="s">
        <v>2025</v>
      </c>
      <c r="B1308" s="6" t="s">
        <v>676</v>
      </c>
      <c r="C1308" s="6">
        <v>2</v>
      </c>
      <c r="D1308" s="6">
        <v>3</v>
      </c>
      <c r="E1308" s="46" t="str">
        <f t="shared" si="63"/>
        <v>기사임</v>
      </c>
      <c r="F1308" s="81">
        <f>IF(E1308="기사임",(COUNTIF($B$2:B1308,B1308)-COUNTIFS($B$2:B1307,B1308,$E$2:E1307,"")),"")</f>
        <v>136</v>
      </c>
      <c r="G1308" s="46" t="str">
        <f>IF(F1308=1,COUNTIF($F$1:F1308,1),"")</f>
        <v/>
      </c>
      <c r="H1308" s="46">
        <f t="shared" si="64"/>
        <v>0</v>
      </c>
      <c r="I1308" s="46" t="b">
        <f t="shared" si="65"/>
        <v>0</v>
      </c>
      <c r="J1308" s="46" t="str">
        <f>IF(I1308=FALSE,"",B1308&amp;"@"&amp;COUNTIFS($B$2:B1308,B1308,$I$2:I1308,TRUE))</f>
        <v/>
      </c>
    </row>
    <row r="1309" spans="1:10">
      <c r="A1309" s="6" t="s">
        <v>2023</v>
      </c>
      <c r="B1309" s="6" t="s">
        <v>683</v>
      </c>
      <c r="C1309" s="6">
        <v>2</v>
      </c>
      <c r="D1309" s="6">
        <v>2</v>
      </c>
      <c r="E1309" s="46" t="str">
        <f t="shared" si="63"/>
        <v>기사임</v>
      </c>
      <c r="F1309" s="81">
        <f>IF(E1309="기사임",(COUNTIF($B$2:B1309,B1309)-COUNTIFS($B$2:B1308,B1309,$E$2:E1308,"")),"")</f>
        <v>22</v>
      </c>
      <c r="G1309" s="46" t="str">
        <f>IF(F1309=1,COUNTIF($F$1:F1309,1),"")</f>
        <v/>
      </c>
      <c r="H1309" s="46">
        <f t="shared" si="64"/>
        <v>0</v>
      </c>
      <c r="I1309" s="46" t="b">
        <f t="shared" si="65"/>
        <v>0</v>
      </c>
      <c r="J1309" s="46" t="str">
        <f>IF(I1309=FALSE,"",B1309&amp;"@"&amp;COUNTIFS($B$2:B1309,B1309,$I$2:I1309,TRUE))</f>
        <v/>
      </c>
    </row>
    <row r="1310" spans="1:10">
      <c r="A1310" s="6" t="s">
        <v>2023</v>
      </c>
      <c r="B1310" s="6" t="s">
        <v>704</v>
      </c>
      <c r="C1310" s="6">
        <v>2</v>
      </c>
      <c r="D1310" s="6">
        <v>2</v>
      </c>
      <c r="E1310" s="46" t="str">
        <f t="shared" si="63"/>
        <v>기사임</v>
      </c>
      <c r="F1310" s="81">
        <f>IF(E1310="기사임",(COUNTIF($B$2:B1310,B1310)-COUNTIFS($B$2:B1309,B1310,$E$2:E1309,"")),"")</f>
        <v>4</v>
      </c>
      <c r="G1310" s="46" t="str">
        <f>IF(F1310=1,COUNTIF($F$1:F1310,1),"")</f>
        <v/>
      </c>
      <c r="H1310" s="46">
        <f t="shared" si="64"/>
        <v>0</v>
      </c>
      <c r="I1310" s="46" t="b">
        <f t="shared" si="65"/>
        <v>0</v>
      </c>
      <c r="J1310" s="46" t="str">
        <f>IF(I1310=FALSE,"",B1310&amp;"@"&amp;COUNTIFS($B$2:B1310,B1310,$I$2:I1310,TRUE))</f>
        <v/>
      </c>
    </row>
    <row r="1311" spans="1:10">
      <c r="A1311" s="6" t="s">
        <v>2023</v>
      </c>
      <c r="B1311" s="6" t="s">
        <v>685</v>
      </c>
      <c r="C1311" s="6">
        <v>2</v>
      </c>
      <c r="D1311" s="6">
        <v>2</v>
      </c>
      <c r="E1311" s="46" t="str">
        <f t="shared" si="63"/>
        <v>기사임</v>
      </c>
      <c r="F1311" s="81">
        <f>IF(E1311="기사임",(COUNTIF($B$2:B1311,B1311)-COUNTIFS($B$2:B1310,B1311,$E$2:E1310,"")),"")</f>
        <v>18</v>
      </c>
      <c r="G1311" s="46" t="str">
        <f>IF(F1311=1,COUNTIF($F$1:F1311,1),"")</f>
        <v/>
      </c>
      <c r="H1311" s="46">
        <f t="shared" si="64"/>
        <v>0</v>
      </c>
      <c r="I1311" s="46" t="b">
        <f t="shared" si="65"/>
        <v>0</v>
      </c>
      <c r="J1311" s="46" t="str">
        <f>IF(I1311=FALSE,"",B1311&amp;"@"&amp;COUNTIFS($B$2:B1311,B1311,$I$2:I1311,TRUE))</f>
        <v/>
      </c>
    </row>
    <row r="1312" spans="1:10">
      <c r="A1312" s="6" t="s">
        <v>2023</v>
      </c>
      <c r="B1312" s="6" t="s">
        <v>1650</v>
      </c>
      <c r="C1312" s="6">
        <v>2</v>
      </c>
      <c r="D1312" s="6">
        <v>2</v>
      </c>
      <c r="E1312" s="46" t="str">
        <f t="shared" si="63"/>
        <v>기사임</v>
      </c>
      <c r="F1312" s="81">
        <f>IF(E1312="기사임",(COUNTIF($B$2:B1312,B1312)-COUNTIFS($B$2:B1311,B1312,$E$2:E1311,"")),"")</f>
        <v>1</v>
      </c>
      <c r="G1312" s="46">
        <f>IF(F1312=1,COUNTIF($F$1:F1312,1),"")</f>
        <v>70</v>
      </c>
      <c r="H1312" s="46">
        <f t="shared" si="64"/>
        <v>0</v>
      </c>
      <c r="I1312" s="46" t="b">
        <f t="shared" si="65"/>
        <v>0</v>
      </c>
      <c r="J1312" s="46" t="str">
        <f>IF(I1312=FALSE,"",B1312&amp;"@"&amp;COUNTIFS($B$2:B1312,B1312,$I$2:I1312,TRUE))</f>
        <v/>
      </c>
    </row>
    <row r="1313" spans="1:10">
      <c r="A1313" s="6" t="s">
        <v>2023</v>
      </c>
      <c r="B1313" s="6" t="s">
        <v>694</v>
      </c>
      <c r="C1313" s="6">
        <v>2</v>
      </c>
      <c r="D1313" s="6">
        <v>3</v>
      </c>
      <c r="E1313" s="46" t="str">
        <f t="shared" si="63"/>
        <v>기사임</v>
      </c>
      <c r="F1313" s="81">
        <f>IF(E1313="기사임",(COUNTIF($B$2:B1313,B1313)-COUNTIFS($B$2:B1312,B1313,$E$2:E1312,"")),"")</f>
        <v>18</v>
      </c>
      <c r="G1313" s="46" t="str">
        <f>IF(F1313=1,COUNTIF($F$1:F1313,1),"")</f>
        <v/>
      </c>
      <c r="H1313" s="46">
        <f t="shared" si="64"/>
        <v>1</v>
      </c>
      <c r="I1313" s="46" t="b">
        <f t="shared" si="65"/>
        <v>1</v>
      </c>
      <c r="J1313" s="46" t="str">
        <f>IF(I1313=FALSE,"",B1313&amp;"@"&amp;COUNTIFS($B$2:B1313,B1313,$I$2:I1313,TRUE))</f>
        <v>Vietnam@18</v>
      </c>
    </row>
    <row r="1314" spans="1:10">
      <c r="A1314" s="6" t="s">
        <v>2169</v>
      </c>
      <c r="B1314" s="6" t="s">
        <v>691</v>
      </c>
      <c r="C1314" s="6">
        <v>2</v>
      </c>
      <c r="D1314" s="6">
        <v>3</v>
      </c>
      <c r="E1314" s="46" t="str">
        <f t="shared" si="63"/>
        <v>기사임</v>
      </c>
      <c r="F1314" s="81">
        <f>IF(E1314="기사임",(COUNTIF($B$2:B1314,B1314)-COUNTIFS($B$2:B1313,B1314,$E$2:E1313,"")),"")</f>
        <v>17</v>
      </c>
      <c r="G1314" s="46" t="str">
        <f>IF(F1314=1,COUNTIF($F$1:F1314,1),"")</f>
        <v/>
      </c>
      <c r="H1314" s="46">
        <f t="shared" si="64"/>
        <v>0</v>
      </c>
      <c r="I1314" s="46" t="b">
        <f t="shared" si="65"/>
        <v>0</v>
      </c>
      <c r="J1314" s="46" t="str">
        <f>IF(I1314=FALSE,"",B1314&amp;"@"&amp;COUNTIFS($B$2:B1314,B1314,$I$2:I1314,TRUE))</f>
        <v/>
      </c>
    </row>
    <row r="1315" spans="1:10">
      <c r="A1315" s="6" t="s">
        <v>2169</v>
      </c>
      <c r="B1315" s="6" t="s">
        <v>682</v>
      </c>
      <c r="C1315" s="6">
        <v>2</v>
      </c>
      <c r="D1315" s="6">
        <v>2</v>
      </c>
      <c r="E1315" s="46" t="str">
        <f t="shared" si="63"/>
        <v>기사임</v>
      </c>
      <c r="F1315" s="81">
        <f>IF(E1315="기사임",(COUNTIF($B$2:B1315,B1315)-COUNTIFS($B$2:B1314,B1315,$E$2:E1314,"")),"")</f>
        <v>28</v>
      </c>
      <c r="G1315" s="46" t="str">
        <f>IF(F1315=1,COUNTIF($F$1:F1315,1),"")</f>
        <v/>
      </c>
      <c r="H1315" s="46">
        <f t="shared" si="64"/>
        <v>0</v>
      </c>
      <c r="I1315" s="46" t="b">
        <f t="shared" si="65"/>
        <v>0</v>
      </c>
      <c r="J1315" s="46" t="str">
        <f>IF(I1315=FALSE,"",B1315&amp;"@"&amp;COUNTIFS($B$2:B1315,B1315,$I$2:I1315,TRUE))</f>
        <v/>
      </c>
    </row>
    <row r="1316" spans="1:10">
      <c r="A1316" s="6" t="s">
        <v>2169</v>
      </c>
      <c r="B1316" s="6" t="s">
        <v>1696</v>
      </c>
      <c r="C1316" s="6">
        <v>2</v>
      </c>
      <c r="D1316" s="6">
        <v>2</v>
      </c>
      <c r="E1316" s="46" t="str">
        <f t="shared" si="63"/>
        <v>기사임</v>
      </c>
      <c r="F1316" s="81">
        <f>IF(E1316="기사임",(COUNTIF($B$2:B1316,B1316)-COUNTIFS($B$2:B1315,B1316,$E$2:E1315,"")),"")</f>
        <v>3</v>
      </c>
      <c r="G1316" s="46" t="str">
        <f>IF(F1316=1,COUNTIF($F$1:F1316,1),"")</f>
        <v/>
      </c>
      <c r="H1316" s="46">
        <f t="shared" si="64"/>
        <v>0</v>
      </c>
      <c r="I1316" s="46" t="b">
        <f t="shared" si="65"/>
        <v>0</v>
      </c>
      <c r="J1316" s="46" t="str">
        <f>IF(I1316=FALSE,"",B1316&amp;"@"&amp;COUNTIFS($B$2:B1316,B1316,$I$2:I1316,TRUE))</f>
        <v/>
      </c>
    </row>
    <row r="1317" spans="1:10">
      <c r="A1317" s="6" t="s">
        <v>2169</v>
      </c>
      <c r="B1317" s="6" t="s">
        <v>1268</v>
      </c>
      <c r="C1317" s="6">
        <v>2</v>
      </c>
      <c r="D1317" s="6">
        <v>2</v>
      </c>
      <c r="E1317" s="46" t="str">
        <f t="shared" si="63"/>
        <v>기사임</v>
      </c>
      <c r="F1317" s="81">
        <f>IF(E1317="기사임",(COUNTIF($B$2:B1317,B1317)-COUNTIFS($B$2:B1316,B1317,$E$2:E1316,"")),"")</f>
        <v>1</v>
      </c>
      <c r="G1317" s="46">
        <f>IF(F1317=1,COUNTIF($F$1:F1317,1),"")</f>
        <v>71</v>
      </c>
      <c r="H1317" s="46">
        <f t="shared" si="64"/>
        <v>0</v>
      </c>
      <c r="I1317" s="46" t="b">
        <f t="shared" si="65"/>
        <v>0</v>
      </c>
      <c r="J1317" s="46" t="str">
        <f>IF(I1317=FALSE,"",B1317&amp;"@"&amp;COUNTIFS($B$2:B1317,B1317,$I$2:I1317,TRUE))</f>
        <v/>
      </c>
    </row>
    <row r="1318" spans="1:10">
      <c r="A1318" s="6" t="s">
        <v>2169</v>
      </c>
      <c r="B1318" s="6" t="s">
        <v>684</v>
      </c>
      <c r="C1318" s="6">
        <v>2</v>
      </c>
      <c r="D1318" s="6">
        <v>3</v>
      </c>
      <c r="E1318" s="46" t="str">
        <f t="shared" si="63"/>
        <v>기사임</v>
      </c>
      <c r="F1318" s="81">
        <f>IF(E1318="기사임",(COUNTIF($B$2:B1318,B1318)-COUNTIFS($B$2:B1317,B1318,$E$2:E1317,"")),"")</f>
        <v>19</v>
      </c>
      <c r="G1318" s="46" t="str">
        <f>IF(F1318=1,COUNTIF($F$1:F1318,1),"")</f>
        <v/>
      </c>
      <c r="H1318" s="46">
        <f t="shared" si="64"/>
        <v>1</v>
      </c>
      <c r="I1318" s="46" t="b">
        <f t="shared" si="65"/>
        <v>1</v>
      </c>
      <c r="J1318" s="46" t="str">
        <f>IF(I1318=FALSE,"",B1318&amp;"@"&amp;COUNTIFS($B$2:B1318,B1318,$I$2:I1318,TRUE))</f>
        <v>Malaysia@19</v>
      </c>
    </row>
    <row r="1319" spans="1:10">
      <c r="A1319" s="6" t="s">
        <v>2169</v>
      </c>
      <c r="B1319" s="6" t="s">
        <v>687</v>
      </c>
      <c r="C1319" s="6">
        <v>2</v>
      </c>
      <c r="D1319" s="6">
        <v>1</v>
      </c>
      <c r="E1319" s="46" t="str">
        <f t="shared" si="63"/>
        <v>기사임</v>
      </c>
      <c r="F1319" s="81">
        <f>IF(E1319="기사임",(COUNTIF($B$2:B1319,B1319)-COUNTIFS($B$2:B1318,B1319,$E$2:E1318,"")),"")</f>
        <v>13</v>
      </c>
      <c r="G1319" s="46" t="str">
        <f>IF(F1319=1,COUNTIF($F$1:F1319,1),"")</f>
        <v/>
      </c>
      <c r="H1319" s="46">
        <f t="shared" si="64"/>
        <v>0</v>
      </c>
      <c r="I1319" s="46" t="b">
        <f t="shared" si="65"/>
        <v>0</v>
      </c>
      <c r="J1319" s="46" t="str">
        <f>IF(I1319=FALSE,"",B1319&amp;"@"&amp;COUNTIFS($B$2:B1319,B1319,$I$2:I1319,TRUE))</f>
        <v/>
      </c>
    </row>
    <row r="1320" spans="1:10">
      <c r="A1320" s="6" t="s">
        <v>2169</v>
      </c>
      <c r="B1320" s="6" t="s">
        <v>703</v>
      </c>
      <c r="C1320" s="6">
        <v>2</v>
      </c>
      <c r="D1320" s="6">
        <v>2</v>
      </c>
      <c r="E1320" s="46" t="str">
        <f t="shared" si="63"/>
        <v>기사임</v>
      </c>
      <c r="F1320" s="81">
        <f>IF(E1320="기사임",(COUNTIF($B$2:B1320,B1320)-COUNTIFS($B$2:B1319,B1320,$E$2:E1319,"")),"")</f>
        <v>7</v>
      </c>
      <c r="G1320" s="46" t="str">
        <f>IF(F1320=1,COUNTIF($F$1:F1320,1),"")</f>
        <v/>
      </c>
      <c r="H1320" s="46">
        <f t="shared" si="64"/>
        <v>0</v>
      </c>
      <c r="I1320" s="46" t="b">
        <f t="shared" si="65"/>
        <v>0</v>
      </c>
      <c r="J1320" s="46" t="str">
        <f>IF(I1320=FALSE,"",B1320&amp;"@"&amp;COUNTIFS($B$2:B1320,B1320,$I$2:I1320,TRUE))</f>
        <v/>
      </c>
    </row>
    <row r="1321" spans="1:10">
      <c r="A1321" s="6" t="s">
        <v>2168</v>
      </c>
      <c r="B1321" s="6" t="s">
        <v>697</v>
      </c>
      <c r="C1321" s="6">
        <v>2</v>
      </c>
      <c r="D1321" s="6">
        <v>2</v>
      </c>
      <c r="E1321" s="46" t="str">
        <f t="shared" si="63"/>
        <v>기사임</v>
      </c>
      <c r="F1321" s="81">
        <f>IF(E1321="기사임",(COUNTIF($B$2:B1321,B1321)-COUNTIFS($B$2:B1320,B1321,$E$2:E1320,"")),"")</f>
        <v>7</v>
      </c>
      <c r="G1321" s="46" t="str">
        <f>IF(F1321=1,COUNTIF($F$1:F1321,1),"")</f>
        <v/>
      </c>
      <c r="H1321" s="46">
        <f t="shared" si="64"/>
        <v>0</v>
      </c>
      <c r="I1321" s="46" t="b">
        <f t="shared" si="65"/>
        <v>0</v>
      </c>
      <c r="J1321" s="46" t="str">
        <f>IF(I1321=FALSE,"",B1321&amp;"@"&amp;COUNTIFS($B$2:B1321,B1321,$I$2:I1321,TRUE))</f>
        <v/>
      </c>
    </row>
    <row r="1322" spans="1:10">
      <c r="A1322" s="6" t="s">
        <v>2172</v>
      </c>
      <c r="B1322" s="6" t="s">
        <v>680</v>
      </c>
      <c r="C1322" s="6">
        <v>2</v>
      </c>
      <c r="D1322" s="6">
        <v>2</v>
      </c>
      <c r="E1322" s="46" t="str">
        <f t="shared" si="63"/>
        <v>기사임</v>
      </c>
      <c r="F1322" s="81">
        <f>IF(E1322="기사임",(COUNTIF($B$2:B1322,B1322)-COUNTIFS($B$2:B1321,B1322,$E$2:E1321,"")),"")</f>
        <v>70</v>
      </c>
      <c r="G1322" s="46" t="str">
        <f>IF(F1322=1,COUNTIF($F$1:F1322,1),"")</f>
        <v/>
      </c>
      <c r="H1322" s="46">
        <f t="shared" si="64"/>
        <v>0</v>
      </c>
      <c r="I1322" s="46" t="b">
        <f t="shared" si="65"/>
        <v>0</v>
      </c>
      <c r="J1322" s="46" t="str">
        <f>IF(I1322=FALSE,"",B1322&amp;"@"&amp;COUNTIFS($B$2:B1322,B1322,$I$2:I1322,TRUE))</f>
        <v/>
      </c>
    </row>
    <row r="1323" spans="1:10">
      <c r="A1323" s="6" t="s">
        <v>2170</v>
      </c>
      <c r="B1323" s="6" t="s">
        <v>679</v>
      </c>
      <c r="C1323" s="6">
        <v>2</v>
      </c>
      <c r="D1323" s="6">
        <v>2</v>
      </c>
      <c r="E1323" s="46" t="str">
        <f t="shared" si="63"/>
        <v>기사임</v>
      </c>
      <c r="F1323" s="81">
        <f>IF(E1323="기사임",(COUNTIF($B$2:B1323,B1323)-COUNTIFS($B$2:B1322,B1323,$E$2:E1322,"")),"")</f>
        <v>34</v>
      </c>
      <c r="G1323" s="46" t="str">
        <f>IF(F1323=1,COUNTIF($F$1:F1323,1),"")</f>
        <v/>
      </c>
      <c r="H1323" s="46">
        <f t="shared" si="64"/>
        <v>0</v>
      </c>
      <c r="I1323" s="46" t="b">
        <f t="shared" si="65"/>
        <v>0</v>
      </c>
      <c r="J1323" s="46" t="str">
        <f>IF(I1323=FALSE,"",B1323&amp;"@"&amp;COUNTIFS($B$2:B1323,B1323,$I$2:I1323,TRUE))</f>
        <v/>
      </c>
    </row>
    <row r="1324" spans="1:10">
      <c r="A1324" s="6" t="s">
        <v>2170</v>
      </c>
      <c r="B1324" s="6" t="s">
        <v>688</v>
      </c>
      <c r="C1324" s="6">
        <v>2</v>
      </c>
      <c r="D1324" s="6">
        <v>3</v>
      </c>
      <c r="E1324" s="46" t="str">
        <f t="shared" si="63"/>
        <v>기사임</v>
      </c>
      <c r="F1324" s="81">
        <f>IF(E1324="기사임",(COUNTIF($B$2:B1324,B1324)-COUNTIFS($B$2:B1323,B1324,$E$2:E1323,"")),"")</f>
        <v>35</v>
      </c>
      <c r="G1324" s="46" t="str">
        <f>IF(F1324=1,COUNTIF($F$1:F1324,1),"")</f>
        <v/>
      </c>
      <c r="H1324" s="46">
        <f t="shared" si="64"/>
        <v>0</v>
      </c>
      <c r="I1324" s="46" t="b">
        <f t="shared" si="65"/>
        <v>0</v>
      </c>
      <c r="J1324" s="46" t="str">
        <f>IF(I1324=FALSE,"",B1324&amp;"@"&amp;COUNTIFS($B$2:B1324,B1324,$I$2:I1324,TRUE))</f>
        <v/>
      </c>
    </row>
    <row r="1325" spans="1:10">
      <c r="A1325" s="6" t="s">
        <v>2170</v>
      </c>
      <c r="B1325" s="6" t="s">
        <v>677</v>
      </c>
      <c r="C1325" s="6">
        <v>2</v>
      </c>
      <c r="D1325" s="6">
        <v>2</v>
      </c>
      <c r="E1325" s="46" t="str">
        <f t="shared" si="63"/>
        <v>기사임</v>
      </c>
      <c r="F1325" s="81">
        <f>IF(E1325="기사임",(COUNTIF($B$2:B1325,B1325)-COUNTIFS($B$2:B1324,B1325,$E$2:E1324,"")),"")</f>
        <v>127</v>
      </c>
      <c r="G1325" s="46" t="str">
        <f>IF(F1325=1,COUNTIF($F$1:F1325,1),"")</f>
        <v/>
      </c>
      <c r="H1325" s="46">
        <f t="shared" si="64"/>
        <v>0</v>
      </c>
      <c r="I1325" s="46" t="b">
        <f t="shared" si="65"/>
        <v>0</v>
      </c>
      <c r="J1325" s="46" t="str">
        <f>IF(I1325=FALSE,"",B1325&amp;"@"&amp;COUNTIFS($B$2:B1325,B1325,$I$2:I1325,TRUE))</f>
        <v/>
      </c>
    </row>
    <row r="1326" spans="1:10">
      <c r="A1326" s="6" t="s">
        <v>2170</v>
      </c>
      <c r="B1326" s="6" t="s">
        <v>682</v>
      </c>
      <c r="C1326" s="6">
        <v>2</v>
      </c>
      <c r="D1326" s="6">
        <v>3</v>
      </c>
      <c r="E1326" s="46" t="str">
        <f t="shared" si="63"/>
        <v>기사임</v>
      </c>
      <c r="F1326" s="81">
        <f>IF(E1326="기사임",(COUNTIF($B$2:B1326,B1326)-COUNTIFS($B$2:B1325,B1326,$E$2:E1325,"")),"")</f>
        <v>29</v>
      </c>
      <c r="G1326" s="46" t="str">
        <f>IF(F1326=1,COUNTIF($F$1:F1326,1),"")</f>
        <v/>
      </c>
      <c r="H1326" s="46">
        <f t="shared" si="64"/>
        <v>0</v>
      </c>
      <c r="I1326" s="46" t="b">
        <f t="shared" si="65"/>
        <v>0</v>
      </c>
      <c r="J1326" s="46" t="str">
        <f>IF(I1326=FALSE,"",B1326&amp;"@"&amp;COUNTIFS($B$2:B1326,B1326,$I$2:I1326,TRUE))</f>
        <v/>
      </c>
    </row>
    <row r="1327" spans="1:10">
      <c r="A1327" s="6" t="s">
        <v>2170</v>
      </c>
      <c r="B1327" s="6" t="s">
        <v>678</v>
      </c>
      <c r="C1327" s="6">
        <v>2</v>
      </c>
      <c r="D1327" s="6">
        <v>2</v>
      </c>
      <c r="E1327" s="46" t="str">
        <f t="shared" si="63"/>
        <v>기사임</v>
      </c>
      <c r="F1327" s="81">
        <f>IF(E1327="기사임",(COUNTIF($B$2:B1327,B1327)-COUNTIFS($B$2:B1326,B1327,$E$2:E1326,"")),"")</f>
        <v>59</v>
      </c>
      <c r="G1327" s="46" t="str">
        <f>IF(F1327=1,COUNTIF($F$1:F1327,1),"")</f>
        <v/>
      </c>
      <c r="H1327" s="46">
        <f t="shared" si="64"/>
        <v>0</v>
      </c>
      <c r="I1327" s="46" t="b">
        <f t="shared" si="65"/>
        <v>0</v>
      </c>
      <c r="J1327" s="46" t="str">
        <f>IF(I1327=FALSE,"",B1327&amp;"@"&amp;COUNTIFS($B$2:B1327,B1327,$I$2:I1327,TRUE))</f>
        <v/>
      </c>
    </row>
    <row r="1328" spans="1:10">
      <c r="A1328" s="6" t="s">
        <v>2173</v>
      </c>
      <c r="B1328" s="6" t="s">
        <v>690</v>
      </c>
      <c r="C1328" s="6">
        <v>2</v>
      </c>
      <c r="D1328" s="6">
        <v>2</v>
      </c>
      <c r="E1328" s="46" t="str">
        <f t="shared" si="63"/>
        <v>기사임</v>
      </c>
      <c r="F1328" s="81">
        <f>IF(E1328="기사임",(COUNTIF($B$2:B1328,B1328)-COUNTIFS($B$2:B1327,B1328,$E$2:E1327,"")),"")</f>
        <v>47</v>
      </c>
      <c r="G1328" s="46" t="str">
        <f>IF(F1328=1,COUNTIF($F$1:F1328,1),"")</f>
        <v/>
      </c>
      <c r="H1328" s="46">
        <f t="shared" si="64"/>
        <v>0</v>
      </c>
      <c r="I1328" s="46" t="b">
        <f t="shared" si="65"/>
        <v>0</v>
      </c>
      <c r="J1328" s="46" t="str">
        <f>IF(I1328=FALSE,"",B1328&amp;"@"&amp;COUNTIFS($B$2:B1328,B1328,$I$2:I1328,TRUE))</f>
        <v/>
      </c>
    </row>
    <row r="1329" spans="1:10">
      <c r="A1329" s="6" t="s">
        <v>2171</v>
      </c>
      <c r="B1329" s="6" t="s">
        <v>691</v>
      </c>
      <c r="C1329" s="6">
        <v>2</v>
      </c>
      <c r="D1329" s="6">
        <v>4</v>
      </c>
      <c r="E1329" s="46" t="str">
        <f t="shared" si="63"/>
        <v>기사임</v>
      </c>
      <c r="F1329" s="81">
        <f>IF(E1329="기사임",(COUNTIF($B$2:B1329,B1329)-COUNTIFS($B$2:B1328,B1329,$E$2:E1328,"")),"")</f>
        <v>18</v>
      </c>
      <c r="G1329" s="46" t="str">
        <f>IF(F1329=1,COUNTIF($F$1:F1329,1),"")</f>
        <v/>
      </c>
      <c r="H1329" s="46">
        <f t="shared" si="64"/>
        <v>0</v>
      </c>
      <c r="I1329" s="46" t="b">
        <f t="shared" si="65"/>
        <v>0</v>
      </c>
      <c r="J1329" s="46" t="str">
        <f>IF(I1329=FALSE,"",B1329&amp;"@"&amp;COUNTIFS($B$2:B1329,B1329,$I$2:I1329,TRUE))</f>
        <v/>
      </c>
    </row>
    <row r="1330" spans="1:10">
      <c r="A1330" s="6" t="s">
        <v>2171</v>
      </c>
      <c r="B1330" s="6" t="s">
        <v>683</v>
      </c>
      <c r="C1330" s="6">
        <v>2</v>
      </c>
      <c r="D1330" s="6">
        <v>2</v>
      </c>
      <c r="E1330" s="46" t="str">
        <f t="shared" si="63"/>
        <v>기사임</v>
      </c>
      <c r="F1330" s="81">
        <f>IF(E1330="기사임",(COUNTIF($B$2:B1330,B1330)-COUNTIFS($B$2:B1329,B1330,$E$2:E1329,"")),"")</f>
        <v>23</v>
      </c>
      <c r="G1330" s="46" t="str">
        <f>IF(F1330=1,COUNTIF($F$1:F1330,1),"")</f>
        <v/>
      </c>
      <c r="H1330" s="46">
        <f t="shared" si="64"/>
        <v>0</v>
      </c>
      <c r="I1330" s="46" t="b">
        <f t="shared" si="65"/>
        <v>0</v>
      </c>
      <c r="J1330" s="46" t="str">
        <f>IF(I1330=FALSE,"",B1330&amp;"@"&amp;COUNTIFS($B$2:B1330,B1330,$I$2:I1330,TRUE))</f>
        <v/>
      </c>
    </row>
    <row r="1331" spans="1:10">
      <c r="A1331" s="6" t="s">
        <v>2171</v>
      </c>
      <c r="B1331" s="6" t="s">
        <v>697</v>
      </c>
      <c r="C1331" s="6">
        <v>2</v>
      </c>
      <c r="D1331" s="6">
        <v>2</v>
      </c>
      <c r="E1331" s="46" t="str">
        <f t="shared" si="63"/>
        <v>기사임</v>
      </c>
      <c r="F1331" s="81">
        <f>IF(E1331="기사임",(COUNTIF($B$2:B1331,B1331)-COUNTIFS($B$2:B1330,B1331,$E$2:E1330,"")),"")</f>
        <v>8</v>
      </c>
      <c r="G1331" s="46" t="str">
        <f>IF(F1331=1,COUNTIF($F$1:F1331,1),"")</f>
        <v/>
      </c>
      <c r="H1331" s="46">
        <f t="shared" si="64"/>
        <v>0</v>
      </c>
      <c r="I1331" s="46" t="b">
        <f t="shared" si="65"/>
        <v>0</v>
      </c>
      <c r="J1331" s="46" t="str">
        <f>IF(I1331=FALSE,"",B1331&amp;"@"&amp;COUNTIFS($B$2:B1331,B1331,$I$2:I1331,TRUE))</f>
        <v/>
      </c>
    </row>
    <row r="1332" spans="1:10">
      <c r="A1332" s="6" t="s">
        <v>2171</v>
      </c>
      <c r="B1332" s="6" t="s">
        <v>700</v>
      </c>
      <c r="C1332" s="6">
        <v>2</v>
      </c>
      <c r="D1332" s="6">
        <v>3</v>
      </c>
      <c r="E1332" s="46" t="str">
        <f t="shared" si="63"/>
        <v>기사임</v>
      </c>
      <c r="F1332" s="81">
        <f>IF(E1332="기사임",(COUNTIF($B$2:B1332,B1332)-COUNTIFS($B$2:B1331,B1332,$E$2:E1331,"")),"")</f>
        <v>12</v>
      </c>
      <c r="G1332" s="46" t="str">
        <f>IF(F1332=1,COUNTIF($F$1:F1332,1),"")</f>
        <v/>
      </c>
      <c r="H1332" s="46">
        <f t="shared" si="64"/>
        <v>0</v>
      </c>
      <c r="I1332" s="46" t="b">
        <f t="shared" si="65"/>
        <v>0</v>
      </c>
      <c r="J1332" s="46" t="str">
        <f>IF(I1332=FALSE,"",B1332&amp;"@"&amp;COUNTIFS($B$2:B1332,B1332,$I$2:I1332,TRUE))</f>
        <v/>
      </c>
    </row>
    <row r="1333" spans="1:10">
      <c r="A1333" s="6" t="s">
        <v>2171</v>
      </c>
      <c r="B1333" s="6" t="s">
        <v>709</v>
      </c>
      <c r="C1333" s="6">
        <v>2</v>
      </c>
      <c r="D1333" s="6">
        <v>4</v>
      </c>
      <c r="E1333" s="46" t="str">
        <f t="shared" si="63"/>
        <v>기사임</v>
      </c>
      <c r="F1333" s="81">
        <f>IF(E1333="기사임",(COUNTIF($B$2:B1333,B1333)-COUNTIFS($B$2:B1332,B1333,$E$2:E1332,"")),"")</f>
        <v>4</v>
      </c>
      <c r="G1333" s="46" t="str">
        <f>IF(F1333=1,COUNTIF($F$1:F1333,1),"")</f>
        <v/>
      </c>
      <c r="H1333" s="46">
        <f t="shared" si="64"/>
        <v>0</v>
      </c>
      <c r="I1333" s="46" t="b">
        <f t="shared" si="65"/>
        <v>0</v>
      </c>
      <c r="J1333" s="46" t="str">
        <f>IF(I1333=FALSE,"",B1333&amp;"@"&amp;COUNTIFS($B$2:B1333,B1333,$I$2:I1333,TRUE))</f>
        <v/>
      </c>
    </row>
    <row r="1334" spans="1:10">
      <c r="A1334" s="6" t="s">
        <v>2171</v>
      </c>
      <c r="B1334" s="6" t="s">
        <v>694</v>
      </c>
      <c r="C1334" s="6">
        <v>2</v>
      </c>
      <c r="D1334" s="6">
        <v>3</v>
      </c>
      <c r="E1334" s="46" t="str">
        <f t="shared" si="63"/>
        <v>기사임</v>
      </c>
      <c r="F1334" s="81">
        <f>IF(E1334="기사임",(COUNTIF($B$2:B1334,B1334)-COUNTIFS($B$2:B1333,B1334,$E$2:E1333,"")),"")</f>
        <v>19</v>
      </c>
      <c r="G1334" s="46" t="str">
        <f>IF(F1334=1,COUNTIF($F$1:F1334,1),"")</f>
        <v/>
      </c>
      <c r="H1334" s="46">
        <f t="shared" si="64"/>
        <v>1</v>
      </c>
      <c r="I1334" s="46" t="b">
        <f t="shared" si="65"/>
        <v>1</v>
      </c>
      <c r="J1334" s="46" t="str">
        <f>IF(I1334=FALSE,"",B1334&amp;"@"&amp;COUNTIFS($B$2:B1334,B1334,$I$2:I1334,TRUE))</f>
        <v>Vietnam@19</v>
      </c>
    </row>
    <row r="1335" spans="1:10">
      <c r="A1335" s="6" t="s">
        <v>2174</v>
      </c>
      <c r="B1335" s="6" t="s">
        <v>679</v>
      </c>
      <c r="C1335" s="6">
        <v>2</v>
      </c>
      <c r="D1335" s="6">
        <v>2</v>
      </c>
      <c r="E1335" s="46" t="str">
        <f t="shared" si="63"/>
        <v>기사임</v>
      </c>
      <c r="F1335" s="81">
        <f>IF(E1335="기사임",(COUNTIF($B$2:B1335,B1335)-COUNTIFS($B$2:B1334,B1335,$E$2:E1334,"")),"")</f>
        <v>35</v>
      </c>
      <c r="G1335" s="46" t="str">
        <f>IF(F1335=1,COUNTIF($F$1:F1335,1),"")</f>
        <v/>
      </c>
      <c r="H1335" s="46">
        <f t="shared" si="64"/>
        <v>0</v>
      </c>
      <c r="I1335" s="46" t="b">
        <f t="shared" si="65"/>
        <v>0</v>
      </c>
      <c r="J1335" s="46" t="str">
        <f>IF(I1335=FALSE,"",B1335&amp;"@"&amp;COUNTIFS($B$2:B1335,B1335,$I$2:I1335,TRUE))</f>
        <v/>
      </c>
    </row>
    <row r="1336" spans="1:10">
      <c r="A1336" s="6" t="s">
        <v>2174</v>
      </c>
      <c r="B1336" s="6" t="s">
        <v>686</v>
      </c>
      <c r="C1336" s="6">
        <v>2</v>
      </c>
      <c r="D1336" s="6">
        <v>1</v>
      </c>
      <c r="E1336" s="46" t="str">
        <f t="shared" si="63"/>
        <v>기사임</v>
      </c>
      <c r="F1336" s="81">
        <f>IF(E1336="기사임",(COUNTIF($B$2:B1336,B1336)-COUNTIFS($B$2:B1335,B1336,$E$2:E1335,"")),"")</f>
        <v>11</v>
      </c>
      <c r="G1336" s="46" t="str">
        <f>IF(F1336=1,COUNTIF($F$1:F1336,1),"")</f>
        <v/>
      </c>
      <c r="H1336" s="46">
        <f t="shared" si="64"/>
        <v>0</v>
      </c>
      <c r="I1336" s="46" t="b">
        <f t="shared" si="65"/>
        <v>0</v>
      </c>
      <c r="J1336" s="46" t="str">
        <f>IF(I1336=FALSE,"",B1336&amp;"@"&amp;COUNTIFS($B$2:B1336,B1336,$I$2:I1336,TRUE))</f>
        <v/>
      </c>
    </row>
    <row r="1337" spans="1:10">
      <c r="A1337" s="6" t="s">
        <v>2174</v>
      </c>
      <c r="B1337" s="6" t="s">
        <v>680</v>
      </c>
      <c r="C1337" s="6">
        <v>2</v>
      </c>
      <c r="D1337" s="6">
        <v>2</v>
      </c>
      <c r="E1337" s="46" t="str">
        <f t="shared" si="63"/>
        <v>기사임</v>
      </c>
      <c r="F1337" s="81">
        <f>IF(E1337="기사임",(COUNTIF($B$2:B1337,B1337)-COUNTIFS($B$2:B1336,B1337,$E$2:E1336,"")),"")</f>
        <v>71</v>
      </c>
      <c r="G1337" s="46" t="str">
        <f>IF(F1337=1,COUNTIF($F$1:F1337,1),"")</f>
        <v/>
      </c>
      <c r="H1337" s="46">
        <f t="shared" si="64"/>
        <v>0</v>
      </c>
      <c r="I1337" s="46" t="b">
        <f t="shared" si="65"/>
        <v>0</v>
      </c>
      <c r="J1337" s="46" t="str">
        <f>IF(I1337=FALSE,"",B1337&amp;"@"&amp;COUNTIFS($B$2:B1337,B1337,$I$2:I1337,TRUE))</f>
        <v/>
      </c>
    </row>
    <row r="1338" spans="1:10">
      <c r="A1338" s="6" t="s">
        <v>2281</v>
      </c>
      <c r="B1338" s="6" t="s">
        <v>685</v>
      </c>
      <c r="C1338" s="6">
        <v>2</v>
      </c>
      <c r="D1338" s="6">
        <v>3</v>
      </c>
      <c r="E1338" s="46" t="str">
        <f t="shared" si="63"/>
        <v>기사임</v>
      </c>
      <c r="F1338" s="81">
        <f>IF(E1338="기사임",(COUNTIF($B$2:B1338,B1338)-COUNTIFS($B$2:B1337,B1338,$E$2:E1337,"")),"")</f>
        <v>19</v>
      </c>
      <c r="G1338" s="46" t="str">
        <f>IF(F1338=1,COUNTIF($F$1:F1338,1),"")</f>
        <v/>
      </c>
      <c r="H1338" s="46">
        <f t="shared" si="64"/>
        <v>0</v>
      </c>
      <c r="I1338" s="46" t="b">
        <f t="shared" si="65"/>
        <v>0</v>
      </c>
      <c r="J1338" s="46" t="str">
        <f>IF(I1338=FALSE,"",B1338&amp;"@"&amp;COUNTIFS($B$2:B1338,B1338,$I$2:I1338,TRUE))</f>
        <v/>
      </c>
    </row>
    <row r="1339" spans="1:10">
      <c r="A1339" s="6" t="s">
        <v>2283</v>
      </c>
      <c r="B1339" s="6" t="s">
        <v>677</v>
      </c>
      <c r="C1339" s="6">
        <v>2</v>
      </c>
      <c r="D1339" s="6">
        <v>2</v>
      </c>
      <c r="E1339" s="46" t="str">
        <f t="shared" si="63"/>
        <v>기사임</v>
      </c>
      <c r="F1339" s="81">
        <f>IF(E1339="기사임",(COUNTIF($B$2:B1339,B1339)-COUNTIFS($B$2:B1338,B1339,$E$2:E1338,"")),"")</f>
        <v>128</v>
      </c>
      <c r="G1339" s="46" t="str">
        <f>IF(F1339=1,COUNTIF($F$1:F1339,1),"")</f>
        <v/>
      </c>
      <c r="H1339" s="46">
        <f t="shared" si="64"/>
        <v>0</v>
      </c>
      <c r="I1339" s="46" t="b">
        <f t="shared" si="65"/>
        <v>0</v>
      </c>
      <c r="J1339" s="46" t="str">
        <f>IF(I1339=FALSE,"",B1339&amp;"@"&amp;COUNTIFS($B$2:B1339,B1339,$I$2:I1339,TRUE))</f>
        <v/>
      </c>
    </row>
    <row r="1340" spans="1:10">
      <c r="A1340" s="6" t="s">
        <v>2279</v>
      </c>
      <c r="B1340" s="6" t="s">
        <v>721</v>
      </c>
      <c r="C1340" s="6">
        <v>2</v>
      </c>
      <c r="D1340" s="6">
        <v>2</v>
      </c>
      <c r="E1340" s="46" t="str">
        <f t="shared" si="63"/>
        <v>기사임</v>
      </c>
      <c r="F1340" s="81">
        <f>IF(E1340="기사임",(COUNTIF($B$2:B1340,B1340)-COUNTIFS($B$2:B1339,B1340,$E$2:E1339,"")),"")</f>
        <v>6</v>
      </c>
      <c r="G1340" s="46" t="str">
        <f>IF(F1340=1,COUNTIF($F$1:F1340,1),"")</f>
        <v/>
      </c>
      <c r="H1340" s="46">
        <f t="shared" si="64"/>
        <v>0</v>
      </c>
      <c r="I1340" s="46" t="b">
        <f t="shared" si="65"/>
        <v>0</v>
      </c>
      <c r="J1340" s="46" t="str">
        <f>IF(I1340=FALSE,"",B1340&amp;"@"&amp;COUNTIFS($B$2:B1340,B1340,$I$2:I1340,TRUE))</f>
        <v/>
      </c>
    </row>
    <row r="1341" spans="1:10">
      <c r="A1341" s="6" t="s">
        <v>2279</v>
      </c>
      <c r="B1341" s="6" t="s">
        <v>1137</v>
      </c>
      <c r="C1341" s="6">
        <v>2</v>
      </c>
      <c r="D1341" s="6">
        <v>2</v>
      </c>
      <c r="E1341" s="46" t="str">
        <f t="shared" si="63"/>
        <v>기사임</v>
      </c>
      <c r="F1341" s="81">
        <f>IF(E1341="기사임",(COUNTIF($B$2:B1341,B1341)-COUNTIFS($B$2:B1340,B1341,$E$2:E1340,"")),"")</f>
        <v>1</v>
      </c>
      <c r="G1341" s="46">
        <f>IF(F1341=1,COUNTIF($F$1:F1341,1),"")</f>
        <v>72</v>
      </c>
      <c r="H1341" s="46">
        <f t="shared" si="64"/>
        <v>0</v>
      </c>
      <c r="I1341" s="46" t="b">
        <f t="shared" si="65"/>
        <v>0</v>
      </c>
      <c r="J1341" s="46" t="str">
        <f>IF(I1341=FALSE,"",B1341&amp;"@"&amp;COUNTIFS($B$2:B1341,B1341,$I$2:I1341,TRUE))</f>
        <v/>
      </c>
    </row>
    <row r="1342" spans="1:10">
      <c r="A1342" s="6" t="s">
        <v>2280</v>
      </c>
      <c r="B1342" s="6" t="s">
        <v>704</v>
      </c>
      <c r="C1342" s="6">
        <v>2</v>
      </c>
      <c r="D1342" s="6">
        <v>2</v>
      </c>
      <c r="E1342" s="46" t="str">
        <f t="shared" si="63"/>
        <v>기사임</v>
      </c>
      <c r="F1342" s="81">
        <f>IF(E1342="기사임",(COUNTIF($B$2:B1342,B1342)-COUNTIFS($B$2:B1341,B1342,$E$2:E1341,"")),"")</f>
        <v>5</v>
      </c>
      <c r="G1342" s="46" t="str">
        <f>IF(F1342=1,COUNTIF($F$1:F1342,1),"")</f>
        <v/>
      </c>
      <c r="H1342" s="46">
        <f t="shared" si="64"/>
        <v>0</v>
      </c>
      <c r="I1342" s="46" t="b">
        <f t="shared" si="65"/>
        <v>0</v>
      </c>
      <c r="J1342" s="46" t="str">
        <f>IF(I1342=FALSE,"",B1342&amp;"@"&amp;COUNTIFS($B$2:B1342,B1342,$I$2:I1342,TRUE))</f>
        <v/>
      </c>
    </row>
    <row r="1343" spans="1:10">
      <c r="A1343" s="6" t="s">
        <v>2280</v>
      </c>
      <c r="B1343" s="6" t="s">
        <v>725</v>
      </c>
      <c r="C1343" s="6">
        <v>2</v>
      </c>
      <c r="D1343" s="6">
        <v>2</v>
      </c>
      <c r="E1343" s="46" t="str">
        <f t="shared" si="63"/>
        <v>기사임</v>
      </c>
      <c r="F1343" s="81">
        <f>IF(E1343="기사임",(COUNTIF($B$2:B1343,B1343)-COUNTIFS($B$2:B1342,B1343,$E$2:E1342,"")),"")</f>
        <v>6</v>
      </c>
      <c r="G1343" s="46" t="str">
        <f>IF(F1343=1,COUNTIF($F$1:F1343,1),"")</f>
        <v/>
      </c>
      <c r="H1343" s="46">
        <f t="shared" si="64"/>
        <v>0</v>
      </c>
      <c r="I1343" s="46" t="b">
        <f t="shared" si="65"/>
        <v>0</v>
      </c>
      <c r="J1343" s="46" t="str">
        <f>IF(I1343=FALSE,"",B1343&amp;"@"&amp;COUNTIFS($B$2:B1343,B1343,$I$2:I1343,TRUE))</f>
        <v/>
      </c>
    </row>
    <row r="1344" spans="1:10">
      <c r="A1344" s="6" t="s">
        <v>2280</v>
      </c>
      <c r="B1344" s="6" t="s">
        <v>1696</v>
      </c>
      <c r="C1344" s="6">
        <v>2</v>
      </c>
      <c r="D1344" s="6">
        <v>2</v>
      </c>
      <c r="E1344" s="46" t="str">
        <f t="shared" si="63"/>
        <v>기사임</v>
      </c>
      <c r="F1344" s="81">
        <f>IF(E1344="기사임",(COUNTIF($B$2:B1344,B1344)-COUNTIFS($B$2:B1343,B1344,$E$2:E1343,"")),"")</f>
        <v>4</v>
      </c>
      <c r="G1344" s="46" t="str">
        <f>IF(F1344=1,COUNTIF($F$1:F1344,1),"")</f>
        <v/>
      </c>
      <c r="H1344" s="46">
        <f t="shared" si="64"/>
        <v>0</v>
      </c>
      <c r="I1344" s="46" t="b">
        <f t="shared" si="65"/>
        <v>0</v>
      </c>
      <c r="J1344" s="46" t="str">
        <f>IF(I1344=FALSE,"",B1344&amp;"@"&amp;COUNTIFS($B$2:B1344,B1344,$I$2:I1344,TRUE))</f>
        <v/>
      </c>
    </row>
    <row r="1345" spans="1:10">
      <c r="A1345" s="6" t="s">
        <v>2280</v>
      </c>
      <c r="B1345" s="6" t="s">
        <v>693</v>
      </c>
      <c r="C1345" s="6">
        <v>2</v>
      </c>
      <c r="D1345" s="6">
        <v>2</v>
      </c>
      <c r="E1345" s="46" t="str">
        <f t="shared" si="63"/>
        <v>기사임</v>
      </c>
      <c r="F1345" s="81">
        <f>IF(E1345="기사임",(COUNTIF($B$2:B1345,B1345)-COUNTIFS($B$2:B1344,B1345,$E$2:E1344,"")),"")</f>
        <v>11</v>
      </c>
      <c r="G1345" s="46" t="str">
        <f>IF(F1345=1,COUNTIF($F$1:F1345,1),"")</f>
        <v/>
      </c>
      <c r="H1345" s="46">
        <f t="shared" si="64"/>
        <v>0</v>
      </c>
      <c r="I1345" s="46" t="b">
        <f t="shared" si="65"/>
        <v>0</v>
      </c>
      <c r="J1345" s="46" t="str">
        <f>IF(I1345=FALSE,"",B1345&amp;"@"&amp;COUNTIFS($B$2:B1345,B1345,$I$2:I1345,TRUE))</f>
        <v/>
      </c>
    </row>
    <row r="1346" spans="1:10">
      <c r="A1346" s="6" t="s">
        <v>2280</v>
      </c>
      <c r="B1346" s="6" t="s">
        <v>714</v>
      </c>
      <c r="C1346" s="6">
        <v>2</v>
      </c>
      <c r="D1346" s="6">
        <v>2</v>
      </c>
      <c r="E1346" s="46" t="str">
        <f t="shared" ref="E1346:E1409" si="66">IF(AND(LEFT(A1346,17)="/global/archives/",ISNUMBER(_xlfn.NUMBERVALUE(MID(A1346,18,1))),ISERROR(FIND("ckattempt",A1346)),ISERROR(FIND("preview",A1346))),"기사임","")</f>
        <v>기사임</v>
      </c>
      <c r="F1346" s="81">
        <f>IF(E1346="기사임",(COUNTIF($B$2:B1346,B1346)-COUNTIFS($B$2:B1345,B1346,$E$2:E1345,"")),"")</f>
        <v>6</v>
      </c>
      <c r="G1346" s="46" t="str">
        <f>IF(F1346=1,COUNTIF($F$1:F1346,1),"")</f>
        <v/>
      </c>
      <c r="H1346" s="46">
        <f t="shared" ref="H1346:H1409" si="67">COUNTIF($L$2:$L$4,B1346)</f>
        <v>0</v>
      </c>
      <c r="I1346" s="46" t="b">
        <f t="shared" si="65"/>
        <v>0</v>
      </c>
      <c r="J1346" s="46" t="str">
        <f>IF(I1346=FALSE,"",B1346&amp;"@"&amp;COUNTIFS($B$2:B1346,B1346,$I$2:I1346,TRUE))</f>
        <v/>
      </c>
    </row>
    <row r="1347" spans="1:10">
      <c r="A1347" s="6" t="s">
        <v>2282</v>
      </c>
      <c r="B1347" s="6" t="s">
        <v>681</v>
      </c>
      <c r="C1347" s="6">
        <v>2</v>
      </c>
      <c r="D1347" s="6">
        <v>2</v>
      </c>
      <c r="E1347" s="46" t="str">
        <f t="shared" si="66"/>
        <v>기사임</v>
      </c>
      <c r="F1347" s="81">
        <f>IF(E1347="기사임",(COUNTIF($B$2:B1347,B1347)-COUNTIFS($B$2:B1346,B1347,$E$2:E1346,"")),"")</f>
        <v>32</v>
      </c>
      <c r="G1347" s="46" t="str">
        <f>IF(F1347=1,COUNTIF($F$1:F1347,1),"")</f>
        <v/>
      </c>
      <c r="H1347" s="46">
        <f t="shared" si="67"/>
        <v>0</v>
      </c>
      <c r="I1347" s="46" t="b">
        <f t="shared" ref="I1347:I1410" si="68">AND(H1347=1,F1347&gt;=1,F1347&lt;&gt;"")</f>
        <v>0</v>
      </c>
      <c r="J1347" s="46" t="str">
        <f>IF(I1347=FALSE,"",B1347&amp;"@"&amp;COUNTIFS($B$2:B1347,B1347,$I$2:I1347,TRUE))</f>
        <v/>
      </c>
    </row>
    <row r="1348" spans="1:10">
      <c r="A1348" s="6" t="s">
        <v>2282</v>
      </c>
      <c r="B1348" s="6" t="s">
        <v>679</v>
      </c>
      <c r="C1348" s="6">
        <v>2</v>
      </c>
      <c r="D1348" s="6">
        <v>2</v>
      </c>
      <c r="E1348" s="46" t="str">
        <f t="shared" si="66"/>
        <v>기사임</v>
      </c>
      <c r="F1348" s="81">
        <f>IF(E1348="기사임",(COUNTIF($B$2:B1348,B1348)-COUNTIFS($B$2:B1347,B1348,$E$2:E1347,"")),"")</f>
        <v>36</v>
      </c>
      <c r="G1348" s="46" t="str">
        <f>IF(F1348=1,COUNTIF($F$1:F1348,1),"")</f>
        <v/>
      </c>
      <c r="H1348" s="46">
        <f t="shared" si="67"/>
        <v>0</v>
      </c>
      <c r="I1348" s="46" t="b">
        <f t="shared" si="68"/>
        <v>0</v>
      </c>
      <c r="J1348" s="46" t="str">
        <f>IF(I1348=FALSE,"",B1348&amp;"@"&amp;COUNTIFS($B$2:B1348,B1348,$I$2:I1348,TRUE))</f>
        <v/>
      </c>
    </row>
    <row r="1349" spans="1:10">
      <c r="A1349" s="6" t="s">
        <v>2282</v>
      </c>
      <c r="B1349" s="6" t="s">
        <v>697</v>
      </c>
      <c r="C1349" s="6">
        <v>2</v>
      </c>
      <c r="D1349" s="6">
        <v>2</v>
      </c>
      <c r="E1349" s="46" t="str">
        <f t="shared" si="66"/>
        <v>기사임</v>
      </c>
      <c r="F1349" s="81">
        <f>IF(E1349="기사임",(COUNTIF($B$2:B1349,B1349)-COUNTIFS($B$2:B1348,B1349,$E$2:E1348,"")),"")</f>
        <v>9</v>
      </c>
      <c r="G1349" s="46" t="str">
        <f>IF(F1349=1,COUNTIF($F$1:F1349,1),"")</f>
        <v/>
      </c>
      <c r="H1349" s="46">
        <f t="shared" si="67"/>
        <v>0</v>
      </c>
      <c r="I1349" s="46" t="b">
        <f t="shared" si="68"/>
        <v>0</v>
      </c>
      <c r="J1349" s="46" t="str">
        <f>IF(I1349=FALSE,"",B1349&amp;"@"&amp;COUNTIFS($B$2:B1349,B1349,$I$2:I1349,TRUE))</f>
        <v/>
      </c>
    </row>
    <row r="1350" spans="1:10">
      <c r="A1350" s="6" t="s">
        <v>2285</v>
      </c>
      <c r="B1350" s="6" t="s">
        <v>681</v>
      </c>
      <c r="C1350" s="6">
        <v>2</v>
      </c>
      <c r="D1350" s="6">
        <v>2</v>
      </c>
      <c r="E1350" s="46" t="str">
        <f t="shared" si="66"/>
        <v>기사임</v>
      </c>
      <c r="F1350" s="81">
        <f>IF(E1350="기사임",(COUNTIF($B$2:B1350,B1350)-COUNTIFS($B$2:B1349,B1350,$E$2:E1349,"")),"")</f>
        <v>33</v>
      </c>
      <c r="G1350" s="46" t="str">
        <f>IF(F1350=1,COUNTIF($F$1:F1350,1),"")</f>
        <v/>
      </c>
      <c r="H1350" s="46">
        <f t="shared" si="67"/>
        <v>0</v>
      </c>
      <c r="I1350" s="46" t="b">
        <f t="shared" si="68"/>
        <v>0</v>
      </c>
      <c r="J1350" s="46" t="str">
        <f>IF(I1350=FALSE,"",B1350&amp;"@"&amp;COUNTIFS($B$2:B1350,B1350,$I$2:I1350,TRUE))</f>
        <v/>
      </c>
    </row>
    <row r="1351" spans="1:10">
      <c r="A1351" s="6" t="s">
        <v>2285</v>
      </c>
      <c r="B1351" s="6" t="s">
        <v>679</v>
      </c>
      <c r="C1351" s="6">
        <v>2</v>
      </c>
      <c r="D1351" s="6">
        <v>2</v>
      </c>
      <c r="E1351" s="46" t="str">
        <f t="shared" si="66"/>
        <v>기사임</v>
      </c>
      <c r="F1351" s="81">
        <f>IF(E1351="기사임",(COUNTIF($B$2:B1351,B1351)-COUNTIFS($B$2:B1350,B1351,$E$2:E1350,"")),"")</f>
        <v>37</v>
      </c>
      <c r="G1351" s="46" t="str">
        <f>IF(F1351=1,COUNTIF($F$1:F1351,1),"")</f>
        <v/>
      </c>
      <c r="H1351" s="46">
        <f t="shared" si="67"/>
        <v>0</v>
      </c>
      <c r="I1351" s="46" t="b">
        <f t="shared" si="68"/>
        <v>0</v>
      </c>
      <c r="J1351" s="46" t="str">
        <f>IF(I1351=FALSE,"",B1351&amp;"@"&amp;COUNTIFS($B$2:B1351,B1351,$I$2:I1351,TRUE))</f>
        <v/>
      </c>
    </row>
    <row r="1352" spans="1:10">
      <c r="A1352" s="6" t="s">
        <v>2285</v>
      </c>
      <c r="B1352" s="6" t="s">
        <v>676</v>
      </c>
      <c r="C1352" s="6">
        <v>2</v>
      </c>
      <c r="D1352" s="6">
        <v>2</v>
      </c>
      <c r="E1352" s="46" t="str">
        <f t="shared" si="66"/>
        <v>기사임</v>
      </c>
      <c r="F1352" s="81">
        <f>IF(E1352="기사임",(COUNTIF($B$2:B1352,B1352)-COUNTIFS($B$2:B1351,B1352,$E$2:E1351,"")),"")</f>
        <v>137</v>
      </c>
      <c r="G1352" s="46" t="str">
        <f>IF(F1352=1,COUNTIF($F$1:F1352,1),"")</f>
        <v/>
      </c>
      <c r="H1352" s="46">
        <f t="shared" si="67"/>
        <v>0</v>
      </c>
      <c r="I1352" s="46" t="b">
        <f t="shared" si="68"/>
        <v>0</v>
      </c>
      <c r="J1352" s="46" t="str">
        <f>IF(I1352=FALSE,"",B1352&amp;"@"&amp;COUNTIFS($B$2:B1352,B1352,$I$2:I1352,TRUE))</f>
        <v/>
      </c>
    </row>
    <row r="1353" spans="1:10">
      <c r="A1353" s="6" t="s">
        <v>599</v>
      </c>
      <c r="B1353" s="6" t="s">
        <v>675</v>
      </c>
      <c r="C1353" s="6">
        <v>2</v>
      </c>
      <c r="D1353" s="6">
        <v>2</v>
      </c>
      <c r="E1353" s="46" t="str">
        <f t="shared" si="66"/>
        <v>기사임</v>
      </c>
      <c r="F1353" s="81">
        <f>IF(E1353="기사임",(COUNTIF($B$2:B1353,B1353)-COUNTIFS($B$2:B1352,B1353,$E$2:E1352,"")),"")</f>
        <v>151</v>
      </c>
      <c r="G1353" s="46" t="str">
        <f>IF(F1353=1,COUNTIF($F$1:F1353,1),"")</f>
        <v/>
      </c>
      <c r="H1353" s="46">
        <f t="shared" si="67"/>
        <v>1</v>
      </c>
      <c r="I1353" s="46" t="b">
        <f t="shared" si="68"/>
        <v>1</v>
      </c>
      <c r="J1353" s="46" t="str">
        <f>IF(I1353=FALSE,"",B1353&amp;"@"&amp;COUNTIFS($B$2:B1353,B1353,$I$2:I1353,TRUE))</f>
        <v>South Korea@151</v>
      </c>
    </row>
    <row r="1354" spans="1:10">
      <c r="A1354" s="6" t="s">
        <v>580</v>
      </c>
      <c r="B1354" s="6" t="s">
        <v>679</v>
      </c>
      <c r="C1354" s="6">
        <v>2</v>
      </c>
      <c r="D1354" s="6">
        <v>1</v>
      </c>
      <c r="E1354" s="46" t="str">
        <f t="shared" si="66"/>
        <v>기사임</v>
      </c>
      <c r="F1354" s="81">
        <f>IF(E1354="기사임",(COUNTIF($B$2:B1354,B1354)-COUNTIFS($B$2:B1353,B1354,$E$2:E1353,"")),"")</f>
        <v>38</v>
      </c>
      <c r="G1354" s="46" t="str">
        <f>IF(F1354=1,COUNTIF($F$1:F1354,1),"")</f>
        <v/>
      </c>
      <c r="H1354" s="46">
        <f t="shared" si="67"/>
        <v>0</v>
      </c>
      <c r="I1354" s="46" t="b">
        <f t="shared" si="68"/>
        <v>0</v>
      </c>
      <c r="J1354" s="46" t="str">
        <f>IF(I1354=FALSE,"",B1354&amp;"@"&amp;COUNTIFS($B$2:B1354,B1354,$I$2:I1354,TRUE))</f>
        <v/>
      </c>
    </row>
    <row r="1355" spans="1:10">
      <c r="A1355" s="6" t="s">
        <v>580</v>
      </c>
      <c r="B1355" s="6" t="s">
        <v>677</v>
      </c>
      <c r="C1355" s="6">
        <v>2</v>
      </c>
      <c r="D1355" s="6">
        <v>2</v>
      </c>
      <c r="E1355" s="46" t="str">
        <f t="shared" si="66"/>
        <v>기사임</v>
      </c>
      <c r="F1355" s="81">
        <f>IF(E1355="기사임",(COUNTIF($B$2:B1355,B1355)-COUNTIFS($B$2:B1354,B1355,$E$2:E1354,"")),"")</f>
        <v>129</v>
      </c>
      <c r="G1355" s="46" t="str">
        <f>IF(F1355=1,COUNTIF($F$1:F1355,1),"")</f>
        <v/>
      </c>
      <c r="H1355" s="46">
        <f t="shared" si="67"/>
        <v>0</v>
      </c>
      <c r="I1355" s="46" t="b">
        <f t="shared" si="68"/>
        <v>0</v>
      </c>
      <c r="J1355" s="46" t="str">
        <f>IF(I1355=FALSE,"",B1355&amp;"@"&amp;COUNTIFS($B$2:B1355,B1355,$I$2:I1355,TRUE))</f>
        <v/>
      </c>
    </row>
    <row r="1356" spans="1:10">
      <c r="A1356" s="6" t="s">
        <v>669</v>
      </c>
      <c r="B1356" s="6" t="s">
        <v>676</v>
      </c>
      <c r="C1356" s="6">
        <v>2</v>
      </c>
      <c r="D1356" s="6">
        <v>1</v>
      </c>
      <c r="E1356" s="46" t="str">
        <f t="shared" si="66"/>
        <v>기사임</v>
      </c>
      <c r="F1356" s="81">
        <f>IF(E1356="기사임",(COUNTIF($B$2:B1356,B1356)-COUNTIFS($B$2:B1355,B1356,$E$2:E1355,"")),"")</f>
        <v>138</v>
      </c>
      <c r="G1356" s="46" t="str">
        <f>IF(F1356=1,COUNTIF($F$1:F1356,1),"")</f>
        <v/>
      </c>
      <c r="H1356" s="46">
        <f t="shared" si="67"/>
        <v>0</v>
      </c>
      <c r="I1356" s="46" t="b">
        <f t="shared" si="68"/>
        <v>0</v>
      </c>
      <c r="J1356" s="46" t="str">
        <f>IF(I1356=FALSE,"",B1356&amp;"@"&amp;COUNTIFS($B$2:B1356,B1356,$I$2:I1356,TRUE))</f>
        <v/>
      </c>
    </row>
    <row r="1357" spans="1:10">
      <c r="A1357" s="6" t="s">
        <v>2295</v>
      </c>
      <c r="B1357" s="6" t="s">
        <v>679</v>
      </c>
      <c r="C1357" s="6">
        <v>2</v>
      </c>
      <c r="D1357" s="6">
        <v>2</v>
      </c>
      <c r="E1357" s="46" t="str">
        <f t="shared" si="66"/>
        <v>기사임</v>
      </c>
      <c r="F1357" s="81">
        <f>IF(E1357="기사임",(COUNTIF($B$2:B1357,B1357)-COUNTIFS($B$2:B1356,B1357,$E$2:E1356,"")),"")</f>
        <v>39</v>
      </c>
      <c r="G1357" s="46" t="str">
        <f>IF(F1357=1,COUNTIF($F$1:F1357,1),"")</f>
        <v/>
      </c>
      <c r="H1357" s="46">
        <f t="shared" si="67"/>
        <v>0</v>
      </c>
      <c r="I1357" s="46" t="b">
        <f t="shared" si="68"/>
        <v>0</v>
      </c>
      <c r="J1357" s="46" t="str">
        <f>IF(I1357=FALSE,"",B1357&amp;"@"&amp;COUNTIFS($B$2:B1357,B1357,$I$2:I1357,TRUE))</f>
        <v/>
      </c>
    </row>
    <row r="1358" spans="1:10">
      <c r="A1358" s="6" t="s">
        <v>2295</v>
      </c>
      <c r="B1358" s="6" t="s">
        <v>676</v>
      </c>
      <c r="C1358" s="6">
        <v>2</v>
      </c>
      <c r="D1358" s="6">
        <v>2</v>
      </c>
      <c r="E1358" s="46" t="str">
        <f t="shared" si="66"/>
        <v>기사임</v>
      </c>
      <c r="F1358" s="81">
        <f>IF(E1358="기사임",(COUNTIF($B$2:B1358,B1358)-COUNTIFS($B$2:B1357,B1358,$E$2:E1357,"")),"")</f>
        <v>139</v>
      </c>
      <c r="G1358" s="46" t="str">
        <f>IF(F1358=1,COUNTIF($F$1:F1358,1),"")</f>
        <v/>
      </c>
      <c r="H1358" s="46">
        <f t="shared" si="67"/>
        <v>0</v>
      </c>
      <c r="I1358" s="46" t="b">
        <f t="shared" si="68"/>
        <v>0</v>
      </c>
      <c r="J1358" s="46" t="str">
        <f>IF(I1358=FALSE,"",B1358&amp;"@"&amp;COUNTIFS($B$2:B1358,B1358,$I$2:I1358,TRUE))</f>
        <v/>
      </c>
    </row>
    <row r="1359" spans="1:10">
      <c r="A1359" s="6" t="s">
        <v>670</v>
      </c>
      <c r="B1359" s="6" t="s">
        <v>694</v>
      </c>
      <c r="C1359" s="6">
        <v>2</v>
      </c>
      <c r="D1359" s="6">
        <v>2</v>
      </c>
      <c r="E1359" s="46" t="str">
        <f t="shared" si="66"/>
        <v>기사임</v>
      </c>
      <c r="F1359" s="81">
        <f>IF(E1359="기사임",(COUNTIF($B$2:B1359,B1359)-COUNTIFS($B$2:B1358,B1359,$E$2:E1358,"")),"")</f>
        <v>20</v>
      </c>
      <c r="G1359" s="46" t="str">
        <f>IF(F1359=1,COUNTIF($F$1:F1359,1),"")</f>
        <v/>
      </c>
      <c r="H1359" s="46">
        <f t="shared" si="67"/>
        <v>1</v>
      </c>
      <c r="I1359" s="46" t="b">
        <f t="shared" si="68"/>
        <v>1</v>
      </c>
      <c r="J1359" s="46" t="str">
        <f>IF(I1359=FALSE,"",B1359&amp;"@"&amp;COUNTIFS($B$2:B1359,B1359,$I$2:I1359,TRUE))</f>
        <v>Vietnam@20</v>
      </c>
    </row>
    <row r="1360" spans="1:10">
      <c r="A1360" s="6" t="s">
        <v>607</v>
      </c>
      <c r="B1360" s="6" t="s">
        <v>680</v>
      </c>
      <c r="C1360" s="6">
        <v>2</v>
      </c>
      <c r="D1360" s="6">
        <v>3</v>
      </c>
      <c r="E1360" s="46" t="str">
        <f t="shared" si="66"/>
        <v>기사임</v>
      </c>
      <c r="F1360" s="81">
        <f>IF(E1360="기사임",(COUNTIF($B$2:B1360,B1360)-COUNTIFS($B$2:B1359,B1360,$E$2:E1359,"")),"")</f>
        <v>72</v>
      </c>
      <c r="G1360" s="46" t="str">
        <f>IF(F1360=1,COUNTIF($F$1:F1360,1),"")</f>
        <v/>
      </c>
      <c r="H1360" s="46">
        <f t="shared" si="67"/>
        <v>0</v>
      </c>
      <c r="I1360" s="46" t="b">
        <f t="shared" si="68"/>
        <v>0</v>
      </c>
      <c r="J1360" s="46" t="str">
        <f>IF(I1360=FALSE,"",B1360&amp;"@"&amp;COUNTIFS($B$2:B1360,B1360,$I$2:I1360,TRUE))</f>
        <v/>
      </c>
    </row>
    <row r="1361" spans="1:10">
      <c r="A1361" s="6" t="s">
        <v>536</v>
      </c>
      <c r="B1361" s="6" t="s">
        <v>686</v>
      </c>
      <c r="C1361" s="6">
        <v>2</v>
      </c>
      <c r="D1361" s="6">
        <v>2</v>
      </c>
      <c r="E1361" s="46" t="str">
        <f t="shared" si="66"/>
        <v>기사임</v>
      </c>
      <c r="F1361" s="81">
        <f>IF(E1361="기사임",(COUNTIF($B$2:B1361,B1361)-COUNTIFS($B$2:B1360,B1361,$E$2:E1360,"")),"")</f>
        <v>12</v>
      </c>
      <c r="G1361" s="46" t="str">
        <f>IF(F1361=1,COUNTIF($F$1:F1361,1),"")</f>
        <v/>
      </c>
      <c r="H1361" s="46">
        <f t="shared" si="67"/>
        <v>0</v>
      </c>
      <c r="I1361" s="46" t="b">
        <f t="shared" si="68"/>
        <v>0</v>
      </c>
      <c r="J1361" s="46" t="str">
        <f>IF(I1361=FALSE,"",B1361&amp;"@"&amp;COUNTIFS($B$2:B1361,B1361,$I$2:I1361,TRUE))</f>
        <v/>
      </c>
    </row>
    <row r="1362" spans="1:10">
      <c r="A1362" s="6" t="s">
        <v>621</v>
      </c>
      <c r="B1362" s="6" t="s">
        <v>688</v>
      </c>
      <c r="C1362" s="6">
        <v>2</v>
      </c>
      <c r="D1362" s="6">
        <v>2</v>
      </c>
      <c r="E1362" s="46" t="str">
        <f t="shared" si="66"/>
        <v>기사임</v>
      </c>
      <c r="F1362" s="81">
        <f>IF(E1362="기사임",(COUNTIF($B$2:B1362,B1362)-COUNTIFS($B$2:B1361,B1362,$E$2:E1361,"")),"")</f>
        <v>36</v>
      </c>
      <c r="G1362" s="46" t="str">
        <f>IF(F1362=1,COUNTIF($F$1:F1362,1),"")</f>
        <v/>
      </c>
      <c r="H1362" s="46">
        <f t="shared" si="67"/>
        <v>0</v>
      </c>
      <c r="I1362" s="46" t="b">
        <f t="shared" si="68"/>
        <v>0</v>
      </c>
      <c r="J1362" s="46" t="str">
        <f>IF(I1362=FALSE,"",B1362&amp;"@"&amp;COUNTIFS($B$2:B1362,B1362,$I$2:I1362,TRUE))</f>
        <v/>
      </c>
    </row>
    <row r="1363" spans="1:10">
      <c r="A1363" s="6" t="s">
        <v>590</v>
      </c>
      <c r="B1363" s="6" t="s">
        <v>715</v>
      </c>
      <c r="C1363" s="6">
        <v>2</v>
      </c>
      <c r="D1363" s="6">
        <v>2</v>
      </c>
      <c r="E1363" s="46" t="str">
        <f t="shared" si="66"/>
        <v>기사임</v>
      </c>
      <c r="F1363" s="81">
        <f>IF(E1363="기사임",(COUNTIF($B$2:B1363,B1363)-COUNTIFS($B$2:B1362,B1363,$E$2:E1362,"")),"")</f>
        <v>4</v>
      </c>
      <c r="G1363" s="46" t="str">
        <f>IF(F1363=1,COUNTIF($F$1:F1363,1),"")</f>
        <v/>
      </c>
      <c r="H1363" s="46">
        <f t="shared" si="67"/>
        <v>0</v>
      </c>
      <c r="I1363" s="46" t="b">
        <f t="shared" si="68"/>
        <v>0</v>
      </c>
      <c r="J1363" s="46" t="str">
        <f>IF(I1363=FALSE,"",B1363&amp;"@"&amp;COUNTIFS($B$2:B1363,B1363,$I$2:I1363,TRUE))</f>
        <v/>
      </c>
    </row>
    <row r="1364" spans="1:10">
      <c r="A1364" s="6" t="s">
        <v>492</v>
      </c>
      <c r="B1364" s="6" t="s">
        <v>704</v>
      </c>
      <c r="C1364" s="6">
        <v>2</v>
      </c>
      <c r="D1364" s="6">
        <v>2</v>
      </c>
      <c r="E1364" s="46" t="str">
        <f t="shared" si="66"/>
        <v>기사임</v>
      </c>
      <c r="F1364" s="81">
        <f>IF(E1364="기사임",(COUNTIF($B$2:B1364,B1364)-COUNTIFS($B$2:B1363,B1364,$E$2:E1363,"")),"")</f>
        <v>6</v>
      </c>
      <c r="G1364" s="46" t="str">
        <f>IF(F1364=1,COUNTIF($F$1:F1364,1),"")</f>
        <v/>
      </c>
      <c r="H1364" s="46">
        <f t="shared" si="67"/>
        <v>0</v>
      </c>
      <c r="I1364" s="46" t="b">
        <f t="shared" si="68"/>
        <v>0</v>
      </c>
      <c r="J1364" s="46" t="str">
        <f>IF(I1364=FALSE,"",B1364&amp;"@"&amp;COUNTIFS($B$2:B1364,B1364,$I$2:I1364,TRUE))</f>
        <v/>
      </c>
    </row>
    <row r="1365" spans="1:10">
      <c r="A1365" s="6" t="s">
        <v>492</v>
      </c>
      <c r="B1365" s="6" t="s">
        <v>689</v>
      </c>
      <c r="C1365" s="6">
        <v>2</v>
      </c>
      <c r="D1365" s="6">
        <v>2</v>
      </c>
      <c r="E1365" s="46" t="str">
        <f t="shared" si="66"/>
        <v>기사임</v>
      </c>
      <c r="F1365" s="81">
        <f>IF(E1365="기사임",(COUNTIF($B$2:B1365,B1365)-COUNTIFS($B$2:B1364,B1365,$E$2:E1364,"")),"")</f>
        <v>14</v>
      </c>
      <c r="G1365" s="46" t="str">
        <f>IF(F1365=1,COUNTIF($F$1:F1365,1),"")</f>
        <v/>
      </c>
      <c r="H1365" s="46">
        <f t="shared" si="67"/>
        <v>0</v>
      </c>
      <c r="I1365" s="46" t="b">
        <f t="shared" si="68"/>
        <v>0</v>
      </c>
      <c r="J1365" s="46" t="str">
        <f>IF(I1365=FALSE,"",B1365&amp;"@"&amp;COUNTIFS($B$2:B1365,B1365,$I$2:I1365,TRUE))</f>
        <v/>
      </c>
    </row>
    <row r="1366" spans="1:10">
      <c r="A1366" s="6" t="s">
        <v>492</v>
      </c>
      <c r="B1366" s="6" t="s">
        <v>711</v>
      </c>
      <c r="C1366" s="6">
        <v>2</v>
      </c>
      <c r="D1366" s="6">
        <v>1</v>
      </c>
      <c r="E1366" s="46" t="str">
        <f t="shared" si="66"/>
        <v>기사임</v>
      </c>
      <c r="F1366" s="81">
        <f>IF(E1366="기사임",(COUNTIF($B$2:B1366,B1366)-COUNTIFS($B$2:B1365,B1366,$E$2:E1365,"")),"")</f>
        <v>2</v>
      </c>
      <c r="G1366" s="46" t="str">
        <f>IF(F1366=1,COUNTIF($F$1:F1366,1),"")</f>
        <v/>
      </c>
      <c r="H1366" s="46">
        <f t="shared" si="67"/>
        <v>0</v>
      </c>
      <c r="I1366" s="46" t="b">
        <f t="shared" si="68"/>
        <v>0</v>
      </c>
      <c r="J1366" s="46" t="str">
        <f>IF(I1366=FALSE,"",B1366&amp;"@"&amp;COUNTIFS($B$2:B1366,B1366,$I$2:I1366,TRUE))</f>
        <v/>
      </c>
    </row>
    <row r="1367" spans="1:10">
      <c r="A1367" s="6" t="s">
        <v>492</v>
      </c>
      <c r="B1367" s="6" t="s">
        <v>714</v>
      </c>
      <c r="C1367" s="6">
        <v>2</v>
      </c>
      <c r="D1367" s="6">
        <v>2</v>
      </c>
      <c r="E1367" s="46" t="str">
        <f t="shared" si="66"/>
        <v>기사임</v>
      </c>
      <c r="F1367" s="81">
        <f>IF(E1367="기사임",(COUNTIF($B$2:B1367,B1367)-COUNTIFS($B$2:B1366,B1367,$E$2:E1366,"")),"")</f>
        <v>7</v>
      </c>
      <c r="G1367" s="46" t="str">
        <f>IF(F1367=1,COUNTIF($F$1:F1367,1),"")</f>
        <v/>
      </c>
      <c r="H1367" s="46">
        <f t="shared" si="67"/>
        <v>0</v>
      </c>
      <c r="I1367" s="46" t="b">
        <f t="shared" si="68"/>
        <v>0</v>
      </c>
      <c r="J1367" s="46" t="str">
        <f>IF(I1367=FALSE,"",B1367&amp;"@"&amp;COUNTIFS($B$2:B1367,B1367,$I$2:I1367,TRUE))</f>
        <v/>
      </c>
    </row>
    <row r="1368" spans="1:10">
      <c r="A1368" s="6" t="s">
        <v>492</v>
      </c>
      <c r="B1368" s="6" t="s">
        <v>703</v>
      </c>
      <c r="C1368" s="6">
        <v>2</v>
      </c>
      <c r="D1368" s="6">
        <v>2</v>
      </c>
      <c r="E1368" s="46" t="str">
        <f t="shared" si="66"/>
        <v>기사임</v>
      </c>
      <c r="F1368" s="81">
        <f>IF(E1368="기사임",(COUNTIF($B$2:B1368,B1368)-COUNTIFS($B$2:B1367,B1368,$E$2:E1367,"")),"")</f>
        <v>8</v>
      </c>
      <c r="G1368" s="46" t="str">
        <f>IF(F1368=1,COUNTIF($F$1:F1368,1),"")</f>
        <v/>
      </c>
      <c r="H1368" s="46">
        <f t="shared" si="67"/>
        <v>0</v>
      </c>
      <c r="I1368" s="46" t="b">
        <f t="shared" si="68"/>
        <v>0</v>
      </c>
      <c r="J1368" s="46" t="str">
        <f>IF(I1368=FALSE,"",B1368&amp;"@"&amp;COUNTIFS($B$2:B1368,B1368,$I$2:I1368,TRUE))</f>
        <v/>
      </c>
    </row>
    <row r="1369" spans="1:10">
      <c r="A1369" s="6" t="s">
        <v>565</v>
      </c>
      <c r="B1369" s="6" t="s">
        <v>678</v>
      </c>
      <c r="C1369" s="6">
        <v>2</v>
      </c>
      <c r="D1369" s="6">
        <v>2</v>
      </c>
      <c r="E1369" s="46" t="str">
        <f t="shared" si="66"/>
        <v>기사임</v>
      </c>
      <c r="F1369" s="81">
        <f>IF(E1369="기사임",(COUNTIF($B$2:B1369,B1369)-COUNTIFS($B$2:B1368,B1369,$E$2:E1368,"")),"")</f>
        <v>60</v>
      </c>
      <c r="G1369" s="46" t="str">
        <f>IF(F1369=1,COUNTIF($F$1:F1369,1),"")</f>
        <v/>
      </c>
      <c r="H1369" s="46">
        <f t="shared" si="67"/>
        <v>0</v>
      </c>
      <c r="I1369" s="46" t="b">
        <f t="shared" si="68"/>
        <v>0</v>
      </c>
      <c r="J1369" s="46" t="str">
        <f>IF(I1369=FALSE,"",B1369&amp;"@"&amp;COUNTIFS($B$2:B1369,B1369,$I$2:I1369,TRUE))</f>
        <v/>
      </c>
    </row>
    <row r="1370" spans="1:10">
      <c r="A1370" s="6" t="s">
        <v>565</v>
      </c>
      <c r="B1370" s="6" t="s">
        <v>684</v>
      </c>
      <c r="C1370" s="6">
        <v>2</v>
      </c>
      <c r="D1370" s="6">
        <v>3</v>
      </c>
      <c r="E1370" s="46" t="str">
        <f t="shared" si="66"/>
        <v>기사임</v>
      </c>
      <c r="F1370" s="81">
        <f>IF(E1370="기사임",(COUNTIF($B$2:B1370,B1370)-COUNTIFS($B$2:B1369,B1370,$E$2:E1369,"")),"")</f>
        <v>20</v>
      </c>
      <c r="G1370" s="46" t="str">
        <f>IF(F1370=1,COUNTIF($F$1:F1370,1),"")</f>
        <v/>
      </c>
      <c r="H1370" s="46">
        <f t="shared" si="67"/>
        <v>1</v>
      </c>
      <c r="I1370" s="46" t="b">
        <f t="shared" si="68"/>
        <v>1</v>
      </c>
      <c r="J1370" s="46" t="str">
        <f>IF(I1370=FALSE,"",B1370&amp;"@"&amp;COUNTIFS($B$2:B1370,B1370,$I$2:I1370,TRUE))</f>
        <v>Malaysia@20</v>
      </c>
    </row>
    <row r="1371" spans="1:10">
      <c r="A1371" s="6" t="s">
        <v>565</v>
      </c>
      <c r="B1371" s="6" t="s">
        <v>708</v>
      </c>
      <c r="C1371" s="6">
        <v>2</v>
      </c>
      <c r="D1371" s="6">
        <v>1</v>
      </c>
      <c r="E1371" s="46" t="str">
        <f t="shared" si="66"/>
        <v>기사임</v>
      </c>
      <c r="F1371" s="81">
        <f>IF(E1371="기사임",(COUNTIF($B$2:B1371,B1371)-COUNTIFS($B$2:B1370,B1371,$E$2:E1370,"")),"")</f>
        <v>3</v>
      </c>
      <c r="G1371" s="46" t="str">
        <f>IF(F1371=1,COUNTIF($F$1:F1371,1),"")</f>
        <v/>
      </c>
      <c r="H1371" s="46">
        <f t="shared" si="67"/>
        <v>0</v>
      </c>
      <c r="I1371" s="46" t="b">
        <f t="shared" si="68"/>
        <v>0</v>
      </c>
      <c r="J1371" s="46" t="str">
        <f>IF(I1371=FALSE,"",B1371&amp;"@"&amp;COUNTIFS($B$2:B1371,B1371,$I$2:I1371,TRUE))</f>
        <v/>
      </c>
    </row>
    <row r="1372" spans="1:10">
      <c r="A1372" s="6" t="s">
        <v>565</v>
      </c>
      <c r="B1372" s="6" t="s">
        <v>1272</v>
      </c>
      <c r="C1372" s="6">
        <v>2</v>
      </c>
      <c r="D1372" s="6">
        <v>1</v>
      </c>
      <c r="E1372" s="46" t="str">
        <f t="shared" si="66"/>
        <v>기사임</v>
      </c>
      <c r="F1372" s="81">
        <f>IF(E1372="기사임",(COUNTIF($B$2:B1372,B1372)-COUNTIFS($B$2:B1371,B1372,$E$2:E1371,"")),"")</f>
        <v>1</v>
      </c>
      <c r="G1372" s="46">
        <f>IF(F1372=1,COUNTIF($F$1:F1372,1),"")</f>
        <v>73</v>
      </c>
      <c r="H1372" s="46">
        <f t="shared" si="67"/>
        <v>0</v>
      </c>
      <c r="I1372" s="46" t="b">
        <f t="shared" si="68"/>
        <v>0</v>
      </c>
      <c r="J1372" s="46" t="str">
        <f>IF(I1372=FALSE,"",B1372&amp;"@"&amp;COUNTIFS($B$2:B1372,B1372,$I$2:I1372,TRUE))</f>
        <v/>
      </c>
    </row>
    <row r="1373" spans="1:10">
      <c r="A1373" s="6" t="s">
        <v>614</v>
      </c>
      <c r="B1373" s="6" t="s">
        <v>676</v>
      </c>
      <c r="C1373" s="6">
        <v>2</v>
      </c>
      <c r="D1373" s="6">
        <v>2</v>
      </c>
      <c r="E1373" s="46" t="str">
        <f t="shared" si="66"/>
        <v>기사임</v>
      </c>
      <c r="F1373" s="81">
        <f>IF(E1373="기사임",(COUNTIF($B$2:B1373,B1373)-COUNTIFS($B$2:B1372,B1373,$E$2:E1372,"")),"")</f>
        <v>140</v>
      </c>
      <c r="G1373" s="46" t="str">
        <f>IF(F1373=1,COUNTIF($F$1:F1373,1),"")</f>
        <v/>
      </c>
      <c r="H1373" s="46">
        <f t="shared" si="67"/>
        <v>0</v>
      </c>
      <c r="I1373" s="46" t="b">
        <f t="shared" si="68"/>
        <v>0</v>
      </c>
      <c r="J1373" s="46" t="str">
        <f>IF(I1373=FALSE,"",B1373&amp;"@"&amp;COUNTIFS($B$2:B1373,B1373,$I$2:I1373,TRUE))</f>
        <v/>
      </c>
    </row>
    <row r="1374" spans="1:10">
      <c r="A1374" s="6" t="s">
        <v>663</v>
      </c>
      <c r="B1374" s="6" t="s">
        <v>695</v>
      </c>
      <c r="C1374" s="6">
        <v>2</v>
      </c>
      <c r="D1374" s="6">
        <v>1</v>
      </c>
      <c r="E1374" s="46" t="str">
        <f t="shared" si="66"/>
        <v>기사임</v>
      </c>
      <c r="F1374" s="81">
        <f>IF(E1374="기사임",(COUNTIF($B$2:B1374,B1374)-COUNTIFS($B$2:B1373,B1374,$E$2:E1373,"")),"")</f>
        <v>13</v>
      </c>
      <c r="G1374" s="46" t="str">
        <f>IF(F1374=1,COUNTIF($F$1:F1374,1),"")</f>
        <v/>
      </c>
      <c r="H1374" s="46">
        <f t="shared" si="67"/>
        <v>0</v>
      </c>
      <c r="I1374" s="46" t="b">
        <f t="shared" si="68"/>
        <v>0</v>
      </c>
      <c r="J1374" s="46" t="str">
        <f>IF(I1374=FALSE,"",B1374&amp;"@"&amp;COUNTIFS($B$2:B1374,B1374,$I$2:I1374,TRUE))</f>
        <v/>
      </c>
    </row>
    <row r="1375" spans="1:10">
      <c r="A1375" s="6" t="s">
        <v>1310</v>
      </c>
      <c r="B1375" s="6" t="s">
        <v>681</v>
      </c>
      <c r="C1375" s="6">
        <v>2</v>
      </c>
      <c r="D1375" s="6">
        <v>3</v>
      </c>
      <c r="E1375" s="46" t="str">
        <f t="shared" si="66"/>
        <v>기사임</v>
      </c>
      <c r="F1375" s="81">
        <f>IF(E1375="기사임",(COUNTIF($B$2:B1375,B1375)-COUNTIFS($B$2:B1374,B1375,$E$2:E1374,"")),"")</f>
        <v>34</v>
      </c>
      <c r="G1375" s="46" t="str">
        <f>IF(F1375=1,COUNTIF($F$1:F1375,1),"")</f>
        <v/>
      </c>
      <c r="H1375" s="46">
        <f t="shared" si="67"/>
        <v>0</v>
      </c>
      <c r="I1375" s="46" t="b">
        <f t="shared" si="68"/>
        <v>0</v>
      </c>
      <c r="J1375" s="46" t="str">
        <f>IF(I1375=FALSE,"",B1375&amp;"@"&amp;COUNTIFS($B$2:B1375,B1375,$I$2:I1375,TRUE))</f>
        <v/>
      </c>
    </row>
    <row r="1376" spans="1:10">
      <c r="A1376" s="6" t="s">
        <v>581</v>
      </c>
      <c r="B1376" s="6" t="s">
        <v>690</v>
      </c>
      <c r="C1376" s="6">
        <v>2</v>
      </c>
      <c r="D1376" s="6">
        <v>2</v>
      </c>
      <c r="E1376" s="46" t="str">
        <f t="shared" si="66"/>
        <v>기사임</v>
      </c>
      <c r="F1376" s="81">
        <f>IF(E1376="기사임",(COUNTIF($B$2:B1376,B1376)-COUNTIFS($B$2:B1375,B1376,$E$2:E1375,"")),"")</f>
        <v>48</v>
      </c>
      <c r="G1376" s="46" t="str">
        <f>IF(F1376=1,COUNTIF($F$1:F1376,1),"")</f>
        <v/>
      </c>
      <c r="H1376" s="46">
        <f t="shared" si="67"/>
        <v>0</v>
      </c>
      <c r="I1376" s="46" t="b">
        <f t="shared" si="68"/>
        <v>0</v>
      </c>
      <c r="J1376" s="46" t="str">
        <f>IF(I1376=FALSE,"",B1376&amp;"@"&amp;COUNTIFS($B$2:B1376,B1376,$I$2:I1376,TRUE))</f>
        <v/>
      </c>
    </row>
    <row r="1377" spans="1:10">
      <c r="A1377" s="6" t="s">
        <v>581</v>
      </c>
      <c r="B1377" s="6" t="s">
        <v>676</v>
      </c>
      <c r="C1377" s="6">
        <v>2</v>
      </c>
      <c r="D1377" s="6">
        <v>2</v>
      </c>
      <c r="E1377" s="46" t="str">
        <f t="shared" si="66"/>
        <v>기사임</v>
      </c>
      <c r="F1377" s="81">
        <f>IF(E1377="기사임",(COUNTIF($B$2:B1377,B1377)-COUNTIFS($B$2:B1376,B1377,$E$2:E1376,"")),"")</f>
        <v>141</v>
      </c>
      <c r="G1377" s="46" t="str">
        <f>IF(F1377=1,COUNTIF($F$1:F1377,1),"")</f>
        <v/>
      </c>
      <c r="H1377" s="46">
        <f t="shared" si="67"/>
        <v>0</v>
      </c>
      <c r="I1377" s="46" t="b">
        <f t="shared" si="68"/>
        <v>0</v>
      </c>
      <c r="J1377" s="46" t="str">
        <f>IF(I1377=FALSE,"",B1377&amp;"@"&amp;COUNTIFS($B$2:B1377,B1377,$I$2:I1377,TRUE))</f>
        <v/>
      </c>
    </row>
    <row r="1378" spans="1:10">
      <c r="A1378" s="6" t="s">
        <v>961</v>
      </c>
      <c r="B1378" s="6" t="s">
        <v>723</v>
      </c>
      <c r="C1378" s="6">
        <v>2</v>
      </c>
      <c r="D1378" s="6">
        <v>1</v>
      </c>
      <c r="E1378" s="46" t="str">
        <f t="shared" si="66"/>
        <v>기사임</v>
      </c>
      <c r="F1378" s="81">
        <f>IF(E1378="기사임",(COUNTIF($B$2:B1378,B1378)-COUNTIFS($B$2:B1377,B1378,$E$2:E1377,"")),"")</f>
        <v>1</v>
      </c>
      <c r="G1378" s="46">
        <f>IF(F1378=1,COUNTIF($F$1:F1378,1),"")</f>
        <v>74</v>
      </c>
      <c r="H1378" s="46">
        <f t="shared" si="67"/>
        <v>0</v>
      </c>
      <c r="I1378" s="46" t="b">
        <f t="shared" si="68"/>
        <v>0</v>
      </c>
      <c r="J1378" s="46" t="str">
        <f>IF(I1378=FALSE,"",B1378&amp;"@"&amp;COUNTIFS($B$2:B1378,B1378,$I$2:I1378,TRUE))</f>
        <v/>
      </c>
    </row>
    <row r="1379" spans="1:10">
      <c r="A1379" s="6" t="s">
        <v>2296</v>
      </c>
      <c r="B1379" s="6" t="s">
        <v>676</v>
      </c>
      <c r="C1379" s="6">
        <v>2</v>
      </c>
      <c r="D1379" s="6">
        <v>2</v>
      </c>
      <c r="E1379" s="46" t="str">
        <f t="shared" si="66"/>
        <v>기사임</v>
      </c>
      <c r="F1379" s="81">
        <f>IF(E1379="기사임",(COUNTIF($B$2:B1379,B1379)-COUNTIFS($B$2:B1378,B1379,$E$2:E1378,"")),"")</f>
        <v>142</v>
      </c>
      <c r="G1379" s="46" t="str">
        <f>IF(F1379=1,COUNTIF($F$1:F1379,1),"")</f>
        <v/>
      </c>
      <c r="H1379" s="46">
        <f t="shared" si="67"/>
        <v>0</v>
      </c>
      <c r="I1379" s="46" t="b">
        <f t="shared" si="68"/>
        <v>0</v>
      </c>
      <c r="J1379" s="46" t="str">
        <f>IF(I1379=FALSE,"",B1379&amp;"@"&amp;COUNTIFS($B$2:B1379,B1379,$I$2:I1379,TRUE))</f>
        <v/>
      </c>
    </row>
    <row r="1380" spans="1:10">
      <c r="A1380" s="6" t="s">
        <v>575</v>
      </c>
      <c r="B1380" s="6" t="s">
        <v>677</v>
      </c>
      <c r="C1380" s="6">
        <v>2</v>
      </c>
      <c r="D1380" s="6">
        <v>2</v>
      </c>
      <c r="E1380" s="46" t="str">
        <f t="shared" si="66"/>
        <v>기사임</v>
      </c>
      <c r="F1380" s="81">
        <f>IF(E1380="기사임",(COUNTIF($B$2:B1380,B1380)-COUNTIFS($B$2:B1379,B1380,$E$2:E1379,"")),"")</f>
        <v>130</v>
      </c>
      <c r="G1380" s="46" t="str">
        <f>IF(F1380=1,COUNTIF($F$1:F1380,1),"")</f>
        <v/>
      </c>
      <c r="H1380" s="46">
        <f t="shared" si="67"/>
        <v>0</v>
      </c>
      <c r="I1380" s="46" t="b">
        <f t="shared" si="68"/>
        <v>0</v>
      </c>
      <c r="J1380" s="46" t="str">
        <f>IF(I1380=FALSE,"",B1380&amp;"@"&amp;COUNTIFS($B$2:B1380,B1380,$I$2:I1380,TRUE))</f>
        <v/>
      </c>
    </row>
    <row r="1381" spans="1:10">
      <c r="A1381" s="6" t="s">
        <v>575</v>
      </c>
      <c r="B1381" s="6" t="s">
        <v>708</v>
      </c>
      <c r="C1381" s="6">
        <v>2</v>
      </c>
      <c r="D1381" s="6">
        <v>2</v>
      </c>
      <c r="E1381" s="46" t="str">
        <f t="shared" si="66"/>
        <v>기사임</v>
      </c>
      <c r="F1381" s="81">
        <f>IF(E1381="기사임",(COUNTIF($B$2:B1381,B1381)-COUNTIFS($B$2:B1380,B1381,$E$2:E1380,"")),"")</f>
        <v>4</v>
      </c>
      <c r="G1381" s="46" t="str">
        <f>IF(F1381=1,COUNTIF($F$1:F1381,1),"")</f>
        <v/>
      </c>
      <c r="H1381" s="46">
        <f t="shared" si="67"/>
        <v>0</v>
      </c>
      <c r="I1381" s="46" t="b">
        <f t="shared" si="68"/>
        <v>0</v>
      </c>
      <c r="J1381" s="46" t="str">
        <f>IF(I1381=FALSE,"",B1381&amp;"@"&amp;COUNTIFS($B$2:B1381,B1381,$I$2:I1381,TRUE))</f>
        <v/>
      </c>
    </row>
    <row r="1382" spans="1:10">
      <c r="A1382" s="6" t="s">
        <v>575</v>
      </c>
      <c r="B1382" s="6" t="s">
        <v>690</v>
      </c>
      <c r="C1382" s="6">
        <v>2</v>
      </c>
      <c r="D1382" s="6">
        <v>2</v>
      </c>
      <c r="E1382" s="46" t="str">
        <f t="shared" si="66"/>
        <v>기사임</v>
      </c>
      <c r="F1382" s="81">
        <f>IF(E1382="기사임",(COUNTIF($B$2:B1382,B1382)-COUNTIFS($B$2:B1381,B1382,$E$2:E1381,"")),"")</f>
        <v>49</v>
      </c>
      <c r="G1382" s="46" t="str">
        <f>IF(F1382=1,COUNTIF($F$1:F1382,1),"")</f>
        <v/>
      </c>
      <c r="H1382" s="46">
        <f t="shared" si="67"/>
        <v>0</v>
      </c>
      <c r="I1382" s="46" t="b">
        <f t="shared" si="68"/>
        <v>0</v>
      </c>
      <c r="J1382" s="46" t="str">
        <f>IF(I1382=FALSE,"",B1382&amp;"@"&amp;COUNTIFS($B$2:B1382,B1382,$I$2:I1382,TRUE))</f>
        <v/>
      </c>
    </row>
    <row r="1383" spans="1:10">
      <c r="A1383" s="6" t="s">
        <v>584</v>
      </c>
      <c r="B1383" s="6" t="s">
        <v>678</v>
      </c>
      <c r="C1383" s="6">
        <v>2</v>
      </c>
      <c r="D1383" s="6">
        <v>2</v>
      </c>
      <c r="E1383" s="46" t="str">
        <f t="shared" si="66"/>
        <v>기사임</v>
      </c>
      <c r="F1383" s="81">
        <f>IF(E1383="기사임",(COUNTIF($B$2:B1383,B1383)-COUNTIFS($B$2:B1382,B1383,$E$2:E1382,"")),"")</f>
        <v>61</v>
      </c>
      <c r="G1383" s="46" t="str">
        <f>IF(F1383=1,COUNTIF($F$1:F1383,1),"")</f>
        <v/>
      </c>
      <c r="H1383" s="46">
        <f t="shared" si="67"/>
        <v>0</v>
      </c>
      <c r="I1383" s="46" t="b">
        <f t="shared" si="68"/>
        <v>0</v>
      </c>
      <c r="J1383" s="46" t="str">
        <f>IF(I1383=FALSE,"",B1383&amp;"@"&amp;COUNTIFS($B$2:B1383,B1383,$I$2:I1383,TRUE))</f>
        <v/>
      </c>
    </row>
    <row r="1384" spans="1:10">
      <c r="A1384" s="6" t="s">
        <v>584</v>
      </c>
      <c r="B1384" s="6" t="s">
        <v>680</v>
      </c>
      <c r="C1384" s="6">
        <v>2</v>
      </c>
      <c r="D1384" s="6">
        <v>3</v>
      </c>
      <c r="E1384" s="46" t="str">
        <f t="shared" si="66"/>
        <v>기사임</v>
      </c>
      <c r="F1384" s="81">
        <f>IF(E1384="기사임",(COUNTIF($B$2:B1384,B1384)-COUNTIFS($B$2:B1383,B1384,$E$2:E1383,"")),"")</f>
        <v>73</v>
      </c>
      <c r="G1384" s="46" t="str">
        <f>IF(F1384=1,COUNTIF($F$1:F1384,1),"")</f>
        <v/>
      </c>
      <c r="H1384" s="46">
        <f t="shared" si="67"/>
        <v>0</v>
      </c>
      <c r="I1384" s="46" t="b">
        <f t="shared" si="68"/>
        <v>0</v>
      </c>
      <c r="J1384" s="46" t="str">
        <f>IF(I1384=FALSE,"",B1384&amp;"@"&amp;COUNTIFS($B$2:B1384,B1384,$I$2:I1384,TRUE))</f>
        <v/>
      </c>
    </row>
    <row r="1385" spans="1:10">
      <c r="A1385" s="6" t="s">
        <v>1514</v>
      </c>
      <c r="B1385" s="6" t="s">
        <v>676</v>
      </c>
      <c r="C1385" s="6">
        <v>2</v>
      </c>
      <c r="D1385" s="6">
        <v>1</v>
      </c>
      <c r="E1385" s="46" t="str">
        <f t="shared" si="66"/>
        <v>기사임</v>
      </c>
      <c r="F1385" s="81">
        <f>IF(E1385="기사임",(COUNTIF($B$2:B1385,B1385)-COUNTIFS($B$2:B1384,B1385,$E$2:E1384,"")),"")</f>
        <v>143</v>
      </c>
      <c r="G1385" s="46" t="str">
        <f>IF(F1385=1,COUNTIF($F$1:F1385,1),"")</f>
        <v/>
      </c>
      <c r="H1385" s="46">
        <f t="shared" si="67"/>
        <v>0</v>
      </c>
      <c r="I1385" s="46" t="b">
        <f t="shared" si="68"/>
        <v>0</v>
      </c>
      <c r="J1385" s="46" t="str">
        <f>IF(I1385=FALSE,"",B1385&amp;"@"&amp;COUNTIFS($B$2:B1385,B1385,$I$2:I1385,TRUE))</f>
        <v/>
      </c>
    </row>
    <row r="1386" spans="1:10">
      <c r="A1386" s="6" t="s">
        <v>591</v>
      </c>
      <c r="B1386" s="6" t="s">
        <v>721</v>
      </c>
      <c r="C1386" s="6">
        <v>2</v>
      </c>
      <c r="D1386" s="6">
        <v>1</v>
      </c>
      <c r="E1386" s="46" t="str">
        <f t="shared" si="66"/>
        <v>기사임</v>
      </c>
      <c r="F1386" s="81">
        <f>IF(E1386="기사임",(COUNTIF($B$2:B1386,B1386)-COUNTIFS($B$2:B1385,B1386,$E$2:E1385,"")),"")</f>
        <v>7</v>
      </c>
      <c r="G1386" s="46" t="str">
        <f>IF(F1386=1,COUNTIF($F$1:F1386,1),"")</f>
        <v/>
      </c>
      <c r="H1386" s="46">
        <f t="shared" si="67"/>
        <v>0</v>
      </c>
      <c r="I1386" s="46" t="b">
        <f t="shared" si="68"/>
        <v>0</v>
      </c>
      <c r="J1386" s="46" t="str">
        <f>IF(I1386=FALSE,"",B1386&amp;"@"&amp;COUNTIFS($B$2:B1386,B1386,$I$2:I1386,TRUE))</f>
        <v/>
      </c>
    </row>
    <row r="1387" spans="1:10">
      <c r="A1387" s="6" t="s">
        <v>591</v>
      </c>
      <c r="B1387" s="6" t="s">
        <v>695</v>
      </c>
      <c r="C1387" s="6">
        <v>2</v>
      </c>
      <c r="D1387" s="6">
        <v>1</v>
      </c>
      <c r="E1387" s="46" t="str">
        <f t="shared" si="66"/>
        <v>기사임</v>
      </c>
      <c r="F1387" s="81">
        <f>IF(E1387="기사임",(COUNTIF($B$2:B1387,B1387)-COUNTIFS($B$2:B1386,B1387,$E$2:E1386,"")),"")</f>
        <v>14</v>
      </c>
      <c r="G1387" s="46" t="str">
        <f>IF(F1387=1,COUNTIF($F$1:F1387,1),"")</f>
        <v/>
      </c>
      <c r="H1387" s="46">
        <f t="shared" si="67"/>
        <v>0</v>
      </c>
      <c r="I1387" s="46" t="b">
        <f t="shared" si="68"/>
        <v>0</v>
      </c>
      <c r="J1387" s="46" t="str">
        <f>IF(I1387=FALSE,"",B1387&amp;"@"&amp;COUNTIFS($B$2:B1387,B1387,$I$2:I1387,TRUE))</f>
        <v/>
      </c>
    </row>
    <row r="1388" spans="1:10">
      <c r="A1388" s="6" t="s">
        <v>591</v>
      </c>
      <c r="B1388" s="6" t="s">
        <v>676</v>
      </c>
      <c r="C1388" s="6">
        <v>2</v>
      </c>
      <c r="D1388" s="6">
        <v>2</v>
      </c>
      <c r="E1388" s="46" t="str">
        <f t="shared" si="66"/>
        <v>기사임</v>
      </c>
      <c r="F1388" s="81">
        <f>IF(E1388="기사임",(COUNTIF($B$2:B1388,B1388)-COUNTIFS($B$2:B1387,B1388,$E$2:E1387,"")),"")</f>
        <v>144</v>
      </c>
      <c r="G1388" s="46" t="str">
        <f>IF(F1388=1,COUNTIF($F$1:F1388,1),"")</f>
        <v/>
      </c>
      <c r="H1388" s="46">
        <f t="shared" si="67"/>
        <v>0</v>
      </c>
      <c r="I1388" s="46" t="b">
        <f t="shared" si="68"/>
        <v>0</v>
      </c>
      <c r="J1388" s="46" t="str">
        <f>IF(I1388=FALSE,"",B1388&amp;"@"&amp;COUNTIFS($B$2:B1388,B1388,$I$2:I1388,TRUE))</f>
        <v/>
      </c>
    </row>
    <row r="1389" spans="1:10">
      <c r="A1389" s="6" t="s">
        <v>635</v>
      </c>
      <c r="B1389" s="6" t="s">
        <v>680</v>
      </c>
      <c r="C1389" s="6">
        <v>2</v>
      </c>
      <c r="D1389" s="6">
        <v>2</v>
      </c>
      <c r="E1389" s="46" t="str">
        <f t="shared" si="66"/>
        <v>기사임</v>
      </c>
      <c r="F1389" s="81">
        <f>IF(E1389="기사임",(COUNTIF($B$2:B1389,B1389)-COUNTIFS($B$2:B1388,B1389,$E$2:E1388,"")),"")</f>
        <v>74</v>
      </c>
      <c r="G1389" s="46" t="str">
        <f>IF(F1389=1,COUNTIF($F$1:F1389,1),"")</f>
        <v/>
      </c>
      <c r="H1389" s="46">
        <f t="shared" si="67"/>
        <v>0</v>
      </c>
      <c r="I1389" s="46" t="b">
        <f t="shared" si="68"/>
        <v>0</v>
      </c>
      <c r="J1389" s="46" t="str">
        <f>IF(I1389=FALSE,"",B1389&amp;"@"&amp;COUNTIFS($B$2:B1389,B1389,$I$2:I1389,TRUE))</f>
        <v/>
      </c>
    </row>
    <row r="1390" spans="1:10">
      <c r="A1390" s="6" t="s">
        <v>635</v>
      </c>
      <c r="B1390" s="6" t="s">
        <v>676</v>
      </c>
      <c r="C1390" s="6">
        <v>2</v>
      </c>
      <c r="D1390" s="6">
        <v>2</v>
      </c>
      <c r="E1390" s="46" t="str">
        <f t="shared" si="66"/>
        <v>기사임</v>
      </c>
      <c r="F1390" s="81">
        <f>IF(E1390="기사임",(COUNTIF($B$2:B1390,B1390)-COUNTIFS($B$2:B1389,B1390,$E$2:E1389,"")),"")</f>
        <v>145</v>
      </c>
      <c r="G1390" s="46" t="str">
        <f>IF(F1390=1,COUNTIF($F$1:F1390,1),"")</f>
        <v/>
      </c>
      <c r="H1390" s="46">
        <f t="shared" si="67"/>
        <v>0</v>
      </c>
      <c r="I1390" s="46" t="b">
        <f t="shared" si="68"/>
        <v>0</v>
      </c>
      <c r="J1390" s="46" t="str">
        <f>IF(I1390=FALSE,"",B1390&amp;"@"&amp;COUNTIFS($B$2:B1390,B1390,$I$2:I1390,TRUE))</f>
        <v/>
      </c>
    </row>
    <row r="1391" spans="1:10">
      <c r="A1391" s="6" t="s">
        <v>636</v>
      </c>
      <c r="B1391" s="6" t="s">
        <v>708</v>
      </c>
      <c r="C1391" s="6">
        <v>2</v>
      </c>
      <c r="D1391" s="6">
        <v>2</v>
      </c>
      <c r="E1391" s="46" t="str">
        <f t="shared" si="66"/>
        <v>기사임</v>
      </c>
      <c r="F1391" s="81">
        <f>IF(E1391="기사임",(COUNTIF($B$2:B1391,B1391)-COUNTIFS($B$2:B1390,B1391,$E$2:E1390,"")),"")</f>
        <v>5</v>
      </c>
      <c r="G1391" s="46" t="str">
        <f>IF(F1391=1,COUNTIF($F$1:F1391,1),"")</f>
        <v/>
      </c>
      <c r="H1391" s="46">
        <f t="shared" si="67"/>
        <v>0</v>
      </c>
      <c r="I1391" s="46" t="b">
        <f t="shared" si="68"/>
        <v>0</v>
      </c>
      <c r="J1391" s="46" t="str">
        <f>IF(I1391=FALSE,"",B1391&amp;"@"&amp;COUNTIFS($B$2:B1391,B1391,$I$2:I1391,TRUE))</f>
        <v/>
      </c>
    </row>
    <row r="1392" spans="1:10">
      <c r="A1392" s="6" t="s">
        <v>623</v>
      </c>
      <c r="B1392" s="6" t="s">
        <v>675</v>
      </c>
      <c r="C1392" s="6">
        <v>2</v>
      </c>
      <c r="D1392" s="6">
        <v>3</v>
      </c>
      <c r="E1392" s="46" t="str">
        <f t="shared" si="66"/>
        <v>기사임</v>
      </c>
      <c r="F1392" s="81">
        <f>IF(E1392="기사임",(COUNTIF($B$2:B1392,B1392)-COUNTIFS($B$2:B1391,B1392,$E$2:E1391,"")),"")</f>
        <v>152</v>
      </c>
      <c r="G1392" s="46" t="str">
        <f>IF(F1392=1,COUNTIF($F$1:F1392,1),"")</f>
        <v/>
      </c>
      <c r="H1392" s="46">
        <f t="shared" si="67"/>
        <v>1</v>
      </c>
      <c r="I1392" s="46" t="b">
        <f t="shared" si="68"/>
        <v>1</v>
      </c>
      <c r="J1392" s="46" t="str">
        <f>IF(I1392=FALSE,"",B1392&amp;"@"&amp;COUNTIFS($B$2:B1392,B1392,$I$2:I1392,TRUE))</f>
        <v>South Korea@152</v>
      </c>
    </row>
    <row r="1393" spans="1:10">
      <c r="A1393" s="6" t="s">
        <v>623</v>
      </c>
      <c r="B1393" s="6" t="s">
        <v>1378</v>
      </c>
      <c r="C1393" s="6">
        <v>2</v>
      </c>
      <c r="D1393" s="6">
        <v>2</v>
      </c>
      <c r="E1393" s="46" t="str">
        <f t="shared" si="66"/>
        <v>기사임</v>
      </c>
      <c r="F1393" s="81">
        <f>IF(E1393="기사임",(COUNTIF($B$2:B1393,B1393)-COUNTIFS($B$2:B1392,B1393,$E$2:E1392,"")),"")</f>
        <v>2</v>
      </c>
      <c r="G1393" s="46" t="str">
        <f>IF(F1393=1,COUNTIF($F$1:F1393,1),"")</f>
        <v/>
      </c>
      <c r="H1393" s="46">
        <f t="shared" si="67"/>
        <v>0</v>
      </c>
      <c r="I1393" s="46" t="b">
        <f t="shared" si="68"/>
        <v>0</v>
      </c>
      <c r="J1393" s="46" t="str">
        <f>IF(I1393=FALSE,"",B1393&amp;"@"&amp;COUNTIFS($B$2:B1393,B1393,$I$2:I1393,TRUE))</f>
        <v/>
      </c>
    </row>
    <row r="1394" spans="1:10">
      <c r="A1394" s="6" t="s">
        <v>511</v>
      </c>
      <c r="B1394" s="6" t="s">
        <v>688</v>
      </c>
      <c r="C1394" s="6">
        <v>2</v>
      </c>
      <c r="D1394" s="6">
        <v>3</v>
      </c>
      <c r="E1394" s="46" t="str">
        <f t="shared" si="66"/>
        <v>기사임</v>
      </c>
      <c r="F1394" s="81">
        <f>IF(E1394="기사임",(COUNTIF($B$2:B1394,B1394)-COUNTIFS($B$2:B1393,B1394,$E$2:E1393,"")),"")</f>
        <v>37</v>
      </c>
      <c r="G1394" s="46" t="str">
        <f>IF(F1394=1,COUNTIF($F$1:F1394,1),"")</f>
        <v/>
      </c>
      <c r="H1394" s="46">
        <f t="shared" si="67"/>
        <v>0</v>
      </c>
      <c r="I1394" s="46" t="b">
        <f t="shared" si="68"/>
        <v>0</v>
      </c>
      <c r="J1394" s="46" t="str">
        <f>IF(I1394=FALSE,"",B1394&amp;"@"&amp;COUNTIFS($B$2:B1394,B1394,$I$2:I1394,TRUE))</f>
        <v/>
      </c>
    </row>
    <row r="1395" spans="1:10">
      <c r="A1395" s="6" t="s">
        <v>511</v>
      </c>
      <c r="B1395" s="6" t="s">
        <v>706</v>
      </c>
      <c r="C1395" s="6">
        <v>2</v>
      </c>
      <c r="D1395" s="6">
        <v>2</v>
      </c>
      <c r="E1395" s="46" t="str">
        <f t="shared" si="66"/>
        <v>기사임</v>
      </c>
      <c r="F1395" s="81">
        <f>IF(E1395="기사임",(COUNTIF($B$2:B1395,B1395)-COUNTIFS($B$2:B1394,B1395,$E$2:E1394,"")),"")</f>
        <v>2</v>
      </c>
      <c r="G1395" s="46" t="str">
        <f>IF(F1395=1,COUNTIF($F$1:F1395,1),"")</f>
        <v/>
      </c>
      <c r="H1395" s="46">
        <f t="shared" si="67"/>
        <v>0</v>
      </c>
      <c r="I1395" s="46" t="b">
        <f t="shared" si="68"/>
        <v>0</v>
      </c>
      <c r="J1395" s="46" t="str">
        <f>IF(I1395=FALSE,"",B1395&amp;"@"&amp;COUNTIFS($B$2:B1395,B1395,$I$2:I1395,TRUE))</f>
        <v/>
      </c>
    </row>
    <row r="1396" spans="1:10">
      <c r="A1396" s="6" t="s">
        <v>2196</v>
      </c>
      <c r="B1396" s="6" t="s">
        <v>684</v>
      </c>
      <c r="C1396" s="6">
        <v>2</v>
      </c>
      <c r="D1396" s="6">
        <v>2</v>
      </c>
      <c r="E1396" s="46" t="str">
        <f t="shared" si="66"/>
        <v>기사임</v>
      </c>
      <c r="F1396" s="81">
        <f>IF(E1396="기사임",(COUNTIF($B$2:B1396,B1396)-COUNTIFS($B$2:B1395,B1396,$E$2:E1395,"")),"")</f>
        <v>21</v>
      </c>
      <c r="G1396" s="46" t="str">
        <f>IF(F1396=1,COUNTIF($F$1:F1396,1),"")</f>
        <v/>
      </c>
      <c r="H1396" s="46">
        <f t="shared" si="67"/>
        <v>1</v>
      </c>
      <c r="I1396" s="46" t="b">
        <f t="shared" si="68"/>
        <v>1</v>
      </c>
      <c r="J1396" s="46" t="str">
        <f>IF(I1396=FALSE,"",B1396&amp;"@"&amp;COUNTIFS($B$2:B1396,B1396,$I$2:I1396,TRUE))</f>
        <v>Malaysia@21</v>
      </c>
    </row>
    <row r="1397" spans="1:10">
      <c r="A1397" s="6" t="s">
        <v>2196</v>
      </c>
      <c r="B1397" s="6" t="s">
        <v>675</v>
      </c>
      <c r="C1397" s="6">
        <v>2</v>
      </c>
      <c r="D1397" s="6">
        <v>2</v>
      </c>
      <c r="E1397" s="46" t="str">
        <f t="shared" si="66"/>
        <v>기사임</v>
      </c>
      <c r="F1397" s="81">
        <f>IF(E1397="기사임",(COUNTIF($B$2:B1397,B1397)-COUNTIFS($B$2:B1396,B1397,$E$2:E1396,"")),"")</f>
        <v>153</v>
      </c>
      <c r="G1397" s="46" t="str">
        <f>IF(F1397=1,COUNTIF($F$1:F1397,1),"")</f>
        <v/>
      </c>
      <c r="H1397" s="46">
        <f t="shared" si="67"/>
        <v>1</v>
      </c>
      <c r="I1397" s="46" t="b">
        <f t="shared" si="68"/>
        <v>1</v>
      </c>
      <c r="J1397" s="46" t="str">
        <f>IF(I1397=FALSE,"",B1397&amp;"@"&amp;COUNTIFS($B$2:B1397,B1397,$I$2:I1397,TRUE))</f>
        <v>South Korea@153</v>
      </c>
    </row>
    <row r="1398" spans="1:10">
      <c r="A1398" s="6" t="s">
        <v>1374</v>
      </c>
      <c r="B1398" s="6" t="s">
        <v>676</v>
      </c>
      <c r="C1398" s="6">
        <v>2</v>
      </c>
      <c r="D1398" s="6">
        <v>2</v>
      </c>
      <c r="E1398" s="46" t="str">
        <f t="shared" si="66"/>
        <v>기사임</v>
      </c>
      <c r="F1398" s="81">
        <f>IF(E1398="기사임",(COUNTIF($B$2:B1398,B1398)-COUNTIFS($B$2:B1397,B1398,$E$2:E1397,"")),"")</f>
        <v>146</v>
      </c>
      <c r="G1398" s="46" t="str">
        <f>IF(F1398=1,COUNTIF($F$1:F1398,1),"")</f>
        <v/>
      </c>
      <c r="H1398" s="46">
        <f t="shared" si="67"/>
        <v>0</v>
      </c>
      <c r="I1398" s="46" t="b">
        <f t="shared" si="68"/>
        <v>0</v>
      </c>
      <c r="J1398" s="46" t="str">
        <f>IF(I1398=FALSE,"",B1398&amp;"@"&amp;COUNTIFS($B$2:B1398,B1398,$I$2:I1398,TRUE))</f>
        <v/>
      </c>
    </row>
    <row r="1399" spans="1:10">
      <c r="A1399" s="6" t="s">
        <v>2208</v>
      </c>
      <c r="B1399" s="6" t="s">
        <v>675</v>
      </c>
      <c r="C1399" s="6">
        <v>2</v>
      </c>
      <c r="D1399" s="6">
        <v>2</v>
      </c>
      <c r="E1399" s="46" t="str">
        <f t="shared" si="66"/>
        <v>기사임</v>
      </c>
      <c r="F1399" s="81">
        <f>IF(E1399="기사임",(COUNTIF($B$2:B1399,B1399)-COUNTIFS($B$2:B1398,B1399,$E$2:E1398,"")),"")</f>
        <v>154</v>
      </c>
      <c r="G1399" s="46" t="str">
        <f>IF(F1399=1,COUNTIF($F$1:F1399,1),"")</f>
        <v/>
      </c>
      <c r="H1399" s="46">
        <f t="shared" si="67"/>
        <v>1</v>
      </c>
      <c r="I1399" s="46" t="b">
        <f t="shared" si="68"/>
        <v>1</v>
      </c>
      <c r="J1399" s="46" t="str">
        <f>IF(I1399=FALSE,"",B1399&amp;"@"&amp;COUNTIFS($B$2:B1399,B1399,$I$2:I1399,TRUE))</f>
        <v>South Korea@154</v>
      </c>
    </row>
    <row r="1400" spans="1:10">
      <c r="A1400" s="6" t="s">
        <v>2055</v>
      </c>
      <c r="B1400" s="6" t="s">
        <v>676</v>
      </c>
      <c r="C1400" s="6">
        <v>2</v>
      </c>
      <c r="D1400" s="6">
        <v>2</v>
      </c>
      <c r="E1400" s="46" t="str">
        <f t="shared" si="66"/>
        <v>기사임</v>
      </c>
      <c r="F1400" s="81">
        <f>IF(E1400="기사임",(COUNTIF($B$2:B1400,B1400)-COUNTIFS($B$2:B1399,B1400,$E$2:E1399,"")),"")</f>
        <v>147</v>
      </c>
      <c r="G1400" s="46" t="str">
        <f>IF(F1400=1,COUNTIF($F$1:F1400,1),"")</f>
        <v/>
      </c>
      <c r="H1400" s="46">
        <f t="shared" si="67"/>
        <v>0</v>
      </c>
      <c r="I1400" s="46" t="b">
        <f t="shared" si="68"/>
        <v>0</v>
      </c>
      <c r="J1400" s="46" t="str">
        <f>IF(I1400=FALSE,"",B1400&amp;"@"&amp;COUNTIFS($B$2:B1400,B1400,$I$2:I1400,TRUE))</f>
        <v/>
      </c>
    </row>
    <row r="1401" spans="1:10">
      <c r="A1401" s="6" t="s">
        <v>664</v>
      </c>
      <c r="B1401" s="6" t="s">
        <v>693</v>
      </c>
      <c r="C1401" s="6">
        <v>2</v>
      </c>
      <c r="D1401" s="6">
        <v>1</v>
      </c>
      <c r="E1401" s="46" t="str">
        <f t="shared" si="66"/>
        <v>기사임</v>
      </c>
      <c r="F1401" s="81">
        <f>IF(E1401="기사임",(COUNTIF($B$2:B1401,B1401)-COUNTIFS($B$2:B1400,B1401,$E$2:E1400,"")),"")</f>
        <v>12</v>
      </c>
      <c r="G1401" s="46" t="str">
        <f>IF(F1401=1,COUNTIF($F$1:F1401,1),"")</f>
        <v/>
      </c>
      <c r="H1401" s="46">
        <f t="shared" si="67"/>
        <v>0</v>
      </c>
      <c r="I1401" s="46" t="b">
        <f t="shared" si="68"/>
        <v>0</v>
      </c>
      <c r="J1401" s="46" t="str">
        <f>IF(I1401=FALSE,"",B1401&amp;"@"&amp;COUNTIFS($B$2:B1401,B1401,$I$2:I1401,TRUE))</f>
        <v/>
      </c>
    </row>
    <row r="1402" spans="1:10">
      <c r="A1402" s="6" t="s">
        <v>652</v>
      </c>
      <c r="B1402" s="6" t="s">
        <v>675</v>
      </c>
      <c r="C1402" s="6">
        <v>2</v>
      </c>
      <c r="D1402" s="6">
        <v>4</v>
      </c>
      <c r="E1402" s="46" t="str">
        <f t="shared" si="66"/>
        <v>기사임</v>
      </c>
      <c r="F1402" s="81">
        <f>IF(E1402="기사임",(COUNTIF($B$2:B1402,B1402)-COUNTIFS($B$2:B1401,B1402,$E$2:E1401,"")),"")</f>
        <v>155</v>
      </c>
      <c r="G1402" s="46" t="str">
        <f>IF(F1402=1,COUNTIF($F$1:F1402,1),"")</f>
        <v/>
      </c>
      <c r="H1402" s="46">
        <f t="shared" si="67"/>
        <v>1</v>
      </c>
      <c r="I1402" s="46" t="b">
        <f t="shared" si="68"/>
        <v>1</v>
      </c>
      <c r="J1402" s="46" t="str">
        <f>IF(I1402=FALSE,"",B1402&amp;"@"&amp;COUNTIFS($B$2:B1402,B1402,$I$2:I1402,TRUE))</f>
        <v>South Korea@155</v>
      </c>
    </row>
    <row r="1403" spans="1:10">
      <c r="A1403" s="6" t="s">
        <v>652</v>
      </c>
      <c r="B1403" s="6" t="s">
        <v>695</v>
      </c>
      <c r="C1403" s="6">
        <v>2</v>
      </c>
      <c r="D1403" s="6">
        <v>2</v>
      </c>
      <c r="E1403" s="46" t="str">
        <f t="shared" si="66"/>
        <v>기사임</v>
      </c>
      <c r="F1403" s="81">
        <f>IF(E1403="기사임",(COUNTIF($B$2:B1403,B1403)-COUNTIFS($B$2:B1402,B1403,$E$2:E1402,"")),"")</f>
        <v>15</v>
      </c>
      <c r="G1403" s="46" t="str">
        <f>IF(F1403=1,COUNTIF($F$1:F1403,1),"")</f>
        <v/>
      </c>
      <c r="H1403" s="46">
        <f t="shared" si="67"/>
        <v>0</v>
      </c>
      <c r="I1403" s="46" t="b">
        <f t="shared" si="68"/>
        <v>0</v>
      </c>
      <c r="J1403" s="46" t="str">
        <f>IF(I1403=FALSE,"",B1403&amp;"@"&amp;COUNTIFS($B$2:B1403,B1403,$I$2:I1403,TRUE))</f>
        <v/>
      </c>
    </row>
    <row r="1404" spans="1:10">
      <c r="A1404" s="6" t="s">
        <v>1935</v>
      </c>
      <c r="B1404" s="6" t="s">
        <v>675</v>
      </c>
      <c r="C1404" s="6">
        <v>2</v>
      </c>
      <c r="D1404" s="6">
        <v>2</v>
      </c>
      <c r="E1404" s="46" t="str">
        <f t="shared" si="66"/>
        <v>기사임</v>
      </c>
      <c r="F1404" s="81">
        <f>IF(E1404="기사임",(COUNTIF($B$2:B1404,B1404)-COUNTIFS($B$2:B1403,B1404,$E$2:E1403,"")),"")</f>
        <v>156</v>
      </c>
      <c r="G1404" s="46" t="str">
        <f>IF(F1404=1,COUNTIF($F$1:F1404,1),"")</f>
        <v/>
      </c>
      <c r="H1404" s="46">
        <f t="shared" si="67"/>
        <v>1</v>
      </c>
      <c r="I1404" s="46" t="b">
        <f t="shared" si="68"/>
        <v>1</v>
      </c>
      <c r="J1404" s="46" t="str">
        <f>IF(I1404=FALSE,"",B1404&amp;"@"&amp;COUNTIFS($B$2:B1404,B1404,$I$2:I1404,TRUE))</f>
        <v>South Korea@156</v>
      </c>
    </row>
    <row r="1405" spans="1:10">
      <c r="A1405" s="6" t="s">
        <v>653</v>
      </c>
      <c r="B1405" s="6" t="s">
        <v>675</v>
      </c>
      <c r="C1405" s="6">
        <v>2</v>
      </c>
      <c r="D1405" s="6">
        <v>2</v>
      </c>
      <c r="E1405" s="46" t="str">
        <f t="shared" si="66"/>
        <v>기사임</v>
      </c>
      <c r="F1405" s="81">
        <f>IF(E1405="기사임",(COUNTIF($B$2:B1405,B1405)-COUNTIFS($B$2:B1404,B1405,$E$2:E1404,"")),"")</f>
        <v>157</v>
      </c>
      <c r="G1405" s="46" t="str">
        <f>IF(F1405=1,COUNTIF($F$1:F1405,1),"")</f>
        <v/>
      </c>
      <c r="H1405" s="46">
        <f t="shared" si="67"/>
        <v>1</v>
      </c>
      <c r="I1405" s="46" t="b">
        <f t="shared" si="68"/>
        <v>1</v>
      </c>
      <c r="J1405" s="46" t="str">
        <f>IF(I1405=FALSE,"",B1405&amp;"@"&amp;COUNTIFS($B$2:B1405,B1405,$I$2:I1405,TRUE))</f>
        <v>South Korea@157</v>
      </c>
    </row>
    <row r="1406" spans="1:10">
      <c r="A1406" s="6" t="s">
        <v>487</v>
      </c>
      <c r="B1406" s="6" t="s">
        <v>704</v>
      </c>
      <c r="C1406" s="6">
        <v>2</v>
      </c>
      <c r="D1406" s="6">
        <v>2</v>
      </c>
      <c r="E1406" s="46" t="str">
        <f t="shared" si="66"/>
        <v>기사임</v>
      </c>
      <c r="F1406" s="81">
        <f>IF(E1406="기사임",(COUNTIF($B$2:B1406,B1406)-COUNTIFS($B$2:B1405,B1406,$E$2:E1405,"")),"")</f>
        <v>7</v>
      </c>
      <c r="G1406" s="46" t="str">
        <f>IF(F1406=1,COUNTIF($F$1:F1406,1),"")</f>
        <v/>
      </c>
      <c r="H1406" s="46">
        <f t="shared" si="67"/>
        <v>0</v>
      </c>
      <c r="I1406" s="46" t="b">
        <f t="shared" si="68"/>
        <v>0</v>
      </c>
      <c r="J1406" s="46" t="str">
        <f>IF(I1406=FALSE,"",B1406&amp;"@"&amp;COUNTIFS($B$2:B1406,B1406,$I$2:I1406,TRUE))</f>
        <v/>
      </c>
    </row>
    <row r="1407" spans="1:10">
      <c r="A1407" s="6" t="s">
        <v>487</v>
      </c>
      <c r="B1407" s="6" t="s">
        <v>703</v>
      </c>
      <c r="C1407" s="6">
        <v>2</v>
      </c>
      <c r="D1407" s="6">
        <v>2</v>
      </c>
      <c r="E1407" s="46" t="str">
        <f t="shared" si="66"/>
        <v>기사임</v>
      </c>
      <c r="F1407" s="81">
        <f>IF(E1407="기사임",(COUNTIF($B$2:B1407,B1407)-COUNTIFS($B$2:B1406,B1407,$E$2:E1406,"")),"")</f>
        <v>9</v>
      </c>
      <c r="G1407" s="46" t="str">
        <f>IF(F1407=1,COUNTIF($F$1:F1407,1),"")</f>
        <v/>
      </c>
      <c r="H1407" s="46">
        <f t="shared" si="67"/>
        <v>0</v>
      </c>
      <c r="I1407" s="46" t="b">
        <f t="shared" si="68"/>
        <v>0</v>
      </c>
      <c r="J1407" s="46" t="str">
        <f>IF(I1407=FALSE,"",B1407&amp;"@"&amp;COUNTIFS($B$2:B1407,B1407,$I$2:I1407,TRUE))</f>
        <v/>
      </c>
    </row>
    <row r="1408" spans="1:10">
      <c r="A1408" s="6" t="s">
        <v>1506</v>
      </c>
      <c r="B1408" s="6" t="s">
        <v>676</v>
      </c>
      <c r="C1408" s="6">
        <v>2</v>
      </c>
      <c r="D1408" s="6">
        <v>2</v>
      </c>
      <c r="E1408" s="46" t="str">
        <f t="shared" si="66"/>
        <v>기사임</v>
      </c>
      <c r="F1408" s="81">
        <f>IF(E1408="기사임",(COUNTIF($B$2:B1408,B1408)-COUNTIFS($B$2:B1407,B1408,$E$2:E1407,"")),"")</f>
        <v>148</v>
      </c>
      <c r="G1408" s="46" t="str">
        <f>IF(F1408=1,COUNTIF($F$1:F1408,1),"")</f>
        <v/>
      </c>
      <c r="H1408" s="46">
        <f t="shared" si="67"/>
        <v>0</v>
      </c>
      <c r="I1408" s="46" t="b">
        <f t="shared" si="68"/>
        <v>0</v>
      </c>
      <c r="J1408" s="46" t="str">
        <f>IF(I1408=FALSE,"",B1408&amp;"@"&amp;COUNTIFS($B$2:B1408,B1408,$I$2:I1408,TRUE))</f>
        <v/>
      </c>
    </row>
    <row r="1409" spans="1:10">
      <c r="A1409" s="6" t="s">
        <v>544</v>
      </c>
      <c r="B1409" s="6" t="s">
        <v>704</v>
      </c>
      <c r="C1409" s="6">
        <v>2</v>
      </c>
      <c r="D1409" s="6">
        <v>2</v>
      </c>
      <c r="E1409" s="46" t="str">
        <f t="shared" si="66"/>
        <v>기사임</v>
      </c>
      <c r="F1409" s="81">
        <f>IF(E1409="기사임",(COUNTIF($B$2:B1409,B1409)-COUNTIFS($B$2:B1408,B1409,$E$2:E1408,"")),"")</f>
        <v>8</v>
      </c>
      <c r="G1409" s="46" t="str">
        <f>IF(F1409=1,COUNTIF($F$1:F1409,1),"")</f>
        <v/>
      </c>
      <c r="H1409" s="46">
        <f t="shared" si="67"/>
        <v>0</v>
      </c>
      <c r="I1409" s="46" t="b">
        <f t="shared" si="68"/>
        <v>0</v>
      </c>
      <c r="J1409" s="46" t="str">
        <f>IF(I1409=FALSE,"",B1409&amp;"@"&amp;COUNTIFS($B$2:B1409,B1409,$I$2:I1409,TRUE))</f>
        <v/>
      </c>
    </row>
    <row r="1410" spans="1:10">
      <c r="A1410" s="6" t="s">
        <v>1515</v>
      </c>
      <c r="B1410" s="6" t="s">
        <v>691</v>
      </c>
      <c r="C1410" s="6">
        <v>2</v>
      </c>
      <c r="D1410" s="6">
        <v>2</v>
      </c>
      <c r="E1410" s="46" t="str">
        <f t="shared" ref="E1410:E1473" si="69">IF(AND(LEFT(A1410,17)="/global/archives/",ISNUMBER(_xlfn.NUMBERVALUE(MID(A1410,18,1))),ISERROR(FIND("ckattempt",A1410)),ISERROR(FIND("preview",A1410))),"기사임","")</f>
        <v>기사임</v>
      </c>
      <c r="F1410" s="81">
        <f>IF(E1410="기사임",(COUNTIF($B$2:B1410,B1410)-COUNTIFS($B$2:B1409,B1410,$E$2:E1409,"")),"")</f>
        <v>19</v>
      </c>
      <c r="G1410" s="46" t="str">
        <f>IF(F1410=1,COUNTIF($F$1:F1410,1),"")</f>
        <v/>
      </c>
      <c r="H1410" s="46">
        <f t="shared" ref="H1410:H1473" si="70">COUNTIF($L$2:$L$4,B1410)</f>
        <v>0</v>
      </c>
      <c r="I1410" s="46" t="b">
        <f t="shared" si="68"/>
        <v>0</v>
      </c>
      <c r="J1410" s="46" t="str">
        <f>IF(I1410=FALSE,"",B1410&amp;"@"&amp;COUNTIFS($B$2:B1410,B1410,$I$2:I1410,TRUE))</f>
        <v/>
      </c>
    </row>
    <row r="1411" spans="1:10">
      <c r="A1411" s="6" t="s">
        <v>1515</v>
      </c>
      <c r="B1411" s="6" t="s">
        <v>682</v>
      </c>
      <c r="C1411" s="6">
        <v>2</v>
      </c>
      <c r="D1411" s="6">
        <v>3</v>
      </c>
      <c r="E1411" s="46" t="str">
        <f t="shared" si="69"/>
        <v>기사임</v>
      </c>
      <c r="F1411" s="81">
        <f>IF(E1411="기사임",(COUNTIF($B$2:B1411,B1411)-COUNTIFS($B$2:B1410,B1411,$E$2:E1410,"")),"")</f>
        <v>30</v>
      </c>
      <c r="G1411" s="46" t="str">
        <f>IF(F1411=1,COUNTIF($F$1:F1411,1),"")</f>
        <v/>
      </c>
      <c r="H1411" s="46">
        <f t="shared" si="70"/>
        <v>0</v>
      </c>
      <c r="I1411" s="46" t="b">
        <f t="shared" ref="I1411:I1474" si="71">AND(H1411=1,F1411&gt;=1,F1411&lt;&gt;"")</f>
        <v>0</v>
      </c>
      <c r="J1411" s="46" t="str">
        <f>IF(I1411=FALSE,"",B1411&amp;"@"&amp;COUNTIFS($B$2:B1411,B1411,$I$2:I1411,TRUE))</f>
        <v/>
      </c>
    </row>
    <row r="1412" spans="1:10">
      <c r="A1412" s="6" t="s">
        <v>1515</v>
      </c>
      <c r="B1412" s="6" t="s">
        <v>678</v>
      </c>
      <c r="C1412" s="6">
        <v>2</v>
      </c>
      <c r="D1412" s="6">
        <v>2</v>
      </c>
      <c r="E1412" s="46" t="str">
        <f t="shared" si="69"/>
        <v>기사임</v>
      </c>
      <c r="F1412" s="81">
        <f>IF(E1412="기사임",(COUNTIF($B$2:B1412,B1412)-COUNTIFS($B$2:B1411,B1412,$E$2:E1411,"")),"")</f>
        <v>62</v>
      </c>
      <c r="G1412" s="46" t="str">
        <f>IF(F1412=1,COUNTIF($F$1:F1412,1),"")</f>
        <v/>
      </c>
      <c r="H1412" s="46">
        <f t="shared" si="70"/>
        <v>0</v>
      </c>
      <c r="I1412" s="46" t="b">
        <f t="shared" si="71"/>
        <v>0</v>
      </c>
      <c r="J1412" s="46" t="str">
        <f>IF(I1412=FALSE,"",B1412&amp;"@"&amp;COUNTIFS($B$2:B1412,B1412,$I$2:I1412,TRUE))</f>
        <v/>
      </c>
    </row>
    <row r="1413" spans="1:10">
      <c r="A1413" s="6" t="s">
        <v>2302</v>
      </c>
      <c r="B1413" s="6" t="s">
        <v>695</v>
      </c>
      <c r="C1413" s="6">
        <v>2</v>
      </c>
      <c r="D1413" s="6">
        <v>3</v>
      </c>
      <c r="E1413" s="46" t="str">
        <f t="shared" si="69"/>
        <v>기사임</v>
      </c>
      <c r="F1413" s="81">
        <f>IF(E1413="기사임",(COUNTIF($B$2:B1413,B1413)-COUNTIFS($B$2:B1412,B1413,$E$2:E1412,"")),"")</f>
        <v>16</v>
      </c>
      <c r="G1413" s="46" t="str">
        <f>IF(F1413=1,COUNTIF($F$1:F1413,1),"")</f>
        <v/>
      </c>
      <c r="H1413" s="46">
        <f t="shared" si="70"/>
        <v>0</v>
      </c>
      <c r="I1413" s="46" t="b">
        <f t="shared" si="71"/>
        <v>0</v>
      </c>
      <c r="J1413" s="46" t="str">
        <f>IF(I1413=FALSE,"",B1413&amp;"@"&amp;COUNTIFS($B$2:B1413,B1413,$I$2:I1413,TRUE))</f>
        <v/>
      </c>
    </row>
    <row r="1414" spans="1:10">
      <c r="A1414" s="6" t="s">
        <v>1976</v>
      </c>
      <c r="B1414" s="6" t="s">
        <v>676</v>
      </c>
      <c r="C1414" s="6">
        <v>2</v>
      </c>
      <c r="D1414" s="6">
        <v>2</v>
      </c>
      <c r="E1414" s="46" t="str">
        <f t="shared" si="69"/>
        <v>기사임</v>
      </c>
      <c r="F1414" s="81">
        <f>IF(E1414="기사임",(COUNTIF($B$2:B1414,B1414)-COUNTIFS($B$2:B1413,B1414,$E$2:E1413,"")),"")</f>
        <v>149</v>
      </c>
      <c r="G1414" s="46" t="str">
        <f>IF(F1414=1,COUNTIF($F$1:F1414,1),"")</f>
        <v/>
      </c>
      <c r="H1414" s="46">
        <f t="shared" si="70"/>
        <v>0</v>
      </c>
      <c r="I1414" s="46" t="b">
        <f t="shared" si="71"/>
        <v>0</v>
      </c>
      <c r="J1414" s="46" t="str">
        <f>IF(I1414=FALSE,"",B1414&amp;"@"&amp;COUNTIFS($B$2:B1414,B1414,$I$2:I1414,TRUE))</f>
        <v/>
      </c>
    </row>
    <row r="1415" spans="1:10">
      <c r="A1415" s="6" t="s">
        <v>593</v>
      </c>
      <c r="B1415" s="6" t="s">
        <v>676</v>
      </c>
      <c r="C1415" s="6">
        <v>2</v>
      </c>
      <c r="D1415" s="6">
        <v>1</v>
      </c>
      <c r="E1415" s="46" t="str">
        <f t="shared" si="69"/>
        <v>기사임</v>
      </c>
      <c r="F1415" s="81">
        <f>IF(E1415="기사임",(COUNTIF($B$2:B1415,B1415)-COUNTIFS($B$2:B1414,B1415,$E$2:E1414,"")),"")</f>
        <v>150</v>
      </c>
      <c r="G1415" s="46" t="str">
        <f>IF(F1415=1,COUNTIF($F$1:F1415,1),"")</f>
        <v/>
      </c>
      <c r="H1415" s="46">
        <f t="shared" si="70"/>
        <v>0</v>
      </c>
      <c r="I1415" s="46" t="b">
        <f t="shared" si="71"/>
        <v>0</v>
      </c>
      <c r="J1415" s="46" t="str">
        <f>IF(I1415=FALSE,"",B1415&amp;"@"&amp;COUNTIFS($B$2:B1415,B1415,$I$2:I1415,TRUE))</f>
        <v/>
      </c>
    </row>
    <row r="1416" spans="1:10">
      <c r="A1416" s="6" t="s">
        <v>624</v>
      </c>
      <c r="B1416" s="6" t="s">
        <v>676</v>
      </c>
      <c r="C1416" s="6">
        <v>2</v>
      </c>
      <c r="D1416" s="6">
        <v>2</v>
      </c>
      <c r="E1416" s="46" t="str">
        <f t="shared" si="69"/>
        <v>기사임</v>
      </c>
      <c r="F1416" s="81">
        <f>IF(E1416="기사임",(COUNTIF($B$2:B1416,B1416)-COUNTIFS($B$2:B1415,B1416,$E$2:E1415,"")),"")</f>
        <v>151</v>
      </c>
      <c r="G1416" s="46" t="str">
        <f>IF(F1416=1,COUNTIF($F$1:F1416,1),"")</f>
        <v/>
      </c>
      <c r="H1416" s="46">
        <f t="shared" si="70"/>
        <v>0</v>
      </c>
      <c r="I1416" s="46" t="b">
        <f t="shared" si="71"/>
        <v>0</v>
      </c>
      <c r="J1416" s="46" t="str">
        <f>IF(I1416=FALSE,"",B1416&amp;"@"&amp;COUNTIFS($B$2:B1416,B1416,$I$2:I1416,TRUE))</f>
        <v/>
      </c>
    </row>
    <row r="1417" spans="1:10">
      <c r="A1417" s="6" t="s">
        <v>573</v>
      </c>
      <c r="B1417" s="6" t="s">
        <v>680</v>
      </c>
      <c r="C1417" s="6">
        <v>2</v>
      </c>
      <c r="D1417" s="6">
        <v>2</v>
      </c>
      <c r="E1417" s="46" t="str">
        <f t="shared" si="69"/>
        <v>기사임</v>
      </c>
      <c r="F1417" s="81">
        <f>IF(E1417="기사임",(COUNTIF($B$2:B1417,B1417)-COUNTIFS($B$2:B1416,B1417,$E$2:E1416,"")),"")</f>
        <v>75</v>
      </c>
      <c r="G1417" s="46" t="str">
        <f>IF(F1417=1,COUNTIF($F$1:F1417,1),"")</f>
        <v/>
      </c>
      <c r="H1417" s="46">
        <f t="shared" si="70"/>
        <v>0</v>
      </c>
      <c r="I1417" s="46" t="b">
        <f t="shared" si="71"/>
        <v>0</v>
      </c>
      <c r="J1417" s="46" t="str">
        <f>IF(I1417=FALSE,"",B1417&amp;"@"&amp;COUNTIFS($B$2:B1417,B1417,$I$2:I1417,TRUE))</f>
        <v/>
      </c>
    </row>
    <row r="1418" spans="1:10">
      <c r="A1418" s="6" t="s">
        <v>856</v>
      </c>
      <c r="B1418" s="6" t="s">
        <v>688</v>
      </c>
      <c r="C1418" s="6">
        <v>2</v>
      </c>
      <c r="D1418" s="6">
        <v>2</v>
      </c>
      <c r="E1418" s="46" t="str">
        <f t="shared" si="69"/>
        <v>기사임</v>
      </c>
      <c r="F1418" s="81">
        <f>IF(E1418="기사임",(COUNTIF($B$2:B1418,B1418)-COUNTIFS($B$2:B1417,B1418,$E$2:E1417,"")),"")</f>
        <v>38</v>
      </c>
      <c r="G1418" s="46" t="str">
        <f>IF(F1418=1,COUNTIF($F$1:F1418,1),"")</f>
        <v/>
      </c>
      <c r="H1418" s="46">
        <f t="shared" si="70"/>
        <v>0</v>
      </c>
      <c r="I1418" s="46" t="b">
        <f t="shared" si="71"/>
        <v>0</v>
      </c>
      <c r="J1418" s="46" t="str">
        <f>IF(I1418=FALSE,"",B1418&amp;"@"&amp;COUNTIFS($B$2:B1418,B1418,$I$2:I1418,TRUE))</f>
        <v/>
      </c>
    </row>
    <row r="1419" spans="1:10">
      <c r="A1419" s="6" t="s">
        <v>856</v>
      </c>
      <c r="B1419" s="6" t="s">
        <v>675</v>
      </c>
      <c r="C1419" s="6">
        <v>2</v>
      </c>
      <c r="D1419" s="6">
        <v>2</v>
      </c>
      <c r="E1419" s="46" t="str">
        <f t="shared" si="69"/>
        <v>기사임</v>
      </c>
      <c r="F1419" s="81">
        <f>IF(E1419="기사임",(COUNTIF($B$2:B1419,B1419)-COUNTIFS($B$2:B1418,B1419,$E$2:E1418,"")),"")</f>
        <v>158</v>
      </c>
      <c r="G1419" s="46" t="str">
        <f>IF(F1419=1,COUNTIF($F$1:F1419,1),"")</f>
        <v/>
      </c>
      <c r="H1419" s="46">
        <f t="shared" si="70"/>
        <v>1</v>
      </c>
      <c r="I1419" s="46" t="b">
        <f t="shared" si="71"/>
        <v>1</v>
      </c>
      <c r="J1419" s="46" t="str">
        <f>IF(I1419=FALSE,"",B1419&amp;"@"&amp;COUNTIFS($B$2:B1419,B1419,$I$2:I1419,TRUE))</f>
        <v>South Korea@158</v>
      </c>
    </row>
    <row r="1420" spans="1:10">
      <c r="A1420" s="6" t="s">
        <v>1258</v>
      </c>
      <c r="B1420" s="6" t="s">
        <v>720</v>
      </c>
      <c r="C1420" s="6">
        <v>2</v>
      </c>
      <c r="D1420" s="6">
        <v>1</v>
      </c>
      <c r="E1420" s="46" t="str">
        <f t="shared" si="69"/>
        <v>기사임</v>
      </c>
      <c r="F1420" s="81">
        <f>IF(E1420="기사임",(COUNTIF($B$2:B1420,B1420)-COUNTIFS($B$2:B1419,B1420,$E$2:E1419,"")),"")</f>
        <v>2</v>
      </c>
      <c r="G1420" s="46" t="str">
        <f>IF(F1420=1,COUNTIF($F$1:F1420,1),"")</f>
        <v/>
      </c>
      <c r="H1420" s="46">
        <f t="shared" si="70"/>
        <v>0</v>
      </c>
      <c r="I1420" s="46" t="b">
        <f t="shared" si="71"/>
        <v>0</v>
      </c>
      <c r="J1420" s="46" t="str">
        <f>IF(I1420=FALSE,"",B1420&amp;"@"&amp;COUNTIFS($B$2:B1420,B1420,$I$2:I1420,TRUE))</f>
        <v/>
      </c>
    </row>
    <row r="1421" spans="1:10">
      <c r="A1421" s="6" t="s">
        <v>609</v>
      </c>
      <c r="B1421" s="6" t="s">
        <v>696</v>
      </c>
      <c r="C1421" s="6">
        <v>2</v>
      </c>
      <c r="D1421" s="6">
        <v>1</v>
      </c>
      <c r="E1421" s="46" t="str">
        <f t="shared" si="69"/>
        <v>기사임</v>
      </c>
      <c r="F1421" s="81">
        <f>IF(E1421="기사임",(COUNTIF($B$2:B1421,B1421)-COUNTIFS($B$2:B1420,B1421,$E$2:E1420,"")),"")</f>
        <v>5</v>
      </c>
      <c r="G1421" s="46" t="str">
        <f>IF(F1421=1,COUNTIF($F$1:F1421,1),"")</f>
        <v/>
      </c>
      <c r="H1421" s="46">
        <f t="shared" si="70"/>
        <v>0</v>
      </c>
      <c r="I1421" s="46" t="b">
        <f t="shared" si="71"/>
        <v>0</v>
      </c>
      <c r="J1421" s="46" t="str">
        <f>IF(I1421=FALSE,"",B1421&amp;"@"&amp;COUNTIFS($B$2:B1421,B1421,$I$2:I1421,TRUE))</f>
        <v/>
      </c>
    </row>
    <row r="1422" spans="1:10">
      <c r="A1422" s="6" t="s">
        <v>1923</v>
      </c>
      <c r="B1422" s="6" t="s">
        <v>676</v>
      </c>
      <c r="C1422" s="6">
        <v>2</v>
      </c>
      <c r="D1422" s="6">
        <v>2</v>
      </c>
      <c r="E1422" s="46" t="str">
        <f t="shared" si="69"/>
        <v>기사임</v>
      </c>
      <c r="F1422" s="81">
        <f>IF(E1422="기사임",(COUNTIF($B$2:B1422,B1422)-COUNTIFS($B$2:B1421,B1422,$E$2:E1421,"")),"")</f>
        <v>152</v>
      </c>
      <c r="G1422" s="46" t="str">
        <f>IF(F1422=1,COUNTIF($F$1:F1422,1),"")</f>
        <v/>
      </c>
      <c r="H1422" s="46">
        <f t="shared" si="70"/>
        <v>0</v>
      </c>
      <c r="I1422" s="46" t="b">
        <f t="shared" si="71"/>
        <v>0</v>
      </c>
      <c r="J1422" s="46" t="str">
        <f>IF(I1422=FALSE,"",B1422&amp;"@"&amp;COUNTIFS($B$2:B1422,B1422,$I$2:I1422,TRUE))</f>
        <v/>
      </c>
    </row>
    <row r="1423" spans="1:10">
      <c r="A1423" s="6" t="s">
        <v>474</v>
      </c>
      <c r="B1423" s="6" t="s">
        <v>683</v>
      </c>
      <c r="C1423" s="6">
        <v>2</v>
      </c>
      <c r="D1423" s="6">
        <v>2</v>
      </c>
      <c r="E1423" s="46" t="str">
        <f t="shared" si="69"/>
        <v>기사임</v>
      </c>
      <c r="F1423" s="81">
        <f>IF(E1423="기사임",(COUNTIF($B$2:B1423,B1423)-COUNTIFS($B$2:B1422,B1423,$E$2:E1422,"")),"")</f>
        <v>24</v>
      </c>
      <c r="G1423" s="46" t="str">
        <f>IF(F1423=1,COUNTIF($F$1:F1423,1),"")</f>
        <v/>
      </c>
      <c r="H1423" s="46">
        <f t="shared" si="70"/>
        <v>0</v>
      </c>
      <c r="I1423" s="46" t="b">
        <f t="shared" si="71"/>
        <v>0</v>
      </c>
      <c r="J1423" s="46" t="str">
        <f>IF(I1423=FALSE,"",B1423&amp;"@"&amp;COUNTIFS($B$2:B1423,B1423,$I$2:I1423,TRUE))</f>
        <v/>
      </c>
    </row>
    <row r="1424" spans="1:10">
      <c r="A1424" s="6" t="s">
        <v>474</v>
      </c>
      <c r="B1424" s="6" t="s">
        <v>679</v>
      </c>
      <c r="C1424" s="6">
        <v>2</v>
      </c>
      <c r="D1424" s="6">
        <v>2</v>
      </c>
      <c r="E1424" s="46" t="str">
        <f t="shared" si="69"/>
        <v>기사임</v>
      </c>
      <c r="F1424" s="81">
        <f>IF(E1424="기사임",(COUNTIF($B$2:B1424,B1424)-COUNTIFS($B$2:B1423,B1424,$E$2:E1423,"")),"")</f>
        <v>40</v>
      </c>
      <c r="G1424" s="46" t="str">
        <f>IF(F1424=1,COUNTIF($F$1:F1424,1),"")</f>
        <v/>
      </c>
      <c r="H1424" s="46">
        <f t="shared" si="70"/>
        <v>0</v>
      </c>
      <c r="I1424" s="46" t="b">
        <f t="shared" si="71"/>
        <v>0</v>
      </c>
      <c r="J1424" s="46" t="str">
        <f>IF(I1424=FALSE,"",B1424&amp;"@"&amp;COUNTIFS($B$2:B1424,B1424,$I$2:I1424,TRUE))</f>
        <v/>
      </c>
    </row>
    <row r="1425" spans="1:10">
      <c r="A1425" s="6" t="s">
        <v>1444</v>
      </c>
      <c r="B1425" s="6" t="s">
        <v>680</v>
      </c>
      <c r="C1425" s="6">
        <v>2</v>
      </c>
      <c r="D1425" s="6">
        <v>2</v>
      </c>
      <c r="E1425" s="46" t="str">
        <f t="shared" si="69"/>
        <v>기사임</v>
      </c>
      <c r="F1425" s="81">
        <f>IF(E1425="기사임",(COUNTIF($B$2:B1425,B1425)-COUNTIFS($B$2:B1424,B1425,$E$2:E1424,"")),"")</f>
        <v>76</v>
      </c>
      <c r="G1425" s="46" t="str">
        <f>IF(F1425=1,COUNTIF($F$1:F1425,1),"")</f>
        <v/>
      </c>
      <c r="H1425" s="46">
        <f t="shared" si="70"/>
        <v>0</v>
      </c>
      <c r="I1425" s="46" t="b">
        <f t="shared" si="71"/>
        <v>0</v>
      </c>
      <c r="J1425" s="46" t="str">
        <f>IF(I1425=FALSE,"",B1425&amp;"@"&amp;COUNTIFS($B$2:B1425,B1425,$I$2:I1425,TRUE))</f>
        <v/>
      </c>
    </row>
    <row r="1426" spans="1:10">
      <c r="A1426" s="6" t="s">
        <v>665</v>
      </c>
      <c r="B1426" s="6" t="s">
        <v>676</v>
      </c>
      <c r="C1426" s="6">
        <v>2</v>
      </c>
      <c r="D1426" s="6">
        <v>2</v>
      </c>
      <c r="E1426" s="46" t="str">
        <f t="shared" si="69"/>
        <v>기사임</v>
      </c>
      <c r="F1426" s="81">
        <f>IF(E1426="기사임",(COUNTIF($B$2:B1426,B1426)-COUNTIFS($B$2:B1425,B1426,$E$2:E1425,"")),"")</f>
        <v>153</v>
      </c>
      <c r="G1426" s="46" t="str">
        <f>IF(F1426=1,COUNTIF($F$1:F1426,1),"")</f>
        <v/>
      </c>
      <c r="H1426" s="46">
        <f t="shared" si="70"/>
        <v>0</v>
      </c>
      <c r="I1426" s="46" t="b">
        <f t="shared" si="71"/>
        <v>0</v>
      </c>
      <c r="J1426" s="46" t="str">
        <f>IF(I1426=FALSE,"",B1426&amp;"@"&amp;COUNTIFS($B$2:B1426,B1426,$I$2:I1426,TRUE))</f>
        <v/>
      </c>
    </row>
    <row r="1427" spans="1:10">
      <c r="A1427" s="6" t="s">
        <v>522</v>
      </c>
      <c r="B1427" s="6" t="s">
        <v>686</v>
      </c>
      <c r="C1427" s="6">
        <v>2</v>
      </c>
      <c r="D1427" s="6">
        <v>2</v>
      </c>
      <c r="E1427" s="46" t="str">
        <f t="shared" si="69"/>
        <v>기사임</v>
      </c>
      <c r="F1427" s="81">
        <f>IF(E1427="기사임",(COUNTIF($B$2:B1427,B1427)-COUNTIFS($B$2:B1426,B1427,$E$2:E1426,"")),"")</f>
        <v>13</v>
      </c>
      <c r="G1427" s="46" t="str">
        <f>IF(F1427=1,COUNTIF($F$1:F1427,1),"")</f>
        <v/>
      </c>
      <c r="H1427" s="46">
        <f t="shared" si="70"/>
        <v>0</v>
      </c>
      <c r="I1427" s="46" t="b">
        <f t="shared" si="71"/>
        <v>0</v>
      </c>
      <c r="J1427" s="46" t="str">
        <f>IF(I1427=FALSE,"",B1427&amp;"@"&amp;COUNTIFS($B$2:B1427,B1427,$I$2:I1427,TRUE))</f>
        <v/>
      </c>
    </row>
    <row r="1428" spans="1:10">
      <c r="A1428" s="6" t="s">
        <v>522</v>
      </c>
      <c r="B1428" s="6" t="s">
        <v>680</v>
      </c>
      <c r="C1428" s="6">
        <v>2</v>
      </c>
      <c r="D1428" s="6">
        <v>2</v>
      </c>
      <c r="E1428" s="46" t="str">
        <f t="shared" si="69"/>
        <v>기사임</v>
      </c>
      <c r="F1428" s="81">
        <f>IF(E1428="기사임",(COUNTIF($B$2:B1428,B1428)-COUNTIFS($B$2:B1427,B1428,$E$2:E1427,"")),"")</f>
        <v>77</v>
      </c>
      <c r="G1428" s="46" t="str">
        <f>IF(F1428=1,COUNTIF($F$1:F1428,1),"")</f>
        <v/>
      </c>
      <c r="H1428" s="46">
        <f t="shared" si="70"/>
        <v>0</v>
      </c>
      <c r="I1428" s="46" t="b">
        <f t="shared" si="71"/>
        <v>0</v>
      </c>
      <c r="J1428" s="46" t="str">
        <f>IF(I1428=FALSE,"",B1428&amp;"@"&amp;COUNTIFS($B$2:B1428,B1428,$I$2:I1428,TRUE))</f>
        <v/>
      </c>
    </row>
    <row r="1429" spans="1:10">
      <c r="A1429" s="6" t="s">
        <v>522</v>
      </c>
      <c r="B1429" s="6" t="s">
        <v>675</v>
      </c>
      <c r="C1429" s="6">
        <v>2</v>
      </c>
      <c r="D1429" s="6">
        <v>2</v>
      </c>
      <c r="E1429" s="46" t="str">
        <f t="shared" si="69"/>
        <v>기사임</v>
      </c>
      <c r="F1429" s="81">
        <f>IF(E1429="기사임",(COUNTIF($B$2:B1429,B1429)-COUNTIFS($B$2:B1428,B1429,$E$2:E1428,"")),"")</f>
        <v>159</v>
      </c>
      <c r="G1429" s="46" t="str">
        <f>IF(F1429=1,COUNTIF($F$1:F1429,1),"")</f>
        <v/>
      </c>
      <c r="H1429" s="46">
        <f t="shared" si="70"/>
        <v>1</v>
      </c>
      <c r="I1429" s="46" t="b">
        <f t="shared" si="71"/>
        <v>1</v>
      </c>
      <c r="J1429" s="46" t="str">
        <f>IF(I1429=FALSE,"",B1429&amp;"@"&amp;COUNTIFS($B$2:B1429,B1429,$I$2:I1429,TRUE))</f>
        <v>South Korea@159</v>
      </c>
    </row>
    <row r="1430" spans="1:10">
      <c r="A1430" s="6" t="s">
        <v>534</v>
      </c>
      <c r="B1430" s="6" t="s">
        <v>680</v>
      </c>
      <c r="C1430" s="6">
        <v>2</v>
      </c>
      <c r="D1430" s="6">
        <v>2</v>
      </c>
      <c r="E1430" s="46" t="str">
        <f t="shared" si="69"/>
        <v>기사임</v>
      </c>
      <c r="F1430" s="81">
        <f>IF(E1430="기사임",(COUNTIF($B$2:B1430,B1430)-COUNTIFS($B$2:B1429,B1430,$E$2:E1429,"")),"")</f>
        <v>78</v>
      </c>
      <c r="G1430" s="46" t="str">
        <f>IF(F1430=1,COUNTIF($F$1:F1430,1),"")</f>
        <v/>
      </c>
      <c r="H1430" s="46">
        <f t="shared" si="70"/>
        <v>0</v>
      </c>
      <c r="I1430" s="46" t="b">
        <f t="shared" si="71"/>
        <v>0</v>
      </c>
      <c r="J1430" s="46" t="str">
        <f>IF(I1430=FALSE,"",B1430&amp;"@"&amp;COUNTIFS($B$2:B1430,B1430,$I$2:I1430,TRUE))</f>
        <v/>
      </c>
    </row>
    <row r="1431" spans="1:10">
      <c r="A1431" s="6" t="s">
        <v>626</v>
      </c>
      <c r="B1431" s="6" t="s">
        <v>675</v>
      </c>
      <c r="C1431" s="6">
        <v>2</v>
      </c>
      <c r="D1431" s="6">
        <v>2</v>
      </c>
      <c r="E1431" s="46" t="str">
        <f t="shared" si="69"/>
        <v>기사임</v>
      </c>
      <c r="F1431" s="81">
        <f>IF(E1431="기사임",(COUNTIF($B$2:B1431,B1431)-COUNTIFS($B$2:B1430,B1431,$E$2:E1430,"")),"")</f>
        <v>160</v>
      </c>
      <c r="G1431" s="46" t="str">
        <f>IF(F1431=1,COUNTIF($F$1:F1431,1),"")</f>
        <v/>
      </c>
      <c r="H1431" s="46">
        <f t="shared" si="70"/>
        <v>1</v>
      </c>
      <c r="I1431" s="46" t="b">
        <f t="shared" si="71"/>
        <v>1</v>
      </c>
      <c r="J1431" s="46" t="str">
        <f>IF(I1431=FALSE,"",B1431&amp;"@"&amp;COUNTIFS($B$2:B1431,B1431,$I$2:I1431,TRUE))</f>
        <v>South Korea@160</v>
      </c>
    </row>
    <row r="1432" spans="1:10">
      <c r="A1432" s="6" t="s">
        <v>601</v>
      </c>
      <c r="B1432" s="6" t="s">
        <v>675</v>
      </c>
      <c r="C1432" s="6">
        <v>2</v>
      </c>
      <c r="D1432" s="6">
        <v>3</v>
      </c>
      <c r="E1432" s="46" t="str">
        <f t="shared" si="69"/>
        <v>기사임</v>
      </c>
      <c r="F1432" s="81">
        <f>IF(E1432="기사임",(COUNTIF($B$2:B1432,B1432)-COUNTIFS($B$2:B1431,B1432,$E$2:E1431,"")),"")</f>
        <v>161</v>
      </c>
      <c r="G1432" s="46" t="str">
        <f>IF(F1432=1,COUNTIF($F$1:F1432,1),"")</f>
        <v/>
      </c>
      <c r="H1432" s="46">
        <f t="shared" si="70"/>
        <v>1</v>
      </c>
      <c r="I1432" s="46" t="b">
        <f t="shared" si="71"/>
        <v>1</v>
      </c>
      <c r="J1432" s="46" t="str">
        <f>IF(I1432=FALSE,"",B1432&amp;"@"&amp;COUNTIFS($B$2:B1432,B1432,$I$2:I1432,TRUE))</f>
        <v>South Korea@161</v>
      </c>
    </row>
    <row r="1433" spans="1:10">
      <c r="A1433" s="6" t="s">
        <v>654</v>
      </c>
      <c r="B1433" s="6" t="s">
        <v>684</v>
      </c>
      <c r="C1433" s="6">
        <v>2</v>
      </c>
      <c r="D1433" s="6">
        <v>2</v>
      </c>
      <c r="E1433" s="46" t="str">
        <f t="shared" si="69"/>
        <v>기사임</v>
      </c>
      <c r="F1433" s="81">
        <f>IF(E1433="기사임",(COUNTIF($B$2:B1433,B1433)-COUNTIFS($B$2:B1432,B1433,$E$2:E1432,"")),"")</f>
        <v>22</v>
      </c>
      <c r="G1433" s="46" t="str">
        <f>IF(F1433=1,COUNTIF($F$1:F1433,1),"")</f>
        <v/>
      </c>
      <c r="H1433" s="46">
        <f t="shared" si="70"/>
        <v>1</v>
      </c>
      <c r="I1433" s="46" t="b">
        <f t="shared" si="71"/>
        <v>1</v>
      </c>
      <c r="J1433" s="46" t="str">
        <f>IF(I1433=FALSE,"",B1433&amp;"@"&amp;COUNTIFS($B$2:B1433,B1433,$I$2:I1433,TRUE))</f>
        <v>Malaysia@22</v>
      </c>
    </row>
    <row r="1434" spans="1:10">
      <c r="A1434" s="6" t="s">
        <v>615</v>
      </c>
      <c r="B1434" s="6" t="s">
        <v>675</v>
      </c>
      <c r="C1434" s="6">
        <v>2</v>
      </c>
      <c r="D1434" s="6">
        <v>2</v>
      </c>
      <c r="E1434" s="46" t="str">
        <f t="shared" si="69"/>
        <v>기사임</v>
      </c>
      <c r="F1434" s="81">
        <f>IF(E1434="기사임",(COUNTIF($B$2:B1434,B1434)-COUNTIFS($B$2:B1433,B1434,$E$2:E1433,"")),"")</f>
        <v>162</v>
      </c>
      <c r="G1434" s="46" t="str">
        <f>IF(F1434=1,COUNTIF($F$1:F1434,1),"")</f>
        <v/>
      </c>
      <c r="H1434" s="46">
        <f t="shared" si="70"/>
        <v>1</v>
      </c>
      <c r="I1434" s="46" t="b">
        <f t="shared" si="71"/>
        <v>1</v>
      </c>
      <c r="J1434" s="46" t="str">
        <f>IF(I1434=FALSE,"",B1434&amp;"@"&amp;COUNTIFS($B$2:B1434,B1434,$I$2:I1434,TRUE))</f>
        <v>South Korea@162</v>
      </c>
    </row>
    <row r="1435" spans="1:10">
      <c r="A1435" s="6" t="s">
        <v>506</v>
      </c>
      <c r="B1435" s="6" t="s">
        <v>683</v>
      </c>
      <c r="C1435" s="6">
        <v>2</v>
      </c>
      <c r="D1435" s="6">
        <v>1</v>
      </c>
      <c r="E1435" s="46" t="str">
        <f t="shared" si="69"/>
        <v>기사임</v>
      </c>
      <c r="F1435" s="81">
        <f>IF(E1435="기사임",(COUNTIF($B$2:B1435,B1435)-COUNTIFS($B$2:B1434,B1435,$E$2:E1434,"")),"")</f>
        <v>25</v>
      </c>
      <c r="G1435" s="46" t="str">
        <f>IF(F1435=1,COUNTIF($F$1:F1435,1),"")</f>
        <v/>
      </c>
      <c r="H1435" s="46">
        <f t="shared" si="70"/>
        <v>0</v>
      </c>
      <c r="I1435" s="46" t="b">
        <f t="shared" si="71"/>
        <v>0</v>
      </c>
      <c r="J1435" s="46" t="str">
        <f>IF(I1435=FALSE,"",B1435&amp;"@"&amp;COUNTIFS($B$2:B1435,B1435,$I$2:I1435,TRUE))</f>
        <v/>
      </c>
    </row>
    <row r="1436" spans="1:10">
      <c r="A1436" s="6" t="s">
        <v>506</v>
      </c>
      <c r="B1436" s="6" t="s">
        <v>682</v>
      </c>
      <c r="C1436" s="6">
        <v>2</v>
      </c>
      <c r="D1436" s="6">
        <v>2</v>
      </c>
      <c r="E1436" s="46" t="str">
        <f t="shared" si="69"/>
        <v>기사임</v>
      </c>
      <c r="F1436" s="81">
        <f>IF(E1436="기사임",(COUNTIF($B$2:B1436,B1436)-COUNTIFS($B$2:B1435,B1436,$E$2:E1435,"")),"")</f>
        <v>31</v>
      </c>
      <c r="G1436" s="46" t="str">
        <f>IF(F1436=1,COUNTIF($F$1:F1436,1),"")</f>
        <v/>
      </c>
      <c r="H1436" s="46">
        <f t="shared" si="70"/>
        <v>0</v>
      </c>
      <c r="I1436" s="46" t="b">
        <f t="shared" si="71"/>
        <v>0</v>
      </c>
      <c r="J1436" s="46" t="str">
        <f>IF(I1436=FALSE,"",B1436&amp;"@"&amp;COUNTIFS($B$2:B1436,B1436,$I$2:I1436,TRUE))</f>
        <v/>
      </c>
    </row>
    <row r="1437" spans="1:10">
      <c r="A1437" s="6" t="s">
        <v>506</v>
      </c>
      <c r="B1437" s="6" t="s">
        <v>676</v>
      </c>
      <c r="C1437" s="6">
        <v>2</v>
      </c>
      <c r="D1437" s="6">
        <v>1</v>
      </c>
      <c r="E1437" s="46" t="str">
        <f t="shared" si="69"/>
        <v>기사임</v>
      </c>
      <c r="F1437" s="81">
        <f>IF(E1437="기사임",(COUNTIF($B$2:B1437,B1437)-COUNTIFS($B$2:B1436,B1437,$E$2:E1436,"")),"")</f>
        <v>154</v>
      </c>
      <c r="G1437" s="46" t="str">
        <f>IF(F1437=1,COUNTIF($F$1:F1437,1),"")</f>
        <v/>
      </c>
      <c r="H1437" s="46">
        <f t="shared" si="70"/>
        <v>0</v>
      </c>
      <c r="I1437" s="46" t="b">
        <f t="shared" si="71"/>
        <v>0</v>
      </c>
      <c r="J1437" s="46" t="str">
        <f>IF(I1437=FALSE,"",B1437&amp;"@"&amp;COUNTIFS($B$2:B1437,B1437,$I$2:I1437,TRUE))</f>
        <v/>
      </c>
    </row>
    <row r="1438" spans="1:10">
      <c r="A1438" s="6" t="s">
        <v>637</v>
      </c>
      <c r="B1438" s="6" t="s">
        <v>683</v>
      </c>
      <c r="C1438" s="6">
        <v>2</v>
      </c>
      <c r="D1438" s="6">
        <v>1</v>
      </c>
      <c r="E1438" s="46" t="str">
        <f t="shared" si="69"/>
        <v>기사임</v>
      </c>
      <c r="F1438" s="81">
        <f>IF(E1438="기사임",(COUNTIF($B$2:B1438,B1438)-COUNTIFS($B$2:B1437,B1438,$E$2:E1437,"")),"")</f>
        <v>26</v>
      </c>
      <c r="G1438" s="46" t="str">
        <f>IF(F1438=1,COUNTIF($F$1:F1438,1),"")</f>
        <v/>
      </c>
      <c r="H1438" s="46">
        <f t="shared" si="70"/>
        <v>0</v>
      </c>
      <c r="I1438" s="46" t="b">
        <f t="shared" si="71"/>
        <v>0</v>
      </c>
      <c r="J1438" s="46" t="str">
        <f>IF(I1438=FALSE,"",B1438&amp;"@"&amp;COUNTIFS($B$2:B1438,B1438,$I$2:I1438,TRUE))</f>
        <v/>
      </c>
    </row>
    <row r="1439" spans="1:10">
      <c r="A1439" s="6" t="s">
        <v>637</v>
      </c>
      <c r="B1439" s="6" t="s">
        <v>694</v>
      </c>
      <c r="C1439" s="6">
        <v>2</v>
      </c>
      <c r="D1439" s="6">
        <v>2</v>
      </c>
      <c r="E1439" s="46" t="str">
        <f t="shared" si="69"/>
        <v>기사임</v>
      </c>
      <c r="F1439" s="81">
        <f>IF(E1439="기사임",(COUNTIF($B$2:B1439,B1439)-COUNTIFS($B$2:B1438,B1439,$E$2:E1438,"")),"")</f>
        <v>21</v>
      </c>
      <c r="G1439" s="46" t="str">
        <f>IF(F1439=1,COUNTIF($F$1:F1439,1),"")</f>
        <v/>
      </c>
      <c r="H1439" s="46">
        <f t="shared" si="70"/>
        <v>1</v>
      </c>
      <c r="I1439" s="46" t="b">
        <f t="shared" si="71"/>
        <v>1</v>
      </c>
      <c r="J1439" s="46" t="str">
        <f>IF(I1439=FALSE,"",B1439&amp;"@"&amp;COUNTIFS($B$2:B1439,B1439,$I$2:I1439,TRUE))</f>
        <v>Vietnam@21</v>
      </c>
    </row>
    <row r="1440" spans="1:10">
      <c r="A1440" s="6" t="s">
        <v>529</v>
      </c>
      <c r="B1440" s="6" t="s">
        <v>678</v>
      </c>
      <c r="C1440" s="6">
        <v>2</v>
      </c>
      <c r="D1440" s="6">
        <v>1</v>
      </c>
      <c r="E1440" s="46" t="str">
        <f t="shared" si="69"/>
        <v>기사임</v>
      </c>
      <c r="F1440" s="81">
        <f>IF(E1440="기사임",(COUNTIF($B$2:B1440,B1440)-COUNTIFS($B$2:B1439,B1440,$E$2:E1439,"")),"")</f>
        <v>63</v>
      </c>
      <c r="G1440" s="46" t="str">
        <f>IF(F1440=1,COUNTIF($F$1:F1440,1),"")</f>
        <v/>
      </c>
      <c r="H1440" s="46">
        <f t="shared" si="70"/>
        <v>0</v>
      </c>
      <c r="I1440" s="46" t="b">
        <f t="shared" si="71"/>
        <v>0</v>
      </c>
      <c r="J1440" s="46" t="str">
        <f>IF(I1440=FALSE,"",B1440&amp;"@"&amp;COUNTIFS($B$2:B1440,B1440,$I$2:I1440,TRUE))</f>
        <v/>
      </c>
    </row>
    <row r="1441" spans="1:10">
      <c r="A1441" s="6" t="s">
        <v>529</v>
      </c>
      <c r="B1441" s="6" t="s">
        <v>723</v>
      </c>
      <c r="C1441" s="6">
        <v>2</v>
      </c>
      <c r="D1441" s="6">
        <v>2</v>
      </c>
      <c r="E1441" s="46" t="str">
        <f t="shared" si="69"/>
        <v>기사임</v>
      </c>
      <c r="F1441" s="81">
        <f>IF(E1441="기사임",(COUNTIF($B$2:B1441,B1441)-COUNTIFS($B$2:B1440,B1441,$E$2:E1440,"")),"")</f>
        <v>2</v>
      </c>
      <c r="G1441" s="46" t="str">
        <f>IF(F1441=1,COUNTIF($F$1:F1441,1),"")</f>
        <v/>
      </c>
      <c r="H1441" s="46">
        <f t="shared" si="70"/>
        <v>0</v>
      </c>
      <c r="I1441" s="46" t="b">
        <f t="shared" si="71"/>
        <v>0</v>
      </c>
      <c r="J1441" s="46" t="str">
        <f>IF(I1441=FALSE,"",B1441&amp;"@"&amp;COUNTIFS($B$2:B1441,B1441,$I$2:I1441,TRUE))</f>
        <v/>
      </c>
    </row>
    <row r="1442" spans="1:10">
      <c r="A1442" s="6" t="s">
        <v>529</v>
      </c>
      <c r="B1442" s="6" t="s">
        <v>676</v>
      </c>
      <c r="C1442" s="6">
        <v>2</v>
      </c>
      <c r="D1442" s="6">
        <v>2</v>
      </c>
      <c r="E1442" s="46" t="str">
        <f t="shared" si="69"/>
        <v>기사임</v>
      </c>
      <c r="F1442" s="81">
        <f>IF(E1442="기사임",(COUNTIF($B$2:B1442,B1442)-COUNTIFS($B$2:B1441,B1442,$E$2:E1441,"")),"")</f>
        <v>155</v>
      </c>
      <c r="G1442" s="46" t="str">
        <f>IF(F1442=1,COUNTIF($F$1:F1442,1),"")</f>
        <v/>
      </c>
      <c r="H1442" s="46">
        <f t="shared" si="70"/>
        <v>0</v>
      </c>
      <c r="I1442" s="46" t="b">
        <f t="shared" si="71"/>
        <v>0</v>
      </c>
      <c r="J1442" s="46" t="str">
        <f>IF(I1442=FALSE,"",B1442&amp;"@"&amp;COUNTIFS($B$2:B1442,B1442,$I$2:I1442,TRUE))</f>
        <v/>
      </c>
    </row>
    <row r="1443" spans="1:10">
      <c r="A1443" s="6" t="s">
        <v>1449</v>
      </c>
      <c r="B1443" s="6" t="s">
        <v>694</v>
      </c>
      <c r="C1443" s="6">
        <v>2</v>
      </c>
      <c r="D1443" s="6">
        <v>1</v>
      </c>
      <c r="E1443" s="46" t="str">
        <f t="shared" si="69"/>
        <v>기사임</v>
      </c>
      <c r="F1443" s="81">
        <f>IF(E1443="기사임",(COUNTIF($B$2:B1443,B1443)-COUNTIFS($B$2:B1442,B1443,$E$2:E1442,"")),"")</f>
        <v>22</v>
      </c>
      <c r="G1443" s="46" t="str">
        <f>IF(F1443=1,COUNTIF($F$1:F1443,1),"")</f>
        <v/>
      </c>
      <c r="H1443" s="46">
        <f t="shared" si="70"/>
        <v>1</v>
      </c>
      <c r="I1443" s="46" t="b">
        <f t="shared" si="71"/>
        <v>1</v>
      </c>
      <c r="J1443" s="46" t="str">
        <f>IF(I1443=FALSE,"",B1443&amp;"@"&amp;COUNTIFS($B$2:B1443,B1443,$I$2:I1443,TRUE))</f>
        <v>Vietnam@22</v>
      </c>
    </row>
    <row r="1444" spans="1:10">
      <c r="A1444" s="6" t="s">
        <v>2232</v>
      </c>
      <c r="B1444" s="6" t="s">
        <v>677</v>
      </c>
      <c r="C1444" s="6">
        <v>2</v>
      </c>
      <c r="D1444" s="6">
        <v>2</v>
      </c>
      <c r="E1444" s="46" t="str">
        <f t="shared" si="69"/>
        <v>기사임</v>
      </c>
      <c r="F1444" s="81">
        <f>IF(E1444="기사임",(COUNTIF($B$2:B1444,B1444)-COUNTIFS($B$2:B1443,B1444,$E$2:E1443,"")),"")</f>
        <v>131</v>
      </c>
      <c r="G1444" s="46" t="str">
        <f>IF(F1444=1,COUNTIF($F$1:F1444,1),"")</f>
        <v/>
      </c>
      <c r="H1444" s="46">
        <f t="shared" si="70"/>
        <v>0</v>
      </c>
      <c r="I1444" s="46" t="b">
        <f t="shared" si="71"/>
        <v>0</v>
      </c>
      <c r="J1444" s="46" t="str">
        <f>IF(I1444=FALSE,"",B1444&amp;"@"&amp;COUNTIFS($B$2:B1444,B1444,$I$2:I1444,TRUE))</f>
        <v/>
      </c>
    </row>
    <row r="1445" spans="1:10">
      <c r="A1445" s="6" t="s">
        <v>2232</v>
      </c>
      <c r="B1445" s="6" t="s">
        <v>706</v>
      </c>
      <c r="C1445" s="6">
        <v>2</v>
      </c>
      <c r="D1445" s="6">
        <v>2</v>
      </c>
      <c r="E1445" s="46" t="str">
        <f t="shared" si="69"/>
        <v>기사임</v>
      </c>
      <c r="F1445" s="81">
        <f>IF(E1445="기사임",(COUNTIF($B$2:B1445,B1445)-COUNTIFS($B$2:B1444,B1445,$E$2:E1444,"")),"")</f>
        <v>3</v>
      </c>
      <c r="G1445" s="46" t="str">
        <f>IF(F1445=1,COUNTIF($F$1:F1445,1),"")</f>
        <v/>
      </c>
      <c r="H1445" s="46">
        <f t="shared" si="70"/>
        <v>0</v>
      </c>
      <c r="I1445" s="46" t="b">
        <f t="shared" si="71"/>
        <v>0</v>
      </c>
      <c r="J1445" s="46" t="str">
        <f>IF(I1445=FALSE,"",B1445&amp;"@"&amp;COUNTIFS($B$2:B1445,B1445,$I$2:I1445,TRUE))</f>
        <v/>
      </c>
    </row>
    <row r="1446" spans="1:10">
      <c r="A1446" s="6" t="s">
        <v>1516</v>
      </c>
      <c r="B1446" s="6" t="s">
        <v>681</v>
      </c>
      <c r="C1446" s="6">
        <v>2</v>
      </c>
      <c r="D1446" s="6">
        <v>2</v>
      </c>
      <c r="E1446" s="46" t="str">
        <f t="shared" si="69"/>
        <v>기사임</v>
      </c>
      <c r="F1446" s="81">
        <f>IF(E1446="기사임",(COUNTIF($B$2:B1446,B1446)-COUNTIFS($B$2:B1445,B1446,$E$2:E1445,"")),"")</f>
        <v>35</v>
      </c>
      <c r="G1446" s="46" t="str">
        <f>IF(F1446=1,COUNTIF($F$1:F1446,1),"")</f>
        <v/>
      </c>
      <c r="H1446" s="46">
        <f t="shared" si="70"/>
        <v>0</v>
      </c>
      <c r="I1446" s="46" t="b">
        <f t="shared" si="71"/>
        <v>0</v>
      </c>
      <c r="J1446" s="46" t="str">
        <f>IF(I1446=FALSE,"",B1446&amp;"@"&amp;COUNTIFS($B$2:B1446,B1446,$I$2:I1446,TRUE))</f>
        <v/>
      </c>
    </row>
    <row r="1447" spans="1:10">
      <c r="A1447" s="6" t="s">
        <v>610</v>
      </c>
      <c r="B1447" s="6" t="s">
        <v>678</v>
      </c>
      <c r="C1447" s="6">
        <v>2</v>
      </c>
      <c r="D1447" s="6">
        <v>1</v>
      </c>
      <c r="E1447" s="46" t="str">
        <f t="shared" si="69"/>
        <v>기사임</v>
      </c>
      <c r="F1447" s="81">
        <f>IF(E1447="기사임",(COUNTIF($B$2:B1447,B1447)-COUNTIFS($B$2:B1446,B1447,$E$2:E1446,"")),"")</f>
        <v>64</v>
      </c>
      <c r="G1447" s="46" t="str">
        <f>IF(F1447=1,COUNTIF($F$1:F1447,1),"")</f>
        <v/>
      </c>
      <c r="H1447" s="46">
        <f t="shared" si="70"/>
        <v>0</v>
      </c>
      <c r="I1447" s="46" t="b">
        <f t="shared" si="71"/>
        <v>0</v>
      </c>
      <c r="J1447" s="46" t="str">
        <f>IF(I1447=FALSE,"",B1447&amp;"@"&amp;COUNTIFS($B$2:B1447,B1447,$I$2:I1447,TRUE))</f>
        <v/>
      </c>
    </row>
    <row r="1448" spans="1:10">
      <c r="A1448" s="6" t="s">
        <v>610</v>
      </c>
      <c r="B1448" s="6" t="s">
        <v>675</v>
      </c>
      <c r="C1448" s="6">
        <v>2</v>
      </c>
      <c r="D1448" s="6">
        <v>2</v>
      </c>
      <c r="E1448" s="46" t="str">
        <f t="shared" si="69"/>
        <v>기사임</v>
      </c>
      <c r="F1448" s="81">
        <f>IF(E1448="기사임",(COUNTIF($B$2:B1448,B1448)-COUNTIFS($B$2:B1447,B1448,$E$2:E1447,"")),"")</f>
        <v>163</v>
      </c>
      <c r="G1448" s="46" t="str">
        <f>IF(F1448=1,COUNTIF($F$1:F1448,1),"")</f>
        <v/>
      </c>
      <c r="H1448" s="46">
        <f t="shared" si="70"/>
        <v>1</v>
      </c>
      <c r="I1448" s="46" t="b">
        <f t="shared" si="71"/>
        <v>1</v>
      </c>
      <c r="J1448" s="46" t="str">
        <f>IF(I1448=FALSE,"",B1448&amp;"@"&amp;COUNTIFS($B$2:B1448,B1448,$I$2:I1448,TRUE))</f>
        <v>South Korea@163</v>
      </c>
    </row>
    <row r="1449" spans="1:10">
      <c r="A1449" s="6" t="s">
        <v>602</v>
      </c>
      <c r="B1449" s="6" t="s">
        <v>677</v>
      </c>
      <c r="C1449" s="6">
        <v>2</v>
      </c>
      <c r="D1449" s="6">
        <v>2</v>
      </c>
      <c r="E1449" s="46" t="str">
        <f t="shared" si="69"/>
        <v>기사임</v>
      </c>
      <c r="F1449" s="81">
        <f>IF(E1449="기사임",(COUNTIF($B$2:B1449,B1449)-COUNTIFS($B$2:B1448,B1449,$E$2:E1448,"")),"")</f>
        <v>132</v>
      </c>
      <c r="G1449" s="46" t="str">
        <f>IF(F1449=1,COUNTIF($F$1:F1449,1),"")</f>
        <v/>
      </c>
      <c r="H1449" s="46">
        <f t="shared" si="70"/>
        <v>0</v>
      </c>
      <c r="I1449" s="46" t="b">
        <f t="shared" si="71"/>
        <v>0</v>
      </c>
      <c r="J1449" s="46" t="str">
        <f>IF(I1449=FALSE,"",B1449&amp;"@"&amp;COUNTIFS($B$2:B1449,B1449,$I$2:I1449,TRUE))</f>
        <v/>
      </c>
    </row>
    <row r="1450" spans="1:10">
      <c r="A1450" s="6" t="s">
        <v>567</v>
      </c>
      <c r="B1450" s="6" t="s">
        <v>676</v>
      </c>
      <c r="C1450" s="6">
        <v>2</v>
      </c>
      <c r="D1450" s="6">
        <v>2</v>
      </c>
      <c r="E1450" s="46" t="str">
        <f t="shared" si="69"/>
        <v>기사임</v>
      </c>
      <c r="F1450" s="81">
        <f>IF(E1450="기사임",(COUNTIF($B$2:B1450,B1450)-COUNTIFS($B$2:B1449,B1450,$E$2:E1449,"")),"")</f>
        <v>156</v>
      </c>
      <c r="G1450" s="46" t="str">
        <f>IF(F1450=1,COUNTIF($F$1:F1450,1),"")</f>
        <v/>
      </c>
      <c r="H1450" s="46">
        <f t="shared" si="70"/>
        <v>0</v>
      </c>
      <c r="I1450" s="46" t="b">
        <f t="shared" si="71"/>
        <v>0</v>
      </c>
      <c r="J1450" s="46" t="str">
        <f>IF(I1450=FALSE,"",B1450&amp;"@"&amp;COUNTIFS($B$2:B1450,B1450,$I$2:I1450,TRUE))</f>
        <v/>
      </c>
    </row>
    <row r="1451" spans="1:10">
      <c r="A1451" s="6" t="s">
        <v>1313</v>
      </c>
      <c r="B1451" s="6" t="s">
        <v>677</v>
      </c>
      <c r="C1451" s="6">
        <v>2</v>
      </c>
      <c r="D1451" s="6">
        <v>2</v>
      </c>
      <c r="E1451" s="46" t="str">
        <f t="shared" si="69"/>
        <v>기사임</v>
      </c>
      <c r="F1451" s="81">
        <f>IF(E1451="기사임",(COUNTIF($B$2:B1451,B1451)-COUNTIFS($B$2:B1450,B1451,$E$2:E1450,"")),"")</f>
        <v>133</v>
      </c>
      <c r="G1451" s="46" t="str">
        <f>IF(F1451=1,COUNTIF($F$1:F1451,1),"")</f>
        <v/>
      </c>
      <c r="H1451" s="46">
        <f t="shared" si="70"/>
        <v>0</v>
      </c>
      <c r="I1451" s="46" t="b">
        <f t="shared" si="71"/>
        <v>0</v>
      </c>
      <c r="J1451" s="46" t="str">
        <f>IF(I1451=FALSE,"",B1451&amp;"@"&amp;COUNTIFS($B$2:B1451,B1451,$I$2:I1451,TRUE))</f>
        <v/>
      </c>
    </row>
    <row r="1452" spans="1:10">
      <c r="A1452" s="6" t="s">
        <v>1313</v>
      </c>
      <c r="B1452" s="6" t="s">
        <v>675</v>
      </c>
      <c r="C1452" s="6">
        <v>2</v>
      </c>
      <c r="D1452" s="6">
        <v>2</v>
      </c>
      <c r="E1452" s="46" t="str">
        <f t="shared" si="69"/>
        <v>기사임</v>
      </c>
      <c r="F1452" s="81">
        <f>IF(E1452="기사임",(COUNTIF($B$2:B1452,B1452)-COUNTIFS($B$2:B1451,B1452,$E$2:E1451,"")),"")</f>
        <v>164</v>
      </c>
      <c r="G1452" s="46" t="str">
        <f>IF(F1452=1,COUNTIF($F$1:F1452,1),"")</f>
        <v/>
      </c>
      <c r="H1452" s="46">
        <f t="shared" si="70"/>
        <v>1</v>
      </c>
      <c r="I1452" s="46" t="b">
        <f t="shared" si="71"/>
        <v>1</v>
      </c>
      <c r="J1452" s="46" t="str">
        <f>IF(I1452=FALSE,"",B1452&amp;"@"&amp;COUNTIFS($B$2:B1452,B1452,$I$2:I1452,TRUE))</f>
        <v>South Korea@164</v>
      </c>
    </row>
    <row r="1453" spans="1:10">
      <c r="A1453" s="6" t="s">
        <v>2197</v>
      </c>
      <c r="B1453" s="6" t="s">
        <v>676</v>
      </c>
      <c r="C1453" s="6">
        <v>2</v>
      </c>
      <c r="D1453" s="6">
        <v>2</v>
      </c>
      <c r="E1453" s="46" t="str">
        <f t="shared" si="69"/>
        <v>기사임</v>
      </c>
      <c r="F1453" s="81">
        <f>IF(E1453="기사임",(COUNTIF($B$2:B1453,B1453)-COUNTIFS($B$2:B1452,B1453,$E$2:E1452,"")),"")</f>
        <v>157</v>
      </c>
      <c r="G1453" s="46" t="str">
        <f>IF(F1453=1,COUNTIF($F$1:F1453,1),"")</f>
        <v/>
      </c>
      <c r="H1453" s="46">
        <f t="shared" si="70"/>
        <v>0</v>
      </c>
      <c r="I1453" s="46" t="b">
        <f t="shared" si="71"/>
        <v>0</v>
      </c>
      <c r="J1453" s="46" t="str">
        <f>IF(I1453=FALSE,"",B1453&amp;"@"&amp;COUNTIFS($B$2:B1453,B1453,$I$2:I1453,TRUE))</f>
        <v/>
      </c>
    </row>
    <row r="1454" spans="1:10">
      <c r="A1454" s="6" t="s">
        <v>628</v>
      </c>
      <c r="B1454" s="6" t="s">
        <v>678</v>
      </c>
      <c r="C1454" s="6">
        <v>2</v>
      </c>
      <c r="D1454" s="6">
        <v>4</v>
      </c>
      <c r="E1454" s="46" t="str">
        <f t="shared" si="69"/>
        <v>기사임</v>
      </c>
      <c r="F1454" s="81">
        <f>IF(E1454="기사임",(COUNTIF($B$2:B1454,B1454)-COUNTIFS($B$2:B1453,B1454,$E$2:E1453,"")),"")</f>
        <v>65</v>
      </c>
      <c r="G1454" s="46" t="str">
        <f>IF(F1454=1,COUNTIF($F$1:F1454,1),"")</f>
        <v/>
      </c>
      <c r="H1454" s="46">
        <f t="shared" si="70"/>
        <v>0</v>
      </c>
      <c r="I1454" s="46" t="b">
        <f t="shared" si="71"/>
        <v>0</v>
      </c>
      <c r="J1454" s="46" t="str">
        <f>IF(I1454=FALSE,"",B1454&amp;"@"&amp;COUNTIFS($B$2:B1454,B1454,$I$2:I1454,TRUE))</f>
        <v/>
      </c>
    </row>
    <row r="1455" spans="1:10">
      <c r="A1455" s="6" t="s">
        <v>628</v>
      </c>
      <c r="B1455" s="6" t="s">
        <v>700</v>
      </c>
      <c r="C1455" s="6">
        <v>2</v>
      </c>
      <c r="D1455" s="6">
        <v>1</v>
      </c>
      <c r="E1455" s="46" t="str">
        <f t="shared" si="69"/>
        <v>기사임</v>
      </c>
      <c r="F1455" s="81">
        <f>IF(E1455="기사임",(COUNTIF($B$2:B1455,B1455)-COUNTIFS($B$2:B1454,B1455,$E$2:E1454,"")),"")</f>
        <v>13</v>
      </c>
      <c r="G1455" s="46" t="str">
        <f>IF(F1455=1,COUNTIF($F$1:F1455,1),"")</f>
        <v/>
      </c>
      <c r="H1455" s="46">
        <f t="shared" si="70"/>
        <v>0</v>
      </c>
      <c r="I1455" s="46" t="b">
        <f t="shared" si="71"/>
        <v>0</v>
      </c>
      <c r="J1455" s="46" t="str">
        <f>IF(I1455=FALSE,"",B1455&amp;"@"&amp;COUNTIFS($B$2:B1455,B1455,$I$2:I1455,TRUE))</f>
        <v/>
      </c>
    </row>
    <row r="1456" spans="1:10">
      <c r="A1456" s="6" t="s">
        <v>2305</v>
      </c>
      <c r="B1456" s="6" t="s">
        <v>675</v>
      </c>
      <c r="C1456" s="6">
        <v>2</v>
      </c>
      <c r="D1456" s="6">
        <v>2</v>
      </c>
      <c r="E1456" s="46" t="str">
        <f t="shared" si="69"/>
        <v>기사임</v>
      </c>
      <c r="F1456" s="81">
        <f>IF(E1456="기사임",(COUNTIF($B$2:B1456,B1456)-COUNTIFS($B$2:B1455,B1456,$E$2:E1455,"")),"")</f>
        <v>165</v>
      </c>
      <c r="G1456" s="46" t="str">
        <f>IF(F1456=1,COUNTIF($F$1:F1456,1),"")</f>
        <v/>
      </c>
      <c r="H1456" s="46">
        <f t="shared" si="70"/>
        <v>1</v>
      </c>
      <c r="I1456" s="46" t="b">
        <f t="shared" si="71"/>
        <v>1</v>
      </c>
      <c r="J1456" s="46" t="str">
        <f>IF(I1456=FALSE,"",B1456&amp;"@"&amp;COUNTIFS($B$2:B1456,B1456,$I$2:I1456,TRUE))</f>
        <v>South Korea@165</v>
      </c>
    </row>
    <row r="1457" spans="1:10">
      <c r="A1457" s="6" t="s">
        <v>2213</v>
      </c>
      <c r="B1457" s="6" t="s">
        <v>675</v>
      </c>
      <c r="C1457" s="6">
        <v>2</v>
      </c>
      <c r="D1457" s="6">
        <v>3</v>
      </c>
      <c r="E1457" s="46" t="str">
        <f t="shared" si="69"/>
        <v>기사임</v>
      </c>
      <c r="F1457" s="81">
        <f>IF(E1457="기사임",(COUNTIF($B$2:B1457,B1457)-COUNTIFS($B$2:B1456,B1457,$E$2:E1456,"")),"")</f>
        <v>166</v>
      </c>
      <c r="G1457" s="46" t="str">
        <f>IF(F1457=1,COUNTIF($F$1:F1457,1),"")</f>
        <v/>
      </c>
      <c r="H1457" s="46">
        <f t="shared" si="70"/>
        <v>1</v>
      </c>
      <c r="I1457" s="46" t="b">
        <f t="shared" si="71"/>
        <v>1</v>
      </c>
      <c r="J1457" s="46" t="str">
        <f>IF(I1457=FALSE,"",B1457&amp;"@"&amp;COUNTIFS($B$2:B1457,B1457,$I$2:I1457,TRUE))</f>
        <v>South Korea@166</v>
      </c>
    </row>
    <row r="1458" spans="1:10">
      <c r="A1458" s="6" t="s">
        <v>2182</v>
      </c>
      <c r="B1458" s="6" t="s">
        <v>677</v>
      </c>
      <c r="C1458" s="6">
        <v>2</v>
      </c>
      <c r="D1458" s="6">
        <v>3</v>
      </c>
      <c r="E1458" s="46" t="str">
        <f t="shared" si="69"/>
        <v>기사임</v>
      </c>
      <c r="F1458" s="81">
        <f>IF(E1458="기사임",(COUNTIF($B$2:B1458,B1458)-COUNTIFS($B$2:B1457,B1458,$E$2:E1457,"")),"")</f>
        <v>134</v>
      </c>
      <c r="G1458" s="46" t="str">
        <f>IF(F1458=1,COUNTIF($F$1:F1458,1),"")</f>
        <v/>
      </c>
      <c r="H1458" s="46">
        <f t="shared" si="70"/>
        <v>0</v>
      </c>
      <c r="I1458" s="46" t="b">
        <f t="shared" si="71"/>
        <v>0</v>
      </c>
      <c r="J1458" s="46" t="str">
        <f>IF(I1458=FALSE,"",B1458&amp;"@"&amp;COUNTIFS($B$2:B1458,B1458,$I$2:I1458,TRUE))</f>
        <v/>
      </c>
    </row>
    <row r="1459" spans="1:10">
      <c r="A1459" s="6" t="s">
        <v>1503</v>
      </c>
      <c r="B1459" s="6" t="s">
        <v>689</v>
      </c>
      <c r="C1459" s="6">
        <v>2</v>
      </c>
      <c r="D1459" s="6">
        <v>1</v>
      </c>
      <c r="E1459" s="46" t="str">
        <f t="shared" si="69"/>
        <v>기사임</v>
      </c>
      <c r="F1459" s="81">
        <f>IF(E1459="기사임",(COUNTIF($B$2:B1459,B1459)-COUNTIFS($B$2:B1458,B1459,$E$2:E1458,"")),"")</f>
        <v>15</v>
      </c>
      <c r="G1459" s="46" t="str">
        <f>IF(F1459=1,COUNTIF($F$1:F1459,1),"")</f>
        <v/>
      </c>
      <c r="H1459" s="46">
        <f t="shared" si="70"/>
        <v>0</v>
      </c>
      <c r="I1459" s="46" t="b">
        <f t="shared" si="71"/>
        <v>0</v>
      </c>
      <c r="J1459" s="46" t="str">
        <f>IF(I1459=FALSE,"",B1459&amp;"@"&amp;COUNTIFS($B$2:B1459,B1459,$I$2:I1459,TRUE))</f>
        <v/>
      </c>
    </row>
    <row r="1460" spans="1:10">
      <c r="A1460" s="6" t="s">
        <v>2069</v>
      </c>
      <c r="B1460" s="6" t="s">
        <v>677</v>
      </c>
      <c r="C1460" s="6">
        <v>2</v>
      </c>
      <c r="D1460" s="6">
        <v>4</v>
      </c>
      <c r="E1460" s="46" t="str">
        <f t="shared" si="69"/>
        <v>기사임</v>
      </c>
      <c r="F1460" s="81">
        <f>IF(E1460="기사임",(COUNTIF($B$2:B1460,B1460)-COUNTIFS($B$2:B1459,B1460,$E$2:E1459,"")),"")</f>
        <v>135</v>
      </c>
      <c r="G1460" s="46" t="str">
        <f>IF(F1460=1,COUNTIF($F$1:F1460,1),"")</f>
        <v/>
      </c>
      <c r="H1460" s="46">
        <f t="shared" si="70"/>
        <v>0</v>
      </c>
      <c r="I1460" s="46" t="b">
        <f t="shared" si="71"/>
        <v>0</v>
      </c>
      <c r="J1460" s="46" t="str">
        <f>IF(I1460=FALSE,"",B1460&amp;"@"&amp;COUNTIFS($B$2:B1460,B1460,$I$2:I1460,TRUE))</f>
        <v/>
      </c>
    </row>
    <row r="1461" spans="1:10">
      <c r="A1461" s="6" t="s">
        <v>535</v>
      </c>
      <c r="B1461" s="6" t="s">
        <v>730</v>
      </c>
      <c r="C1461" s="6">
        <v>2</v>
      </c>
      <c r="D1461" s="6">
        <v>1</v>
      </c>
      <c r="E1461" s="46" t="str">
        <f t="shared" si="69"/>
        <v>기사임</v>
      </c>
      <c r="F1461" s="81">
        <f>IF(E1461="기사임",(COUNTIF($B$2:B1461,B1461)-COUNTIFS($B$2:B1460,B1461,$E$2:E1460,"")),"")</f>
        <v>1</v>
      </c>
      <c r="G1461" s="46">
        <f>IF(F1461=1,COUNTIF($F$1:F1461,1),"")</f>
        <v>75</v>
      </c>
      <c r="H1461" s="46">
        <f t="shared" si="70"/>
        <v>0</v>
      </c>
      <c r="I1461" s="46" t="b">
        <f t="shared" si="71"/>
        <v>0</v>
      </c>
      <c r="J1461" s="46" t="str">
        <f>IF(I1461=FALSE,"",B1461&amp;"@"&amp;COUNTIFS($B$2:B1461,B1461,$I$2:I1461,TRUE))</f>
        <v/>
      </c>
    </row>
    <row r="1462" spans="1:10">
      <c r="A1462" s="6" t="s">
        <v>535</v>
      </c>
      <c r="B1462" s="6" t="s">
        <v>676</v>
      </c>
      <c r="C1462" s="6">
        <v>2</v>
      </c>
      <c r="D1462" s="6">
        <v>2</v>
      </c>
      <c r="E1462" s="46" t="str">
        <f t="shared" si="69"/>
        <v>기사임</v>
      </c>
      <c r="F1462" s="81">
        <f>IF(E1462="기사임",(COUNTIF($B$2:B1462,B1462)-COUNTIFS($B$2:B1461,B1462,$E$2:E1461,"")),"")</f>
        <v>158</v>
      </c>
      <c r="G1462" s="46" t="str">
        <f>IF(F1462=1,COUNTIF($F$1:F1462,1),"")</f>
        <v/>
      </c>
      <c r="H1462" s="46">
        <f t="shared" si="70"/>
        <v>0</v>
      </c>
      <c r="I1462" s="46" t="b">
        <f t="shared" si="71"/>
        <v>0</v>
      </c>
      <c r="J1462" s="46" t="str">
        <f>IF(I1462=FALSE,"",B1462&amp;"@"&amp;COUNTIFS($B$2:B1462,B1462,$I$2:I1462,TRUE))</f>
        <v/>
      </c>
    </row>
    <row r="1463" spans="1:10">
      <c r="A1463" s="6" t="s">
        <v>557</v>
      </c>
      <c r="B1463" s="6" t="s">
        <v>675</v>
      </c>
      <c r="C1463" s="6">
        <v>2</v>
      </c>
      <c r="D1463" s="6">
        <v>3</v>
      </c>
      <c r="E1463" s="46" t="str">
        <f t="shared" si="69"/>
        <v>기사임</v>
      </c>
      <c r="F1463" s="81">
        <f>IF(E1463="기사임",(COUNTIF($B$2:B1463,B1463)-COUNTIFS($B$2:B1462,B1463,$E$2:E1462,"")),"")</f>
        <v>167</v>
      </c>
      <c r="G1463" s="46" t="str">
        <f>IF(F1463=1,COUNTIF($F$1:F1463,1),"")</f>
        <v/>
      </c>
      <c r="H1463" s="46">
        <f t="shared" si="70"/>
        <v>1</v>
      </c>
      <c r="I1463" s="46" t="b">
        <f t="shared" si="71"/>
        <v>1</v>
      </c>
      <c r="J1463" s="46" t="str">
        <f>IF(I1463=FALSE,"",B1463&amp;"@"&amp;COUNTIFS($B$2:B1463,B1463,$I$2:I1463,TRUE))</f>
        <v>South Korea@167</v>
      </c>
    </row>
    <row r="1464" spans="1:10">
      <c r="A1464" s="6" t="s">
        <v>585</v>
      </c>
      <c r="B1464" s="6" t="s">
        <v>683</v>
      </c>
      <c r="C1464" s="6">
        <v>2</v>
      </c>
      <c r="D1464" s="6">
        <v>2</v>
      </c>
      <c r="E1464" s="46" t="str">
        <f t="shared" si="69"/>
        <v>기사임</v>
      </c>
      <c r="F1464" s="81">
        <f>IF(E1464="기사임",(COUNTIF($B$2:B1464,B1464)-COUNTIFS($B$2:B1463,B1464,$E$2:E1463,"")),"")</f>
        <v>27</v>
      </c>
      <c r="G1464" s="46" t="str">
        <f>IF(F1464=1,COUNTIF($F$1:F1464,1),"")</f>
        <v/>
      </c>
      <c r="H1464" s="46">
        <f t="shared" si="70"/>
        <v>0</v>
      </c>
      <c r="I1464" s="46" t="b">
        <f t="shared" si="71"/>
        <v>0</v>
      </c>
      <c r="J1464" s="46" t="str">
        <f>IF(I1464=FALSE,"",B1464&amp;"@"&amp;COUNTIFS($B$2:B1464,B1464,$I$2:I1464,TRUE))</f>
        <v/>
      </c>
    </row>
    <row r="1465" spans="1:10">
      <c r="A1465" s="6" t="s">
        <v>585</v>
      </c>
      <c r="B1465" s="6" t="s">
        <v>690</v>
      </c>
      <c r="C1465" s="6">
        <v>2</v>
      </c>
      <c r="D1465" s="6">
        <v>2</v>
      </c>
      <c r="E1465" s="46" t="str">
        <f t="shared" si="69"/>
        <v>기사임</v>
      </c>
      <c r="F1465" s="81">
        <f>IF(E1465="기사임",(COUNTIF($B$2:B1465,B1465)-COUNTIFS($B$2:B1464,B1465,$E$2:E1464,"")),"")</f>
        <v>50</v>
      </c>
      <c r="G1465" s="46" t="str">
        <f>IF(F1465=1,COUNTIF($F$1:F1465,1),"")</f>
        <v/>
      </c>
      <c r="H1465" s="46">
        <f t="shared" si="70"/>
        <v>0</v>
      </c>
      <c r="I1465" s="46" t="b">
        <f t="shared" si="71"/>
        <v>0</v>
      </c>
      <c r="J1465" s="46" t="str">
        <f>IF(I1465=FALSE,"",B1465&amp;"@"&amp;COUNTIFS($B$2:B1465,B1465,$I$2:I1465,TRUE))</f>
        <v/>
      </c>
    </row>
    <row r="1466" spans="1:10">
      <c r="A1466" s="6" t="s">
        <v>552</v>
      </c>
      <c r="B1466" s="6" t="s">
        <v>1265</v>
      </c>
      <c r="C1466" s="6">
        <v>2</v>
      </c>
      <c r="D1466" s="6">
        <v>1</v>
      </c>
      <c r="E1466" s="46" t="str">
        <f t="shared" si="69"/>
        <v>기사임</v>
      </c>
      <c r="F1466" s="81">
        <f>IF(E1466="기사임",(COUNTIF($B$2:B1466,B1466)-COUNTIFS($B$2:B1465,B1466,$E$2:E1465,"")),"")</f>
        <v>1</v>
      </c>
      <c r="G1466" s="46">
        <f>IF(F1466=1,COUNTIF($F$1:F1466,1),"")</f>
        <v>76</v>
      </c>
      <c r="H1466" s="46">
        <f t="shared" si="70"/>
        <v>0</v>
      </c>
      <c r="I1466" s="46" t="b">
        <f t="shared" si="71"/>
        <v>0</v>
      </c>
      <c r="J1466" s="46" t="str">
        <f>IF(I1466=FALSE,"",B1466&amp;"@"&amp;COUNTIFS($B$2:B1466,B1466,$I$2:I1466,TRUE))</f>
        <v/>
      </c>
    </row>
    <row r="1467" spans="1:10">
      <c r="A1467" s="6" t="s">
        <v>552</v>
      </c>
      <c r="B1467" s="6" t="s">
        <v>694</v>
      </c>
      <c r="C1467" s="6">
        <v>2</v>
      </c>
      <c r="D1467" s="6">
        <v>2</v>
      </c>
      <c r="E1467" s="46" t="str">
        <f t="shared" si="69"/>
        <v>기사임</v>
      </c>
      <c r="F1467" s="81">
        <f>IF(E1467="기사임",(COUNTIF($B$2:B1467,B1467)-COUNTIFS($B$2:B1466,B1467,$E$2:E1466,"")),"")</f>
        <v>23</v>
      </c>
      <c r="G1467" s="46" t="str">
        <f>IF(F1467=1,COUNTIF($F$1:F1467,1),"")</f>
        <v/>
      </c>
      <c r="H1467" s="46">
        <f t="shared" si="70"/>
        <v>1</v>
      </c>
      <c r="I1467" s="46" t="b">
        <f t="shared" si="71"/>
        <v>1</v>
      </c>
      <c r="J1467" s="46" t="str">
        <f>IF(I1467=FALSE,"",B1467&amp;"@"&amp;COUNTIFS($B$2:B1467,B1467,$I$2:I1467,TRUE))</f>
        <v>Vietnam@23</v>
      </c>
    </row>
    <row r="1468" spans="1:10">
      <c r="A1468" s="6" t="s">
        <v>2183</v>
      </c>
      <c r="B1468" s="6" t="s">
        <v>675</v>
      </c>
      <c r="C1468" s="6">
        <v>2</v>
      </c>
      <c r="D1468" s="6">
        <v>2</v>
      </c>
      <c r="E1468" s="46" t="str">
        <f t="shared" si="69"/>
        <v>기사임</v>
      </c>
      <c r="F1468" s="81">
        <f>IF(E1468="기사임",(COUNTIF($B$2:B1468,B1468)-COUNTIFS($B$2:B1467,B1468,$E$2:E1467,"")),"")</f>
        <v>168</v>
      </c>
      <c r="G1468" s="46" t="str">
        <f>IF(F1468=1,COUNTIF($F$1:F1468,1),"")</f>
        <v/>
      </c>
      <c r="H1468" s="46">
        <f t="shared" si="70"/>
        <v>1</v>
      </c>
      <c r="I1468" s="46" t="b">
        <f t="shared" si="71"/>
        <v>1</v>
      </c>
      <c r="J1468" s="46" t="str">
        <f>IF(I1468=FALSE,"",B1468&amp;"@"&amp;COUNTIFS($B$2:B1468,B1468,$I$2:I1468,TRUE))</f>
        <v>South Korea@168</v>
      </c>
    </row>
    <row r="1469" spans="1:10">
      <c r="A1469" s="6" t="s">
        <v>672</v>
      </c>
      <c r="B1469" s="6" t="s">
        <v>693</v>
      </c>
      <c r="C1469" s="6">
        <v>2</v>
      </c>
      <c r="D1469" s="6">
        <v>2</v>
      </c>
      <c r="E1469" s="46" t="str">
        <f t="shared" si="69"/>
        <v>기사임</v>
      </c>
      <c r="F1469" s="81">
        <f>IF(E1469="기사임",(COUNTIF($B$2:B1469,B1469)-COUNTIFS($B$2:B1468,B1469,$E$2:E1468,"")),"")</f>
        <v>13</v>
      </c>
      <c r="G1469" s="46" t="str">
        <f>IF(F1469=1,COUNTIF($F$1:F1469,1),"")</f>
        <v/>
      </c>
      <c r="H1469" s="46">
        <f t="shared" si="70"/>
        <v>0</v>
      </c>
      <c r="I1469" s="46" t="b">
        <f t="shared" si="71"/>
        <v>0</v>
      </c>
      <c r="J1469" s="46" t="str">
        <f>IF(I1469=FALSE,"",B1469&amp;"@"&amp;COUNTIFS($B$2:B1469,B1469,$I$2:I1469,TRUE))</f>
        <v/>
      </c>
    </row>
    <row r="1470" spans="1:10">
      <c r="A1470" s="6" t="s">
        <v>513</v>
      </c>
      <c r="B1470" s="6" t="s">
        <v>1696</v>
      </c>
      <c r="C1470" s="6">
        <v>2</v>
      </c>
      <c r="D1470" s="6">
        <v>2</v>
      </c>
      <c r="E1470" s="46" t="str">
        <f t="shared" si="69"/>
        <v>기사임</v>
      </c>
      <c r="F1470" s="81">
        <f>IF(E1470="기사임",(COUNTIF($B$2:B1470,B1470)-COUNTIFS($B$2:B1469,B1470,$E$2:E1469,"")),"")</f>
        <v>5</v>
      </c>
      <c r="G1470" s="46" t="str">
        <f>IF(F1470=1,COUNTIF($F$1:F1470,1),"")</f>
        <v/>
      </c>
      <c r="H1470" s="46">
        <f t="shared" si="70"/>
        <v>0</v>
      </c>
      <c r="I1470" s="46" t="b">
        <f t="shared" si="71"/>
        <v>0</v>
      </c>
      <c r="J1470" s="46" t="str">
        <f>IF(I1470=FALSE,"",B1470&amp;"@"&amp;COUNTIFS($B$2:B1470,B1470,$I$2:I1470,TRUE))</f>
        <v/>
      </c>
    </row>
    <row r="1471" spans="1:10">
      <c r="A1471" s="6" t="s">
        <v>513</v>
      </c>
      <c r="B1471" s="6" t="s">
        <v>707</v>
      </c>
      <c r="C1471" s="6">
        <v>2</v>
      </c>
      <c r="D1471" s="6">
        <v>2</v>
      </c>
      <c r="E1471" s="46" t="str">
        <f t="shared" si="69"/>
        <v>기사임</v>
      </c>
      <c r="F1471" s="81">
        <f>IF(E1471="기사임",(COUNTIF($B$2:B1471,B1471)-COUNTIFS($B$2:B1470,B1471,$E$2:E1470,"")),"")</f>
        <v>9</v>
      </c>
      <c r="G1471" s="46" t="str">
        <f>IF(F1471=1,COUNTIF($F$1:F1471,1),"")</f>
        <v/>
      </c>
      <c r="H1471" s="46">
        <f t="shared" si="70"/>
        <v>0</v>
      </c>
      <c r="I1471" s="46" t="b">
        <f t="shared" si="71"/>
        <v>0</v>
      </c>
      <c r="J1471" s="46" t="str">
        <f>IF(I1471=FALSE,"",B1471&amp;"@"&amp;COUNTIFS($B$2:B1471,B1471,$I$2:I1471,TRUE))</f>
        <v/>
      </c>
    </row>
    <row r="1472" spans="1:10">
      <c r="A1472" s="6" t="s">
        <v>2037</v>
      </c>
      <c r="B1472" s="6" t="s">
        <v>675</v>
      </c>
      <c r="C1472" s="6">
        <v>2</v>
      </c>
      <c r="D1472" s="6">
        <v>2</v>
      </c>
      <c r="E1472" s="46" t="str">
        <f t="shared" si="69"/>
        <v>기사임</v>
      </c>
      <c r="F1472" s="81">
        <f>IF(E1472="기사임",(COUNTIF($B$2:B1472,B1472)-COUNTIFS($B$2:B1471,B1472,$E$2:E1471,"")),"")</f>
        <v>169</v>
      </c>
      <c r="G1472" s="46" t="str">
        <f>IF(F1472=1,COUNTIF($F$1:F1472,1),"")</f>
        <v/>
      </c>
      <c r="H1472" s="46">
        <f t="shared" si="70"/>
        <v>1</v>
      </c>
      <c r="I1472" s="46" t="b">
        <f t="shared" si="71"/>
        <v>1</v>
      </c>
      <c r="J1472" s="46" t="str">
        <f>IF(I1472=FALSE,"",B1472&amp;"@"&amp;COUNTIFS($B$2:B1472,B1472,$I$2:I1472,TRUE))</f>
        <v>South Korea@169</v>
      </c>
    </row>
    <row r="1473" spans="1:10">
      <c r="A1473" s="6" t="s">
        <v>2306</v>
      </c>
      <c r="B1473" s="6" t="s">
        <v>675</v>
      </c>
      <c r="C1473" s="6">
        <v>2</v>
      </c>
      <c r="D1473" s="6">
        <v>1</v>
      </c>
      <c r="E1473" s="46" t="str">
        <f t="shared" si="69"/>
        <v/>
      </c>
      <c r="F1473" s="81" t="str">
        <f>IF(E1473="기사임",(COUNTIF($B$2:B1473,B1473)-COUNTIFS($B$2:B1472,B1473,$E$2:E1472,"")),"")</f>
        <v/>
      </c>
      <c r="G1473" s="46" t="str">
        <f>IF(F1473=1,COUNTIF($F$1:F1473,1),"")</f>
        <v/>
      </c>
      <c r="H1473" s="46">
        <f t="shared" si="70"/>
        <v>1</v>
      </c>
      <c r="I1473" s="46" t="b">
        <f t="shared" si="71"/>
        <v>0</v>
      </c>
      <c r="J1473" s="46" t="str">
        <f>IF(I1473=FALSE,"",B1473&amp;"@"&amp;COUNTIFS($B$2:B1473,B1473,$I$2:I1473,TRUE))</f>
        <v/>
      </c>
    </row>
    <row r="1474" spans="1:10">
      <c r="A1474" s="6" t="s">
        <v>503</v>
      </c>
      <c r="B1474" s="6" t="s">
        <v>681</v>
      </c>
      <c r="C1474" s="6">
        <v>2</v>
      </c>
      <c r="D1474" s="6">
        <v>2</v>
      </c>
      <c r="E1474" s="46" t="str">
        <f t="shared" ref="E1474:E1537" si="72">IF(AND(LEFT(A1474,17)="/global/archives/",ISNUMBER(_xlfn.NUMBERVALUE(MID(A1474,18,1))),ISERROR(FIND("ckattempt",A1474)),ISERROR(FIND("preview",A1474))),"기사임","")</f>
        <v/>
      </c>
      <c r="F1474" s="81" t="str">
        <f>IF(E1474="기사임",(COUNTIF($B$2:B1474,B1474)-COUNTIFS($B$2:B1473,B1474,$E$2:E1473,"")),"")</f>
        <v/>
      </c>
      <c r="G1474" s="46" t="str">
        <f>IF(F1474=1,COUNTIF($F$1:F1474,1),"")</f>
        <v/>
      </c>
      <c r="H1474" s="46">
        <f t="shared" ref="H1474:H1537" si="73">COUNTIF($L$2:$L$4,B1474)</f>
        <v>0</v>
      </c>
      <c r="I1474" s="46" t="b">
        <f t="shared" si="71"/>
        <v>0</v>
      </c>
      <c r="J1474" s="46" t="str">
        <f>IF(I1474=FALSE,"",B1474&amp;"@"&amp;COUNTIFS($B$2:B1474,B1474,$I$2:I1474,TRUE))</f>
        <v/>
      </c>
    </row>
    <row r="1475" spans="1:10">
      <c r="A1475" s="6" t="s">
        <v>503</v>
      </c>
      <c r="B1475" s="6" t="s">
        <v>694</v>
      </c>
      <c r="C1475" s="6">
        <v>2</v>
      </c>
      <c r="D1475" s="6">
        <v>1</v>
      </c>
      <c r="E1475" s="46" t="str">
        <f t="shared" si="72"/>
        <v/>
      </c>
      <c r="F1475" s="81" t="str">
        <f>IF(E1475="기사임",(COUNTIF($B$2:B1475,B1475)-COUNTIFS($B$2:B1474,B1475,$E$2:E1474,"")),"")</f>
        <v/>
      </c>
      <c r="G1475" s="46" t="str">
        <f>IF(F1475=1,COUNTIF($F$1:F1475,1),"")</f>
        <v/>
      </c>
      <c r="H1475" s="46">
        <f t="shared" si="73"/>
        <v>1</v>
      </c>
      <c r="I1475" s="46" t="b">
        <f t="shared" ref="I1475:I1538" si="74">AND(H1475=1,F1475&gt;=1,F1475&lt;&gt;"")</f>
        <v>0</v>
      </c>
      <c r="J1475" s="46" t="str">
        <f>IF(I1475=FALSE,"",B1475&amp;"@"&amp;COUNTIFS($B$2:B1475,B1475,$I$2:I1475,TRUE))</f>
        <v/>
      </c>
    </row>
    <row r="1476" spans="1:10">
      <c r="A1476" s="6" t="s">
        <v>537</v>
      </c>
      <c r="B1476" s="6" t="s">
        <v>700</v>
      </c>
      <c r="C1476" s="6">
        <v>2</v>
      </c>
      <c r="D1476" s="6">
        <v>2</v>
      </c>
      <c r="E1476" s="46" t="str">
        <f t="shared" si="72"/>
        <v/>
      </c>
      <c r="F1476" s="81" t="str">
        <f>IF(E1476="기사임",(COUNTIF($B$2:B1476,B1476)-COUNTIFS($B$2:B1475,B1476,$E$2:E1475,"")),"")</f>
        <v/>
      </c>
      <c r="G1476" s="46" t="str">
        <f>IF(F1476=1,COUNTIF($F$1:F1476,1),"")</f>
        <v/>
      </c>
      <c r="H1476" s="46">
        <f t="shared" si="73"/>
        <v>0</v>
      </c>
      <c r="I1476" s="46" t="b">
        <f t="shared" si="74"/>
        <v>0</v>
      </c>
      <c r="J1476" s="46" t="str">
        <f>IF(I1476=FALSE,"",B1476&amp;"@"&amp;COUNTIFS($B$2:B1476,B1476,$I$2:I1476,TRUE))</f>
        <v/>
      </c>
    </row>
    <row r="1477" spans="1:10">
      <c r="A1477" s="6" t="s">
        <v>537</v>
      </c>
      <c r="B1477" s="6" t="s">
        <v>718</v>
      </c>
      <c r="C1477" s="6">
        <v>2</v>
      </c>
      <c r="D1477" s="6">
        <v>1</v>
      </c>
      <c r="E1477" s="46" t="str">
        <f t="shared" si="72"/>
        <v/>
      </c>
      <c r="F1477" s="81" t="str">
        <f>IF(E1477="기사임",(COUNTIF($B$2:B1477,B1477)-COUNTIFS($B$2:B1476,B1477,$E$2:E1476,"")),"")</f>
        <v/>
      </c>
      <c r="G1477" s="46" t="str">
        <f>IF(F1477=1,COUNTIF($F$1:F1477,1),"")</f>
        <v/>
      </c>
      <c r="H1477" s="46">
        <f t="shared" si="73"/>
        <v>0</v>
      </c>
      <c r="I1477" s="46" t="b">
        <f t="shared" si="74"/>
        <v>0</v>
      </c>
      <c r="J1477" s="46" t="str">
        <f>IF(I1477=FALSE,"",B1477&amp;"@"&amp;COUNTIFS($B$2:B1477,B1477,$I$2:I1477,TRUE))</f>
        <v/>
      </c>
    </row>
    <row r="1478" spans="1:10">
      <c r="A1478" s="6" t="s">
        <v>537</v>
      </c>
      <c r="B1478" s="6" t="s">
        <v>675</v>
      </c>
      <c r="C1478" s="6">
        <v>2</v>
      </c>
      <c r="D1478" s="6">
        <v>3</v>
      </c>
      <c r="E1478" s="46" t="str">
        <f t="shared" si="72"/>
        <v/>
      </c>
      <c r="F1478" s="81" t="str">
        <f>IF(E1478="기사임",(COUNTIF($B$2:B1478,B1478)-COUNTIFS($B$2:B1477,B1478,$E$2:E1477,"")),"")</f>
        <v/>
      </c>
      <c r="G1478" s="46" t="str">
        <f>IF(F1478=1,COUNTIF($F$1:F1478,1),"")</f>
        <v/>
      </c>
      <c r="H1478" s="46">
        <f t="shared" si="73"/>
        <v>1</v>
      </c>
      <c r="I1478" s="46" t="b">
        <f t="shared" si="74"/>
        <v>0</v>
      </c>
      <c r="J1478" s="46" t="str">
        <f>IF(I1478=FALSE,"",B1478&amp;"@"&amp;COUNTIFS($B$2:B1478,B1478,$I$2:I1478,TRUE))</f>
        <v/>
      </c>
    </row>
    <row r="1479" spans="1:10">
      <c r="A1479" s="6" t="s">
        <v>537</v>
      </c>
      <c r="B1479" s="6" t="s">
        <v>690</v>
      </c>
      <c r="C1479" s="6">
        <v>2</v>
      </c>
      <c r="D1479" s="6">
        <v>1</v>
      </c>
      <c r="E1479" s="46" t="str">
        <f t="shared" si="72"/>
        <v/>
      </c>
      <c r="F1479" s="81" t="str">
        <f>IF(E1479="기사임",(COUNTIF($B$2:B1479,B1479)-COUNTIFS($B$2:B1478,B1479,$E$2:E1478,"")),"")</f>
        <v/>
      </c>
      <c r="G1479" s="46" t="str">
        <f>IF(F1479=1,COUNTIF($F$1:F1479,1),"")</f>
        <v/>
      </c>
      <c r="H1479" s="46">
        <f t="shared" si="73"/>
        <v>0</v>
      </c>
      <c r="I1479" s="46" t="b">
        <f t="shared" si="74"/>
        <v>0</v>
      </c>
      <c r="J1479" s="46" t="str">
        <f>IF(I1479=FALSE,"",B1479&amp;"@"&amp;COUNTIFS($B$2:B1479,B1479,$I$2:I1479,TRUE))</f>
        <v/>
      </c>
    </row>
    <row r="1480" spans="1:10">
      <c r="A1480" s="6" t="s">
        <v>507</v>
      </c>
      <c r="B1480" s="6" t="s">
        <v>678</v>
      </c>
      <c r="C1480" s="6">
        <v>2</v>
      </c>
      <c r="D1480" s="6">
        <v>2</v>
      </c>
      <c r="E1480" s="46" t="str">
        <f t="shared" si="72"/>
        <v/>
      </c>
      <c r="F1480" s="81" t="str">
        <f>IF(E1480="기사임",(COUNTIF($B$2:B1480,B1480)-COUNTIFS($B$2:B1479,B1480,$E$2:E1479,"")),"")</f>
        <v/>
      </c>
      <c r="G1480" s="46" t="str">
        <f>IF(F1480=1,COUNTIF($F$1:F1480,1),"")</f>
        <v/>
      </c>
      <c r="H1480" s="46">
        <f t="shared" si="73"/>
        <v>0</v>
      </c>
      <c r="I1480" s="46" t="b">
        <f t="shared" si="74"/>
        <v>0</v>
      </c>
      <c r="J1480" s="46" t="str">
        <f>IF(I1480=FALSE,"",B1480&amp;"@"&amp;COUNTIFS($B$2:B1480,B1480,$I$2:I1480,TRUE))</f>
        <v/>
      </c>
    </row>
    <row r="1481" spans="1:10">
      <c r="A1481" s="6" t="s">
        <v>507</v>
      </c>
      <c r="B1481" s="6" t="s">
        <v>676</v>
      </c>
      <c r="C1481" s="6">
        <v>2</v>
      </c>
      <c r="D1481" s="6">
        <v>2</v>
      </c>
      <c r="E1481" s="46" t="str">
        <f t="shared" si="72"/>
        <v/>
      </c>
      <c r="F1481" s="81" t="str">
        <f>IF(E1481="기사임",(COUNTIF($B$2:B1481,B1481)-COUNTIFS($B$2:B1480,B1481,$E$2:E1480,"")),"")</f>
        <v/>
      </c>
      <c r="G1481" s="46" t="str">
        <f>IF(F1481=1,COUNTIF($F$1:F1481,1),"")</f>
        <v/>
      </c>
      <c r="H1481" s="46">
        <f t="shared" si="73"/>
        <v>0</v>
      </c>
      <c r="I1481" s="46" t="b">
        <f t="shared" si="74"/>
        <v>0</v>
      </c>
      <c r="J1481" s="46" t="str">
        <f>IF(I1481=FALSE,"",B1481&amp;"@"&amp;COUNTIFS($B$2:B1481,B1481,$I$2:I1481,TRUE))</f>
        <v/>
      </c>
    </row>
    <row r="1482" spans="1:10">
      <c r="A1482" s="6" t="s">
        <v>477</v>
      </c>
      <c r="B1482" s="6" t="s">
        <v>685</v>
      </c>
      <c r="C1482" s="6">
        <v>2</v>
      </c>
      <c r="D1482" s="6">
        <v>4</v>
      </c>
      <c r="E1482" s="46" t="str">
        <f t="shared" si="72"/>
        <v/>
      </c>
      <c r="F1482" s="81" t="str">
        <f>IF(E1482="기사임",(COUNTIF($B$2:B1482,B1482)-COUNTIFS($B$2:B1481,B1482,$E$2:E1481,"")),"")</f>
        <v/>
      </c>
      <c r="G1482" s="46" t="str">
        <f>IF(F1482=1,COUNTIF($F$1:F1482,1),"")</f>
        <v/>
      </c>
      <c r="H1482" s="46">
        <f t="shared" si="73"/>
        <v>0</v>
      </c>
      <c r="I1482" s="46" t="b">
        <f t="shared" si="74"/>
        <v>0</v>
      </c>
      <c r="J1482" s="46" t="str">
        <f>IF(I1482=FALSE,"",B1482&amp;"@"&amp;COUNTIFS($B$2:B1482,B1482,$I$2:I1482,TRUE))</f>
        <v/>
      </c>
    </row>
    <row r="1483" spans="1:10">
      <c r="A1483" s="6" t="s">
        <v>1483</v>
      </c>
      <c r="B1483" s="6" t="s">
        <v>679</v>
      </c>
      <c r="C1483" s="6">
        <v>2</v>
      </c>
      <c r="D1483" s="6">
        <v>1</v>
      </c>
      <c r="E1483" s="46" t="str">
        <f t="shared" si="72"/>
        <v/>
      </c>
      <c r="F1483" s="81" t="str">
        <f>IF(E1483="기사임",(COUNTIF($B$2:B1483,B1483)-COUNTIFS($B$2:B1482,B1483,$E$2:E1482,"")),"")</f>
        <v/>
      </c>
      <c r="G1483" s="46" t="str">
        <f>IF(F1483=1,COUNTIF($F$1:F1483,1),"")</f>
        <v/>
      </c>
      <c r="H1483" s="46">
        <f t="shared" si="73"/>
        <v>0</v>
      </c>
      <c r="I1483" s="46" t="b">
        <f t="shared" si="74"/>
        <v>0</v>
      </c>
      <c r="J1483" s="46" t="str">
        <f>IF(I1483=FALSE,"",B1483&amp;"@"&amp;COUNTIFS($B$2:B1483,B1483,$I$2:I1483,TRUE))</f>
        <v/>
      </c>
    </row>
    <row r="1484" spans="1:10">
      <c r="A1484" s="6" t="s">
        <v>1483</v>
      </c>
      <c r="B1484" s="6" t="s">
        <v>689</v>
      </c>
      <c r="C1484" s="6">
        <v>2</v>
      </c>
      <c r="D1484" s="6">
        <v>2</v>
      </c>
      <c r="E1484" s="46" t="str">
        <f t="shared" si="72"/>
        <v/>
      </c>
      <c r="F1484" s="81" t="str">
        <f>IF(E1484="기사임",(COUNTIF($B$2:B1484,B1484)-COUNTIFS($B$2:B1483,B1484,$E$2:E1483,"")),"")</f>
        <v/>
      </c>
      <c r="G1484" s="46" t="str">
        <f>IF(F1484=1,COUNTIF($F$1:F1484,1),"")</f>
        <v/>
      </c>
      <c r="H1484" s="46">
        <f t="shared" si="73"/>
        <v>0</v>
      </c>
      <c r="I1484" s="46" t="b">
        <f t="shared" si="74"/>
        <v>0</v>
      </c>
      <c r="J1484" s="46" t="str">
        <f>IF(I1484=FALSE,"",B1484&amp;"@"&amp;COUNTIFS($B$2:B1484,B1484,$I$2:I1484,TRUE))</f>
        <v/>
      </c>
    </row>
    <row r="1485" spans="1:10">
      <c r="A1485" s="6" t="s">
        <v>1494</v>
      </c>
      <c r="B1485" s="6" t="s">
        <v>691</v>
      </c>
      <c r="C1485" s="6">
        <v>2</v>
      </c>
      <c r="D1485" s="6">
        <v>1</v>
      </c>
      <c r="E1485" s="46" t="str">
        <f t="shared" si="72"/>
        <v/>
      </c>
      <c r="F1485" s="81" t="str">
        <f>IF(E1485="기사임",(COUNTIF($B$2:B1485,B1485)-COUNTIFS($B$2:B1484,B1485,$E$2:E1484,"")),"")</f>
        <v/>
      </c>
      <c r="G1485" s="46" t="str">
        <f>IF(F1485=1,COUNTIF($F$1:F1485,1),"")</f>
        <v/>
      </c>
      <c r="H1485" s="46">
        <f t="shared" si="73"/>
        <v>0</v>
      </c>
      <c r="I1485" s="46" t="b">
        <f t="shared" si="74"/>
        <v>0</v>
      </c>
      <c r="J1485" s="46" t="str">
        <f>IF(I1485=FALSE,"",B1485&amp;"@"&amp;COUNTIFS($B$2:B1485,B1485,$I$2:I1485,TRUE))</f>
        <v/>
      </c>
    </row>
    <row r="1486" spans="1:10">
      <c r="A1486" s="6" t="s">
        <v>1494</v>
      </c>
      <c r="B1486" s="6" t="s">
        <v>690</v>
      </c>
      <c r="C1486" s="6">
        <v>2</v>
      </c>
      <c r="D1486" s="6">
        <v>1</v>
      </c>
      <c r="E1486" s="46" t="str">
        <f t="shared" si="72"/>
        <v/>
      </c>
      <c r="F1486" s="81" t="str">
        <f>IF(E1486="기사임",(COUNTIF($B$2:B1486,B1486)-COUNTIFS($B$2:B1485,B1486,$E$2:E1485,"")),"")</f>
        <v/>
      </c>
      <c r="G1486" s="46" t="str">
        <f>IF(F1486=1,COUNTIF($F$1:F1486,1),"")</f>
        <v/>
      </c>
      <c r="H1486" s="46">
        <f t="shared" si="73"/>
        <v>0</v>
      </c>
      <c r="I1486" s="46" t="b">
        <f t="shared" si="74"/>
        <v>0</v>
      </c>
      <c r="J1486" s="46" t="str">
        <f>IF(I1486=FALSE,"",B1486&amp;"@"&amp;COUNTIFS($B$2:B1486,B1486,$I$2:I1486,TRUE))</f>
        <v/>
      </c>
    </row>
    <row r="1487" spans="1:10">
      <c r="A1487" s="6" t="s">
        <v>1486</v>
      </c>
      <c r="B1487" s="6" t="s">
        <v>685</v>
      </c>
      <c r="C1487" s="6">
        <v>2</v>
      </c>
      <c r="D1487" s="6">
        <v>1</v>
      </c>
      <c r="E1487" s="46" t="str">
        <f t="shared" si="72"/>
        <v/>
      </c>
      <c r="F1487" s="81" t="str">
        <f>IF(E1487="기사임",(COUNTIF($B$2:B1487,B1487)-COUNTIFS($B$2:B1486,B1487,$E$2:E1486,"")),"")</f>
        <v/>
      </c>
      <c r="G1487" s="46" t="str">
        <f>IF(F1487=1,COUNTIF($F$1:F1487,1),"")</f>
        <v/>
      </c>
      <c r="H1487" s="46">
        <f t="shared" si="73"/>
        <v>0</v>
      </c>
      <c r="I1487" s="46" t="b">
        <f t="shared" si="74"/>
        <v>0</v>
      </c>
      <c r="J1487" s="46" t="str">
        <f>IF(I1487=FALSE,"",B1487&amp;"@"&amp;COUNTIFS($B$2:B1487,B1487,$I$2:I1487,TRUE))</f>
        <v/>
      </c>
    </row>
    <row r="1488" spans="1:10">
      <c r="A1488" s="6" t="s">
        <v>1486</v>
      </c>
      <c r="B1488" s="6" t="s">
        <v>679</v>
      </c>
      <c r="C1488" s="6">
        <v>2</v>
      </c>
      <c r="D1488" s="6">
        <v>2</v>
      </c>
      <c r="E1488" s="46" t="str">
        <f t="shared" si="72"/>
        <v/>
      </c>
      <c r="F1488" s="81" t="str">
        <f>IF(E1488="기사임",(COUNTIF($B$2:B1488,B1488)-COUNTIFS($B$2:B1487,B1488,$E$2:E1487,"")),"")</f>
        <v/>
      </c>
      <c r="G1488" s="46" t="str">
        <f>IF(F1488=1,COUNTIF($F$1:F1488,1),"")</f>
        <v/>
      </c>
      <c r="H1488" s="46">
        <f t="shared" si="73"/>
        <v>0</v>
      </c>
      <c r="I1488" s="46" t="b">
        <f t="shared" si="74"/>
        <v>0</v>
      </c>
      <c r="J1488" s="46" t="str">
        <f>IF(I1488=FALSE,"",B1488&amp;"@"&amp;COUNTIFS($B$2:B1488,B1488,$I$2:I1488,TRUE))</f>
        <v/>
      </c>
    </row>
    <row r="1489" spans="1:10">
      <c r="A1489" s="6" t="s">
        <v>1486</v>
      </c>
      <c r="B1489" s="6" t="s">
        <v>677</v>
      </c>
      <c r="C1489" s="6">
        <v>2</v>
      </c>
      <c r="D1489" s="6">
        <v>2</v>
      </c>
      <c r="E1489" s="46" t="str">
        <f t="shared" si="72"/>
        <v/>
      </c>
      <c r="F1489" s="81" t="str">
        <f>IF(E1489="기사임",(COUNTIF($B$2:B1489,B1489)-COUNTIFS($B$2:B1488,B1489,$E$2:E1488,"")),"")</f>
        <v/>
      </c>
      <c r="G1489" s="46" t="str">
        <f>IF(F1489=1,COUNTIF($F$1:F1489,1),"")</f>
        <v/>
      </c>
      <c r="H1489" s="46">
        <f t="shared" si="73"/>
        <v>0</v>
      </c>
      <c r="I1489" s="46" t="b">
        <f t="shared" si="74"/>
        <v>0</v>
      </c>
      <c r="J1489" s="46" t="str">
        <f>IF(I1489=FALSE,"",B1489&amp;"@"&amp;COUNTIFS($B$2:B1489,B1489,$I$2:I1489,TRUE))</f>
        <v/>
      </c>
    </row>
    <row r="1490" spans="1:10">
      <c r="A1490" s="6" t="s">
        <v>1486</v>
      </c>
      <c r="B1490" s="6" t="s">
        <v>725</v>
      </c>
      <c r="C1490" s="6">
        <v>2</v>
      </c>
      <c r="D1490" s="6">
        <v>1</v>
      </c>
      <c r="E1490" s="46" t="str">
        <f t="shared" si="72"/>
        <v/>
      </c>
      <c r="F1490" s="81" t="str">
        <f>IF(E1490="기사임",(COUNTIF($B$2:B1490,B1490)-COUNTIFS($B$2:B1489,B1490,$E$2:E1489,"")),"")</f>
        <v/>
      </c>
      <c r="G1490" s="46" t="str">
        <f>IF(F1490=1,COUNTIF($F$1:F1490,1),"")</f>
        <v/>
      </c>
      <c r="H1490" s="46">
        <f t="shared" si="73"/>
        <v>0</v>
      </c>
      <c r="I1490" s="46" t="b">
        <f t="shared" si="74"/>
        <v>0</v>
      </c>
      <c r="J1490" s="46" t="str">
        <f>IF(I1490=FALSE,"",B1490&amp;"@"&amp;COUNTIFS($B$2:B1490,B1490,$I$2:I1490,TRUE))</f>
        <v/>
      </c>
    </row>
    <row r="1491" spans="1:10">
      <c r="A1491" s="6" t="s">
        <v>1486</v>
      </c>
      <c r="B1491" s="6" t="s">
        <v>684</v>
      </c>
      <c r="C1491" s="6">
        <v>2</v>
      </c>
      <c r="D1491" s="6">
        <v>2</v>
      </c>
      <c r="E1491" s="46" t="str">
        <f t="shared" si="72"/>
        <v/>
      </c>
      <c r="F1491" s="81" t="str">
        <f>IF(E1491="기사임",(COUNTIF($B$2:B1491,B1491)-COUNTIFS($B$2:B1490,B1491,$E$2:E1490,"")),"")</f>
        <v/>
      </c>
      <c r="G1491" s="46" t="str">
        <f>IF(F1491=1,COUNTIF($F$1:F1491,1),"")</f>
        <v/>
      </c>
      <c r="H1491" s="46">
        <f t="shared" si="73"/>
        <v>1</v>
      </c>
      <c r="I1491" s="46" t="b">
        <f t="shared" si="74"/>
        <v>0</v>
      </c>
      <c r="J1491" s="46" t="str">
        <f>IF(I1491=FALSE,"",B1491&amp;"@"&amp;COUNTIFS($B$2:B1491,B1491,$I$2:I1491,TRUE))</f>
        <v/>
      </c>
    </row>
    <row r="1492" spans="1:10">
      <c r="A1492" s="6" t="s">
        <v>1486</v>
      </c>
      <c r="B1492" s="6" t="s">
        <v>1673</v>
      </c>
      <c r="C1492" s="6">
        <v>2</v>
      </c>
      <c r="D1492" s="6">
        <v>1</v>
      </c>
      <c r="E1492" s="46" t="str">
        <f t="shared" si="72"/>
        <v/>
      </c>
      <c r="F1492" s="81" t="str">
        <f>IF(E1492="기사임",(COUNTIF($B$2:B1492,B1492)-COUNTIFS($B$2:B1491,B1492,$E$2:E1491,"")),"")</f>
        <v/>
      </c>
      <c r="G1492" s="46" t="str">
        <f>IF(F1492=1,COUNTIF($F$1:F1492,1),"")</f>
        <v/>
      </c>
      <c r="H1492" s="46">
        <f t="shared" si="73"/>
        <v>0</v>
      </c>
      <c r="I1492" s="46" t="b">
        <f t="shared" si="74"/>
        <v>0</v>
      </c>
      <c r="J1492" s="46" t="str">
        <f>IF(I1492=FALSE,"",B1492&amp;"@"&amp;COUNTIFS($B$2:B1492,B1492,$I$2:I1492,TRUE))</f>
        <v/>
      </c>
    </row>
    <row r="1493" spans="1:10">
      <c r="A1493" s="6" t="s">
        <v>1490</v>
      </c>
      <c r="B1493" s="6" t="s">
        <v>681</v>
      </c>
      <c r="C1493" s="6">
        <v>2</v>
      </c>
      <c r="D1493" s="6">
        <v>2</v>
      </c>
      <c r="E1493" s="46" t="str">
        <f t="shared" si="72"/>
        <v/>
      </c>
      <c r="F1493" s="81" t="str">
        <f>IF(E1493="기사임",(COUNTIF($B$2:B1493,B1493)-COUNTIFS($B$2:B1492,B1493,$E$2:E1492,"")),"")</f>
        <v/>
      </c>
      <c r="G1493" s="46" t="str">
        <f>IF(F1493=1,COUNTIF($F$1:F1493,1),"")</f>
        <v/>
      </c>
      <c r="H1493" s="46">
        <f t="shared" si="73"/>
        <v>0</v>
      </c>
      <c r="I1493" s="46" t="b">
        <f t="shared" si="74"/>
        <v>0</v>
      </c>
      <c r="J1493" s="46" t="str">
        <f>IF(I1493=FALSE,"",B1493&amp;"@"&amp;COUNTIFS($B$2:B1493,B1493,$I$2:I1493,TRUE))</f>
        <v/>
      </c>
    </row>
    <row r="1494" spans="1:10">
      <c r="A1494" s="6" t="s">
        <v>1490</v>
      </c>
      <c r="B1494" s="6" t="s">
        <v>728</v>
      </c>
      <c r="C1494" s="6">
        <v>2</v>
      </c>
      <c r="D1494" s="6">
        <v>1</v>
      </c>
      <c r="E1494" s="46" t="str">
        <f t="shared" si="72"/>
        <v/>
      </c>
      <c r="F1494" s="81" t="str">
        <f>IF(E1494="기사임",(COUNTIF($B$2:B1494,B1494)-COUNTIFS($B$2:B1493,B1494,$E$2:E1493,"")),"")</f>
        <v/>
      </c>
      <c r="G1494" s="46" t="str">
        <f>IF(F1494=1,COUNTIF($F$1:F1494,1),"")</f>
        <v/>
      </c>
      <c r="H1494" s="46">
        <f t="shared" si="73"/>
        <v>0</v>
      </c>
      <c r="I1494" s="46" t="b">
        <f t="shared" si="74"/>
        <v>0</v>
      </c>
      <c r="J1494" s="46" t="str">
        <f>IF(I1494=FALSE,"",B1494&amp;"@"&amp;COUNTIFS($B$2:B1494,B1494,$I$2:I1494,TRUE))</f>
        <v/>
      </c>
    </row>
    <row r="1495" spans="1:10">
      <c r="A1495" s="6" t="s">
        <v>1490</v>
      </c>
      <c r="B1495" s="6" t="s">
        <v>708</v>
      </c>
      <c r="C1495" s="6">
        <v>2</v>
      </c>
      <c r="D1495" s="6">
        <v>1</v>
      </c>
      <c r="E1495" s="46" t="str">
        <f t="shared" si="72"/>
        <v/>
      </c>
      <c r="F1495" s="81" t="str">
        <f>IF(E1495="기사임",(COUNTIF($B$2:B1495,B1495)-COUNTIFS($B$2:B1494,B1495,$E$2:E1494,"")),"")</f>
        <v/>
      </c>
      <c r="G1495" s="46" t="str">
        <f>IF(F1495=1,COUNTIF($F$1:F1495,1),"")</f>
        <v/>
      </c>
      <c r="H1495" s="46">
        <f t="shared" si="73"/>
        <v>0</v>
      </c>
      <c r="I1495" s="46" t="b">
        <f t="shared" si="74"/>
        <v>0</v>
      </c>
      <c r="J1495" s="46" t="str">
        <f>IF(I1495=FALSE,"",B1495&amp;"@"&amp;COUNTIFS($B$2:B1495,B1495,$I$2:I1495,TRUE))</f>
        <v/>
      </c>
    </row>
    <row r="1496" spans="1:10">
      <c r="A1496" s="6" t="s">
        <v>1490</v>
      </c>
      <c r="B1496" s="6" t="s">
        <v>687</v>
      </c>
      <c r="C1496" s="6">
        <v>2</v>
      </c>
      <c r="D1496" s="6">
        <v>1</v>
      </c>
      <c r="E1496" s="46" t="str">
        <f t="shared" si="72"/>
        <v/>
      </c>
      <c r="F1496" s="81" t="str">
        <f>IF(E1496="기사임",(COUNTIF($B$2:B1496,B1496)-COUNTIFS($B$2:B1495,B1496,$E$2:E1495,"")),"")</f>
        <v/>
      </c>
      <c r="G1496" s="46" t="str">
        <f>IF(F1496=1,COUNTIF($F$1:F1496,1),"")</f>
        <v/>
      </c>
      <c r="H1496" s="46">
        <f t="shared" si="73"/>
        <v>0</v>
      </c>
      <c r="I1496" s="46" t="b">
        <f t="shared" si="74"/>
        <v>0</v>
      </c>
      <c r="J1496" s="46" t="str">
        <f>IF(I1496=FALSE,"",B1496&amp;"@"&amp;COUNTIFS($B$2:B1496,B1496,$I$2:I1496,TRUE))</f>
        <v/>
      </c>
    </row>
    <row r="1497" spans="1:10">
      <c r="A1497" s="6" t="s">
        <v>1498</v>
      </c>
      <c r="B1497" s="6" t="s">
        <v>685</v>
      </c>
      <c r="C1497" s="6">
        <v>2</v>
      </c>
      <c r="D1497" s="6">
        <v>1</v>
      </c>
      <c r="E1497" s="46" t="str">
        <f t="shared" si="72"/>
        <v/>
      </c>
      <c r="F1497" s="81" t="str">
        <f>IF(E1497="기사임",(COUNTIF($B$2:B1497,B1497)-COUNTIFS($B$2:B1496,B1497,$E$2:E1496,"")),"")</f>
        <v/>
      </c>
      <c r="G1497" s="46" t="str">
        <f>IF(F1497=1,COUNTIF($F$1:F1497,1),"")</f>
        <v/>
      </c>
      <c r="H1497" s="46">
        <f t="shared" si="73"/>
        <v>0</v>
      </c>
      <c r="I1497" s="46" t="b">
        <f t="shared" si="74"/>
        <v>0</v>
      </c>
      <c r="J1497" s="46" t="str">
        <f>IF(I1497=FALSE,"",B1497&amp;"@"&amp;COUNTIFS($B$2:B1497,B1497,$I$2:I1497,TRUE))</f>
        <v/>
      </c>
    </row>
    <row r="1498" spans="1:10">
      <c r="A1498" s="6" t="s">
        <v>1498</v>
      </c>
      <c r="B1498" s="6" t="s">
        <v>676</v>
      </c>
      <c r="C1498" s="6">
        <v>2</v>
      </c>
      <c r="D1498" s="6">
        <v>2</v>
      </c>
      <c r="E1498" s="46" t="str">
        <f t="shared" si="72"/>
        <v/>
      </c>
      <c r="F1498" s="81" t="str">
        <f>IF(E1498="기사임",(COUNTIF($B$2:B1498,B1498)-COUNTIFS($B$2:B1497,B1498,$E$2:E1497,"")),"")</f>
        <v/>
      </c>
      <c r="G1498" s="46" t="str">
        <f>IF(F1498=1,COUNTIF($F$1:F1498,1),"")</f>
        <v/>
      </c>
      <c r="H1498" s="46">
        <f t="shared" si="73"/>
        <v>0</v>
      </c>
      <c r="I1498" s="46" t="b">
        <f t="shared" si="74"/>
        <v>0</v>
      </c>
      <c r="J1498" s="46" t="str">
        <f>IF(I1498=FALSE,"",B1498&amp;"@"&amp;COUNTIFS($B$2:B1498,B1498,$I$2:I1498,TRUE))</f>
        <v/>
      </c>
    </row>
    <row r="1499" spans="1:10">
      <c r="A1499" s="6" t="s">
        <v>1498</v>
      </c>
      <c r="B1499" s="6" t="s">
        <v>694</v>
      </c>
      <c r="C1499" s="6">
        <v>2</v>
      </c>
      <c r="D1499" s="6">
        <v>2</v>
      </c>
      <c r="E1499" s="46" t="str">
        <f t="shared" si="72"/>
        <v/>
      </c>
      <c r="F1499" s="81" t="str">
        <f>IF(E1499="기사임",(COUNTIF($B$2:B1499,B1499)-COUNTIFS($B$2:B1498,B1499,$E$2:E1498,"")),"")</f>
        <v/>
      </c>
      <c r="G1499" s="46" t="str">
        <f>IF(F1499=1,COUNTIF($F$1:F1499,1),"")</f>
        <v/>
      </c>
      <c r="H1499" s="46">
        <f t="shared" si="73"/>
        <v>1</v>
      </c>
      <c r="I1499" s="46" t="b">
        <f t="shared" si="74"/>
        <v>0</v>
      </c>
      <c r="J1499" s="46" t="str">
        <f>IF(I1499=FALSE,"",B1499&amp;"@"&amp;COUNTIFS($B$2:B1499,B1499,$I$2:I1499,TRUE))</f>
        <v/>
      </c>
    </row>
    <row r="1500" spans="1:10">
      <c r="A1500" s="6" t="s">
        <v>1491</v>
      </c>
      <c r="B1500" s="6" t="s">
        <v>682</v>
      </c>
      <c r="C1500" s="6">
        <v>2</v>
      </c>
      <c r="D1500" s="6">
        <v>2</v>
      </c>
      <c r="E1500" s="46" t="str">
        <f t="shared" si="72"/>
        <v/>
      </c>
      <c r="F1500" s="81" t="str">
        <f>IF(E1500="기사임",(COUNTIF($B$2:B1500,B1500)-COUNTIFS($B$2:B1499,B1500,$E$2:E1499,"")),"")</f>
        <v/>
      </c>
      <c r="G1500" s="46" t="str">
        <f>IF(F1500=1,COUNTIF($F$1:F1500,1),"")</f>
        <v/>
      </c>
      <c r="H1500" s="46">
        <f t="shared" si="73"/>
        <v>0</v>
      </c>
      <c r="I1500" s="46" t="b">
        <f t="shared" si="74"/>
        <v>0</v>
      </c>
      <c r="J1500" s="46" t="str">
        <f>IF(I1500=FALSE,"",B1500&amp;"@"&amp;COUNTIFS($B$2:B1500,B1500,$I$2:I1500,TRUE))</f>
        <v/>
      </c>
    </row>
    <row r="1501" spans="1:10">
      <c r="A1501" s="6" t="s">
        <v>1491</v>
      </c>
      <c r="B1501" s="6" t="s">
        <v>694</v>
      </c>
      <c r="C1501" s="6">
        <v>2</v>
      </c>
      <c r="D1501" s="6">
        <v>1</v>
      </c>
      <c r="E1501" s="46" t="str">
        <f t="shared" si="72"/>
        <v/>
      </c>
      <c r="F1501" s="81" t="str">
        <f>IF(E1501="기사임",(COUNTIF($B$2:B1501,B1501)-COUNTIFS($B$2:B1500,B1501,$E$2:E1500,"")),"")</f>
        <v/>
      </c>
      <c r="G1501" s="46" t="str">
        <f>IF(F1501=1,COUNTIF($F$1:F1501,1),"")</f>
        <v/>
      </c>
      <c r="H1501" s="46">
        <f t="shared" si="73"/>
        <v>1</v>
      </c>
      <c r="I1501" s="46" t="b">
        <f t="shared" si="74"/>
        <v>0</v>
      </c>
      <c r="J1501" s="46" t="str">
        <f>IF(I1501=FALSE,"",B1501&amp;"@"&amp;COUNTIFS($B$2:B1501,B1501,$I$2:I1501,TRUE))</f>
        <v/>
      </c>
    </row>
    <row r="1502" spans="1:10">
      <c r="A1502" s="6" t="s">
        <v>1496</v>
      </c>
      <c r="B1502" s="6" t="s">
        <v>722</v>
      </c>
      <c r="C1502" s="6">
        <v>2</v>
      </c>
      <c r="D1502" s="6">
        <v>1</v>
      </c>
      <c r="E1502" s="46" t="str">
        <f t="shared" si="72"/>
        <v/>
      </c>
      <c r="F1502" s="81" t="str">
        <f>IF(E1502="기사임",(COUNTIF($B$2:B1502,B1502)-COUNTIFS($B$2:B1501,B1502,$E$2:E1501,"")),"")</f>
        <v/>
      </c>
      <c r="G1502" s="46" t="str">
        <f>IF(F1502=1,COUNTIF($F$1:F1502,1),"")</f>
        <v/>
      </c>
      <c r="H1502" s="46">
        <f t="shared" si="73"/>
        <v>0</v>
      </c>
      <c r="I1502" s="46" t="b">
        <f t="shared" si="74"/>
        <v>0</v>
      </c>
      <c r="J1502" s="46" t="str">
        <f>IF(I1502=FALSE,"",B1502&amp;"@"&amp;COUNTIFS($B$2:B1502,B1502,$I$2:I1502,TRUE))</f>
        <v/>
      </c>
    </row>
    <row r="1503" spans="1:10">
      <c r="A1503" s="6" t="s">
        <v>1496</v>
      </c>
      <c r="B1503" s="6" t="s">
        <v>680</v>
      </c>
      <c r="C1503" s="6">
        <v>2</v>
      </c>
      <c r="D1503" s="6">
        <v>2</v>
      </c>
      <c r="E1503" s="46" t="str">
        <f t="shared" si="72"/>
        <v/>
      </c>
      <c r="F1503" s="81" t="str">
        <f>IF(E1503="기사임",(COUNTIF($B$2:B1503,B1503)-COUNTIFS($B$2:B1502,B1503,$E$2:E1502,"")),"")</f>
        <v/>
      </c>
      <c r="G1503" s="46" t="str">
        <f>IF(F1503=1,COUNTIF($F$1:F1503,1),"")</f>
        <v/>
      </c>
      <c r="H1503" s="46">
        <f t="shared" si="73"/>
        <v>0</v>
      </c>
      <c r="I1503" s="46" t="b">
        <f t="shared" si="74"/>
        <v>0</v>
      </c>
      <c r="J1503" s="46" t="str">
        <f>IF(I1503=FALSE,"",B1503&amp;"@"&amp;COUNTIFS($B$2:B1503,B1503,$I$2:I1503,TRUE))</f>
        <v/>
      </c>
    </row>
    <row r="1504" spans="1:10">
      <c r="A1504" s="6" t="s">
        <v>1484</v>
      </c>
      <c r="B1504" s="6" t="s">
        <v>684</v>
      </c>
      <c r="C1504" s="6">
        <v>2</v>
      </c>
      <c r="D1504" s="6">
        <v>2</v>
      </c>
      <c r="E1504" s="46" t="str">
        <f t="shared" si="72"/>
        <v/>
      </c>
      <c r="F1504" s="81" t="str">
        <f>IF(E1504="기사임",(COUNTIF($B$2:B1504,B1504)-COUNTIFS($B$2:B1503,B1504,$E$2:E1503,"")),"")</f>
        <v/>
      </c>
      <c r="G1504" s="46" t="str">
        <f>IF(F1504=1,COUNTIF($F$1:F1504,1),"")</f>
        <v/>
      </c>
      <c r="H1504" s="46">
        <f t="shared" si="73"/>
        <v>1</v>
      </c>
      <c r="I1504" s="46" t="b">
        <f t="shared" si="74"/>
        <v>0</v>
      </c>
      <c r="J1504" s="46" t="str">
        <f>IF(I1504=FALSE,"",B1504&amp;"@"&amp;COUNTIFS($B$2:B1504,B1504,$I$2:I1504,TRUE))</f>
        <v/>
      </c>
    </row>
    <row r="1505" spans="1:10">
      <c r="A1505" s="6" t="s">
        <v>1484</v>
      </c>
      <c r="B1505" s="6" t="s">
        <v>694</v>
      </c>
      <c r="C1505" s="6">
        <v>2</v>
      </c>
      <c r="D1505" s="6">
        <v>2</v>
      </c>
      <c r="E1505" s="46" t="str">
        <f t="shared" si="72"/>
        <v/>
      </c>
      <c r="F1505" s="81" t="str">
        <f>IF(E1505="기사임",(COUNTIF($B$2:B1505,B1505)-COUNTIFS($B$2:B1504,B1505,$E$2:E1504,"")),"")</f>
        <v/>
      </c>
      <c r="G1505" s="46" t="str">
        <f>IF(F1505=1,COUNTIF($F$1:F1505,1),"")</f>
        <v/>
      </c>
      <c r="H1505" s="46">
        <f t="shared" si="73"/>
        <v>1</v>
      </c>
      <c r="I1505" s="46" t="b">
        <f t="shared" si="74"/>
        <v>0</v>
      </c>
      <c r="J1505" s="46" t="str">
        <f>IF(I1505=FALSE,"",B1505&amp;"@"&amp;COUNTIFS($B$2:B1505,B1505,$I$2:I1505,TRUE))</f>
        <v/>
      </c>
    </row>
    <row r="1506" spans="1:10">
      <c r="A1506" s="6" t="s">
        <v>1482</v>
      </c>
      <c r="B1506" s="6" t="s">
        <v>688</v>
      </c>
      <c r="C1506" s="6">
        <v>2</v>
      </c>
      <c r="D1506" s="6">
        <v>2</v>
      </c>
      <c r="E1506" s="46" t="str">
        <f t="shared" si="72"/>
        <v/>
      </c>
      <c r="F1506" s="81" t="str">
        <f>IF(E1506="기사임",(COUNTIF($B$2:B1506,B1506)-COUNTIFS($B$2:B1505,B1506,$E$2:E1505,"")),"")</f>
        <v/>
      </c>
      <c r="G1506" s="46" t="str">
        <f>IF(F1506=1,COUNTIF($F$1:F1506,1),"")</f>
        <v/>
      </c>
      <c r="H1506" s="46">
        <f t="shared" si="73"/>
        <v>0</v>
      </c>
      <c r="I1506" s="46" t="b">
        <f t="shared" si="74"/>
        <v>0</v>
      </c>
      <c r="J1506" s="46" t="str">
        <f>IF(I1506=FALSE,"",B1506&amp;"@"&amp;COUNTIFS($B$2:B1506,B1506,$I$2:I1506,TRUE))</f>
        <v/>
      </c>
    </row>
    <row r="1507" spans="1:10">
      <c r="A1507" s="6" t="s">
        <v>1482</v>
      </c>
      <c r="B1507" s="6" t="s">
        <v>712</v>
      </c>
      <c r="C1507" s="6">
        <v>2</v>
      </c>
      <c r="D1507" s="6">
        <v>1</v>
      </c>
      <c r="E1507" s="46" t="str">
        <f t="shared" si="72"/>
        <v/>
      </c>
      <c r="F1507" s="81" t="str">
        <f>IF(E1507="기사임",(COUNTIF($B$2:B1507,B1507)-COUNTIFS($B$2:B1506,B1507,$E$2:E1506,"")),"")</f>
        <v/>
      </c>
      <c r="G1507" s="46" t="str">
        <f>IF(F1507=1,COUNTIF($F$1:F1507,1),"")</f>
        <v/>
      </c>
      <c r="H1507" s="46">
        <f t="shared" si="73"/>
        <v>0</v>
      </c>
      <c r="I1507" s="46" t="b">
        <f t="shared" si="74"/>
        <v>0</v>
      </c>
      <c r="J1507" s="46" t="str">
        <f>IF(I1507=FALSE,"",B1507&amp;"@"&amp;COUNTIFS($B$2:B1507,B1507,$I$2:I1507,TRUE))</f>
        <v/>
      </c>
    </row>
    <row r="1508" spans="1:10">
      <c r="A1508" s="6" t="s">
        <v>1482</v>
      </c>
      <c r="B1508" s="6" t="s">
        <v>686</v>
      </c>
      <c r="C1508" s="6">
        <v>2</v>
      </c>
      <c r="D1508" s="6">
        <v>2</v>
      </c>
      <c r="E1508" s="46" t="str">
        <f t="shared" si="72"/>
        <v/>
      </c>
      <c r="F1508" s="81" t="str">
        <f>IF(E1508="기사임",(COUNTIF($B$2:B1508,B1508)-COUNTIFS($B$2:B1507,B1508,$E$2:E1507,"")),"")</f>
        <v/>
      </c>
      <c r="G1508" s="46" t="str">
        <f>IF(F1508=1,COUNTIF($F$1:F1508,1),"")</f>
        <v/>
      </c>
      <c r="H1508" s="46">
        <f t="shared" si="73"/>
        <v>0</v>
      </c>
      <c r="I1508" s="46" t="b">
        <f t="shared" si="74"/>
        <v>0</v>
      </c>
      <c r="J1508" s="46" t="str">
        <f>IF(I1508=FALSE,"",B1508&amp;"@"&amp;COUNTIFS($B$2:B1508,B1508,$I$2:I1508,TRUE))</f>
        <v/>
      </c>
    </row>
    <row r="1509" spans="1:10">
      <c r="A1509" s="6" t="s">
        <v>1482</v>
      </c>
      <c r="B1509" s="6" t="s">
        <v>696</v>
      </c>
      <c r="C1509" s="6">
        <v>2</v>
      </c>
      <c r="D1509" s="6">
        <v>1</v>
      </c>
      <c r="E1509" s="46" t="str">
        <f t="shared" si="72"/>
        <v/>
      </c>
      <c r="F1509" s="81" t="str">
        <f>IF(E1509="기사임",(COUNTIF($B$2:B1509,B1509)-COUNTIFS($B$2:B1508,B1509,$E$2:E1508,"")),"")</f>
        <v/>
      </c>
      <c r="G1509" s="46" t="str">
        <f>IF(F1509=1,COUNTIF($F$1:F1509,1),"")</f>
        <v/>
      </c>
      <c r="H1509" s="46">
        <f t="shared" si="73"/>
        <v>0</v>
      </c>
      <c r="I1509" s="46" t="b">
        <f t="shared" si="74"/>
        <v>0</v>
      </c>
      <c r="J1509" s="46" t="str">
        <f>IF(I1509=FALSE,"",B1509&amp;"@"&amp;COUNTIFS($B$2:B1509,B1509,$I$2:I1509,TRUE))</f>
        <v/>
      </c>
    </row>
    <row r="1510" spans="1:10">
      <c r="A1510" s="6" t="s">
        <v>1493</v>
      </c>
      <c r="B1510" s="6" t="s">
        <v>689</v>
      </c>
      <c r="C1510" s="6">
        <v>2</v>
      </c>
      <c r="D1510" s="6">
        <v>1</v>
      </c>
      <c r="E1510" s="46" t="str">
        <f t="shared" si="72"/>
        <v/>
      </c>
      <c r="F1510" s="81" t="str">
        <f>IF(E1510="기사임",(COUNTIF($B$2:B1510,B1510)-COUNTIFS($B$2:B1509,B1510,$E$2:E1509,"")),"")</f>
        <v/>
      </c>
      <c r="G1510" s="46" t="str">
        <f>IF(F1510=1,COUNTIF($F$1:F1510,1),"")</f>
        <v/>
      </c>
      <c r="H1510" s="46">
        <f t="shared" si="73"/>
        <v>0</v>
      </c>
      <c r="I1510" s="46" t="b">
        <f t="shared" si="74"/>
        <v>0</v>
      </c>
      <c r="J1510" s="46" t="str">
        <f>IF(I1510=FALSE,"",B1510&amp;"@"&amp;COUNTIFS($B$2:B1510,B1510,$I$2:I1510,TRUE))</f>
        <v/>
      </c>
    </row>
    <row r="1511" spans="1:10">
      <c r="A1511" s="6" t="s">
        <v>1493</v>
      </c>
      <c r="B1511" s="6" t="s">
        <v>675</v>
      </c>
      <c r="C1511" s="6">
        <v>2</v>
      </c>
      <c r="D1511" s="6">
        <v>2</v>
      </c>
      <c r="E1511" s="46" t="str">
        <f t="shared" si="72"/>
        <v/>
      </c>
      <c r="F1511" s="81" t="str">
        <f>IF(E1511="기사임",(COUNTIF($B$2:B1511,B1511)-COUNTIFS($B$2:B1510,B1511,$E$2:E1510,"")),"")</f>
        <v/>
      </c>
      <c r="G1511" s="46" t="str">
        <f>IF(F1511=1,COUNTIF($F$1:F1511,1),"")</f>
        <v/>
      </c>
      <c r="H1511" s="46">
        <f t="shared" si="73"/>
        <v>1</v>
      </c>
      <c r="I1511" s="46" t="b">
        <f t="shared" si="74"/>
        <v>0</v>
      </c>
      <c r="J1511" s="46" t="str">
        <f>IF(I1511=FALSE,"",B1511&amp;"@"&amp;COUNTIFS($B$2:B1511,B1511,$I$2:I1511,TRUE))</f>
        <v/>
      </c>
    </row>
    <row r="1512" spans="1:10">
      <c r="A1512" s="6" t="s">
        <v>560</v>
      </c>
      <c r="B1512" s="6" t="s">
        <v>707</v>
      </c>
      <c r="C1512" s="6">
        <v>2</v>
      </c>
      <c r="D1512" s="6">
        <v>2</v>
      </c>
      <c r="E1512" s="46" t="str">
        <f t="shared" si="72"/>
        <v/>
      </c>
      <c r="F1512" s="81" t="str">
        <f>IF(E1512="기사임",(COUNTIF($B$2:B1512,B1512)-COUNTIFS($B$2:B1511,B1512,$E$2:E1511,"")),"")</f>
        <v/>
      </c>
      <c r="G1512" s="46" t="str">
        <f>IF(F1512=1,COUNTIF($F$1:F1512,1),"")</f>
        <v/>
      </c>
      <c r="H1512" s="46">
        <f t="shared" si="73"/>
        <v>0</v>
      </c>
      <c r="I1512" s="46" t="b">
        <f t="shared" si="74"/>
        <v>0</v>
      </c>
      <c r="J1512" s="46" t="str">
        <f>IF(I1512=FALSE,"",B1512&amp;"@"&amp;COUNTIFS($B$2:B1512,B1512,$I$2:I1512,TRUE))</f>
        <v/>
      </c>
    </row>
    <row r="1513" spans="1:10">
      <c r="A1513" s="6" t="s">
        <v>641</v>
      </c>
      <c r="B1513" s="6" t="s">
        <v>679</v>
      </c>
      <c r="C1513" s="6">
        <v>2</v>
      </c>
      <c r="D1513" s="6">
        <v>1</v>
      </c>
      <c r="E1513" s="46" t="str">
        <f t="shared" si="72"/>
        <v/>
      </c>
      <c r="F1513" s="81" t="str">
        <f>IF(E1513="기사임",(COUNTIF($B$2:B1513,B1513)-COUNTIFS($B$2:B1512,B1513,$E$2:E1512,"")),"")</f>
        <v/>
      </c>
      <c r="G1513" s="46" t="str">
        <f>IF(F1513=1,COUNTIF($F$1:F1513,1),"")</f>
        <v/>
      </c>
      <c r="H1513" s="46">
        <f t="shared" si="73"/>
        <v>0</v>
      </c>
      <c r="I1513" s="46" t="b">
        <f t="shared" si="74"/>
        <v>0</v>
      </c>
      <c r="J1513" s="46" t="str">
        <f>IF(I1513=FALSE,"",B1513&amp;"@"&amp;COUNTIFS($B$2:B1513,B1513,$I$2:I1513,TRUE))</f>
        <v/>
      </c>
    </row>
    <row r="1514" spans="1:10">
      <c r="A1514" s="6" t="s">
        <v>558</v>
      </c>
      <c r="B1514" s="6" t="s">
        <v>695</v>
      </c>
      <c r="C1514" s="6">
        <v>2</v>
      </c>
      <c r="D1514" s="6">
        <v>1</v>
      </c>
      <c r="E1514" s="46" t="str">
        <f t="shared" si="72"/>
        <v/>
      </c>
      <c r="F1514" s="81" t="str">
        <f>IF(E1514="기사임",(COUNTIF($B$2:B1514,B1514)-COUNTIFS($B$2:B1513,B1514,$E$2:E1513,"")),"")</f>
        <v/>
      </c>
      <c r="G1514" s="46" t="str">
        <f>IF(F1514=1,COUNTIF($F$1:F1514,1),"")</f>
        <v/>
      </c>
      <c r="H1514" s="46">
        <f t="shared" si="73"/>
        <v>0</v>
      </c>
      <c r="I1514" s="46" t="b">
        <f t="shared" si="74"/>
        <v>0</v>
      </c>
      <c r="J1514" s="46" t="str">
        <f>IF(I1514=FALSE,"",B1514&amp;"@"&amp;COUNTIFS($B$2:B1514,B1514,$I$2:I1514,TRUE))</f>
        <v/>
      </c>
    </row>
    <row r="1515" spans="1:10">
      <c r="A1515" s="6" t="s">
        <v>504</v>
      </c>
      <c r="B1515" s="6" t="s">
        <v>682</v>
      </c>
      <c r="C1515" s="6">
        <v>2</v>
      </c>
      <c r="D1515" s="6">
        <v>1</v>
      </c>
      <c r="E1515" s="46" t="str">
        <f t="shared" si="72"/>
        <v/>
      </c>
      <c r="F1515" s="81" t="str">
        <f>IF(E1515="기사임",(COUNTIF($B$2:B1515,B1515)-COUNTIFS($B$2:B1514,B1515,$E$2:E1514,"")),"")</f>
        <v/>
      </c>
      <c r="G1515" s="46" t="str">
        <f>IF(F1515=1,COUNTIF($F$1:F1515,1),"")</f>
        <v/>
      </c>
      <c r="H1515" s="46">
        <f t="shared" si="73"/>
        <v>0</v>
      </c>
      <c r="I1515" s="46" t="b">
        <f t="shared" si="74"/>
        <v>0</v>
      </c>
      <c r="J1515" s="46" t="str">
        <f>IF(I1515=FALSE,"",B1515&amp;"@"&amp;COUNTIFS($B$2:B1515,B1515,$I$2:I1515,TRUE))</f>
        <v/>
      </c>
    </row>
    <row r="1516" spans="1:10">
      <c r="A1516" s="6" t="s">
        <v>504</v>
      </c>
      <c r="B1516" s="6" t="s">
        <v>684</v>
      </c>
      <c r="C1516" s="6">
        <v>2</v>
      </c>
      <c r="D1516" s="6">
        <v>2</v>
      </c>
      <c r="E1516" s="46" t="str">
        <f t="shared" si="72"/>
        <v/>
      </c>
      <c r="F1516" s="81" t="str">
        <f>IF(E1516="기사임",(COUNTIF($B$2:B1516,B1516)-COUNTIFS($B$2:B1515,B1516,$E$2:E1515,"")),"")</f>
        <v/>
      </c>
      <c r="G1516" s="46" t="str">
        <f>IF(F1516=1,COUNTIF($F$1:F1516,1),"")</f>
        <v/>
      </c>
      <c r="H1516" s="46">
        <f t="shared" si="73"/>
        <v>1</v>
      </c>
      <c r="I1516" s="46" t="b">
        <f t="shared" si="74"/>
        <v>0</v>
      </c>
      <c r="J1516" s="46" t="str">
        <f>IF(I1516=FALSE,"",B1516&amp;"@"&amp;COUNTIFS($B$2:B1516,B1516,$I$2:I1516,TRUE))</f>
        <v/>
      </c>
    </row>
    <row r="1517" spans="1:10">
      <c r="A1517" s="6" t="s">
        <v>504</v>
      </c>
      <c r="B1517" s="6" t="s">
        <v>700</v>
      </c>
      <c r="C1517" s="6">
        <v>2</v>
      </c>
      <c r="D1517" s="6">
        <v>2</v>
      </c>
      <c r="E1517" s="46" t="str">
        <f t="shared" si="72"/>
        <v/>
      </c>
      <c r="F1517" s="81" t="str">
        <f>IF(E1517="기사임",(COUNTIF($B$2:B1517,B1517)-COUNTIFS($B$2:B1516,B1517,$E$2:E1516,"")),"")</f>
        <v/>
      </c>
      <c r="G1517" s="46" t="str">
        <f>IF(F1517=1,COUNTIF($F$1:F1517,1),"")</f>
        <v/>
      </c>
      <c r="H1517" s="46">
        <f t="shared" si="73"/>
        <v>0</v>
      </c>
      <c r="I1517" s="46" t="b">
        <f t="shared" si="74"/>
        <v>0</v>
      </c>
      <c r="J1517" s="46" t="str">
        <f>IF(I1517=FALSE,"",B1517&amp;"@"&amp;COUNTIFS($B$2:B1517,B1517,$I$2:I1517,TRUE))</f>
        <v/>
      </c>
    </row>
    <row r="1518" spans="1:10">
      <c r="A1518" s="6" t="s">
        <v>504</v>
      </c>
      <c r="B1518" s="6" t="s">
        <v>687</v>
      </c>
      <c r="C1518" s="6">
        <v>2</v>
      </c>
      <c r="D1518" s="6">
        <v>2</v>
      </c>
      <c r="E1518" s="46" t="str">
        <f t="shared" si="72"/>
        <v/>
      </c>
      <c r="F1518" s="81" t="str">
        <f>IF(E1518="기사임",(COUNTIF($B$2:B1518,B1518)-COUNTIFS($B$2:B1517,B1518,$E$2:E1517,"")),"")</f>
        <v/>
      </c>
      <c r="G1518" s="46" t="str">
        <f>IF(F1518=1,COUNTIF($F$1:F1518,1),"")</f>
        <v/>
      </c>
      <c r="H1518" s="46">
        <f t="shared" si="73"/>
        <v>0</v>
      </c>
      <c r="I1518" s="46" t="b">
        <f t="shared" si="74"/>
        <v>0</v>
      </c>
      <c r="J1518" s="46" t="str">
        <f>IF(I1518=FALSE,"",B1518&amp;"@"&amp;COUNTIFS($B$2:B1518,B1518,$I$2:I1518,TRUE))</f>
        <v/>
      </c>
    </row>
    <row r="1519" spans="1:10">
      <c r="A1519" s="6" t="s">
        <v>483</v>
      </c>
      <c r="B1519" s="6" t="s">
        <v>675</v>
      </c>
      <c r="C1519" s="6">
        <v>2</v>
      </c>
      <c r="D1519" s="6">
        <v>2</v>
      </c>
      <c r="E1519" s="46" t="str">
        <f t="shared" si="72"/>
        <v/>
      </c>
      <c r="F1519" s="81" t="str">
        <f>IF(E1519="기사임",(COUNTIF($B$2:B1519,B1519)-COUNTIFS($B$2:B1518,B1519,$E$2:E1518,"")),"")</f>
        <v/>
      </c>
      <c r="G1519" s="46" t="str">
        <f>IF(F1519=1,COUNTIF($F$1:F1519,1),"")</f>
        <v/>
      </c>
      <c r="H1519" s="46">
        <f t="shared" si="73"/>
        <v>1</v>
      </c>
      <c r="I1519" s="46" t="b">
        <f t="shared" si="74"/>
        <v>0</v>
      </c>
      <c r="J1519" s="46" t="str">
        <f>IF(I1519=FALSE,"",B1519&amp;"@"&amp;COUNTIFS($B$2:B1519,B1519,$I$2:I1519,TRUE))</f>
        <v/>
      </c>
    </row>
    <row r="1520" spans="1:10">
      <c r="A1520" s="6" t="s">
        <v>483</v>
      </c>
      <c r="B1520" s="6" t="s">
        <v>676</v>
      </c>
      <c r="C1520" s="6">
        <v>2</v>
      </c>
      <c r="D1520" s="6">
        <v>2</v>
      </c>
      <c r="E1520" s="46" t="str">
        <f t="shared" si="72"/>
        <v/>
      </c>
      <c r="F1520" s="81" t="str">
        <f>IF(E1520="기사임",(COUNTIF($B$2:B1520,B1520)-COUNTIFS($B$2:B1519,B1520,$E$2:E1519,"")),"")</f>
        <v/>
      </c>
      <c r="G1520" s="46" t="str">
        <f>IF(F1520=1,COUNTIF($F$1:F1520,1),"")</f>
        <v/>
      </c>
      <c r="H1520" s="46">
        <f t="shared" si="73"/>
        <v>0</v>
      </c>
      <c r="I1520" s="46" t="b">
        <f t="shared" si="74"/>
        <v>0</v>
      </c>
      <c r="J1520" s="46" t="str">
        <f>IF(I1520=FALSE,"",B1520&amp;"@"&amp;COUNTIFS($B$2:B1520,B1520,$I$2:I1520,TRUE))</f>
        <v/>
      </c>
    </row>
    <row r="1521" spans="1:10">
      <c r="A1521" s="6" t="s">
        <v>510</v>
      </c>
      <c r="B1521" s="6" t="s">
        <v>681</v>
      </c>
      <c r="C1521" s="6">
        <v>2</v>
      </c>
      <c r="D1521" s="6">
        <v>2</v>
      </c>
      <c r="E1521" s="46" t="str">
        <f t="shared" si="72"/>
        <v/>
      </c>
      <c r="F1521" s="81" t="str">
        <f>IF(E1521="기사임",(COUNTIF($B$2:B1521,B1521)-COUNTIFS($B$2:B1520,B1521,$E$2:E1520,"")),"")</f>
        <v/>
      </c>
      <c r="G1521" s="46" t="str">
        <f>IF(F1521=1,COUNTIF($F$1:F1521,1),"")</f>
        <v/>
      </c>
      <c r="H1521" s="46">
        <f t="shared" si="73"/>
        <v>0</v>
      </c>
      <c r="I1521" s="46" t="b">
        <f t="shared" si="74"/>
        <v>0</v>
      </c>
      <c r="J1521" s="46" t="str">
        <f>IF(I1521=FALSE,"",B1521&amp;"@"&amp;COUNTIFS($B$2:B1521,B1521,$I$2:I1521,TRUE))</f>
        <v/>
      </c>
    </row>
    <row r="1522" spans="1:10">
      <c r="A1522" s="6" t="s">
        <v>510</v>
      </c>
      <c r="B1522" s="6" t="s">
        <v>678</v>
      </c>
      <c r="C1522" s="6">
        <v>2</v>
      </c>
      <c r="D1522" s="6">
        <v>3</v>
      </c>
      <c r="E1522" s="46" t="str">
        <f t="shared" si="72"/>
        <v/>
      </c>
      <c r="F1522" s="81" t="str">
        <f>IF(E1522="기사임",(COUNTIF($B$2:B1522,B1522)-COUNTIFS($B$2:B1521,B1522,$E$2:E1521,"")),"")</f>
        <v/>
      </c>
      <c r="G1522" s="46" t="str">
        <f>IF(F1522=1,COUNTIF($F$1:F1522,1),"")</f>
        <v/>
      </c>
      <c r="H1522" s="46">
        <f t="shared" si="73"/>
        <v>0</v>
      </c>
      <c r="I1522" s="46" t="b">
        <f t="shared" si="74"/>
        <v>0</v>
      </c>
      <c r="J1522" s="46" t="str">
        <f>IF(I1522=FALSE,"",B1522&amp;"@"&amp;COUNTIFS($B$2:B1522,B1522,$I$2:I1522,TRUE))</f>
        <v/>
      </c>
    </row>
    <row r="1523" spans="1:10">
      <c r="A1523" s="6" t="s">
        <v>510</v>
      </c>
      <c r="B1523" s="6" t="s">
        <v>690</v>
      </c>
      <c r="C1523" s="6">
        <v>2</v>
      </c>
      <c r="D1523" s="6">
        <v>2</v>
      </c>
      <c r="E1523" s="46" t="str">
        <f t="shared" si="72"/>
        <v/>
      </c>
      <c r="F1523" s="81" t="str">
        <f>IF(E1523="기사임",(COUNTIF($B$2:B1523,B1523)-COUNTIFS($B$2:B1522,B1523,$E$2:E1522,"")),"")</f>
        <v/>
      </c>
      <c r="G1523" s="46" t="str">
        <f>IF(F1523=1,COUNTIF($F$1:F1523,1),"")</f>
        <v/>
      </c>
      <c r="H1523" s="46">
        <f t="shared" si="73"/>
        <v>0</v>
      </c>
      <c r="I1523" s="46" t="b">
        <f t="shared" si="74"/>
        <v>0</v>
      </c>
      <c r="J1523" s="46" t="str">
        <f>IF(I1523=FALSE,"",B1523&amp;"@"&amp;COUNTIFS($B$2:B1523,B1523,$I$2:I1523,TRUE))</f>
        <v/>
      </c>
    </row>
    <row r="1524" spans="1:10">
      <c r="A1524" s="6" t="s">
        <v>568</v>
      </c>
      <c r="B1524" s="6" t="s">
        <v>676</v>
      </c>
      <c r="C1524" s="6">
        <v>2</v>
      </c>
      <c r="D1524" s="6">
        <v>2</v>
      </c>
      <c r="E1524" s="46" t="str">
        <f t="shared" si="72"/>
        <v/>
      </c>
      <c r="F1524" s="81" t="str">
        <f>IF(E1524="기사임",(COUNTIF($B$2:B1524,B1524)-COUNTIFS($B$2:B1523,B1524,$E$2:E1523,"")),"")</f>
        <v/>
      </c>
      <c r="G1524" s="46" t="str">
        <f>IF(F1524=1,COUNTIF($F$1:F1524,1),"")</f>
        <v/>
      </c>
      <c r="H1524" s="46">
        <f t="shared" si="73"/>
        <v>0</v>
      </c>
      <c r="I1524" s="46" t="b">
        <f t="shared" si="74"/>
        <v>0</v>
      </c>
      <c r="J1524" s="46" t="str">
        <f>IF(I1524=FALSE,"",B1524&amp;"@"&amp;COUNTIFS($B$2:B1524,B1524,$I$2:I1524,TRUE))</f>
        <v/>
      </c>
    </row>
    <row r="1525" spans="1:10">
      <c r="A1525" s="6" t="s">
        <v>1440</v>
      </c>
      <c r="B1525" s="6" t="s">
        <v>680</v>
      </c>
      <c r="C1525" s="6">
        <v>2</v>
      </c>
      <c r="D1525" s="6">
        <v>1</v>
      </c>
      <c r="E1525" s="46" t="str">
        <f t="shared" si="72"/>
        <v/>
      </c>
      <c r="F1525" s="81" t="str">
        <f>IF(E1525="기사임",(COUNTIF($B$2:B1525,B1525)-COUNTIFS($B$2:B1524,B1525,$E$2:E1524,"")),"")</f>
        <v/>
      </c>
      <c r="G1525" s="46" t="str">
        <f>IF(F1525=1,COUNTIF($F$1:F1525,1),"")</f>
        <v/>
      </c>
      <c r="H1525" s="46">
        <f t="shared" si="73"/>
        <v>0</v>
      </c>
      <c r="I1525" s="46" t="b">
        <f t="shared" si="74"/>
        <v>0</v>
      </c>
      <c r="J1525" s="46" t="str">
        <f>IF(I1525=FALSE,"",B1525&amp;"@"&amp;COUNTIFS($B$2:B1525,B1525,$I$2:I1525,TRUE))</f>
        <v/>
      </c>
    </row>
    <row r="1526" spans="1:10">
      <c r="A1526" s="6" t="s">
        <v>491</v>
      </c>
      <c r="B1526" s="6" t="s">
        <v>683</v>
      </c>
      <c r="C1526" s="6">
        <v>2</v>
      </c>
      <c r="D1526" s="6">
        <v>2</v>
      </c>
      <c r="E1526" s="46" t="str">
        <f t="shared" si="72"/>
        <v/>
      </c>
      <c r="F1526" s="81" t="str">
        <f>IF(E1526="기사임",(COUNTIF($B$2:B1526,B1526)-COUNTIFS($B$2:B1525,B1526,$E$2:E1525,"")),"")</f>
        <v/>
      </c>
      <c r="G1526" s="46" t="str">
        <f>IF(F1526=1,COUNTIF($F$1:F1526,1),"")</f>
        <v/>
      </c>
      <c r="H1526" s="46">
        <f t="shared" si="73"/>
        <v>0</v>
      </c>
      <c r="I1526" s="46" t="b">
        <f t="shared" si="74"/>
        <v>0</v>
      </c>
      <c r="J1526" s="46" t="str">
        <f>IF(I1526=FALSE,"",B1526&amp;"@"&amp;COUNTIFS($B$2:B1526,B1526,$I$2:I1526,TRUE))</f>
        <v/>
      </c>
    </row>
    <row r="1527" spans="1:10">
      <c r="A1527" s="6" t="s">
        <v>491</v>
      </c>
      <c r="B1527" s="6" t="s">
        <v>679</v>
      </c>
      <c r="C1527" s="6">
        <v>2</v>
      </c>
      <c r="D1527" s="6">
        <v>1</v>
      </c>
      <c r="E1527" s="46" t="str">
        <f t="shared" si="72"/>
        <v/>
      </c>
      <c r="F1527" s="81" t="str">
        <f>IF(E1527="기사임",(COUNTIF($B$2:B1527,B1527)-COUNTIFS($B$2:B1526,B1527,$E$2:E1526,"")),"")</f>
        <v/>
      </c>
      <c r="G1527" s="46" t="str">
        <f>IF(F1527=1,COUNTIF($F$1:F1527,1),"")</f>
        <v/>
      </c>
      <c r="H1527" s="46">
        <f t="shared" si="73"/>
        <v>0</v>
      </c>
      <c r="I1527" s="46" t="b">
        <f t="shared" si="74"/>
        <v>0</v>
      </c>
      <c r="J1527" s="46" t="str">
        <f>IF(I1527=FALSE,"",B1527&amp;"@"&amp;COUNTIFS($B$2:B1527,B1527,$I$2:I1527,TRUE))</f>
        <v/>
      </c>
    </row>
    <row r="1528" spans="1:10">
      <c r="A1528" s="6" t="s">
        <v>491</v>
      </c>
      <c r="B1528" s="6" t="s">
        <v>1571</v>
      </c>
      <c r="C1528" s="6">
        <v>2</v>
      </c>
      <c r="D1528" s="6">
        <v>2</v>
      </c>
      <c r="E1528" s="46" t="str">
        <f t="shared" si="72"/>
        <v/>
      </c>
      <c r="F1528" s="81" t="str">
        <f>IF(E1528="기사임",(COUNTIF($B$2:B1528,B1528)-COUNTIFS($B$2:B1527,B1528,$E$2:E1527,"")),"")</f>
        <v/>
      </c>
      <c r="G1528" s="46" t="str">
        <f>IF(F1528=1,COUNTIF($F$1:F1528,1),"")</f>
        <v/>
      </c>
      <c r="H1528" s="46">
        <f t="shared" si="73"/>
        <v>0</v>
      </c>
      <c r="I1528" s="46" t="b">
        <f t="shared" si="74"/>
        <v>0</v>
      </c>
      <c r="J1528" s="46" t="str">
        <f>IF(I1528=FALSE,"",B1528&amp;"@"&amp;COUNTIFS($B$2:B1528,B1528,$I$2:I1528,TRUE))</f>
        <v/>
      </c>
    </row>
    <row r="1529" spans="1:10">
      <c r="A1529" s="6" t="s">
        <v>491</v>
      </c>
      <c r="B1529" s="6" t="s">
        <v>697</v>
      </c>
      <c r="C1529" s="6">
        <v>2</v>
      </c>
      <c r="D1529" s="6">
        <v>2</v>
      </c>
      <c r="E1529" s="46" t="str">
        <f t="shared" si="72"/>
        <v/>
      </c>
      <c r="F1529" s="81" t="str">
        <f>IF(E1529="기사임",(COUNTIF($B$2:B1529,B1529)-COUNTIFS($B$2:B1528,B1529,$E$2:E1528,"")),"")</f>
        <v/>
      </c>
      <c r="G1529" s="46" t="str">
        <f>IF(F1529=1,COUNTIF($F$1:F1529,1),"")</f>
        <v/>
      </c>
      <c r="H1529" s="46">
        <f t="shared" si="73"/>
        <v>0</v>
      </c>
      <c r="I1529" s="46" t="b">
        <f t="shared" si="74"/>
        <v>0</v>
      </c>
      <c r="J1529" s="46" t="str">
        <f>IF(I1529=FALSE,"",B1529&amp;"@"&amp;COUNTIFS($B$2:B1529,B1529,$I$2:I1529,TRUE))</f>
        <v/>
      </c>
    </row>
    <row r="1530" spans="1:10">
      <c r="A1530" s="6" t="s">
        <v>491</v>
      </c>
      <c r="B1530" s="6" t="s">
        <v>703</v>
      </c>
      <c r="C1530" s="6">
        <v>2</v>
      </c>
      <c r="D1530" s="6">
        <v>1</v>
      </c>
      <c r="E1530" s="46" t="str">
        <f t="shared" si="72"/>
        <v/>
      </c>
      <c r="F1530" s="81" t="str">
        <f>IF(E1530="기사임",(COUNTIF($B$2:B1530,B1530)-COUNTIFS($B$2:B1529,B1530,$E$2:E1529,"")),"")</f>
        <v/>
      </c>
      <c r="G1530" s="46" t="str">
        <f>IF(F1530=1,COUNTIF($F$1:F1530,1),"")</f>
        <v/>
      </c>
      <c r="H1530" s="46">
        <f t="shared" si="73"/>
        <v>0</v>
      </c>
      <c r="I1530" s="46" t="b">
        <f t="shared" si="74"/>
        <v>0</v>
      </c>
      <c r="J1530" s="46" t="str">
        <f>IF(I1530=FALSE,"",B1530&amp;"@"&amp;COUNTIFS($B$2:B1530,B1530,$I$2:I1530,TRUE))</f>
        <v/>
      </c>
    </row>
    <row r="1531" spans="1:10">
      <c r="A1531" s="6" t="s">
        <v>491</v>
      </c>
      <c r="B1531" s="6" t="s">
        <v>698</v>
      </c>
      <c r="C1531" s="6">
        <v>2</v>
      </c>
      <c r="D1531" s="6">
        <v>1</v>
      </c>
      <c r="E1531" s="46" t="str">
        <f t="shared" si="72"/>
        <v/>
      </c>
      <c r="F1531" s="81" t="str">
        <f>IF(E1531="기사임",(COUNTIF($B$2:B1531,B1531)-COUNTIFS($B$2:B1530,B1531,$E$2:E1530,"")),"")</f>
        <v/>
      </c>
      <c r="G1531" s="46" t="str">
        <f>IF(F1531=1,COUNTIF($F$1:F1531,1),"")</f>
        <v/>
      </c>
      <c r="H1531" s="46">
        <f t="shared" si="73"/>
        <v>0</v>
      </c>
      <c r="I1531" s="46" t="b">
        <f t="shared" si="74"/>
        <v>0</v>
      </c>
      <c r="J1531" s="46" t="str">
        <f>IF(I1531=FALSE,"",B1531&amp;"@"&amp;COUNTIFS($B$2:B1531,B1531,$I$2:I1531,TRUE))</f>
        <v/>
      </c>
    </row>
    <row r="1532" spans="1:10">
      <c r="A1532" s="6" t="s">
        <v>478</v>
      </c>
      <c r="B1532" s="6" t="s">
        <v>734</v>
      </c>
      <c r="C1532" s="6">
        <v>2</v>
      </c>
      <c r="D1532" s="6">
        <v>2</v>
      </c>
      <c r="E1532" s="46" t="str">
        <f t="shared" si="72"/>
        <v/>
      </c>
      <c r="F1532" s="81" t="str">
        <f>IF(E1532="기사임",(COUNTIF($B$2:B1532,B1532)-COUNTIFS($B$2:B1531,B1532,$E$2:E1531,"")),"")</f>
        <v/>
      </c>
      <c r="G1532" s="46" t="str">
        <f>IF(F1532=1,COUNTIF($F$1:F1532,1),"")</f>
        <v/>
      </c>
      <c r="H1532" s="46">
        <f t="shared" si="73"/>
        <v>0</v>
      </c>
      <c r="I1532" s="46" t="b">
        <f t="shared" si="74"/>
        <v>0</v>
      </c>
      <c r="J1532" s="46" t="str">
        <f>IF(I1532=FALSE,"",B1532&amp;"@"&amp;COUNTIFS($B$2:B1532,B1532,$I$2:I1532,TRUE))</f>
        <v/>
      </c>
    </row>
    <row r="1533" spans="1:10">
      <c r="A1533" s="6" t="s">
        <v>478</v>
      </c>
      <c r="B1533" s="6" t="s">
        <v>707</v>
      </c>
      <c r="C1533" s="6">
        <v>2</v>
      </c>
      <c r="D1533" s="6">
        <v>1</v>
      </c>
      <c r="E1533" s="46" t="str">
        <f t="shared" si="72"/>
        <v/>
      </c>
      <c r="F1533" s="81" t="str">
        <f>IF(E1533="기사임",(COUNTIF($B$2:B1533,B1533)-COUNTIFS($B$2:B1532,B1533,$E$2:E1532,"")),"")</f>
        <v/>
      </c>
      <c r="G1533" s="46" t="str">
        <f>IF(F1533=1,COUNTIF($F$1:F1533,1),"")</f>
        <v/>
      </c>
      <c r="H1533" s="46">
        <f t="shared" si="73"/>
        <v>0</v>
      </c>
      <c r="I1533" s="46" t="b">
        <f t="shared" si="74"/>
        <v>0</v>
      </c>
      <c r="J1533" s="46" t="str">
        <f>IF(I1533=FALSE,"",B1533&amp;"@"&amp;COUNTIFS($B$2:B1533,B1533,$I$2:I1533,TRUE))</f>
        <v/>
      </c>
    </row>
    <row r="1534" spans="1:10">
      <c r="A1534" s="6" t="s">
        <v>1441</v>
      </c>
      <c r="B1534" s="6" t="s">
        <v>1571</v>
      </c>
      <c r="C1534" s="6">
        <v>2</v>
      </c>
      <c r="D1534" s="6">
        <v>1</v>
      </c>
      <c r="E1534" s="46" t="str">
        <f t="shared" si="72"/>
        <v/>
      </c>
      <c r="F1534" s="81" t="str">
        <f>IF(E1534="기사임",(COUNTIF($B$2:B1534,B1534)-COUNTIFS($B$2:B1533,B1534,$E$2:E1533,"")),"")</f>
        <v/>
      </c>
      <c r="G1534" s="46" t="str">
        <f>IF(F1534=1,COUNTIF($F$1:F1534,1),"")</f>
        <v/>
      </c>
      <c r="H1534" s="46">
        <f t="shared" si="73"/>
        <v>0</v>
      </c>
      <c r="I1534" s="46" t="b">
        <f t="shared" si="74"/>
        <v>0</v>
      </c>
      <c r="J1534" s="46" t="str">
        <f>IF(I1534=FALSE,"",B1534&amp;"@"&amp;COUNTIFS($B$2:B1534,B1534,$I$2:I1534,TRUE))</f>
        <v/>
      </c>
    </row>
    <row r="1535" spans="1:10">
      <c r="A1535" s="6" t="s">
        <v>476</v>
      </c>
      <c r="B1535" s="6" t="s">
        <v>681</v>
      </c>
      <c r="C1535" s="6">
        <v>2</v>
      </c>
      <c r="D1535" s="6">
        <v>2</v>
      </c>
      <c r="E1535" s="46" t="str">
        <f t="shared" si="72"/>
        <v/>
      </c>
      <c r="F1535" s="81" t="str">
        <f>IF(E1535="기사임",(COUNTIF($B$2:B1535,B1535)-COUNTIFS($B$2:B1534,B1535,$E$2:E1534,"")),"")</f>
        <v/>
      </c>
      <c r="G1535" s="46" t="str">
        <f>IF(F1535=1,COUNTIF($F$1:F1535,1),"")</f>
        <v/>
      </c>
      <c r="H1535" s="46">
        <f t="shared" si="73"/>
        <v>0</v>
      </c>
      <c r="I1535" s="46" t="b">
        <f t="shared" si="74"/>
        <v>0</v>
      </c>
      <c r="J1535" s="46" t="str">
        <f>IF(I1535=FALSE,"",B1535&amp;"@"&amp;COUNTIFS($B$2:B1535,B1535,$I$2:I1535,TRUE))</f>
        <v/>
      </c>
    </row>
    <row r="1536" spans="1:10">
      <c r="A1536" s="6" t="s">
        <v>476</v>
      </c>
      <c r="B1536" s="6" t="s">
        <v>1571</v>
      </c>
      <c r="C1536" s="6">
        <v>2</v>
      </c>
      <c r="D1536" s="6">
        <v>1</v>
      </c>
      <c r="E1536" s="46" t="str">
        <f t="shared" si="72"/>
        <v/>
      </c>
      <c r="F1536" s="81" t="str">
        <f>IF(E1536="기사임",(COUNTIF($B$2:B1536,B1536)-COUNTIFS($B$2:B1535,B1536,$E$2:E1535,"")),"")</f>
        <v/>
      </c>
      <c r="G1536" s="46" t="str">
        <f>IF(F1536=1,COUNTIF($F$1:F1536,1),"")</f>
        <v/>
      </c>
      <c r="H1536" s="46">
        <f t="shared" si="73"/>
        <v>0</v>
      </c>
      <c r="I1536" s="46" t="b">
        <f t="shared" si="74"/>
        <v>0</v>
      </c>
      <c r="J1536" s="46" t="str">
        <f>IF(I1536=FALSE,"",B1536&amp;"@"&amp;COUNTIFS($B$2:B1536,B1536,$I$2:I1536,TRUE))</f>
        <v/>
      </c>
    </row>
    <row r="1537" spans="1:10">
      <c r="A1537" s="6" t="s">
        <v>476</v>
      </c>
      <c r="B1537" s="6" t="s">
        <v>684</v>
      </c>
      <c r="C1537" s="6">
        <v>2</v>
      </c>
      <c r="D1537" s="6">
        <v>2</v>
      </c>
      <c r="E1537" s="46" t="str">
        <f t="shared" si="72"/>
        <v/>
      </c>
      <c r="F1537" s="81" t="str">
        <f>IF(E1537="기사임",(COUNTIF($B$2:B1537,B1537)-COUNTIFS($B$2:B1536,B1537,$E$2:E1536,"")),"")</f>
        <v/>
      </c>
      <c r="G1537" s="46" t="str">
        <f>IF(F1537=1,COUNTIF($F$1:F1537,1),"")</f>
        <v/>
      </c>
      <c r="H1537" s="46">
        <f t="shared" si="73"/>
        <v>1</v>
      </c>
      <c r="I1537" s="46" t="b">
        <f t="shared" si="74"/>
        <v>0</v>
      </c>
      <c r="J1537" s="46" t="str">
        <f>IF(I1537=FALSE,"",B1537&amp;"@"&amp;COUNTIFS($B$2:B1537,B1537,$I$2:I1537,TRUE))</f>
        <v/>
      </c>
    </row>
    <row r="1538" spans="1:10">
      <c r="A1538" s="6" t="s">
        <v>476</v>
      </c>
      <c r="B1538" s="6" t="s">
        <v>695</v>
      </c>
      <c r="C1538" s="6">
        <v>2</v>
      </c>
      <c r="D1538" s="6">
        <v>1</v>
      </c>
      <c r="E1538" s="46" t="str">
        <f t="shared" ref="E1538:E1601" si="75">IF(AND(LEFT(A1538,17)="/global/archives/",ISNUMBER(_xlfn.NUMBERVALUE(MID(A1538,18,1))),ISERROR(FIND("ckattempt",A1538)),ISERROR(FIND("preview",A1538))),"기사임","")</f>
        <v/>
      </c>
      <c r="F1538" s="81" t="str">
        <f>IF(E1538="기사임",(COUNTIF($B$2:B1538,B1538)-COUNTIFS($B$2:B1537,B1538,$E$2:E1537,"")),"")</f>
        <v/>
      </c>
      <c r="G1538" s="46" t="str">
        <f>IF(F1538=1,COUNTIF($F$1:F1538,1),"")</f>
        <v/>
      </c>
      <c r="H1538" s="46">
        <f t="shared" ref="H1538:H1601" si="76">COUNTIF($L$2:$L$4,B1538)</f>
        <v>0</v>
      </c>
      <c r="I1538" s="46" t="b">
        <f t="shared" si="74"/>
        <v>0</v>
      </c>
      <c r="J1538" s="46" t="str">
        <f>IF(I1538=FALSE,"",B1538&amp;"@"&amp;COUNTIFS($B$2:B1538,B1538,$I$2:I1538,TRUE))</f>
        <v/>
      </c>
    </row>
    <row r="1539" spans="1:10">
      <c r="A1539" s="6" t="s">
        <v>1556</v>
      </c>
      <c r="B1539" s="6" t="s">
        <v>678</v>
      </c>
      <c r="C1539" s="6">
        <v>2</v>
      </c>
      <c r="D1539" s="6">
        <v>1</v>
      </c>
      <c r="E1539" s="46" t="str">
        <f t="shared" si="75"/>
        <v/>
      </c>
      <c r="F1539" s="81" t="str">
        <f>IF(E1539="기사임",(COUNTIF($B$2:B1539,B1539)-COUNTIFS($B$2:B1538,B1539,$E$2:E1538,"")),"")</f>
        <v/>
      </c>
      <c r="G1539" s="46" t="str">
        <f>IF(F1539=1,COUNTIF($F$1:F1539,1),"")</f>
        <v/>
      </c>
      <c r="H1539" s="46">
        <f t="shared" si="76"/>
        <v>0</v>
      </c>
      <c r="I1539" s="46" t="b">
        <f t="shared" ref="I1539:I1602" si="77">AND(H1539=1,F1539&gt;=1,F1539&lt;&gt;"")</f>
        <v>0</v>
      </c>
      <c r="J1539" s="46" t="str">
        <f>IF(I1539=FALSE,"",B1539&amp;"@"&amp;COUNTIFS($B$2:B1539,B1539,$I$2:I1539,TRUE))</f>
        <v/>
      </c>
    </row>
    <row r="1540" spans="1:10">
      <c r="A1540" s="6" t="s">
        <v>1560</v>
      </c>
      <c r="B1540" s="6" t="s">
        <v>677</v>
      </c>
      <c r="C1540" s="6">
        <v>2</v>
      </c>
      <c r="D1540" s="6">
        <v>1</v>
      </c>
      <c r="E1540" s="46" t="str">
        <f t="shared" si="75"/>
        <v/>
      </c>
      <c r="F1540" s="81" t="str">
        <f>IF(E1540="기사임",(COUNTIF($B$2:B1540,B1540)-COUNTIFS($B$2:B1539,B1540,$E$2:E1539,"")),"")</f>
        <v/>
      </c>
      <c r="G1540" s="46" t="str">
        <f>IF(F1540=1,COUNTIF($F$1:F1540,1),"")</f>
        <v/>
      </c>
      <c r="H1540" s="46">
        <f t="shared" si="76"/>
        <v>0</v>
      </c>
      <c r="I1540" s="46" t="b">
        <f t="shared" si="77"/>
        <v>0</v>
      </c>
      <c r="J1540" s="46" t="str">
        <f>IF(I1540=FALSE,"",B1540&amp;"@"&amp;COUNTIFS($B$2:B1540,B1540,$I$2:I1540,TRUE))</f>
        <v/>
      </c>
    </row>
    <row r="1541" spans="1:10">
      <c r="A1541" s="6" t="s">
        <v>1623</v>
      </c>
      <c r="B1541" s="6" t="s">
        <v>677</v>
      </c>
      <c r="C1541" s="6">
        <v>2</v>
      </c>
      <c r="D1541" s="6">
        <v>1</v>
      </c>
      <c r="E1541" s="46" t="str">
        <f t="shared" si="75"/>
        <v/>
      </c>
      <c r="F1541" s="81" t="str">
        <f>IF(E1541="기사임",(COUNTIF($B$2:B1541,B1541)-COUNTIFS($B$2:B1540,B1541,$E$2:E1540,"")),"")</f>
        <v/>
      </c>
      <c r="G1541" s="46" t="str">
        <f>IF(F1541=1,COUNTIF($F$1:F1541,1),"")</f>
        <v/>
      </c>
      <c r="H1541" s="46">
        <f t="shared" si="76"/>
        <v>0</v>
      </c>
      <c r="I1541" s="46" t="b">
        <f t="shared" si="77"/>
        <v>0</v>
      </c>
      <c r="J1541" s="46" t="str">
        <f>IF(I1541=FALSE,"",B1541&amp;"@"&amp;COUNTIFS($B$2:B1541,B1541,$I$2:I1541,TRUE))</f>
        <v/>
      </c>
    </row>
    <row r="1542" spans="1:10">
      <c r="A1542" s="6" t="s">
        <v>1615</v>
      </c>
      <c r="B1542" s="6" t="s">
        <v>685</v>
      </c>
      <c r="C1542" s="6">
        <v>2</v>
      </c>
      <c r="D1542" s="6">
        <v>1</v>
      </c>
      <c r="E1542" s="46" t="str">
        <f t="shared" si="75"/>
        <v/>
      </c>
      <c r="F1542" s="81" t="str">
        <f>IF(E1542="기사임",(COUNTIF($B$2:B1542,B1542)-COUNTIFS($B$2:B1541,B1542,$E$2:E1541,"")),"")</f>
        <v/>
      </c>
      <c r="G1542" s="46" t="str">
        <f>IF(F1542=1,COUNTIF($F$1:F1542,1),"")</f>
        <v/>
      </c>
      <c r="H1542" s="46">
        <f t="shared" si="76"/>
        <v>0</v>
      </c>
      <c r="I1542" s="46" t="b">
        <f t="shared" si="77"/>
        <v>0</v>
      </c>
      <c r="J1542" s="46" t="str">
        <f>IF(I1542=FALSE,"",B1542&amp;"@"&amp;COUNTIFS($B$2:B1542,B1542,$I$2:I1542,TRUE))</f>
        <v/>
      </c>
    </row>
    <row r="1543" spans="1:10">
      <c r="A1543" s="6" t="s">
        <v>2331</v>
      </c>
      <c r="B1543" s="6" t="s">
        <v>676</v>
      </c>
      <c r="C1543" s="6">
        <v>2</v>
      </c>
      <c r="D1543" s="6">
        <v>2</v>
      </c>
      <c r="E1543" s="46" t="str">
        <f t="shared" si="75"/>
        <v/>
      </c>
      <c r="F1543" s="81" t="str">
        <f>IF(E1543="기사임",(COUNTIF($B$2:B1543,B1543)-COUNTIFS($B$2:B1542,B1543,$E$2:E1542,"")),"")</f>
        <v/>
      </c>
      <c r="G1543" s="46" t="str">
        <f>IF(F1543=1,COUNTIF($F$1:F1543,1),"")</f>
        <v/>
      </c>
      <c r="H1543" s="46">
        <f t="shared" si="76"/>
        <v>0</v>
      </c>
      <c r="I1543" s="46" t="b">
        <f t="shared" si="77"/>
        <v>0</v>
      </c>
      <c r="J1543" s="46" t="str">
        <f>IF(I1543=FALSE,"",B1543&amp;"@"&amp;COUNTIFS($B$2:B1543,B1543,$I$2:I1543,TRUE))</f>
        <v/>
      </c>
    </row>
    <row r="1544" spans="1:10">
      <c r="A1544" s="6" t="s">
        <v>2072</v>
      </c>
      <c r="B1544" s="6" t="s">
        <v>683</v>
      </c>
      <c r="C1544" s="6">
        <v>2</v>
      </c>
      <c r="D1544" s="6">
        <v>1</v>
      </c>
      <c r="E1544" s="46" t="str">
        <f t="shared" si="75"/>
        <v/>
      </c>
      <c r="F1544" s="81" t="str">
        <f>IF(E1544="기사임",(COUNTIF($B$2:B1544,B1544)-COUNTIFS($B$2:B1543,B1544,$E$2:E1543,"")),"")</f>
        <v/>
      </c>
      <c r="G1544" s="46" t="str">
        <f>IF(F1544=1,COUNTIF($F$1:F1544,1),"")</f>
        <v/>
      </c>
      <c r="H1544" s="46">
        <f t="shared" si="76"/>
        <v>0</v>
      </c>
      <c r="I1544" s="46" t="b">
        <f t="shared" si="77"/>
        <v>0</v>
      </c>
      <c r="J1544" s="46" t="str">
        <f>IF(I1544=FALSE,"",B1544&amp;"@"&amp;COUNTIFS($B$2:B1544,B1544,$I$2:I1544,TRUE))</f>
        <v/>
      </c>
    </row>
    <row r="1545" spans="1:10">
      <c r="A1545" s="6" t="s">
        <v>2041</v>
      </c>
      <c r="B1545" s="6" t="s">
        <v>676</v>
      </c>
      <c r="C1545" s="6">
        <v>2</v>
      </c>
      <c r="D1545" s="6">
        <v>1</v>
      </c>
      <c r="E1545" s="46" t="str">
        <f t="shared" si="75"/>
        <v/>
      </c>
      <c r="F1545" s="81" t="str">
        <f>IF(E1545="기사임",(COUNTIF($B$2:B1545,B1545)-COUNTIFS($B$2:B1544,B1545,$E$2:E1544,"")),"")</f>
        <v/>
      </c>
      <c r="G1545" s="46" t="str">
        <f>IF(F1545=1,COUNTIF($F$1:F1545,1),"")</f>
        <v/>
      </c>
      <c r="H1545" s="46">
        <f t="shared" si="76"/>
        <v>0</v>
      </c>
      <c r="I1545" s="46" t="b">
        <f t="shared" si="77"/>
        <v>0</v>
      </c>
      <c r="J1545" s="46" t="str">
        <f>IF(I1545=FALSE,"",B1545&amp;"@"&amp;COUNTIFS($B$2:B1545,B1545,$I$2:I1545,TRUE))</f>
        <v/>
      </c>
    </row>
    <row r="1546" spans="1:10">
      <c r="A1546" s="6" t="s">
        <v>1559</v>
      </c>
      <c r="B1546" s="6" t="s">
        <v>676</v>
      </c>
      <c r="C1546" s="6">
        <v>2</v>
      </c>
      <c r="D1546" s="6">
        <v>2</v>
      </c>
      <c r="E1546" s="46" t="str">
        <f t="shared" si="75"/>
        <v/>
      </c>
      <c r="F1546" s="81" t="str">
        <f>IF(E1546="기사임",(COUNTIF($B$2:B1546,B1546)-COUNTIFS($B$2:B1545,B1546,$E$2:E1545,"")),"")</f>
        <v/>
      </c>
      <c r="G1546" s="46" t="str">
        <f>IF(F1546=1,COUNTIF($F$1:F1546,1),"")</f>
        <v/>
      </c>
      <c r="H1546" s="46">
        <f t="shared" si="76"/>
        <v>0</v>
      </c>
      <c r="I1546" s="46" t="b">
        <f t="shared" si="77"/>
        <v>0</v>
      </c>
      <c r="J1546" s="46" t="str">
        <f>IF(I1546=FALSE,"",B1546&amp;"@"&amp;COUNTIFS($B$2:B1546,B1546,$I$2:I1546,TRUE))</f>
        <v/>
      </c>
    </row>
    <row r="1547" spans="1:10">
      <c r="A1547" s="6" t="s">
        <v>2332</v>
      </c>
      <c r="B1547" s="6" t="s">
        <v>684</v>
      </c>
      <c r="C1547" s="6">
        <v>2</v>
      </c>
      <c r="D1547" s="6">
        <v>1</v>
      </c>
      <c r="E1547" s="46" t="str">
        <f t="shared" si="75"/>
        <v/>
      </c>
      <c r="F1547" s="81" t="str">
        <f>IF(E1547="기사임",(COUNTIF($B$2:B1547,B1547)-COUNTIFS($B$2:B1546,B1547,$E$2:E1546,"")),"")</f>
        <v/>
      </c>
      <c r="G1547" s="46" t="str">
        <f>IF(F1547=1,COUNTIF($F$1:F1547,1),"")</f>
        <v/>
      </c>
      <c r="H1547" s="46">
        <f t="shared" si="76"/>
        <v>1</v>
      </c>
      <c r="I1547" s="46" t="b">
        <f t="shared" si="77"/>
        <v>0</v>
      </c>
      <c r="J1547" s="46" t="str">
        <f>IF(I1547=FALSE,"",B1547&amp;"@"&amp;COUNTIFS($B$2:B1547,B1547,$I$2:I1547,TRUE))</f>
        <v/>
      </c>
    </row>
    <row r="1548" spans="1:10">
      <c r="A1548" s="6" t="s">
        <v>2198</v>
      </c>
      <c r="B1548" s="6" t="s">
        <v>677</v>
      </c>
      <c r="C1548" s="6">
        <v>2</v>
      </c>
      <c r="D1548" s="6">
        <v>2</v>
      </c>
      <c r="E1548" s="46" t="str">
        <f t="shared" si="75"/>
        <v/>
      </c>
      <c r="F1548" s="81" t="str">
        <f>IF(E1548="기사임",(COUNTIF($B$2:B1548,B1548)-COUNTIFS($B$2:B1547,B1548,$E$2:E1547,"")),"")</f>
        <v/>
      </c>
      <c r="G1548" s="46" t="str">
        <f>IF(F1548=1,COUNTIF($F$1:F1548,1),"")</f>
        <v/>
      </c>
      <c r="H1548" s="46">
        <f t="shared" si="76"/>
        <v>0</v>
      </c>
      <c r="I1548" s="46" t="b">
        <f t="shared" si="77"/>
        <v>0</v>
      </c>
      <c r="J1548" s="46" t="str">
        <f>IF(I1548=FALSE,"",B1548&amp;"@"&amp;COUNTIFS($B$2:B1548,B1548,$I$2:I1548,TRUE))</f>
        <v/>
      </c>
    </row>
    <row r="1549" spans="1:10">
      <c r="A1549" s="6" t="s">
        <v>2198</v>
      </c>
      <c r="B1549" s="6" t="s">
        <v>675</v>
      </c>
      <c r="C1549" s="6">
        <v>2</v>
      </c>
      <c r="D1549" s="6">
        <v>2</v>
      </c>
      <c r="E1549" s="46" t="str">
        <f t="shared" si="75"/>
        <v/>
      </c>
      <c r="F1549" s="81" t="str">
        <f>IF(E1549="기사임",(COUNTIF($B$2:B1549,B1549)-COUNTIFS($B$2:B1548,B1549,$E$2:E1548,"")),"")</f>
        <v/>
      </c>
      <c r="G1549" s="46" t="str">
        <f>IF(F1549=1,COUNTIF($F$1:F1549,1),"")</f>
        <v/>
      </c>
      <c r="H1549" s="46">
        <f t="shared" si="76"/>
        <v>1</v>
      </c>
      <c r="I1549" s="46" t="b">
        <f t="shared" si="77"/>
        <v>0</v>
      </c>
      <c r="J1549" s="46" t="str">
        <f>IF(I1549=FALSE,"",B1549&amp;"@"&amp;COUNTIFS($B$2:B1549,B1549,$I$2:I1549,TRUE))</f>
        <v/>
      </c>
    </row>
    <row r="1550" spans="1:10">
      <c r="A1550" s="6" t="s">
        <v>2333</v>
      </c>
      <c r="B1550" s="6" t="s">
        <v>677</v>
      </c>
      <c r="C1550" s="6">
        <v>2</v>
      </c>
      <c r="D1550" s="6">
        <v>1</v>
      </c>
      <c r="E1550" s="46" t="str">
        <f t="shared" si="75"/>
        <v/>
      </c>
      <c r="F1550" s="81" t="str">
        <f>IF(E1550="기사임",(COUNTIF($B$2:B1550,B1550)-COUNTIFS($B$2:B1549,B1550,$E$2:E1549,"")),"")</f>
        <v/>
      </c>
      <c r="G1550" s="46" t="str">
        <f>IF(F1550=1,COUNTIF($F$1:F1550,1),"")</f>
        <v/>
      </c>
      <c r="H1550" s="46">
        <f t="shared" si="76"/>
        <v>0</v>
      </c>
      <c r="I1550" s="46" t="b">
        <f t="shared" si="77"/>
        <v>0</v>
      </c>
      <c r="J1550" s="46" t="str">
        <f>IF(I1550=FALSE,"",B1550&amp;"@"&amp;COUNTIFS($B$2:B1550,B1550,$I$2:I1550,TRUE))</f>
        <v/>
      </c>
    </row>
    <row r="1551" spans="1:10">
      <c r="A1551" s="6" t="s">
        <v>2059</v>
      </c>
      <c r="B1551" s="6" t="s">
        <v>675</v>
      </c>
      <c r="C1551" s="6">
        <v>2</v>
      </c>
      <c r="D1551" s="6">
        <v>1</v>
      </c>
      <c r="E1551" s="46" t="str">
        <f t="shared" si="75"/>
        <v/>
      </c>
      <c r="F1551" s="81" t="str">
        <f>IF(E1551="기사임",(COUNTIF($B$2:B1551,B1551)-COUNTIFS($B$2:B1550,B1551,$E$2:E1550,"")),"")</f>
        <v/>
      </c>
      <c r="G1551" s="46" t="str">
        <f>IF(F1551=1,COUNTIF($F$1:F1551,1),"")</f>
        <v/>
      </c>
      <c r="H1551" s="46">
        <f t="shared" si="76"/>
        <v>1</v>
      </c>
      <c r="I1551" s="46" t="b">
        <f t="shared" si="77"/>
        <v>0</v>
      </c>
      <c r="J1551" s="46" t="str">
        <f>IF(I1551=FALSE,"",B1551&amp;"@"&amp;COUNTIFS($B$2:B1551,B1551,$I$2:I1551,TRUE))</f>
        <v/>
      </c>
    </row>
    <row r="1552" spans="1:10">
      <c r="A1552" s="6" t="s">
        <v>2034</v>
      </c>
      <c r="B1552" s="6" t="s">
        <v>698</v>
      </c>
      <c r="C1552" s="6">
        <v>2</v>
      </c>
      <c r="D1552" s="6">
        <v>1</v>
      </c>
      <c r="E1552" s="46" t="str">
        <f t="shared" si="75"/>
        <v/>
      </c>
      <c r="F1552" s="81" t="str">
        <f>IF(E1552="기사임",(COUNTIF($B$2:B1552,B1552)-COUNTIFS($B$2:B1551,B1552,$E$2:E1551,"")),"")</f>
        <v/>
      </c>
      <c r="G1552" s="46" t="str">
        <f>IF(F1552=1,COUNTIF($F$1:F1552,1),"")</f>
        <v/>
      </c>
      <c r="H1552" s="46">
        <f t="shared" si="76"/>
        <v>0</v>
      </c>
      <c r="I1552" s="46" t="b">
        <f t="shared" si="77"/>
        <v>0</v>
      </c>
      <c r="J1552" s="46" t="str">
        <f>IF(I1552=FALSE,"",B1552&amp;"@"&amp;COUNTIFS($B$2:B1552,B1552,$I$2:I1552,TRUE))</f>
        <v/>
      </c>
    </row>
    <row r="1553" spans="1:10">
      <c r="A1553" s="6" t="s">
        <v>2051</v>
      </c>
      <c r="B1553" s="6" t="s">
        <v>707</v>
      </c>
      <c r="C1553" s="6">
        <v>2</v>
      </c>
      <c r="D1553" s="6">
        <v>1</v>
      </c>
      <c r="E1553" s="46" t="str">
        <f t="shared" si="75"/>
        <v/>
      </c>
      <c r="F1553" s="81" t="str">
        <f>IF(E1553="기사임",(COUNTIF($B$2:B1553,B1553)-COUNTIFS($B$2:B1552,B1553,$E$2:E1552,"")),"")</f>
        <v/>
      </c>
      <c r="G1553" s="46" t="str">
        <f>IF(F1553=1,COUNTIF($F$1:F1553,1),"")</f>
        <v/>
      </c>
      <c r="H1553" s="46">
        <f t="shared" si="76"/>
        <v>0</v>
      </c>
      <c r="I1553" s="46" t="b">
        <f t="shared" si="77"/>
        <v>0</v>
      </c>
      <c r="J1553" s="46" t="str">
        <f>IF(I1553=FALSE,"",B1553&amp;"@"&amp;COUNTIFS($B$2:B1553,B1553,$I$2:I1553,TRUE))</f>
        <v/>
      </c>
    </row>
    <row r="1554" spans="1:10">
      <c r="A1554" s="6" t="s">
        <v>2238</v>
      </c>
      <c r="B1554" s="6" t="s">
        <v>677</v>
      </c>
      <c r="C1554" s="6">
        <v>2</v>
      </c>
      <c r="D1554" s="6">
        <v>2</v>
      </c>
      <c r="E1554" s="46" t="str">
        <f t="shared" si="75"/>
        <v/>
      </c>
      <c r="F1554" s="81" t="str">
        <f>IF(E1554="기사임",(COUNTIF($B$2:B1554,B1554)-COUNTIFS($B$2:B1553,B1554,$E$2:E1553,"")),"")</f>
        <v/>
      </c>
      <c r="G1554" s="46" t="str">
        <f>IF(F1554=1,COUNTIF($F$1:F1554,1),"")</f>
        <v/>
      </c>
      <c r="H1554" s="46">
        <f t="shared" si="76"/>
        <v>0</v>
      </c>
      <c r="I1554" s="46" t="b">
        <f t="shared" si="77"/>
        <v>0</v>
      </c>
      <c r="J1554" s="46" t="str">
        <f>IF(I1554=FALSE,"",B1554&amp;"@"&amp;COUNTIFS($B$2:B1554,B1554,$I$2:I1554,TRUE))</f>
        <v/>
      </c>
    </row>
    <row r="1555" spans="1:10">
      <c r="A1555" s="6" t="s">
        <v>2239</v>
      </c>
      <c r="B1555" s="6" t="s">
        <v>698</v>
      </c>
      <c r="C1555" s="6">
        <v>2</v>
      </c>
      <c r="D1555" s="6">
        <v>2</v>
      </c>
      <c r="E1555" s="46" t="str">
        <f t="shared" si="75"/>
        <v/>
      </c>
      <c r="F1555" s="81" t="str">
        <f>IF(E1555="기사임",(COUNTIF($B$2:B1555,B1555)-COUNTIFS($B$2:B1554,B1555,$E$2:E1554,"")),"")</f>
        <v/>
      </c>
      <c r="G1555" s="46" t="str">
        <f>IF(F1555=1,COUNTIF($F$1:F1555,1),"")</f>
        <v/>
      </c>
      <c r="H1555" s="46">
        <f t="shared" si="76"/>
        <v>0</v>
      </c>
      <c r="I1555" s="46" t="b">
        <f t="shared" si="77"/>
        <v>0</v>
      </c>
      <c r="J1555" s="46" t="str">
        <f>IF(I1555=FALSE,"",B1555&amp;"@"&amp;COUNTIFS($B$2:B1555,B1555,$I$2:I1555,TRUE))</f>
        <v/>
      </c>
    </row>
    <row r="1556" spans="1:10">
      <c r="A1556" s="6" t="s">
        <v>2334</v>
      </c>
      <c r="B1556" s="6" t="s">
        <v>680</v>
      </c>
      <c r="C1556" s="6">
        <v>2</v>
      </c>
      <c r="D1556" s="6">
        <v>1</v>
      </c>
      <c r="E1556" s="46" t="str">
        <f t="shared" si="75"/>
        <v/>
      </c>
      <c r="F1556" s="81" t="str">
        <f>IF(E1556="기사임",(COUNTIF($B$2:B1556,B1556)-COUNTIFS($B$2:B1555,B1556,$E$2:E1555,"")),"")</f>
        <v/>
      </c>
      <c r="G1556" s="46" t="str">
        <f>IF(F1556=1,COUNTIF($F$1:F1556,1),"")</f>
        <v/>
      </c>
      <c r="H1556" s="46">
        <f t="shared" si="76"/>
        <v>0</v>
      </c>
      <c r="I1556" s="46" t="b">
        <f t="shared" si="77"/>
        <v>0</v>
      </c>
      <c r="J1556" s="46" t="str">
        <f>IF(I1556=FALSE,"",B1556&amp;"@"&amp;COUNTIFS($B$2:B1556,B1556,$I$2:I1556,TRUE))</f>
        <v/>
      </c>
    </row>
    <row r="1557" spans="1:10">
      <c r="A1557" s="6" t="s">
        <v>1977</v>
      </c>
      <c r="B1557" s="6" t="s">
        <v>675</v>
      </c>
      <c r="C1557" s="6">
        <v>2</v>
      </c>
      <c r="D1557" s="6">
        <v>2</v>
      </c>
      <c r="E1557" s="46" t="str">
        <f t="shared" si="75"/>
        <v/>
      </c>
      <c r="F1557" s="81" t="str">
        <f>IF(E1557="기사임",(COUNTIF($B$2:B1557,B1557)-COUNTIFS($B$2:B1556,B1557,$E$2:E1556,"")),"")</f>
        <v/>
      </c>
      <c r="G1557" s="46" t="str">
        <f>IF(F1557=1,COUNTIF($F$1:F1557,1),"")</f>
        <v/>
      </c>
      <c r="H1557" s="46">
        <f t="shared" si="76"/>
        <v>1</v>
      </c>
      <c r="I1557" s="46" t="b">
        <f t="shared" si="77"/>
        <v>0</v>
      </c>
      <c r="J1557" s="46" t="str">
        <f>IF(I1557=FALSE,"",B1557&amp;"@"&amp;COUNTIFS($B$2:B1557,B1557,$I$2:I1557,TRUE))</f>
        <v/>
      </c>
    </row>
    <row r="1558" spans="1:10">
      <c r="A1558" s="6" t="s">
        <v>2290</v>
      </c>
      <c r="B1558" s="6" t="s">
        <v>684</v>
      </c>
      <c r="C1558" s="6">
        <v>2</v>
      </c>
      <c r="D1558" s="6">
        <v>2</v>
      </c>
      <c r="E1558" s="46" t="str">
        <f t="shared" si="75"/>
        <v/>
      </c>
      <c r="F1558" s="81" t="str">
        <f>IF(E1558="기사임",(COUNTIF($B$2:B1558,B1558)-COUNTIFS($B$2:B1557,B1558,$E$2:E1557,"")),"")</f>
        <v/>
      </c>
      <c r="G1558" s="46" t="str">
        <f>IF(F1558=1,COUNTIF($F$1:F1558,1),"")</f>
        <v/>
      </c>
      <c r="H1558" s="46">
        <f t="shared" si="76"/>
        <v>1</v>
      </c>
      <c r="I1558" s="46" t="b">
        <f t="shared" si="77"/>
        <v>0</v>
      </c>
      <c r="J1558" s="46" t="str">
        <f>IF(I1558=FALSE,"",B1558&amp;"@"&amp;COUNTIFS($B$2:B1558,B1558,$I$2:I1558,TRUE))</f>
        <v/>
      </c>
    </row>
    <row r="1559" spans="1:10">
      <c r="A1559" s="6" t="s">
        <v>649</v>
      </c>
      <c r="B1559" s="6" t="s">
        <v>676</v>
      </c>
      <c r="C1559" s="6">
        <v>2</v>
      </c>
      <c r="D1559" s="6">
        <v>2</v>
      </c>
      <c r="E1559" s="46" t="str">
        <f t="shared" si="75"/>
        <v/>
      </c>
      <c r="F1559" s="81" t="str">
        <f>IF(E1559="기사임",(COUNTIF($B$2:B1559,B1559)-COUNTIFS($B$2:B1558,B1559,$E$2:E1558,"")),"")</f>
        <v/>
      </c>
      <c r="G1559" s="46" t="str">
        <f>IF(F1559=1,COUNTIF($F$1:F1559,1),"")</f>
        <v/>
      </c>
      <c r="H1559" s="46">
        <f t="shared" si="76"/>
        <v>0</v>
      </c>
      <c r="I1559" s="46" t="b">
        <f t="shared" si="77"/>
        <v>0</v>
      </c>
      <c r="J1559" s="46" t="str">
        <f>IF(I1559=FALSE,"",B1559&amp;"@"&amp;COUNTIFS($B$2:B1559,B1559,$I$2:I1559,TRUE))</f>
        <v/>
      </c>
    </row>
    <row r="1560" spans="1:10">
      <c r="A1560" s="6" t="s">
        <v>1624</v>
      </c>
      <c r="B1560" s="6" t="s">
        <v>676</v>
      </c>
      <c r="C1560" s="6">
        <v>2</v>
      </c>
      <c r="D1560" s="6">
        <v>1</v>
      </c>
      <c r="E1560" s="46" t="str">
        <f t="shared" si="75"/>
        <v/>
      </c>
      <c r="F1560" s="81" t="str">
        <f>IF(E1560="기사임",(COUNTIF($B$2:B1560,B1560)-COUNTIFS($B$2:B1559,B1560,$E$2:E1559,"")),"")</f>
        <v/>
      </c>
      <c r="G1560" s="46" t="str">
        <f>IF(F1560=1,COUNTIF($F$1:F1560,1),"")</f>
        <v/>
      </c>
      <c r="H1560" s="46">
        <f t="shared" si="76"/>
        <v>0</v>
      </c>
      <c r="I1560" s="46" t="b">
        <f t="shared" si="77"/>
        <v>0</v>
      </c>
      <c r="J1560" s="46" t="str">
        <f>IF(I1560=FALSE,"",B1560&amp;"@"&amp;COUNTIFS($B$2:B1560,B1560,$I$2:I1560,TRUE))</f>
        <v/>
      </c>
    </row>
    <row r="1561" spans="1:10">
      <c r="A1561" s="6" t="s">
        <v>655</v>
      </c>
      <c r="B1561" s="6" t="s">
        <v>678</v>
      </c>
      <c r="C1561" s="6">
        <v>2</v>
      </c>
      <c r="D1561" s="6">
        <v>1</v>
      </c>
      <c r="E1561" s="46" t="str">
        <f t="shared" si="75"/>
        <v/>
      </c>
      <c r="F1561" s="81" t="str">
        <f>IF(E1561="기사임",(COUNTIF($B$2:B1561,B1561)-COUNTIFS($B$2:B1560,B1561,$E$2:E1560,"")),"")</f>
        <v/>
      </c>
      <c r="G1561" s="46" t="str">
        <f>IF(F1561=1,COUNTIF($F$1:F1561,1),"")</f>
        <v/>
      </c>
      <c r="H1561" s="46">
        <f t="shared" si="76"/>
        <v>0</v>
      </c>
      <c r="I1561" s="46" t="b">
        <f t="shared" si="77"/>
        <v>0</v>
      </c>
      <c r="J1561" s="46" t="str">
        <f>IF(I1561=FALSE,"",B1561&amp;"@"&amp;COUNTIFS($B$2:B1561,B1561,$I$2:I1561,TRUE))</f>
        <v/>
      </c>
    </row>
    <row r="1562" spans="1:10">
      <c r="A1562" s="6" t="s">
        <v>661</v>
      </c>
      <c r="B1562" s="6" t="s">
        <v>703</v>
      </c>
      <c r="C1562" s="6">
        <v>2</v>
      </c>
      <c r="D1562" s="6">
        <v>1</v>
      </c>
      <c r="E1562" s="46" t="str">
        <f t="shared" si="75"/>
        <v/>
      </c>
      <c r="F1562" s="81" t="str">
        <f>IF(E1562="기사임",(COUNTIF($B$2:B1562,B1562)-COUNTIFS($B$2:B1561,B1562,$E$2:E1561,"")),"")</f>
        <v/>
      </c>
      <c r="G1562" s="46" t="str">
        <f>IF(F1562=1,COUNTIF($F$1:F1562,1),"")</f>
        <v/>
      </c>
      <c r="H1562" s="46">
        <f t="shared" si="76"/>
        <v>0</v>
      </c>
      <c r="I1562" s="46" t="b">
        <f t="shared" si="77"/>
        <v>0</v>
      </c>
      <c r="J1562" s="46" t="str">
        <f>IF(I1562=FALSE,"",B1562&amp;"@"&amp;COUNTIFS($B$2:B1562,B1562,$I$2:I1562,TRUE))</f>
        <v/>
      </c>
    </row>
    <row r="1563" spans="1:10">
      <c r="A1563" s="6" t="s">
        <v>661</v>
      </c>
      <c r="B1563" s="6" t="s">
        <v>676</v>
      </c>
      <c r="C1563" s="6">
        <v>2</v>
      </c>
      <c r="D1563" s="6">
        <v>2</v>
      </c>
      <c r="E1563" s="46" t="str">
        <f t="shared" si="75"/>
        <v/>
      </c>
      <c r="F1563" s="81" t="str">
        <f>IF(E1563="기사임",(COUNTIF($B$2:B1563,B1563)-COUNTIFS($B$2:B1562,B1563,$E$2:E1562,"")),"")</f>
        <v/>
      </c>
      <c r="G1563" s="46" t="str">
        <f>IF(F1563=1,COUNTIF($F$1:F1563,1),"")</f>
        <v/>
      </c>
      <c r="H1563" s="46">
        <f t="shared" si="76"/>
        <v>0</v>
      </c>
      <c r="I1563" s="46" t="b">
        <f t="shared" si="77"/>
        <v>0</v>
      </c>
      <c r="J1563" s="46" t="str">
        <f>IF(I1563=FALSE,"",B1563&amp;"@"&amp;COUNTIFS($B$2:B1563,B1563,$I$2:I1563,TRUE))</f>
        <v/>
      </c>
    </row>
    <row r="1564" spans="1:10">
      <c r="A1564" s="6" t="s">
        <v>629</v>
      </c>
      <c r="B1564" s="6" t="s">
        <v>721</v>
      </c>
      <c r="C1564" s="6">
        <v>2</v>
      </c>
      <c r="D1564" s="6">
        <v>1</v>
      </c>
      <c r="E1564" s="46" t="str">
        <f t="shared" si="75"/>
        <v/>
      </c>
      <c r="F1564" s="81" t="str">
        <f>IF(E1564="기사임",(COUNTIF($B$2:B1564,B1564)-COUNTIFS($B$2:B1563,B1564,$E$2:E1563,"")),"")</f>
        <v/>
      </c>
      <c r="G1564" s="46" t="str">
        <f>IF(F1564=1,COUNTIF($F$1:F1564,1),"")</f>
        <v/>
      </c>
      <c r="H1564" s="46">
        <f t="shared" si="76"/>
        <v>0</v>
      </c>
      <c r="I1564" s="46" t="b">
        <f t="shared" si="77"/>
        <v>0</v>
      </c>
      <c r="J1564" s="46" t="str">
        <f>IF(I1564=FALSE,"",B1564&amp;"@"&amp;COUNTIFS($B$2:B1564,B1564,$I$2:I1564,TRUE))</f>
        <v/>
      </c>
    </row>
    <row r="1565" spans="1:10">
      <c r="A1565" s="6" t="s">
        <v>629</v>
      </c>
      <c r="B1565" s="6" t="s">
        <v>677</v>
      </c>
      <c r="C1565" s="6">
        <v>2</v>
      </c>
      <c r="D1565" s="6">
        <v>2</v>
      </c>
      <c r="E1565" s="46" t="str">
        <f t="shared" si="75"/>
        <v/>
      </c>
      <c r="F1565" s="81" t="str">
        <f>IF(E1565="기사임",(COUNTIF($B$2:B1565,B1565)-COUNTIFS($B$2:B1564,B1565,$E$2:E1564,"")),"")</f>
        <v/>
      </c>
      <c r="G1565" s="46" t="str">
        <f>IF(F1565=1,COUNTIF($F$1:F1565,1),"")</f>
        <v/>
      </c>
      <c r="H1565" s="46">
        <f t="shared" si="76"/>
        <v>0</v>
      </c>
      <c r="I1565" s="46" t="b">
        <f t="shared" si="77"/>
        <v>0</v>
      </c>
      <c r="J1565" s="46" t="str">
        <f>IF(I1565=FALSE,"",B1565&amp;"@"&amp;COUNTIFS($B$2:B1565,B1565,$I$2:I1565,TRUE))</f>
        <v/>
      </c>
    </row>
    <row r="1566" spans="1:10">
      <c r="A1566" s="6" t="s">
        <v>2337</v>
      </c>
      <c r="B1566" s="6" t="s">
        <v>675</v>
      </c>
      <c r="C1566" s="6">
        <v>2</v>
      </c>
      <c r="D1566" s="6">
        <v>2</v>
      </c>
      <c r="E1566" s="46" t="str">
        <f t="shared" si="75"/>
        <v/>
      </c>
      <c r="F1566" s="81" t="str">
        <f>IF(E1566="기사임",(COUNTIF($B$2:B1566,B1566)-COUNTIFS($B$2:B1565,B1566,$E$2:E1565,"")),"")</f>
        <v/>
      </c>
      <c r="G1566" s="46" t="str">
        <f>IF(F1566=1,COUNTIF($F$1:F1566,1),"")</f>
        <v/>
      </c>
      <c r="H1566" s="46">
        <f t="shared" si="76"/>
        <v>1</v>
      </c>
      <c r="I1566" s="46" t="b">
        <f t="shared" si="77"/>
        <v>0</v>
      </c>
      <c r="J1566" s="46" t="str">
        <f>IF(I1566=FALSE,"",B1566&amp;"@"&amp;COUNTIFS($B$2:B1566,B1566,$I$2:I1566,TRUE))</f>
        <v/>
      </c>
    </row>
    <row r="1567" spans="1:10">
      <c r="A1567" s="6" t="s">
        <v>2338</v>
      </c>
      <c r="B1567" s="6" t="s">
        <v>675</v>
      </c>
      <c r="C1567" s="6">
        <v>2</v>
      </c>
      <c r="D1567" s="6">
        <v>2</v>
      </c>
      <c r="E1567" s="46" t="str">
        <f t="shared" si="75"/>
        <v/>
      </c>
      <c r="F1567" s="81" t="str">
        <f>IF(E1567="기사임",(COUNTIF($B$2:B1567,B1567)-COUNTIFS($B$2:B1566,B1567,$E$2:E1566,"")),"")</f>
        <v/>
      </c>
      <c r="G1567" s="46" t="str">
        <f>IF(F1567=1,COUNTIF($F$1:F1567,1),"")</f>
        <v/>
      </c>
      <c r="H1567" s="46">
        <f t="shared" si="76"/>
        <v>1</v>
      </c>
      <c r="I1567" s="46" t="b">
        <f t="shared" si="77"/>
        <v>0</v>
      </c>
      <c r="J1567" s="46" t="str">
        <f>IF(I1567=FALSE,"",B1567&amp;"@"&amp;COUNTIFS($B$2:B1567,B1567,$I$2:I1567,TRUE))</f>
        <v/>
      </c>
    </row>
    <row r="1568" spans="1:10">
      <c r="A1568" s="6" t="s">
        <v>2216</v>
      </c>
      <c r="B1568" s="6" t="s">
        <v>676</v>
      </c>
      <c r="C1568" s="6">
        <v>2</v>
      </c>
      <c r="D1568" s="6">
        <v>1</v>
      </c>
      <c r="E1568" s="46" t="str">
        <f t="shared" si="75"/>
        <v/>
      </c>
      <c r="F1568" s="81" t="str">
        <f>IF(E1568="기사임",(COUNTIF($B$2:B1568,B1568)-COUNTIFS($B$2:B1567,B1568,$E$2:E1567,"")),"")</f>
        <v/>
      </c>
      <c r="G1568" s="46" t="str">
        <f>IF(F1568=1,COUNTIF($F$1:F1568,1),"")</f>
        <v/>
      </c>
      <c r="H1568" s="46">
        <f t="shared" si="76"/>
        <v>0</v>
      </c>
      <c r="I1568" s="46" t="b">
        <f t="shared" si="77"/>
        <v>0</v>
      </c>
      <c r="J1568" s="46" t="str">
        <f>IF(I1568=FALSE,"",B1568&amp;"@"&amp;COUNTIFS($B$2:B1568,B1568,$I$2:I1568,TRUE))</f>
        <v/>
      </c>
    </row>
    <row r="1569" spans="1:10">
      <c r="A1569" s="6" t="s">
        <v>583</v>
      </c>
      <c r="B1569" s="6" t="s">
        <v>711</v>
      </c>
      <c r="C1569" s="6">
        <v>2</v>
      </c>
      <c r="D1569" s="6">
        <v>1</v>
      </c>
      <c r="E1569" s="46" t="str">
        <f t="shared" si="75"/>
        <v/>
      </c>
      <c r="F1569" s="81" t="str">
        <f>IF(E1569="기사임",(COUNTIF($B$2:B1569,B1569)-COUNTIFS($B$2:B1568,B1569,$E$2:E1568,"")),"")</f>
        <v/>
      </c>
      <c r="G1569" s="46" t="str">
        <f>IF(F1569=1,COUNTIF($F$1:F1569,1),"")</f>
        <v/>
      </c>
      <c r="H1569" s="46">
        <f t="shared" si="76"/>
        <v>0</v>
      </c>
      <c r="I1569" s="46" t="b">
        <f t="shared" si="77"/>
        <v>0</v>
      </c>
      <c r="J1569" s="46" t="str">
        <f>IF(I1569=FALSE,"",B1569&amp;"@"&amp;COUNTIFS($B$2:B1569,B1569,$I$2:I1569,TRUE))</f>
        <v/>
      </c>
    </row>
    <row r="1570" spans="1:10">
      <c r="A1570" s="6" t="s">
        <v>583</v>
      </c>
      <c r="B1570" s="6" t="s">
        <v>680</v>
      </c>
      <c r="C1570" s="6">
        <v>2</v>
      </c>
      <c r="D1570" s="6">
        <v>2</v>
      </c>
      <c r="E1570" s="46" t="str">
        <f t="shared" si="75"/>
        <v/>
      </c>
      <c r="F1570" s="81" t="str">
        <f>IF(E1570="기사임",(COUNTIF($B$2:B1570,B1570)-COUNTIFS($B$2:B1569,B1570,$E$2:E1569,"")),"")</f>
        <v/>
      </c>
      <c r="G1570" s="46" t="str">
        <f>IF(F1570=1,COUNTIF($F$1:F1570,1),"")</f>
        <v/>
      </c>
      <c r="H1570" s="46">
        <f t="shared" si="76"/>
        <v>0</v>
      </c>
      <c r="I1570" s="46" t="b">
        <f t="shared" si="77"/>
        <v>0</v>
      </c>
      <c r="J1570" s="46" t="str">
        <f>IF(I1570=FALSE,"",B1570&amp;"@"&amp;COUNTIFS($B$2:B1570,B1570,$I$2:I1570,TRUE))</f>
        <v/>
      </c>
    </row>
    <row r="1571" spans="1:10">
      <c r="A1571" s="6" t="s">
        <v>2339</v>
      </c>
      <c r="B1571" s="6" t="s">
        <v>676</v>
      </c>
      <c r="C1571" s="6">
        <v>2</v>
      </c>
      <c r="D1571" s="6">
        <v>2</v>
      </c>
      <c r="E1571" s="46" t="str">
        <f t="shared" si="75"/>
        <v/>
      </c>
      <c r="F1571" s="81" t="str">
        <f>IF(E1571="기사임",(COUNTIF($B$2:B1571,B1571)-COUNTIFS($B$2:B1570,B1571,$E$2:E1570,"")),"")</f>
        <v/>
      </c>
      <c r="G1571" s="46" t="str">
        <f>IF(F1571=1,COUNTIF($F$1:F1571,1),"")</f>
        <v/>
      </c>
      <c r="H1571" s="46">
        <f t="shared" si="76"/>
        <v>0</v>
      </c>
      <c r="I1571" s="46" t="b">
        <f t="shared" si="77"/>
        <v>0</v>
      </c>
      <c r="J1571" s="46" t="str">
        <f>IF(I1571=FALSE,"",B1571&amp;"@"&amp;COUNTIFS($B$2:B1571,B1571,$I$2:I1571,TRUE))</f>
        <v/>
      </c>
    </row>
    <row r="1572" spans="1:10">
      <c r="A1572" s="6" t="s">
        <v>2240</v>
      </c>
      <c r="B1572" s="6" t="s">
        <v>684</v>
      </c>
      <c r="C1572" s="6">
        <v>2</v>
      </c>
      <c r="D1572" s="6">
        <v>3</v>
      </c>
      <c r="E1572" s="46" t="str">
        <f t="shared" si="75"/>
        <v/>
      </c>
      <c r="F1572" s="81" t="str">
        <f>IF(E1572="기사임",(COUNTIF($B$2:B1572,B1572)-COUNTIFS($B$2:B1571,B1572,$E$2:E1571,"")),"")</f>
        <v/>
      </c>
      <c r="G1572" s="46" t="str">
        <f>IF(F1572=1,COUNTIF($F$1:F1572,1),"")</f>
        <v/>
      </c>
      <c r="H1572" s="46">
        <f t="shared" si="76"/>
        <v>1</v>
      </c>
      <c r="I1572" s="46" t="b">
        <f t="shared" si="77"/>
        <v>0</v>
      </c>
      <c r="J1572" s="46" t="str">
        <f>IF(I1572=FALSE,"",B1572&amp;"@"&amp;COUNTIFS($B$2:B1572,B1572,$I$2:I1572,TRUE))</f>
        <v/>
      </c>
    </row>
    <row r="1573" spans="1:10">
      <c r="A1573" s="6" t="s">
        <v>2340</v>
      </c>
      <c r="B1573" s="6" t="s">
        <v>675</v>
      </c>
      <c r="C1573" s="6">
        <v>2</v>
      </c>
      <c r="D1573" s="6">
        <v>1</v>
      </c>
      <c r="E1573" s="46" t="str">
        <f t="shared" si="75"/>
        <v/>
      </c>
      <c r="F1573" s="81" t="str">
        <f>IF(E1573="기사임",(COUNTIF($B$2:B1573,B1573)-COUNTIFS($B$2:B1572,B1573,$E$2:E1572,"")),"")</f>
        <v/>
      </c>
      <c r="G1573" s="46" t="str">
        <f>IF(F1573=1,COUNTIF($F$1:F1573,1),"")</f>
        <v/>
      </c>
      <c r="H1573" s="46">
        <f t="shared" si="76"/>
        <v>1</v>
      </c>
      <c r="I1573" s="46" t="b">
        <f t="shared" si="77"/>
        <v>0</v>
      </c>
      <c r="J1573" s="46" t="str">
        <f>IF(I1573=FALSE,"",B1573&amp;"@"&amp;COUNTIFS($B$2:B1573,B1573,$I$2:I1573,TRUE))</f>
        <v/>
      </c>
    </row>
    <row r="1574" spans="1:10">
      <c r="A1574" s="6" t="s">
        <v>2241</v>
      </c>
      <c r="B1574" s="6" t="s">
        <v>678</v>
      </c>
      <c r="C1574" s="6">
        <v>2</v>
      </c>
      <c r="D1574" s="6">
        <v>2</v>
      </c>
      <c r="E1574" s="46" t="str">
        <f t="shared" si="75"/>
        <v/>
      </c>
      <c r="F1574" s="81" t="str">
        <f>IF(E1574="기사임",(COUNTIF($B$2:B1574,B1574)-COUNTIFS($B$2:B1573,B1574,$E$2:E1573,"")),"")</f>
        <v/>
      </c>
      <c r="G1574" s="46" t="str">
        <f>IF(F1574=1,COUNTIF($F$1:F1574,1),"")</f>
        <v/>
      </c>
      <c r="H1574" s="46">
        <f t="shared" si="76"/>
        <v>0</v>
      </c>
      <c r="I1574" s="46" t="b">
        <f t="shared" si="77"/>
        <v>0</v>
      </c>
      <c r="J1574" s="46" t="str">
        <f>IF(I1574=FALSE,"",B1574&amp;"@"&amp;COUNTIFS($B$2:B1574,B1574,$I$2:I1574,TRUE))</f>
        <v/>
      </c>
    </row>
    <row r="1575" spans="1:10">
      <c r="A1575" s="6" t="s">
        <v>2309</v>
      </c>
      <c r="B1575" s="6" t="s">
        <v>732</v>
      </c>
      <c r="C1575" s="6">
        <v>2</v>
      </c>
      <c r="D1575" s="6">
        <v>1</v>
      </c>
      <c r="E1575" s="46" t="str">
        <f t="shared" si="75"/>
        <v/>
      </c>
      <c r="F1575" s="81" t="str">
        <f>IF(E1575="기사임",(COUNTIF($B$2:B1575,B1575)-COUNTIFS($B$2:B1574,B1575,$E$2:E1574,"")),"")</f>
        <v/>
      </c>
      <c r="G1575" s="46" t="str">
        <f>IF(F1575=1,COUNTIF($F$1:F1575,1),"")</f>
        <v/>
      </c>
      <c r="H1575" s="46">
        <f t="shared" si="76"/>
        <v>0</v>
      </c>
      <c r="I1575" s="46" t="b">
        <f t="shared" si="77"/>
        <v>0</v>
      </c>
      <c r="J1575" s="46" t="str">
        <f>IF(I1575=FALSE,"",B1575&amp;"@"&amp;COUNTIFS($B$2:B1575,B1575,$I$2:I1575,TRUE))</f>
        <v/>
      </c>
    </row>
    <row r="1576" spans="1:10">
      <c r="A1576" s="6" t="s">
        <v>1452</v>
      </c>
      <c r="B1576" s="6" t="s">
        <v>716</v>
      </c>
      <c r="C1576" s="6">
        <v>2</v>
      </c>
      <c r="D1576" s="6">
        <v>1</v>
      </c>
      <c r="E1576" s="46" t="str">
        <f t="shared" si="75"/>
        <v/>
      </c>
      <c r="F1576" s="81" t="str">
        <f>IF(E1576="기사임",(COUNTIF($B$2:B1576,B1576)-COUNTIFS($B$2:B1575,B1576,$E$2:E1575,"")),"")</f>
        <v/>
      </c>
      <c r="G1576" s="46" t="str">
        <f>IF(F1576=1,COUNTIF($F$1:F1576,1),"")</f>
        <v/>
      </c>
      <c r="H1576" s="46">
        <f t="shared" si="76"/>
        <v>0</v>
      </c>
      <c r="I1576" s="46" t="b">
        <f t="shared" si="77"/>
        <v>0</v>
      </c>
      <c r="J1576" s="46" t="str">
        <f>IF(I1576=FALSE,"",B1576&amp;"@"&amp;COUNTIFS($B$2:B1576,B1576,$I$2:I1576,TRUE))</f>
        <v/>
      </c>
    </row>
    <row r="1577" spans="1:10">
      <c r="A1577" s="6" t="s">
        <v>2297</v>
      </c>
      <c r="B1577" s="6" t="s">
        <v>677</v>
      </c>
      <c r="C1577" s="6">
        <v>2</v>
      </c>
      <c r="D1577" s="6">
        <v>3</v>
      </c>
      <c r="E1577" s="46" t="str">
        <f t="shared" si="75"/>
        <v/>
      </c>
      <c r="F1577" s="81" t="str">
        <f>IF(E1577="기사임",(COUNTIF($B$2:B1577,B1577)-COUNTIFS($B$2:B1576,B1577,$E$2:E1576,"")),"")</f>
        <v/>
      </c>
      <c r="G1577" s="46" t="str">
        <f>IF(F1577=1,COUNTIF($F$1:F1577,1),"")</f>
        <v/>
      </c>
      <c r="H1577" s="46">
        <f t="shared" si="76"/>
        <v>0</v>
      </c>
      <c r="I1577" s="46" t="b">
        <f t="shared" si="77"/>
        <v>0</v>
      </c>
      <c r="J1577" s="46" t="str">
        <f>IF(I1577=FALSE,"",B1577&amp;"@"&amp;COUNTIFS($B$2:B1577,B1577,$I$2:I1577,TRUE))</f>
        <v/>
      </c>
    </row>
    <row r="1578" spans="1:10">
      <c r="A1578" s="6" t="s">
        <v>2297</v>
      </c>
      <c r="B1578" s="6" t="s">
        <v>695</v>
      </c>
      <c r="C1578" s="6">
        <v>2</v>
      </c>
      <c r="D1578" s="6">
        <v>2</v>
      </c>
      <c r="E1578" s="46" t="str">
        <f t="shared" si="75"/>
        <v/>
      </c>
      <c r="F1578" s="81" t="str">
        <f>IF(E1578="기사임",(COUNTIF($B$2:B1578,B1578)-COUNTIFS($B$2:B1577,B1578,$E$2:E1577,"")),"")</f>
        <v/>
      </c>
      <c r="G1578" s="46" t="str">
        <f>IF(F1578=1,COUNTIF($F$1:F1578,1),"")</f>
        <v/>
      </c>
      <c r="H1578" s="46">
        <f t="shared" si="76"/>
        <v>0</v>
      </c>
      <c r="I1578" s="46" t="b">
        <f t="shared" si="77"/>
        <v>0</v>
      </c>
      <c r="J1578" s="46" t="str">
        <f>IF(I1578=FALSE,"",B1578&amp;"@"&amp;COUNTIFS($B$2:B1578,B1578,$I$2:I1578,TRUE))</f>
        <v/>
      </c>
    </row>
    <row r="1579" spans="1:10">
      <c r="A1579" s="6" t="s">
        <v>603</v>
      </c>
      <c r="B1579" s="6" t="s">
        <v>685</v>
      </c>
      <c r="C1579" s="6">
        <v>2</v>
      </c>
      <c r="D1579" s="6">
        <v>2</v>
      </c>
      <c r="E1579" s="46" t="str">
        <f t="shared" si="75"/>
        <v/>
      </c>
      <c r="F1579" s="81" t="str">
        <f>IF(E1579="기사임",(COUNTIF($B$2:B1579,B1579)-COUNTIFS($B$2:B1578,B1579,$E$2:E1578,"")),"")</f>
        <v/>
      </c>
      <c r="G1579" s="46" t="str">
        <f>IF(F1579=1,COUNTIF($F$1:F1579,1),"")</f>
        <v/>
      </c>
      <c r="H1579" s="46">
        <f t="shared" si="76"/>
        <v>0</v>
      </c>
      <c r="I1579" s="46" t="b">
        <f t="shared" si="77"/>
        <v>0</v>
      </c>
      <c r="J1579" s="46" t="str">
        <f>IF(I1579=FALSE,"",B1579&amp;"@"&amp;COUNTIFS($B$2:B1579,B1579,$I$2:I1579,TRUE))</f>
        <v/>
      </c>
    </row>
    <row r="1580" spans="1:10">
      <c r="A1580" s="6" t="s">
        <v>547</v>
      </c>
      <c r="B1580" s="6" t="s">
        <v>693</v>
      </c>
      <c r="C1580" s="6">
        <v>2</v>
      </c>
      <c r="D1580" s="6">
        <v>1</v>
      </c>
      <c r="E1580" s="46" t="str">
        <f t="shared" si="75"/>
        <v/>
      </c>
      <c r="F1580" s="81" t="str">
        <f>IF(E1580="기사임",(COUNTIF($B$2:B1580,B1580)-COUNTIFS($B$2:B1579,B1580,$E$2:E1579,"")),"")</f>
        <v/>
      </c>
      <c r="G1580" s="46" t="str">
        <f>IF(F1580=1,COUNTIF($F$1:F1580,1),"")</f>
        <v/>
      </c>
      <c r="H1580" s="46">
        <f t="shared" si="76"/>
        <v>0</v>
      </c>
      <c r="I1580" s="46" t="b">
        <f t="shared" si="77"/>
        <v>0</v>
      </c>
      <c r="J1580" s="46" t="str">
        <f>IF(I1580=FALSE,"",B1580&amp;"@"&amp;COUNTIFS($B$2:B1580,B1580,$I$2:I1580,TRUE))</f>
        <v/>
      </c>
    </row>
    <row r="1581" spans="1:10">
      <c r="A1581" s="6" t="s">
        <v>2038</v>
      </c>
      <c r="B1581" s="6" t="s">
        <v>703</v>
      </c>
      <c r="C1581" s="6">
        <v>2</v>
      </c>
      <c r="D1581" s="6">
        <v>1</v>
      </c>
      <c r="E1581" s="46" t="str">
        <f t="shared" si="75"/>
        <v/>
      </c>
      <c r="F1581" s="81" t="str">
        <f>IF(E1581="기사임",(COUNTIF($B$2:B1581,B1581)-COUNTIFS($B$2:B1580,B1581,$E$2:E1580,"")),"")</f>
        <v/>
      </c>
      <c r="G1581" s="46" t="str">
        <f>IF(F1581=1,COUNTIF($F$1:F1581,1),"")</f>
        <v/>
      </c>
      <c r="H1581" s="46">
        <f t="shared" si="76"/>
        <v>0</v>
      </c>
      <c r="I1581" s="46" t="b">
        <f t="shared" si="77"/>
        <v>0</v>
      </c>
      <c r="J1581" s="46" t="str">
        <f>IF(I1581=FALSE,"",B1581&amp;"@"&amp;COUNTIFS($B$2:B1581,B1581,$I$2:I1581,TRUE))</f>
        <v/>
      </c>
    </row>
    <row r="1582" spans="1:10">
      <c r="A1582" s="6" t="s">
        <v>2247</v>
      </c>
      <c r="B1582" s="6" t="s">
        <v>686</v>
      </c>
      <c r="C1582" s="6">
        <v>2</v>
      </c>
      <c r="D1582" s="6">
        <v>1</v>
      </c>
      <c r="E1582" s="46" t="str">
        <f t="shared" si="75"/>
        <v/>
      </c>
      <c r="F1582" s="81" t="str">
        <f>IF(E1582="기사임",(COUNTIF($B$2:B1582,B1582)-COUNTIFS($B$2:B1581,B1582,$E$2:E1581,"")),"")</f>
        <v/>
      </c>
      <c r="G1582" s="46" t="str">
        <f>IF(F1582=1,COUNTIF($F$1:F1582,1),"")</f>
        <v/>
      </c>
      <c r="H1582" s="46">
        <f t="shared" si="76"/>
        <v>0</v>
      </c>
      <c r="I1582" s="46" t="b">
        <f t="shared" si="77"/>
        <v>0</v>
      </c>
      <c r="J1582" s="46" t="str">
        <f>IF(I1582=FALSE,"",B1582&amp;"@"&amp;COUNTIFS($B$2:B1582,B1582,$I$2:I1582,TRUE))</f>
        <v/>
      </c>
    </row>
    <row r="1583" spans="1:10">
      <c r="A1583" s="6" t="s">
        <v>1924</v>
      </c>
      <c r="B1583" s="6" t="s">
        <v>678</v>
      </c>
      <c r="C1583" s="6">
        <v>2</v>
      </c>
      <c r="D1583" s="6">
        <v>1</v>
      </c>
      <c r="E1583" s="46" t="str">
        <f t="shared" si="75"/>
        <v/>
      </c>
      <c r="F1583" s="81" t="str">
        <f>IF(E1583="기사임",(COUNTIF($B$2:B1583,B1583)-COUNTIFS($B$2:B1582,B1583,$E$2:E1582,"")),"")</f>
        <v/>
      </c>
      <c r="G1583" s="46" t="str">
        <f>IF(F1583=1,COUNTIF($F$1:F1583,1),"")</f>
        <v/>
      </c>
      <c r="H1583" s="46">
        <f t="shared" si="76"/>
        <v>0</v>
      </c>
      <c r="I1583" s="46" t="b">
        <f t="shared" si="77"/>
        <v>0</v>
      </c>
      <c r="J1583" s="46" t="str">
        <f>IF(I1583=FALSE,"",B1583&amp;"@"&amp;COUNTIFS($B$2:B1583,B1583,$I$2:I1583,TRUE))</f>
        <v/>
      </c>
    </row>
    <row r="1584" spans="1:10">
      <c r="A1584" s="6" t="s">
        <v>2248</v>
      </c>
      <c r="B1584" s="6" t="s">
        <v>676</v>
      </c>
      <c r="C1584" s="6">
        <v>2</v>
      </c>
      <c r="D1584" s="6">
        <v>1</v>
      </c>
      <c r="E1584" s="46" t="str">
        <f t="shared" si="75"/>
        <v/>
      </c>
      <c r="F1584" s="81" t="str">
        <f>IF(E1584="기사임",(COUNTIF($B$2:B1584,B1584)-COUNTIFS($B$2:B1583,B1584,$E$2:E1583,"")),"")</f>
        <v/>
      </c>
      <c r="G1584" s="46" t="str">
        <f>IF(F1584=1,COUNTIF($F$1:F1584,1),"")</f>
        <v/>
      </c>
      <c r="H1584" s="46">
        <f t="shared" si="76"/>
        <v>0</v>
      </c>
      <c r="I1584" s="46" t="b">
        <f t="shared" si="77"/>
        <v>0</v>
      </c>
      <c r="J1584" s="46" t="str">
        <f>IF(I1584=FALSE,"",B1584&amp;"@"&amp;COUNTIFS($B$2:B1584,B1584,$I$2:I1584,TRUE))</f>
        <v/>
      </c>
    </row>
    <row r="1585" spans="1:10">
      <c r="A1585" s="6" t="s">
        <v>656</v>
      </c>
      <c r="B1585" s="6" t="s">
        <v>698</v>
      </c>
      <c r="C1585" s="6">
        <v>2</v>
      </c>
      <c r="D1585" s="6">
        <v>3</v>
      </c>
      <c r="E1585" s="46" t="str">
        <f t="shared" si="75"/>
        <v/>
      </c>
      <c r="F1585" s="81" t="str">
        <f>IF(E1585="기사임",(COUNTIF($B$2:B1585,B1585)-COUNTIFS($B$2:B1584,B1585,$E$2:E1584,"")),"")</f>
        <v/>
      </c>
      <c r="G1585" s="46" t="str">
        <f>IF(F1585=1,COUNTIF($F$1:F1585,1),"")</f>
        <v/>
      </c>
      <c r="H1585" s="46">
        <f t="shared" si="76"/>
        <v>0</v>
      </c>
      <c r="I1585" s="46" t="b">
        <f t="shared" si="77"/>
        <v>0</v>
      </c>
      <c r="J1585" s="46" t="str">
        <f>IF(I1585=FALSE,"",B1585&amp;"@"&amp;COUNTIFS($B$2:B1585,B1585,$I$2:I1585,TRUE))</f>
        <v/>
      </c>
    </row>
    <row r="1586" spans="1:10">
      <c r="A1586" s="6" t="s">
        <v>569</v>
      </c>
      <c r="B1586" s="6" t="s">
        <v>685</v>
      </c>
      <c r="C1586" s="6">
        <v>2</v>
      </c>
      <c r="D1586" s="6">
        <v>1</v>
      </c>
      <c r="E1586" s="46" t="str">
        <f t="shared" si="75"/>
        <v/>
      </c>
      <c r="F1586" s="81" t="str">
        <f>IF(E1586="기사임",(COUNTIF($B$2:B1586,B1586)-COUNTIFS($B$2:B1585,B1586,$E$2:E1585,"")),"")</f>
        <v/>
      </c>
      <c r="G1586" s="46" t="str">
        <f>IF(F1586=1,COUNTIF($F$1:F1586,1),"")</f>
        <v/>
      </c>
      <c r="H1586" s="46">
        <f t="shared" si="76"/>
        <v>0</v>
      </c>
      <c r="I1586" s="46" t="b">
        <f t="shared" si="77"/>
        <v>0</v>
      </c>
      <c r="J1586" s="46" t="str">
        <f>IF(I1586=FALSE,"",B1586&amp;"@"&amp;COUNTIFS($B$2:B1586,B1586,$I$2:I1586,TRUE))</f>
        <v/>
      </c>
    </row>
    <row r="1587" spans="1:10">
      <c r="A1587" s="6" t="s">
        <v>569</v>
      </c>
      <c r="B1587" s="6" t="s">
        <v>707</v>
      </c>
      <c r="C1587" s="6">
        <v>2</v>
      </c>
      <c r="D1587" s="6">
        <v>1</v>
      </c>
      <c r="E1587" s="46" t="str">
        <f t="shared" si="75"/>
        <v/>
      </c>
      <c r="F1587" s="81" t="str">
        <f>IF(E1587="기사임",(COUNTIF($B$2:B1587,B1587)-COUNTIFS($B$2:B1586,B1587,$E$2:E1586,"")),"")</f>
        <v/>
      </c>
      <c r="G1587" s="46" t="str">
        <f>IF(F1587=1,COUNTIF($F$1:F1587,1),"")</f>
        <v/>
      </c>
      <c r="H1587" s="46">
        <f t="shared" si="76"/>
        <v>0</v>
      </c>
      <c r="I1587" s="46" t="b">
        <f t="shared" si="77"/>
        <v>0</v>
      </c>
      <c r="J1587" s="46" t="str">
        <f>IF(I1587=FALSE,"",B1587&amp;"@"&amp;COUNTIFS($B$2:B1587,B1587,$I$2:I1587,TRUE))</f>
        <v/>
      </c>
    </row>
    <row r="1588" spans="1:10">
      <c r="A1588" s="6" t="s">
        <v>630</v>
      </c>
      <c r="B1588" s="6" t="s">
        <v>683</v>
      </c>
      <c r="C1588" s="6">
        <v>2</v>
      </c>
      <c r="D1588" s="6">
        <v>1</v>
      </c>
      <c r="E1588" s="46" t="str">
        <f t="shared" si="75"/>
        <v/>
      </c>
      <c r="F1588" s="81" t="str">
        <f>IF(E1588="기사임",(COUNTIF($B$2:B1588,B1588)-COUNTIFS($B$2:B1587,B1588,$E$2:E1587,"")),"")</f>
        <v/>
      </c>
      <c r="G1588" s="46" t="str">
        <f>IF(F1588=1,COUNTIF($F$1:F1588,1),"")</f>
        <v/>
      </c>
      <c r="H1588" s="46">
        <f t="shared" si="76"/>
        <v>0</v>
      </c>
      <c r="I1588" s="46" t="b">
        <f t="shared" si="77"/>
        <v>0</v>
      </c>
      <c r="J1588" s="46" t="str">
        <f>IF(I1588=FALSE,"",B1588&amp;"@"&amp;COUNTIFS($B$2:B1588,B1588,$I$2:I1588,TRUE))</f>
        <v/>
      </c>
    </row>
    <row r="1589" spans="1:10">
      <c r="A1589" s="6" t="s">
        <v>630</v>
      </c>
      <c r="B1589" s="6" t="s">
        <v>678</v>
      </c>
      <c r="C1589" s="6">
        <v>2</v>
      </c>
      <c r="D1589" s="6">
        <v>1</v>
      </c>
      <c r="E1589" s="46" t="str">
        <f t="shared" si="75"/>
        <v/>
      </c>
      <c r="F1589" s="81" t="str">
        <f>IF(E1589="기사임",(COUNTIF($B$2:B1589,B1589)-COUNTIFS($B$2:B1588,B1589,$E$2:E1588,"")),"")</f>
        <v/>
      </c>
      <c r="G1589" s="46" t="str">
        <f>IF(F1589=1,COUNTIF($F$1:F1589,1),"")</f>
        <v/>
      </c>
      <c r="H1589" s="46">
        <f t="shared" si="76"/>
        <v>0</v>
      </c>
      <c r="I1589" s="46" t="b">
        <f t="shared" si="77"/>
        <v>0</v>
      </c>
      <c r="J1589" s="46" t="str">
        <f>IF(I1589=FALSE,"",B1589&amp;"@"&amp;COUNTIFS($B$2:B1589,B1589,$I$2:I1589,TRUE))</f>
        <v/>
      </c>
    </row>
    <row r="1590" spans="1:10">
      <c r="A1590" s="6" t="s">
        <v>630</v>
      </c>
      <c r="B1590" s="6" t="s">
        <v>712</v>
      </c>
      <c r="C1590" s="6">
        <v>2</v>
      </c>
      <c r="D1590" s="6">
        <v>2</v>
      </c>
      <c r="E1590" s="46" t="str">
        <f t="shared" si="75"/>
        <v/>
      </c>
      <c r="F1590" s="81" t="str">
        <f>IF(E1590="기사임",(COUNTIF($B$2:B1590,B1590)-COUNTIFS($B$2:B1589,B1590,$E$2:E1589,"")),"")</f>
        <v/>
      </c>
      <c r="G1590" s="46" t="str">
        <f>IF(F1590=1,COUNTIF($F$1:F1590,1),"")</f>
        <v/>
      </c>
      <c r="H1590" s="46">
        <f t="shared" si="76"/>
        <v>0</v>
      </c>
      <c r="I1590" s="46" t="b">
        <f t="shared" si="77"/>
        <v>0</v>
      </c>
      <c r="J1590" s="46" t="str">
        <f>IF(I1590=FALSE,"",B1590&amp;"@"&amp;COUNTIFS($B$2:B1590,B1590,$I$2:I1590,TRUE))</f>
        <v/>
      </c>
    </row>
    <row r="1591" spans="1:10">
      <c r="A1591" s="6" t="s">
        <v>630</v>
      </c>
      <c r="B1591" s="6" t="s">
        <v>675</v>
      </c>
      <c r="C1591" s="6">
        <v>2</v>
      </c>
      <c r="D1591" s="6">
        <v>2</v>
      </c>
      <c r="E1591" s="46" t="str">
        <f t="shared" si="75"/>
        <v/>
      </c>
      <c r="F1591" s="81" t="str">
        <f>IF(E1591="기사임",(COUNTIF($B$2:B1591,B1591)-COUNTIFS($B$2:B1590,B1591,$E$2:E1590,"")),"")</f>
        <v/>
      </c>
      <c r="G1591" s="46" t="str">
        <f>IF(F1591=1,COUNTIF($F$1:F1591,1),"")</f>
        <v/>
      </c>
      <c r="H1591" s="46">
        <f t="shared" si="76"/>
        <v>1</v>
      </c>
      <c r="I1591" s="46" t="b">
        <f t="shared" si="77"/>
        <v>0</v>
      </c>
      <c r="J1591" s="46" t="str">
        <f>IF(I1591=FALSE,"",B1591&amp;"@"&amp;COUNTIFS($B$2:B1591,B1591,$I$2:I1591,TRUE))</f>
        <v/>
      </c>
    </row>
    <row r="1592" spans="1:10">
      <c r="A1592" s="6" t="s">
        <v>2343</v>
      </c>
      <c r="B1592" s="6" t="s">
        <v>707</v>
      </c>
      <c r="C1592" s="6">
        <v>2</v>
      </c>
      <c r="D1592" s="6">
        <v>1</v>
      </c>
      <c r="E1592" s="46" t="str">
        <f t="shared" si="75"/>
        <v/>
      </c>
      <c r="F1592" s="81" t="str">
        <f>IF(E1592="기사임",(COUNTIF($B$2:B1592,B1592)-COUNTIFS($B$2:B1591,B1592,$E$2:E1591,"")),"")</f>
        <v/>
      </c>
      <c r="G1592" s="46" t="str">
        <f>IF(F1592=1,COUNTIF($F$1:F1592,1),"")</f>
        <v/>
      </c>
      <c r="H1592" s="46">
        <f t="shared" si="76"/>
        <v>0</v>
      </c>
      <c r="I1592" s="46" t="b">
        <f t="shared" si="77"/>
        <v>0</v>
      </c>
      <c r="J1592" s="46" t="str">
        <f>IF(I1592=FALSE,"",B1592&amp;"@"&amp;COUNTIFS($B$2:B1592,B1592,$I$2:I1592,TRUE))</f>
        <v/>
      </c>
    </row>
    <row r="1593" spans="1:10">
      <c r="A1593" s="6" t="s">
        <v>2344</v>
      </c>
      <c r="B1593" s="6" t="s">
        <v>707</v>
      </c>
      <c r="C1593" s="6">
        <v>2</v>
      </c>
      <c r="D1593" s="6">
        <v>1</v>
      </c>
      <c r="E1593" s="46" t="str">
        <f t="shared" si="75"/>
        <v/>
      </c>
      <c r="F1593" s="81" t="str">
        <f>IF(E1593="기사임",(COUNTIF($B$2:B1593,B1593)-COUNTIFS($B$2:B1592,B1593,$E$2:E1592,"")),"")</f>
        <v/>
      </c>
      <c r="G1593" s="46" t="str">
        <f>IF(F1593=1,COUNTIF($F$1:F1593,1),"")</f>
        <v/>
      </c>
      <c r="H1593" s="46">
        <f t="shared" si="76"/>
        <v>0</v>
      </c>
      <c r="I1593" s="46" t="b">
        <f t="shared" si="77"/>
        <v>0</v>
      </c>
      <c r="J1593" s="46" t="str">
        <f>IF(I1593=FALSE,"",B1593&amp;"@"&amp;COUNTIFS($B$2:B1593,B1593,$I$2:I1593,TRUE))</f>
        <v/>
      </c>
    </row>
    <row r="1594" spans="1:10">
      <c r="A1594" s="6" t="s">
        <v>2345</v>
      </c>
      <c r="B1594" s="6" t="s">
        <v>675</v>
      </c>
      <c r="C1594" s="6">
        <v>2</v>
      </c>
      <c r="D1594" s="6">
        <v>1</v>
      </c>
      <c r="E1594" s="46" t="str">
        <f t="shared" si="75"/>
        <v/>
      </c>
      <c r="F1594" s="81" t="str">
        <f>IF(E1594="기사임",(COUNTIF($B$2:B1594,B1594)-COUNTIFS($B$2:B1593,B1594,$E$2:E1593,"")),"")</f>
        <v/>
      </c>
      <c r="G1594" s="46" t="str">
        <f>IF(F1594=1,COUNTIF($F$1:F1594,1),"")</f>
        <v/>
      </c>
      <c r="H1594" s="46">
        <f t="shared" si="76"/>
        <v>1</v>
      </c>
      <c r="I1594" s="46" t="b">
        <f t="shared" si="77"/>
        <v>0</v>
      </c>
      <c r="J1594" s="46" t="str">
        <f>IF(I1594=FALSE,"",B1594&amp;"@"&amp;COUNTIFS($B$2:B1594,B1594,$I$2:I1594,TRUE))</f>
        <v/>
      </c>
    </row>
    <row r="1595" spans="1:10">
      <c r="A1595" s="6" t="s">
        <v>2192</v>
      </c>
      <c r="B1595" s="6" t="s">
        <v>721</v>
      </c>
      <c r="C1595" s="6">
        <v>2</v>
      </c>
      <c r="D1595" s="6">
        <v>1</v>
      </c>
      <c r="E1595" s="46" t="str">
        <f t="shared" si="75"/>
        <v/>
      </c>
      <c r="F1595" s="81" t="str">
        <f>IF(E1595="기사임",(COUNTIF($B$2:B1595,B1595)-COUNTIFS($B$2:B1594,B1595,$E$2:E1594,"")),"")</f>
        <v/>
      </c>
      <c r="G1595" s="46" t="str">
        <f>IF(F1595=1,COUNTIF($F$1:F1595,1),"")</f>
        <v/>
      </c>
      <c r="H1595" s="46">
        <f t="shared" si="76"/>
        <v>0</v>
      </c>
      <c r="I1595" s="46" t="b">
        <f t="shared" si="77"/>
        <v>0</v>
      </c>
      <c r="J1595" s="46" t="str">
        <f>IF(I1595=FALSE,"",B1595&amp;"@"&amp;COUNTIFS($B$2:B1595,B1595,$I$2:I1595,TRUE))</f>
        <v/>
      </c>
    </row>
    <row r="1596" spans="1:10">
      <c r="A1596" s="6" t="s">
        <v>2192</v>
      </c>
      <c r="B1596" s="6" t="s">
        <v>676</v>
      </c>
      <c r="C1596" s="6">
        <v>2</v>
      </c>
      <c r="D1596" s="6">
        <v>1</v>
      </c>
      <c r="E1596" s="46" t="str">
        <f t="shared" si="75"/>
        <v/>
      </c>
      <c r="F1596" s="81" t="str">
        <f>IF(E1596="기사임",(COUNTIF($B$2:B1596,B1596)-COUNTIFS($B$2:B1595,B1596,$E$2:E1595,"")),"")</f>
        <v/>
      </c>
      <c r="G1596" s="46" t="str">
        <f>IF(F1596=1,COUNTIF($F$1:F1596,1),"")</f>
        <v/>
      </c>
      <c r="H1596" s="46">
        <f t="shared" si="76"/>
        <v>0</v>
      </c>
      <c r="I1596" s="46" t="b">
        <f t="shared" si="77"/>
        <v>0</v>
      </c>
      <c r="J1596" s="46" t="str">
        <f>IF(I1596=FALSE,"",B1596&amp;"@"&amp;COUNTIFS($B$2:B1596,B1596,$I$2:I1596,TRUE))</f>
        <v/>
      </c>
    </row>
    <row r="1597" spans="1:10">
      <c r="A1597" s="6" t="s">
        <v>2218</v>
      </c>
      <c r="B1597" s="6" t="s">
        <v>690</v>
      </c>
      <c r="C1597" s="6">
        <v>2</v>
      </c>
      <c r="D1597" s="6">
        <v>1</v>
      </c>
      <c r="E1597" s="46" t="str">
        <f t="shared" si="75"/>
        <v/>
      </c>
      <c r="F1597" s="81" t="str">
        <f>IF(E1597="기사임",(COUNTIF($B$2:B1597,B1597)-COUNTIFS($B$2:B1596,B1597,$E$2:E1596,"")),"")</f>
        <v/>
      </c>
      <c r="G1597" s="46" t="str">
        <f>IF(F1597=1,COUNTIF($F$1:F1597,1),"")</f>
        <v/>
      </c>
      <c r="H1597" s="46">
        <f t="shared" si="76"/>
        <v>0</v>
      </c>
      <c r="I1597" s="46" t="b">
        <f t="shared" si="77"/>
        <v>0</v>
      </c>
      <c r="J1597" s="46" t="str">
        <f>IF(I1597=FALSE,"",B1597&amp;"@"&amp;COUNTIFS($B$2:B1597,B1597,$I$2:I1597,TRUE))</f>
        <v/>
      </c>
    </row>
    <row r="1598" spans="1:10">
      <c r="A1598" s="6" t="s">
        <v>2298</v>
      </c>
      <c r="B1598" s="6" t="s">
        <v>678</v>
      </c>
      <c r="C1598" s="6">
        <v>2</v>
      </c>
      <c r="D1598" s="6">
        <v>2</v>
      </c>
      <c r="E1598" s="46" t="str">
        <f t="shared" si="75"/>
        <v/>
      </c>
      <c r="F1598" s="81" t="str">
        <f>IF(E1598="기사임",(COUNTIF($B$2:B1598,B1598)-COUNTIFS($B$2:B1597,B1598,$E$2:E1597,"")),"")</f>
        <v/>
      </c>
      <c r="G1598" s="46" t="str">
        <f>IF(F1598=1,COUNTIF($F$1:F1598,1),"")</f>
        <v/>
      </c>
      <c r="H1598" s="46">
        <f t="shared" si="76"/>
        <v>0</v>
      </c>
      <c r="I1598" s="46" t="b">
        <f t="shared" si="77"/>
        <v>0</v>
      </c>
      <c r="J1598" s="46" t="str">
        <f>IF(I1598=FALSE,"",B1598&amp;"@"&amp;COUNTIFS($B$2:B1598,B1598,$I$2:I1598,TRUE))</f>
        <v/>
      </c>
    </row>
    <row r="1599" spans="1:10">
      <c r="A1599" s="6" t="s">
        <v>2311</v>
      </c>
      <c r="B1599" s="6" t="s">
        <v>694</v>
      </c>
      <c r="C1599" s="6">
        <v>2</v>
      </c>
      <c r="D1599" s="6">
        <v>2</v>
      </c>
      <c r="E1599" s="46" t="str">
        <f t="shared" si="75"/>
        <v/>
      </c>
      <c r="F1599" s="81" t="str">
        <f>IF(E1599="기사임",(COUNTIF($B$2:B1599,B1599)-COUNTIFS($B$2:B1598,B1599,$E$2:E1598,"")),"")</f>
        <v/>
      </c>
      <c r="G1599" s="46" t="str">
        <f>IF(F1599=1,COUNTIF($F$1:F1599,1),"")</f>
        <v/>
      </c>
      <c r="H1599" s="46">
        <f t="shared" si="76"/>
        <v>1</v>
      </c>
      <c r="I1599" s="46" t="b">
        <f t="shared" si="77"/>
        <v>0</v>
      </c>
      <c r="J1599" s="46" t="str">
        <f>IF(I1599=FALSE,"",B1599&amp;"@"&amp;COUNTIFS($B$2:B1599,B1599,$I$2:I1599,TRUE))</f>
        <v/>
      </c>
    </row>
    <row r="1600" spans="1:10">
      <c r="A1600" s="6" t="s">
        <v>960</v>
      </c>
      <c r="B1600" s="6" t="s">
        <v>675</v>
      </c>
      <c r="C1600" s="6">
        <v>2</v>
      </c>
      <c r="D1600" s="6">
        <v>2</v>
      </c>
      <c r="E1600" s="46" t="str">
        <f t="shared" si="75"/>
        <v/>
      </c>
      <c r="F1600" s="81" t="str">
        <f>IF(E1600="기사임",(COUNTIF($B$2:B1600,B1600)-COUNTIFS($B$2:B1599,B1600,$E$2:E1599,"")),"")</f>
        <v/>
      </c>
      <c r="G1600" s="46" t="str">
        <f>IF(F1600=1,COUNTIF($F$1:F1600,1),"")</f>
        <v/>
      </c>
      <c r="H1600" s="46">
        <f t="shared" si="76"/>
        <v>1</v>
      </c>
      <c r="I1600" s="46" t="b">
        <f t="shared" si="77"/>
        <v>0</v>
      </c>
      <c r="J1600" s="46" t="str">
        <f>IF(I1600=FALSE,"",B1600&amp;"@"&amp;COUNTIFS($B$2:B1600,B1600,$I$2:I1600,TRUE))</f>
        <v/>
      </c>
    </row>
    <row r="1601" spans="1:10">
      <c r="A1601" s="6" t="s">
        <v>2035</v>
      </c>
      <c r="B1601" s="6" t="s">
        <v>725</v>
      </c>
      <c r="C1601" s="6">
        <v>2</v>
      </c>
      <c r="D1601" s="6">
        <v>2</v>
      </c>
      <c r="E1601" s="46" t="str">
        <f t="shared" si="75"/>
        <v/>
      </c>
      <c r="F1601" s="81" t="str">
        <f>IF(E1601="기사임",(COUNTIF($B$2:B1601,B1601)-COUNTIFS($B$2:B1600,B1601,$E$2:E1600,"")),"")</f>
        <v/>
      </c>
      <c r="G1601" s="46" t="str">
        <f>IF(F1601=1,COUNTIF($F$1:F1601,1),"")</f>
        <v/>
      </c>
      <c r="H1601" s="46">
        <f t="shared" si="76"/>
        <v>0</v>
      </c>
      <c r="I1601" s="46" t="b">
        <f t="shared" si="77"/>
        <v>0</v>
      </c>
      <c r="J1601" s="46" t="str">
        <f>IF(I1601=FALSE,"",B1601&amp;"@"&amp;COUNTIFS($B$2:B1601,B1601,$I$2:I1601,TRUE))</f>
        <v/>
      </c>
    </row>
    <row r="1602" spans="1:10">
      <c r="A1602" s="6" t="s">
        <v>2074</v>
      </c>
      <c r="B1602" s="6" t="s">
        <v>684</v>
      </c>
      <c r="C1602" s="6">
        <v>2</v>
      </c>
      <c r="D1602" s="6">
        <v>2</v>
      </c>
      <c r="E1602" s="46" t="str">
        <f t="shared" ref="E1602:E1665" si="78">IF(AND(LEFT(A1602,17)="/global/archives/",ISNUMBER(_xlfn.NUMBERVALUE(MID(A1602,18,1))),ISERROR(FIND("ckattempt",A1602)),ISERROR(FIND("preview",A1602))),"기사임","")</f>
        <v/>
      </c>
      <c r="F1602" s="81" t="str">
        <f>IF(E1602="기사임",(COUNTIF($B$2:B1602,B1602)-COUNTIFS($B$2:B1601,B1602,$E$2:E1601,"")),"")</f>
        <v/>
      </c>
      <c r="G1602" s="46" t="str">
        <f>IF(F1602=1,COUNTIF($F$1:F1602,1),"")</f>
        <v/>
      </c>
      <c r="H1602" s="46">
        <f t="shared" ref="H1602:H1665" si="79">COUNTIF($L$2:$L$4,B1602)</f>
        <v>1</v>
      </c>
      <c r="I1602" s="46" t="b">
        <f t="shared" si="77"/>
        <v>0</v>
      </c>
      <c r="J1602" s="46" t="str">
        <f>IF(I1602=FALSE,"",B1602&amp;"@"&amp;COUNTIFS($B$2:B1602,B1602,$I$2:I1602,TRUE))</f>
        <v/>
      </c>
    </row>
    <row r="1603" spans="1:10">
      <c r="A1603" s="6" t="s">
        <v>2312</v>
      </c>
      <c r="B1603" s="6" t="s">
        <v>678</v>
      </c>
      <c r="C1603" s="6">
        <v>2</v>
      </c>
      <c r="D1603" s="6">
        <v>1</v>
      </c>
      <c r="E1603" s="46" t="str">
        <f t="shared" si="78"/>
        <v/>
      </c>
      <c r="F1603" s="81" t="str">
        <f>IF(E1603="기사임",(COUNTIF($B$2:B1603,B1603)-COUNTIFS($B$2:B1602,B1603,$E$2:E1602,"")),"")</f>
        <v/>
      </c>
      <c r="G1603" s="46" t="str">
        <f>IF(F1603=1,COUNTIF($F$1:F1603,1),"")</f>
        <v/>
      </c>
      <c r="H1603" s="46">
        <f t="shared" si="79"/>
        <v>0</v>
      </c>
      <c r="I1603" s="46" t="b">
        <f t="shared" ref="I1603:I1666" si="80">AND(H1603=1,F1603&gt;=1,F1603&lt;&gt;"")</f>
        <v>0</v>
      </c>
      <c r="J1603" s="46" t="str">
        <f>IF(I1603=FALSE,"",B1603&amp;"@"&amp;COUNTIFS($B$2:B1603,B1603,$I$2:I1603,TRUE))</f>
        <v/>
      </c>
    </row>
    <row r="1604" spans="1:10">
      <c r="A1604" s="6" t="s">
        <v>2220</v>
      </c>
      <c r="B1604" s="6" t="s">
        <v>680</v>
      </c>
      <c r="C1604" s="6">
        <v>2</v>
      </c>
      <c r="D1604" s="6">
        <v>1</v>
      </c>
      <c r="E1604" s="46" t="str">
        <f t="shared" si="78"/>
        <v/>
      </c>
      <c r="F1604" s="81" t="str">
        <f>IF(E1604="기사임",(COUNTIF($B$2:B1604,B1604)-COUNTIFS($B$2:B1603,B1604,$E$2:E1603,"")),"")</f>
        <v/>
      </c>
      <c r="G1604" s="46" t="str">
        <f>IF(F1604=1,COUNTIF($F$1:F1604,1),"")</f>
        <v/>
      </c>
      <c r="H1604" s="46">
        <f t="shared" si="79"/>
        <v>0</v>
      </c>
      <c r="I1604" s="46" t="b">
        <f t="shared" si="80"/>
        <v>0</v>
      </c>
      <c r="J1604" s="46" t="str">
        <f>IF(I1604=FALSE,"",B1604&amp;"@"&amp;COUNTIFS($B$2:B1604,B1604,$I$2:I1604,TRUE))</f>
        <v/>
      </c>
    </row>
    <row r="1605" spans="1:10">
      <c r="A1605" s="6" t="s">
        <v>662</v>
      </c>
      <c r="B1605" s="6" t="s">
        <v>681</v>
      </c>
      <c r="C1605" s="6">
        <v>2</v>
      </c>
      <c r="D1605" s="6">
        <v>2</v>
      </c>
      <c r="E1605" s="46" t="str">
        <f t="shared" si="78"/>
        <v/>
      </c>
      <c r="F1605" s="81" t="str">
        <f>IF(E1605="기사임",(COUNTIF($B$2:B1605,B1605)-COUNTIFS($B$2:B1604,B1605,$E$2:E1604,"")),"")</f>
        <v/>
      </c>
      <c r="G1605" s="46" t="str">
        <f>IF(F1605=1,COUNTIF($F$1:F1605,1),"")</f>
        <v/>
      </c>
      <c r="H1605" s="46">
        <f t="shared" si="79"/>
        <v>0</v>
      </c>
      <c r="I1605" s="46" t="b">
        <f t="shared" si="80"/>
        <v>0</v>
      </c>
      <c r="J1605" s="46" t="str">
        <f>IF(I1605=FALSE,"",B1605&amp;"@"&amp;COUNTIFS($B$2:B1605,B1605,$I$2:I1605,TRUE))</f>
        <v/>
      </c>
    </row>
    <row r="1606" spans="1:10">
      <c r="A1606" s="6" t="s">
        <v>2193</v>
      </c>
      <c r="B1606" s="6" t="s">
        <v>675</v>
      </c>
      <c r="C1606" s="6">
        <v>2</v>
      </c>
      <c r="D1606" s="6">
        <v>1</v>
      </c>
      <c r="E1606" s="46" t="str">
        <f t="shared" si="78"/>
        <v/>
      </c>
      <c r="F1606" s="81" t="str">
        <f>IF(E1606="기사임",(COUNTIF($B$2:B1606,B1606)-COUNTIFS($B$2:B1605,B1606,$E$2:E1605,"")),"")</f>
        <v/>
      </c>
      <c r="G1606" s="46" t="str">
        <f>IF(F1606=1,COUNTIF($F$1:F1606,1),"")</f>
        <v/>
      </c>
      <c r="H1606" s="46">
        <f t="shared" si="79"/>
        <v>1</v>
      </c>
      <c r="I1606" s="46" t="b">
        <f t="shared" si="80"/>
        <v>0</v>
      </c>
      <c r="J1606" s="46" t="str">
        <f>IF(I1606=FALSE,"",B1606&amp;"@"&amp;COUNTIFS($B$2:B1606,B1606,$I$2:I1606,TRUE))</f>
        <v/>
      </c>
    </row>
    <row r="1607" spans="1:10">
      <c r="A1607" s="6" t="s">
        <v>1263</v>
      </c>
      <c r="B1607" s="6" t="s">
        <v>677</v>
      </c>
      <c r="C1607" s="6">
        <v>2</v>
      </c>
      <c r="D1607" s="6">
        <v>1</v>
      </c>
      <c r="E1607" s="46" t="str">
        <f t="shared" si="78"/>
        <v/>
      </c>
      <c r="F1607" s="81" t="str">
        <f>IF(E1607="기사임",(COUNTIF($B$2:B1607,B1607)-COUNTIFS($B$2:B1606,B1607,$E$2:E1606,"")),"")</f>
        <v/>
      </c>
      <c r="G1607" s="46" t="str">
        <f>IF(F1607=1,COUNTIF($F$1:F1607,1),"")</f>
        <v/>
      </c>
      <c r="H1607" s="46">
        <f t="shared" si="79"/>
        <v>0</v>
      </c>
      <c r="I1607" s="46" t="b">
        <f t="shared" si="80"/>
        <v>0</v>
      </c>
      <c r="J1607" s="46" t="str">
        <f>IF(I1607=FALSE,"",B1607&amp;"@"&amp;COUNTIFS($B$2:B1607,B1607,$I$2:I1607,TRUE))</f>
        <v/>
      </c>
    </row>
    <row r="1608" spans="1:10">
      <c r="A1608" s="6" t="s">
        <v>2252</v>
      </c>
      <c r="B1608" s="6" t="s">
        <v>676</v>
      </c>
      <c r="C1608" s="6">
        <v>2</v>
      </c>
      <c r="D1608" s="6">
        <v>2</v>
      </c>
      <c r="E1608" s="46" t="str">
        <f t="shared" si="78"/>
        <v/>
      </c>
      <c r="F1608" s="81" t="str">
        <f>IF(E1608="기사임",(COUNTIF($B$2:B1608,B1608)-COUNTIFS($B$2:B1607,B1608,$E$2:E1607,"")),"")</f>
        <v/>
      </c>
      <c r="G1608" s="46" t="str">
        <f>IF(F1608=1,COUNTIF($F$1:F1608,1),"")</f>
        <v/>
      </c>
      <c r="H1608" s="46">
        <f t="shared" si="79"/>
        <v>0</v>
      </c>
      <c r="I1608" s="46" t="b">
        <f t="shared" si="80"/>
        <v>0</v>
      </c>
      <c r="J1608" s="46" t="str">
        <f>IF(I1608=FALSE,"",B1608&amp;"@"&amp;COUNTIFS($B$2:B1608,B1608,$I$2:I1608,TRUE))</f>
        <v/>
      </c>
    </row>
    <row r="1609" spans="1:10">
      <c r="A1609" s="6" t="s">
        <v>2348</v>
      </c>
      <c r="B1609" s="6" t="s">
        <v>684</v>
      </c>
      <c r="C1609" s="6">
        <v>2</v>
      </c>
      <c r="D1609" s="6">
        <v>1</v>
      </c>
      <c r="E1609" s="46" t="str">
        <f t="shared" si="78"/>
        <v/>
      </c>
      <c r="F1609" s="81" t="str">
        <f>IF(E1609="기사임",(COUNTIF($B$2:B1609,B1609)-COUNTIFS($B$2:B1608,B1609,$E$2:E1608,"")),"")</f>
        <v/>
      </c>
      <c r="G1609" s="46" t="str">
        <f>IF(F1609=1,COUNTIF($F$1:F1609,1),"")</f>
        <v/>
      </c>
      <c r="H1609" s="46">
        <f t="shared" si="79"/>
        <v>1</v>
      </c>
      <c r="I1609" s="46" t="b">
        <f t="shared" si="80"/>
        <v>0</v>
      </c>
      <c r="J1609" s="46" t="str">
        <f>IF(I1609=FALSE,"",B1609&amp;"@"&amp;COUNTIFS($B$2:B1609,B1609,$I$2:I1609,TRUE))</f>
        <v/>
      </c>
    </row>
    <row r="1610" spans="1:10">
      <c r="A1610" s="6" t="s">
        <v>650</v>
      </c>
      <c r="B1610" s="6" t="s">
        <v>682</v>
      </c>
      <c r="C1610" s="6">
        <v>2</v>
      </c>
      <c r="D1610" s="6">
        <v>1</v>
      </c>
      <c r="E1610" s="46" t="str">
        <f t="shared" si="78"/>
        <v/>
      </c>
      <c r="F1610" s="81" t="str">
        <f>IF(E1610="기사임",(COUNTIF($B$2:B1610,B1610)-COUNTIFS($B$2:B1609,B1610,$E$2:E1609,"")),"")</f>
        <v/>
      </c>
      <c r="G1610" s="46" t="str">
        <f>IF(F1610=1,COUNTIF($F$1:F1610,1),"")</f>
        <v/>
      </c>
      <c r="H1610" s="46">
        <f t="shared" si="79"/>
        <v>0</v>
      </c>
      <c r="I1610" s="46" t="b">
        <f t="shared" si="80"/>
        <v>0</v>
      </c>
      <c r="J1610" s="46" t="str">
        <f>IF(I1610=FALSE,"",B1610&amp;"@"&amp;COUNTIFS($B$2:B1610,B1610,$I$2:I1610,TRUE))</f>
        <v/>
      </c>
    </row>
    <row r="1611" spans="1:10">
      <c r="A1611" s="6" t="s">
        <v>650</v>
      </c>
      <c r="B1611" s="6" t="s">
        <v>694</v>
      </c>
      <c r="C1611" s="6">
        <v>2</v>
      </c>
      <c r="D1611" s="6">
        <v>2</v>
      </c>
      <c r="E1611" s="46" t="str">
        <f t="shared" si="78"/>
        <v/>
      </c>
      <c r="F1611" s="81" t="str">
        <f>IF(E1611="기사임",(COUNTIF($B$2:B1611,B1611)-COUNTIFS($B$2:B1610,B1611,$E$2:E1610,"")),"")</f>
        <v/>
      </c>
      <c r="G1611" s="46" t="str">
        <f>IF(F1611=1,COUNTIF($F$1:F1611,1),"")</f>
        <v/>
      </c>
      <c r="H1611" s="46">
        <f t="shared" si="79"/>
        <v>1</v>
      </c>
      <c r="I1611" s="46" t="b">
        <f t="shared" si="80"/>
        <v>0</v>
      </c>
      <c r="J1611" s="46" t="str">
        <f>IF(I1611=FALSE,"",B1611&amp;"@"&amp;COUNTIFS($B$2:B1611,B1611,$I$2:I1611,TRUE))</f>
        <v/>
      </c>
    </row>
    <row r="1612" spans="1:10">
      <c r="A1612" s="6" t="s">
        <v>2040</v>
      </c>
      <c r="B1612" s="6" t="s">
        <v>676</v>
      </c>
      <c r="C1612" s="6">
        <v>2</v>
      </c>
      <c r="D1612" s="6">
        <v>1</v>
      </c>
      <c r="E1612" s="46" t="str">
        <f t="shared" si="78"/>
        <v/>
      </c>
      <c r="F1612" s="81" t="str">
        <f>IF(E1612="기사임",(COUNTIF($B$2:B1612,B1612)-COUNTIFS($B$2:B1611,B1612,$E$2:E1611,"")),"")</f>
        <v/>
      </c>
      <c r="G1612" s="46" t="str">
        <f>IF(F1612=1,COUNTIF($F$1:F1612,1),"")</f>
        <v/>
      </c>
      <c r="H1612" s="46">
        <f t="shared" si="79"/>
        <v>0</v>
      </c>
      <c r="I1612" s="46" t="b">
        <f t="shared" si="80"/>
        <v>0</v>
      </c>
      <c r="J1612" s="46" t="str">
        <f>IF(I1612=FALSE,"",B1612&amp;"@"&amp;COUNTIFS($B$2:B1612,B1612,$I$2:I1612,TRUE))</f>
        <v/>
      </c>
    </row>
    <row r="1613" spans="1:10">
      <c r="A1613" s="6" t="s">
        <v>2349</v>
      </c>
      <c r="B1613" s="6" t="s">
        <v>676</v>
      </c>
      <c r="C1613" s="6">
        <v>2</v>
      </c>
      <c r="D1613" s="6">
        <v>2</v>
      </c>
      <c r="E1613" s="46" t="str">
        <f t="shared" si="78"/>
        <v/>
      </c>
      <c r="F1613" s="81" t="str">
        <f>IF(E1613="기사임",(COUNTIF($B$2:B1613,B1613)-COUNTIFS($B$2:B1612,B1613,$E$2:E1612,"")),"")</f>
        <v/>
      </c>
      <c r="G1613" s="46" t="str">
        <f>IF(F1613=1,COUNTIF($F$1:F1613,1),"")</f>
        <v/>
      </c>
      <c r="H1613" s="46">
        <f t="shared" si="79"/>
        <v>0</v>
      </c>
      <c r="I1613" s="46" t="b">
        <f t="shared" si="80"/>
        <v>0</v>
      </c>
      <c r="J1613" s="46" t="str">
        <f>IF(I1613=FALSE,"",B1613&amp;"@"&amp;COUNTIFS($B$2:B1613,B1613,$I$2:I1613,TRUE))</f>
        <v/>
      </c>
    </row>
    <row r="1614" spans="1:10">
      <c r="A1614" s="6" t="s">
        <v>563</v>
      </c>
      <c r="B1614" s="6" t="s">
        <v>676</v>
      </c>
      <c r="C1614" s="6">
        <v>2</v>
      </c>
      <c r="D1614" s="6">
        <v>2</v>
      </c>
      <c r="E1614" s="46" t="str">
        <f t="shared" si="78"/>
        <v/>
      </c>
      <c r="F1614" s="81" t="str">
        <f>IF(E1614="기사임",(COUNTIF($B$2:B1614,B1614)-COUNTIFS($B$2:B1613,B1614,$E$2:E1613,"")),"")</f>
        <v/>
      </c>
      <c r="G1614" s="46" t="str">
        <f>IF(F1614=1,COUNTIF($F$1:F1614,1),"")</f>
        <v/>
      </c>
      <c r="H1614" s="46">
        <f t="shared" si="79"/>
        <v>0</v>
      </c>
      <c r="I1614" s="46" t="b">
        <f t="shared" si="80"/>
        <v>0</v>
      </c>
      <c r="J1614" s="46" t="str">
        <f>IF(I1614=FALSE,"",B1614&amp;"@"&amp;COUNTIFS($B$2:B1614,B1614,$I$2:I1614,TRUE))</f>
        <v/>
      </c>
    </row>
    <row r="1615" spans="1:10">
      <c r="A1615" s="6" t="s">
        <v>1980</v>
      </c>
      <c r="B1615" s="6" t="s">
        <v>682</v>
      </c>
      <c r="C1615" s="6">
        <v>2</v>
      </c>
      <c r="D1615" s="6">
        <v>1</v>
      </c>
      <c r="E1615" s="46" t="str">
        <f t="shared" si="78"/>
        <v/>
      </c>
      <c r="F1615" s="81" t="str">
        <f>IF(E1615="기사임",(COUNTIF($B$2:B1615,B1615)-COUNTIFS($B$2:B1614,B1615,$E$2:E1614,"")),"")</f>
        <v/>
      </c>
      <c r="G1615" s="46" t="str">
        <f>IF(F1615=1,COUNTIF($F$1:F1615,1),"")</f>
        <v/>
      </c>
      <c r="H1615" s="46">
        <f t="shared" si="79"/>
        <v>0</v>
      </c>
      <c r="I1615" s="46" t="b">
        <f t="shared" si="80"/>
        <v>0</v>
      </c>
      <c r="J1615" s="46" t="str">
        <f>IF(I1615=FALSE,"",B1615&amp;"@"&amp;COUNTIFS($B$2:B1615,B1615,$I$2:I1615,TRUE))</f>
        <v/>
      </c>
    </row>
    <row r="1616" spans="1:10">
      <c r="A1616" s="6" t="s">
        <v>2187</v>
      </c>
      <c r="B1616" s="6" t="s">
        <v>680</v>
      </c>
      <c r="C1616" s="6">
        <v>2</v>
      </c>
      <c r="D1616" s="6">
        <v>1</v>
      </c>
      <c r="E1616" s="46" t="str">
        <f t="shared" si="78"/>
        <v/>
      </c>
      <c r="F1616" s="81" t="str">
        <f>IF(E1616="기사임",(COUNTIF($B$2:B1616,B1616)-COUNTIFS($B$2:B1615,B1616,$E$2:E1615,"")),"")</f>
        <v/>
      </c>
      <c r="G1616" s="46" t="str">
        <f>IF(F1616=1,COUNTIF($F$1:F1616,1),"")</f>
        <v/>
      </c>
      <c r="H1616" s="46">
        <f t="shared" si="79"/>
        <v>0</v>
      </c>
      <c r="I1616" s="46" t="b">
        <f t="shared" si="80"/>
        <v>0</v>
      </c>
      <c r="J1616" s="46" t="str">
        <f>IF(I1616=FALSE,"",B1616&amp;"@"&amp;COUNTIFS($B$2:B1616,B1616,$I$2:I1616,TRUE))</f>
        <v/>
      </c>
    </row>
    <row r="1617" spans="1:10">
      <c r="A1617" s="6" t="s">
        <v>1261</v>
      </c>
      <c r="B1617" s="6" t="s">
        <v>677</v>
      </c>
      <c r="C1617" s="6">
        <v>2</v>
      </c>
      <c r="D1617" s="6">
        <v>1</v>
      </c>
      <c r="E1617" s="46" t="str">
        <f t="shared" si="78"/>
        <v/>
      </c>
      <c r="F1617" s="81" t="str">
        <f>IF(E1617="기사임",(COUNTIF($B$2:B1617,B1617)-COUNTIFS($B$2:B1616,B1617,$E$2:E1616,"")),"")</f>
        <v/>
      </c>
      <c r="G1617" s="46" t="str">
        <f>IF(F1617=1,COUNTIF($F$1:F1617,1),"")</f>
        <v/>
      </c>
      <c r="H1617" s="46">
        <f t="shared" si="79"/>
        <v>0</v>
      </c>
      <c r="I1617" s="46" t="b">
        <f t="shared" si="80"/>
        <v>0</v>
      </c>
      <c r="J1617" s="46" t="str">
        <f>IF(I1617=FALSE,"",B1617&amp;"@"&amp;COUNTIFS($B$2:B1617,B1617,$I$2:I1617,TRUE))</f>
        <v/>
      </c>
    </row>
    <row r="1618" spans="1:10">
      <c r="A1618" s="6" t="s">
        <v>2350</v>
      </c>
      <c r="B1618" s="6" t="s">
        <v>678</v>
      </c>
      <c r="C1618" s="6">
        <v>2</v>
      </c>
      <c r="D1618" s="6">
        <v>1</v>
      </c>
      <c r="E1618" s="46" t="str">
        <f t="shared" si="78"/>
        <v/>
      </c>
      <c r="F1618" s="81" t="str">
        <f>IF(E1618="기사임",(COUNTIF($B$2:B1618,B1618)-COUNTIFS($B$2:B1617,B1618,$E$2:E1617,"")),"")</f>
        <v/>
      </c>
      <c r="G1618" s="46" t="str">
        <f>IF(F1618=1,COUNTIF($F$1:F1618,1),"")</f>
        <v/>
      </c>
      <c r="H1618" s="46">
        <f t="shared" si="79"/>
        <v>0</v>
      </c>
      <c r="I1618" s="46" t="b">
        <f t="shared" si="80"/>
        <v>0</v>
      </c>
      <c r="J1618" s="46" t="str">
        <f>IF(I1618=FALSE,"",B1618&amp;"@"&amp;COUNTIFS($B$2:B1618,B1618,$I$2:I1618,TRUE))</f>
        <v/>
      </c>
    </row>
    <row r="1619" spans="1:10">
      <c r="A1619" s="6" t="s">
        <v>2184</v>
      </c>
      <c r="B1619" s="6" t="s">
        <v>675</v>
      </c>
      <c r="C1619" s="6">
        <v>2</v>
      </c>
      <c r="D1619" s="6">
        <v>2</v>
      </c>
      <c r="E1619" s="46" t="str">
        <f t="shared" si="78"/>
        <v/>
      </c>
      <c r="F1619" s="81" t="str">
        <f>IF(E1619="기사임",(COUNTIF($B$2:B1619,B1619)-COUNTIFS($B$2:B1618,B1619,$E$2:E1618,"")),"")</f>
        <v/>
      </c>
      <c r="G1619" s="46" t="str">
        <f>IF(F1619=1,COUNTIF($F$1:F1619,1),"")</f>
        <v/>
      </c>
      <c r="H1619" s="46">
        <f t="shared" si="79"/>
        <v>1</v>
      </c>
      <c r="I1619" s="46" t="b">
        <f t="shared" si="80"/>
        <v>0</v>
      </c>
      <c r="J1619" s="46" t="str">
        <f>IF(I1619=FALSE,"",B1619&amp;"@"&amp;COUNTIFS($B$2:B1619,B1619,$I$2:I1619,TRUE))</f>
        <v/>
      </c>
    </row>
    <row r="1620" spans="1:10">
      <c r="A1620" s="6" t="s">
        <v>1455</v>
      </c>
      <c r="B1620" s="6" t="s">
        <v>678</v>
      </c>
      <c r="C1620" s="6">
        <v>2</v>
      </c>
      <c r="D1620" s="6">
        <v>2</v>
      </c>
      <c r="E1620" s="46" t="str">
        <f t="shared" si="78"/>
        <v/>
      </c>
      <c r="F1620" s="81" t="str">
        <f>IF(E1620="기사임",(COUNTIF($B$2:B1620,B1620)-COUNTIFS($B$2:B1619,B1620,$E$2:E1619,"")),"")</f>
        <v/>
      </c>
      <c r="G1620" s="46" t="str">
        <f>IF(F1620=1,COUNTIF($F$1:F1620,1),"")</f>
        <v/>
      </c>
      <c r="H1620" s="46">
        <f t="shared" si="79"/>
        <v>0</v>
      </c>
      <c r="I1620" s="46" t="b">
        <f t="shared" si="80"/>
        <v>0</v>
      </c>
      <c r="J1620" s="46" t="str">
        <f>IF(I1620=FALSE,"",B1620&amp;"@"&amp;COUNTIFS($B$2:B1620,B1620,$I$2:I1620,TRUE))</f>
        <v/>
      </c>
    </row>
    <row r="1621" spans="1:10">
      <c r="A1621" s="6" t="s">
        <v>1455</v>
      </c>
      <c r="B1621" s="6" t="s">
        <v>680</v>
      </c>
      <c r="C1621" s="6">
        <v>2</v>
      </c>
      <c r="D1621" s="6">
        <v>2</v>
      </c>
      <c r="E1621" s="46" t="str">
        <f t="shared" si="78"/>
        <v/>
      </c>
      <c r="F1621" s="81" t="str">
        <f>IF(E1621="기사임",(COUNTIF($B$2:B1621,B1621)-COUNTIFS($B$2:B1620,B1621,$E$2:E1620,"")),"")</f>
        <v/>
      </c>
      <c r="G1621" s="46" t="str">
        <f>IF(F1621=1,COUNTIF($F$1:F1621,1),"")</f>
        <v/>
      </c>
      <c r="H1621" s="46">
        <f t="shared" si="79"/>
        <v>0</v>
      </c>
      <c r="I1621" s="46" t="b">
        <f t="shared" si="80"/>
        <v>0</v>
      </c>
      <c r="J1621" s="46" t="str">
        <f>IF(I1621=FALSE,"",B1621&amp;"@"&amp;COUNTIFS($B$2:B1621,B1621,$I$2:I1621,TRUE))</f>
        <v/>
      </c>
    </row>
    <row r="1622" spans="1:10">
      <c r="A1622" s="6" t="s">
        <v>1455</v>
      </c>
      <c r="B1622" s="6" t="s">
        <v>675</v>
      </c>
      <c r="C1622" s="6">
        <v>2</v>
      </c>
      <c r="D1622" s="6">
        <v>1</v>
      </c>
      <c r="E1622" s="46" t="str">
        <f t="shared" si="78"/>
        <v/>
      </c>
      <c r="F1622" s="81" t="str">
        <f>IF(E1622="기사임",(COUNTIF($B$2:B1622,B1622)-COUNTIFS($B$2:B1621,B1622,$E$2:E1621,"")),"")</f>
        <v/>
      </c>
      <c r="G1622" s="46" t="str">
        <f>IF(F1622=1,COUNTIF($F$1:F1622,1),"")</f>
        <v/>
      </c>
      <c r="H1622" s="46">
        <f t="shared" si="79"/>
        <v>1</v>
      </c>
      <c r="I1622" s="46" t="b">
        <f t="shared" si="80"/>
        <v>0</v>
      </c>
      <c r="J1622" s="46" t="str">
        <f>IF(I1622=FALSE,"",B1622&amp;"@"&amp;COUNTIFS($B$2:B1622,B1622,$I$2:I1622,TRUE))</f>
        <v/>
      </c>
    </row>
    <row r="1623" spans="1:10">
      <c r="A1623" s="6" t="s">
        <v>1074</v>
      </c>
      <c r="B1623" s="6" t="s">
        <v>678</v>
      </c>
      <c r="C1623" s="6">
        <v>2</v>
      </c>
      <c r="D1623" s="6">
        <v>1</v>
      </c>
      <c r="E1623" s="46" t="str">
        <f t="shared" si="78"/>
        <v/>
      </c>
      <c r="F1623" s="81" t="str">
        <f>IF(E1623="기사임",(COUNTIF($B$2:B1623,B1623)-COUNTIFS($B$2:B1622,B1623,$E$2:E1622,"")),"")</f>
        <v/>
      </c>
      <c r="G1623" s="46" t="str">
        <f>IF(F1623=1,COUNTIF($F$1:F1623,1),"")</f>
        <v/>
      </c>
      <c r="H1623" s="46">
        <f t="shared" si="79"/>
        <v>0</v>
      </c>
      <c r="I1623" s="46" t="b">
        <f t="shared" si="80"/>
        <v>0</v>
      </c>
      <c r="J1623" s="46" t="str">
        <f>IF(I1623=FALSE,"",B1623&amp;"@"&amp;COUNTIFS($B$2:B1623,B1623,$I$2:I1623,TRUE))</f>
        <v/>
      </c>
    </row>
    <row r="1624" spans="1:10">
      <c r="A1624" s="6" t="s">
        <v>1074</v>
      </c>
      <c r="B1624" s="6" t="s">
        <v>680</v>
      </c>
      <c r="C1624" s="6">
        <v>2</v>
      </c>
      <c r="D1624" s="6">
        <v>2</v>
      </c>
      <c r="E1624" s="46" t="str">
        <f t="shared" si="78"/>
        <v/>
      </c>
      <c r="F1624" s="81" t="str">
        <f>IF(E1624="기사임",(COUNTIF($B$2:B1624,B1624)-COUNTIFS($B$2:B1623,B1624,$E$2:E1623,"")),"")</f>
        <v/>
      </c>
      <c r="G1624" s="46" t="str">
        <f>IF(F1624=1,COUNTIF($F$1:F1624,1),"")</f>
        <v/>
      </c>
      <c r="H1624" s="46">
        <f t="shared" si="79"/>
        <v>0</v>
      </c>
      <c r="I1624" s="46" t="b">
        <f t="shared" si="80"/>
        <v>0</v>
      </c>
      <c r="J1624" s="46" t="str">
        <f>IF(I1624=FALSE,"",B1624&amp;"@"&amp;COUNTIFS($B$2:B1624,B1624,$I$2:I1624,TRUE))</f>
        <v/>
      </c>
    </row>
    <row r="1625" spans="1:10">
      <c r="A1625" s="6" t="s">
        <v>1074</v>
      </c>
      <c r="B1625" s="6" t="s">
        <v>675</v>
      </c>
      <c r="C1625" s="6">
        <v>2</v>
      </c>
      <c r="D1625" s="6">
        <v>1</v>
      </c>
      <c r="E1625" s="46" t="str">
        <f t="shared" si="78"/>
        <v/>
      </c>
      <c r="F1625" s="81" t="str">
        <f>IF(E1625="기사임",(COUNTIF($B$2:B1625,B1625)-COUNTIFS($B$2:B1624,B1625,$E$2:E1624,"")),"")</f>
        <v/>
      </c>
      <c r="G1625" s="46" t="str">
        <f>IF(F1625=1,COUNTIF($F$1:F1625,1),"")</f>
        <v/>
      </c>
      <c r="H1625" s="46">
        <f t="shared" si="79"/>
        <v>1</v>
      </c>
      <c r="I1625" s="46" t="b">
        <f t="shared" si="80"/>
        <v>0</v>
      </c>
      <c r="J1625" s="46" t="str">
        <f>IF(I1625=FALSE,"",B1625&amp;"@"&amp;COUNTIFS($B$2:B1625,B1625,$I$2:I1625,TRUE))</f>
        <v/>
      </c>
    </row>
    <row r="1626" spans="1:10">
      <c r="A1626" s="6" t="s">
        <v>1565</v>
      </c>
      <c r="B1626" s="6" t="s">
        <v>675</v>
      </c>
      <c r="C1626" s="6">
        <v>2</v>
      </c>
      <c r="D1626" s="6">
        <v>2</v>
      </c>
      <c r="E1626" s="46" t="str">
        <f t="shared" si="78"/>
        <v/>
      </c>
      <c r="F1626" s="81" t="str">
        <f>IF(E1626="기사임",(COUNTIF($B$2:B1626,B1626)-COUNTIFS($B$2:B1625,B1626,$E$2:E1625,"")),"")</f>
        <v/>
      </c>
      <c r="G1626" s="46" t="str">
        <f>IF(F1626=1,COUNTIF($F$1:F1626,1),"")</f>
        <v/>
      </c>
      <c r="H1626" s="46">
        <f t="shared" si="79"/>
        <v>1</v>
      </c>
      <c r="I1626" s="46" t="b">
        <f t="shared" si="80"/>
        <v>0</v>
      </c>
      <c r="J1626" s="46" t="str">
        <f>IF(I1626=FALSE,"",B1626&amp;"@"&amp;COUNTIFS($B$2:B1626,B1626,$I$2:I1626,TRUE))</f>
        <v/>
      </c>
    </row>
    <row r="1627" spans="1:10">
      <c r="A1627" s="6" t="s">
        <v>1925</v>
      </c>
      <c r="B1627" s="6" t="s">
        <v>675</v>
      </c>
      <c r="C1627" s="6">
        <v>2</v>
      </c>
      <c r="D1627" s="6">
        <v>2</v>
      </c>
      <c r="E1627" s="46" t="str">
        <f t="shared" si="78"/>
        <v/>
      </c>
      <c r="F1627" s="81" t="str">
        <f>IF(E1627="기사임",(COUNTIF($B$2:B1627,B1627)-COUNTIFS($B$2:B1626,B1627,$E$2:E1626,"")),"")</f>
        <v/>
      </c>
      <c r="G1627" s="46" t="str">
        <f>IF(F1627=1,COUNTIF($F$1:F1627,1),"")</f>
        <v/>
      </c>
      <c r="H1627" s="46">
        <f t="shared" si="79"/>
        <v>1</v>
      </c>
      <c r="I1627" s="46" t="b">
        <f t="shared" si="80"/>
        <v>0</v>
      </c>
      <c r="J1627" s="46" t="str">
        <f>IF(I1627=FALSE,"",B1627&amp;"@"&amp;COUNTIFS($B$2:B1627,B1627,$I$2:I1627,TRUE))</f>
        <v/>
      </c>
    </row>
    <row r="1628" spans="1:10">
      <c r="A1628" s="6" t="s">
        <v>2043</v>
      </c>
      <c r="B1628" s="6" t="s">
        <v>680</v>
      </c>
      <c r="C1628" s="6">
        <v>2</v>
      </c>
      <c r="D1628" s="6">
        <v>1</v>
      </c>
      <c r="E1628" s="46" t="str">
        <f t="shared" si="78"/>
        <v/>
      </c>
      <c r="F1628" s="81" t="str">
        <f>IF(E1628="기사임",(COUNTIF($B$2:B1628,B1628)-COUNTIFS($B$2:B1627,B1628,$E$2:E1627,"")),"")</f>
        <v/>
      </c>
      <c r="G1628" s="46" t="str">
        <f>IF(F1628=1,COUNTIF($F$1:F1628,1),"")</f>
        <v/>
      </c>
      <c r="H1628" s="46">
        <f t="shared" si="79"/>
        <v>0</v>
      </c>
      <c r="I1628" s="46" t="b">
        <f t="shared" si="80"/>
        <v>0</v>
      </c>
      <c r="J1628" s="46" t="str">
        <f>IF(I1628=FALSE,"",B1628&amp;"@"&amp;COUNTIFS($B$2:B1628,B1628,$I$2:I1628,TRUE))</f>
        <v/>
      </c>
    </row>
    <row r="1629" spans="1:10">
      <c r="A1629" s="6" t="s">
        <v>2352</v>
      </c>
      <c r="B1629" s="6" t="s">
        <v>681</v>
      </c>
      <c r="C1629" s="6">
        <v>2</v>
      </c>
      <c r="D1629" s="6">
        <v>2</v>
      </c>
      <c r="E1629" s="46" t="str">
        <f t="shared" si="78"/>
        <v/>
      </c>
      <c r="F1629" s="81" t="str">
        <f>IF(E1629="기사임",(COUNTIF($B$2:B1629,B1629)-COUNTIFS($B$2:B1628,B1629,$E$2:E1628,"")),"")</f>
        <v/>
      </c>
      <c r="G1629" s="46" t="str">
        <f>IF(F1629=1,COUNTIF($F$1:F1629,1),"")</f>
        <v/>
      </c>
      <c r="H1629" s="46">
        <f t="shared" si="79"/>
        <v>0</v>
      </c>
      <c r="I1629" s="46" t="b">
        <f t="shared" si="80"/>
        <v>0</v>
      </c>
      <c r="J1629" s="46" t="str">
        <f>IF(I1629=FALSE,"",B1629&amp;"@"&amp;COUNTIFS($B$2:B1629,B1629,$I$2:I1629,TRUE))</f>
        <v/>
      </c>
    </row>
    <row r="1630" spans="1:10">
      <c r="A1630" s="6" t="s">
        <v>473</v>
      </c>
      <c r="B1630" s="6" t="s">
        <v>683</v>
      </c>
      <c r="C1630" s="6">
        <v>2</v>
      </c>
      <c r="D1630" s="6">
        <v>2</v>
      </c>
      <c r="E1630" s="46" t="str">
        <f t="shared" si="78"/>
        <v/>
      </c>
      <c r="F1630" s="81" t="str">
        <f>IF(E1630="기사임",(COUNTIF($B$2:B1630,B1630)-COUNTIFS($B$2:B1629,B1630,$E$2:E1629,"")),"")</f>
        <v/>
      </c>
      <c r="G1630" s="46" t="str">
        <f>IF(F1630=1,COUNTIF($F$1:F1630,1),"")</f>
        <v/>
      </c>
      <c r="H1630" s="46">
        <f t="shared" si="79"/>
        <v>0</v>
      </c>
      <c r="I1630" s="46" t="b">
        <f t="shared" si="80"/>
        <v>0</v>
      </c>
      <c r="J1630" s="46" t="str">
        <f>IF(I1630=FALSE,"",B1630&amp;"@"&amp;COUNTIFS($B$2:B1630,B1630,$I$2:I1630,TRUE))</f>
        <v/>
      </c>
    </row>
    <row r="1631" spans="1:10">
      <c r="A1631" s="6" t="s">
        <v>2286</v>
      </c>
      <c r="B1631" s="6" t="s">
        <v>681</v>
      </c>
      <c r="C1631" s="6">
        <v>2</v>
      </c>
      <c r="D1631" s="6">
        <v>2</v>
      </c>
      <c r="E1631" s="46" t="str">
        <f t="shared" si="78"/>
        <v/>
      </c>
      <c r="F1631" s="81" t="str">
        <f>IF(E1631="기사임",(COUNTIF($B$2:B1631,B1631)-COUNTIFS($B$2:B1630,B1631,$E$2:E1630,"")),"")</f>
        <v/>
      </c>
      <c r="G1631" s="46" t="str">
        <f>IF(F1631=1,COUNTIF($F$1:F1631,1),"")</f>
        <v/>
      </c>
      <c r="H1631" s="46">
        <f t="shared" si="79"/>
        <v>0</v>
      </c>
      <c r="I1631" s="46" t="b">
        <f t="shared" si="80"/>
        <v>0</v>
      </c>
      <c r="J1631" s="46" t="str">
        <f>IF(I1631=FALSE,"",B1631&amp;"@"&amp;COUNTIFS($B$2:B1631,B1631,$I$2:I1631,TRUE))</f>
        <v/>
      </c>
    </row>
    <row r="1632" spans="1:10">
      <c r="A1632" s="6" t="s">
        <v>2286</v>
      </c>
      <c r="B1632" s="6" t="s">
        <v>707</v>
      </c>
      <c r="C1632" s="6">
        <v>2</v>
      </c>
      <c r="D1632" s="6">
        <v>1</v>
      </c>
      <c r="E1632" s="46" t="str">
        <f t="shared" si="78"/>
        <v/>
      </c>
      <c r="F1632" s="81" t="str">
        <f>IF(E1632="기사임",(COUNTIF($B$2:B1632,B1632)-COUNTIFS($B$2:B1631,B1632,$E$2:E1631,"")),"")</f>
        <v/>
      </c>
      <c r="G1632" s="46" t="str">
        <f>IF(F1632=1,COUNTIF($F$1:F1632,1),"")</f>
        <v/>
      </c>
      <c r="H1632" s="46">
        <f t="shared" si="79"/>
        <v>0</v>
      </c>
      <c r="I1632" s="46" t="b">
        <f t="shared" si="80"/>
        <v>0</v>
      </c>
      <c r="J1632" s="46" t="str">
        <f>IF(I1632=FALSE,"",B1632&amp;"@"&amp;COUNTIFS($B$2:B1632,B1632,$I$2:I1632,TRUE))</f>
        <v/>
      </c>
    </row>
    <row r="1633" spans="1:10">
      <c r="A1633" s="6" t="s">
        <v>631</v>
      </c>
      <c r="B1633" s="6" t="s">
        <v>677</v>
      </c>
      <c r="C1633" s="6">
        <v>2</v>
      </c>
      <c r="D1633" s="6">
        <v>2</v>
      </c>
      <c r="E1633" s="46" t="str">
        <f t="shared" si="78"/>
        <v/>
      </c>
      <c r="F1633" s="81" t="str">
        <f>IF(E1633="기사임",(COUNTIF($B$2:B1633,B1633)-COUNTIFS($B$2:B1632,B1633,$E$2:E1632,"")),"")</f>
        <v/>
      </c>
      <c r="G1633" s="46" t="str">
        <f>IF(F1633=1,COUNTIF($F$1:F1633,1),"")</f>
        <v/>
      </c>
      <c r="H1633" s="46">
        <f t="shared" si="79"/>
        <v>0</v>
      </c>
      <c r="I1633" s="46" t="b">
        <f t="shared" si="80"/>
        <v>0</v>
      </c>
      <c r="J1633" s="46" t="str">
        <f>IF(I1633=FALSE,"",B1633&amp;"@"&amp;COUNTIFS($B$2:B1633,B1633,$I$2:I1633,TRUE))</f>
        <v/>
      </c>
    </row>
    <row r="1634" spans="1:10">
      <c r="A1634" s="6" t="s">
        <v>631</v>
      </c>
      <c r="B1634" s="6" t="s">
        <v>694</v>
      </c>
      <c r="C1634" s="6">
        <v>2</v>
      </c>
      <c r="D1634" s="6">
        <v>2</v>
      </c>
      <c r="E1634" s="46" t="str">
        <f t="shared" si="78"/>
        <v/>
      </c>
      <c r="F1634" s="81" t="str">
        <f>IF(E1634="기사임",(COUNTIF($B$2:B1634,B1634)-COUNTIFS($B$2:B1633,B1634,$E$2:E1633,"")),"")</f>
        <v/>
      </c>
      <c r="G1634" s="46" t="str">
        <f>IF(F1634=1,COUNTIF($F$1:F1634,1),"")</f>
        <v/>
      </c>
      <c r="H1634" s="46">
        <f t="shared" si="79"/>
        <v>1</v>
      </c>
      <c r="I1634" s="46" t="b">
        <f t="shared" si="80"/>
        <v>0</v>
      </c>
      <c r="J1634" s="46" t="str">
        <f>IF(I1634=FALSE,"",B1634&amp;"@"&amp;COUNTIFS($B$2:B1634,B1634,$I$2:I1634,TRUE))</f>
        <v/>
      </c>
    </row>
    <row r="1635" spans="1:10">
      <c r="A1635" s="6" t="s">
        <v>498</v>
      </c>
      <c r="B1635" s="6" t="s">
        <v>685</v>
      </c>
      <c r="C1635" s="6">
        <v>2</v>
      </c>
      <c r="D1635" s="6">
        <v>3</v>
      </c>
      <c r="E1635" s="46" t="str">
        <f t="shared" si="78"/>
        <v/>
      </c>
      <c r="F1635" s="81" t="str">
        <f>IF(E1635="기사임",(COUNTIF($B$2:B1635,B1635)-COUNTIFS($B$2:B1634,B1635,$E$2:E1634,"")),"")</f>
        <v/>
      </c>
      <c r="G1635" s="46" t="str">
        <f>IF(F1635=1,COUNTIF($F$1:F1635,1),"")</f>
        <v/>
      </c>
      <c r="H1635" s="46">
        <f t="shared" si="79"/>
        <v>0</v>
      </c>
      <c r="I1635" s="46" t="b">
        <f t="shared" si="80"/>
        <v>0</v>
      </c>
      <c r="J1635" s="46" t="str">
        <f>IF(I1635=FALSE,"",B1635&amp;"@"&amp;COUNTIFS($B$2:B1635,B1635,$I$2:I1635,TRUE))</f>
        <v/>
      </c>
    </row>
    <row r="1636" spans="1:10">
      <c r="A1636" s="6" t="s">
        <v>498</v>
      </c>
      <c r="B1636" s="6" t="s">
        <v>675</v>
      </c>
      <c r="C1636" s="6">
        <v>2</v>
      </c>
      <c r="D1636" s="6">
        <v>2</v>
      </c>
      <c r="E1636" s="46" t="str">
        <f t="shared" si="78"/>
        <v/>
      </c>
      <c r="F1636" s="81" t="str">
        <f>IF(E1636="기사임",(COUNTIF($B$2:B1636,B1636)-COUNTIFS($B$2:B1635,B1636,$E$2:E1635,"")),"")</f>
        <v/>
      </c>
      <c r="G1636" s="46" t="str">
        <f>IF(F1636=1,COUNTIF($F$1:F1636,1),"")</f>
        <v/>
      </c>
      <c r="H1636" s="46">
        <f t="shared" si="79"/>
        <v>1</v>
      </c>
      <c r="I1636" s="46" t="b">
        <f t="shared" si="80"/>
        <v>0</v>
      </c>
      <c r="J1636" s="46" t="str">
        <f>IF(I1636=FALSE,"",B1636&amp;"@"&amp;COUNTIFS($B$2:B1636,B1636,$I$2:I1636,TRUE))</f>
        <v/>
      </c>
    </row>
    <row r="1637" spans="1:10">
      <c r="A1637" s="6" t="s">
        <v>517</v>
      </c>
      <c r="B1637" s="6" t="s">
        <v>675</v>
      </c>
      <c r="C1637" s="6">
        <v>2</v>
      </c>
      <c r="D1637" s="6">
        <v>3</v>
      </c>
      <c r="E1637" s="46" t="str">
        <f t="shared" si="78"/>
        <v/>
      </c>
      <c r="F1637" s="81" t="str">
        <f>IF(E1637="기사임",(COUNTIF($B$2:B1637,B1637)-COUNTIFS($B$2:B1636,B1637,$E$2:E1636,"")),"")</f>
        <v/>
      </c>
      <c r="G1637" s="46" t="str">
        <f>IF(F1637=1,COUNTIF($F$1:F1637,1),"")</f>
        <v/>
      </c>
      <c r="H1637" s="46">
        <f t="shared" si="79"/>
        <v>1</v>
      </c>
      <c r="I1637" s="46" t="b">
        <f t="shared" si="80"/>
        <v>0</v>
      </c>
      <c r="J1637" s="46" t="str">
        <f>IF(I1637=FALSE,"",B1637&amp;"@"&amp;COUNTIFS($B$2:B1637,B1637,$I$2:I1637,TRUE))</f>
        <v/>
      </c>
    </row>
    <row r="1638" spans="1:10">
      <c r="A1638" s="6" t="s">
        <v>1922</v>
      </c>
      <c r="B1638" s="6" t="s">
        <v>688</v>
      </c>
      <c r="C1638" s="6">
        <v>2</v>
      </c>
      <c r="D1638" s="6">
        <v>1</v>
      </c>
      <c r="E1638" s="46" t="str">
        <f t="shared" si="78"/>
        <v/>
      </c>
      <c r="F1638" s="81" t="str">
        <f>IF(E1638="기사임",(COUNTIF($B$2:B1638,B1638)-COUNTIFS($B$2:B1637,B1638,$E$2:E1637,"")),"")</f>
        <v/>
      </c>
      <c r="G1638" s="46" t="str">
        <f>IF(F1638=1,COUNTIF($F$1:F1638,1),"")</f>
        <v/>
      </c>
      <c r="H1638" s="46">
        <f t="shared" si="79"/>
        <v>0</v>
      </c>
      <c r="I1638" s="46" t="b">
        <f t="shared" si="80"/>
        <v>0</v>
      </c>
      <c r="J1638" s="46" t="str">
        <f>IF(I1638=FALSE,"",B1638&amp;"@"&amp;COUNTIFS($B$2:B1638,B1638,$I$2:I1638,TRUE))</f>
        <v/>
      </c>
    </row>
    <row r="1639" spans="1:10">
      <c r="A1639" s="6" t="s">
        <v>472</v>
      </c>
      <c r="B1639" s="6" t="s">
        <v>2076</v>
      </c>
      <c r="C1639" s="6">
        <v>1</v>
      </c>
      <c r="D1639" s="6">
        <v>1</v>
      </c>
      <c r="E1639" s="46" t="str">
        <f t="shared" si="78"/>
        <v/>
      </c>
      <c r="F1639" s="81" t="str">
        <f>IF(E1639="기사임",(COUNTIF($B$2:B1639,B1639)-COUNTIFS($B$2:B1638,B1639,$E$2:E1638,"")),"")</f>
        <v/>
      </c>
      <c r="G1639" s="46" t="str">
        <f>IF(F1639=1,COUNTIF($F$1:F1639,1),"")</f>
        <v/>
      </c>
      <c r="H1639" s="46">
        <f t="shared" si="79"/>
        <v>0</v>
      </c>
      <c r="I1639" s="46" t="b">
        <f t="shared" si="80"/>
        <v>0</v>
      </c>
      <c r="J1639" s="46" t="str">
        <f>IF(I1639=FALSE,"",B1639&amp;"@"&amp;COUNTIFS($B$2:B1639,B1639,$I$2:I1639,TRUE))</f>
        <v/>
      </c>
    </row>
    <row r="1640" spans="1:10">
      <c r="A1640" s="6" t="s">
        <v>472</v>
      </c>
      <c r="B1640" s="6" t="s">
        <v>722</v>
      </c>
      <c r="C1640" s="6">
        <v>1</v>
      </c>
      <c r="D1640" s="6">
        <v>1</v>
      </c>
      <c r="E1640" s="46" t="str">
        <f t="shared" si="78"/>
        <v/>
      </c>
      <c r="F1640" s="81" t="str">
        <f>IF(E1640="기사임",(COUNTIF($B$2:B1640,B1640)-COUNTIFS($B$2:B1639,B1640,$E$2:E1639,"")),"")</f>
        <v/>
      </c>
      <c r="G1640" s="46" t="str">
        <f>IF(F1640=1,COUNTIF($F$1:F1640,1),"")</f>
        <v/>
      </c>
      <c r="H1640" s="46">
        <f t="shared" si="79"/>
        <v>0</v>
      </c>
      <c r="I1640" s="46" t="b">
        <f t="shared" si="80"/>
        <v>0</v>
      </c>
      <c r="J1640" s="46" t="str">
        <f>IF(I1640=FALSE,"",B1640&amp;"@"&amp;COUNTIFS($B$2:B1640,B1640,$I$2:I1640,TRUE))</f>
        <v/>
      </c>
    </row>
    <row r="1641" spans="1:10">
      <c r="A1641" s="6" t="s">
        <v>472</v>
      </c>
      <c r="B1641" s="6" t="s">
        <v>715</v>
      </c>
      <c r="C1641" s="6">
        <v>1</v>
      </c>
      <c r="D1641" s="6">
        <v>1</v>
      </c>
      <c r="E1641" s="46" t="str">
        <f t="shared" si="78"/>
        <v/>
      </c>
      <c r="F1641" s="81" t="str">
        <f>IF(E1641="기사임",(COUNTIF($B$2:B1641,B1641)-COUNTIFS($B$2:B1640,B1641,$E$2:E1640,"")),"")</f>
        <v/>
      </c>
      <c r="G1641" s="46" t="str">
        <f>IF(F1641=1,COUNTIF($F$1:F1641,1),"")</f>
        <v/>
      </c>
      <c r="H1641" s="46">
        <f t="shared" si="79"/>
        <v>0</v>
      </c>
      <c r="I1641" s="46" t="b">
        <f t="shared" si="80"/>
        <v>0</v>
      </c>
      <c r="J1641" s="46" t="str">
        <f>IF(I1641=FALSE,"",B1641&amp;"@"&amp;COUNTIFS($B$2:B1641,B1641,$I$2:I1641,TRUE))</f>
        <v/>
      </c>
    </row>
    <row r="1642" spans="1:10">
      <c r="A1642" s="6" t="s">
        <v>472</v>
      </c>
      <c r="B1642" s="6" t="s">
        <v>704</v>
      </c>
      <c r="C1642" s="6">
        <v>1</v>
      </c>
      <c r="D1642" s="6">
        <v>1</v>
      </c>
      <c r="E1642" s="46" t="str">
        <f t="shared" si="78"/>
        <v/>
      </c>
      <c r="F1642" s="81" t="str">
        <f>IF(E1642="기사임",(COUNTIF($B$2:B1642,B1642)-COUNTIFS($B$2:B1641,B1642,$E$2:E1641,"")),"")</f>
        <v/>
      </c>
      <c r="G1642" s="46" t="str">
        <f>IF(F1642=1,COUNTIF($F$1:F1642,1),"")</f>
        <v/>
      </c>
      <c r="H1642" s="46">
        <f t="shared" si="79"/>
        <v>0</v>
      </c>
      <c r="I1642" s="46" t="b">
        <f t="shared" si="80"/>
        <v>0</v>
      </c>
      <c r="J1642" s="46" t="str">
        <f>IF(I1642=FALSE,"",B1642&amp;"@"&amp;COUNTIFS($B$2:B1642,B1642,$I$2:I1642,TRUE))</f>
        <v/>
      </c>
    </row>
    <row r="1643" spans="1:10">
      <c r="A1643" s="6" t="s">
        <v>472</v>
      </c>
      <c r="B1643" s="6" t="s">
        <v>699</v>
      </c>
      <c r="C1643" s="6">
        <v>1</v>
      </c>
      <c r="D1643" s="6">
        <v>1</v>
      </c>
      <c r="E1643" s="46" t="str">
        <f t="shared" si="78"/>
        <v/>
      </c>
      <c r="F1643" s="81" t="str">
        <f>IF(E1643="기사임",(COUNTIF($B$2:B1643,B1643)-COUNTIFS($B$2:B1642,B1643,$E$2:E1642,"")),"")</f>
        <v/>
      </c>
      <c r="G1643" s="46" t="str">
        <f>IF(F1643=1,COUNTIF($F$1:F1643,1),"")</f>
        <v/>
      </c>
      <c r="H1643" s="46">
        <f t="shared" si="79"/>
        <v>0</v>
      </c>
      <c r="I1643" s="46" t="b">
        <f t="shared" si="80"/>
        <v>0</v>
      </c>
      <c r="J1643" s="46" t="str">
        <f>IF(I1643=FALSE,"",B1643&amp;"@"&amp;COUNTIFS($B$2:B1643,B1643,$I$2:I1643,TRUE))</f>
        <v/>
      </c>
    </row>
    <row r="1644" spans="1:10">
      <c r="A1644" s="6" t="s">
        <v>472</v>
      </c>
      <c r="B1644" s="6" t="s">
        <v>697</v>
      </c>
      <c r="C1644" s="6">
        <v>1</v>
      </c>
      <c r="D1644" s="6">
        <v>1</v>
      </c>
      <c r="E1644" s="46" t="str">
        <f t="shared" si="78"/>
        <v/>
      </c>
      <c r="F1644" s="81" t="str">
        <f>IF(E1644="기사임",(COUNTIF($B$2:B1644,B1644)-COUNTIFS($B$2:B1643,B1644,$E$2:E1643,"")),"")</f>
        <v/>
      </c>
      <c r="G1644" s="46" t="str">
        <f>IF(F1644=1,COUNTIF($F$1:F1644,1),"")</f>
        <v/>
      </c>
      <c r="H1644" s="46">
        <f t="shared" si="79"/>
        <v>0</v>
      </c>
      <c r="I1644" s="46" t="b">
        <f t="shared" si="80"/>
        <v>0</v>
      </c>
      <c r="J1644" s="46" t="str">
        <f>IF(I1644=FALSE,"",B1644&amp;"@"&amp;COUNTIFS($B$2:B1644,B1644,$I$2:I1644,TRUE))</f>
        <v/>
      </c>
    </row>
    <row r="1645" spans="1:10">
      <c r="A1645" s="6" t="s">
        <v>472</v>
      </c>
      <c r="B1645" s="6" t="s">
        <v>1696</v>
      </c>
      <c r="C1645" s="6">
        <v>1</v>
      </c>
      <c r="D1645" s="6">
        <v>1</v>
      </c>
      <c r="E1645" s="46" t="str">
        <f t="shared" si="78"/>
        <v/>
      </c>
      <c r="F1645" s="81" t="str">
        <f>IF(E1645="기사임",(COUNTIF($B$2:B1645,B1645)-COUNTIFS($B$2:B1644,B1645,$E$2:E1644,"")),"")</f>
        <v/>
      </c>
      <c r="G1645" s="46" t="str">
        <f>IF(F1645=1,COUNTIF($F$1:F1645,1),"")</f>
        <v/>
      </c>
      <c r="H1645" s="46">
        <f t="shared" si="79"/>
        <v>0</v>
      </c>
      <c r="I1645" s="46" t="b">
        <f t="shared" si="80"/>
        <v>0</v>
      </c>
      <c r="J1645" s="46" t="str">
        <f>IF(I1645=FALSE,"",B1645&amp;"@"&amp;COUNTIFS($B$2:B1645,B1645,$I$2:I1645,TRUE))</f>
        <v/>
      </c>
    </row>
    <row r="1646" spans="1:10">
      <c r="A1646" s="6" t="s">
        <v>472</v>
      </c>
      <c r="B1646" s="6" t="s">
        <v>706</v>
      </c>
      <c r="C1646" s="6">
        <v>1</v>
      </c>
      <c r="D1646" s="6">
        <v>1</v>
      </c>
      <c r="E1646" s="46" t="str">
        <f t="shared" si="78"/>
        <v/>
      </c>
      <c r="F1646" s="81" t="str">
        <f>IF(E1646="기사임",(COUNTIF($B$2:B1646,B1646)-COUNTIFS($B$2:B1645,B1646,$E$2:E1645,"")),"")</f>
        <v/>
      </c>
      <c r="G1646" s="46" t="str">
        <f>IF(F1646=1,COUNTIF($F$1:F1646,1),"")</f>
        <v/>
      </c>
      <c r="H1646" s="46">
        <f t="shared" si="79"/>
        <v>0</v>
      </c>
      <c r="I1646" s="46" t="b">
        <f t="shared" si="80"/>
        <v>0</v>
      </c>
      <c r="J1646" s="46" t="str">
        <f>IF(I1646=FALSE,"",B1646&amp;"@"&amp;COUNTIFS($B$2:B1646,B1646,$I$2:I1646,TRUE))</f>
        <v/>
      </c>
    </row>
    <row r="1647" spans="1:10">
      <c r="A1647" s="6" t="s">
        <v>472</v>
      </c>
      <c r="B1647" s="6" t="s">
        <v>712</v>
      </c>
      <c r="C1647" s="6">
        <v>1</v>
      </c>
      <c r="D1647" s="6">
        <v>1</v>
      </c>
      <c r="E1647" s="46" t="str">
        <f t="shared" si="78"/>
        <v/>
      </c>
      <c r="F1647" s="81" t="str">
        <f>IF(E1647="기사임",(COUNTIF($B$2:B1647,B1647)-COUNTIFS($B$2:B1646,B1647,$E$2:E1646,"")),"")</f>
        <v/>
      </c>
      <c r="G1647" s="46" t="str">
        <f>IF(F1647=1,COUNTIF($F$1:F1647,1),"")</f>
        <v/>
      </c>
      <c r="H1647" s="46">
        <f t="shared" si="79"/>
        <v>0</v>
      </c>
      <c r="I1647" s="46" t="b">
        <f t="shared" si="80"/>
        <v>0</v>
      </c>
      <c r="J1647" s="46" t="str">
        <f>IF(I1647=FALSE,"",B1647&amp;"@"&amp;COUNTIFS($B$2:B1647,B1647,$I$2:I1647,TRUE))</f>
        <v/>
      </c>
    </row>
    <row r="1648" spans="1:10">
      <c r="A1648" s="6" t="s">
        <v>472</v>
      </c>
      <c r="B1648" s="6" t="s">
        <v>693</v>
      </c>
      <c r="C1648" s="6">
        <v>1</v>
      </c>
      <c r="D1648" s="6">
        <v>1</v>
      </c>
      <c r="E1648" s="46" t="str">
        <f t="shared" si="78"/>
        <v/>
      </c>
      <c r="F1648" s="81" t="str">
        <f>IF(E1648="기사임",(COUNTIF($B$2:B1648,B1648)-COUNTIFS($B$2:B1647,B1648,$E$2:E1647,"")),"")</f>
        <v/>
      </c>
      <c r="G1648" s="46" t="str">
        <f>IF(F1648=1,COUNTIF($F$1:F1648,1),"")</f>
        <v/>
      </c>
      <c r="H1648" s="46">
        <f t="shared" si="79"/>
        <v>0</v>
      </c>
      <c r="I1648" s="46" t="b">
        <f t="shared" si="80"/>
        <v>0</v>
      </c>
      <c r="J1648" s="46" t="str">
        <f>IF(I1648=FALSE,"",B1648&amp;"@"&amp;COUNTIFS($B$2:B1648,B1648,$I$2:I1648,TRUE))</f>
        <v/>
      </c>
    </row>
    <row r="1649" spans="1:10">
      <c r="A1649" s="6" t="s">
        <v>472</v>
      </c>
      <c r="B1649" s="6" t="s">
        <v>727</v>
      </c>
      <c r="C1649" s="6">
        <v>1</v>
      </c>
      <c r="D1649" s="6">
        <v>1</v>
      </c>
      <c r="E1649" s="46" t="str">
        <f t="shared" si="78"/>
        <v/>
      </c>
      <c r="F1649" s="81" t="str">
        <f>IF(E1649="기사임",(COUNTIF($B$2:B1649,B1649)-COUNTIFS($B$2:B1648,B1649,$E$2:E1648,"")),"")</f>
        <v/>
      </c>
      <c r="G1649" s="46" t="str">
        <f>IF(F1649=1,COUNTIF($F$1:F1649,1),"")</f>
        <v/>
      </c>
      <c r="H1649" s="46">
        <f t="shared" si="79"/>
        <v>0</v>
      </c>
      <c r="I1649" s="46" t="b">
        <f t="shared" si="80"/>
        <v>0</v>
      </c>
      <c r="J1649" s="46" t="str">
        <f>IF(I1649=FALSE,"",B1649&amp;"@"&amp;COUNTIFS($B$2:B1649,B1649,$I$2:I1649,TRUE))</f>
        <v/>
      </c>
    </row>
    <row r="1650" spans="1:10">
      <c r="A1650" s="6" t="s">
        <v>2353</v>
      </c>
      <c r="B1650" s="6" t="s">
        <v>679</v>
      </c>
      <c r="C1650" s="6">
        <v>1</v>
      </c>
      <c r="D1650" s="6">
        <v>1</v>
      </c>
      <c r="E1650" s="46" t="str">
        <f t="shared" si="78"/>
        <v/>
      </c>
      <c r="F1650" s="81" t="str">
        <f>IF(E1650="기사임",(COUNTIF($B$2:B1650,B1650)-COUNTIFS($B$2:B1649,B1650,$E$2:E1649,"")),"")</f>
        <v/>
      </c>
      <c r="G1650" s="46" t="str">
        <f>IF(F1650=1,COUNTIF($F$1:F1650,1),"")</f>
        <v/>
      </c>
      <c r="H1650" s="46">
        <f t="shared" si="79"/>
        <v>0</v>
      </c>
      <c r="I1650" s="46" t="b">
        <f t="shared" si="80"/>
        <v>0</v>
      </c>
      <c r="J1650" s="46" t="str">
        <f>IF(I1650=FALSE,"",B1650&amp;"@"&amp;COUNTIFS($B$2:B1650,B1650,$I$2:I1650,TRUE))</f>
        <v/>
      </c>
    </row>
    <row r="1651" spans="1:10">
      <c r="A1651" s="6" t="s">
        <v>1973</v>
      </c>
      <c r="B1651" s="6" t="s">
        <v>677</v>
      </c>
      <c r="C1651" s="6">
        <v>1</v>
      </c>
      <c r="D1651" s="6">
        <v>1</v>
      </c>
      <c r="E1651" s="46" t="str">
        <f t="shared" si="78"/>
        <v/>
      </c>
      <c r="F1651" s="81" t="str">
        <f>IF(E1651="기사임",(COUNTIF($B$2:B1651,B1651)-COUNTIFS($B$2:B1650,B1651,$E$2:E1650,"")),"")</f>
        <v/>
      </c>
      <c r="G1651" s="46" t="str">
        <f>IF(F1651=1,COUNTIF($F$1:F1651,1),"")</f>
        <v/>
      </c>
      <c r="H1651" s="46">
        <f t="shared" si="79"/>
        <v>0</v>
      </c>
      <c r="I1651" s="46" t="b">
        <f t="shared" si="80"/>
        <v>0</v>
      </c>
      <c r="J1651" s="46" t="str">
        <f>IF(I1651=FALSE,"",B1651&amp;"@"&amp;COUNTIFS($B$2:B1651,B1651,$I$2:I1651,TRUE))</f>
        <v/>
      </c>
    </row>
    <row r="1652" spans="1:10">
      <c r="A1652" s="6" t="s">
        <v>1981</v>
      </c>
      <c r="B1652" s="6" t="s">
        <v>675</v>
      </c>
      <c r="C1652" s="6">
        <v>1</v>
      </c>
      <c r="D1652" s="6">
        <v>1</v>
      </c>
      <c r="E1652" s="46" t="str">
        <f t="shared" si="78"/>
        <v>기사임</v>
      </c>
      <c r="F1652" s="81">
        <f>IF(E1652="기사임",(COUNTIF($B$2:B1652,B1652)-COUNTIFS($B$2:B1651,B1652,$E$2:E1651,"")),"")</f>
        <v>170</v>
      </c>
      <c r="G1652" s="46" t="str">
        <f>IF(F1652=1,COUNTIF($F$1:F1652,1),"")</f>
        <v/>
      </c>
      <c r="H1652" s="46">
        <f t="shared" si="79"/>
        <v>1</v>
      </c>
      <c r="I1652" s="46" t="b">
        <f t="shared" si="80"/>
        <v>1</v>
      </c>
      <c r="J1652" s="46" t="str">
        <f>IF(I1652=FALSE,"",B1652&amp;"@"&amp;COUNTIFS($B$2:B1652,B1652,$I$2:I1652,TRUE))</f>
        <v>South Korea@170</v>
      </c>
    </row>
    <row r="1653" spans="1:10">
      <c r="A1653" s="6" t="s">
        <v>2223</v>
      </c>
      <c r="B1653" s="6" t="s">
        <v>680</v>
      </c>
      <c r="C1653" s="6">
        <v>1</v>
      </c>
      <c r="D1653" s="6">
        <v>1</v>
      </c>
      <c r="E1653" s="46" t="str">
        <f t="shared" si="78"/>
        <v>기사임</v>
      </c>
      <c r="F1653" s="81">
        <f>IF(E1653="기사임",(COUNTIF($B$2:B1653,B1653)-COUNTIFS($B$2:B1652,B1653,$E$2:E1652,"")),"")</f>
        <v>79</v>
      </c>
      <c r="G1653" s="46" t="str">
        <f>IF(F1653=1,COUNTIF($F$1:F1653,1),"")</f>
        <v/>
      </c>
      <c r="H1653" s="46">
        <f t="shared" si="79"/>
        <v>0</v>
      </c>
      <c r="I1653" s="46" t="b">
        <f t="shared" si="80"/>
        <v>0</v>
      </c>
      <c r="J1653" s="46" t="str">
        <f>IF(I1653=FALSE,"",B1653&amp;"@"&amp;COUNTIFS($B$2:B1653,B1653,$I$2:I1653,TRUE))</f>
        <v/>
      </c>
    </row>
    <row r="1654" spans="1:10">
      <c r="A1654" s="6" t="s">
        <v>553</v>
      </c>
      <c r="B1654" s="6" t="s">
        <v>681</v>
      </c>
      <c r="C1654" s="6">
        <v>1</v>
      </c>
      <c r="D1654" s="6">
        <v>2</v>
      </c>
      <c r="E1654" s="46" t="str">
        <f t="shared" si="78"/>
        <v>기사임</v>
      </c>
      <c r="F1654" s="81">
        <f>IF(E1654="기사임",(COUNTIF($B$2:B1654,B1654)-COUNTIFS($B$2:B1653,B1654,$E$2:E1653,"")),"")</f>
        <v>36</v>
      </c>
      <c r="G1654" s="46" t="str">
        <f>IF(F1654=1,COUNTIF($F$1:F1654,1),"")</f>
        <v/>
      </c>
      <c r="H1654" s="46">
        <f t="shared" si="79"/>
        <v>0</v>
      </c>
      <c r="I1654" s="46" t="b">
        <f t="shared" si="80"/>
        <v>0</v>
      </c>
      <c r="J1654" s="46" t="str">
        <f>IF(I1654=FALSE,"",B1654&amp;"@"&amp;COUNTIFS($B$2:B1654,B1654,$I$2:I1654,TRUE))</f>
        <v/>
      </c>
    </row>
    <row r="1655" spans="1:10">
      <c r="A1655" s="6" t="s">
        <v>553</v>
      </c>
      <c r="B1655" s="6" t="s">
        <v>679</v>
      </c>
      <c r="C1655" s="6">
        <v>1</v>
      </c>
      <c r="D1655" s="6">
        <v>1</v>
      </c>
      <c r="E1655" s="46" t="str">
        <f t="shared" si="78"/>
        <v>기사임</v>
      </c>
      <c r="F1655" s="81">
        <f>IF(E1655="기사임",(COUNTIF($B$2:B1655,B1655)-COUNTIFS($B$2:B1654,B1655,$E$2:E1654,"")),"")</f>
        <v>41</v>
      </c>
      <c r="G1655" s="46" t="str">
        <f>IF(F1655=1,COUNTIF($F$1:F1655,1),"")</f>
        <v/>
      </c>
      <c r="H1655" s="46">
        <f t="shared" si="79"/>
        <v>0</v>
      </c>
      <c r="I1655" s="46" t="b">
        <f t="shared" si="80"/>
        <v>0</v>
      </c>
      <c r="J1655" s="46" t="str">
        <f>IF(I1655=FALSE,"",B1655&amp;"@"&amp;COUNTIFS($B$2:B1655,B1655,$I$2:I1655,TRUE))</f>
        <v/>
      </c>
    </row>
    <row r="1656" spans="1:10">
      <c r="A1656" s="6" t="s">
        <v>553</v>
      </c>
      <c r="B1656" s="6" t="s">
        <v>708</v>
      </c>
      <c r="C1656" s="6">
        <v>1</v>
      </c>
      <c r="D1656" s="6">
        <v>1</v>
      </c>
      <c r="E1656" s="46" t="str">
        <f t="shared" si="78"/>
        <v>기사임</v>
      </c>
      <c r="F1656" s="81">
        <f>IF(E1656="기사임",(COUNTIF($B$2:B1656,B1656)-COUNTIFS($B$2:B1655,B1656,$E$2:E1655,"")),"")</f>
        <v>6</v>
      </c>
      <c r="G1656" s="46" t="str">
        <f>IF(F1656=1,COUNTIF($F$1:F1656,1),"")</f>
        <v/>
      </c>
      <c r="H1656" s="46">
        <f t="shared" si="79"/>
        <v>0</v>
      </c>
      <c r="I1656" s="46" t="b">
        <f t="shared" si="80"/>
        <v>0</v>
      </c>
      <c r="J1656" s="46" t="str">
        <f>IF(I1656=FALSE,"",B1656&amp;"@"&amp;COUNTIFS($B$2:B1656,B1656,$I$2:I1656,TRUE))</f>
        <v/>
      </c>
    </row>
    <row r="1657" spans="1:10">
      <c r="A1657" s="6" t="s">
        <v>553</v>
      </c>
      <c r="B1657" s="6" t="s">
        <v>713</v>
      </c>
      <c r="C1657" s="6">
        <v>1</v>
      </c>
      <c r="D1657" s="6">
        <v>1</v>
      </c>
      <c r="E1657" s="46" t="str">
        <f t="shared" si="78"/>
        <v>기사임</v>
      </c>
      <c r="F1657" s="81">
        <f>IF(E1657="기사임",(COUNTIF($B$2:B1657,B1657)-COUNTIFS($B$2:B1656,B1657,$E$2:E1656,"")),"")</f>
        <v>1</v>
      </c>
      <c r="G1657" s="46">
        <f>IF(F1657=1,COUNTIF($F$1:F1657,1),"")</f>
        <v>77</v>
      </c>
      <c r="H1657" s="46">
        <f t="shared" si="79"/>
        <v>0</v>
      </c>
      <c r="I1657" s="46" t="b">
        <f t="shared" si="80"/>
        <v>0</v>
      </c>
      <c r="J1657" s="46" t="str">
        <f>IF(I1657=FALSE,"",B1657&amp;"@"&amp;COUNTIFS($B$2:B1657,B1657,$I$2:I1657,TRUE))</f>
        <v/>
      </c>
    </row>
    <row r="1658" spans="1:10">
      <c r="A1658" s="6" t="s">
        <v>553</v>
      </c>
      <c r="B1658" s="6" t="s">
        <v>680</v>
      </c>
      <c r="C1658" s="6">
        <v>1</v>
      </c>
      <c r="D1658" s="6">
        <v>1</v>
      </c>
      <c r="E1658" s="46" t="str">
        <f t="shared" si="78"/>
        <v>기사임</v>
      </c>
      <c r="F1658" s="81">
        <f>IF(E1658="기사임",(COUNTIF($B$2:B1658,B1658)-COUNTIFS($B$2:B1657,B1658,$E$2:E1657,"")),"")</f>
        <v>80</v>
      </c>
      <c r="G1658" s="46" t="str">
        <f>IF(F1658=1,COUNTIF($F$1:F1658,1),"")</f>
        <v/>
      </c>
      <c r="H1658" s="46">
        <f t="shared" si="79"/>
        <v>0</v>
      </c>
      <c r="I1658" s="46" t="b">
        <f t="shared" si="80"/>
        <v>0</v>
      </c>
      <c r="J1658" s="46" t="str">
        <f>IF(I1658=FALSE,"",B1658&amp;"@"&amp;COUNTIFS($B$2:B1658,B1658,$I$2:I1658,TRUE))</f>
        <v/>
      </c>
    </row>
    <row r="1659" spans="1:10">
      <c r="A1659" s="6" t="s">
        <v>553</v>
      </c>
      <c r="B1659" s="6" t="s">
        <v>723</v>
      </c>
      <c r="C1659" s="6">
        <v>1</v>
      </c>
      <c r="D1659" s="6">
        <v>1</v>
      </c>
      <c r="E1659" s="46" t="str">
        <f t="shared" si="78"/>
        <v>기사임</v>
      </c>
      <c r="F1659" s="81">
        <f>IF(E1659="기사임",(COUNTIF($B$2:B1659,B1659)-COUNTIFS($B$2:B1658,B1659,$E$2:E1658,"")),"")</f>
        <v>3</v>
      </c>
      <c r="G1659" s="46" t="str">
        <f>IF(F1659=1,COUNTIF($F$1:F1659,1),"")</f>
        <v/>
      </c>
      <c r="H1659" s="46">
        <f t="shared" si="79"/>
        <v>0</v>
      </c>
      <c r="I1659" s="46" t="b">
        <f t="shared" si="80"/>
        <v>0</v>
      </c>
      <c r="J1659" s="46" t="str">
        <f>IF(I1659=FALSE,"",B1659&amp;"@"&amp;COUNTIFS($B$2:B1659,B1659,$I$2:I1659,TRUE))</f>
        <v/>
      </c>
    </row>
    <row r="1660" spans="1:10">
      <c r="A1660" s="6" t="s">
        <v>553</v>
      </c>
      <c r="B1660" s="6" t="s">
        <v>696</v>
      </c>
      <c r="C1660" s="6">
        <v>1</v>
      </c>
      <c r="D1660" s="6">
        <v>1</v>
      </c>
      <c r="E1660" s="46" t="str">
        <f t="shared" si="78"/>
        <v>기사임</v>
      </c>
      <c r="F1660" s="81">
        <f>IF(E1660="기사임",(COUNTIF($B$2:B1660,B1660)-COUNTIFS($B$2:B1659,B1660,$E$2:E1659,"")),"")</f>
        <v>6</v>
      </c>
      <c r="G1660" s="46" t="str">
        <f>IF(F1660=1,COUNTIF($F$1:F1660,1),"")</f>
        <v/>
      </c>
      <c r="H1660" s="46">
        <f t="shared" si="79"/>
        <v>0</v>
      </c>
      <c r="I1660" s="46" t="b">
        <f t="shared" si="80"/>
        <v>0</v>
      </c>
      <c r="J1660" s="46" t="str">
        <f>IF(I1660=FALSE,"",B1660&amp;"@"&amp;COUNTIFS($B$2:B1660,B1660,$I$2:I1660,TRUE))</f>
        <v/>
      </c>
    </row>
    <row r="1661" spans="1:10">
      <c r="A1661" s="6" t="s">
        <v>2354</v>
      </c>
      <c r="B1661" s="6" t="s">
        <v>675</v>
      </c>
      <c r="C1661" s="6">
        <v>1</v>
      </c>
      <c r="D1661" s="6">
        <v>1</v>
      </c>
      <c r="E1661" s="46" t="str">
        <f t="shared" si="78"/>
        <v>기사임</v>
      </c>
      <c r="F1661" s="81">
        <f>IF(E1661="기사임",(COUNTIF($B$2:B1661,B1661)-COUNTIFS($B$2:B1660,B1661,$E$2:E1660,"")),"")</f>
        <v>171</v>
      </c>
      <c r="G1661" s="46" t="str">
        <f>IF(F1661=1,COUNTIF($F$1:F1661,1),"")</f>
        <v/>
      </c>
      <c r="H1661" s="46">
        <f t="shared" si="79"/>
        <v>1</v>
      </c>
      <c r="I1661" s="46" t="b">
        <f t="shared" si="80"/>
        <v>1</v>
      </c>
      <c r="J1661" s="46" t="str">
        <f>IF(I1661=FALSE,"",B1661&amp;"@"&amp;COUNTIFS($B$2:B1661,B1661,$I$2:I1661,TRUE))</f>
        <v>South Korea@171</v>
      </c>
    </row>
    <row r="1662" spans="1:10">
      <c r="A1662" s="6" t="s">
        <v>618</v>
      </c>
      <c r="B1662" s="6" t="s">
        <v>693</v>
      </c>
      <c r="C1662" s="6">
        <v>1</v>
      </c>
      <c r="D1662" s="6">
        <v>1</v>
      </c>
      <c r="E1662" s="46" t="str">
        <f t="shared" si="78"/>
        <v>기사임</v>
      </c>
      <c r="F1662" s="81">
        <f>IF(E1662="기사임",(COUNTIF($B$2:B1662,B1662)-COUNTIFS($B$2:B1661,B1662,$E$2:E1661,"")),"")</f>
        <v>14</v>
      </c>
      <c r="G1662" s="46" t="str">
        <f>IF(F1662=1,COUNTIF($F$1:F1662,1),"")</f>
        <v/>
      </c>
      <c r="H1662" s="46">
        <f t="shared" si="79"/>
        <v>0</v>
      </c>
      <c r="I1662" s="46" t="b">
        <f t="shared" si="80"/>
        <v>0</v>
      </c>
      <c r="J1662" s="46" t="str">
        <f>IF(I1662=FALSE,"",B1662&amp;"@"&amp;COUNTIFS($B$2:B1662,B1662,$I$2:I1662,TRUE))</f>
        <v/>
      </c>
    </row>
    <row r="1663" spans="1:10">
      <c r="A1663" s="6" t="s">
        <v>618</v>
      </c>
      <c r="B1663" s="6" t="s">
        <v>680</v>
      </c>
      <c r="C1663" s="6">
        <v>1</v>
      </c>
      <c r="D1663" s="6">
        <v>1</v>
      </c>
      <c r="E1663" s="46" t="str">
        <f t="shared" si="78"/>
        <v>기사임</v>
      </c>
      <c r="F1663" s="81">
        <f>IF(E1663="기사임",(COUNTIF($B$2:B1663,B1663)-COUNTIFS($B$2:B1662,B1663,$E$2:E1662,"")),"")</f>
        <v>81</v>
      </c>
      <c r="G1663" s="46" t="str">
        <f>IF(F1663=1,COUNTIF($F$1:F1663,1),"")</f>
        <v/>
      </c>
      <c r="H1663" s="46">
        <f t="shared" si="79"/>
        <v>0</v>
      </c>
      <c r="I1663" s="46" t="b">
        <f t="shared" si="80"/>
        <v>0</v>
      </c>
      <c r="J1663" s="46" t="str">
        <f>IF(I1663=FALSE,"",B1663&amp;"@"&amp;COUNTIFS($B$2:B1663,B1663,$I$2:I1663,TRUE))</f>
        <v/>
      </c>
    </row>
    <row r="1664" spans="1:10">
      <c r="A1664" s="6" t="s">
        <v>618</v>
      </c>
      <c r="B1664" s="6" t="s">
        <v>676</v>
      </c>
      <c r="C1664" s="6">
        <v>1</v>
      </c>
      <c r="D1664" s="6">
        <v>1</v>
      </c>
      <c r="E1664" s="46" t="str">
        <f t="shared" si="78"/>
        <v>기사임</v>
      </c>
      <c r="F1664" s="81">
        <f>IF(E1664="기사임",(COUNTIF($B$2:B1664,B1664)-COUNTIFS($B$2:B1663,B1664,$E$2:E1663,"")),"")</f>
        <v>159</v>
      </c>
      <c r="G1664" s="46" t="str">
        <f>IF(F1664=1,COUNTIF($F$1:F1664,1),"")</f>
        <v/>
      </c>
      <c r="H1664" s="46">
        <f t="shared" si="79"/>
        <v>0</v>
      </c>
      <c r="I1664" s="46" t="b">
        <f t="shared" si="80"/>
        <v>0</v>
      </c>
      <c r="J1664" s="46" t="str">
        <f>IF(I1664=FALSE,"",B1664&amp;"@"&amp;COUNTIFS($B$2:B1664,B1664,$I$2:I1664,TRUE))</f>
        <v/>
      </c>
    </row>
    <row r="1665" spans="1:10">
      <c r="A1665" s="6" t="s">
        <v>2355</v>
      </c>
      <c r="B1665" s="6" t="s">
        <v>676</v>
      </c>
      <c r="C1665" s="6">
        <v>1</v>
      </c>
      <c r="D1665" s="6">
        <v>1</v>
      </c>
      <c r="E1665" s="46" t="str">
        <f t="shared" si="78"/>
        <v>기사임</v>
      </c>
      <c r="F1665" s="81">
        <f>IF(E1665="기사임",(COUNTIF($B$2:B1665,B1665)-COUNTIFS($B$2:B1664,B1665,$E$2:E1664,"")),"")</f>
        <v>160</v>
      </c>
      <c r="G1665" s="46" t="str">
        <f>IF(F1665=1,COUNTIF($F$1:F1665,1),"")</f>
        <v/>
      </c>
      <c r="H1665" s="46">
        <f t="shared" si="79"/>
        <v>0</v>
      </c>
      <c r="I1665" s="46" t="b">
        <f t="shared" si="80"/>
        <v>0</v>
      </c>
      <c r="J1665" s="46" t="str">
        <f>IF(I1665=FALSE,"",B1665&amp;"@"&amp;COUNTIFS($B$2:B1665,B1665,$I$2:I1665,TRUE))</f>
        <v/>
      </c>
    </row>
    <row r="1666" spans="1:10">
      <c r="A1666" s="6" t="s">
        <v>658</v>
      </c>
      <c r="B1666" s="6" t="s">
        <v>677</v>
      </c>
      <c r="C1666" s="6">
        <v>1</v>
      </c>
      <c r="D1666" s="6">
        <v>1</v>
      </c>
      <c r="E1666" s="46" t="str">
        <f t="shared" ref="E1666:E1729" si="81">IF(AND(LEFT(A1666,17)="/global/archives/",ISNUMBER(_xlfn.NUMBERVALUE(MID(A1666,18,1))),ISERROR(FIND("ckattempt",A1666)),ISERROR(FIND("preview",A1666))),"기사임","")</f>
        <v>기사임</v>
      </c>
      <c r="F1666" s="81">
        <f>IF(E1666="기사임",(COUNTIF($B$2:B1666,B1666)-COUNTIFS($B$2:B1665,B1666,$E$2:E1665,"")),"")</f>
        <v>136</v>
      </c>
      <c r="G1666" s="46" t="str">
        <f>IF(F1666=1,COUNTIF($F$1:F1666,1),"")</f>
        <v/>
      </c>
      <c r="H1666" s="46">
        <f t="shared" ref="H1666:H1729" si="82">COUNTIF($L$2:$L$4,B1666)</f>
        <v>0</v>
      </c>
      <c r="I1666" s="46" t="b">
        <f t="shared" si="80"/>
        <v>0</v>
      </c>
      <c r="J1666" s="46" t="str">
        <f>IF(I1666=FALSE,"",B1666&amp;"@"&amp;COUNTIFS($B$2:B1666,B1666,$I$2:I1666,TRUE))</f>
        <v/>
      </c>
    </row>
    <row r="1667" spans="1:10">
      <c r="A1667" s="6" t="s">
        <v>1927</v>
      </c>
      <c r="B1667" s="6" t="s">
        <v>676</v>
      </c>
      <c r="C1667" s="6">
        <v>1</v>
      </c>
      <c r="D1667" s="6">
        <v>1</v>
      </c>
      <c r="E1667" s="46" t="str">
        <f t="shared" si="81"/>
        <v>기사임</v>
      </c>
      <c r="F1667" s="81">
        <f>IF(E1667="기사임",(COUNTIF($B$2:B1667,B1667)-COUNTIFS($B$2:B1666,B1667,$E$2:E1666,"")),"")</f>
        <v>161</v>
      </c>
      <c r="G1667" s="46" t="str">
        <f>IF(F1667=1,COUNTIF($F$1:F1667,1),"")</f>
        <v/>
      </c>
      <c r="H1667" s="46">
        <f t="shared" si="82"/>
        <v>0</v>
      </c>
      <c r="I1667" s="46" t="b">
        <f t="shared" ref="I1667:I1730" si="83">AND(H1667=1,F1667&gt;=1,F1667&lt;&gt;"")</f>
        <v>0</v>
      </c>
      <c r="J1667" s="46" t="str">
        <f>IF(I1667=FALSE,"",B1667&amp;"@"&amp;COUNTIFS($B$2:B1667,B1667,$I$2:I1667,TRUE))</f>
        <v/>
      </c>
    </row>
    <row r="1668" spans="1:10">
      <c r="A1668" s="6" t="s">
        <v>1442</v>
      </c>
      <c r="B1668" s="6" t="s">
        <v>675</v>
      </c>
      <c r="C1668" s="6">
        <v>1</v>
      </c>
      <c r="D1668" s="6">
        <v>1</v>
      </c>
      <c r="E1668" s="46" t="str">
        <f t="shared" si="81"/>
        <v>기사임</v>
      </c>
      <c r="F1668" s="81">
        <f>IF(E1668="기사임",(COUNTIF($B$2:B1668,B1668)-COUNTIFS($B$2:B1667,B1668,$E$2:E1667,"")),"")</f>
        <v>172</v>
      </c>
      <c r="G1668" s="46" t="str">
        <f>IF(F1668=1,COUNTIF($F$1:F1668,1),"")</f>
        <v/>
      </c>
      <c r="H1668" s="46">
        <f t="shared" si="82"/>
        <v>1</v>
      </c>
      <c r="I1668" s="46" t="b">
        <f t="shared" si="83"/>
        <v>1</v>
      </c>
      <c r="J1668" s="46" t="str">
        <f>IF(I1668=FALSE,"",B1668&amp;"@"&amp;COUNTIFS($B$2:B1668,B1668,$I$2:I1668,TRUE))</f>
        <v>South Korea@172</v>
      </c>
    </row>
    <row r="1669" spans="1:10">
      <c r="A1669" s="6" t="s">
        <v>1620</v>
      </c>
      <c r="B1669" s="6" t="s">
        <v>693</v>
      </c>
      <c r="C1669" s="6">
        <v>1</v>
      </c>
      <c r="D1669" s="6">
        <v>1</v>
      </c>
      <c r="E1669" s="46" t="str">
        <f t="shared" si="81"/>
        <v>기사임</v>
      </c>
      <c r="F1669" s="81">
        <f>IF(E1669="기사임",(COUNTIF($B$2:B1669,B1669)-COUNTIFS($B$2:B1668,B1669,$E$2:E1668,"")),"")</f>
        <v>15</v>
      </c>
      <c r="G1669" s="46" t="str">
        <f>IF(F1669=1,COUNTIF($F$1:F1669,1),"")</f>
        <v/>
      </c>
      <c r="H1669" s="46">
        <f t="shared" si="82"/>
        <v>0</v>
      </c>
      <c r="I1669" s="46" t="b">
        <f t="shared" si="83"/>
        <v>0</v>
      </c>
      <c r="J1669" s="46" t="str">
        <f>IF(I1669=FALSE,"",B1669&amp;"@"&amp;COUNTIFS($B$2:B1669,B1669,$I$2:I1669,TRUE))</f>
        <v/>
      </c>
    </row>
    <row r="1670" spans="1:10">
      <c r="A1670" s="6" t="s">
        <v>619</v>
      </c>
      <c r="B1670" s="6" t="s">
        <v>677</v>
      </c>
      <c r="C1670" s="6">
        <v>1</v>
      </c>
      <c r="D1670" s="6">
        <v>2</v>
      </c>
      <c r="E1670" s="46" t="str">
        <f t="shared" si="81"/>
        <v>기사임</v>
      </c>
      <c r="F1670" s="81">
        <f>IF(E1670="기사임",(COUNTIF($B$2:B1670,B1670)-COUNTIFS($B$2:B1669,B1670,$E$2:E1669,"")),"")</f>
        <v>137</v>
      </c>
      <c r="G1670" s="46" t="str">
        <f>IF(F1670=1,COUNTIF($F$1:F1670,1),"")</f>
        <v/>
      </c>
      <c r="H1670" s="46">
        <f t="shared" si="82"/>
        <v>0</v>
      </c>
      <c r="I1670" s="46" t="b">
        <f t="shared" si="83"/>
        <v>0</v>
      </c>
      <c r="J1670" s="46" t="str">
        <f>IF(I1670=FALSE,"",B1670&amp;"@"&amp;COUNTIFS($B$2:B1670,B1670,$I$2:I1670,TRUE))</f>
        <v/>
      </c>
    </row>
    <row r="1671" spans="1:10">
      <c r="A1671" s="6" t="s">
        <v>2202</v>
      </c>
      <c r="B1671" s="6" t="s">
        <v>675</v>
      </c>
      <c r="C1671" s="6">
        <v>1</v>
      </c>
      <c r="D1671" s="6">
        <v>1</v>
      </c>
      <c r="E1671" s="46" t="str">
        <f t="shared" si="81"/>
        <v>기사임</v>
      </c>
      <c r="F1671" s="81">
        <f>IF(E1671="기사임",(COUNTIF($B$2:B1671,B1671)-COUNTIFS($B$2:B1670,B1671,$E$2:E1670,"")),"")</f>
        <v>173</v>
      </c>
      <c r="G1671" s="46" t="str">
        <f>IF(F1671=1,COUNTIF($F$1:F1671,1),"")</f>
        <v/>
      </c>
      <c r="H1671" s="46">
        <f t="shared" si="82"/>
        <v>1</v>
      </c>
      <c r="I1671" s="46" t="b">
        <f t="shared" si="83"/>
        <v>1</v>
      </c>
      <c r="J1671" s="46" t="str">
        <f>IF(I1671=FALSE,"",B1671&amp;"@"&amp;COUNTIFS($B$2:B1671,B1671,$I$2:I1671,TRUE))</f>
        <v>South Korea@173</v>
      </c>
    </row>
    <row r="1672" spans="1:10">
      <c r="A1672" s="6" t="s">
        <v>749</v>
      </c>
      <c r="B1672" s="6" t="s">
        <v>676</v>
      </c>
      <c r="C1672" s="6">
        <v>1</v>
      </c>
      <c r="D1672" s="6">
        <v>1</v>
      </c>
      <c r="E1672" s="46" t="str">
        <f t="shared" si="81"/>
        <v>기사임</v>
      </c>
      <c r="F1672" s="81">
        <f>IF(E1672="기사임",(COUNTIF($B$2:B1672,B1672)-COUNTIFS($B$2:B1671,B1672,$E$2:E1671,"")),"")</f>
        <v>162</v>
      </c>
      <c r="G1672" s="46" t="str">
        <f>IF(F1672=1,COUNTIF($F$1:F1672,1),"")</f>
        <v/>
      </c>
      <c r="H1672" s="46">
        <f t="shared" si="82"/>
        <v>0</v>
      </c>
      <c r="I1672" s="46" t="b">
        <f t="shared" si="83"/>
        <v>0</v>
      </c>
      <c r="J1672" s="46" t="str">
        <f>IF(I1672=FALSE,"",B1672&amp;"@"&amp;COUNTIFS($B$2:B1672,B1672,$I$2:I1672,TRUE))</f>
        <v/>
      </c>
    </row>
    <row r="1673" spans="1:10">
      <c r="A1673" s="6" t="s">
        <v>530</v>
      </c>
      <c r="B1673" s="6" t="s">
        <v>677</v>
      </c>
      <c r="C1673" s="6">
        <v>1</v>
      </c>
      <c r="D1673" s="6">
        <v>1</v>
      </c>
      <c r="E1673" s="46" t="str">
        <f t="shared" si="81"/>
        <v>기사임</v>
      </c>
      <c r="F1673" s="81">
        <f>IF(E1673="기사임",(COUNTIF($B$2:B1673,B1673)-COUNTIFS($B$2:B1672,B1673,$E$2:E1672,"")),"")</f>
        <v>138</v>
      </c>
      <c r="G1673" s="46" t="str">
        <f>IF(F1673=1,COUNTIF($F$1:F1673,1),"")</f>
        <v/>
      </c>
      <c r="H1673" s="46">
        <f t="shared" si="82"/>
        <v>0</v>
      </c>
      <c r="I1673" s="46" t="b">
        <f t="shared" si="83"/>
        <v>0</v>
      </c>
      <c r="J1673" s="46" t="str">
        <f>IF(I1673=FALSE,"",B1673&amp;"@"&amp;COUNTIFS($B$2:B1673,B1673,$I$2:I1673,TRUE))</f>
        <v/>
      </c>
    </row>
    <row r="1674" spans="1:10">
      <c r="A1674" s="6" t="s">
        <v>530</v>
      </c>
      <c r="B1674" s="6" t="s">
        <v>680</v>
      </c>
      <c r="C1674" s="6">
        <v>1</v>
      </c>
      <c r="D1674" s="6">
        <v>1</v>
      </c>
      <c r="E1674" s="46" t="str">
        <f t="shared" si="81"/>
        <v>기사임</v>
      </c>
      <c r="F1674" s="81">
        <f>IF(E1674="기사임",(COUNTIF($B$2:B1674,B1674)-COUNTIFS($B$2:B1673,B1674,$E$2:E1673,"")),"")</f>
        <v>82</v>
      </c>
      <c r="G1674" s="46" t="str">
        <f>IF(F1674=1,COUNTIF($F$1:F1674,1),"")</f>
        <v/>
      </c>
      <c r="H1674" s="46">
        <f t="shared" si="82"/>
        <v>0</v>
      </c>
      <c r="I1674" s="46" t="b">
        <f t="shared" si="83"/>
        <v>0</v>
      </c>
      <c r="J1674" s="46" t="str">
        <f>IF(I1674=FALSE,"",B1674&amp;"@"&amp;COUNTIFS($B$2:B1674,B1674,$I$2:I1674,TRUE))</f>
        <v/>
      </c>
    </row>
    <row r="1675" spans="1:10">
      <c r="A1675" s="6" t="s">
        <v>530</v>
      </c>
      <c r="B1675" s="6" t="s">
        <v>676</v>
      </c>
      <c r="C1675" s="6">
        <v>1</v>
      </c>
      <c r="D1675" s="6">
        <v>1</v>
      </c>
      <c r="E1675" s="46" t="str">
        <f t="shared" si="81"/>
        <v>기사임</v>
      </c>
      <c r="F1675" s="81">
        <f>IF(E1675="기사임",(COUNTIF($B$2:B1675,B1675)-COUNTIFS($B$2:B1674,B1675,$E$2:E1674,"")),"")</f>
        <v>163</v>
      </c>
      <c r="G1675" s="46" t="str">
        <f>IF(F1675=1,COUNTIF($F$1:F1675,1),"")</f>
        <v/>
      </c>
      <c r="H1675" s="46">
        <f t="shared" si="82"/>
        <v>0</v>
      </c>
      <c r="I1675" s="46" t="b">
        <f t="shared" si="83"/>
        <v>0</v>
      </c>
      <c r="J1675" s="46" t="str">
        <f>IF(I1675=FALSE,"",B1675&amp;"@"&amp;COUNTIFS($B$2:B1675,B1675,$I$2:I1675,TRUE))</f>
        <v/>
      </c>
    </row>
    <row r="1676" spans="1:10">
      <c r="A1676" s="6" t="s">
        <v>2356</v>
      </c>
      <c r="B1676" s="6" t="s">
        <v>681</v>
      </c>
      <c r="C1676" s="6">
        <v>1</v>
      </c>
      <c r="D1676" s="6">
        <v>1</v>
      </c>
      <c r="E1676" s="46" t="str">
        <f t="shared" si="81"/>
        <v>기사임</v>
      </c>
      <c r="F1676" s="81">
        <f>IF(E1676="기사임",(COUNTIF($B$2:B1676,B1676)-COUNTIFS($B$2:B1675,B1676,$E$2:E1675,"")),"")</f>
        <v>37</v>
      </c>
      <c r="G1676" s="46" t="str">
        <f>IF(F1676=1,COUNTIF($F$1:F1676,1),"")</f>
        <v/>
      </c>
      <c r="H1676" s="46">
        <f t="shared" si="82"/>
        <v>0</v>
      </c>
      <c r="I1676" s="46" t="b">
        <f t="shared" si="83"/>
        <v>0</v>
      </c>
      <c r="J1676" s="46" t="str">
        <f>IF(I1676=FALSE,"",B1676&amp;"@"&amp;COUNTIFS($B$2:B1676,B1676,$I$2:I1676,TRUE))</f>
        <v/>
      </c>
    </row>
    <row r="1677" spans="1:10">
      <c r="A1677" s="6" t="s">
        <v>2224</v>
      </c>
      <c r="B1677" s="6" t="s">
        <v>681</v>
      </c>
      <c r="C1677" s="6">
        <v>1</v>
      </c>
      <c r="D1677" s="6">
        <v>1</v>
      </c>
      <c r="E1677" s="46" t="str">
        <f t="shared" si="81"/>
        <v>기사임</v>
      </c>
      <c r="F1677" s="81">
        <f>IF(E1677="기사임",(COUNTIF($B$2:B1677,B1677)-COUNTIFS($B$2:B1676,B1677,$E$2:E1676,"")),"")</f>
        <v>38</v>
      </c>
      <c r="G1677" s="46" t="str">
        <f>IF(F1677=1,COUNTIF($F$1:F1677,1),"")</f>
        <v/>
      </c>
      <c r="H1677" s="46">
        <f t="shared" si="82"/>
        <v>0</v>
      </c>
      <c r="I1677" s="46" t="b">
        <f t="shared" si="83"/>
        <v>0</v>
      </c>
      <c r="J1677" s="46" t="str">
        <f>IF(I1677=FALSE,"",B1677&amp;"@"&amp;COUNTIFS($B$2:B1677,B1677,$I$2:I1677,TRUE))</f>
        <v/>
      </c>
    </row>
    <row r="1678" spans="1:10">
      <c r="A1678" s="6" t="s">
        <v>632</v>
      </c>
      <c r="B1678" s="6" t="s">
        <v>691</v>
      </c>
      <c r="C1678" s="6">
        <v>1</v>
      </c>
      <c r="D1678" s="6">
        <v>1</v>
      </c>
      <c r="E1678" s="46" t="str">
        <f t="shared" si="81"/>
        <v>기사임</v>
      </c>
      <c r="F1678" s="81">
        <f>IF(E1678="기사임",(COUNTIF($B$2:B1678,B1678)-COUNTIFS($B$2:B1677,B1678,$E$2:E1677,"")),"")</f>
        <v>20</v>
      </c>
      <c r="G1678" s="46" t="str">
        <f>IF(F1678=1,COUNTIF($F$1:F1678,1),"")</f>
        <v/>
      </c>
      <c r="H1678" s="46">
        <f t="shared" si="82"/>
        <v>0</v>
      </c>
      <c r="I1678" s="46" t="b">
        <f t="shared" si="83"/>
        <v>0</v>
      </c>
      <c r="J1678" s="46" t="str">
        <f>IF(I1678=FALSE,"",B1678&amp;"@"&amp;COUNTIFS($B$2:B1678,B1678,$I$2:I1678,TRUE))</f>
        <v/>
      </c>
    </row>
    <row r="1679" spans="1:10">
      <c r="A1679" s="6" t="s">
        <v>632</v>
      </c>
      <c r="B1679" s="6" t="s">
        <v>682</v>
      </c>
      <c r="C1679" s="6">
        <v>1</v>
      </c>
      <c r="D1679" s="6">
        <v>1</v>
      </c>
      <c r="E1679" s="46" t="str">
        <f t="shared" si="81"/>
        <v>기사임</v>
      </c>
      <c r="F1679" s="81">
        <f>IF(E1679="기사임",(COUNTIF($B$2:B1679,B1679)-COUNTIFS($B$2:B1678,B1679,$E$2:E1678,"")),"")</f>
        <v>32</v>
      </c>
      <c r="G1679" s="46" t="str">
        <f>IF(F1679=1,COUNTIF($F$1:F1679,1),"")</f>
        <v/>
      </c>
      <c r="H1679" s="46">
        <f t="shared" si="82"/>
        <v>0</v>
      </c>
      <c r="I1679" s="46" t="b">
        <f t="shared" si="83"/>
        <v>0</v>
      </c>
      <c r="J1679" s="46" t="str">
        <f>IF(I1679=FALSE,"",B1679&amp;"@"&amp;COUNTIFS($B$2:B1679,B1679,$I$2:I1679,TRUE))</f>
        <v/>
      </c>
    </row>
    <row r="1680" spans="1:10">
      <c r="A1680" s="6" t="s">
        <v>632</v>
      </c>
      <c r="B1680" s="6" t="s">
        <v>680</v>
      </c>
      <c r="C1680" s="6">
        <v>1</v>
      </c>
      <c r="D1680" s="6">
        <v>1</v>
      </c>
      <c r="E1680" s="46" t="str">
        <f t="shared" si="81"/>
        <v>기사임</v>
      </c>
      <c r="F1680" s="81">
        <f>IF(E1680="기사임",(COUNTIF($B$2:B1680,B1680)-COUNTIFS($B$2:B1679,B1680,$E$2:E1679,"")),"")</f>
        <v>83</v>
      </c>
      <c r="G1680" s="46" t="str">
        <f>IF(F1680=1,COUNTIF($F$1:F1680,1),"")</f>
        <v/>
      </c>
      <c r="H1680" s="46">
        <f t="shared" si="82"/>
        <v>0</v>
      </c>
      <c r="I1680" s="46" t="b">
        <f t="shared" si="83"/>
        <v>0</v>
      </c>
      <c r="J1680" s="46" t="str">
        <f>IF(I1680=FALSE,"",B1680&amp;"@"&amp;COUNTIFS($B$2:B1680,B1680,$I$2:I1680,TRUE))</f>
        <v/>
      </c>
    </row>
    <row r="1681" spans="1:10">
      <c r="A1681" s="6" t="s">
        <v>632</v>
      </c>
      <c r="B1681" s="6" t="s">
        <v>687</v>
      </c>
      <c r="C1681" s="6">
        <v>1</v>
      </c>
      <c r="D1681" s="6">
        <v>1</v>
      </c>
      <c r="E1681" s="46" t="str">
        <f t="shared" si="81"/>
        <v>기사임</v>
      </c>
      <c r="F1681" s="81">
        <f>IF(E1681="기사임",(COUNTIF($B$2:B1681,B1681)-COUNTIFS($B$2:B1680,B1681,$E$2:E1680,"")),"")</f>
        <v>14</v>
      </c>
      <c r="G1681" s="46" t="str">
        <f>IF(F1681=1,COUNTIF($F$1:F1681,1),"")</f>
        <v/>
      </c>
      <c r="H1681" s="46">
        <f t="shared" si="82"/>
        <v>0</v>
      </c>
      <c r="I1681" s="46" t="b">
        <f t="shared" si="83"/>
        <v>0</v>
      </c>
      <c r="J1681" s="46" t="str">
        <f>IF(I1681=FALSE,"",B1681&amp;"@"&amp;COUNTIFS($B$2:B1681,B1681,$I$2:I1681,TRUE))</f>
        <v/>
      </c>
    </row>
    <row r="1682" spans="1:10">
      <c r="A1682" s="6" t="s">
        <v>632</v>
      </c>
      <c r="B1682" s="6" t="s">
        <v>703</v>
      </c>
      <c r="C1682" s="6">
        <v>1</v>
      </c>
      <c r="D1682" s="6">
        <v>1</v>
      </c>
      <c r="E1682" s="46" t="str">
        <f t="shared" si="81"/>
        <v>기사임</v>
      </c>
      <c r="F1682" s="81">
        <f>IF(E1682="기사임",(COUNTIF($B$2:B1682,B1682)-COUNTIFS($B$2:B1681,B1682,$E$2:E1681,"")),"")</f>
        <v>10</v>
      </c>
      <c r="G1682" s="46" t="str">
        <f>IF(F1682=1,COUNTIF($F$1:F1682,1),"")</f>
        <v/>
      </c>
      <c r="H1682" s="46">
        <f t="shared" si="82"/>
        <v>0</v>
      </c>
      <c r="I1682" s="46" t="b">
        <f t="shared" si="83"/>
        <v>0</v>
      </c>
      <c r="J1682" s="46" t="str">
        <f>IF(I1682=FALSE,"",B1682&amp;"@"&amp;COUNTIFS($B$2:B1682,B1682,$I$2:I1682,TRUE))</f>
        <v/>
      </c>
    </row>
    <row r="1683" spans="1:10">
      <c r="A1683" s="6" t="s">
        <v>632</v>
      </c>
      <c r="B1683" s="6" t="s">
        <v>690</v>
      </c>
      <c r="C1683" s="6">
        <v>1</v>
      </c>
      <c r="D1683" s="6">
        <v>2</v>
      </c>
      <c r="E1683" s="46" t="str">
        <f t="shared" si="81"/>
        <v>기사임</v>
      </c>
      <c r="F1683" s="81">
        <f>IF(E1683="기사임",(COUNTIF($B$2:B1683,B1683)-COUNTIFS($B$2:B1682,B1683,$E$2:E1682,"")),"")</f>
        <v>51</v>
      </c>
      <c r="G1683" s="46" t="str">
        <f>IF(F1683=1,COUNTIF($F$1:F1683,1),"")</f>
        <v/>
      </c>
      <c r="H1683" s="46">
        <f t="shared" si="82"/>
        <v>0</v>
      </c>
      <c r="I1683" s="46" t="b">
        <f t="shared" si="83"/>
        <v>0</v>
      </c>
      <c r="J1683" s="46" t="str">
        <f>IF(I1683=FALSE,"",B1683&amp;"@"&amp;COUNTIFS($B$2:B1683,B1683,$I$2:I1683,TRUE))</f>
        <v/>
      </c>
    </row>
    <row r="1684" spans="1:10">
      <c r="A1684" s="6" t="s">
        <v>1966</v>
      </c>
      <c r="B1684" s="6" t="s">
        <v>691</v>
      </c>
      <c r="C1684" s="6">
        <v>1</v>
      </c>
      <c r="D1684" s="6">
        <v>1</v>
      </c>
      <c r="E1684" s="46" t="str">
        <f t="shared" si="81"/>
        <v>기사임</v>
      </c>
      <c r="F1684" s="81">
        <f>IF(E1684="기사임",(COUNTIF($B$2:B1684,B1684)-COUNTIFS($B$2:B1683,B1684,$E$2:E1683,"")),"")</f>
        <v>21</v>
      </c>
      <c r="G1684" s="46" t="str">
        <f>IF(F1684=1,COUNTIF($F$1:F1684,1),"")</f>
        <v/>
      </c>
      <c r="H1684" s="46">
        <f t="shared" si="82"/>
        <v>0</v>
      </c>
      <c r="I1684" s="46" t="b">
        <f t="shared" si="83"/>
        <v>0</v>
      </c>
      <c r="J1684" s="46" t="str">
        <f>IF(I1684=FALSE,"",B1684&amp;"@"&amp;COUNTIFS($B$2:B1684,B1684,$I$2:I1684,TRUE))</f>
        <v/>
      </c>
    </row>
    <row r="1685" spans="1:10">
      <c r="A1685" s="6" t="s">
        <v>1966</v>
      </c>
      <c r="B1685" s="6" t="s">
        <v>688</v>
      </c>
      <c r="C1685" s="6">
        <v>1</v>
      </c>
      <c r="D1685" s="6">
        <v>1</v>
      </c>
      <c r="E1685" s="46" t="str">
        <f t="shared" si="81"/>
        <v>기사임</v>
      </c>
      <c r="F1685" s="81">
        <f>IF(E1685="기사임",(COUNTIF($B$2:B1685,B1685)-COUNTIFS($B$2:B1684,B1685,$E$2:E1684,"")),"")</f>
        <v>39</v>
      </c>
      <c r="G1685" s="46" t="str">
        <f>IF(F1685=1,COUNTIF($F$1:F1685,1),"")</f>
        <v/>
      </c>
      <c r="H1685" s="46">
        <f t="shared" si="82"/>
        <v>0</v>
      </c>
      <c r="I1685" s="46" t="b">
        <f t="shared" si="83"/>
        <v>0</v>
      </c>
      <c r="J1685" s="46" t="str">
        <f>IF(I1685=FALSE,"",B1685&amp;"@"&amp;COUNTIFS($B$2:B1685,B1685,$I$2:I1685,TRUE))</f>
        <v/>
      </c>
    </row>
    <row r="1686" spans="1:10">
      <c r="A1686" s="6" t="s">
        <v>489</v>
      </c>
      <c r="B1686" s="6" t="s">
        <v>1573</v>
      </c>
      <c r="C1686" s="6">
        <v>1</v>
      </c>
      <c r="D1686" s="6">
        <v>2</v>
      </c>
      <c r="E1686" s="46" t="str">
        <f t="shared" si="81"/>
        <v>기사임</v>
      </c>
      <c r="F1686" s="81">
        <f>IF(E1686="기사임",(COUNTIF($B$2:B1686,B1686)-COUNTIFS($B$2:B1685,B1686,$E$2:E1685,"")),"")</f>
        <v>2</v>
      </c>
      <c r="G1686" s="46" t="str">
        <f>IF(F1686=1,COUNTIF($F$1:F1686,1),"")</f>
        <v/>
      </c>
      <c r="H1686" s="46">
        <f t="shared" si="82"/>
        <v>0</v>
      </c>
      <c r="I1686" s="46" t="b">
        <f t="shared" si="83"/>
        <v>0</v>
      </c>
      <c r="J1686" s="46" t="str">
        <f>IF(I1686=FALSE,"",B1686&amp;"@"&amp;COUNTIFS($B$2:B1686,B1686,$I$2:I1686,TRUE))</f>
        <v/>
      </c>
    </row>
    <row r="1687" spans="1:10">
      <c r="A1687" s="6" t="s">
        <v>489</v>
      </c>
      <c r="B1687" s="6" t="s">
        <v>675</v>
      </c>
      <c r="C1687" s="6">
        <v>1</v>
      </c>
      <c r="D1687" s="6">
        <v>1</v>
      </c>
      <c r="E1687" s="46" t="str">
        <f t="shared" si="81"/>
        <v>기사임</v>
      </c>
      <c r="F1687" s="81">
        <f>IF(E1687="기사임",(COUNTIF($B$2:B1687,B1687)-COUNTIFS($B$2:B1686,B1687,$E$2:E1686,"")),"")</f>
        <v>174</v>
      </c>
      <c r="G1687" s="46" t="str">
        <f>IF(F1687=1,COUNTIF($F$1:F1687,1),"")</f>
        <v/>
      </c>
      <c r="H1687" s="46">
        <f t="shared" si="82"/>
        <v>1</v>
      </c>
      <c r="I1687" s="46" t="b">
        <f t="shared" si="83"/>
        <v>1</v>
      </c>
      <c r="J1687" s="46" t="str">
        <f>IF(I1687=FALSE,"",B1687&amp;"@"&amp;COUNTIFS($B$2:B1687,B1687,$I$2:I1687,TRUE))</f>
        <v>South Korea@174</v>
      </c>
    </row>
    <row r="1688" spans="1:10">
      <c r="A1688" s="6" t="s">
        <v>604</v>
      </c>
      <c r="B1688" s="6" t="s">
        <v>677</v>
      </c>
      <c r="C1688" s="6">
        <v>1</v>
      </c>
      <c r="D1688" s="6">
        <v>1</v>
      </c>
      <c r="E1688" s="46" t="str">
        <f t="shared" si="81"/>
        <v>기사임</v>
      </c>
      <c r="F1688" s="81">
        <f>IF(E1688="기사임",(COUNTIF($B$2:B1688,B1688)-COUNTIFS($B$2:B1687,B1688,$E$2:E1687,"")),"")</f>
        <v>139</v>
      </c>
      <c r="G1688" s="46" t="str">
        <f>IF(F1688=1,COUNTIF($F$1:F1688,1),"")</f>
        <v/>
      </c>
      <c r="H1688" s="46">
        <f t="shared" si="82"/>
        <v>0</v>
      </c>
      <c r="I1688" s="46" t="b">
        <f t="shared" si="83"/>
        <v>0</v>
      </c>
      <c r="J1688" s="46" t="str">
        <f>IF(I1688=FALSE,"",B1688&amp;"@"&amp;COUNTIFS($B$2:B1688,B1688,$I$2:I1688,TRUE))</f>
        <v/>
      </c>
    </row>
    <row r="1689" spans="1:10">
      <c r="A1689" s="6" t="s">
        <v>604</v>
      </c>
      <c r="B1689" s="6" t="s">
        <v>684</v>
      </c>
      <c r="C1689" s="6">
        <v>1</v>
      </c>
      <c r="D1689" s="6">
        <v>1</v>
      </c>
      <c r="E1689" s="46" t="str">
        <f t="shared" si="81"/>
        <v>기사임</v>
      </c>
      <c r="F1689" s="81">
        <f>IF(E1689="기사임",(COUNTIF($B$2:B1689,B1689)-COUNTIFS($B$2:B1688,B1689,$E$2:E1688,"")),"")</f>
        <v>23</v>
      </c>
      <c r="G1689" s="46" t="str">
        <f>IF(F1689=1,COUNTIF($F$1:F1689,1),"")</f>
        <v/>
      </c>
      <c r="H1689" s="46">
        <f t="shared" si="82"/>
        <v>1</v>
      </c>
      <c r="I1689" s="46" t="b">
        <f t="shared" si="83"/>
        <v>1</v>
      </c>
      <c r="J1689" s="46" t="str">
        <f>IF(I1689=FALSE,"",B1689&amp;"@"&amp;COUNTIFS($B$2:B1689,B1689,$I$2:I1689,TRUE))</f>
        <v>Malaysia@23</v>
      </c>
    </row>
    <row r="1690" spans="1:10">
      <c r="A1690" s="6" t="s">
        <v>604</v>
      </c>
      <c r="B1690" s="6" t="s">
        <v>695</v>
      </c>
      <c r="C1690" s="6">
        <v>1</v>
      </c>
      <c r="D1690" s="6">
        <v>1</v>
      </c>
      <c r="E1690" s="46" t="str">
        <f t="shared" si="81"/>
        <v>기사임</v>
      </c>
      <c r="F1690" s="81">
        <f>IF(E1690="기사임",(COUNTIF($B$2:B1690,B1690)-COUNTIFS($B$2:B1689,B1690,$E$2:E1689,"")),"")</f>
        <v>17</v>
      </c>
      <c r="G1690" s="46" t="str">
        <f>IF(F1690=1,COUNTIF($F$1:F1690,1),"")</f>
        <v/>
      </c>
      <c r="H1690" s="46">
        <f t="shared" si="82"/>
        <v>0</v>
      </c>
      <c r="I1690" s="46" t="b">
        <f t="shared" si="83"/>
        <v>0</v>
      </c>
      <c r="J1690" s="46" t="str">
        <f>IF(I1690=FALSE,"",B1690&amp;"@"&amp;COUNTIFS($B$2:B1690,B1690,$I$2:I1690,TRUE))</f>
        <v/>
      </c>
    </row>
    <row r="1691" spans="1:10">
      <c r="A1691" s="6" t="s">
        <v>604</v>
      </c>
      <c r="B1691" s="6" t="s">
        <v>707</v>
      </c>
      <c r="C1691" s="6">
        <v>1</v>
      </c>
      <c r="D1691" s="6">
        <v>1</v>
      </c>
      <c r="E1691" s="46" t="str">
        <f t="shared" si="81"/>
        <v>기사임</v>
      </c>
      <c r="F1691" s="81">
        <f>IF(E1691="기사임",(COUNTIF($B$2:B1691,B1691)-COUNTIFS($B$2:B1690,B1691,$E$2:E1690,"")),"")</f>
        <v>10</v>
      </c>
      <c r="G1691" s="46" t="str">
        <f>IF(F1691=1,COUNTIF($F$1:F1691,1),"")</f>
        <v/>
      </c>
      <c r="H1691" s="46">
        <f t="shared" si="82"/>
        <v>0</v>
      </c>
      <c r="I1691" s="46" t="b">
        <f t="shared" si="83"/>
        <v>0</v>
      </c>
      <c r="J1691" s="46" t="str">
        <f>IF(I1691=FALSE,"",B1691&amp;"@"&amp;COUNTIFS($B$2:B1691,B1691,$I$2:I1691,TRUE))</f>
        <v/>
      </c>
    </row>
    <row r="1692" spans="1:10">
      <c r="A1692" s="6" t="s">
        <v>480</v>
      </c>
      <c r="B1692" s="6" t="s">
        <v>721</v>
      </c>
      <c r="C1692" s="6">
        <v>1</v>
      </c>
      <c r="D1692" s="6">
        <v>1</v>
      </c>
      <c r="E1692" s="46" t="str">
        <f t="shared" si="81"/>
        <v>기사임</v>
      </c>
      <c r="F1692" s="81">
        <f>IF(E1692="기사임",(COUNTIF($B$2:B1692,B1692)-COUNTIFS($B$2:B1691,B1692,$E$2:E1691,"")),"")</f>
        <v>8</v>
      </c>
      <c r="G1692" s="46" t="str">
        <f>IF(F1692=1,COUNTIF($F$1:F1692,1),"")</f>
        <v/>
      </c>
      <c r="H1692" s="46">
        <f t="shared" si="82"/>
        <v>0</v>
      </c>
      <c r="I1692" s="46" t="b">
        <f t="shared" si="83"/>
        <v>0</v>
      </c>
      <c r="J1692" s="46" t="str">
        <f>IF(I1692=FALSE,"",B1692&amp;"@"&amp;COUNTIFS($B$2:B1692,B1692,$I$2:I1692,TRUE))</f>
        <v/>
      </c>
    </row>
    <row r="1693" spans="1:10">
      <c r="A1693" s="6" t="s">
        <v>480</v>
      </c>
      <c r="B1693" s="6" t="s">
        <v>681</v>
      </c>
      <c r="C1693" s="6">
        <v>1</v>
      </c>
      <c r="D1693" s="6">
        <v>1</v>
      </c>
      <c r="E1693" s="46" t="str">
        <f t="shared" si="81"/>
        <v>기사임</v>
      </c>
      <c r="F1693" s="81">
        <f>IF(E1693="기사임",(COUNTIF($B$2:B1693,B1693)-COUNTIFS($B$2:B1692,B1693,$E$2:E1692,"")),"")</f>
        <v>39</v>
      </c>
      <c r="G1693" s="46" t="str">
        <f>IF(F1693=1,COUNTIF($F$1:F1693,1),"")</f>
        <v/>
      </c>
      <c r="H1693" s="46">
        <f t="shared" si="82"/>
        <v>0</v>
      </c>
      <c r="I1693" s="46" t="b">
        <f t="shared" si="83"/>
        <v>0</v>
      </c>
      <c r="J1693" s="46" t="str">
        <f>IF(I1693=FALSE,"",B1693&amp;"@"&amp;COUNTIFS($B$2:B1693,B1693,$I$2:I1693,TRUE))</f>
        <v/>
      </c>
    </row>
    <row r="1694" spans="1:10">
      <c r="A1694" s="6" t="s">
        <v>480</v>
      </c>
      <c r="B1694" s="6" t="s">
        <v>700</v>
      </c>
      <c r="C1694" s="6">
        <v>1</v>
      </c>
      <c r="D1694" s="6">
        <v>1</v>
      </c>
      <c r="E1694" s="46" t="str">
        <f t="shared" si="81"/>
        <v>기사임</v>
      </c>
      <c r="F1694" s="81">
        <f>IF(E1694="기사임",(COUNTIF($B$2:B1694,B1694)-COUNTIFS($B$2:B1693,B1694,$E$2:E1693,"")),"")</f>
        <v>14</v>
      </c>
      <c r="G1694" s="46" t="str">
        <f>IF(F1694=1,COUNTIF($F$1:F1694,1),"")</f>
        <v/>
      </c>
      <c r="H1694" s="46">
        <f t="shared" si="82"/>
        <v>0</v>
      </c>
      <c r="I1694" s="46" t="b">
        <f t="shared" si="83"/>
        <v>0</v>
      </c>
      <c r="J1694" s="46" t="str">
        <f>IF(I1694=FALSE,"",B1694&amp;"@"&amp;COUNTIFS($B$2:B1694,B1694,$I$2:I1694,TRUE))</f>
        <v/>
      </c>
    </row>
    <row r="1695" spans="1:10">
      <c r="A1695" s="6" t="s">
        <v>480</v>
      </c>
      <c r="B1695" s="6" t="s">
        <v>680</v>
      </c>
      <c r="C1695" s="6">
        <v>1</v>
      </c>
      <c r="D1695" s="6">
        <v>1</v>
      </c>
      <c r="E1695" s="46" t="str">
        <f t="shared" si="81"/>
        <v>기사임</v>
      </c>
      <c r="F1695" s="81">
        <f>IF(E1695="기사임",(COUNTIF($B$2:B1695,B1695)-COUNTIFS($B$2:B1694,B1695,$E$2:E1694,"")),"")</f>
        <v>84</v>
      </c>
      <c r="G1695" s="46" t="str">
        <f>IF(F1695=1,COUNTIF($F$1:F1695,1),"")</f>
        <v/>
      </c>
      <c r="H1695" s="46">
        <f t="shared" si="82"/>
        <v>0</v>
      </c>
      <c r="I1695" s="46" t="b">
        <f t="shared" si="83"/>
        <v>0</v>
      </c>
      <c r="J1695" s="46" t="str">
        <f>IF(I1695=FALSE,"",B1695&amp;"@"&amp;COUNTIFS($B$2:B1695,B1695,$I$2:I1695,TRUE))</f>
        <v/>
      </c>
    </row>
    <row r="1696" spans="1:10">
      <c r="A1696" s="6" t="s">
        <v>480</v>
      </c>
      <c r="B1696" s="6" t="s">
        <v>690</v>
      </c>
      <c r="C1696" s="6">
        <v>1</v>
      </c>
      <c r="D1696" s="6">
        <v>1</v>
      </c>
      <c r="E1696" s="46" t="str">
        <f t="shared" si="81"/>
        <v>기사임</v>
      </c>
      <c r="F1696" s="81">
        <f>IF(E1696="기사임",(COUNTIF($B$2:B1696,B1696)-COUNTIFS($B$2:B1695,B1696,$E$2:E1695,"")),"")</f>
        <v>52</v>
      </c>
      <c r="G1696" s="46" t="str">
        <f>IF(F1696=1,COUNTIF($F$1:F1696,1),"")</f>
        <v/>
      </c>
      <c r="H1696" s="46">
        <f t="shared" si="82"/>
        <v>0</v>
      </c>
      <c r="I1696" s="46" t="b">
        <f t="shared" si="83"/>
        <v>0</v>
      </c>
      <c r="J1696" s="46" t="str">
        <f>IF(I1696=FALSE,"",B1696&amp;"@"&amp;COUNTIFS($B$2:B1696,B1696,$I$2:I1696,TRUE))</f>
        <v/>
      </c>
    </row>
    <row r="1697" spans="1:10">
      <c r="A1697" s="6" t="s">
        <v>2044</v>
      </c>
      <c r="B1697" s="6" t="s">
        <v>688</v>
      </c>
      <c r="C1697" s="6">
        <v>1</v>
      </c>
      <c r="D1697" s="6">
        <v>1</v>
      </c>
      <c r="E1697" s="46" t="str">
        <f t="shared" si="81"/>
        <v>기사임</v>
      </c>
      <c r="F1697" s="81">
        <f>IF(E1697="기사임",(COUNTIF($B$2:B1697,B1697)-COUNTIFS($B$2:B1696,B1697,$E$2:E1696,"")),"")</f>
        <v>40</v>
      </c>
      <c r="G1697" s="46" t="str">
        <f>IF(F1697=1,COUNTIF($F$1:F1697,1),"")</f>
        <v/>
      </c>
      <c r="H1697" s="46">
        <f t="shared" si="82"/>
        <v>0</v>
      </c>
      <c r="I1697" s="46" t="b">
        <f t="shared" si="83"/>
        <v>0</v>
      </c>
      <c r="J1697" s="46" t="str">
        <f>IF(I1697=FALSE,"",B1697&amp;"@"&amp;COUNTIFS($B$2:B1697,B1697,$I$2:I1697,TRUE))</f>
        <v/>
      </c>
    </row>
    <row r="1698" spans="1:10">
      <c r="A1698" s="6" t="s">
        <v>2044</v>
      </c>
      <c r="B1698" s="6" t="s">
        <v>687</v>
      </c>
      <c r="C1698" s="6">
        <v>1</v>
      </c>
      <c r="D1698" s="6">
        <v>1</v>
      </c>
      <c r="E1698" s="46" t="str">
        <f t="shared" si="81"/>
        <v>기사임</v>
      </c>
      <c r="F1698" s="81">
        <f>IF(E1698="기사임",(COUNTIF($B$2:B1698,B1698)-COUNTIFS($B$2:B1697,B1698,$E$2:E1697,"")),"")</f>
        <v>15</v>
      </c>
      <c r="G1698" s="46" t="str">
        <f>IF(F1698=1,COUNTIF($F$1:F1698,1),"")</f>
        <v/>
      </c>
      <c r="H1698" s="46">
        <f t="shared" si="82"/>
        <v>0</v>
      </c>
      <c r="I1698" s="46" t="b">
        <f t="shared" si="83"/>
        <v>0</v>
      </c>
      <c r="J1698" s="46" t="str">
        <f>IF(I1698=FALSE,"",B1698&amp;"@"&amp;COUNTIFS($B$2:B1698,B1698,$I$2:I1698,TRUE))</f>
        <v/>
      </c>
    </row>
    <row r="1699" spans="1:10">
      <c r="A1699" s="6" t="s">
        <v>2044</v>
      </c>
      <c r="B1699" s="6" t="s">
        <v>690</v>
      </c>
      <c r="C1699" s="6">
        <v>1</v>
      </c>
      <c r="D1699" s="6">
        <v>1</v>
      </c>
      <c r="E1699" s="46" t="str">
        <f t="shared" si="81"/>
        <v>기사임</v>
      </c>
      <c r="F1699" s="81">
        <f>IF(E1699="기사임",(COUNTIF($B$2:B1699,B1699)-COUNTIFS($B$2:B1698,B1699,$E$2:E1698,"")),"")</f>
        <v>53</v>
      </c>
      <c r="G1699" s="46" t="str">
        <f>IF(F1699=1,COUNTIF($F$1:F1699,1),"")</f>
        <v/>
      </c>
      <c r="H1699" s="46">
        <f t="shared" si="82"/>
        <v>0</v>
      </c>
      <c r="I1699" s="46" t="b">
        <f t="shared" si="83"/>
        <v>0</v>
      </c>
      <c r="J1699" s="46" t="str">
        <f>IF(I1699=FALSE,"",B1699&amp;"@"&amp;COUNTIFS($B$2:B1699,B1699,$I$2:I1699,TRUE))</f>
        <v/>
      </c>
    </row>
    <row r="1700" spans="1:10">
      <c r="A1700" s="6" t="s">
        <v>2044</v>
      </c>
      <c r="B1700" s="6" t="s">
        <v>676</v>
      </c>
      <c r="C1700" s="6">
        <v>1</v>
      </c>
      <c r="D1700" s="6">
        <v>1</v>
      </c>
      <c r="E1700" s="46" t="str">
        <f t="shared" si="81"/>
        <v>기사임</v>
      </c>
      <c r="F1700" s="81">
        <f>IF(E1700="기사임",(COUNTIF($B$2:B1700,B1700)-COUNTIFS($B$2:B1699,B1700,$E$2:E1699,"")),"")</f>
        <v>164</v>
      </c>
      <c r="G1700" s="46" t="str">
        <f>IF(F1700=1,COUNTIF($F$1:F1700,1),"")</f>
        <v/>
      </c>
      <c r="H1700" s="46">
        <f t="shared" si="82"/>
        <v>0</v>
      </c>
      <c r="I1700" s="46" t="b">
        <f t="shared" si="83"/>
        <v>0</v>
      </c>
      <c r="J1700" s="46" t="str">
        <f>IF(I1700=FALSE,"",B1700&amp;"@"&amp;COUNTIFS($B$2:B1700,B1700,$I$2:I1700,TRUE))</f>
        <v/>
      </c>
    </row>
    <row r="1701" spans="1:10">
      <c r="A1701" s="6" t="s">
        <v>2044</v>
      </c>
      <c r="B1701" s="6" t="s">
        <v>694</v>
      </c>
      <c r="C1701" s="6">
        <v>1</v>
      </c>
      <c r="D1701" s="6">
        <v>1</v>
      </c>
      <c r="E1701" s="46" t="str">
        <f t="shared" si="81"/>
        <v>기사임</v>
      </c>
      <c r="F1701" s="81">
        <f>IF(E1701="기사임",(COUNTIF($B$2:B1701,B1701)-COUNTIFS($B$2:B1700,B1701,$E$2:E1700,"")),"")</f>
        <v>24</v>
      </c>
      <c r="G1701" s="46" t="str">
        <f>IF(F1701=1,COUNTIF($F$1:F1701,1),"")</f>
        <v/>
      </c>
      <c r="H1701" s="46">
        <f t="shared" si="82"/>
        <v>1</v>
      </c>
      <c r="I1701" s="46" t="b">
        <f t="shared" si="83"/>
        <v>1</v>
      </c>
      <c r="J1701" s="46" t="str">
        <f>IF(I1701=FALSE,"",B1701&amp;"@"&amp;COUNTIFS($B$2:B1701,B1701,$I$2:I1701,TRUE))</f>
        <v>Vietnam@24</v>
      </c>
    </row>
    <row r="1702" spans="1:10">
      <c r="A1702" s="6" t="s">
        <v>512</v>
      </c>
      <c r="B1702" s="6" t="s">
        <v>679</v>
      </c>
      <c r="C1702" s="6">
        <v>1</v>
      </c>
      <c r="D1702" s="6">
        <v>1</v>
      </c>
      <c r="E1702" s="46" t="str">
        <f t="shared" si="81"/>
        <v>기사임</v>
      </c>
      <c r="F1702" s="81">
        <f>IF(E1702="기사임",(COUNTIF($B$2:B1702,B1702)-COUNTIFS($B$2:B1701,B1702,$E$2:E1701,"")),"")</f>
        <v>42</v>
      </c>
      <c r="G1702" s="46" t="str">
        <f>IF(F1702=1,COUNTIF($F$1:F1702,1),"")</f>
        <v/>
      </c>
      <c r="H1702" s="46">
        <f t="shared" si="82"/>
        <v>0</v>
      </c>
      <c r="I1702" s="46" t="b">
        <f t="shared" si="83"/>
        <v>0</v>
      </c>
      <c r="J1702" s="46" t="str">
        <f>IF(I1702=FALSE,"",B1702&amp;"@"&amp;COUNTIFS($B$2:B1702,B1702,$I$2:I1702,TRUE))</f>
        <v/>
      </c>
    </row>
    <row r="1703" spans="1:10">
      <c r="A1703" s="6" t="s">
        <v>512</v>
      </c>
      <c r="B1703" s="6" t="s">
        <v>712</v>
      </c>
      <c r="C1703" s="6">
        <v>1</v>
      </c>
      <c r="D1703" s="6">
        <v>1</v>
      </c>
      <c r="E1703" s="46" t="str">
        <f t="shared" si="81"/>
        <v>기사임</v>
      </c>
      <c r="F1703" s="81">
        <f>IF(E1703="기사임",(COUNTIF($B$2:B1703,B1703)-COUNTIFS($B$2:B1702,B1703,$E$2:E1702,"")),"")</f>
        <v>8</v>
      </c>
      <c r="G1703" s="46" t="str">
        <f>IF(F1703=1,COUNTIF($F$1:F1703,1),"")</f>
        <v/>
      </c>
      <c r="H1703" s="46">
        <f t="shared" si="82"/>
        <v>0</v>
      </c>
      <c r="I1703" s="46" t="b">
        <f t="shared" si="83"/>
        <v>0</v>
      </c>
      <c r="J1703" s="46" t="str">
        <f>IF(I1703=FALSE,"",B1703&amp;"@"&amp;COUNTIFS($B$2:B1703,B1703,$I$2:I1703,TRUE))</f>
        <v/>
      </c>
    </row>
    <row r="1704" spans="1:10">
      <c r="A1704" s="6" t="s">
        <v>512</v>
      </c>
      <c r="B1704" s="6" t="s">
        <v>680</v>
      </c>
      <c r="C1704" s="6">
        <v>1</v>
      </c>
      <c r="D1704" s="6">
        <v>1</v>
      </c>
      <c r="E1704" s="46" t="str">
        <f t="shared" si="81"/>
        <v>기사임</v>
      </c>
      <c r="F1704" s="81">
        <f>IF(E1704="기사임",(COUNTIF($B$2:B1704,B1704)-COUNTIFS($B$2:B1703,B1704,$E$2:E1703,"")),"")</f>
        <v>85</v>
      </c>
      <c r="G1704" s="46" t="str">
        <f>IF(F1704=1,COUNTIF($F$1:F1704,1),"")</f>
        <v/>
      </c>
      <c r="H1704" s="46">
        <f t="shared" si="82"/>
        <v>0</v>
      </c>
      <c r="I1704" s="46" t="b">
        <f t="shared" si="83"/>
        <v>0</v>
      </c>
      <c r="J1704" s="46" t="str">
        <f>IF(I1704=FALSE,"",B1704&amp;"@"&amp;COUNTIFS($B$2:B1704,B1704,$I$2:I1704,TRUE))</f>
        <v/>
      </c>
    </row>
    <row r="1705" spans="1:10">
      <c r="A1705" s="6" t="s">
        <v>512</v>
      </c>
      <c r="B1705" s="6" t="s">
        <v>675</v>
      </c>
      <c r="C1705" s="6">
        <v>1</v>
      </c>
      <c r="D1705" s="6">
        <v>1</v>
      </c>
      <c r="E1705" s="46" t="str">
        <f t="shared" si="81"/>
        <v>기사임</v>
      </c>
      <c r="F1705" s="81">
        <f>IF(E1705="기사임",(COUNTIF($B$2:B1705,B1705)-COUNTIFS($B$2:B1704,B1705,$E$2:E1704,"")),"")</f>
        <v>175</v>
      </c>
      <c r="G1705" s="46" t="str">
        <f>IF(F1705=1,COUNTIF($F$1:F1705,1),"")</f>
        <v/>
      </c>
      <c r="H1705" s="46">
        <f t="shared" si="82"/>
        <v>1</v>
      </c>
      <c r="I1705" s="46" t="b">
        <f t="shared" si="83"/>
        <v>1</v>
      </c>
      <c r="J1705" s="46" t="str">
        <f>IF(I1705=FALSE,"",B1705&amp;"@"&amp;COUNTIFS($B$2:B1705,B1705,$I$2:I1705,TRUE))</f>
        <v>South Korea@175</v>
      </c>
    </row>
    <row r="1706" spans="1:10">
      <c r="A1706" s="6" t="s">
        <v>512</v>
      </c>
      <c r="B1706" s="6" t="s">
        <v>703</v>
      </c>
      <c r="C1706" s="6">
        <v>1</v>
      </c>
      <c r="D1706" s="6">
        <v>1</v>
      </c>
      <c r="E1706" s="46" t="str">
        <f t="shared" si="81"/>
        <v>기사임</v>
      </c>
      <c r="F1706" s="81">
        <f>IF(E1706="기사임",(COUNTIF($B$2:B1706,B1706)-COUNTIFS($B$2:B1705,B1706,$E$2:E1705,"")),"")</f>
        <v>11</v>
      </c>
      <c r="G1706" s="46" t="str">
        <f>IF(F1706=1,COUNTIF($F$1:F1706,1),"")</f>
        <v/>
      </c>
      <c r="H1706" s="46">
        <f t="shared" si="82"/>
        <v>0</v>
      </c>
      <c r="I1706" s="46" t="b">
        <f t="shared" si="83"/>
        <v>0</v>
      </c>
      <c r="J1706" s="46" t="str">
        <f>IF(I1706=FALSE,"",B1706&amp;"@"&amp;COUNTIFS($B$2:B1706,B1706,$I$2:I1706,TRUE))</f>
        <v/>
      </c>
    </row>
    <row r="1707" spans="1:10">
      <c r="A1707" s="6" t="s">
        <v>512</v>
      </c>
      <c r="B1707" s="6" t="s">
        <v>690</v>
      </c>
      <c r="C1707" s="6">
        <v>1</v>
      </c>
      <c r="D1707" s="6">
        <v>1</v>
      </c>
      <c r="E1707" s="46" t="str">
        <f t="shared" si="81"/>
        <v>기사임</v>
      </c>
      <c r="F1707" s="81">
        <f>IF(E1707="기사임",(COUNTIF($B$2:B1707,B1707)-COUNTIFS($B$2:B1706,B1707,$E$2:E1706,"")),"")</f>
        <v>54</v>
      </c>
      <c r="G1707" s="46" t="str">
        <f>IF(F1707=1,COUNTIF($F$1:F1707,1),"")</f>
        <v/>
      </c>
      <c r="H1707" s="46">
        <f t="shared" si="82"/>
        <v>0</v>
      </c>
      <c r="I1707" s="46" t="b">
        <f t="shared" si="83"/>
        <v>0</v>
      </c>
      <c r="J1707" s="46" t="str">
        <f>IF(I1707=FALSE,"",B1707&amp;"@"&amp;COUNTIFS($B$2:B1707,B1707,$I$2:I1707,TRUE))</f>
        <v/>
      </c>
    </row>
    <row r="1708" spans="1:10">
      <c r="A1708" s="6" t="s">
        <v>1965</v>
      </c>
      <c r="B1708" s="6" t="s">
        <v>677</v>
      </c>
      <c r="C1708" s="6">
        <v>1</v>
      </c>
      <c r="D1708" s="6">
        <v>1</v>
      </c>
      <c r="E1708" s="46" t="str">
        <f t="shared" si="81"/>
        <v>기사임</v>
      </c>
      <c r="F1708" s="81">
        <f>IF(E1708="기사임",(COUNTIF($B$2:B1708,B1708)-COUNTIFS($B$2:B1707,B1708,$E$2:E1707,"")),"")</f>
        <v>140</v>
      </c>
      <c r="G1708" s="46" t="str">
        <f>IF(F1708=1,COUNTIF($F$1:F1708,1),"")</f>
        <v/>
      </c>
      <c r="H1708" s="46">
        <f t="shared" si="82"/>
        <v>0</v>
      </c>
      <c r="I1708" s="46" t="b">
        <f t="shared" si="83"/>
        <v>0</v>
      </c>
      <c r="J1708" s="46" t="str">
        <f>IF(I1708=FALSE,"",B1708&amp;"@"&amp;COUNTIFS($B$2:B1708,B1708,$I$2:I1708,TRUE))</f>
        <v/>
      </c>
    </row>
    <row r="1709" spans="1:10">
      <c r="A1709" s="6" t="s">
        <v>1965</v>
      </c>
      <c r="B1709" s="6" t="s">
        <v>708</v>
      </c>
      <c r="C1709" s="6">
        <v>1</v>
      </c>
      <c r="D1709" s="6">
        <v>1</v>
      </c>
      <c r="E1709" s="46" t="str">
        <f t="shared" si="81"/>
        <v>기사임</v>
      </c>
      <c r="F1709" s="81">
        <f>IF(E1709="기사임",(COUNTIF($B$2:B1709,B1709)-COUNTIFS($B$2:B1708,B1709,$E$2:E1708,"")),"")</f>
        <v>7</v>
      </c>
      <c r="G1709" s="46" t="str">
        <f>IF(F1709=1,COUNTIF($F$1:F1709,1),"")</f>
        <v/>
      </c>
      <c r="H1709" s="46">
        <f t="shared" si="82"/>
        <v>0</v>
      </c>
      <c r="I1709" s="46" t="b">
        <f t="shared" si="83"/>
        <v>0</v>
      </c>
      <c r="J1709" s="46" t="str">
        <f>IF(I1709=FALSE,"",B1709&amp;"@"&amp;COUNTIFS($B$2:B1709,B1709,$I$2:I1709,TRUE))</f>
        <v/>
      </c>
    </row>
    <row r="1710" spans="1:10">
      <c r="A1710" s="6" t="s">
        <v>554</v>
      </c>
      <c r="B1710" s="6" t="s">
        <v>681</v>
      </c>
      <c r="C1710" s="6">
        <v>1</v>
      </c>
      <c r="D1710" s="6">
        <v>1</v>
      </c>
      <c r="E1710" s="46" t="str">
        <f t="shared" si="81"/>
        <v>기사임</v>
      </c>
      <c r="F1710" s="81">
        <f>IF(E1710="기사임",(COUNTIF($B$2:B1710,B1710)-COUNTIFS($B$2:B1709,B1710,$E$2:E1709,"")),"")</f>
        <v>40</v>
      </c>
      <c r="G1710" s="46" t="str">
        <f>IF(F1710=1,COUNTIF($F$1:F1710,1),"")</f>
        <v/>
      </c>
      <c r="H1710" s="46">
        <f t="shared" si="82"/>
        <v>0</v>
      </c>
      <c r="I1710" s="46" t="b">
        <f t="shared" si="83"/>
        <v>0</v>
      </c>
      <c r="J1710" s="46" t="str">
        <f>IF(I1710=FALSE,"",B1710&amp;"@"&amp;COUNTIFS($B$2:B1710,B1710,$I$2:I1710,TRUE))</f>
        <v/>
      </c>
    </row>
    <row r="1711" spans="1:10">
      <c r="A1711" s="6" t="s">
        <v>554</v>
      </c>
      <c r="B1711" s="6" t="s">
        <v>675</v>
      </c>
      <c r="C1711" s="6">
        <v>1</v>
      </c>
      <c r="D1711" s="6">
        <v>1</v>
      </c>
      <c r="E1711" s="46" t="str">
        <f t="shared" si="81"/>
        <v>기사임</v>
      </c>
      <c r="F1711" s="81">
        <f>IF(E1711="기사임",(COUNTIF($B$2:B1711,B1711)-COUNTIFS($B$2:B1710,B1711,$E$2:E1710,"")),"")</f>
        <v>176</v>
      </c>
      <c r="G1711" s="46" t="str">
        <f>IF(F1711=1,COUNTIF($F$1:F1711,1),"")</f>
        <v/>
      </c>
      <c r="H1711" s="46">
        <f t="shared" si="82"/>
        <v>1</v>
      </c>
      <c r="I1711" s="46" t="b">
        <f t="shared" si="83"/>
        <v>1</v>
      </c>
      <c r="J1711" s="46" t="str">
        <f>IF(I1711=FALSE,"",B1711&amp;"@"&amp;COUNTIFS($B$2:B1711,B1711,$I$2:I1711,TRUE))</f>
        <v>South Korea@176</v>
      </c>
    </row>
    <row r="1712" spans="1:10">
      <c r="A1712" s="6" t="s">
        <v>554</v>
      </c>
      <c r="B1712" s="6" t="s">
        <v>698</v>
      </c>
      <c r="C1712" s="6">
        <v>1</v>
      </c>
      <c r="D1712" s="6">
        <v>1</v>
      </c>
      <c r="E1712" s="46" t="str">
        <f t="shared" si="81"/>
        <v>기사임</v>
      </c>
      <c r="F1712" s="81">
        <f>IF(E1712="기사임",(COUNTIF($B$2:B1712,B1712)-COUNTIFS($B$2:B1711,B1712,$E$2:E1711,"")),"")</f>
        <v>20</v>
      </c>
      <c r="G1712" s="46" t="str">
        <f>IF(F1712=1,COUNTIF($F$1:F1712,1),"")</f>
        <v/>
      </c>
      <c r="H1712" s="46">
        <f t="shared" si="82"/>
        <v>0</v>
      </c>
      <c r="I1712" s="46" t="b">
        <f t="shared" si="83"/>
        <v>0</v>
      </c>
      <c r="J1712" s="46" t="str">
        <f>IF(I1712=FALSE,"",B1712&amp;"@"&amp;COUNTIFS($B$2:B1712,B1712,$I$2:I1712,TRUE))</f>
        <v/>
      </c>
    </row>
    <row r="1713" spans="1:10">
      <c r="A1713" s="6" t="s">
        <v>519</v>
      </c>
      <c r="B1713" s="6" t="s">
        <v>688</v>
      </c>
      <c r="C1713" s="6">
        <v>1</v>
      </c>
      <c r="D1713" s="6">
        <v>1</v>
      </c>
      <c r="E1713" s="46" t="str">
        <f t="shared" si="81"/>
        <v>기사임</v>
      </c>
      <c r="F1713" s="81">
        <f>IF(E1713="기사임",(COUNTIF($B$2:B1713,B1713)-COUNTIFS($B$2:B1712,B1713,$E$2:E1712,"")),"")</f>
        <v>41</v>
      </c>
      <c r="G1713" s="46" t="str">
        <f>IF(F1713=1,COUNTIF($F$1:F1713,1),"")</f>
        <v/>
      </c>
      <c r="H1713" s="46">
        <f t="shared" si="82"/>
        <v>0</v>
      </c>
      <c r="I1713" s="46" t="b">
        <f t="shared" si="83"/>
        <v>0</v>
      </c>
      <c r="J1713" s="46" t="str">
        <f>IF(I1713=FALSE,"",B1713&amp;"@"&amp;COUNTIFS($B$2:B1713,B1713,$I$2:I1713,TRUE))</f>
        <v/>
      </c>
    </row>
    <row r="1714" spans="1:10">
      <c r="A1714" s="6" t="s">
        <v>519</v>
      </c>
      <c r="B1714" s="6" t="s">
        <v>675</v>
      </c>
      <c r="C1714" s="6">
        <v>1</v>
      </c>
      <c r="D1714" s="6">
        <v>1</v>
      </c>
      <c r="E1714" s="46" t="str">
        <f t="shared" si="81"/>
        <v>기사임</v>
      </c>
      <c r="F1714" s="81">
        <f>IF(E1714="기사임",(COUNTIF($B$2:B1714,B1714)-COUNTIFS($B$2:B1713,B1714,$E$2:E1713,"")),"")</f>
        <v>177</v>
      </c>
      <c r="G1714" s="46" t="str">
        <f>IF(F1714=1,COUNTIF($F$1:F1714,1),"")</f>
        <v/>
      </c>
      <c r="H1714" s="46">
        <f t="shared" si="82"/>
        <v>1</v>
      </c>
      <c r="I1714" s="46" t="b">
        <f t="shared" si="83"/>
        <v>1</v>
      </c>
      <c r="J1714" s="46" t="str">
        <f>IF(I1714=FALSE,"",B1714&amp;"@"&amp;COUNTIFS($B$2:B1714,B1714,$I$2:I1714,TRUE))</f>
        <v>South Korea@177</v>
      </c>
    </row>
    <row r="1715" spans="1:10">
      <c r="A1715" s="6" t="s">
        <v>519</v>
      </c>
      <c r="B1715" s="6" t="s">
        <v>676</v>
      </c>
      <c r="C1715" s="6">
        <v>1</v>
      </c>
      <c r="D1715" s="6">
        <v>2</v>
      </c>
      <c r="E1715" s="46" t="str">
        <f t="shared" si="81"/>
        <v>기사임</v>
      </c>
      <c r="F1715" s="81">
        <f>IF(E1715="기사임",(COUNTIF($B$2:B1715,B1715)-COUNTIFS($B$2:B1714,B1715,$E$2:E1714,"")),"")</f>
        <v>165</v>
      </c>
      <c r="G1715" s="46" t="str">
        <f>IF(F1715=1,COUNTIF($F$1:F1715,1),"")</f>
        <v/>
      </c>
      <c r="H1715" s="46">
        <f t="shared" si="82"/>
        <v>0</v>
      </c>
      <c r="I1715" s="46" t="b">
        <f t="shared" si="83"/>
        <v>0</v>
      </c>
      <c r="J1715" s="46" t="str">
        <f>IF(I1715=FALSE,"",B1715&amp;"@"&amp;COUNTIFS($B$2:B1715,B1715,$I$2:I1715,TRUE))</f>
        <v/>
      </c>
    </row>
    <row r="1716" spans="1:10">
      <c r="A1716" s="6" t="s">
        <v>527</v>
      </c>
      <c r="B1716" s="6" t="s">
        <v>721</v>
      </c>
      <c r="C1716" s="6">
        <v>1</v>
      </c>
      <c r="D1716" s="6">
        <v>1</v>
      </c>
      <c r="E1716" s="46" t="str">
        <f t="shared" si="81"/>
        <v>기사임</v>
      </c>
      <c r="F1716" s="81">
        <f>IF(E1716="기사임",(COUNTIF($B$2:B1716,B1716)-COUNTIFS($B$2:B1715,B1716,$E$2:E1715,"")),"")</f>
        <v>9</v>
      </c>
      <c r="G1716" s="46" t="str">
        <f>IF(F1716=1,COUNTIF($F$1:F1716,1),"")</f>
        <v/>
      </c>
      <c r="H1716" s="46">
        <f t="shared" si="82"/>
        <v>0</v>
      </c>
      <c r="I1716" s="46" t="b">
        <f t="shared" si="83"/>
        <v>0</v>
      </c>
      <c r="J1716" s="46" t="str">
        <f>IF(I1716=FALSE,"",B1716&amp;"@"&amp;COUNTIFS($B$2:B1716,B1716,$I$2:I1716,TRUE))</f>
        <v/>
      </c>
    </row>
    <row r="1717" spans="1:10">
      <c r="A1717" s="6" t="s">
        <v>527</v>
      </c>
      <c r="B1717" s="6" t="s">
        <v>2076</v>
      </c>
      <c r="C1717" s="6">
        <v>1</v>
      </c>
      <c r="D1717" s="6">
        <v>2</v>
      </c>
      <c r="E1717" s="46" t="str">
        <f t="shared" si="81"/>
        <v>기사임</v>
      </c>
      <c r="F1717" s="81">
        <f>IF(E1717="기사임",(COUNTIF($B$2:B1717,B1717)-COUNTIFS($B$2:B1716,B1717,$E$2:E1716,"")),"")</f>
        <v>2</v>
      </c>
      <c r="G1717" s="46" t="str">
        <f>IF(F1717=1,COUNTIF($F$1:F1717,1),"")</f>
        <v/>
      </c>
      <c r="H1717" s="46">
        <f t="shared" si="82"/>
        <v>0</v>
      </c>
      <c r="I1717" s="46" t="b">
        <f t="shared" si="83"/>
        <v>0</v>
      </c>
      <c r="J1717" s="46" t="str">
        <f>IF(I1717=FALSE,"",B1717&amp;"@"&amp;COUNTIFS($B$2:B1717,B1717,$I$2:I1717,TRUE))</f>
        <v/>
      </c>
    </row>
    <row r="1718" spans="1:10">
      <c r="A1718" s="6" t="s">
        <v>527</v>
      </c>
      <c r="B1718" s="6" t="s">
        <v>715</v>
      </c>
      <c r="C1718" s="6">
        <v>1</v>
      </c>
      <c r="D1718" s="6">
        <v>1</v>
      </c>
      <c r="E1718" s="46" t="str">
        <f t="shared" si="81"/>
        <v>기사임</v>
      </c>
      <c r="F1718" s="81">
        <f>IF(E1718="기사임",(COUNTIF($B$2:B1718,B1718)-COUNTIFS($B$2:B1717,B1718,$E$2:E1717,"")),"")</f>
        <v>5</v>
      </c>
      <c r="G1718" s="46" t="str">
        <f>IF(F1718=1,COUNTIF($F$1:F1718,1),"")</f>
        <v/>
      </c>
      <c r="H1718" s="46">
        <f t="shared" si="82"/>
        <v>0</v>
      </c>
      <c r="I1718" s="46" t="b">
        <f t="shared" si="83"/>
        <v>0</v>
      </c>
      <c r="J1718" s="46" t="str">
        <f>IF(I1718=FALSE,"",B1718&amp;"@"&amp;COUNTIFS($B$2:B1718,B1718,$I$2:I1718,TRUE))</f>
        <v/>
      </c>
    </row>
    <row r="1719" spans="1:10">
      <c r="A1719" s="6" t="s">
        <v>527</v>
      </c>
      <c r="B1719" s="6" t="s">
        <v>1573</v>
      </c>
      <c r="C1719" s="6">
        <v>1</v>
      </c>
      <c r="D1719" s="6">
        <v>1</v>
      </c>
      <c r="E1719" s="46" t="str">
        <f t="shared" si="81"/>
        <v>기사임</v>
      </c>
      <c r="F1719" s="81">
        <f>IF(E1719="기사임",(COUNTIF($B$2:B1719,B1719)-COUNTIFS($B$2:B1718,B1719,$E$2:E1718,"")),"")</f>
        <v>3</v>
      </c>
      <c r="G1719" s="46" t="str">
        <f>IF(F1719=1,COUNTIF($F$1:F1719,1),"")</f>
        <v/>
      </c>
      <c r="H1719" s="46">
        <f t="shared" si="82"/>
        <v>0</v>
      </c>
      <c r="I1719" s="46" t="b">
        <f t="shared" si="83"/>
        <v>0</v>
      </c>
      <c r="J1719" s="46" t="str">
        <f>IF(I1719=FALSE,"",B1719&amp;"@"&amp;COUNTIFS($B$2:B1719,B1719,$I$2:I1719,TRUE))</f>
        <v/>
      </c>
    </row>
    <row r="1720" spans="1:10">
      <c r="A1720" s="6" t="s">
        <v>527</v>
      </c>
      <c r="B1720" s="6" t="s">
        <v>684</v>
      </c>
      <c r="C1720" s="6">
        <v>1</v>
      </c>
      <c r="D1720" s="6">
        <v>1</v>
      </c>
      <c r="E1720" s="46" t="str">
        <f t="shared" si="81"/>
        <v>기사임</v>
      </c>
      <c r="F1720" s="81">
        <f>IF(E1720="기사임",(COUNTIF($B$2:B1720,B1720)-COUNTIFS($B$2:B1719,B1720,$E$2:E1719,"")),"")</f>
        <v>24</v>
      </c>
      <c r="G1720" s="46" t="str">
        <f>IF(F1720=1,COUNTIF($F$1:F1720,1),"")</f>
        <v/>
      </c>
      <c r="H1720" s="46">
        <f t="shared" si="82"/>
        <v>1</v>
      </c>
      <c r="I1720" s="46" t="b">
        <f t="shared" si="83"/>
        <v>1</v>
      </c>
      <c r="J1720" s="46" t="str">
        <f>IF(I1720=FALSE,"",B1720&amp;"@"&amp;COUNTIFS($B$2:B1720,B1720,$I$2:I1720,TRUE))</f>
        <v>Malaysia@24</v>
      </c>
    </row>
    <row r="1721" spans="1:10">
      <c r="A1721" s="6" t="s">
        <v>527</v>
      </c>
      <c r="B1721" s="6" t="s">
        <v>680</v>
      </c>
      <c r="C1721" s="6">
        <v>1</v>
      </c>
      <c r="D1721" s="6">
        <v>1</v>
      </c>
      <c r="E1721" s="46" t="str">
        <f t="shared" si="81"/>
        <v>기사임</v>
      </c>
      <c r="F1721" s="81">
        <f>IF(E1721="기사임",(COUNTIF($B$2:B1721,B1721)-COUNTIFS($B$2:B1720,B1721,$E$2:E1720,"")),"")</f>
        <v>86</v>
      </c>
      <c r="G1721" s="46" t="str">
        <f>IF(F1721=1,COUNTIF($F$1:F1721,1),"")</f>
        <v/>
      </c>
      <c r="H1721" s="46">
        <f t="shared" si="82"/>
        <v>0</v>
      </c>
      <c r="I1721" s="46" t="b">
        <f t="shared" si="83"/>
        <v>0</v>
      </c>
      <c r="J1721" s="46" t="str">
        <f>IF(I1721=FALSE,"",B1721&amp;"@"&amp;COUNTIFS($B$2:B1721,B1721,$I$2:I1721,TRUE))</f>
        <v/>
      </c>
    </row>
    <row r="1722" spans="1:10">
      <c r="A1722" s="6" t="s">
        <v>527</v>
      </c>
      <c r="B1722" s="6" t="s">
        <v>675</v>
      </c>
      <c r="C1722" s="6">
        <v>1</v>
      </c>
      <c r="D1722" s="6">
        <v>1</v>
      </c>
      <c r="E1722" s="46" t="str">
        <f t="shared" si="81"/>
        <v>기사임</v>
      </c>
      <c r="F1722" s="81">
        <f>IF(E1722="기사임",(COUNTIF($B$2:B1722,B1722)-COUNTIFS($B$2:B1721,B1722,$E$2:E1721,"")),"")</f>
        <v>178</v>
      </c>
      <c r="G1722" s="46" t="str">
        <f>IF(F1722=1,COUNTIF($F$1:F1722,1),"")</f>
        <v/>
      </c>
      <c r="H1722" s="46">
        <f t="shared" si="82"/>
        <v>1</v>
      </c>
      <c r="I1722" s="46" t="b">
        <f t="shared" si="83"/>
        <v>1</v>
      </c>
      <c r="J1722" s="46" t="str">
        <f>IF(I1722=FALSE,"",B1722&amp;"@"&amp;COUNTIFS($B$2:B1722,B1722,$I$2:I1722,TRUE))</f>
        <v>South Korea@178</v>
      </c>
    </row>
    <row r="1723" spans="1:10">
      <c r="A1723" s="6" t="s">
        <v>527</v>
      </c>
      <c r="B1723" s="6" t="s">
        <v>703</v>
      </c>
      <c r="C1723" s="6">
        <v>1</v>
      </c>
      <c r="D1723" s="6">
        <v>1</v>
      </c>
      <c r="E1723" s="46" t="str">
        <f t="shared" si="81"/>
        <v>기사임</v>
      </c>
      <c r="F1723" s="81">
        <f>IF(E1723="기사임",(COUNTIF($B$2:B1723,B1723)-COUNTIFS($B$2:B1722,B1723,$E$2:E1722,"")),"")</f>
        <v>12</v>
      </c>
      <c r="G1723" s="46" t="str">
        <f>IF(F1723=1,COUNTIF($F$1:F1723,1),"")</f>
        <v/>
      </c>
      <c r="H1723" s="46">
        <f t="shared" si="82"/>
        <v>0</v>
      </c>
      <c r="I1723" s="46" t="b">
        <f t="shared" si="83"/>
        <v>0</v>
      </c>
      <c r="J1723" s="46" t="str">
        <f>IF(I1723=FALSE,"",B1723&amp;"@"&amp;COUNTIFS($B$2:B1723,B1723,$I$2:I1723,TRUE))</f>
        <v/>
      </c>
    </row>
    <row r="1724" spans="1:10">
      <c r="A1724" s="6" t="s">
        <v>527</v>
      </c>
      <c r="B1724" s="6" t="s">
        <v>698</v>
      </c>
      <c r="C1724" s="6">
        <v>1</v>
      </c>
      <c r="D1724" s="6">
        <v>1</v>
      </c>
      <c r="E1724" s="46" t="str">
        <f t="shared" si="81"/>
        <v>기사임</v>
      </c>
      <c r="F1724" s="81">
        <f>IF(E1724="기사임",(COUNTIF($B$2:B1724,B1724)-COUNTIFS($B$2:B1723,B1724,$E$2:E1723,"")),"")</f>
        <v>21</v>
      </c>
      <c r="G1724" s="46" t="str">
        <f>IF(F1724=1,COUNTIF($F$1:F1724,1),"")</f>
        <v/>
      </c>
      <c r="H1724" s="46">
        <f t="shared" si="82"/>
        <v>0</v>
      </c>
      <c r="I1724" s="46" t="b">
        <f t="shared" si="83"/>
        <v>0</v>
      </c>
      <c r="J1724" s="46" t="str">
        <f>IF(I1724=FALSE,"",B1724&amp;"@"&amp;COUNTIFS($B$2:B1724,B1724,$I$2:I1724,TRUE))</f>
        <v/>
      </c>
    </row>
    <row r="1725" spans="1:10">
      <c r="A1725" s="6" t="s">
        <v>527</v>
      </c>
      <c r="B1725" s="6" t="s">
        <v>1378</v>
      </c>
      <c r="C1725" s="6">
        <v>1</v>
      </c>
      <c r="D1725" s="6">
        <v>1</v>
      </c>
      <c r="E1725" s="46" t="str">
        <f t="shared" si="81"/>
        <v>기사임</v>
      </c>
      <c r="F1725" s="81">
        <f>IF(E1725="기사임",(COUNTIF($B$2:B1725,B1725)-COUNTIFS($B$2:B1724,B1725,$E$2:E1724,"")),"")</f>
        <v>3</v>
      </c>
      <c r="G1725" s="46" t="str">
        <f>IF(F1725=1,COUNTIF($F$1:F1725,1),"")</f>
        <v/>
      </c>
      <c r="H1725" s="46">
        <f t="shared" si="82"/>
        <v>0</v>
      </c>
      <c r="I1725" s="46" t="b">
        <f t="shared" si="83"/>
        <v>0</v>
      </c>
      <c r="J1725" s="46" t="str">
        <f>IF(I1725=FALSE,"",B1725&amp;"@"&amp;COUNTIFS($B$2:B1725,B1725,$I$2:I1725,TRUE))</f>
        <v/>
      </c>
    </row>
    <row r="1726" spans="1:10">
      <c r="A1726" s="6" t="s">
        <v>527</v>
      </c>
      <c r="B1726" s="6" t="s">
        <v>690</v>
      </c>
      <c r="C1726" s="6">
        <v>1</v>
      </c>
      <c r="D1726" s="6">
        <v>1</v>
      </c>
      <c r="E1726" s="46" t="str">
        <f t="shared" si="81"/>
        <v>기사임</v>
      </c>
      <c r="F1726" s="81">
        <f>IF(E1726="기사임",(COUNTIF($B$2:B1726,B1726)-COUNTIFS($B$2:B1725,B1726,$E$2:E1725,"")),"")</f>
        <v>55</v>
      </c>
      <c r="G1726" s="46" t="str">
        <f>IF(F1726=1,COUNTIF($F$1:F1726,1),"")</f>
        <v/>
      </c>
      <c r="H1726" s="46">
        <f t="shared" si="82"/>
        <v>0</v>
      </c>
      <c r="I1726" s="46" t="b">
        <f t="shared" si="83"/>
        <v>0</v>
      </c>
      <c r="J1726" s="46" t="str">
        <f>IF(I1726=FALSE,"",B1726&amp;"@"&amp;COUNTIFS($B$2:B1726,B1726,$I$2:I1726,TRUE))</f>
        <v/>
      </c>
    </row>
    <row r="1727" spans="1:10">
      <c r="A1727" s="6" t="s">
        <v>527</v>
      </c>
      <c r="B1727" s="6" t="s">
        <v>676</v>
      </c>
      <c r="C1727" s="6">
        <v>1</v>
      </c>
      <c r="D1727" s="6">
        <v>1</v>
      </c>
      <c r="E1727" s="46" t="str">
        <f t="shared" si="81"/>
        <v>기사임</v>
      </c>
      <c r="F1727" s="81">
        <f>IF(E1727="기사임",(COUNTIF($B$2:B1727,B1727)-COUNTIFS($B$2:B1726,B1727,$E$2:E1726,"")),"")</f>
        <v>166</v>
      </c>
      <c r="G1727" s="46" t="str">
        <f>IF(F1727=1,COUNTIF($F$1:F1727,1),"")</f>
        <v/>
      </c>
      <c r="H1727" s="46">
        <f t="shared" si="82"/>
        <v>0</v>
      </c>
      <c r="I1727" s="46" t="b">
        <f t="shared" si="83"/>
        <v>0</v>
      </c>
      <c r="J1727" s="46" t="str">
        <f>IF(I1727=FALSE,"",B1727&amp;"@"&amp;COUNTIFS($B$2:B1727,B1727,$I$2:I1727,TRUE))</f>
        <v/>
      </c>
    </row>
    <row r="1728" spans="1:10">
      <c r="A1728" s="6" t="s">
        <v>577</v>
      </c>
      <c r="B1728" s="6" t="s">
        <v>704</v>
      </c>
      <c r="C1728" s="6">
        <v>1</v>
      </c>
      <c r="D1728" s="6">
        <v>1</v>
      </c>
      <c r="E1728" s="46" t="str">
        <f t="shared" si="81"/>
        <v>기사임</v>
      </c>
      <c r="F1728" s="81">
        <f>IF(E1728="기사임",(COUNTIF($B$2:B1728,B1728)-COUNTIFS($B$2:B1727,B1728,$E$2:E1727,"")),"")</f>
        <v>9</v>
      </c>
      <c r="G1728" s="46" t="str">
        <f>IF(F1728=1,COUNTIF($F$1:F1728,1),"")</f>
        <v/>
      </c>
      <c r="H1728" s="46">
        <f t="shared" si="82"/>
        <v>0</v>
      </c>
      <c r="I1728" s="46" t="b">
        <f t="shared" si="83"/>
        <v>0</v>
      </c>
      <c r="J1728" s="46" t="str">
        <f>IF(I1728=FALSE,"",B1728&amp;"@"&amp;COUNTIFS($B$2:B1728,B1728,$I$2:I1728,TRUE))</f>
        <v/>
      </c>
    </row>
    <row r="1729" spans="1:10">
      <c r="A1729" s="6" t="s">
        <v>577</v>
      </c>
      <c r="B1729" s="6" t="s">
        <v>707</v>
      </c>
      <c r="C1729" s="6">
        <v>1</v>
      </c>
      <c r="D1729" s="6">
        <v>1</v>
      </c>
      <c r="E1729" s="46" t="str">
        <f t="shared" si="81"/>
        <v>기사임</v>
      </c>
      <c r="F1729" s="81">
        <f>IF(E1729="기사임",(COUNTIF($B$2:B1729,B1729)-COUNTIFS($B$2:B1728,B1729,$E$2:E1728,"")),"")</f>
        <v>11</v>
      </c>
      <c r="G1729" s="46" t="str">
        <f>IF(F1729=1,COUNTIF($F$1:F1729,1),"")</f>
        <v/>
      </c>
      <c r="H1729" s="46">
        <f t="shared" si="82"/>
        <v>0</v>
      </c>
      <c r="I1729" s="46" t="b">
        <f t="shared" si="83"/>
        <v>0</v>
      </c>
      <c r="J1729" s="46" t="str">
        <f>IF(I1729=FALSE,"",B1729&amp;"@"&amp;COUNTIFS($B$2:B1729,B1729,$I$2:I1729,TRUE))</f>
        <v/>
      </c>
    </row>
    <row r="1730" spans="1:10">
      <c r="A1730" s="6" t="s">
        <v>577</v>
      </c>
      <c r="B1730" s="6" t="s">
        <v>676</v>
      </c>
      <c r="C1730" s="6">
        <v>1</v>
      </c>
      <c r="D1730" s="6">
        <v>1</v>
      </c>
      <c r="E1730" s="46" t="str">
        <f t="shared" ref="E1730:E1793" si="84">IF(AND(LEFT(A1730,17)="/global/archives/",ISNUMBER(_xlfn.NUMBERVALUE(MID(A1730,18,1))),ISERROR(FIND("ckattempt",A1730)),ISERROR(FIND("preview",A1730))),"기사임","")</f>
        <v>기사임</v>
      </c>
      <c r="F1730" s="81">
        <f>IF(E1730="기사임",(COUNTIF($B$2:B1730,B1730)-COUNTIFS($B$2:B1729,B1730,$E$2:E1729,"")),"")</f>
        <v>167</v>
      </c>
      <c r="G1730" s="46" t="str">
        <f>IF(F1730=1,COUNTIF($F$1:F1730,1),"")</f>
        <v/>
      </c>
      <c r="H1730" s="46">
        <f t="shared" ref="H1730:H1793" si="85">COUNTIF($L$2:$L$4,B1730)</f>
        <v>0</v>
      </c>
      <c r="I1730" s="46" t="b">
        <f t="shared" si="83"/>
        <v>0</v>
      </c>
      <c r="J1730" s="46" t="str">
        <f>IF(I1730=FALSE,"",B1730&amp;"@"&amp;COUNTIFS($B$2:B1730,B1730,$I$2:I1730,TRUE))</f>
        <v/>
      </c>
    </row>
    <row r="1731" spans="1:10">
      <c r="A1731" s="6" t="s">
        <v>612</v>
      </c>
      <c r="B1731" s="6" t="s">
        <v>681</v>
      </c>
      <c r="C1731" s="6">
        <v>1</v>
      </c>
      <c r="D1731" s="6">
        <v>1</v>
      </c>
      <c r="E1731" s="46" t="str">
        <f t="shared" si="84"/>
        <v>기사임</v>
      </c>
      <c r="F1731" s="81">
        <f>IF(E1731="기사임",(COUNTIF($B$2:B1731,B1731)-COUNTIFS($B$2:B1730,B1731,$E$2:E1730,"")),"")</f>
        <v>41</v>
      </c>
      <c r="G1731" s="46" t="str">
        <f>IF(F1731=1,COUNTIF($F$1:F1731,1),"")</f>
        <v/>
      </c>
      <c r="H1731" s="46">
        <f t="shared" si="85"/>
        <v>0</v>
      </c>
      <c r="I1731" s="46" t="b">
        <f t="shared" ref="I1731:I1794" si="86">AND(H1731=1,F1731&gt;=1,F1731&lt;&gt;"")</f>
        <v>0</v>
      </c>
      <c r="J1731" s="46" t="str">
        <f>IF(I1731=FALSE,"",B1731&amp;"@"&amp;COUNTIFS($B$2:B1731,B1731,$I$2:I1731,TRUE))</f>
        <v/>
      </c>
    </row>
    <row r="1732" spans="1:10">
      <c r="A1732" s="6" t="s">
        <v>612</v>
      </c>
      <c r="B1732" s="6" t="s">
        <v>677</v>
      </c>
      <c r="C1732" s="6">
        <v>1</v>
      </c>
      <c r="D1732" s="6">
        <v>3</v>
      </c>
      <c r="E1732" s="46" t="str">
        <f t="shared" si="84"/>
        <v>기사임</v>
      </c>
      <c r="F1732" s="81">
        <f>IF(E1732="기사임",(COUNTIF($B$2:B1732,B1732)-COUNTIFS($B$2:B1731,B1732,$E$2:E1731,"")),"")</f>
        <v>141</v>
      </c>
      <c r="G1732" s="46" t="str">
        <f>IF(F1732=1,COUNTIF($F$1:F1732,1),"")</f>
        <v/>
      </c>
      <c r="H1732" s="46">
        <f t="shared" si="85"/>
        <v>0</v>
      </c>
      <c r="I1732" s="46" t="b">
        <f t="shared" si="86"/>
        <v>0</v>
      </c>
      <c r="J1732" s="46" t="str">
        <f>IF(I1732=FALSE,"",B1732&amp;"@"&amp;COUNTIFS($B$2:B1732,B1732,$I$2:I1732,TRUE))</f>
        <v/>
      </c>
    </row>
    <row r="1733" spans="1:10">
      <c r="A1733" s="6" t="s">
        <v>612</v>
      </c>
      <c r="B1733" s="6" t="s">
        <v>680</v>
      </c>
      <c r="C1733" s="6">
        <v>1</v>
      </c>
      <c r="D1733" s="6">
        <v>2</v>
      </c>
      <c r="E1733" s="46" t="str">
        <f t="shared" si="84"/>
        <v>기사임</v>
      </c>
      <c r="F1733" s="81">
        <f>IF(E1733="기사임",(COUNTIF($B$2:B1733,B1733)-COUNTIFS($B$2:B1732,B1733,$E$2:E1732,"")),"")</f>
        <v>87</v>
      </c>
      <c r="G1733" s="46" t="str">
        <f>IF(F1733=1,COUNTIF($F$1:F1733,1),"")</f>
        <v/>
      </c>
      <c r="H1733" s="46">
        <f t="shared" si="85"/>
        <v>0</v>
      </c>
      <c r="I1733" s="46" t="b">
        <f t="shared" si="86"/>
        <v>0</v>
      </c>
      <c r="J1733" s="46" t="str">
        <f>IF(I1733=FALSE,"",B1733&amp;"@"&amp;COUNTIFS($B$2:B1733,B1733,$I$2:I1733,TRUE))</f>
        <v/>
      </c>
    </row>
    <row r="1734" spans="1:10">
      <c r="A1734" s="6" t="s">
        <v>596</v>
      </c>
      <c r="B1734" s="6" t="s">
        <v>678</v>
      </c>
      <c r="C1734" s="6">
        <v>1</v>
      </c>
      <c r="D1734" s="6">
        <v>1</v>
      </c>
      <c r="E1734" s="46" t="str">
        <f t="shared" si="84"/>
        <v>기사임</v>
      </c>
      <c r="F1734" s="81">
        <f>IF(E1734="기사임",(COUNTIF($B$2:B1734,B1734)-COUNTIFS($B$2:B1733,B1734,$E$2:E1733,"")),"")</f>
        <v>66</v>
      </c>
      <c r="G1734" s="46" t="str">
        <f>IF(F1734=1,COUNTIF($F$1:F1734,1),"")</f>
        <v/>
      </c>
      <c r="H1734" s="46">
        <f t="shared" si="85"/>
        <v>0</v>
      </c>
      <c r="I1734" s="46" t="b">
        <f t="shared" si="86"/>
        <v>0</v>
      </c>
      <c r="J1734" s="46" t="str">
        <f>IF(I1734=FALSE,"",B1734&amp;"@"&amp;COUNTIFS($B$2:B1734,B1734,$I$2:I1734,TRUE))</f>
        <v/>
      </c>
    </row>
    <row r="1735" spans="1:10">
      <c r="A1735" s="6" t="s">
        <v>596</v>
      </c>
      <c r="B1735" s="6" t="s">
        <v>684</v>
      </c>
      <c r="C1735" s="6">
        <v>1</v>
      </c>
      <c r="D1735" s="6">
        <v>1</v>
      </c>
      <c r="E1735" s="46" t="str">
        <f t="shared" si="84"/>
        <v>기사임</v>
      </c>
      <c r="F1735" s="81">
        <f>IF(E1735="기사임",(COUNTIF($B$2:B1735,B1735)-COUNTIFS($B$2:B1734,B1735,$E$2:E1734,"")),"")</f>
        <v>25</v>
      </c>
      <c r="G1735" s="46" t="str">
        <f>IF(F1735=1,COUNTIF($F$1:F1735,1),"")</f>
        <v/>
      </c>
      <c r="H1735" s="46">
        <f t="shared" si="85"/>
        <v>1</v>
      </c>
      <c r="I1735" s="46" t="b">
        <f t="shared" si="86"/>
        <v>1</v>
      </c>
      <c r="J1735" s="46" t="str">
        <f>IF(I1735=FALSE,"",B1735&amp;"@"&amp;COUNTIFS($B$2:B1735,B1735,$I$2:I1735,TRUE))</f>
        <v>Malaysia@25</v>
      </c>
    </row>
    <row r="1736" spans="1:10">
      <c r="A1736" s="6" t="s">
        <v>596</v>
      </c>
      <c r="B1736" s="6" t="s">
        <v>680</v>
      </c>
      <c r="C1736" s="6">
        <v>1</v>
      </c>
      <c r="D1736" s="6">
        <v>1</v>
      </c>
      <c r="E1736" s="46" t="str">
        <f t="shared" si="84"/>
        <v>기사임</v>
      </c>
      <c r="F1736" s="81">
        <f>IF(E1736="기사임",(COUNTIF($B$2:B1736,B1736)-COUNTIFS($B$2:B1735,B1736,$E$2:E1735,"")),"")</f>
        <v>88</v>
      </c>
      <c r="G1736" s="46" t="str">
        <f>IF(F1736=1,COUNTIF($F$1:F1736,1),"")</f>
        <v/>
      </c>
      <c r="H1736" s="46">
        <f t="shared" si="85"/>
        <v>0</v>
      </c>
      <c r="I1736" s="46" t="b">
        <f t="shared" si="86"/>
        <v>0</v>
      </c>
      <c r="J1736" s="46" t="str">
        <f>IF(I1736=FALSE,"",B1736&amp;"@"&amp;COUNTIFS($B$2:B1736,B1736,$I$2:I1736,TRUE))</f>
        <v/>
      </c>
    </row>
    <row r="1737" spans="1:10">
      <c r="A1737" s="6" t="s">
        <v>596</v>
      </c>
      <c r="B1737" s="6" t="s">
        <v>695</v>
      </c>
      <c r="C1737" s="6">
        <v>1</v>
      </c>
      <c r="D1737" s="6">
        <v>1</v>
      </c>
      <c r="E1737" s="46" t="str">
        <f t="shared" si="84"/>
        <v>기사임</v>
      </c>
      <c r="F1737" s="81">
        <f>IF(E1737="기사임",(COUNTIF($B$2:B1737,B1737)-COUNTIFS($B$2:B1736,B1737,$E$2:E1736,"")),"")</f>
        <v>18</v>
      </c>
      <c r="G1737" s="46" t="str">
        <f>IF(F1737=1,COUNTIF($F$1:F1737,1),"")</f>
        <v/>
      </c>
      <c r="H1737" s="46">
        <f t="shared" si="85"/>
        <v>0</v>
      </c>
      <c r="I1737" s="46" t="b">
        <f t="shared" si="86"/>
        <v>0</v>
      </c>
      <c r="J1737" s="46" t="str">
        <f>IF(I1737=FALSE,"",B1737&amp;"@"&amp;COUNTIFS($B$2:B1737,B1737,$I$2:I1737,TRUE))</f>
        <v/>
      </c>
    </row>
    <row r="1738" spans="1:10">
      <c r="A1738" s="6" t="s">
        <v>596</v>
      </c>
      <c r="B1738" s="6" t="s">
        <v>690</v>
      </c>
      <c r="C1738" s="6">
        <v>1</v>
      </c>
      <c r="D1738" s="6">
        <v>1</v>
      </c>
      <c r="E1738" s="46" t="str">
        <f t="shared" si="84"/>
        <v>기사임</v>
      </c>
      <c r="F1738" s="81">
        <f>IF(E1738="기사임",(COUNTIF($B$2:B1738,B1738)-COUNTIFS($B$2:B1737,B1738,$E$2:E1737,"")),"")</f>
        <v>56</v>
      </c>
      <c r="G1738" s="46" t="str">
        <f>IF(F1738=1,COUNTIF($F$1:F1738,1),"")</f>
        <v/>
      </c>
      <c r="H1738" s="46">
        <f t="shared" si="85"/>
        <v>0</v>
      </c>
      <c r="I1738" s="46" t="b">
        <f t="shared" si="86"/>
        <v>0</v>
      </c>
      <c r="J1738" s="46" t="str">
        <f>IF(I1738=FALSE,"",B1738&amp;"@"&amp;COUNTIFS($B$2:B1738,B1738,$I$2:I1738,TRUE))</f>
        <v/>
      </c>
    </row>
    <row r="1739" spans="1:10">
      <c r="A1739" s="6" t="s">
        <v>555</v>
      </c>
      <c r="B1739" s="6" t="s">
        <v>679</v>
      </c>
      <c r="C1739" s="6">
        <v>1</v>
      </c>
      <c r="D1739" s="6">
        <v>1</v>
      </c>
      <c r="E1739" s="46" t="str">
        <f t="shared" si="84"/>
        <v>기사임</v>
      </c>
      <c r="F1739" s="81">
        <f>IF(E1739="기사임",(COUNTIF($B$2:B1739,B1739)-COUNTIFS($B$2:B1738,B1739,$E$2:E1738,"")),"")</f>
        <v>43</v>
      </c>
      <c r="G1739" s="46" t="str">
        <f>IF(F1739=1,COUNTIF($F$1:F1739,1),"")</f>
        <v/>
      </c>
      <c r="H1739" s="46">
        <f t="shared" si="85"/>
        <v>0</v>
      </c>
      <c r="I1739" s="46" t="b">
        <f t="shared" si="86"/>
        <v>0</v>
      </c>
      <c r="J1739" s="46" t="str">
        <f>IF(I1739=FALSE,"",B1739&amp;"@"&amp;COUNTIFS($B$2:B1739,B1739,$I$2:I1739,TRUE))</f>
        <v/>
      </c>
    </row>
    <row r="1740" spans="1:10">
      <c r="A1740" s="6" t="s">
        <v>555</v>
      </c>
      <c r="B1740" s="6" t="s">
        <v>682</v>
      </c>
      <c r="C1740" s="6">
        <v>1</v>
      </c>
      <c r="D1740" s="6">
        <v>1</v>
      </c>
      <c r="E1740" s="46" t="str">
        <f t="shared" si="84"/>
        <v>기사임</v>
      </c>
      <c r="F1740" s="81">
        <f>IF(E1740="기사임",(COUNTIF($B$2:B1740,B1740)-COUNTIFS($B$2:B1739,B1740,$E$2:E1739,"")),"")</f>
        <v>33</v>
      </c>
      <c r="G1740" s="46" t="str">
        <f>IF(F1740=1,COUNTIF($F$1:F1740,1),"")</f>
        <v/>
      </c>
      <c r="H1740" s="46">
        <f t="shared" si="85"/>
        <v>0</v>
      </c>
      <c r="I1740" s="46" t="b">
        <f t="shared" si="86"/>
        <v>0</v>
      </c>
      <c r="J1740" s="46" t="str">
        <f>IF(I1740=FALSE,"",B1740&amp;"@"&amp;COUNTIFS($B$2:B1740,B1740,$I$2:I1740,TRUE))</f>
        <v/>
      </c>
    </row>
    <row r="1741" spans="1:10">
      <c r="A1741" s="6" t="s">
        <v>555</v>
      </c>
      <c r="B1741" s="6" t="s">
        <v>680</v>
      </c>
      <c r="C1741" s="6">
        <v>1</v>
      </c>
      <c r="D1741" s="6">
        <v>2</v>
      </c>
      <c r="E1741" s="46" t="str">
        <f t="shared" si="84"/>
        <v>기사임</v>
      </c>
      <c r="F1741" s="81">
        <f>IF(E1741="기사임",(COUNTIF($B$2:B1741,B1741)-COUNTIFS($B$2:B1740,B1741,$E$2:E1740,"")),"")</f>
        <v>89</v>
      </c>
      <c r="G1741" s="46" t="str">
        <f>IF(F1741=1,COUNTIF($F$1:F1741,1),"")</f>
        <v/>
      </c>
      <c r="H1741" s="46">
        <f t="shared" si="85"/>
        <v>0</v>
      </c>
      <c r="I1741" s="46" t="b">
        <f t="shared" si="86"/>
        <v>0</v>
      </c>
      <c r="J1741" s="46" t="str">
        <f>IF(I1741=FALSE,"",B1741&amp;"@"&amp;COUNTIFS($B$2:B1741,B1741,$I$2:I1741,TRUE))</f>
        <v/>
      </c>
    </row>
    <row r="1742" spans="1:10">
      <c r="A1742" s="6" t="s">
        <v>555</v>
      </c>
      <c r="B1742" s="6" t="s">
        <v>690</v>
      </c>
      <c r="C1742" s="6">
        <v>1</v>
      </c>
      <c r="D1742" s="6">
        <v>1</v>
      </c>
      <c r="E1742" s="46" t="str">
        <f t="shared" si="84"/>
        <v>기사임</v>
      </c>
      <c r="F1742" s="81">
        <f>IF(E1742="기사임",(COUNTIF($B$2:B1742,B1742)-COUNTIFS($B$2:B1741,B1742,$E$2:E1741,"")),"")</f>
        <v>57</v>
      </c>
      <c r="G1742" s="46" t="str">
        <f>IF(F1742=1,COUNTIF($F$1:F1742,1),"")</f>
        <v/>
      </c>
      <c r="H1742" s="46">
        <f t="shared" si="85"/>
        <v>0</v>
      </c>
      <c r="I1742" s="46" t="b">
        <f t="shared" si="86"/>
        <v>0</v>
      </c>
      <c r="J1742" s="46" t="str">
        <f>IF(I1742=FALSE,"",B1742&amp;"@"&amp;COUNTIFS($B$2:B1742,B1742,$I$2:I1742,TRUE))</f>
        <v/>
      </c>
    </row>
    <row r="1743" spans="1:10">
      <c r="A1743" s="6" t="s">
        <v>1964</v>
      </c>
      <c r="B1743" s="6" t="s">
        <v>688</v>
      </c>
      <c r="C1743" s="6">
        <v>1</v>
      </c>
      <c r="D1743" s="6">
        <v>1</v>
      </c>
      <c r="E1743" s="46" t="str">
        <f t="shared" si="84"/>
        <v>기사임</v>
      </c>
      <c r="F1743" s="81">
        <f>IF(E1743="기사임",(COUNTIF($B$2:B1743,B1743)-COUNTIFS($B$2:B1742,B1743,$E$2:E1742,"")),"")</f>
        <v>42</v>
      </c>
      <c r="G1743" s="46" t="str">
        <f>IF(F1743=1,COUNTIF($F$1:F1743,1),"")</f>
        <v/>
      </c>
      <c r="H1743" s="46">
        <f t="shared" si="85"/>
        <v>0</v>
      </c>
      <c r="I1743" s="46" t="b">
        <f t="shared" si="86"/>
        <v>0</v>
      </c>
      <c r="J1743" s="46" t="str">
        <f>IF(I1743=FALSE,"",B1743&amp;"@"&amp;COUNTIFS($B$2:B1743,B1743,$I$2:I1743,TRUE))</f>
        <v/>
      </c>
    </row>
    <row r="1744" spans="1:10">
      <c r="A1744" s="6" t="s">
        <v>1964</v>
      </c>
      <c r="B1744" s="6" t="s">
        <v>680</v>
      </c>
      <c r="C1744" s="6">
        <v>1</v>
      </c>
      <c r="D1744" s="6">
        <v>1</v>
      </c>
      <c r="E1744" s="46" t="str">
        <f t="shared" si="84"/>
        <v>기사임</v>
      </c>
      <c r="F1744" s="81">
        <f>IF(E1744="기사임",(COUNTIF($B$2:B1744,B1744)-COUNTIFS($B$2:B1743,B1744,$E$2:E1743,"")),"")</f>
        <v>90</v>
      </c>
      <c r="G1744" s="46" t="str">
        <f>IF(F1744=1,COUNTIF($F$1:F1744,1),"")</f>
        <v/>
      </c>
      <c r="H1744" s="46">
        <f t="shared" si="85"/>
        <v>0</v>
      </c>
      <c r="I1744" s="46" t="b">
        <f t="shared" si="86"/>
        <v>0</v>
      </c>
      <c r="J1744" s="46" t="str">
        <f>IF(I1744=FALSE,"",B1744&amp;"@"&amp;COUNTIFS($B$2:B1744,B1744,$I$2:I1744,TRUE))</f>
        <v/>
      </c>
    </row>
    <row r="1745" spans="1:10">
      <c r="A1745" s="6" t="s">
        <v>1964</v>
      </c>
      <c r="B1745" s="6" t="s">
        <v>675</v>
      </c>
      <c r="C1745" s="6">
        <v>1</v>
      </c>
      <c r="D1745" s="6">
        <v>2</v>
      </c>
      <c r="E1745" s="46" t="str">
        <f t="shared" si="84"/>
        <v>기사임</v>
      </c>
      <c r="F1745" s="81">
        <f>IF(E1745="기사임",(COUNTIF($B$2:B1745,B1745)-COUNTIFS($B$2:B1744,B1745,$E$2:E1744,"")),"")</f>
        <v>179</v>
      </c>
      <c r="G1745" s="46" t="str">
        <f>IF(F1745=1,COUNTIF($F$1:F1745,1),"")</f>
        <v/>
      </c>
      <c r="H1745" s="46">
        <f t="shared" si="85"/>
        <v>1</v>
      </c>
      <c r="I1745" s="46" t="b">
        <f t="shared" si="86"/>
        <v>1</v>
      </c>
      <c r="J1745" s="46" t="str">
        <f>IF(I1745=FALSE,"",B1745&amp;"@"&amp;COUNTIFS($B$2:B1745,B1745,$I$2:I1745,TRUE))</f>
        <v>South Korea@179</v>
      </c>
    </row>
    <row r="1746" spans="1:10">
      <c r="A1746" s="6" t="s">
        <v>659</v>
      </c>
      <c r="B1746" s="6" t="s">
        <v>682</v>
      </c>
      <c r="C1746" s="6">
        <v>1</v>
      </c>
      <c r="D1746" s="6">
        <v>1</v>
      </c>
      <c r="E1746" s="46" t="str">
        <f t="shared" si="84"/>
        <v>기사임</v>
      </c>
      <c r="F1746" s="81">
        <f>IF(E1746="기사임",(COUNTIF($B$2:B1746,B1746)-COUNTIFS($B$2:B1745,B1746,$E$2:E1745,"")),"")</f>
        <v>34</v>
      </c>
      <c r="G1746" s="46" t="str">
        <f>IF(F1746=1,COUNTIF($F$1:F1746,1),"")</f>
        <v/>
      </c>
      <c r="H1746" s="46">
        <f t="shared" si="85"/>
        <v>0</v>
      </c>
      <c r="I1746" s="46" t="b">
        <f t="shared" si="86"/>
        <v>0</v>
      </c>
      <c r="J1746" s="46" t="str">
        <f>IF(I1746=FALSE,"",B1746&amp;"@"&amp;COUNTIFS($B$2:B1746,B1746,$I$2:I1746,TRUE))</f>
        <v/>
      </c>
    </row>
    <row r="1747" spans="1:10">
      <c r="A1747" s="6" t="s">
        <v>659</v>
      </c>
      <c r="B1747" s="6" t="s">
        <v>1349</v>
      </c>
      <c r="C1747" s="6">
        <v>1</v>
      </c>
      <c r="D1747" s="6">
        <v>1</v>
      </c>
      <c r="E1747" s="46" t="str">
        <f t="shared" si="84"/>
        <v>기사임</v>
      </c>
      <c r="F1747" s="81">
        <f>IF(E1747="기사임",(COUNTIF($B$2:B1747,B1747)-COUNTIFS($B$2:B1746,B1747,$E$2:E1746,"")),"")</f>
        <v>2</v>
      </c>
      <c r="G1747" s="46" t="str">
        <f>IF(F1747=1,COUNTIF($F$1:F1747,1),"")</f>
        <v/>
      </c>
      <c r="H1747" s="46">
        <f t="shared" si="85"/>
        <v>0</v>
      </c>
      <c r="I1747" s="46" t="b">
        <f t="shared" si="86"/>
        <v>0</v>
      </c>
      <c r="J1747" s="46" t="str">
        <f>IF(I1747=FALSE,"",B1747&amp;"@"&amp;COUNTIFS($B$2:B1747,B1747,$I$2:I1747,TRUE))</f>
        <v/>
      </c>
    </row>
    <row r="1748" spans="1:10">
      <c r="A1748" s="6" t="s">
        <v>659</v>
      </c>
      <c r="B1748" s="6" t="s">
        <v>693</v>
      </c>
      <c r="C1748" s="6">
        <v>1</v>
      </c>
      <c r="D1748" s="6">
        <v>1</v>
      </c>
      <c r="E1748" s="46" t="str">
        <f t="shared" si="84"/>
        <v>기사임</v>
      </c>
      <c r="F1748" s="81">
        <f>IF(E1748="기사임",(COUNTIF($B$2:B1748,B1748)-COUNTIFS($B$2:B1747,B1748,$E$2:E1747,"")),"")</f>
        <v>16</v>
      </c>
      <c r="G1748" s="46" t="str">
        <f>IF(F1748=1,COUNTIF($F$1:F1748,1),"")</f>
        <v/>
      </c>
      <c r="H1748" s="46">
        <f t="shared" si="85"/>
        <v>0</v>
      </c>
      <c r="I1748" s="46" t="b">
        <f t="shared" si="86"/>
        <v>0</v>
      </c>
      <c r="J1748" s="46" t="str">
        <f>IF(I1748=FALSE,"",B1748&amp;"@"&amp;COUNTIFS($B$2:B1748,B1748,$I$2:I1748,TRUE))</f>
        <v/>
      </c>
    </row>
    <row r="1749" spans="1:10">
      <c r="A1749" s="6" t="s">
        <v>659</v>
      </c>
      <c r="B1749" s="6" t="s">
        <v>675</v>
      </c>
      <c r="C1749" s="6">
        <v>1</v>
      </c>
      <c r="D1749" s="6">
        <v>1</v>
      </c>
      <c r="E1749" s="46" t="str">
        <f t="shared" si="84"/>
        <v>기사임</v>
      </c>
      <c r="F1749" s="81">
        <f>IF(E1749="기사임",(COUNTIF($B$2:B1749,B1749)-COUNTIFS($B$2:B1748,B1749,$E$2:E1748,"")),"")</f>
        <v>180</v>
      </c>
      <c r="G1749" s="46" t="str">
        <f>IF(F1749=1,COUNTIF($F$1:F1749,1),"")</f>
        <v/>
      </c>
      <c r="H1749" s="46">
        <f t="shared" si="85"/>
        <v>1</v>
      </c>
      <c r="I1749" s="46" t="b">
        <f t="shared" si="86"/>
        <v>1</v>
      </c>
      <c r="J1749" s="46" t="str">
        <f>IF(I1749=FALSE,"",B1749&amp;"@"&amp;COUNTIFS($B$2:B1749,B1749,$I$2:I1749,TRUE))</f>
        <v>South Korea@180</v>
      </c>
    </row>
    <row r="1750" spans="1:10">
      <c r="A1750" s="6" t="s">
        <v>659</v>
      </c>
      <c r="B1750" s="6" t="s">
        <v>690</v>
      </c>
      <c r="C1750" s="6">
        <v>1</v>
      </c>
      <c r="D1750" s="6">
        <v>1</v>
      </c>
      <c r="E1750" s="46" t="str">
        <f t="shared" si="84"/>
        <v>기사임</v>
      </c>
      <c r="F1750" s="81">
        <f>IF(E1750="기사임",(COUNTIF($B$2:B1750,B1750)-COUNTIFS($B$2:B1749,B1750,$E$2:E1749,"")),"")</f>
        <v>58</v>
      </c>
      <c r="G1750" s="46" t="str">
        <f>IF(F1750=1,COUNTIF($F$1:F1750,1),"")</f>
        <v/>
      </c>
      <c r="H1750" s="46">
        <f t="shared" si="85"/>
        <v>0</v>
      </c>
      <c r="I1750" s="46" t="b">
        <f t="shared" si="86"/>
        <v>0</v>
      </c>
      <c r="J1750" s="46" t="str">
        <f>IF(I1750=FALSE,"",B1750&amp;"@"&amp;COUNTIFS($B$2:B1750,B1750,$I$2:I1750,TRUE))</f>
        <v/>
      </c>
    </row>
    <row r="1751" spans="1:10">
      <c r="A1751" s="6" t="s">
        <v>1180</v>
      </c>
      <c r="B1751" s="6" t="s">
        <v>686</v>
      </c>
      <c r="C1751" s="6">
        <v>1</v>
      </c>
      <c r="D1751" s="6">
        <v>1</v>
      </c>
      <c r="E1751" s="46" t="str">
        <f t="shared" si="84"/>
        <v>기사임</v>
      </c>
      <c r="F1751" s="81">
        <f>IF(E1751="기사임",(COUNTIF($B$2:B1751,B1751)-COUNTIFS($B$2:B1750,B1751,$E$2:E1750,"")),"")</f>
        <v>14</v>
      </c>
      <c r="G1751" s="46" t="str">
        <f>IF(F1751=1,COUNTIF($F$1:F1751,1),"")</f>
        <v/>
      </c>
      <c r="H1751" s="46">
        <f t="shared" si="85"/>
        <v>0</v>
      </c>
      <c r="I1751" s="46" t="b">
        <f t="shared" si="86"/>
        <v>0</v>
      </c>
      <c r="J1751" s="46" t="str">
        <f>IF(I1751=FALSE,"",B1751&amp;"@"&amp;COUNTIFS($B$2:B1751,B1751,$I$2:I1751,TRUE))</f>
        <v/>
      </c>
    </row>
    <row r="1752" spans="1:10">
      <c r="A1752" s="6" t="s">
        <v>520</v>
      </c>
      <c r="B1752" s="6" t="s">
        <v>691</v>
      </c>
      <c r="C1752" s="6">
        <v>1</v>
      </c>
      <c r="D1752" s="6">
        <v>1</v>
      </c>
      <c r="E1752" s="46" t="str">
        <f t="shared" si="84"/>
        <v>기사임</v>
      </c>
      <c r="F1752" s="81">
        <f>IF(E1752="기사임",(COUNTIF($B$2:B1752,B1752)-COUNTIFS($B$2:B1751,B1752,$E$2:E1751,"")),"")</f>
        <v>22</v>
      </c>
      <c r="G1752" s="46" t="str">
        <f>IF(F1752=1,COUNTIF($F$1:F1752,1),"")</f>
        <v/>
      </c>
      <c r="H1752" s="46">
        <f t="shared" si="85"/>
        <v>0</v>
      </c>
      <c r="I1752" s="46" t="b">
        <f t="shared" si="86"/>
        <v>0</v>
      </c>
      <c r="J1752" s="46" t="str">
        <f>IF(I1752=FALSE,"",B1752&amp;"@"&amp;COUNTIFS($B$2:B1752,B1752,$I$2:I1752,TRUE))</f>
        <v/>
      </c>
    </row>
    <row r="1753" spans="1:10">
      <c r="A1753" s="6" t="s">
        <v>520</v>
      </c>
      <c r="B1753" s="6" t="s">
        <v>1182</v>
      </c>
      <c r="C1753" s="6">
        <v>1</v>
      </c>
      <c r="D1753" s="6">
        <v>1</v>
      </c>
      <c r="E1753" s="46" t="str">
        <f t="shared" si="84"/>
        <v>기사임</v>
      </c>
      <c r="F1753" s="81">
        <f>IF(E1753="기사임",(COUNTIF($B$2:B1753,B1753)-COUNTIFS($B$2:B1752,B1753,$E$2:E1752,"")),"")</f>
        <v>2</v>
      </c>
      <c r="G1753" s="46" t="str">
        <f>IF(F1753=1,COUNTIF($F$1:F1753,1),"")</f>
        <v/>
      </c>
      <c r="H1753" s="46">
        <f t="shared" si="85"/>
        <v>0</v>
      </c>
      <c r="I1753" s="46" t="b">
        <f t="shared" si="86"/>
        <v>0</v>
      </c>
      <c r="J1753" s="46" t="str">
        <f>IF(I1753=FALSE,"",B1753&amp;"@"&amp;COUNTIFS($B$2:B1753,B1753,$I$2:I1753,TRUE))</f>
        <v/>
      </c>
    </row>
    <row r="1754" spans="1:10">
      <c r="A1754" s="6" t="s">
        <v>520</v>
      </c>
      <c r="B1754" s="6" t="s">
        <v>704</v>
      </c>
      <c r="C1754" s="6">
        <v>1</v>
      </c>
      <c r="D1754" s="6">
        <v>2</v>
      </c>
      <c r="E1754" s="46" t="str">
        <f t="shared" si="84"/>
        <v>기사임</v>
      </c>
      <c r="F1754" s="81">
        <f>IF(E1754="기사임",(COUNTIF($B$2:B1754,B1754)-COUNTIFS($B$2:B1753,B1754,$E$2:E1753,"")),"")</f>
        <v>10</v>
      </c>
      <c r="G1754" s="46" t="str">
        <f>IF(F1754=1,COUNTIF($F$1:F1754,1),"")</f>
        <v/>
      </c>
      <c r="H1754" s="46">
        <f t="shared" si="85"/>
        <v>0</v>
      </c>
      <c r="I1754" s="46" t="b">
        <f t="shared" si="86"/>
        <v>0</v>
      </c>
      <c r="J1754" s="46" t="str">
        <f>IF(I1754=FALSE,"",B1754&amp;"@"&amp;COUNTIFS($B$2:B1754,B1754,$I$2:I1754,TRUE))</f>
        <v/>
      </c>
    </row>
    <row r="1755" spans="1:10">
      <c r="A1755" s="6" t="s">
        <v>520</v>
      </c>
      <c r="B1755" s="6" t="s">
        <v>685</v>
      </c>
      <c r="C1755" s="6">
        <v>1</v>
      </c>
      <c r="D1755" s="6">
        <v>1</v>
      </c>
      <c r="E1755" s="46" t="str">
        <f t="shared" si="84"/>
        <v>기사임</v>
      </c>
      <c r="F1755" s="81">
        <f>IF(E1755="기사임",(COUNTIF($B$2:B1755,B1755)-COUNTIFS($B$2:B1754,B1755,$E$2:E1754,"")),"")</f>
        <v>20</v>
      </c>
      <c r="G1755" s="46" t="str">
        <f>IF(F1755=1,COUNTIF($F$1:F1755,1),"")</f>
        <v/>
      </c>
      <c r="H1755" s="46">
        <f t="shared" si="85"/>
        <v>0</v>
      </c>
      <c r="I1755" s="46" t="b">
        <f t="shared" si="86"/>
        <v>0</v>
      </c>
      <c r="J1755" s="46" t="str">
        <f>IF(I1755=FALSE,"",B1755&amp;"@"&amp;COUNTIFS($B$2:B1755,B1755,$I$2:I1755,TRUE))</f>
        <v/>
      </c>
    </row>
    <row r="1756" spans="1:10">
      <c r="A1756" s="6" t="s">
        <v>520</v>
      </c>
      <c r="B1756" s="6" t="s">
        <v>682</v>
      </c>
      <c r="C1756" s="6">
        <v>1</v>
      </c>
      <c r="D1756" s="6">
        <v>1</v>
      </c>
      <c r="E1756" s="46" t="str">
        <f t="shared" si="84"/>
        <v>기사임</v>
      </c>
      <c r="F1756" s="81">
        <f>IF(E1756="기사임",(COUNTIF($B$2:B1756,B1756)-COUNTIFS($B$2:B1755,B1756,$E$2:E1755,"")),"")</f>
        <v>35</v>
      </c>
      <c r="G1756" s="46" t="str">
        <f>IF(F1756=1,COUNTIF($F$1:F1756,1),"")</f>
        <v/>
      </c>
      <c r="H1756" s="46">
        <f t="shared" si="85"/>
        <v>0</v>
      </c>
      <c r="I1756" s="46" t="b">
        <f t="shared" si="86"/>
        <v>0</v>
      </c>
      <c r="J1756" s="46" t="str">
        <f>IF(I1756=FALSE,"",B1756&amp;"@"&amp;COUNTIFS($B$2:B1756,B1756,$I$2:I1756,TRUE))</f>
        <v/>
      </c>
    </row>
    <row r="1757" spans="1:10">
      <c r="A1757" s="6" t="s">
        <v>520</v>
      </c>
      <c r="B1757" s="6" t="s">
        <v>678</v>
      </c>
      <c r="C1757" s="6">
        <v>1</v>
      </c>
      <c r="D1757" s="6">
        <v>1</v>
      </c>
      <c r="E1757" s="46" t="str">
        <f t="shared" si="84"/>
        <v>기사임</v>
      </c>
      <c r="F1757" s="81">
        <f>IF(E1757="기사임",(COUNTIF($B$2:B1757,B1757)-COUNTIFS($B$2:B1756,B1757,$E$2:E1756,"")),"")</f>
        <v>67</v>
      </c>
      <c r="G1757" s="46" t="str">
        <f>IF(F1757=1,COUNTIF($F$1:F1757,1),"")</f>
        <v/>
      </c>
      <c r="H1757" s="46">
        <f t="shared" si="85"/>
        <v>0</v>
      </c>
      <c r="I1757" s="46" t="b">
        <f t="shared" si="86"/>
        <v>0</v>
      </c>
      <c r="J1757" s="46" t="str">
        <f>IF(I1757=FALSE,"",B1757&amp;"@"&amp;COUNTIFS($B$2:B1757,B1757,$I$2:I1757,TRUE))</f>
        <v/>
      </c>
    </row>
    <row r="1758" spans="1:10">
      <c r="A1758" s="6" t="s">
        <v>520</v>
      </c>
      <c r="B1758" s="6" t="s">
        <v>1349</v>
      </c>
      <c r="C1758" s="6">
        <v>1</v>
      </c>
      <c r="D1758" s="6">
        <v>1</v>
      </c>
      <c r="E1758" s="46" t="str">
        <f t="shared" si="84"/>
        <v>기사임</v>
      </c>
      <c r="F1758" s="81">
        <f>IF(E1758="기사임",(COUNTIF($B$2:B1758,B1758)-COUNTIFS($B$2:B1757,B1758,$E$2:E1757,"")),"")</f>
        <v>3</v>
      </c>
      <c r="G1758" s="46" t="str">
        <f>IF(F1758=1,COUNTIF($F$1:F1758,1),"")</f>
        <v/>
      </c>
      <c r="H1758" s="46">
        <f t="shared" si="85"/>
        <v>0</v>
      </c>
      <c r="I1758" s="46" t="b">
        <f t="shared" si="86"/>
        <v>0</v>
      </c>
      <c r="J1758" s="46" t="str">
        <f>IF(I1758=FALSE,"",B1758&amp;"@"&amp;COUNTIFS($B$2:B1758,B1758,$I$2:I1758,TRUE))</f>
        <v/>
      </c>
    </row>
    <row r="1759" spans="1:10">
      <c r="A1759" s="6" t="s">
        <v>520</v>
      </c>
      <c r="B1759" s="6" t="s">
        <v>730</v>
      </c>
      <c r="C1759" s="6">
        <v>1</v>
      </c>
      <c r="D1759" s="6">
        <v>1</v>
      </c>
      <c r="E1759" s="46" t="str">
        <f t="shared" si="84"/>
        <v>기사임</v>
      </c>
      <c r="F1759" s="81">
        <f>IF(E1759="기사임",(COUNTIF($B$2:B1759,B1759)-COUNTIFS($B$2:B1758,B1759,$E$2:E1758,"")),"")</f>
        <v>2</v>
      </c>
      <c r="G1759" s="46" t="str">
        <f>IF(F1759=1,COUNTIF($F$1:F1759,1),"")</f>
        <v/>
      </c>
      <c r="H1759" s="46">
        <f t="shared" si="85"/>
        <v>0</v>
      </c>
      <c r="I1759" s="46" t="b">
        <f t="shared" si="86"/>
        <v>0</v>
      </c>
      <c r="J1759" s="46" t="str">
        <f>IF(I1759=FALSE,"",B1759&amp;"@"&amp;COUNTIFS($B$2:B1759,B1759,$I$2:I1759,TRUE))</f>
        <v/>
      </c>
    </row>
    <row r="1760" spans="1:10">
      <c r="A1760" s="6" t="s">
        <v>520</v>
      </c>
      <c r="B1760" s="6" t="s">
        <v>711</v>
      </c>
      <c r="C1760" s="6">
        <v>1</v>
      </c>
      <c r="D1760" s="6">
        <v>1</v>
      </c>
      <c r="E1760" s="46" t="str">
        <f t="shared" si="84"/>
        <v>기사임</v>
      </c>
      <c r="F1760" s="81">
        <f>IF(E1760="기사임",(COUNTIF($B$2:B1760,B1760)-COUNTIFS($B$2:B1759,B1760,$E$2:E1759,"")),"")</f>
        <v>3</v>
      </c>
      <c r="G1760" s="46" t="str">
        <f>IF(F1760=1,COUNTIF($F$1:F1760,1),"")</f>
        <v/>
      </c>
      <c r="H1760" s="46">
        <f t="shared" si="85"/>
        <v>0</v>
      </c>
      <c r="I1760" s="46" t="b">
        <f t="shared" si="86"/>
        <v>0</v>
      </c>
      <c r="J1760" s="46" t="str">
        <f>IF(I1760=FALSE,"",B1760&amp;"@"&amp;COUNTIFS($B$2:B1760,B1760,$I$2:I1760,TRUE))</f>
        <v/>
      </c>
    </row>
    <row r="1761" spans="1:10">
      <c r="A1761" s="6" t="s">
        <v>520</v>
      </c>
      <c r="B1761" s="6" t="s">
        <v>690</v>
      </c>
      <c r="C1761" s="6">
        <v>1</v>
      </c>
      <c r="D1761" s="6">
        <v>2</v>
      </c>
      <c r="E1761" s="46" t="str">
        <f t="shared" si="84"/>
        <v>기사임</v>
      </c>
      <c r="F1761" s="81">
        <f>IF(E1761="기사임",(COUNTIF($B$2:B1761,B1761)-COUNTIFS($B$2:B1760,B1761,$E$2:E1760,"")),"")</f>
        <v>59</v>
      </c>
      <c r="G1761" s="46" t="str">
        <f>IF(F1761=1,COUNTIF($F$1:F1761,1),"")</f>
        <v/>
      </c>
      <c r="H1761" s="46">
        <f t="shared" si="85"/>
        <v>0</v>
      </c>
      <c r="I1761" s="46" t="b">
        <f t="shared" si="86"/>
        <v>0</v>
      </c>
      <c r="J1761" s="46" t="str">
        <f>IF(I1761=FALSE,"",B1761&amp;"@"&amp;COUNTIFS($B$2:B1761,B1761,$I$2:I1761,TRUE))</f>
        <v/>
      </c>
    </row>
    <row r="1762" spans="1:10">
      <c r="A1762" s="6" t="s">
        <v>2357</v>
      </c>
      <c r="B1762" s="6" t="s">
        <v>688</v>
      </c>
      <c r="C1762" s="6">
        <v>1</v>
      </c>
      <c r="D1762" s="6">
        <v>1</v>
      </c>
      <c r="E1762" s="46" t="str">
        <f t="shared" si="84"/>
        <v>기사임</v>
      </c>
      <c r="F1762" s="81">
        <f>IF(E1762="기사임",(COUNTIF($B$2:B1762,B1762)-COUNTIFS($B$2:B1761,B1762,$E$2:E1761,"")),"")</f>
        <v>43</v>
      </c>
      <c r="G1762" s="46" t="str">
        <f>IF(F1762=1,COUNTIF($F$1:F1762,1),"")</f>
        <v/>
      </c>
      <c r="H1762" s="46">
        <f t="shared" si="85"/>
        <v>0</v>
      </c>
      <c r="I1762" s="46" t="b">
        <f t="shared" si="86"/>
        <v>0</v>
      </c>
      <c r="J1762" s="46" t="str">
        <f>IF(I1762=FALSE,"",B1762&amp;"@"&amp;COUNTIFS($B$2:B1762,B1762,$I$2:I1762,TRUE))</f>
        <v/>
      </c>
    </row>
    <row r="1763" spans="1:10">
      <c r="A1763" s="6" t="s">
        <v>644</v>
      </c>
      <c r="B1763" s="6" t="s">
        <v>719</v>
      </c>
      <c r="C1763" s="6">
        <v>1</v>
      </c>
      <c r="D1763" s="6">
        <v>1</v>
      </c>
      <c r="E1763" s="46" t="str">
        <f t="shared" si="84"/>
        <v>기사임</v>
      </c>
      <c r="F1763" s="81">
        <f>IF(E1763="기사임",(COUNTIF($B$2:B1763,B1763)-COUNTIFS($B$2:B1762,B1763,$E$2:E1762,"")),"")</f>
        <v>1</v>
      </c>
      <c r="G1763" s="46">
        <f>IF(F1763=1,COUNTIF($F$1:F1763,1),"")</f>
        <v>78</v>
      </c>
      <c r="H1763" s="46">
        <f t="shared" si="85"/>
        <v>0</v>
      </c>
      <c r="I1763" s="46" t="b">
        <f t="shared" si="86"/>
        <v>0</v>
      </c>
      <c r="J1763" s="46" t="str">
        <f>IF(I1763=FALSE,"",B1763&amp;"@"&amp;COUNTIFS($B$2:B1763,B1763,$I$2:I1763,TRUE))</f>
        <v/>
      </c>
    </row>
    <row r="1764" spans="1:10">
      <c r="A1764" s="6" t="s">
        <v>644</v>
      </c>
      <c r="B1764" s="6" t="s">
        <v>687</v>
      </c>
      <c r="C1764" s="6">
        <v>1</v>
      </c>
      <c r="D1764" s="6">
        <v>1</v>
      </c>
      <c r="E1764" s="46" t="str">
        <f t="shared" si="84"/>
        <v>기사임</v>
      </c>
      <c r="F1764" s="81">
        <f>IF(E1764="기사임",(COUNTIF($B$2:B1764,B1764)-COUNTIFS($B$2:B1763,B1764,$E$2:E1763,"")),"")</f>
        <v>16</v>
      </c>
      <c r="G1764" s="46" t="str">
        <f>IF(F1764=1,COUNTIF($F$1:F1764,1),"")</f>
        <v/>
      </c>
      <c r="H1764" s="46">
        <f t="shared" si="85"/>
        <v>0</v>
      </c>
      <c r="I1764" s="46" t="b">
        <f t="shared" si="86"/>
        <v>0</v>
      </c>
      <c r="J1764" s="46" t="str">
        <f>IF(I1764=FALSE,"",B1764&amp;"@"&amp;COUNTIFS($B$2:B1764,B1764,$I$2:I1764,TRUE))</f>
        <v/>
      </c>
    </row>
    <row r="1765" spans="1:10">
      <c r="A1765" s="6" t="s">
        <v>644</v>
      </c>
      <c r="B1765" s="6" t="s">
        <v>707</v>
      </c>
      <c r="C1765" s="6">
        <v>1</v>
      </c>
      <c r="D1765" s="6">
        <v>1</v>
      </c>
      <c r="E1765" s="46" t="str">
        <f t="shared" si="84"/>
        <v>기사임</v>
      </c>
      <c r="F1765" s="81">
        <f>IF(E1765="기사임",(COUNTIF($B$2:B1765,B1765)-COUNTIFS($B$2:B1764,B1765,$E$2:E1764,"")),"")</f>
        <v>12</v>
      </c>
      <c r="G1765" s="46" t="str">
        <f>IF(F1765=1,COUNTIF($F$1:F1765,1),"")</f>
        <v/>
      </c>
      <c r="H1765" s="46">
        <f t="shared" si="85"/>
        <v>0</v>
      </c>
      <c r="I1765" s="46" t="b">
        <f t="shared" si="86"/>
        <v>0</v>
      </c>
      <c r="J1765" s="46" t="str">
        <f>IF(I1765=FALSE,"",B1765&amp;"@"&amp;COUNTIFS($B$2:B1765,B1765,$I$2:I1765,TRUE))</f>
        <v/>
      </c>
    </row>
    <row r="1766" spans="1:10">
      <c r="A1766" s="6" t="s">
        <v>531</v>
      </c>
      <c r="B1766" s="6" t="s">
        <v>688</v>
      </c>
      <c r="C1766" s="6">
        <v>1</v>
      </c>
      <c r="D1766" s="6">
        <v>1</v>
      </c>
      <c r="E1766" s="46" t="str">
        <f t="shared" si="84"/>
        <v>기사임</v>
      </c>
      <c r="F1766" s="81">
        <f>IF(E1766="기사임",(COUNTIF($B$2:B1766,B1766)-COUNTIFS($B$2:B1765,B1766,$E$2:E1765,"")),"")</f>
        <v>44</v>
      </c>
      <c r="G1766" s="46" t="str">
        <f>IF(F1766=1,COUNTIF($F$1:F1766,1),"")</f>
        <v/>
      </c>
      <c r="H1766" s="46">
        <f t="shared" si="85"/>
        <v>0</v>
      </c>
      <c r="I1766" s="46" t="b">
        <f t="shared" si="86"/>
        <v>0</v>
      </c>
      <c r="J1766" s="46" t="str">
        <f>IF(I1766=FALSE,"",B1766&amp;"@"&amp;COUNTIFS($B$2:B1766,B1766,$I$2:I1766,TRUE))</f>
        <v/>
      </c>
    </row>
    <row r="1767" spans="1:10">
      <c r="A1767" s="6" t="s">
        <v>531</v>
      </c>
      <c r="B1767" s="6" t="s">
        <v>684</v>
      </c>
      <c r="C1767" s="6">
        <v>1</v>
      </c>
      <c r="D1767" s="6">
        <v>2</v>
      </c>
      <c r="E1767" s="46" t="str">
        <f t="shared" si="84"/>
        <v>기사임</v>
      </c>
      <c r="F1767" s="81">
        <f>IF(E1767="기사임",(COUNTIF($B$2:B1767,B1767)-COUNTIFS($B$2:B1766,B1767,$E$2:E1766,"")),"")</f>
        <v>26</v>
      </c>
      <c r="G1767" s="46" t="str">
        <f>IF(F1767=1,COUNTIF($F$1:F1767,1),"")</f>
        <v/>
      </c>
      <c r="H1767" s="46">
        <f t="shared" si="85"/>
        <v>1</v>
      </c>
      <c r="I1767" s="46" t="b">
        <f t="shared" si="86"/>
        <v>1</v>
      </c>
      <c r="J1767" s="46" t="str">
        <f>IF(I1767=FALSE,"",B1767&amp;"@"&amp;COUNTIFS($B$2:B1767,B1767,$I$2:I1767,TRUE))</f>
        <v>Malaysia@26</v>
      </c>
    </row>
    <row r="1768" spans="1:10">
      <c r="A1768" s="6" t="s">
        <v>531</v>
      </c>
      <c r="B1768" s="6" t="s">
        <v>680</v>
      </c>
      <c r="C1768" s="6">
        <v>1</v>
      </c>
      <c r="D1768" s="6">
        <v>2</v>
      </c>
      <c r="E1768" s="46" t="str">
        <f t="shared" si="84"/>
        <v>기사임</v>
      </c>
      <c r="F1768" s="81">
        <f>IF(E1768="기사임",(COUNTIF($B$2:B1768,B1768)-COUNTIFS($B$2:B1767,B1768,$E$2:E1767,"")),"")</f>
        <v>91</v>
      </c>
      <c r="G1768" s="46" t="str">
        <f>IF(F1768=1,COUNTIF($F$1:F1768,1),"")</f>
        <v/>
      </c>
      <c r="H1768" s="46">
        <f t="shared" si="85"/>
        <v>0</v>
      </c>
      <c r="I1768" s="46" t="b">
        <f t="shared" si="86"/>
        <v>0</v>
      </c>
      <c r="J1768" s="46" t="str">
        <f>IF(I1768=FALSE,"",B1768&amp;"@"&amp;COUNTIFS($B$2:B1768,B1768,$I$2:I1768,TRUE))</f>
        <v/>
      </c>
    </row>
    <row r="1769" spans="1:10">
      <c r="A1769" s="6" t="s">
        <v>531</v>
      </c>
      <c r="B1769" s="6" t="s">
        <v>687</v>
      </c>
      <c r="C1769" s="6">
        <v>1</v>
      </c>
      <c r="D1769" s="6">
        <v>1</v>
      </c>
      <c r="E1769" s="46" t="str">
        <f t="shared" si="84"/>
        <v>기사임</v>
      </c>
      <c r="F1769" s="81">
        <f>IF(E1769="기사임",(COUNTIF($B$2:B1769,B1769)-COUNTIFS($B$2:B1768,B1769,$E$2:E1768,"")),"")</f>
        <v>17</v>
      </c>
      <c r="G1769" s="46" t="str">
        <f>IF(F1769=1,COUNTIF($F$1:F1769,1),"")</f>
        <v/>
      </c>
      <c r="H1769" s="46">
        <f t="shared" si="85"/>
        <v>0</v>
      </c>
      <c r="I1769" s="46" t="b">
        <f t="shared" si="86"/>
        <v>0</v>
      </c>
      <c r="J1769" s="46" t="str">
        <f>IF(I1769=FALSE,"",B1769&amp;"@"&amp;COUNTIFS($B$2:B1769,B1769,$I$2:I1769,TRUE))</f>
        <v/>
      </c>
    </row>
    <row r="1770" spans="1:10">
      <c r="A1770" s="6" t="s">
        <v>2045</v>
      </c>
      <c r="B1770" s="6" t="s">
        <v>698</v>
      </c>
      <c r="C1770" s="6">
        <v>1</v>
      </c>
      <c r="D1770" s="6">
        <v>1</v>
      </c>
      <c r="E1770" s="46" t="str">
        <f t="shared" si="84"/>
        <v>기사임</v>
      </c>
      <c r="F1770" s="81">
        <f>IF(E1770="기사임",(COUNTIF($B$2:B1770,B1770)-COUNTIFS($B$2:B1769,B1770,$E$2:E1769,"")),"")</f>
        <v>22</v>
      </c>
      <c r="G1770" s="46" t="str">
        <f>IF(F1770=1,COUNTIF($F$1:F1770,1),"")</f>
        <v/>
      </c>
      <c r="H1770" s="46">
        <f t="shared" si="85"/>
        <v>0</v>
      </c>
      <c r="I1770" s="46" t="b">
        <f t="shared" si="86"/>
        <v>0</v>
      </c>
      <c r="J1770" s="46" t="str">
        <f>IF(I1770=FALSE,"",B1770&amp;"@"&amp;COUNTIFS($B$2:B1770,B1770,$I$2:I1770,TRUE))</f>
        <v/>
      </c>
    </row>
    <row r="1771" spans="1:10">
      <c r="A1771" s="6" t="s">
        <v>2045</v>
      </c>
      <c r="B1771" s="6" t="s">
        <v>694</v>
      </c>
      <c r="C1771" s="6">
        <v>1</v>
      </c>
      <c r="D1771" s="6">
        <v>1</v>
      </c>
      <c r="E1771" s="46" t="str">
        <f t="shared" si="84"/>
        <v>기사임</v>
      </c>
      <c r="F1771" s="81">
        <f>IF(E1771="기사임",(COUNTIF($B$2:B1771,B1771)-COUNTIFS($B$2:B1770,B1771,$E$2:E1770,"")),"")</f>
        <v>25</v>
      </c>
      <c r="G1771" s="46" t="str">
        <f>IF(F1771=1,COUNTIF($F$1:F1771,1),"")</f>
        <v/>
      </c>
      <c r="H1771" s="46">
        <f t="shared" si="85"/>
        <v>1</v>
      </c>
      <c r="I1771" s="46" t="b">
        <f t="shared" si="86"/>
        <v>1</v>
      </c>
      <c r="J1771" s="46" t="str">
        <f>IF(I1771=FALSE,"",B1771&amp;"@"&amp;COUNTIFS($B$2:B1771,B1771,$I$2:I1771,TRUE))</f>
        <v>Vietnam@25</v>
      </c>
    </row>
    <row r="1772" spans="1:10">
      <c r="A1772" s="6" t="s">
        <v>570</v>
      </c>
      <c r="B1772" s="6" t="s">
        <v>677</v>
      </c>
      <c r="C1772" s="6">
        <v>1</v>
      </c>
      <c r="D1772" s="6">
        <v>1</v>
      </c>
      <c r="E1772" s="46" t="str">
        <f t="shared" si="84"/>
        <v>기사임</v>
      </c>
      <c r="F1772" s="81">
        <f>IF(E1772="기사임",(COUNTIF($B$2:B1772,B1772)-COUNTIFS($B$2:B1771,B1772,$E$2:E1771,"")),"")</f>
        <v>142</v>
      </c>
      <c r="G1772" s="46" t="str">
        <f>IF(F1772=1,COUNTIF($F$1:F1772,1),"")</f>
        <v/>
      </c>
      <c r="H1772" s="46">
        <f t="shared" si="85"/>
        <v>0</v>
      </c>
      <c r="I1772" s="46" t="b">
        <f t="shared" si="86"/>
        <v>0</v>
      </c>
      <c r="J1772" s="46" t="str">
        <f>IF(I1772=FALSE,"",B1772&amp;"@"&amp;COUNTIFS($B$2:B1772,B1772,$I$2:I1772,TRUE))</f>
        <v/>
      </c>
    </row>
    <row r="1773" spans="1:10">
      <c r="A1773" s="6" t="s">
        <v>570</v>
      </c>
      <c r="B1773" s="6" t="s">
        <v>698</v>
      </c>
      <c r="C1773" s="6">
        <v>1</v>
      </c>
      <c r="D1773" s="6">
        <v>1</v>
      </c>
      <c r="E1773" s="46" t="str">
        <f t="shared" si="84"/>
        <v>기사임</v>
      </c>
      <c r="F1773" s="81">
        <f>IF(E1773="기사임",(COUNTIF($B$2:B1773,B1773)-COUNTIFS($B$2:B1772,B1773,$E$2:E1772,"")),"")</f>
        <v>23</v>
      </c>
      <c r="G1773" s="46" t="str">
        <f>IF(F1773=1,COUNTIF($F$1:F1773,1),"")</f>
        <v/>
      </c>
      <c r="H1773" s="46">
        <f t="shared" si="85"/>
        <v>0</v>
      </c>
      <c r="I1773" s="46" t="b">
        <f t="shared" si="86"/>
        <v>0</v>
      </c>
      <c r="J1773" s="46" t="str">
        <f>IF(I1773=FALSE,"",B1773&amp;"@"&amp;COUNTIFS($B$2:B1773,B1773,$I$2:I1773,TRUE))</f>
        <v/>
      </c>
    </row>
    <row r="1774" spans="1:10">
      <c r="A1774" s="6" t="s">
        <v>570</v>
      </c>
      <c r="B1774" s="6" t="s">
        <v>690</v>
      </c>
      <c r="C1774" s="6">
        <v>1</v>
      </c>
      <c r="D1774" s="6">
        <v>1</v>
      </c>
      <c r="E1774" s="46" t="str">
        <f t="shared" si="84"/>
        <v>기사임</v>
      </c>
      <c r="F1774" s="81">
        <f>IF(E1774="기사임",(COUNTIF($B$2:B1774,B1774)-COUNTIFS($B$2:B1773,B1774,$E$2:E1773,"")),"")</f>
        <v>60</v>
      </c>
      <c r="G1774" s="46" t="str">
        <f>IF(F1774=1,COUNTIF($F$1:F1774,1),"")</f>
        <v/>
      </c>
      <c r="H1774" s="46">
        <f t="shared" si="85"/>
        <v>0</v>
      </c>
      <c r="I1774" s="46" t="b">
        <f t="shared" si="86"/>
        <v>0</v>
      </c>
      <c r="J1774" s="46" t="str">
        <f>IF(I1774=FALSE,"",B1774&amp;"@"&amp;COUNTIFS($B$2:B1774,B1774,$I$2:I1774,TRUE))</f>
        <v/>
      </c>
    </row>
    <row r="1775" spans="1:10">
      <c r="A1775" s="6" t="s">
        <v>570</v>
      </c>
      <c r="B1775" s="6" t="s">
        <v>676</v>
      </c>
      <c r="C1775" s="6">
        <v>1</v>
      </c>
      <c r="D1775" s="6">
        <v>1</v>
      </c>
      <c r="E1775" s="46" t="str">
        <f t="shared" si="84"/>
        <v>기사임</v>
      </c>
      <c r="F1775" s="81">
        <f>IF(E1775="기사임",(COUNTIF($B$2:B1775,B1775)-COUNTIFS($B$2:B1774,B1775,$E$2:E1774,"")),"")</f>
        <v>168</v>
      </c>
      <c r="G1775" s="46" t="str">
        <f>IF(F1775=1,COUNTIF($F$1:F1775,1),"")</f>
        <v/>
      </c>
      <c r="H1775" s="46">
        <f t="shared" si="85"/>
        <v>0</v>
      </c>
      <c r="I1775" s="46" t="b">
        <f t="shared" si="86"/>
        <v>0</v>
      </c>
      <c r="J1775" s="46" t="str">
        <f>IF(I1775=FALSE,"",B1775&amp;"@"&amp;COUNTIFS($B$2:B1775,B1775,$I$2:I1775,TRUE))</f>
        <v/>
      </c>
    </row>
    <row r="1776" spans="1:10">
      <c r="A1776" s="6" t="s">
        <v>2188</v>
      </c>
      <c r="B1776" s="6" t="s">
        <v>690</v>
      </c>
      <c r="C1776" s="6">
        <v>1</v>
      </c>
      <c r="D1776" s="6">
        <v>1</v>
      </c>
      <c r="E1776" s="46" t="str">
        <f t="shared" si="84"/>
        <v>기사임</v>
      </c>
      <c r="F1776" s="81">
        <f>IF(E1776="기사임",(COUNTIF($B$2:B1776,B1776)-COUNTIFS($B$2:B1775,B1776,$E$2:E1775,"")),"")</f>
        <v>61</v>
      </c>
      <c r="G1776" s="46" t="str">
        <f>IF(F1776=1,COUNTIF($F$1:F1776,1),"")</f>
        <v/>
      </c>
      <c r="H1776" s="46">
        <f t="shared" si="85"/>
        <v>0</v>
      </c>
      <c r="I1776" s="46" t="b">
        <f t="shared" si="86"/>
        <v>0</v>
      </c>
      <c r="J1776" s="46" t="str">
        <f>IF(I1776=FALSE,"",B1776&amp;"@"&amp;COUNTIFS($B$2:B1776,B1776,$I$2:I1776,TRUE))</f>
        <v/>
      </c>
    </row>
    <row r="1777" spans="1:10">
      <c r="A1777" s="6" t="s">
        <v>2358</v>
      </c>
      <c r="B1777" s="6" t="s">
        <v>675</v>
      </c>
      <c r="C1777" s="6">
        <v>1</v>
      </c>
      <c r="D1777" s="6">
        <v>1</v>
      </c>
      <c r="E1777" s="46" t="str">
        <f t="shared" si="84"/>
        <v>기사임</v>
      </c>
      <c r="F1777" s="81">
        <f>IF(E1777="기사임",(COUNTIF($B$2:B1777,B1777)-COUNTIFS($B$2:B1776,B1777,$E$2:E1776,"")),"")</f>
        <v>181</v>
      </c>
      <c r="G1777" s="46" t="str">
        <f>IF(F1777=1,COUNTIF($F$1:F1777,1),"")</f>
        <v/>
      </c>
      <c r="H1777" s="46">
        <f t="shared" si="85"/>
        <v>1</v>
      </c>
      <c r="I1777" s="46" t="b">
        <f t="shared" si="86"/>
        <v>1</v>
      </c>
      <c r="J1777" s="46" t="str">
        <f>IF(I1777=FALSE,"",B1777&amp;"@"&amp;COUNTIFS($B$2:B1777,B1777,$I$2:I1777,TRUE))</f>
        <v>South Korea@181</v>
      </c>
    </row>
    <row r="1778" spans="1:10">
      <c r="A1778" s="6" t="s">
        <v>2318</v>
      </c>
      <c r="B1778" s="6" t="s">
        <v>688</v>
      </c>
      <c r="C1778" s="6">
        <v>1</v>
      </c>
      <c r="D1778" s="6">
        <v>1</v>
      </c>
      <c r="E1778" s="46" t="str">
        <f t="shared" si="84"/>
        <v>기사임</v>
      </c>
      <c r="F1778" s="81">
        <f>IF(E1778="기사임",(COUNTIF($B$2:B1778,B1778)-COUNTIFS($B$2:B1777,B1778,$E$2:E1777,"")),"")</f>
        <v>45</v>
      </c>
      <c r="G1778" s="46" t="str">
        <f>IF(F1778=1,COUNTIF($F$1:F1778,1),"")</f>
        <v/>
      </c>
      <c r="H1778" s="46">
        <f t="shared" si="85"/>
        <v>0</v>
      </c>
      <c r="I1778" s="46" t="b">
        <f t="shared" si="86"/>
        <v>0</v>
      </c>
      <c r="J1778" s="46" t="str">
        <f>IF(I1778=FALSE,"",B1778&amp;"@"&amp;COUNTIFS($B$2:B1778,B1778,$I$2:I1778,TRUE))</f>
        <v/>
      </c>
    </row>
    <row r="1779" spans="1:10">
      <c r="A1779" s="6" t="s">
        <v>2318</v>
      </c>
      <c r="B1779" s="6" t="s">
        <v>684</v>
      </c>
      <c r="C1779" s="6">
        <v>1</v>
      </c>
      <c r="D1779" s="6">
        <v>1</v>
      </c>
      <c r="E1779" s="46" t="str">
        <f t="shared" si="84"/>
        <v>기사임</v>
      </c>
      <c r="F1779" s="81">
        <f>IF(E1779="기사임",(COUNTIF($B$2:B1779,B1779)-COUNTIFS($B$2:B1778,B1779,$E$2:E1778,"")),"")</f>
        <v>27</v>
      </c>
      <c r="G1779" s="46" t="str">
        <f>IF(F1779=1,COUNTIF($F$1:F1779,1),"")</f>
        <v/>
      </c>
      <c r="H1779" s="46">
        <f t="shared" si="85"/>
        <v>1</v>
      </c>
      <c r="I1779" s="46" t="b">
        <f t="shared" si="86"/>
        <v>1</v>
      </c>
      <c r="J1779" s="46" t="str">
        <f>IF(I1779=FALSE,"",B1779&amp;"@"&amp;COUNTIFS($B$2:B1779,B1779,$I$2:I1779,TRUE))</f>
        <v>Malaysia@27</v>
      </c>
    </row>
    <row r="1780" spans="1:10">
      <c r="A1780" s="6" t="s">
        <v>597</v>
      </c>
      <c r="B1780" s="6" t="s">
        <v>675</v>
      </c>
      <c r="C1780" s="6">
        <v>1</v>
      </c>
      <c r="D1780" s="6">
        <v>1</v>
      </c>
      <c r="E1780" s="46" t="str">
        <f t="shared" si="84"/>
        <v>기사임</v>
      </c>
      <c r="F1780" s="81">
        <f>IF(E1780="기사임",(COUNTIF($B$2:B1780,B1780)-COUNTIFS($B$2:B1779,B1780,$E$2:E1779,"")),"")</f>
        <v>182</v>
      </c>
      <c r="G1780" s="46" t="str">
        <f>IF(F1780=1,COUNTIF($F$1:F1780,1),"")</f>
        <v/>
      </c>
      <c r="H1780" s="46">
        <f t="shared" si="85"/>
        <v>1</v>
      </c>
      <c r="I1780" s="46" t="b">
        <f t="shared" si="86"/>
        <v>1</v>
      </c>
      <c r="J1780" s="46" t="str">
        <f>IF(I1780=FALSE,"",B1780&amp;"@"&amp;COUNTIFS($B$2:B1780,B1780,$I$2:I1780,TRUE))</f>
        <v>South Korea@182</v>
      </c>
    </row>
    <row r="1781" spans="1:10">
      <c r="A1781" s="6" t="s">
        <v>528</v>
      </c>
      <c r="B1781" s="6" t="s">
        <v>675</v>
      </c>
      <c r="C1781" s="6">
        <v>1</v>
      </c>
      <c r="D1781" s="6">
        <v>1</v>
      </c>
      <c r="E1781" s="46" t="str">
        <f t="shared" si="84"/>
        <v>기사임</v>
      </c>
      <c r="F1781" s="81">
        <f>IF(E1781="기사임",(COUNTIF($B$2:B1781,B1781)-COUNTIFS($B$2:B1780,B1781,$E$2:E1780,"")),"")</f>
        <v>183</v>
      </c>
      <c r="G1781" s="46" t="str">
        <f>IF(F1781=1,COUNTIF($F$1:F1781,1),"")</f>
        <v/>
      </c>
      <c r="H1781" s="46">
        <f t="shared" si="85"/>
        <v>1</v>
      </c>
      <c r="I1781" s="46" t="b">
        <f t="shared" si="86"/>
        <v>1</v>
      </c>
      <c r="J1781" s="46" t="str">
        <f>IF(I1781=FALSE,"",B1781&amp;"@"&amp;COUNTIFS($B$2:B1781,B1781,$I$2:I1781,TRUE))</f>
        <v>South Korea@183</v>
      </c>
    </row>
    <row r="1782" spans="1:10">
      <c r="A1782" s="6" t="s">
        <v>2046</v>
      </c>
      <c r="B1782" s="6" t="s">
        <v>680</v>
      </c>
      <c r="C1782" s="6">
        <v>1</v>
      </c>
      <c r="D1782" s="6">
        <v>1</v>
      </c>
      <c r="E1782" s="46" t="str">
        <f t="shared" si="84"/>
        <v>기사임</v>
      </c>
      <c r="F1782" s="81">
        <f>IF(E1782="기사임",(COUNTIF($B$2:B1782,B1782)-COUNTIFS($B$2:B1781,B1782,$E$2:E1781,"")),"")</f>
        <v>92</v>
      </c>
      <c r="G1782" s="46" t="str">
        <f>IF(F1782=1,COUNTIF($F$1:F1782,1),"")</f>
        <v/>
      </c>
      <c r="H1782" s="46">
        <f t="shared" si="85"/>
        <v>0</v>
      </c>
      <c r="I1782" s="46" t="b">
        <f t="shared" si="86"/>
        <v>0</v>
      </c>
      <c r="J1782" s="46" t="str">
        <f>IF(I1782=FALSE,"",B1782&amp;"@"&amp;COUNTIFS($B$2:B1782,B1782,$I$2:I1782,TRUE))</f>
        <v/>
      </c>
    </row>
    <row r="1783" spans="1:10">
      <c r="A1783" s="6" t="s">
        <v>1510</v>
      </c>
      <c r="B1783" s="6" t="s">
        <v>675</v>
      </c>
      <c r="C1783" s="6">
        <v>1</v>
      </c>
      <c r="D1783" s="6">
        <v>1</v>
      </c>
      <c r="E1783" s="46" t="str">
        <f t="shared" si="84"/>
        <v>기사임</v>
      </c>
      <c r="F1783" s="81">
        <f>IF(E1783="기사임",(COUNTIF($B$2:B1783,B1783)-COUNTIFS($B$2:B1782,B1783,$E$2:E1782,"")),"")</f>
        <v>184</v>
      </c>
      <c r="G1783" s="46" t="str">
        <f>IF(F1783=1,COUNTIF($F$1:F1783,1),"")</f>
        <v/>
      </c>
      <c r="H1783" s="46">
        <f t="shared" si="85"/>
        <v>1</v>
      </c>
      <c r="I1783" s="46" t="b">
        <f t="shared" si="86"/>
        <v>1</v>
      </c>
      <c r="J1783" s="46" t="str">
        <f>IF(I1783=FALSE,"",B1783&amp;"@"&amp;COUNTIFS($B$2:B1783,B1783,$I$2:I1783,TRUE))</f>
        <v>South Korea@184</v>
      </c>
    </row>
    <row r="1784" spans="1:10">
      <c r="A1784" s="6" t="s">
        <v>2359</v>
      </c>
      <c r="B1784" s="6" t="s">
        <v>675</v>
      </c>
      <c r="C1784" s="6">
        <v>1</v>
      </c>
      <c r="D1784" s="6">
        <v>1</v>
      </c>
      <c r="E1784" s="46" t="str">
        <f t="shared" si="84"/>
        <v>기사임</v>
      </c>
      <c r="F1784" s="81">
        <f>IF(E1784="기사임",(COUNTIF($B$2:B1784,B1784)-COUNTIFS($B$2:B1783,B1784,$E$2:E1783,"")),"")</f>
        <v>185</v>
      </c>
      <c r="G1784" s="46" t="str">
        <f>IF(F1784=1,COUNTIF($F$1:F1784,1),"")</f>
        <v/>
      </c>
      <c r="H1784" s="46">
        <f t="shared" si="85"/>
        <v>1</v>
      </c>
      <c r="I1784" s="46" t="b">
        <f t="shared" si="86"/>
        <v>1</v>
      </c>
      <c r="J1784" s="46" t="str">
        <f>IF(I1784=FALSE,"",B1784&amp;"@"&amp;COUNTIFS($B$2:B1784,B1784,$I$2:I1784,TRUE))</f>
        <v>South Korea@185</v>
      </c>
    </row>
    <row r="1785" spans="1:10">
      <c r="A1785" s="6" t="s">
        <v>605</v>
      </c>
      <c r="B1785" s="6" t="s">
        <v>677</v>
      </c>
      <c r="C1785" s="6">
        <v>1</v>
      </c>
      <c r="D1785" s="6">
        <v>1</v>
      </c>
      <c r="E1785" s="46" t="str">
        <f t="shared" si="84"/>
        <v>기사임</v>
      </c>
      <c r="F1785" s="81">
        <f>IF(E1785="기사임",(COUNTIF($B$2:B1785,B1785)-COUNTIFS($B$2:B1784,B1785,$E$2:E1784,"")),"")</f>
        <v>143</v>
      </c>
      <c r="G1785" s="46" t="str">
        <f>IF(F1785=1,COUNTIF($F$1:F1785,1),"")</f>
        <v/>
      </c>
      <c r="H1785" s="46">
        <f t="shared" si="85"/>
        <v>0</v>
      </c>
      <c r="I1785" s="46" t="b">
        <f t="shared" si="86"/>
        <v>0</v>
      </c>
      <c r="J1785" s="46" t="str">
        <f>IF(I1785=FALSE,"",B1785&amp;"@"&amp;COUNTIFS($B$2:B1785,B1785,$I$2:I1785,TRUE))</f>
        <v/>
      </c>
    </row>
    <row r="1786" spans="1:10">
      <c r="A1786" s="6" t="s">
        <v>605</v>
      </c>
      <c r="B1786" s="6" t="s">
        <v>678</v>
      </c>
      <c r="C1786" s="6">
        <v>1</v>
      </c>
      <c r="D1786" s="6">
        <v>1</v>
      </c>
      <c r="E1786" s="46" t="str">
        <f t="shared" si="84"/>
        <v>기사임</v>
      </c>
      <c r="F1786" s="81">
        <f>IF(E1786="기사임",(COUNTIF($B$2:B1786,B1786)-COUNTIFS($B$2:B1785,B1786,$E$2:E1785,"")),"")</f>
        <v>68</v>
      </c>
      <c r="G1786" s="46" t="str">
        <f>IF(F1786=1,COUNTIF($F$1:F1786,1),"")</f>
        <v/>
      </c>
      <c r="H1786" s="46">
        <f t="shared" si="85"/>
        <v>0</v>
      </c>
      <c r="I1786" s="46" t="b">
        <f t="shared" si="86"/>
        <v>0</v>
      </c>
      <c r="J1786" s="46" t="str">
        <f>IF(I1786=FALSE,"",B1786&amp;"@"&amp;COUNTIFS($B$2:B1786,B1786,$I$2:I1786,TRUE))</f>
        <v/>
      </c>
    </row>
    <row r="1787" spans="1:10">
      <c r="A1787" s="6" t="s">
        <v>605</v>
      </c>
      <c r="B1787" s="6" t="s">
        <v>695</v>
      </c>
      <c r="C1787" s="6">
        <v>1</v>
      </c>
      <c r="D1787" s="6">
        <v>1</v>
      </c>
      <c r="E1787" s="46" t="str">
        <f t="shared" si="84"/>
        <v>기사임</v>
      </c>
      <c r="F1787" s="81">
        <f>IF(E1787="기사임",(COUNTIF($B$2:B1787,B1787)-COUNTIFS($B$2:B1786,B1787,$E$2:E1786,"")),"")</f>
        <v>19</v>
      </c>
      <c r="G1787" s="46" t="str">
        <f>IF(F1787=1,COUNTIF($F$1:F1787,1),"")</f>
        <v/>
      </c>
      <c r="H1787" s="46">
        <f t="shared" si="85"/>
        <v>0</v>
      </c>
      <c r="I1787" s="46" t="b">
        <f t="shared" si="86"/>
        <v>0</v>
      </c>
      <c r="J1787" s="46" t="str">
        <f>IF(I1787=FALSE,"",B1787&amp;"@"&amp;COUNTIFS($B$2:B1787,B1787,$I$2:I1787,TRUE))</f>
        <v/>
      </c>
    </row>
    <row r="1788" spans="1:10">
      <c r="A1788" s="6" t="s">
        <v>605</v>
      </c>
      <c r="B1788" s="6" t="s">
        <v>676</v>
      </c>
      <c r="C1788" s="6">
        <v>1</v>
      </c>
      <c r="D1788" s="6">
        <v>1</v>
      </c>
      <c r="E1788" s="46" t="str">
        <f t="shared" si="84"/>
        <v>기사임</v>
      </c>
      <c r="F1788" s="81">
        <f>IF(E1788="기사임",(COUNTIF($B$2:B1788,B1788)-COUNTIFS($B$2:B1787,B1788,$E$2:E1787,"")),"")</f>
        <v>169</v>
      </c>
      <c r="G1788" s="46" t="str">
        <f>IF(F1788=1,COUNTIF($F$1:F1788,1),"")</f>
        <v/>
      </c>
      <c r="H1788" s="46">
        <f t="shared" si="85"/>
        <v>0</v>
      </c>
      <c r="I1788" s="46" t="b">
        <f t="shared" si="86"/>
        <v>0</v>
      </c>
      <c r="J1788" s="46" t="str">
        <f>IF(I1788=FALSE,"",B1788&amp;"@"&amp;COUNTIFS($B$2:B1788,B1788,$I$2:I1788,TRUE))</f>
        <v/>
      </c>
    </row>
    <row r="1789" spans="1:10">
      <c r="A1789" s="6" t="s">
        <v>514</v>
      </c>
      <c r="B1789" s="6" t="s">
        <v>677</v>
      </c>
      <c r="C1789" s="6">
        <v>1</v>
      </c>
      <c r="D1789" s="6">
        <v>1</v>
      </c>
      <c r="E1789" s="46" t="str">
        <f t="shared" si="84"/>
        <v>기사임</v>
      </c>
      <c r="F1789" s="81">
        <f>IF(E1789="기사임",(COUNTIF($B$2:B1789,B1789)-COUNTIFS($B$2:B1788,B1789,$E$2:E1788,"")),"")</f>
        <v>144</v>
      </c>
      <c r="G1789" s="46" t="str">
        <f>IF(F1789=1,COUNTIF($F$1:F1789,1),"")</f>
        <v/>
      </c>
      <c r="H1789" s="46">
        <f t="shared" si="85"/>
        <v>0</v>
      </c>
      <c r="I1789" s="46" t="b">
        <f t="shared" si="86"/>
        <v>0</v>
      </c>
      <c r="J1789" s="46" t="str">
        <f>IF(I1789=FALSE,"",B1789&amp;"@"&amp;COUNTIFS($B$2:B1789,B1789,$I$2:I1789,TRUE))</f>
        <v/>
      </c>
    </row>
    <row r="1790" spans="1:10">
      <c r="A1790" s="6" t="s">
        <v>514</v>
      </c>
      <c r="B1790" s="6" t="s">
        <v>680</v>
      </c>
      <c r="C1790" s="6">
        <v>1</v>
      </c>
      <c r="D1790" s="6">
        <v>1</v>
      </c>
      <c r="E1790" s="46" t="str">
        <f t="shared" si="84"/>
        <v>기사임</v>
      </c>
      <c r="F1790" s="81">
        <f>IF(E1790="기사임",(COUNTIF($B$2:B1790,B1790)-COUNTIFS($B$2:B1789,B1790,$E$2:E1789,"")),"")</f>
        <v>93</v>
      </c>
      <c r="G1790" s="46" t="str">
        <f>IF(F1790=1,COUNTIF($F$1:F1790,1),"")</f>
        <v/>
      </c>
      <c r="H1790" s="46">
        <f t="shared" si="85"/>
        <v>0</v>
      </c>
      <c r="I1790" s="46" t="b">
        <f t="shared" si="86"/>
        <v>0</v>
      </c>
      <c r="J1790" s="46" t="str">
        <f>IF(I1790=FALSE,"",B1790&amp;"@"&amp;COUNTIFS($B$2:B1790,B1790,$I$2:I1790,TRUE))</f>
        <v/>
      </c>
    </row>
    <row r="1791" spans="1:10">
      <c r="A1791" s="6" t="s">
        <v>514</v>
      </c>
      <c r="B1791" s="6" t="s">
        <v>676</v>
      </c>
      <c r="C1791" s="6">
        <v>1</v>
      </c>
      <c r="D1791" s="6">
        <v>1</v>
      </c>
      <c r="E1791" s="46" t="str">
        <f t="shared" si="84"/>
        <v>기사임</v>
      </c>
      <c r="F1791" s="81">
        <f>IF(E1791="기사임",(COUNTIF($B$2:B1791,B1791)-COUNTIFS($B$2:B1790,B1791,$E$2:E1790,"")),"")</f>
        <v>170</v>
      </c>
      <c r="G1791" s="46" t="str">
        <f>IF(F1791=1,COUNTIF($F$1:F1791,1),"")</f>
        <v/>
      </c>
      <c r="H1791" s="46">
        <f t="shared" si="85"/>
        <v>0</v>
      </c>
      <c r="I1791" s="46" t="b">
        <f t="shared" si="86"/>
        <v>0</v>
      </c>
      <c r="J1791" s="46" t="str">
        <f>IF(I1791=FALSE,"",B1791&amp;"@"&amp;COUNTIFS($B$2:B1791,B1791,$I$2:I1791,TRUE))</f>
        <v/>
      </c>
    </row>
    <row r="1792" spans="1:10">
      <c r="A1792" s="6" t="s">
        <v>548</v>
      </c>
      <c r="B1792" s="6" t="s">
        <v>679</v>
      </c>
      <c r="C1792" s="6">
        <v>1</v>
      </c>
      <c r="D1792" s="6">
        <v>1</v>
      </c>
      <c r="E1792" s="46" t="str">
        <f t="shared" si="84"/>
        <v>기사임</v>
      </c>
      <c r="F1792" s="81">
        <f>IF(E1792="기사임",(COUNTIF($B$2:B1792,B1792)-COUNTIFS($B$2:B1791,B1792,$E$2:E1791,"")),"")</f>
        <v>44</v>
      </c>
      <c r="G1792" s="46" t="str">
        <f>IF(F1792=1,COUNTIF($F$1:F1792,1),"")</f>
        <v/>
      </c>
      <c r="H1792" s="46">
        <f t="shared" si="85"/>
        <v>0</v>
      </c>
      <c r="I1792" s="46" t="b">
        <f t="shared" si="86"/>
        <v>0</v>
      </c>
      <c r="J1792" s="46" t="str">
        <f>IF(I1792=FALSE,"",B1792&amp;"@"&amp;COUNTIFS($B$2:B1792,B1792,$I$2:I1792,TRUE))</f>
        <v/>
      </c>
    </row>
    <row r="1793" spans="1:10">
      <c r="A1793" s="6" t="s">
        <v>548</v>
      </c>
      <c r="B1793" s="6" t="s">
        <v>677</v>
      </c>
      <c r="C1793" s="6">
        <v>1</v>
      </c>
      <c r="D1793" s="6">
        <v>1</v>
      </c>
      <c r="E1793" s="46" t="str">
        <f t="shared" si="84"/>
        <v>기사임</v>
      </c>
      <c r="F1793" s="81">
        <f>IF(E1793="기사임",(COUNTIF($B$2:B1793,B1793)-COUNTIFS($B$2:B1792,B1793,$E$2:E1792,"")),"")</f>
        <v>145</v>
      </c>
      <c r="G1793" s="46" t="str">
        <f>IF(F1793=1,COUNTIF($F$1:F1793,1),"")</f>
        <v/>
      </c>
      <c r="H1793" s="46">
        <f t="shared" si="85"/>
        <v>0</v>
      </c>
      <c r="I1793" s="46" t="b">
        <f t="shared" si="86"/>
        <v>0</v>
      </c>
      <c r="J1793" s="46" t="str">
        <f>IF(I1793=FALSE,"",B1793&amp;"@"&amp;COUNTIFS($B$2:B1793,B1793,$I$2:I1793,TRUE))</f>
        <v/>
      </c>
    </row>
    <row r="1794" spans="1:10">
      <c r="A1794" s="6" t="s">
        <v>548</v>
      </c>
      <c r="B1794" s="6" t="s">
        <v>718</v>
      </c>
      <c r="C1794" s="6">
        <v>1</v>
      </c>
      <c r="D1794" s="6">
        <v>1</v>
      </c>
      <c r="E1794" s="46" t="str">
        <f t="shared" ref="E1794:E1857" si="87">IF(AND(LEFT(A1794,17)="/global/archives/",ISNUMBER(_xlfn.NUMBERVALUE(MID(A1794,18,1))),ISERROR(FIND("ckattempt",A1794)),ISERROR(FIND("preview",A1794))),"기사임","")</f>
        <v>기사임</v>
      </c>
      <c r="F1794" s="81">
        <f>IF(E1794="기사임",(COUNTIF($B$2:B1794,B1794)-COUNTIFS($B$2:B1793,B1794,$E$2:E1793,"")),"")</f>
        <v>5</v>
      </c>
      <c r="G1794" s="46" t="str">
        <f>IF(F1794=1,COUNTIF($F$1:F1794,1),"")</f>
        <v/>
      </c>
      <c r="H1794" s="46">
        <f t="shared" ref="H1794:H1857" si="88">COUNTIF($L$2:$L$4,B1794)</f>
        <v>0</v>
      </c>
      <c r="I1794" s="46" t="b">
        <f t="shared" si="86"/>
        <v>0</v>
      </c>
      <c r="J1794" s="46" t="str">
        <f>IF(I1794=FALSE,"",B1794&amp;"@"&amp;COUNTIFS($B$2:B1794,B1794,$I$2:I1794,TRUE))</f>
        <v/>
      </c>
    </row>
    <row r="1795" spans="1:10">
      <c r="A1795" s="6" t="s">
        <v>548</v>
      </c>
      <c r="B1795" s="6" t="s">
        <v>675</v>
      </c>
      <c r="C1795" s="6">
        <v>1</v>
      </c>
      <c r="D1795" s="6">
        <v>1</v>
      </c>
      <c r="E1795" s="46" t="str">
        <f t="shared" si="87"/>
        <v>기사임</v>
      </c>
      <c r="F1795" s="81">
        <f>IF(E1795="기사임",(COUNTIF($B$2:B1795,B1795)-COUNTIFS($B$2:B1794,B1795,$E$2:E1794,"")),"")</f>
        <v>186</v>
      </c>
      <c r="G1795" s="46" t="str">
        <f>IF(F1795=1,COUNTIF($F$1:F1795,1),"")</f>
        <v/>
      </c>
      <c r="H1795" s="46">
        <f t="shared" si="88"/>
        <v>1</v>
      </c>
      <c r="I1795" s="46" t="b">
        <f t="shared" ref="I1795:I1858" si="89">AND(H1795=1,F1795&gt;=1,F1795&lt;&gt;"")</f>
        <v>1</v>
      </c>
      <c r="J1795" s="46" t="str">
        <f>IF(I1795=FALSE,"",B1795&amp;"@"&amp;COUNTIFS($B$2:B1795,B1795,$I$2:I1795,TRUE))</f>
        <v>South Korea@186</v>
      </c>
    </row>
    <row r="1796" spans="1:10">
      <c r="A1796" s="6" t="s">
        <v>1982</v>
      </c>
      <c r="B1796" s="6" t="s">
        <v>698</v>
      </c>
      <c r="C1796" s="6">
        <v>1</v>
      </c>
      <c r="D1796" s="6">
        <v>1</v>
      </c>
      <c r="E1796" s="46" t="str">
        <f t="shared" si="87"/>
        <v>기사임</v>
      </c>
      <c r="F1796" s="81">
        <f>IF(E1796="기사임",(COUNTIF($B$2:B1796,B1796)-COUNTIFS($B$2:B1795,B1796,$E$2:E1795,"")),"")</f>
        <v>24</v>
      </c>
      <c r="G1796" s="46" t="str">
        <f>IF(F1796=1,COUNTIF($F$1:F1796,1),"")</f>
        <v/>
      </c>
      <c r="H1796" s="46">
        <f t="shared" si="88"/>
        <v>0</v>
      </c>
      <c r="I1796" s="46" t="b">
        <f t="shared" si="89"/>
        <v>0</v>
      </c>
      <c r="J1796" s="46" t="str">
        <f>IF(I1796=FALSE,"",B1796&amp;"@"&amp;COUNTIFS($B$2:B1796,B1796,$I$2:I1796,TRUE))</f>
        <v/>
      </c>
    </row>
    <row r="1797" spans="1:10">
      <c r="A1797" s="6" t="s">
        <v>613</v>
      </c>
      <c r="B1797" s="6" t="s">
        <v>681</v>
      </c>
      <c r="C1797" s="6">
        <v>1</v>
      </c>
      <c r="D1797" s="6">
        <v>2</v>
      </c>
      <c r="E1797" s="46" t="str">
        <f t="shared" si="87"/>
        <v>기사임</v>
      </c>
      <c r="F1797" s="81">
        <f>IF(E1797="기사임",(COUNTIF($B$2:B1797,B1797)-COUNTIFS($B$2:B1796,B1797,$E$2:E1796,"")),"")</f>
        <v>42</v>
      </c>
      <c r="G1797" s="46" t="str">
        <f>IF(F1797=1,COUNTIF($F$1:F1797,1),"")</f>
        <v/>
      </c>
      <c r="H1797" s="46">
        <f t="shared" si="88"/>
        <v>0</v>
      </c>
      <c r="I1797" s="46" t="b">
        <f t="shared" si="89"/>
        <v>0</v>
      </c>
      <c r="J1797" s="46" t="str">
        <f>IF(I1797=FALSE,"",B1797&amp;"@"&amp;COUNTIFS($B$2:B1797,B1797,$I$2:I1797,TRUE))</f>
        <v/>
      </c>
    </row>
    <row r="1798" spans="1:10">
      <c r="A1798" s="6" t="s">
        <v>613</v>
      </c>
      <c r="B1798" s="6" t="s">
        <v>1349</v>
      </c>
      <c r="C1798" s="6">
        <v>1</v>
      </c>
      <c r="D1798" s="6">
        <v>1</v>
      </c>
      <c r="E1798" s="46" t="str">
        <f t="shared" si="87"/>
        <v>기사임</v>
      </c>
      <c r="F1798" s="81">
        <f>IF(E1798="기사임",(COUNTIF($B$2:B1798,B1798)-COUNTIFS($B$2:B1797,B1798,$E$2:E1797,"")),"")</f>
        <v>4</v>
      </c>
      <c r="G1798" s="46" t="str">
        <f>IF(F1798=1,COUNTIF($F$1:F1798,1),"")</f>
        <v/>
      </c>
      <c r="H1798" s="46">
        <f t="shared" si="88"/>
        <v>0</v>
      </c>
      <c r="I1798" s="46" t="b">
        <f t="shared" si="89"/>
        <v>0</v>
      </c>
      <c r="J1798" s="46" t="str">
        <f>IF(I1798=FALSE,"",B1798&amp;"@"&amp;COUNTIFS($B$2:B1798,B1798,$I$2:I1798,TRUE))</f>
        <v/>
      </c>
    </row>
    <row r="1799" spans="1:10">
      <c r="A1799" s="6" t="s">
        <v>613</v>
      </c>
      <c r="B1799" s="6" t="s">
        <v>684</v>
      </c>
      <c r="C1799" s="6">
        <v>1</v>
      </c>
      <c r="D1799" s="6">
        <v>1</v>
      </c>
      <c r="E1799" s="46" t="str">
        <f t="shared" si="87"/>
        <v>기사임</v>
      </c>
      <c r="F1799" s="81">
        <f>IF(E1799="기사임",(COUNTIF($B$2:B1799,B1799)-COUNTIFS($B$2:B1798,B1799,$E$2:E1798,"")),"")</f>
        <v>28</v>
      </c>
      <c r="G1799" s="46" t="str">
        <f>IF(F1799=1,COUNTIF($F$1:F1799,1),"")</f>
        <v/>
      </c>
      <c r="H1799" s="46">
        <f t="shared" si="88"/>
        <v>1</v>
      </c>
      <c r="I1799" s="46" t="b">
        <f t="shared" si="89"/>
        <v>1</v>
      </c>
      <c r="J1799" s="46" t="str">
        <f>IF(I1799=FALSE,"",B1799&amp;"@"&amp;COUNTIFS($B$2:B1799,B1799,$I$2:I1799,TRUE))</f>
        <v>Malaysia@28</v>
      </c>
    </row>
    <row r="1800" spans="1:10">
      <c r="A1800" s="6" t="s">
        <v>613</v>
      </c>
      <c r="B1800" s="6" t="s">
        <v>680</v>
      </c>
      <c r="C1800" s="6">
        <v>1</v>
      </c>
      <c r="D1800" s="6">
        <v>1</v>
      </c>
      <c r="E1800" s="46" t="str">
        <f t="shared" si="87"/>
        <v>기사임</v>
      </c>
      <c r="F1800" s="81">
        <f>IF(E1800="기사임",(COUNTIF($B$2:B1800,B1800)-COUNTIFS($B$2:B1799,B1800,$E$2:E1799,"")),"")</f>
        <v>94</v>
      </c>
      <c r="G1800" s="46" t="str">
        <f>IF(F1800=1,COUNTIF($F$1:F1800,1),"")</f>
        <v/>
      </c>
      <c r="H1800" s="46">
        <f t="shared" si="88"/>
        <v>0</v>
      </c>
      <c r="I1800" s="46" t="b">
        <f t="shared" si="89"/>
        <v>0</v>
      </c>
      <c r="J1800" s="46" t="str">
        <f>IF(I1800=FALSE,"",B1800&amp;"@"&amp;COUNTIFS($B$2:B1800,B1800,$I$2:I1800,TRUE))</f>
        <v/>
      </c>
    </row>
    <row r="1801" spans="1:10">
      <c r="A1801" s="6" t="s">
        <v>613</v>
      </c>
      <c r="B1801" s="6" t="s">
        <v>698</v>
      </c>
      <c r="C1801" s="6">
        <v>1</v>
      </c>
      <c r="D1801" s="6">
        <v>1</v>
      </c>
      <c r="E1801" s="46" t="str">
        <f t="shared" si="87"/>
        <v>기사임</v>
      </c>
      <c r="F1801" s="81">
        <f>IF(E1801="기사임",(COUNTIF($B$2:B1801,B1801)-COUNTIFS($B$2:B1800,B1801,$E$2:E1800,"")),"")</f>
        <v>25</v>
      </c>
      <c r="G1801" s="46" t="str">
        <f>IF(F1801=1,COUNTIF($F$1:F1801,1),"")</f>
        <v/>
      </c>
      <c r="H1801" s="46">
        <f t="shared" si="88"/>
        <v>0</v>
      </c>
      <c r="I1801" s="46" t="b">
        <f t="shared" si="89"/>
        <v>0</v>
      </c>
      <c r="J1801" s="46" t="str">
        <f>IF(I1801=FALSE,"",B1801&amp;"@"&amp;COUNTIFS($B$2:B1801,B1801,$I$2:I1801,TRUE))</f>
        <v/>
      </c>
    </row>
    <row r="1802" spans="1:10">
      <c r="A1802" s="6" t="s">
        <v>613</v>
      </c>
      <c r="B1802" s="6" t="s">
        <v>707</v>
      </c>
      <c r="C1802" s="6">
        <v>1</v>
      </c>
      <c r="D1802" s="6">
        <v>1</v>
      </c>
      <c r="E1802" s="46" t="str">
        <f t="shared" si="87"/>
        <v>기사임</v>
      </c>
      <c r="F1802" s="81">
        <f>IF(E1802="기사임",(COUNTIF($B$2:B1802,B1802)-COUNTIFS($B$2:B1801,B1802,$E$2:E1801,"")),"")</f>
        <v>13</v>
      </c>
      <c r="G1802" s="46" t="str">
        <f>IF(F1802=1,COUNTIF($F$1:F1802,1),"")</f>
        <v/>
      </c>
      <c r="H1802" s="46">
        <f t="shared" si="88"/>
        <v>0</v>
      </c>
      <c r="I1802" s="46" t="b">
        <f t="shared" si="89"/>
        <v>0</v>
      </c>
      <c r="J1802" s="46" t="str">
        <f>IF(I1802=FALSE,"",B1802&amp;"@"&amp;COUNTIFS($B$2:B1802,B1802,$I$2:I1802,TRUE))</f>
        <v/>
      </c>
    </row>
    <row r="1803" spans="1:10">
      <c r="A1803" s="6" t="s">
        <v>2360</v>
      </c>
      <c r="B1803" s="6" t="s">
        <v>682</v>
      </c>
      <c r="C1803" s="6">
        <v>1</v>
      </c>
      <c r="D1803" s="6">
        <v>1</v>
      </c>
      <c r="E1803" s="46" t="str">
        <f t="shared" si="87"/>
        <v>기사임</v>
      </c>
      <c r="F1803" s="81">
        <f>IF(E1803="기사임",(COUNTIF($B$2:B1803,B1803)-COUNTIFS($B$2:B1802,B1803,$E$2:E1802,"")),"")</f>
        <v>36</v>
      </c>
      <c r="G1803" s="46" t="str">
        <f>IF(F1803=1,COUNTIF($F$1:F1803,1),"")</f>
        <v/>
      </c>
      <c r="H1803" s="46">
        <f t="shared" si="88"/>
        <v>0</v>
      </c>
      <c r="I1803" s="46" t="b">
        <f t="shared" si="89"/>
        <v>0</v>
      </c>
      <c r="J1803" s="46" t="str">
        <f>IF(I1803=FALSE,"",B1803&amp;"@"&amp;COUNTIFS($B$2:B1803,B1803,$I$2:I1803,TRUE))</f>
        <v/>
      </c>
    </row>
    <row r="1804" spans="1:10">
      <c r="A1804" s="6" t="s">
        <v>620</v>
      </c>
      <c r="B1804" s="6" t="s">
        <v>678</v>
      </c>
      <c r="C1804" s="6">
        <v>1</v>
      </c>
      <c r="D1804" s="6">
        <v>1</v>
      </c>
      <c r="E1804" s="46" t="str">
        <f t="shared" si="87"/>
        <v>기사임</v>
      </c>
      <c r="F1804" s="81">
        <f>IF(E1804="기사임",(COUNTIF($B$2:B1804,B1804)-COUNTIFS($B$2:B1803,B1804,$E$2:E1803,"")),"")</f>
        <v>69</v>
      </c>
      <c r="G1804" s="46" t="str">
        <f>IF(F1804=1,COUNTIF($F$1:F1804,1),"")</f>
        <v/>
      </c>
      <c r="H1804" s="46">
        <f t="shared" si="88"/>
        <v>0</v>
      </c>
      <c r="I1804" s="46" t="b">
        <f t="shared" si="89"/>
        <v>0</v>
      </c>
      <c r="J1804" s="46" t="str">
        <f>IF(I1804=FALSE,"",B1804&amp;"@"&amp;COUNTIFS($B$2:B1804,B1804,$I$2:I1804,TRUE))</f>
        <v/>
      </c>
    </row>
    <row r="1805" spans="1:10">
      <c r="A1805" s="6" t="s">
        <v>620</v>
      </c>
      <c r="B1805" s="6" t="s">
        <v>675</v>
      </c>
      <c r="C1805" s="6">
        <v>1</v>
      </c>
      <c r="D1805" s="6">
        <v>1</v>
      </c>
      <c r="E1805" s="46" t="str">
        <f t="shared" si="87"/>
        <v>기사임</v>
      </c>
      <c r="F1805" s="81">
        <f>IF(E1805="기사임",(COUNTIF($B$2:B1805,B1805)-COUNTIFS($B$2:B1804,B1805,$E$2:E1804,"")),"")</f>
        <v>187</v>
      </c>
      <c r="G1805" s="46" t="str">
        <f>IF(F1805=1,COUNTIF($F$1:F1805,1),"")</f>
        <v/>
      </c>
      <c r="H1805" s="46">
        <f t="shared" si="88"/>
        <v>1</v>
      </c>
      <c r="I1805" s="46" t="b">
        <f t="shared" si="89"/>
        <v>1</v>
      </c>
      <c r="J1805" s="46" t="str">
        <f>IF(I1805=FALSE,"",B1805&amp;"@"&amp;COUNTIFS($B$2:B1805,B1805,$I$2:I1805,TRUE))</f>
        <v>South Korea@187</v>
      </c>
    </row>
    <row r="1806" spans="1:10">
      <c r="A1806" s="6" t="s">
        <v>1511</v>
      </c>
      <c r="B1806" s="6" t="s">
        <v>688</v>
      </c>
      <c r="C1806" s="6">
        <v>1</v>
      </c>
      <c r="D1806" s="6">
        <v>1</v>
      </c>
      <c r="E1806" s="46" t="str">
        <f t="shared" si="87"/>
        <v>기사임</v>
      </c>
      <c r="F1806" s="81">
        <f>IF(E1806="기사임",(COUNTIF($B$2:B1806,B1806)-COUNTIFS($B$2:B1805,B1806,$E$2:E1805,"")),"")</f>
        <v>46</v>
      </c>
      <c r="G1806" s="46" t="str">
        <f>IF(F1806=1,COUNTIF($F$1:F1806,1),"")</f>
        <v/>
      </c>
      <c r="H1806" s="46">
        <f t="shared" si="88"/>
        <v>0</v>
      </c>
      <c r="I1806" s="46" t="b">
        <f t="shared" si="89"/>
        <v>0</v>
      </c>
      <c r="J1806" s="46" t="str">
        <f>IF(I1806=FALSE,"",B1806&amp;"@"&amp;COUNTIFS($B$2:B1806,B1806,$I$2:I1806,TRUE))</f>
        <v/>
      </c>
    </row>
    <row r="1807" spans="1:10">
      <c r="A1807" s="6" t="s">
        <v>1511</v>
      </c>
      <c r="B1807" s="6" t="s">
        <v>675</v>
      </c>
      <c r="C1807" s="6">
        <v>1</v>
      </c>
      <c r="D1807" s="6">
        <v>1</v>
      </c>
      <c r="E1807" s="46" t="str">
        <f t="shared" si="87"/>
        <v>기사임</v>
      </c>
      <c r="F1807" s="81">
        <f>IF(E1807="기사임",(COUNTIF($B$2:B1807,B1807)-COUNTIFS($B$2:B1806,B1807,$E$2:E1806,"")),"")</f>
        <v>188</v>
      </c>
      <c r="G1807" s="46" t="str">
        <f>IF(F1807=1,COUNTIF($F$1:F1807,1),"")</f>
        <v/>
      </c>
      <c r="H1807" s="46">
        <f t="shared" si="88"/>
        <v>1</v>
      </c>
      <c r="I1807" s="46" t="b">
        <f t="shared" si="89"/>
        <v>1</v>
      </c>
      <c r="J1807" s="46" t="str">
        <f>IF(I1807=FALSE,"",B1807&amp;"@"&amp;COUNTIFS($B$2:B1807,B1807,$I$2:I1807,TRUE))</f>
        <v>South Korea@188</v>
      </c>
    </row>
    <row r="1808" spans="1:10">
      <c r="A1808" s="6" t="s">
        <v>485</v>
      </c>
      <c r="B1808" s="6" t="s">
        <v>681</v>
      </c>
      <c r="C1808" s="6">
        <v>1</v>
      </c>
      <c r="D1808" s="6">
        <v>1</v>
      </c>
      <c r="E1808" s="46" t="str">
        <f t="shared" si="87"/>
        <v>기사임</v>
      </c>
      <c r="F1808" s="81">
        <f>IF(E1808="기사임",(COUNTIF($B$2:B1808,B1808)-COUNTIFS($B$2:B1807,B1808,$E$2:E1807,"")),"")</f>
        <v>43</v>
      </c>
      <c r="G1808" s="46" t="str">
        <f>IF(F1808=1,COUNTIF($F$1:F1808,1),"")</f>
        <v/>
      </c>
      <c r="H1808" s="46">
        <f t="shared" si="88"/>
        <v>0</v>
      </c>
      <c r="I1808" s="46" t="b">
        <f t="shared" si="89"/>
        <v>0</v>
      </c>
      <c r="J1808" s="46" t="str">
        <f>IF(I1808=FALSE,"",B1808&amp;"@"&amp;COUNTIFS($B$2:B1808,B1808,$I$2:I1808,TRUE))</f>
        <v/>
      </c>
    </row>
    <row r="1809" spans="1:10">
      <c r="A1809" s="6" t="s">
        <v>485</v>
      </c>
      <c r="B1809" s="6" t="s">
        <v>685</v>
      </c>
      <c r="C1809" s="6">
        <v>1</v>
      </c>
      <c r="D1809" s="6">
        <v>1</v>
      </c>
      <c r="E1809" s="46" t="str">
        <f t="shared" si="87"/>
        <v>기사임</v>
      </c>
      <c r="F1809" s="81">
        <f>IF(E1809="기사임",(COUNTIF($B$2:B1809,B1809)-COUNTIFS($B$2:B1808,B1809,$E$2:E1808,"")),"")</f>
        <v>21</v>
      </c>
      <c r="G1809" s="46" t="str">
        <f>IF(F1809=1,COUNTIF($F$1:F1809,1),"")</f>
        <v/>
      </c>
      <c r="H1809" s="46">
        <f t="shared" si="88"/>
        <v>0</v>
      </c>
      <c r="I1809" s="46" t="b">
        <f t="shared" si="89"/>
        <v>0</v>
      </c>
      <c r="J1809" s="46" t="str">
        <f>IF(I1809=FALSE,"",B1809&amp;"@"&amp;COUNTIFS($B$2:B1809,B1809,$I$2:I1809,TRUE))</f>
        <v/>
      </c>
    </row>
    <row r="1810" spans="1:10">
      <c r="A1810" s="6" t="s">
        <v>485</v>
      </c>
      <c r="B1810" s="6" t="s">
        <v>677</v>
      </c>
      <c r="C1810" s="6">
        <v>1</v>
      </c>
      <c r="D1810" s="6">
        <v>1</v>
      </c>
      <c r="E1810" s="46" t="str">
        <f t="shared" si="87"/>
        <v>기사임</v>
      </c>
      <c r="F1810" s="81">
        <f>IF(E1810="기사임",(COUNTIF($B$2:B1810,B1810)-COUNTIFS($B$2:B1809,B1810,$E$2:E1809,"")),"")</f>
        <v>146</v>
      </c>
      <c r="G1810" s="46" t="str">
        <f>IF(F1810=1,COUNTIF($F$1:F1810,1),"")</f>
        <v/>
      </c>
      <c r="H1810" s="46">
        <f t="shared" si="88"/>
        <v>0</v>
      </c>
      <c r="I1810" s="46" t="b">
        <f t="shared" si="89"/>
        <v>0</v>
      </c>
      <c r="J1810" s="46" t="str">
        <f>IF(I1810=FALSE,"",B1810&amp;"@"&amp;COUNTIFS($B$2:B1810,B1810,$I$2:I1810,TRUE))</f>
        <v/>
      </c>
    </row>
    <row r="1811" spans="1:10">
      <c r="A1811" s="6" t="s">
        <v>485</v>
      </c>
      <c r="B1811" s="6" t="s">
        <v>682</v>
      </c>
      <c r="C1811" s="6">
        <v>1</v>
      </c>
      <c r="D1811" s="6">
        <v>1</v>
      </c>
      <c r="E1811" s="46" t="str">
        <f t="shared" si="87"/>
        <v>기사임</v>
      </c>
      <c r="F1811" s="81">
        <f>IF(E1811="기사임",(COUNTIF($B$2:B1811,B1811)-COUNTIFS($B$2:B1810,B1811,$E$2:E1810,"")),"")</f>
        <v>37</v>
      </c>
      <c r="G1811" s="46" t="str">
        <f>IF(F1811=1,COUNTIF($F$1:F1811,1),"")</f>
        <v/>
      </c>
      <c r="H1811" s="46">
        <f t="shared" si="88"/>
        <v>0</v>
      </c>
      <c r="I1811" s="46" t="b">
        <f t="shared" si="89"/>
        <v>0</v>
      </c>
      <c r="J1811" s="46" t="str">
        <f>IF(I1811=FALSE,"",B1811&amp;"@"&amp;COUNTIFS($B$2:B1811,B1811,$I$2:I1811,TRUE))</f>
        <v/>
      </c>
    </row>
    <row r="1812" spans="1:10">
      <c r="A1812" s="6" t="s">
        <v>485</v>
      </c>
      <c r="B1812" s="6" t="s">
        <v>1696</v>
      </c>
      <c r="C1812" s="6">
        <v>1</v>
      </c>
      <c r="D1812" s="6">
        <v>1</v>
      </c>
      <c r="E1812" s="46" t="str">
        <f t="shared" si="87"/>
        <v>기사임</v>
      </c>
      <c r="F1812" s="81">
        <f>IF(E1812="기사임",(COUNTIF($B$2:B1812,B1812)-COUNTIFS($B$2:B1811,B1812,$E$2:E1811,"")),"")</f>
        <v>6</v>
      </c>
      <c r="G1812" s="46" t="str">
        <f>IF(F1812=1,COUNTIF($F$1:F1812,1),"")</f>
        <v/>
      </c>
      <c r="H1812" s="46">
        <f t="shared" si="88"/>
        <v>0</v>
      </c>
      <c r="I1812" s="46" t="b">
        <f t="shared" si="89"/>
        <v>0</v>
      </c>
      <c r="J1812" s="46" t="str">
        <f>IF(I1812=FALSE,"",B1812&amp;"@"&amp;COUNTIFS($B$2:B1812,B1812,$I$2:I1812,TRUE))</f>
        <v/>
      </c>
    </row>
    <row r="1813" spans="1:10">
      <c r="A1813" s="6" t="s">
        <v>485</v>
      </c>
      <c r="B1813" s="6" t="s">
        <v>695</v>
      </c>
      <c r="C1813" s="6">
        <v>1</v>
      </c>
      <c r="D1813" s="6">
        <v>1</v>
      </c>
      <c r="E1813" s="46" t="str">
        <f t="shared" si="87"/>
        <v>기사임</v>
      </c>
      <c r="F1813" s="81">
        <f>IF(E1813="기사임",(COUNTIF($B$2:B1813,B1813)-COUNTIFS($B$2:B1812,B1813,$E$2:E1812,"")),"")</f>
        <v>20</v>
      </c>
      <c r="G1813" s="46" t="str">
        <f>IF(F1813=1,COUNTIF($F$1:F1813,1),"")</f>
        <v/>
      </c>
      <c r="H1813" s="46">
        <f t="shared" si="88"/>
        <v>0</v>
      </c>
      <c r="I1813" s="46" t="b">
        <f t="shared" si="89"/>
        <v>0</v>
      </c>
      <c r="J1813" s="46" t="str">
        <f>IF(I1813=FALSE,"",B1813&amp;"@"&amp;COUNTIFS($B$2:B1813,B1813,$I$2:I1813,TRUE))</f>
        <v/>
      </c>
    </row>
    <row r="1814" spans="1:10">
      <c r="A1814" s="6" t="s">
        <v>485</v>
      </c>
      <c r="B1814" s="6" t="s">
        <v>694</v>
      </c>
      <c r="C1814" s="6">
        <v>1</v>
      </c>
      <c r="D1814" s="6">
        <v>1</v>
      </c>
      <c r="E1814" s="46" t="str">
        <f t="shared" si="87"/>
        <v>기사임</v>
      </c>
      <c r="F1814" s="81">
        <f>IF(E1814="기사임",(COUNTIF($B$2:B1814,B1814)-COUNTIFS($B$2:B1813,B1814,$E$2:E1813,"")),"")</f>
        <v>26</v>
      </c>
      <c r="G1814" s="46" t="str">
        <f>IF(F1814=1,COUNTIF($F$1:F1814,1),"")</f>
        <v/>
      </c>
      <c r="H1814" s="46">
        <f t="shared" si="88"/>
        <v>1</v>
      </c>
      <c r="I1814" s="46" t="b">
        <f t="shared" si="89"/>
        <v>1</v>
      </c>
      <c r="J1814" s="46" t="str">
        <f>IF(I1814=FALSE,"",B1814&amp;"@"&amp;COUNTIFS($B$2:B1814,B1814,$I$2:I1814,TRUE))</f>
        <v>Vietnam@26</v>
      </c>
    </row>
    <row r="1815" spans="1:10">
      <c r="A1815" s="6" t="s">
        <v>532</v>
      </c>
      <c r="B1815" s="6" t="s">
        <v>688</v>
      </c>
      <c r="C1815" s="6">
        <v>1</v>
      </c>
      <c r="D1815" s="6">
        <v>1</v>
      </c>
      <c r="E1815" s="46" t="str">
        <f t="shared" si="87"/>
        <v>기사임</v>
      </c>
      <c r="F1815" s="81">
        <f>IF(E1815="기사임",(COUNTIF($B$2:B1815,B1815)-COUNTIFS($B$2:B1814,B1815,$E$2:E1814,"")),"")</f>
        <v>47</v>
      </c>
      <c r="G1815" s="46" t="str">
        <f>IF(F1815=1,COUNTIF($F$1:F1815,1),"")</f>
        <v/>
      </c>
      <c r="H1815" s="46">
        <f t="shared" si="88"/>
        <v>0</v>
      </c>
      <c r="I1815" s="46" t="b">
        <f t="shared" si="89"/>
        <v>0</v>
      </c>
      <c r="J1815" s="46" t="str">
        <f>IF(I1815=FALSE,"",B1815&amp;"@"&amp;COUNTIFS($B$2:B1815,B1815,$I$2:I1815,TRUE))</f>
        <v/>
      </c>
    </row>
    <row r="1816" spans="1:10">
      <c r="A1816" s="6" t="s">
        <v>532</v>
      </c>
      <c r="B1816" s="6" t="s">
        <v>677</v>
      </c>
      <c r="C1816" s="6">
        <v>1</v>
      </c>
      <c r="D1816" s="6">
        <v>1</v>
      </c>
      <c r="E1816" s="46" t="str">
        <f t="shared" si="87"/>
        <v>기사임</v>
      </c>
      <c r="F1816" s="81">
        <f>IF(E1816="기사임",(COUNTIF($B$2:B1816,B1816)-COUNTIFS($B$2:B1815,B1816,$E$2:E1815,"")),"")</f>
        <v>147</v>
      </c>
      <c r="G1816" s="46" t="str">
        <f>IF(F1816=1,COUNTIF($F$1:F1816,1),"")</f>
        <v/>
      </c>
      <c r="H1816" s="46">
        <f t="shared" si="88"/>
        <v>0</v>
      </c>
      <c r="I1816" s="46" t="b">
        <f t="shared" si="89"/>
        <v>0</v>
      </c>
      <c r="J1816" s="46" t="str">
        <f>IF(I1816=FALSE,"",B1816&amp;"@"&amp;COUNTIFS($B$2:B1816,B1816,$I$2:I1816,TRUE))</f>
        <v/>
      </c>
    </row>
    <row r="1817" spans="1:10">
      <c r="A1817" s="6" t="s">
        <v>532</v>
      </c>
      <c r="B1817" s="6" t="s">
        <v>690</v>
      </c>
      <c r="C1817" s="6">
        <v>1</v>
      </c>
      <c r="D1817" s="6">
        <v>1</v>
      </c>
      <c r="E1817" s="46" t="str">
        <f t="shared" si="87"/>
        <v>기사임</v>
      </c>
      <c r="F1817" s="81">
        <f>IF(E1817="기사임",(COUNTIF($B$2:B1817,B1817)-COUNTIFS($B$2:B1816,B1817,$E$2:E1816,"")),"")</f>
        <v>62</v>
      </c>
      <c r="G1817" s="46" t="str">
        <f>IF(F1817=1,COUNTIF($F$1:F1817,1),"")</f>
        <v/>
      </c>
      <c r="H1817" s="46">
        <f t="shared" si="88"/>
        <v>0</v>
      </c>
      <c r="I1817" s="46" t="b">
        <f t="shared" si="89"/>
        <v>0</v>
      </c>
      <c r="J1817" s="46" t="str">
        <f>IF(I1817=FALSE,"",B1817&amp;"@"&amp;COUNTIFS($B$2:B1817,B1817,$I$2:I1817,TRUE))</f>
        <v/>
      </c>
    </row>
    <row r="1818" spans="1:10">
      <c r="A1818" s="6" t="s">
        <v>2064</v>
      </c>
      <c r="B1818" s="6" t="s">
        <v>688</v>
      </c>
      <c r="C1818" s="6">
        <v>1</v>
      </c>
      <c r="D1818" s="6">
        <v>1</v>
      </c>
      <c r="E1818" s="46" t="str">
        <f t="shared" si="87"/>
        <v>기사임</v>
      </c>
      <c r="F1818" s="81">
        <f>IF(E1818="기사임",(COUNTIF($B$2:B1818,B1818)-COUNTIFS($B$2:B1817,B1818,$E$2:E1817,"")),"")</f>
        <v>48</v>
      </c>
      <c r="G1818" s="46" t="str">
        <f>IF(F1818=1,COUNTIF($F$1:F1818,1),"")</f>
        <v/>
      </c>
      <c r="H1818" s="46">
        <f t="shared" si="88"/>
        <v>0</v>
      </c>
      <c r="I1818" s="46" t="b">
        <f t="shared" si="89"/>
        <v>0</v>
      </c>
      <c r="J1818" s="46" t="str">
        <f>IF(I1818=FALSE,"",B1818&amp;"@"&amp;COUNTIFS($B$2:B1818,B1818,$I$2:I1818,TRUE))</f>
        <v/>
      </c>
    </row>
    <row r="1819" spans="1:10">
      <c r="A1819" s="6" t="s">
        <v>541</v>
      </c>
      <c r="B1819" s="6" t="s">
        <v>679</v>
      </c>
      <c r="C1819" s="6">
        <v>1</v>
      </c>
      <c r="D1819" s="6">
        <v>1</v>
      </c>
      <c r="E1819" s="46" t="str">
        <f t="shared" si="87"/>
        <v>기사임</v>
      </c>
      <c r="F1819" s="81">
        <f>IF(E1819="기사임",(COUNTIF($B$2:B1819,B1819)-COUNTIFS($B$2:B1818,B1819,$E$2:E1818,"")),"")</f>
        <v>45</v>
      </c>
      <c r="G1819" s="46" t="str">
        <f>IF(F1819=1,COUNTIF($F$1:F1819,1),"")</f>
        <v/>
      </c>
      <c r="H1819" s="46">
        <f t="shared" si="88"/>
        <v>0</v>
      </c>
      <c r="I1819" s="46" t="b">
        <f t="shared" si="89"/>
        <v>0</v>
      </c>
      <c r="J1819" s="46" t="str">
        <f>IF(I1819=FALSE,"",B1819&amp;"@"&amp;COUNTIFS($B$2:B1819,B1819,$I$2:I1819,TRUE))</f>
        <v/>
      </c>
    </row>
    <row r="1820" spans="1:10">
      <c r="A1820" s="6" t="s">
        <v>541</v>
      </c>
      <c r="B1820" s="6" t="s">
        <v>677</v>
      </c>
      <c r="C1820" s="6">
        <v>1</v>
      </c>
      <c r="D1820" s="6">
        <v>1</v>
      </c>
      <c r="E1820" s="46" t="str">
        <f t="shared" si="87"/>
        <v>기사임</v>
      </c>
      <c r="F1820" s="81">
        <f>IF(E1820="기사임",(COUNTIF($B$2:B1820,B1820)-COUNTIFS($B$2:B1819,B1820,$E$2:E1819,"")),"")</f>
        <v>148</v>
      </c>
      <c r="G1820" s="46" t="str">
        <f>IF(F1820=1,COUNTIF($F$1:F1820,1),"")</f>
        <v/>
      </c>
      <c r="H1820" s="46">
        <f t="shared" si="88"/>
        <v>0</v>
      </c>
      <c r="I1820" s="46" t="b">
        <f t="shared" si="89"/>
        <v>0</v>
      </c>
      <c r="J1820" s="46" t="str">
        <f>IF(I1820=FALSE,"",B1820&amp;"@"&amp;COUNTIFS($B$2:B1820,B1820,$I$2:I1820,TRUE))</f>
        <v/>
      </c>
    </row>
    <row r="1821" spans="1:10">
      <c r="A1821" s="6" t="s">
        <v>564</v>
      </c>
      <c r="B1821" s="6" t="s">
        <v>681</v>
      </c>
      <c r="C1821" s="6">
        <v>1</v>
      </c>
      <c r="D1821" s="6">
        <v>1</v>
      </c>
      <c r="E1821" s="46" t="str">
        <f t="shared" si="87"/>
        <v>기사임</v>
      </c>
      <c r="F1821" s="81">
        <f>IF(E1821="기사임",(COUNTIF($B$2:B1821,B1821)-COUNTIFS($B$2:B1820,B1821,$E$2:E1820,"")),"")</f>
        <v>44</v>
      </c>
      <c r="G1821" s="46" t="str">
        <f>IF(F1821=1,COUNTIF($F$1:F1821,1),"")</f>
        <v/>
      </c>
      <c r="H1821" s="46">
        <f t="shared" si="88"/>
        <v>0</v>
      </c>
      <c r="I1821" s="46" t="b">
        <f t="shared" si="89"/>
        <v>0</v>
      </c>
      <c r="J1821" s="46" t="str">
        <f>IF(I1821=FALSE,"",B1821&amp;"@"&amp;COUNTIFS($B$2:B1821,B1821,$I$2:I1821,TRUE))</f>
        <v/>
      </c>
    </row>
    <row r="1822" spans="1:10">
      <c r="A1822" s="6" t="s">
        <v>564</v>
      </c>
      <c r="B1822" s="6" t="s">
        <v>688</v>
      </c>
      <c r="C1822" s="6">
        <v>1</v>
      </c>
      <c r="D1822" s="6">
        <v>1</v>
      </c>
      <c r="E1822" s="46" t="str">
        <f t="shared" si="87"/>
        <v>기사임</v>
      </c>
      <c r="F1822" s="81">
        <f>IF(E1822="기사임",(COUNTIF($B$2:B1822,B1822)-COUNTIFS($B$2:B1821,B1822,$E$2:E1821,"")),"")</f>
        <v>49</v>
      </c>
      <c r="G1822" s="46" t="str">
        <f>IF(F1822=1,COUNTIF($F$1:F1822,1),"")</f>
        <v/>
      </c>
      <c r="H1822" s="46">
        <f t="shared" si="88"/>
        <v>0</v>
      </c>
      <c r="I1822" s="46" t="b">
        <f t="shared" si="89"/>
        <v>0</v>
      </c>
      <c r="J1822" s="46" t="str">
        <f>IF(I1822=FALSE,"",B1822&amp;"@"&amp;COUNTIFS($B$2:B1822,B1822,$I$2:I1822,TRUE))</f>
        <v/>
      </c>
    </row>
    <row r="1823" spans="1:10">
      <c r="A1823" s="6" t="s">
        <v>564</v>
      </c>
      <c r="B1823" s="6" t="s">
        <v>675</v>
      </c>
      <c r="C1823" s="6">
        <v>1</v>
      </c>
      <c r="D1823" s="6">
        <v>1</v>
      </c>
      <c r="E1823" s="46" t="str">
        <f t="shared" si="87"/>
        <v>기사임</v>
      </c>
      <c r="F1823" s="81">
        <f>IF(E1823="기사임",(COUNTIF($B$2:B1823,B1823)-COUNTIFS($B$2:B1822,B1823,$E$2:E1822,"")),"")</f>
        <v>189</v>
      </c>
      <c r="G1823" s="46" t="str">
        <f>IF(F1823=1,COUNTIF($F$1:F1823,1),"")</f>
        <v/>
      </c>
      <c r="H1823" s="46">
        <f t="shared" si="88"/>
        <v>1</v>
      </c>
      <c r="I1823" s="46" t="b">
        <f t="shared" si="89"/>
        <v>1</v>
      </c>
      <c r="J1823" s="46" t="str">
        <f>IF(I1823=FALSE,"",B1823&amp;"@"&amp;COUNTIFS($B$2:B1823,B1823,$I$2:I1823,TRUE))</f>
        <v>South Korea@189</v>
      </c>
    </row>
    <row r="1824" spans="1:10">
      <c r="A1824" s="6" t="s">
        <v>564</v>
      </c>
      <c r="B1824" s="6" t="s">
        <v>676</v>
      </c>
      <c r="C1824" s="6">
        <v>1</v>
      </c>
      <c r="D1824" s="6">
        <v>1</v>
      </c>
      <c r="E1824" s="46" t="str">
        <f t="shared" si="87"/>
        <v>기사임</v>
      </c>
      <c r="F1824" s="81">
        <f>IF(E1824="기사임",(COUNTIF($B$2:B1824,B1824)-COUNTIFS($B$2:B1823,B1824,$E$2:E1823,"")),"")</f>
        <v>171</v>
      </c>
      <c r="G1824" s="46" t="str">
        <f>IF(F1824=1,COUNTIF($F$1:F1824,1),"")</f>
        <v/>
      </c>
      <c r="H1824" s="46">
        <f t="shared" si="88"/>
        <v>0</v>
      </c>
      <c r="I1824" s="46" t="b">
        <f t="shared" si="89"/>
        <v>0</v>
      </c>
      <c r="J1824" s="46" t="str">
        <f>IF(I1824=FALSE,"",B1824&amp;"@"&amp;COUNTIFS($B$2:B1824,B1824,$I$2:I1824,TRUE))</f>
        <v/>
      </c>
    </row>
    <row r="1825" spans="1:10">
      <c r="A1825" s="6" t="s">
        <v>523</v>
      </c>
      <c r="B1825" s="6" t="s">
        <v>721</v>
      </c>
      <c r="C1825" s="6">
        <v>1</v>
      </c>
      <c r="D1825" s="6">
        <v>2</v>
      </c>
      <c r="E1825" s="46" t="str">
        <f t="shared" si="87"/>
        <v>기사임</v>
      </c>
      <c r="F1825" s="81">
        <f>IF(E1825="기사임",(COUNTIF($B$2:B1825,B1825)-COUNTIFS($B$2:B1824,B1825,$E$2:E1824,"")),"")</f>
        <v>10</v>
      </c>
      <c r="G1825" s="46" t="str">
        <f>IF(F1825=1,COUNTIF($F$1:F1825,1),"")</f>
        <v/>
      </c>
      <c r="H1825" s="46">
        <f t="shared" si="88"/>
        <v>0</v>
      </c>
      <c r="I1825" s="46" t="b">
        <f t="shared" si="89"/>
        <v>0</v>
      </c>
      <c r="J1825" s="46" t="str">
        <f>IF(I1825=FALSE,"",B1825&amp;"@"&amp;COUNTIFS($B$2:B1825,B1825,$I$2:I1825,TRUE))</f>
        <v/>
      </c>
    </row>
    <row r="1826" spans="1:10">
      <c r="A1826" s="6" t="s">
        <v>523</v>
      </c>
      <c r="B1826" s="6" t="s">
        <v>1227</v>
      </c>
      <c r="C1826" s="6">
        <v>1</v>
      </c>
      <c r="D1826" s="6">
        <v>2</v>
      </c>
      <c r="E1826" s="46" t="str">
        <f t="shared" si="87"/>
        <v>기사임</v>
      </c>
      <c r="F1826" s="81">
        <f>IF(E1826="기사임",(COUNTIF($B$2:B1826,B1826)-COUNTIFS($B$2:B1825,B1826,$E$2:E1825,"")),"")</f>
        <v>2</v>
      </c>
      <c r="G1826" s="46" t="str">
        <f>IF(F1826=1,COUNTIF($F$1:F1826,1),"")</f>
        <v/>
      </c>
      <c r="H1826" s="46">
        <f t="shared" si="88"/>
        <v>0</v>
      </c>
      <c r="I1826" s="46" t="b">
        <f t="shared" si="89"/>
        <v>0</v>
      </c>
      <c r="J1826" s="46" t="str">
        <f>IF(I1826=FALSE,"",B1826&amp;"@"&amp;COUNTIFS($B$2:B1826,B1826,$I$2:I1826,TRUE))</f>
        <v/>
      </c>
    </row>
    <row r="1827" spans="1:10">
      <c r="A1827" s="6" t="s">
        <v>523</v>
      </c>
      <c r="B1827" s="6" t="s">
        <v>700</v>
      </c>
      <c r="C1827" s="6">
        <v>1</v>
      </c>
      <c r="D1827" s="6">
        <v>1</v>
      </c>
      <c r="E1827" s="46" t="str">
        <f t="shared" si="87"/>
        <v>기사임</v>
      </c>
      <c r="F1827" s="81">
        <f>IF(E1827="기사임",(COUNTIF($B$2:B1827,B1827)-COUNTIFS($B$2:B1826,B1827,$E$2:E1826,"")),"")</f>
        <v>15</v>
      </c>
      <c r="G1827" s="46" t="str">
        <f>IF(F1827=1,COUNTIF($F$1:F1827,1),"")</f>
        <v/>
      </c>
      <c r="H1827" s="46">
        <f t="shared" si="88"/>
        <v>0</v>
      </c>
      <c r="I1827" s="46" t="b">
        <f t="shared" si="89"/>
        <v>0</v>
      </c>
      <c r="J1827" s="46" t="str">
        <f>IF(I1827=FALSE,"",B1827&amp;"@"&amp;COUNTIFS($B$2:B1827,B1827,$I$2:I1827,TRUE))</f>
        <v/>
      </c>
    </row>
    <row r="1828" spans="1:10">
      <c r="A1828" s="6" t="s">
        <v>523</v>
      </c>
      <c r="B1828" s="6" t="s">
        <v>728</v>
      </c>
      <c r="C1828" s="6">
        <v>1</v>
      </c>
      <c r="D1828" s="6">
        <v>1</v>
      </c>
      <c r="E1828" s="46" t="str">
        <f t="shared" si="87"/>
        <v>기사임</v>
      </c>
      <c r="F1828" s="81">
        <f>IF(E1828="기사임",(COUNTIF($B$2:B1828,B1828)-COUNTIFS($B$2:B1827,B1828,$E$2:E1827,"")),"")</f>
        <v>1</v>
      </c>
      <c r="G1828" s="46">
        <f>IF(F1828=1,COUNTIF($F$1:F1828,1),"")</f>
        <v>79</v>
      </c>
      <c r="H1828" s="46">
        <f t="shared" si="88"/>
        <v>0</v>
      </c>
      <c r="I1828" s="46" t="b">
        <f t="shared" si="89"/>
        <v>0</v>
      </c>
      <c r="J1828" s="46" t="str">
        <f>IF(I1828=FALSE,"",B1828&amp;"@"&amp;COUNTIFS($B$2:B1828,B1828,$I$2:I1828,TRUE))</f>
        <v/>
      </c>
    </row>
    <row r="1829" spans="1:10">
      <c r="A1829" s="6" t="s">
        <v>523</v>
      </c>
      <c r="B1829" s="6" t="s">
        <v>680</v>
      </c>
      <c r="C1829" s="6">
        <v>1</v>
      </c>
      <c r="D1829" s="6">
        <v>2</v>
      </c>
      <c r="E1829" s="46" t="str">
        <f t="shared" si="87"/>
        <v>기사임</v>
      </c>
      <c r="F1829" s="81">
        <f>IF(E1829="기사임",(COUNTIF($B$2:B1829,B1829)-COUNTIFS($B$2:B1828,B1829,$E$2:E1828,"")),"")</f>
        <v>95</v>
      </c>
      <c r="G1829" s="46" t="str">
        <f>IF(F1829=1,COUNTIF($F$1:F1829,1),"")</f>
        <v/>
      </c>
      <c r="H1829" s="46">
        <f t="shared" si="88"/>
        <v>0</v>
      </c>
      <c r="I1829" s="46" t="b">
        <f t="shared" si="89"/>
        <v>0</v>
      </c>
      <c r="J1829" s="46" t="str">
        <f>IF(I1829=FALSE,"",B1829&amp;"@"&amp;COUNTIFS($B$2:B1829,B1829,$I$2:I1829,TRUE))</f>
        <v/>
      </c>
    </row>
    <row r="1830" spans="1:10">
      <c r="A1830" s="6" t="s">
        <v>523</v>
      </c>
      <c r="B1830" s="6" t="s">
        <v>723</v>
      </c>
      <c r="C1830" s="6">
        <v>1</v>
      </c>
      <c r="D1830" s="6">
        <v>1</v>
      </c>
      <c r="E1830" s="46" t="str">
        <f t="shared" si="87"/>
        <v>기사임</v>
      </c>
      <c r="F1830" s="81">
        <f>IF(E1830="기사임",(COUNTIF($B$2:B1830,B1830)-COUNTIFS($B$2:B1829,B1830,$E$2:E1829,"")),"")</f>
        <v>4</v>
      </c>
      <c r="G1830" s="46" t="str">
        <f>IF(F1830=1,COUNTIF($F$1:F1830,1),"")</f>
        <v/>
      </c>
      <c r="H1830" s="46">
        <f t="shared" si="88"/>
        <v>0</v>
      </c>
      <c r="I1830" s="46" t="b">
        <f t="shared" si="89"/>
        <v>0</v>
      </c>
      <c r="J1830" s="46" t="str">
        <f>IF(I1830=FALSE,"",B1830&amp;"@"&amp;COUNTIFS($B$2:B1830,B1830,$I$2:I1830,TRUE))</f>
        <v/>
      </c>
    </row>
    <row r="1831" spans="1:10">
      <c r="A1831" s="6" t="s">
        <v>523</v>
      </c>
      <c r="B1831" s="6" t="s">
        <v>727</v>
      </c>
      <c r="C1831" s="6">
        <v>1</v>
      </c>
      <c r="D1831" s="6">
        <v>1</v>
      </c>
      <c r="E1831" s="46" t="str">
        <f t="shared" si="87"/>
        <v>기사임</v>
      </c>
      <c r="F1831" s="81">
        <f>IF(E1831="기사임",(COUNTIF($B$2:B1831,B1831)-COUNTIFS($B$2:B1830,B1831,$E$2:E1830,"")),"")</f>
        <v>3</v>
      </c>
      <c r="G1831" s="46" t="str">
        <f>IF(F1831=1,COUNTIF($F$1:F1831,1),"")</f>
        <v/>
      </c>
      <c r="H1831" s="46">
        <f t="shared" si="88"/>
        <v>0</v>
      </c>
      <c r="I1831" s="46" t="b">
        <f t="shared" si="89"/>
        <v>0</v>
      </c>
      <c r="J1831" s="46" t="str">
        <f>IF(I1831=FALSE,"",B1831&amp;"@"&amp;COUNTIFS($B$2:B1831,B1831,$I$2:I1831,TRUE))</f>
        <v/>
      </c>
    </row>
    <row r="1832" spans="1:10">
      <c r="A1832" s="6" t="s">
        <v>523</v>
      </c>
      <c r="B1832" s="6" t="s">
        <v>694</v>
      </c>
      <c r="C1832" s="6">
        <v>1</v>
      </c>
      <c r="D1832" s="6">
        <v>1</v>
      </c>
      <c r="E1832" s="46" t="str">
        <f t="shared" si="87"/>
        <v>기사임</v>
      </c>
      <c r="F1832" s="81">
        <f>IF(E1832="기사임",(COUNTIF($B$2:B1832,B1832)-COUNTIFS($B$2:B1831,B1832,$E$2:E1831,"")),"")</f>
        <v>27</v>
      </c>
      <c r="G1832" s="46" t="str">
        <f>IF(F1832=1,COUNTIF($F$1:F1832,1),"")</f>
        <v/>
      </c>
      <c r="H1832" s="46">
        <f t="shared" si="88"/>
        <v>1</v>
      </c>
      <c r="I1832" s="46" t="b">
        <f t="shared" si="89"/>
        <v>1</v>
      </c>
      <c r="J1832" s="46" t="str">
        <f>IF(I1832=FALSE,"",B1832&amp;"@"&amp;COUNTIFS($B$2:B1832,B1832,$I$2:I1832,TRUE))</f>
        <v>Vietnam@27</v>
      </c>
    </row>
    <row r="1833" spans="1:10">
      <c r="A1833" s="6" t="s">
        <v>587</v>
      </c>
      <c r="B1833" s="6" t="s">
        <v>677</v>
      </c>
      <c r="C1833" s="6">
        <v>1</v>
      </c>
      <c r="D1833" s="6">
        <v>1</v>
      </c>
      <c r="E1833" s="46" t="str">
        <f t="shared" si="87"/>
        <v>기사임</v>
      </c>
      <c r="F1833" s="81">
        <f>IF(E1833="기사임",(COUNTIF($B$2:B1833,B1833)-COUNTIFS($B$2:B1832,B1833,$E$2:E1832,"")),"")</f>
        <v>149</v>
      </c>
      <c r="G1833" s="46" t="str">
        <f>IF(F1833=1,COUNTIF($F$1:F1833,1),"")</f>
        <v/>
      </c>
      <c r="H1833" s="46">
        <f t="shared" si="88"/>
        <v>0</v>
      </c>
      <c r="I1833" s="46" t="b">
        <f t="shared" si="89"/>
        <v>0</v>
      </c>
      <c r="J1833" s="46" t="str">
        <f>IF(I1833=FALSE,"",B1833&amp;"@"&amp;COUNTIFS($B$2:B1833,B1833,$I$2:I1833,TRUE))</f>
        <v/>
      </c>
    </row>
    <row r="1834" spans="1:10">
      <c r="A1834" s="6" t="s">
        <v>587</v>
      </c>
      <c r="B1834" s="6" t="s">
        <v>712</v>
      </c>
      <c r="C1834" s="6">
        <v>1</v>
      </c>
      <c r="D1834" s="6">
        <v>1</v>
      </c>
      <c r="E1834" s="46" t="str">
        <f t="shared" si="87"/>
        <v>기사임</v>
      </c>
      <c r="F1834" s="81">
        <f>IF(E1834="기사임",(COUNTIF($B$2:B1834,B1834)-COUNTIFS($B$2:B1833,B1834,$E$2:E1833,"")),"")</f>
        <v>9</v>
      </c>
      <c r="G1834" s="46" t="str">
        <f>IF(F1834=1,COUNTIF($F$1:F1834,1),"")</f>
        <v/>
      </c>
      <c r="H1834" s="46">
        <f t="shared" si="88"/>
        <v>0</v>
      </c>
      <c r="I1834" s="46" t="b">
        <f t="shared" si="89"/>
        <v>0</v>
      </c>
      <c r="J1834" s="46" t="str">
        <f>IF(I1834=FALSE,"",B1834&amp;"@"&amp;COUNTIFS($B$2:B1834,B1834,$I$2:I1834,TRUE))</f>
        <v/>
      </c>
    </row>
    <row r="1835" spans="1:10">
      <c r="A1835" s="6" t="s">
        <v>587</v>
      </c>
      <c r="B1835" s="6" t="s">
        <v>690</v>
      </c>
      <c r="C1835" s="6">
        <v>1</v>
      </c>
      <c r="D1835" s="6">
        <v>1</v>
      </c>
      <c r="E1835" s="46" t="str">
        <f t="shared" si="87"/>
        <v>기사임</v>
      </c>
      <c r="F1835" s="81">
        <f>IF(E1835="기사임",(COUNTIF($B$2:B1835,B1835)-COUNTIFS($B$2:B1834,B1835,$E$2:E1834,"")),"")</f>
        <v>63</v>
      </c>
      <c r="G1835" s="46" t="str">
        <f>IF(F1835=1,COUNTIF($F$1:F1835,1),"")</f>
        <v/>
      </c>
      <c r="H1835" s="46">
        <f t="shared" si="88"/>
        <v>0</v>
      </c>
      <c r="I1835" s="46" t="b">
        <f t="shared" si="89"/>
        <v>0</v>
      </c>
      <c r="J1835" s="46" t="str">
        <f>IF(I1835=FALSE,"",B1835&amp;"@"&amp;COUNTIFS($B$2:B1835,B1835,$I$2:I1835,TRUE))</f>
        <v/>
      </c>
    </row>
    <row r="1836" spans="1:10">
      <c r="A1836" s="6" t="s">
        <v>2361</v>
      </c>
      <c r="B1836" s="6" t="s">
        <v>718</v>
      </c>
      <c r="C1836" s="6">
        <v>1</v>
      </c>
      <c r="D1836" s="6">
        <v>1</v>
      </c>
      <c r="E1836" s="46" t="str">
        <f t="shared" si="87"/>
        <v>기사임</v>
      </c>
      <c r="F1836" s="81">
        <f>IF(E1836="기사임",(COUNTIF($B$2:B1836,B1836)-COUNTIFS($B$2:B1835,B1836,$E$2:E1835,"")),"")</f>
        <v>6</v>
      </c>
      <c r="G1836" s="46" t="str">
        <f>IF(F1836=1,COUNTIF($F$1:F1836,1),"")</f>
        <v/>
      </c>
      <c r="H1836" s="46">
        <f t="shared" si="88"/>
        <v>0</v>
      </c>
      <c r="I1836" s="46" t="b">
        <f t="shared" si="89"/>
        <v>0</v>
      </c>
      <c r="J1836" s="46" t="str">
        <f>IF(I1836=FALSE,"",B1836&amp;"@"&amp;COUNTIFS($B$2:B1836,B1836,$I$2:I1836,TRUE))</f>
        <v/>
      </c>
    </row>
    <row r="1837" spans="1:10">
      <c r="A1837" s="6" t="s">
        <v>549</v>
      </c>
      <c r="B1837" s="6" t="s">
        <v>683</v>
      </c>
      <c r="C1837" s="6">
        <v>1</v>
      </c>
      <c r="D1837" s="6">
        <v>1</v>
      </c>
      <c r="E1837" s="46" t="str">
        <f t="shared" si="87"/>
        <v>기사임</v>
      </c>
      <c r="F1837" s="81">
        <f>IF(E1837="기사임",(COUNTIF($B$2:B1837,B1837)-COUNTIFS($B$2:B1836,B1837,$E$2:E1836,"")),"")</f>
        <v>28</v>
      </c>
      <c r="G1837" s="46" t="str">
        <f>IF(F1837=1,COUNTIF($F$1:F1837,1),"")</f>
        <v/>
      </c>
      <c r="H1837" s="46">
        <f t="shared" si="88"/>
        <v>0</v>
      </c>
      <c r="I1837" s="46" t="b">
        <f t="shared" si="89"/>
        <v>0</v>
      </c>
      <c r="J1837" s="46" t="str">
        <f>IF(I1837=FALSE,"",B1837&amp;"@"&amp;COUNTIFS($B$2:B1837,B1837,$I$2:I1837,TRUE))</f>
        <v/>
      </c>
    </row>
    <row r="1838" spans="1:10">
      <c r="A1838" s="6" t="s">
        <v>549</v>
      </c>
      <c r="B1838" s="6" t="s">
        <v>682</v>
      </c>
      <c r="C1838" s="6">
        <v>1</v>
      </c>
      <c r="D1838" s="6">
        <v>1</v>
      </c>
      <c r="E1838" s="46" t="str">
        <f t="shared" si="87"/>
        <v>기사임</v>
      </c>
      <c r="F1838" s="81">
        <f>IF(E1838="기사임",(COUNTIF($B$2:B1838,B1838)-COUNTIFS($B$2:B1837,B1838,$E$2:E1837,"")),"")</f>
        <v>38</v>
      </c>
      <c r="G1838" s="46" t="str">
        <f>IF(F1838=1,COUNTIF($F$1:F1838,1),"")</f>
        <v/>
      </c>
      <c r="H1838" s="46">
        <f t="shared" si="88"/>
        <v>0</v>
      </c>
      <c r="I1838" s="46" t="b">
        <f t="shared" si="89"/>
        <v>0</v>
      </c>
      <c r="J1838" s="46" t="str">
        <f>IF(I1838=FALSE,"",B1838&amp;"@"&amp;COUNTIFS($B$2:B1838,B1838,$I$2:I1838,TRUE))</f>
        <v/>
      </c>
    </row>
    <row r="1839" spans="1:10">
      <c r="A1839" s="6" t="s">
        <v>549</v>
      </c>
      <c r="B1839" s="6" t="s">
        <v>690</v>
      </c>
      <c r="C1839" s="6">
        <v>1</v>
      </c>
      <c r="D1839" s="6">
        <v>1</v>
      </c>
      <c r="E1839" s="46" t="str">
        <f t="shared" si="87"/>
        <v>기사임</v>
      </c>
      <c r="F1839" s="81">
        <f>IF(E1839="기사임",(COUNTIF($B$2:B1839,B1839)-COUNTIFS($B$2:B1838,B1839,$E$2:E1838,"")),"")</f>
        <v>64</v>
      </c>
      <c r="G1839" s="46" t="str">
        <f>IF(F1839=1,COUNTIF($F$1:F1839,1),"")</f>
        <v/>
      </c>
      <c r="H1839" s="46">
        <f t="shared" si="88"/>
        <v>0</v>
      </c>
      <c r="I1839" s="46" t="b">
        <f t="shared" si="89"/>
        <v>0</v>
      </c>
      <c r="J1839" s="46" t="str">
        <f>IF(I1839=FALSE,"",B1839&amp;"@"&amp;COUNTIFS($B$2:B1839,B1839,$I$2:I1839,TRUE))</f>
        <v/>
      </c>
    </row>
    <row r="1840" spans="1:10">
      <c r="A1840" s="6" t="s">
        <v>578</v>
      </c>
      <c r="B1840" s="6" t="s">
        <v>678</v>
      </c>
      <c r="C1840" s="6">
        <v>1</v>
      </c>
      <c r="D1840" s="6">
        <v>1</v>
      </c>
      <c r="E1840" s="46" t="str">
        <f t="shared" si="87"/>
        <v>기사임</v>
      </c>
      <c r="F1840" s="81">
        <f>IF(E1840="기사임",(COUNTIF($B$2:B1840,B1840)-COUNTIFS($B$2:B1839,B1840,$E$2:E1839,"")),"")</f>
        <v>70</v>
      </c>
      <c r="G1840" s="46" t="str">
        <f>IF(F1840=1,COUNTIF($F$1:F1840,1),"")</f>
        <v/>
      </c>
      <c r="H1840" s="46">
        <f t="shared" si="88"/>
        <v>0</v>
      </c>
      <c r="I1840" s="46" t="b">
        <f t="shared" si="89"/>
        <v>0</v>
      </c>
      <c r="J1840" s="46" t="str">
        <f>IF(I1840=FALSE,"",B1840&amp;"@"&amp;COUNTIFS($B$2:B1840,B1840,$I$2:I1840,TRUE))</f>
        <v/>
      </c>
    </row>
    <row r="1841" spans="1:10">
      <c r="A1841" s="6" t="s">
        <v>578</v>
      </c>
      <c r="B1841" s="6" t="s">
        <v>675</v>
      </c>
      <c r="C1841" s="6">
        <v>1</v>
      </c>
      <c r="D1841" s="6">
        <v>1</v>
      </c>
      <c r="E1841" s="46" t="str">
        <f t="shared" si="87"/>
        <v>기사임</v>
      </c>
      <c r="F1841" s="81">
        <f>IF(E1841="기사임",(COUNTIF($B$2:B1841,B1841)-COUNTIFS($B$2:B1840,B1841,$E$2:E1840,"")),"")</f>
        <v>190</v>
      </c>
      <c r="G1841" s="46" t="str">
        <f>IF(F1841=1,COUNTIF($F$1:F1841,1),"")</f>
        <v/>
      </c>
      <c r="H1841" s="46">
        <f t="shared" si="88"/>
        <v>1</v>
      </c>
      <c r="I1841" s="46" t="b">
        <f t="shared" si="89"/>
        <v>1</v>
      </c>
      <c r="J1841" s="46" t="str">
        <f>IF(I1841=FALSE,"",B1841&amp;"@"&amp;COUNTIFS($B$2:B1841,B1841,$I$2:I1841,TRUE))</f>
        <v>South Korea@190</v>
      </c>
    </row>
    <row r="1842" spans="1:10">
      <c r="A1842" s="6" t="s">
        <v>578</v>
      </c>
      <c r="B1842" s="6" t="s">
        <v>676</v>
      </c>
      <c r="C1842" s="6">
        <v>1</v>
      </c>
      <c r="D1842" s="6">
        <v>1</v>
      </c>
      <c r="E1842" s="46" t="str">
        <f t="shared" si="87"/>
        <v>기사임</v>
      </c>
      <c r="F1842" s="81">
        <f>IF(E1842="기사임",(COUNTIF($B$2:B1842,B1842)-COUNTIFS($B$2:B1841,B1842,$E$2:E1841,"")),"")</f>
        <v>172</v>
      </c>
      <c r="G1842" s="46" t="str">
        <f>IF(F1842=1,COUNTIF($F$1:F1842,1),"")</f>
        <v/>
      </c>
      <c r="H1842" s="46">
        <f t="shared" si="88"/>
        <v>0</v>
      </c>
      <c r="I1842" s="46" t="b">
        <f t="shared" si="89"/>
        <v>0</v>
      </c>
      <c r="J1842" s="46" t="str">
        <f>IF(I1842=FALSE,"",B1842&amp;"@"&amp;COUNTIFS($B$2:B1842,B1842,$I$2:I1842,TRUE))</f>
        <v/>
      </c>
    </row>
    <row r="1843" spans="1:10">
      <c r="A1843" s="6" t="s">
        <v>495</v>
      </c>
      <c r="B1843" s="6" t="s">
        <v>692</v>
      </c>
      <c r="C1843" s="6">
        <v>1</v>
      </c>
      <c r="D1843" s="6">
        <v>1</v>
      </c>
      <c r="E1843" s="46" t="str">
        <f t="shared" si="87"/>
        <v>기사임</v>
      </c>
      <c r="F1843" s="81">
        <f>IF(E1843="기사임",(COUNTIF($B$2:B1843,B1843)-COUNTIFS($B$2:B1842,B1843,$E$2:E1842,"")),"")</f>
        <v>8</v>
      </c>
      <c r="G1843" s="46" t="str">
        <f>IF(F1843=1,COUNTIF($F$1:F1843,1),"")</f>
        <v/>
      </c>
      <c r="H1843" s="46">
        <f t="shared" si="88"/>
        <v>0</v>
      </c>
      <c r="I1843" s="46" t="b">
        <f t="shared" si="89"/>
        <v>0</v>
      </c>
      <c r="J1843" s="46" t="str">
        <f>IF(I1843=FALSE,"",B1843&amp;"@"&amp;COUNTIFS($B$2:B1843,B1843,$I$2:I1843,TRUE))</f>
        <v/>
      </c>
    </row>
    <row r="1844" spans="1:10">
      <c r="A1844" s="6" t="s">
        <v>495</v>
      </c>
      <c r="B1844" s="6" t="s">
        <v>704</v>
      </c>
      <c r="C1844" s="6">
        <v>1</v>
      </c>
      <c r="D1844" s="6">
        <v>1</v>
      </c>
      <c r="E1844" s="46" t="str">
        <f t="shared" si="87"/>
        <v>기사임</v>
      </c>
      <c r="F1844" s="81">
        <f>IF(E1844="기사임",(COUNTIF($B$2:B1844,B1844)-COUNTIFS($B$2:B1843,B1844,$E$2:E1843,"")),"")</f>
        <v>11</v>
      </c>
      <c r="G1844" s="46" t="str">
        <f>IF(F1844=1,COUNTIF($F$1:F1844,1),"")</f>
        <v/>
      </c>
      <c r="H1844" s="46">
        <f t="shared" si="88"/>
        <v>0</v>
      </c>
      <c r="I1844" s="46" t="b">
        <f t="shared" si="89"/>
        <v>0</v>
      </c>
      <c r="J1844" s="46" t="str">
        <f>IF(I1844=FALSE,"",B1844&amp;"@"&amp;COUNTIFS($B$2:B1844,B1844,$I$2:I1844,TRUE))</f>
        <v/>
      </c>
    </row>
    <row r="1845" spans="1:10">
      <c r="A1845" s="6" t="s">
        <v>495</v>
      </c>
      <c r="B1845" s="6" t="s">
        <v>725</v>
      </c>
      <c r="C1845" s="6">
        <v>1</v>
      </c>
      <c r="D1845" s="6">
        <v>1</v>
      </c>
      <c r="E1845" s="46" t="str">
        <f t="shared" si="87"/>
        <v>기사임</v>
      </c>
      <c r="F1845" s="81">
        <f>IF(E1845="기사임",(COUNTIF($B$2:B1845,B1845)-COUNTIFS($B$2:B1844,B1845,$E$2:E1844,"")),"")</f>
        <v>7</v>
      </c>
      <c r="G1845" s="46" t="str">
        <f>IF(F1845=1,COUNTIF($F$1:F1845,1),"")</f>
        <v/>
      </c>
      <c r="H1845" s="46">
        <f t="shared" si="88"/>
        <v>0</v>
      </c>
      <c r="I1845" s="46" t="b">
        <f t="shared" si="89"/>
        <v>0</v>
      </c>
      <c r="J1845" s="46" t="str">
        <f>IF(I1845=FALSE,"",B1845&amp;"@"&amp;COUNTIFS($B$2:B1845,B1845,$I$2:I1845,TRUE))</f>
        <v/>
      </c>
    </row>
    <row r="1846" spans="1:10">
      <c r="A1846" s="6" t="s">
        <v>495</v>
      </c>
      <c r="B1846" s="6" t="s">
        <v>678</v>
      </c>
      <c r="C1846" s="6">
        <v>1</v>
      </c>
      <c r="D1846" s="6">
        <v>1</v>
      </c>
      <c r="E1846" s="46" t="str">
        <f t="shared" si="87"/>
        <v>기사임</v>
      </c>
      <c r="F1846" s="81">
        <f>IF(E1846="기사임",(COUNTIF($B$2:B1846,B1846)-COUNTIFS($B$2:B1845,B1846,$E$2:E1845,"")),"")</f>
        <v>71</v>
      </c>
      <c r="G1846" s="46" t="str">
        <f>IF(F1846=1,COUNTIF($F$1:F1846,1),"")</f>
        <v/>
      </c>
      <c r="H1846" s="46">
        <f t="shared" si="88"/>
        <v>0</v>
      </c>
      <c r="I1846" s="46" t="b">
        <f t="shared" si="89"/>
        <v>0</v>
      </c>
      <c r="J1846" s="46" t="str">
        <f>IF(I1846=FALSE,"",B1846&amp;"@"&amp;COUNTIFS($B$2:B1846,B1846,$I$2:I1846,TRUE))</f>
        <v/>
      </c>
    </row>
    <row r="1847" spans="1:10">
      <c r="A1847" s="6" t="s">
        <v>495</v>
      </c>
      <c r="B1847" s="6" t="s">
        <v>703</v>
      </c>
      <c r="C1847" s="6">
        <v>1</v>
      </c>
      <c r="D1847" s="6">
        <v>1</v>
      </c>
      <c r="E1847" s="46" t="str">
        <f t="shared" si="87"/>
        <v>기사임</v>
      </c>
      <c r="F1847" s="81">
        <f>IF(E1847="기사임",(COUNTIF($B$2:B1847,B1847)-COUNTIFS($B$2:B1846,B1847,$E$2:E1846,"")),"")</f>
        <v>13</v>
      </c>
      <c r="G1847" s="46" t="str">
        <f>IF(F1847=1,COUNTIF($F$1:F1847,1),"")</f>
        <v/>
      </c>
      <c r="H1847" s="46">
        <f t="shared" si="88"/>
        <v>0</v>
      </c>
      <c r="I1847" s="46" t="b">
        <f t="shared" si="89"/>
        <v>0</v>
      </c>
      <c r="J1847" s="46" t="str">
        <f>IF(I1847=FALSE,"",B1847&amp;"@"&amp;COUNTIFS($B$2:B1847,B1847,$I$2:I1847,TRUE))</f>
        <v/>
      </c>
    </row>
    <row r="1848" spans="1:10">
      <c r="A1848" s="6" t="s">
        <v>2036</v>
      </c>
      <c r="B1848" s="6" t="s">
        <v>725</v>
      </c>
      <c r="C1848" s="6">
        <v>1</v>
      </c>
      <c r="D1848" s="6">
        <v>1</v>
      </c>
      <c r="E1848" s="46" t="str">
        <f t="shared" si="87"/>
        <v>기사임</v>
      </c>
      <c r="F1848" s="81">
        <f>IF(E1848="기사임",(COUNTIF($B$2:B1848,B1848)-COUNTIFS($B$2:B1847,B1848,$E$2:E1847,"")),"")</f>
        <v>8</v>
      </c>
      <c r="G1848" s="46" t="str">
        <f>IF(F1848=1,COUNTIF($F$1:F1848,1),"")</f>
        <v/>
      </c>
      <c r="H1848" s="46">
        <f t="shared" si="88"/>
        <v>0</v>
      </c>
      <c r="I1848" s="46" t="b">
        <f t="shared" si="89"/>
        <v>0</v>
      </c>
      <c r="J1848" s="46" t="str">
        <f>IF(I1848=FALSE,"",B1848&amp;"@"&amp;COUNTIFS($B$2:B1848,B1848,$I$2:I1848,TRUE))</f>
        <v/>
      </c>
    </row>
    <row r="1849" spans="1:10">
      <c r="A1849" s="6" t="s">
        <v>2036</v>
      </c>
      <c r="B1849" s="6" t="s">
        <v>693</v>
      </c>
      <c r="C1849" s="6">
        <v>1</v>
      </c>
      <c r="D1849" s="6">
        <v>1</v>
      </c>
      <c r="E1849" s="46" t="str">
        <f t="shared" si="87"/>
        <v>기사임</v>
      </c>
      <c r="F1849" s="81">
        <f>IF(E1849="기사임",(COUNTIF($B$2:B1849,B1849)-COUNTIFS($B$2:B1848,B1849,$E$2:E1848,"")),"")</f>
        <v>17</v>
      </c>
      <c r="G1849" s="46" t="str">
        <f>IF(F1849=1,COUNTIF($F$1:F1849,1),"")</f>
        <v/>
      </c>
      <c r="H1849" s="46">
        <f t="shared" si="88"/>
        <v>0</v>
      </c>
      <c r="I1849" s="46" t="b">
        <f t="shared" si="89"/>
        <v>0</v>
      </c>
      <c r="J1849" s="46" t="str">
        <f>IF(I1849=FALSE,"",B1849&amp;"@"&amp;COUNTIFS($B$2:B1849,B1849,$I$2:I1849,TRUE))</f>
        <v/>
      </c>
    </row>
    <row r="1850" spans="1:10">
      <c r="A1850" s="6" t="s">
        <v>533</v>
      </c>
      <c r="B1850" s="6" t="s">
        <v>1136</v>
      </c>
      <c r="C1850" s="6">
        <v>1</v>
      </c>
      <c r="D1850" s="6">
        <v>1</v>
      </c>
      <c r="E1850" s="46" t="str">
        <f t="shared" si="87"/>
        <v>기사임</v>
      </c>
      <c r="F1850" s="81">
        <f>IF(E1850="기사임",(COUNTIF($B$2:B1850,B1850)-COUNTIFS($B$2:B1849,B1850,$E$2:E1849,"")),"")</f>
        <v>1</v>
      </c>
      <c r="G1850" s="46">
        <f>IF(F1850=1,COUNTIF($F$1:F1850,1),"")</f>
        <v>80</v>
      </c>
      <c r="H1850" s="46">
        <f t="shared" si="88"/>
        <v>0</v>
      </c>
      <c r="I1850" s="46" t="b">
        <f t="shared" si="89"/>
        <v>0</v>
      </c>
      <c r="J1850" s="46" t="str">
        <f>IF(I1850=FALSE,"",B1850&amp;"@"&amp;COUNTIFS($B$2:B1850,B1850,$I$2:I1850,TRUE))</f>
        <v/>
      </c>
    </row>
    <row r="1851" spans="1:10">
      <c r="A1851" s="6" t="s">
        <v>533</v>
      </c>
      <c r="B1851" s="6" t="s">
        <v>1352</v>
      </c>
      <c r="C1851" s="6">
        <v>1</v>
      </c>
      <c r="D1851" s="6">
        <v>1</v>
      </c>
      <c r="E1851" s="46" t="str">
        <f t="shared" si="87"/>
        <v>기사임</v>
      </c>
      <c r="F1851" s="81">
        <f>IF(E1851="기사임",(COUNTIF($B$2:B1851,B1851)-COUNTIFS($B$2:B1850,B1851,$E$2:E1850,"")),"")</f>
        <v>1</v>
      </c>
      <c r="G1851" s="46">
        <f>IF(F1851=1,COUNTIF($F$1:F1851,1),"")</f>
        <v>81</v>
      </c>
      <c r="H1851" s="46">
        <f t="shared" si="88"/>
        <v>0</v>
      </c>
      <c r="I1851" s="46" t="b">
        <f t="shared" si="89"/>
        <v>0</v>
      </c>
      <c r="J1851" s="46" t="str">
        <f>IF(I1851=FALSE,"",B1851&amp;"@"&amp;COUNTIFS($B$2:B1851,B1851,$I$2:I1851,TRUE))</f>
        <v/>
      </c>
    </row>
    <row r="1852" spans="1:10">
      <c r="A1852" s="6" t="s">
        <v>533</v>
      </c>
      <c r="B1852" s="6" t="s">
        <v>732</v>
      </c>
      <c r="C1852" s="6">
        <v>1</v>
      </c>
      <c r="D1852" s="6">
        <v>1</v>
      </c>
      <c r="E1852" s="46" t="str">
        <f t="shared" si="87"/>
        <v>기사임</v>
      </c>
      <c r="F1852" s="81">
        <f>IF(E1852="기사임",(COUNTIF($B$2:B1852,B1852)-COUNTIFS($B$2:B1851,B1852,$E$2:E1851,"")),"")</f>
        <v>2</v>
      </c>
      <c r="G1852" s="46" t="str">
        <f>IF(F1852=1,COUNTIF($F$1:F1852,1),"")</f>
        <v/>
      </c>
      <c r="H1852" s="46">
        <f t="shared" si="88"/>
        <v>0</v>
      </c>
      <c r="I1852" s="46" t="b">
        <f t="shared" si="89"/>
        <v>0</v>
      </c>
      <c r="J1852" s="46" t="str">
        <f>IF(I1852=FALSE,"",B1852&amp;"@"&amp;COUNTIFS($B$2:B1852,B1852,$I$2:I1852,TRUE))</f>
        <v/>
      </c>
    </row>
    <row r="1853" spans="1:10">
      <c r="A1853" s="6" t="s">
        <v>533</v>
      </c>
      <c r="B1853" s="6" t="s">
        <v>704</v>
      </c>
      <c r="C1853" s="6">
        <v>1</v>
      </c>
      <c r="D1853" s="6">
        <v>1</v>
      </c>
      <c r="E1853" s="46" t="str">
        <f t="shared" si="87"/>
        <v>기사임</v>
      </c>
      <c r="F1853" s="81">
        <f>IF(E1853="기사임",(COUNTIF($B$2:B1853,B1853)-COUNTIFS($B$2:B1852,B1853,$E$2:E1852,"")),"")</f>
        <v>12</v>
      </c>
      <c r="G1853" s="46" t="str">
        <f>IF(F1853=1,COUNTIF($F$1:F1853,1),"")</f>
        <v/>
      </c>
      <c r="H1853" s="46">
        <f t="shared" si="88"/>
        <v>0</v>
      </c>
      <c r="I1853" s="46" t="b">
        <f t="shared" si="89"/>
        <v>0</v>
      </c>
      <c r="J1853" s="46" t="str">
        <f>IF(I1853=FALSE,"",B1853&amp;"@"&amp;COUNTIFS($B$2:B1853,B1853,$I$2:I1853,TRUE))</f>
        <v/>
      </c>
    </row>
    <row r="1854" spans="1:10">
      <c r="A1854" s="6" t="s">
        <v>533</v>
      </c>
      <c r="B1854" s="6" t="s">
        <v>725</v>
      </c>
      <c r="C1854" s="6">
        <v>1</v>
      </c>
      <c r="D1854" s="6">
        <v>1</v>
      </c>
      <c r="E1854" s="46" t="str">
        <f t="shared" si="87"/>
        <v>기사임</v>
      </c>
      <c r="F1854" s="81">
        <f>IF(E1854="기사임",(COUNTIF($B$2:B1854,B1854)-COUNTIFS($B$2:B1853,B1854,$E$2:E1853,"")),"")</f>
        <v>9</v>
      </c>
      <c r="G1854" s="46" t="str">
        <f>IF(F1854=1,COUNTIF($F$1:F1854,1),"")</f>
        <v/>
      </c>
      <c r="H1854" s="46">
        <f t="shared" si="88"/>
        <v>0</v>
      </c>
      <c r="I1854" s="46" t="b">
        <f t="shared" si="89"/>
        <v>0</v>
      </c>
      <c r="J1854" s="46" t="str">
        <f>IF(I1854=FALSE,"",B1854&amp;"@"&amp;COUNTIFS($B$2:B1854,B1854,$I$2:I1854,TRUE))</f>
        <v/>
      </c>
    </row>
    <row r="1855" spans="1:10">
      <c r="A1855" s="6" t="s">
        <v>533</v>
      </c>
      <c r="B1855" s="6" t="s">
        <v>678</v>
      </c>
      <c r="C1855" s="6">
        <v>1</v>
      </c>
      <c r="D1855" s="6">
        <v>1</v>
      </c>
      <c r="E1855" s="46" t="str">
        <f t="shared" si="87"/>
        <v>기사임</v>
      </c>
      <c r="F1855" s="81">
        <f>IF(E1855="기사임",(COUNTIF($B$2:B1855,B1855)-COUNTIFS($B$2:B1854,B1855,$E$2:E1854,"")),"")</f>
        <v>72</v>
      </c>
      <c r="G1855" s="46" t="str">
        <f>IF(F1855=1,COUNTIF($F$1:F1855,1),"")</f>
        <v/>
      </c>
      <c r="H1855" s="46">
        <f t="shared" si="88"/>
        <v>0</v>
      </c>
      <c r="I1855" s="46" t="b">
        <f t="shared" si="89"/>
        <v>0</v>
      </c>
      <c r="J1855" s="46" t="str">
        <f>IF(I1855=FALSE,"",B1855&amp;"@"&amp;COUNTIFS($B$2:B1855,B1855,$I$2:I1855,TRUE))</f>
        <v/>
      </c>
    </row>
    <row r="1856" spans="1:10">
      <c r="A1856" s="6" t="s">
        <v>533</v>
      </c>
      <c r="B1856" s="6" t="s">
        <v>1686</v>
      </c>
      <c r="C1856" s="6">
        <v>1</v>
      </c>
      <c r="D1856" s="6">
        <v>1</v>
      </c>
      <c r="E1856" s="46" t="str">
        <f t="shared" si="87"/>
        <v>기사임</v>
      </c>
      <c r="F1856" s="81">
        <f>IF(E1856="기사임",(COUNTIF($B$2:B1856,B1856)-COUNTIFS($B$2:B1855,B1856,$E$2:E1855,"")),"")</f>
        <v>1</v>
      </c>
      <c r="G1856" s="46">
        <f>IF(F1856=1,COUNTIF($F$1:F1856,1),"")</f>
        <v>82</v>
      </c>
      <c r="H1856" s="46">
        <f t="shared" si="88"/>
        <v>0</v>
      </c>
      <c r="I1856" s="46" t="b">
        <f t="shared" si="89"/>
        <v>0</v>
      </c>
      <c r="J1856" s="46" t="str">
        <f>IF(I1856=FALSE,"",B1856&amp;"@"&amp;COUNTIFS($B$2:B1856,B1856,$I$2:I1856,TRUE))</f>
        <v/>
      </c>
    </row>
    <row r="1857" spans="1:10">
      <c r="A1857" s="6" t="s">
        <v>533</v>
      </c>
      <c r="B1857" s="6" t="s">
        <v>703</v>
      </c>
      <c r="C1857" s="6">
        <v>1</v>
      </c>
      <c r="D1857" s="6">
        <v>1</v>
      </c>
      <c r="E1857" s="46" t="str">
        <f t="shared" si="87"/>
        <v>기사임</v>
      </c>
      <c r="F1857" s="81">
        <f>IF(E1857="기사임",(COUNTIF($B$2:B1857,B1857)-COUNTIFS($B$2:B1856,B1857,$E$2:E1856,"")),"")</f>
        <v>14</v>
      </c>
      <c r="G1857" s="46" t="str">
        <f>IF(F1857=1,COUNTIF($F$1:F1857,1),"")</f>
        <v/>
      </c>
      <c r="H1857" s="46">
        <f t="shared" si="88"/>
        <v>0</v>
      </c>
      <c r="I1857" s="46" t="b">
        <f t="shared" si="89"/>
        <v>0</v>
      </c>
      <c r="J1857" s="46" t="str">
        <f>IF(I1857=FALSE,"",B1857&amp;"@"&amp;COUNTIFS($B$2:B1857,B1857,$I$2:I1857,TRUE))</f>
        <v/>
      </c>
    </row>
    <row r="1858" spans="1:10">
      <c r="A1858" s="6" t="s">
        <v>533</v>
      </c>
      <c r="B1858" s="6" t="s">
        <v>690</v>
      </c>
      <c r="C1858" s="6">
        <v>1</v>
      </c>
      <c r="D1858" s="6">
        <v>1</v>
      </c>
      <c r="E1858" s="46" t="str">
        <f t="shared" ref="E1858:E1921" si="90">IF(AND(LEFT(A1858,17)="/global/archives/",ISNUMBER(_xlfn.NUMBERVALUE(MID(A1858,18,1))),ISERROR(FIND("ckattempt",A1858)),ISERROR(FIND("preview",A1858))),"기사임","")</f>
        <v>기사임</v>
      </c>
      <c r="F1858" s="81">
        <f>IF(E1858="기사임",(COUNTIF($B$2:B1858,B1858)-COUNTIFS($B$2:B1857,B1858,$E$2:E1857,"")),"")</f>
        <v>65</v>
      </c>
      <c r="G1858" s="46" t="str">
        <f>IF(F1858=1,COUNTIF($F$1:F1858,1),"")</f>
        <v/>
      </c>
      <c r="H1858" s="46">
        <f t="shared" ref="H1858:H1921" si="91">COUNTIF($L$2:$L$4,B1858)</f>
        <v>0</v>
      </c>
      <c r="I1858" s="46" t="b">
        <f t="shared" si="89"/>
        <v>0</v>
      </c>
      <c r="J1858" s="46" t="str">
        <f>IF(I1858=FALSE,"",B1858&amp;"@"&amp;COUNTIFS($B$2:B1858,B1858,$I$2:I1858,TRUE))</f>
        <v/>
      </c>
    </row>
    <row r="1859" spans="1:10">
      <c r="A1859" s="6" t="s">
        <v>501</v>
      </c>
      <c r="B1859" s="6" t="s">
        <v>688</v>
      </c>
      <c r="C1859" s="6">
        <v>1</v>
      </c>
      <c r="D1859" s="6">
        <v>1</v>
      </c>
      <c r="E1859" s="46" t="str">
        <f t="shared" si="90"/>
        <v>기사임</v>
      </c>
      <c r="F1859" s="81">
        <f>IF(E1859="기사임",(COUNTIF($B$2:B1859,B1859)-COUNTIFS($B$2:B1858,B1859,$E$2:E1858,"")),"")</f>
        <v>50</v>
      </c>
      <c r="G1859" s="46" t="str">
        <f>IF(F1859=1,COUNTIF($F$1:F1859,1),"")</f>
        <v/>
      </c>
      <c r="H1859" s="46">
        <f t="shared" si="91"/>
        <v>0</v>
      </c>
      <c r="I1859" s="46" t="b">
        <f t="shared" ref="I1859:I1922" si="92">AND(H1859=1,F1859&gt;=1,F1859&lt;&gt;"")</f>
        <v>0</v>
      </c>
      <c r="J1859" s="46" t="str">
        <f>IF(I1859=FALSE,"",B1859&amp;"@"&amp;COUNTIFS($B$2:B1859,B1859,$I$2:I1859,TRUE))</f>
        <v/>
      </c>
    </row>
    <row r="1860" spans="1:10">
      <c r="A1860" s="6" t="s">
        <v>501</v>
      </c>
      <c r="B1860" s="6" t="s">
        <v>716</v>
      </c>
      <c r="C1860" s="6">
        <v>1</v>
      </c>
      <c r="D1860" s="6">
        <v>1</v>
      </c>
      <c r="E1860" s="46" t="str">
        <f t="shared" si="90"/>
        <v>기사임</v>
      </c>
      <c r="F1860" s="81">
        <f>IF(E1860="기사임",(COUNTIF($B$2:B1860,B1860)-COUNTIFS($B$2:B1859,B1860,$E$2:E1859,"")),"")</f>
        <v>1</v>
      </c>
      <c r="G1860" s="46">
        <f>IF(F1860=1,COUNTIF($F$1:F1860,1),"")</f>
        <v>83</v>
      </c>
      <c r="H1860" s="46">
        <f t="shared" si="91"/>
        <v>0</v>
      </c>
      <c r="I1860" s="46" t="b">
        <f t="shared" si="92"/>
        <v>0</v>
      </c>
      <c r="J1860" s="46" t="str">
        <f>IF(I1860=FALSE,"",B1860&amp;"@"&amp;COUNTIFS($B$2:B1860,B1860,$I$2:I1860,TRUE))</f>
        <v/>
      </c>
    </row>
    <row r="1861" spans="1:10">
      <c r="A1861" s="6" t="s">
        <v>515</v>
      </c>
      <c r="B1861" s="6" t="s">
        <v>732</v>
      </c>
      <c r="C1861" s="6">
        <v>1</v>
      </c>
      <c r="D1861" s="6">
        <v>1</v>
      </c>
      <c r="E1861" s="46" t="str">
        <f t="shared" si="90"/>
        <v>기사임</v>
      </c>
      <c r="F1861" s="81">
        <f>IF(E1861="기사임",(COUNTIF($B$2:B1861,B1861)-COUNTIFS($B$2:B1860,B1861,$E$2:E1860,"")),"")</f>
        <v>3</v>
      </c>
      <c r="G1861" s="46" t="str">
        <f>IF(F1861=1,COUNTIF($F$1:F1861,1),"")</f>
        <v/>
      </c>
      <c r="H1861" s="46">
        <f t="shared" si="91"/>
        <v>0</v>
      </c>
      <c r="I1861" s="46" t="b">
        <f t="shared" si="92"/>
        <v>0</v>
      </c>
      <c r="J1861" s="46" t="str">
        <f>IF(I1861=FALSE,"",B1861&amp;"@"&amp;COUNTIFS($B$2:B1861,B1861,$I$2:I1861,TRUE))</f>
        <v/>
      </c>
    </row>
    <row r="1862" spans="1:10">
      <c r="A1862" s="6" t="s">
        <v>515</v>
      </c>
      <c r="B1862" s="6" t="s">
        <v>685</v>
      </c>
      <c r="C1862" s="6">
        <v>1</v>
      </c>
      <c r="D1862" s="6">
        <v>2</v>
      </c>
      <c r="E1862" s="46" t="str">
        <f t="shared" si="90"/>
        <v>기사임</v>
      </c>
      <c r="F1862" s="81">
        <f>IF(E1862="기사임",(COUNTIF($B$2:B1862,B1862)-COUNTIFS($B$2:B1861,B1862,$E$2:E1861,"")),"")</f>
        <v>22</v>
      </c>
      <c r="G1862" s="46" t="str">
        <f>IF(F1862=1,COUNTIF($F$1:F1862,1),"")</f>
        <v/>
      </c>
      <c r="H1862" s="46">
        <f t="shared" si="91"/>
        <v>0</v>
      </c>
      <c r="I1862" s="46" t="b">
        <f t="shared" si="92"/>
        <v>0</v>
      </c>
      <c r="J1862" s="46" t="str">
        <f>IF(I1862=FALSE,"",B1862&amp;"@"&amp;COUNTIFS($B$2:B1862,B1862,$I$2:I1862,TRUE))</f>
        <v/>
      </c>
    </row>
    <row r="1863" spans="1:10">
      <c r="A1863" s="6" t="s">
        <v>515</v>
      </c>
      <c r="B1863" s="6" t="s">
        <v>712</v>
      </c>
      <c r="C1863" s="6">
        <v>1</v>
      </c>
      <c r="D1863" s="6">
        <v>1</v>
      </c>
      <c r="E1863" s="46" t="str">
        <f t="shared" si="90"/>
        <v>기사임</v>
      </c>
      <c r="F1863" s="81">
        <f>IF(E1863="기사임",(COUNTIF($B$2:B1863,B1863)-COUNTIFS($B$2:B1862,B1863,$E$2:E1862,"")),"")</f>
        <v>10</v>
      </c>
      <c r="G1863" s="46" t="str">
        <f>IF(F1863=1,COUNTIF($F$1:F1863,1),"")</f>
        <v/>
      </c>
      <c r="H1863" s="46">
        <f t="shared" si="91"/>
        <v>0</v>
      </c>
      <c r="I1863" s="46" t="b">
        <f t="shared" si="92"/>
        <v>0</v>
      </c>
      <c r="J1863" s="46" t="str">
        <f>IF(I1863=FALSE,"",B1863&amp;"@"&amp;COUNTIFS($B$2:B1863,B1863,$I$2:I1863,TRUE))</f>
        <v/>
      </c>
    </row>
    <row r="1864" spans="1:10">
      <c r="A1864" s="6" t="s">
        <v>515</v>
      </c>
      <c r="B1864" s="6" t="s">
        <v>709</v>
      </c>
      <c r="C1864" s="6">
        <v>1</v>
      </c>
      <c r="D1864" s="6">
        <v>1</v>
      </c>
      <c r="E1864" s="46" t="str">
        <f t="shared" si="90"/>
        <v>기사임</v>
      </c>
      <c r="F1864" s="81">
        <f>IF(E1864="기사임",(COUNTIF($B$2:B1864,B1864)-COUNTIFS($B$2:B1863,B1864,$E$2:E1863,"")),"")</f>
        <v>5</v>
      </c>
      <c r="G1864" s="46" t="str">
        <f>IF(F1864=1,COUNTIF($F$1:F1864,1),"")</f>
        <v/>
      </c>
      <c r="H1864" s="46">
        <f t="shared" si="91"/>
        <v>0</v>
      </c>
      <c r="I1864" s="46" t="b">
        <f t="shared" si="92"/>
        <v>0</v>
      </c>
      <c r="J1864" s="46" t="str">
        <f>IF(I1864=FALSE,"",B1864&amp;"@"&amp;COUNTIFS($B$2:B1864,B1864,$I$2:I1864,TRUE))</f>
        <v/>
      </c>
    </row>
    <row r="1865" spans="1:10">
      <c r="A1865" s="6" t="s">
        <v>2362</v>
      </c>
      <c r="B1865" s="6" t="s">
        <v>688</v>
      </c>
      <c r="C1865" s="6">
        <v>1</v>
      </c>
      <c r="D1865" s="6">
        <v>1</v>
      </c>
      <c r="E1865" s="46" t="str">
        <f t="shared" si="90"/>
        <v>기사임</v>
      </c>
      <c r="F1865" s="81">
        <f>IF(E1865="기사임",(COUNTIF($B$2:B1865,B1865)-COUNTIFS($B$2:B1864,B1865,$E$2:E1864,"")),"")</f>
        <v>51</v>
      </c>
      <c r="G1865" s="46" t="str">
        <f>IF(F1865=1,COUNTIF($F$1:F1865,1),"")</f>
        <v/>
      </c>
      <c r="H1865" s="46">
        <f t="shared" si="91"/>
        <v>0</v>
      </c>
      <c r="I1865" s="46" t="b">
        <f t="shared" si="92"/>
        <v>0</v>
      </c>
      <c r="J1865" s="46" t="str">
        <f>IF(I1865=FALSE,"",B1865&amp;"@"&amp;COUNTIFS($B$2:B1865,B1865,$I$2:I1865,TRUE))</f>
        <v/>
      </c>
    </row>
    <row r="1866" spans="1:10">
      <c r="A1866" s="6" t="s">
        <v>496</v>
      </c>
      <c r="B1866" s="6" t="s">
        <v>680</v>
      </c>
      <c r="C1866" s="6">
        <v>1</v>
      </c>
      <c r="D1866" s="6">
        <v>1</v>
      </c>
      <c r="E1866" s="46" t="str">
        <f t="shared" si="90"/>
        <v>기사임</v>
      </c>
      <c r="F1866" s="81">
        <f>IF(E1866="기사임",(COUNTIF($B$2:B1866,B1866)-COUNTIFS($B$2:B1865,B1866,$E$2:E1865,"")),"")</f>
        <v>96</v>
      </c>
      <c r="G1866" s="46" t="str">
        <f>IF(F1866=1,COUNTIF($F$1:F1866,1),"")</f>
        <v/>
      </c>
      <c r="H1866" s="46">
        <f t="shared" si="91"/>
        <v>0</v>
      </c>
      <c r="I1866" s="46" t="b">
        <f t="shared" si="92"/>
        <v>0</v>
      </c>
      <c r="J1866" s="46" t="str">
        <f>IF(I1866=FALSE,"",B1866&amp;"@"&amp;COUNTIFS($B$2:B1866,B1866,$I$2:I1866,TRUE))</f>
        <v/>
      </c>
    </row>
    <row r="1867" spans="1:10">
      <c r="A1867" s="6" t="s">
        <v>2363</v>
      </c>
      <c r="B1867" s="6" t="s">
        <v>680</v>
      </c>
      <c r="C1867" s="6">
        <v>1</v>
      </c>
      <c r="D1867" s="6">
        <v>1</v>
      </c>
      <c r="E1867" s="46" t="str">
        <f t="shared" si="90"/>
        <v>기사임</v>
      </c>
      <c r="F1867" s="81">
        <f>IF(E1867="기사임",(COUNTIF($B$2:B1867,B1867)-COUNTIFS($B$2:B1866,B1867,$E$2:E1866,"")),"")</f>
        <v>97</v>
      </c>
      <c r="G1867" s="46" t="str">
        <f>IF(F1867=1,COUNTIF($F$1:F1867,1),"")</f>
        <v/>
      </c>
      <c r="H1867" s="46">
        <f t="shared" si="91"/>
        <v>0</v>
      </c>
      <c r="I1867" s="46" t="b">
        <f t="shared" si="92"/>
        <v>0</v>
      </c>
      <c r="J1867" s="46" t="str">
        <f>IF(I1867=FALSE,"",B1867&amp;"@"&amp;COUNTIFS($B$2:B1867,B1867,$I$2:I1867,TRUE))</f>
        <v/>
      </c>
    </row>
    <row r="1868" spans="1:10">
      <c r="A1868" s="6" t="s">
        <v>497</v>
      </c>
      <c r="B1868" s="6" t="s">
        <v>691</v>
      </c>
      <c r="C1868" s="6">
        <v>1</v>
      </c>
      <c r="D1868" s="6">
        <v>1</v>
      </c>
      <c r="E1868" s="46" t="str">
        <f t="shared" si="90"/>
        <v>기사임</v>
      </c>
      <c r="F1868" s="81">
        <f>IF(E1868="기사임",(COUNTIF($B$2:B1868,B1868)-COUNTIFS($B$2:B1867,B1868,$E$2:E1867,"")),"")</f>
        <v>23</v>
      </c>
      <c r="G1868" s="46" t="str">
        <f>IF(F1868=1,COUNTIF($F$1:F1868,1),"")</f>
        <v/>
      </c>
      <c r="H1868" s="46">
        <f t="shared" si="91"/>
        <v>0</v>
      </c>
      <c r="I1868" s="46" t="b">
        <f t="shared" si="92"/>
        <v>0</v>
      </c>
      <c r="J1868" s="46" t="str">
        <f>IF(I1868=FALSE,"",B1868&amp;"@"&amp;COUNTIFS($B$2:B1868,B1868,$I$2:I1868,TRUE))</f>
        <v/>
      </c>
    </row>
    <row r="1869" spans="1:10">
      <c r="A1869" s="6" t="s">
        <v>497</v>
      </c>
      <c r="B1869" s="6" t="s">
        <v>683</v>
      </c>
      <c r="C1869" s="6">
        <v>1</v>
      </c>
      <c r="D1869" s="6">
        <v>1</v>
      </c>
      <c r="E1869" s="46" t="str">
        <f t="shared" si="90"/>
        <v>기사임</v>
      </c>
      <c r="F1869" s="81">
        <f>IF(E1869="기사임",(COUNTIF($B$2:B1869,B1869)-COUNTIFS($B$2:B1868,B1869,$E$2:E1868,"")),"")</f>
        <v>29</v>
      </c>
      <c r="G1869" s="46" t="str">
        <f>IF(F1869=1,COUNTIF($F$1:F1869,1),"")</f>
        <v/>
      </c>
      <c r="H1869" s="46">
        <f t="shared" si="91"/>
        <v>0</v>
      </c>
      <c r="I1869" s="46" t="b">
        <f t="shared" si="92"/>
        <v>0</v>
      </c>
      <c r="J1869" s="46" t="str">
        <f>IF(I1869=FALSE,"",B1869&amp;"@"&amp;COUNTIFS($B$2:B1869,B1869,$I$2:I1869,TRUE))</f>
        <v/>
      </c>
    </row>
    <row r="1870" spans="1:10">
      <c r="A1870" s="6" t="s">
        <v>497</v>
      </c>
      <c r="B1870" s="6" t="s">
        <v>732</v>
      </c>
      <c r="C1870" s="6">
        <v>1</v>
      </c>
      <c r="D1870" s="6">
        <v>1</v>
      </c>
      <c r="E1870" s="46" t="str">
        <f t="shared" si="90"/>
        <v>기사임</v>
      </c>
      <c r="F1870" s="81">
        <f>IF(E1870="기사임",(COUNTIF($B$2:B1870,B1870)-COUNTIFS($B$2:B1869,B1870,$E$2:E1869,"")),"")</f>
        <v>4</v>
      </c>
      <c r="G1870" s="46" t="str">
        <f>IF(F1870=1,COUNTIF($F$1:F1870,1),"")</f>
        <v/>
      </c>
      <c r="H1870" s="46">
        <f t="shared" si="91"/>
        <v>0</v>
      </c>
      <c r="I1870" s="46" t="b">
        <f t="shared" si="92"/>
        <v>0</v>
      </c>
      <c r="J1870" s="46" t="str">
        <f>IF(I1870=FALSE,"",B1870&amp;"@"&amp;COUNTIFS($B$2:B1870,B1870,$I$2:I1870,TRUE))</f>
        <v/>
      </c>
    </row>
    <row r="1871" spans="1:10">
      <c r="A1871" s="6" t="s">
        <v>497</v>
      </c>
      <c r="B1871" s="6" t="s">
        <v>685</v>
      </c>
      <c r="C1871" s="6">
        <v>1</v>
      </c>
      <c r="D1871" s="6">
        <v>1</v>
      </c>
      <c r="E1871" s="46" t="str">
        <f t="shared" si="90"/>
        <v>기사임</v>
      </c>
      <c r="F1871" s="81">
        <f>IF(E1871="기사임",(COUNTIF($B$2:B1871,B1871)-COUNTIFS($B$2:B1870,B1871,$E$2:E1870,"")),"")</f>
        <v>23</v>
      </c>
      <c r="G1871" s="46" t="str">
        <f>IF(F1871=1,COUNTIF($F$1:F1871,1),"")</f>
        <v/>
      </c>
      <c r="H1871" s="46">
        <f t="shared" si="91"/>
        <v>0</v>
      </c>
      <c r="I1871" s="46" t="b">
        <f t="shared" si="92"/>
        <v>0</v>
      </c>
      <c r="J1871" s="46" t="str">
        <f>IF(I1871=FALSE,"",B1871&amp;"@"&amp;COUNTIFS($B$2:B1871,B1871,$I$2:I1871,TRUE))</f>
        <v/>
      </c>
    </row>
    <row r="1872" spans="1:10">
      <c r="A1872" s="6" t="s">
        <v>497</v>
      </c>
      <c r="B1872" s="6" t="s">
        <v>689</v>
      </c>
      <c r="C1872" s="6">
        <v>1</v>
      </c>
      <c r="D1872" s="6">
        <v>1</v>
      </c>
      <c r="E1872" s="46" t="str">
        <f t="shared" si="90"/>
        <v>기사임</v>
      </c>
      <c r="F1872" s="81">
        <f>IF(E1872="기사임",(COUNTIF($B$2:B1872,B1872)-COUNTIFS($B$2:B1871,B1872,$E$2:E1871,"")),"")</f>
        <v>16</v>
      </c>
      <c r="G1872" s="46" t="str">
        <f>IF(F1872=1,COUNTIF($F$1:F1872,1),"")</f>
        <v/>
      </c>
      <c r="H1872" s="46">
        <f t="shared" si="91"/>
        <v>0</v>
      </c>
      <c r="I1872" s="46" t="b">
        <f t="shared" si="92"/>
        <v>0</v>
      </c>
      <c r="J1872" s="46" t="str">
        <f>IF(I1872=FALSE,"",B1872&amp;"@"&amp;COUNTIFS($B$2:B1872,B1872,$I$2:I1872,TRUE))</f>
        <v/>
      </c>
    </row>
    <row r="1873" spans="1:10">
      <c r="A1873" s="6" t="s">
        <v>497</v>
      </c>
      <c r="B1873" s="6" t="s">
        <v>697</v>
      </c>
      <c r="C1873" s="6">
        <v>1</v>
      </c>
      <c r="D1873" s="6">
        <v>1</v>
      </c>
      <c r="E1873" s="46" t="str">
        <f t="shared" si="90"/>
        <v>기사임</v>
      </c>
      <c r="F1873" s="81">
        <f>IF(E1873="기사임",(COUNTIF($B$2:B1873,B1873)-COUNTIFS($B$2:B1872,B1873,$E$2:E1872,"")),"")</f>
        <v>10</v>
      </c>
      <c r="G1873" s="46" t="str">
        <f>IF(F1873=1,COUNTIF($F$1:F1873,1),"")</f>
        <v/>
      </c>
      <c r="H1873" s="46">
        <f t="shared" si="91"/>
        <v>0</v>
      </c>
      <c r="I1873" s="46" t="b">
        <f t="shared" si="92"/>
        <v>0</v>
      </c>
      <c r="J1873" s="46" t="str">
        <f>IF(I1873=FALSE,"",B1873&amp;"@"&amp;COUNTIFS($B$2:B1873,B1873,$I$2:I1873,TRUE))</f>
        <v/>
      </c>
    </row>
    <row r="1874" spans="1:10">
      <c r="A1874" s="6" t="s">
        <v>497</v>
      </c>
      <c r="B1874" s="6" t="s">
        <v>1268</v>
      </c>
      <c r="C1874" s="6">
        <v>1</v>
      </c>
      <c r="D1874" s="6">
        <v>1</v>
      </c>
      <c r="E1874" s="46" t="str">
        <f t="shared" si="90"/>
        <v>기사임</v>
      </c>
      <c r="F1874" s="81">
        <f>IF(E1874="기사임",(COUNTIF($B$2:B1874,B1874)-COUNTIFS($B$2:B1873,B1874,$E$2:E1873,"")),"")</f>
        <v>2</v>
      </c>
      <c r="G1874" s="46" t="str">
        <f>IF(F1874=1,COUNTIF($F$1:F1874,1),"")</f>
        <v/>
      </c>
      <c r="H1874" s="46">
        <f t="shared" si="91"/>
        <v>0</v>
      </c>
      <c r="I1874" s="46" t="b">
        <f t="shared" si="92"/>
        <v>0</v>
      </c>
      <c r="J1874" s="46" t="str">
        <f>IF(I1874=FALSE,"",B1874&amp;"@"&amp;COUNTIFS($B$2:B1874,B1874,$I$2:I1874,TRUE))</f>
        <v/>
      </c>
    </row>
    <row r="1875" spans="1:10">
      <c r="A1875" s="6" t="s">
        <v>497</v>
      </c>
      <c r="B1875" s="6" t="s">
        <v>720</v>
      </c>
      <c r="C1875" s="6">
        <v>1</v>
      </c>
      <c r="D1875" s="6">
        <v>2</v>
      </c>
      <c r="E1875" s="46" t="str">
        <f t="shared" si="90"/>
        <v>기사임</v>
      </c>
      <c r="F1875" s="81">
        <f>IF(E1875="기사임",(COUNTIF($B$2:B1875,B1875)-COUNTIFS($B$2:B1874,B1875,$E$2:E1874,"")),"")</f>
        <v>3</v>
      </c>
      <c r="G1875" s="46" t="str">
        <f>IF(F1875=1,COUNTIF($F$1:F1875,1),"")</f>
        <v/>
      </c>
      <c r="H1875" s="46">
        <f t="shared" si="91"/>
        <v>0</v>
      </c>
      <c r="I1875" s="46" t="b">
        <f t="shared" si="92"/>
        <v>0</v>
      </c>
      <c r="J1875" s="46" t="str">
        <f>IF(I1875=FALSE,"",B1875&amp;"@"&amp;COUNTIFS($B$2:B1875,B1875,$I$2:I1875,TRUE))</f>
        <v/>
      </c>
    </row>
    <row r="1876" spans="1:10">
      <c r="A1876" s="6" t="s">
        <v>497</v>
      </c>
      <c r="B1876" s="6" t="s">
        <v>695</v>
      </c>
      <c r="C1876" s="6">
        <v>1</v>
      </c>
      <c r="D1876" s="6">
        <v>1</v>
      </c>
      <c r="E1876" s="46" t="str">
        <f t="shared" si="90"/>
        <v>기사임</v>
      </c>
      <c r="F1876" s="81">
        <f>IF(E1876="기사임",(COUNTIF($B$2:B1876,B1876)-COUNTIFS($B$2:B1875,B1876,$E$2:E1875,"")),"")</f>
        <v>21</v>
      </c>
      <c r="G1876" s="46" t="str">
        <f>IF(F1876=1,COUNTIF($F$1:F1876,1),"")</f>
        <v/>
      </c>
      <c r="H1876" s="46">
        <f t="shared" si="91"/>
        <v>0</v>
      </c>
      <c r="I1876" s="46" t="b">
        <f t="shared" si="92"/>
        <v>0</v>
      </c>
      <c r="J1876" s="46" t="str">
        <f>IF(I1876=FALSE,"",B1876&amp;"@"&amp;COUNTIFS($B$2:B1876,B1876,$I$2:I1876,TRUE))</f>
        <v/>
      </c>
    </row>
    <row r="1877" spans="1:10">
      <c r="A1877" s="6" t="s">
        <v>556</v>
      </c>
      <c r="B1877" s="6" t="s">
        <v>675</v>
      </c>
      <c r="C1877" s="6">
        <v>1</v>
      </c>
      <c r="D1877" s="6">
        <v>2</v>
      </c>
      <c r="E1877" s="46" t="str">
        <f t="shared" si="90"/>
        <v>기사임</v>
      </c>
      <c r="F1877" s="81">
        <f>IF(E1877="기사임",(COUNTIF($B$2:B1877,B1877)-COUNTIFS($B$2:B1876,B1877,$E$2:E1876,"")),"")</f>
        <v>191</v>
      </c>
      <c r="G1877" s="46" t="str">
        <f>IF(F1877=1,COUNTIF($F$1:F1877,1),"")</f>
        <v/>
      </c>
      <c r="H1877" s="46">
        <f t="shared" si="91"/>
        <v>1</v>
      </c>
      <c r="I1877" s="46" t="b">
        <f t="shared" si="92"/>
        <v>1</v>
      </c>
      <c r="J1877" s="46" t="str">
        <f>IF(I1877=FALSE,"",B1877&amp;"@"&amp;COUNTIFS($B$2:B1877,B1877,$I$2:I1877,TRUE))</f>
        <v>South Korea@191</v>
      </c>
    </row>
    <row r="1878" spans="1:10">
      <c r="A1878" s="6" t="s">
        <v>2364</v>
      </c>
      <c r="B1878" s="6" t="s">
        <v>688</v>
      </c>
      <c r="C1878" s="6">
        <v>1</v>
      </c>
      <c r="D1878" s="6">
        <v>1</v>
      </c>
      <c r="E1878" s="46" t="str">
        <f t="shared" si="90"/>
        <v>기사임</v>
      </c>
      <c r="F1878" s="81">
        <f>IF(E1878="기사임",(COUNTIF($B$2:B1878,B1878)-COUNTIFS($B$2:B1877,B1878,$E$2:E1877,"")),"")</f>
        <v>52</v>
      </c>
      <c r="G1878" s="46" t="str">
        <f>IF(F1878=1,COUNTIF($F$1:F1878,1),"")</f>
        <v/>
      </c>
      <c r="H1878" s="46">
        <f t="shared" si="91"/>
        <v>0</v>
      </c>
      <c r="I1878" s="46" t="b">
        <f t="shared" si="92"/>
        <v>0</v>
      </c>
      <c r="J1878" s="46" t="str">
        <f>IF(I1878=FALSE,"",B1878&amp;"@"&amp;COUNTIFS($B$2:B1878,B1878,$I$2:I1878,TRUE))</f>
        <v/>
      </c>
    </row>
    <row r="1879" spans="1:10">
      <c r="A1879" s="6" t="s">
        <v>1500</v>
      </c>
      <c r="B1879" s="6" t="s">
        <v>676</v>
      </c>
      <c r="C1879" s="6">
        <v>1</v>
      </c>
      <c r="D1879" s="6">
        <v>1</v>
      </c>
      <c r="E1879" s="46" t="str">
        <f t="shared" si="90"/>
        <v>기사임</v>
      </c>
      <c r="F1879" s="81">
        <f>IF(E1879="기사임",(COUNTIF($B$2:B1879,B1879)-COUNTIFS($B$2:B1878,B1879,$E$2:E1878,"")),"")</f>
        <v>173</v>
      </c>
      <c r="G1879" s="46" t="str">
        <f>IF(F1879=1,COUNTIF($F$1:F1879,1),"")</f>
        <v/>
      </c>
      <c r="H1879" s="46">
        <f t="shared" si="91"/>
        <v>0</v>
      </c>
      <c r="I1879" s="46" t="b">
        <f t="shared" si="92"/>
        <v>0</v>
      </c>
      <c r="J1879" s="46" t="str">
        <f>IF(I1879=FALSE,"",B1879&amp;"@"&amp;COUNTIFS($B$2:B1879,B1879,$I$2:I1879,TRUE))</f>
        <v/>
      </c>
    </row>
    <row r="1880" spans="1:10">
      <c r="A1880" s="6" t="s">
        <v>588</v>
      </c>
      <c r="B1880" s="6" t="s">
        <v>688</v>
      </c>
      <c r="C1880" s="6">
        <v>1</v>
      </c>
      <c r="D1880" s="6">
        <v>1</v>
      </c>
      <c r="E1880" s="46" t="str">
        <f t="shared" si="90"/>
        <v>기사임</v>
      </c>
      <c r="F1880" s="81">
        <f>IF(E1880="기사임",(COUNTIF($B$2:B1880,B1880)-COUNTIFS($B$2:B1879,B1880,$E$2:E1879,"")),"")</f>
        <v>53</v>
      </c>
      <c r="G1880" s="46" t="str">
        <f>IF(F1880=1,COUNTIF($F$1:F1880,1),"")</f>
        <v/>
      </c>
      <c r="H1880" s="46">
        <f t="shared" si="91"/>
        <v>0</v>
      </c>
      <c r="I1880" s="46" t="b">
        <f t="shared" si="92"/>
        <v>0</v>
      </c>
      <c r="J1880" s="46" t="str">
        <f>IF(I1880=FALSE,"",B1880&amp;"@"&amp;COUNTIFS($B$2:B1880,B1880,$I$2:I1880,TRUE))</f>
        <v/>
      </c>
    </row>
    <row r="1881" spans="1:10">
      <c r="A1881" s="6" t="s">
        <v>588</v>
      </c>
      <c r="B1881" s="6" t="s">
        <v>695</v>
      </c>
      <c r="C1881" s="6">
        <v>1</v>
      </c>
      <c r="D1881" s="6">
        <v>1</v>
      </c>
      <c r="E1881" s="46" t="str">
        <f t="shared" si="90"/>
        <v>기사임</v>
      </c>
      <c r="F1881" s="81">
        <f>IF(E1881="기사임",(COUNTIF($B$2:B1881,B1881)-COUNTIFS($B$2:B1880,B1881,$E$2:E1880,"")),"")</f>
        <v>22</v>
      </c>
      <c r="G1881" s="46" t="str">
        <f>IF(F1881=1,COUNTIF($F$1:F1881,1),"")</f>
        <v/>
      </c>
      <c r="H1881" s="46">
        <f t="shared" si="91"/>
        <v>0</v>
      </c>
      <c r="I1881" s="46" t="b">
        <f t="shared" si="92"/>
        <v>0</v>
      </c>
      <c r="J1881" s="46" t="str">
        <f>IF(I1881=FALSE,"",B1881&amp;"@"&amp;COUNTIFS($B$2:B1881,B1881,$I$2:I1881,TRUE))</f>
        <v/>
      </c>
    </row>
    <row r="1882" spans="1:10">
      <c r="A1882" s="6" t="s">
        <v>2225</v>
      </c>
      <c r="B1882" s="6" t="s">
        <v>688</v>
      </c>
      <c r="C1882" s="6">
        <v>1</v>
      </c>
      <c r="D1882" s="6">
        <v>1</v>
      </c>
      <c r="E1882" s="46" t="str">
        <f t="shared" si="90"/>
        <v>기사임</v>
      </c>
      <c r="F1882" s="81">
        <f>IF(E1882="기사임",(COUNTIF($B$2:B1882,B1882)-COUNTIFS($B$2:B1881,B1882,$E$2:E1881,"")),"")</f>
        <v>54</v>
      </c>
      <c r="G1882" s="46" t="str">
        <f>IF(F1882=1,COUNTIF($F$1:F1882,1),"")</f>
        <v/>
      </c>
      <c r="H1882" s="46">
        <f t="shared" si="91"/>
        <v>0</v>
      </c>
      <c r="I1882" s="46" t="b">
        <f t="shared" si="92"/>
        <v>0</v>
      </c>
      <c r="J1882" s="46" t="str">
        <f>IF(I1882=FALSE,"",B1882&amp;"@"&amp;COUNTIFS($B$2:B1882,B1882,$I$2:I1882,TRUE))</f>
        <v/>
      </c>
    </row>
    <row r="1883" spans="1:10">
      <c r="A1883" s="6" t="s">
        <v>2225</v>
      </c>
      <c r="B1883" s="6" t="s">
        <v>682</v>
      </c>
      <c r="C1883" s="6">
        <v>1</v>
      </c>
      <c r="D1883" s="6">
        <v>1</v>
      </c>
      <c r="E1883" s="46" t="str">
        <f t="shared" si="90"/>
        <v>기사임</v>
      </c>
      <c r="F1883" s="81">
        <f>IF(E1883="기사임",(COUNTIF($B$2:B1883,B1883)-COUNTIFS($B$2:B1882,B1883,$E$2:E1882,"")),"")</f>
        <v>39</v>
      </c>
      <c r="G1883" s="46" t="str">
        <f>IF(F1883=1,COUNTIF($F$1:F1883,1),"")</f>
        <v/>
      </c>
      <c r="H1883" s="46">
        <f t="shared" si="91"/>
        <v>0</v>
      </c>
      <c r="I1883" s="46" t="b">
        <f t="shared" si="92"/>
        <v>0</v>
      </c>
      <c r="J1883" s="46" t="str">
        <f>IF(I1883=FALSE,"",B1883&amp;"@"&amp;COUNTIFS($B$2:B1883,B1883,$I$2:I1883,TRUE))</f>
        <v/>
      </c>
    </row>
    <row r="1884" spans="1:10">
      <c r="A1884" s="6" t="s">
        <v>606</v>
      </c>
      <c r="B1884" s="6" t="s">
        <v>678</v>
      </c>
      <c r="C1884" s="6">
        <v>1</v>
      </c>
      <c r="D1884" s="6">
        <v>1</v>
      </c>
      <c r="E1884" s="46" t="str">
        <f t="shared" si="90"/>
        <v>기사임</v>
      </c>
      <c r="F1884" s="81">
        <f>IF(E1884="기사임",(COUNTIF($B$2:B1884,B1884)-COUNTIFS($B$2:B1883,B1884,$E$2:E1883,"")),"")</f>
        <v>73</v>
      </c>
      <c r="G1884" s="46" t="str">
        <f>IF(F1884=1,COUNTIF($F$1:F1884,1),"")</f>
        <v/>
      </c>
      <c r="H1884" s="46">
        <f t="shared" si="91"/>
        <v>0</v>
      </c>
      <c r="I1884" s="46" t="b">
        <f t="shared" si="92"/>
        <v>0</v>
      </c>
      <c r="J1884" s="46" t="str">
        <f>IF(I1884=FALSE,"",B1884&amp;"@"&amp;COUNTIFS($B$2:B1884,B1884,$I$2:I1884,TRUE))</f>
        <v/>
      </c>
    </row>
    <row r="1885" spans="1:10">
      <c r="A1885" s="6" t="s">
        <v>606</v>
      </c>
      <c r="B1885" s="6" t="s">
        <v>680</v>
      </c>
      <c r="C1885" s="6">
        <v>1</v>
      </c>
      <c r="D1885" s="6">
        <v>2</v>
      </c>
      <c r="E1885" s="46" t="str">
        <f t="shared" si="90"/>
        <v>기사임</v>
      </c>
      <c r="F1885" s="81">
        <f>IF(E1885="기사임",(COUNTIF($B$2:B1885,B1885)-COUNTIFS($B$2:B1884,B1885,$E$2:E1884,"")),"")</f>
        <v>98</v>
      </c>
      <c r="G1885" s="46" t="str">
        <f>IF(F1885=1,COUNTIF($F$1:F1885,1),"")</f>
        <v/>
      </c>
      <c r="H1885" s="46">
        <f t="shared" si="91"/>
        <v>0</v>
      </c>
      <c r="I1885" s="46" t="b">
        <f t="shared" si="92"/>
        <v>0</v>
      </c>
      <c r="J1885" s="46" t="str">
        <f>IF(I1885=FALSE,"",B1885&amp;"@"&amp;COUNTIFS($B$2:B1885,B1885,$I$2:I1885,TRUE))</f>
        <v/>
      </c>
    </row>
    <row r="1886" spans="1:10">
      <c r="A1886" s="6" t="s">
        <v>606</v>
      </c>
      <c r="B1886" s="6" t="s">
        <v>707</v>
      </c>
      <c r="C1886" s="6">
        <v>1</v>
      </c>
      <c r="D1886" s="6">
        <v>1</v>
      </c>
      <c r="E1886" s="46" t="str">
        <f t="shared" si="90"/>
        <v>기사임</v>
      </c>
      <c r="F1886" s="81">
        <f>IF(E1886="기사임",(COUNTIF($B$2:B1886,B1886)-COUNTIFS($B$2:B1885,B1886,$E$2:E1885,"")),"")</f>
        <v>14</v>
      </c>
      <c r="G1886" s="46" t="str">
        <f>IF(F1886=1,COUNTIF($F$1:F1886,1),"")</f>
        <v/>
      </c>
      <c r="H1886" s="46">
        <f t="shared" si="91"/>
        <v>0</v>
      </c>
      <c r="I1886" s="46" t="b">
        <f t="shared" si="92"/>
        <v>0</v>
      </c>
      <c r="J1886" s="46" t="str">
        <f>IF(I1886=FALSE,"",B1886&amp;"@"&amp;COUNTIFS($B$2:B1886,B1886,$I$2:I1886,TRUE))</f>
        <v/>
      </c>
    </row>
    <row r="1887" spans="1:10">
      <c r="A1887" s="6" t="s">
        <v>660</v>
      </c>
      <c r="B1887" s="6" t="s">
        <v>681</v>
      </c>
      <c r="C1887" s="6">
        <v>1</v>
      </c>
      <c r="D1887" s="6">
        <v>1</v>
      </c>
      <c r="E1887" s="46" t="str">
        <f t="shared" si="90"/>
        <v>기사임</v>
      </c>
      <c r="F1887" s="81">
        <f>IF(E1887="기사임",(COUNTIF($B$2:B1887,B1887)-COUNTIFS($B$2:B1886,B1887,$E$2:E1886,"")),"")</f>
        <v>45</v>
      </c>
      <c r="G1887" s="46" t="str">
        <f>IF(F1887=1,COUNTIF($F$1:F1887,1),"")</f>
        <v/>
      </c>
      <c r="H1887" s="46">
        <f t="shared" si="91"/>
        <v>0</v>
      </c>
      <c r="I1887" s="46" t="b">
        <f t="shared" si="92"/>
        <v>0</v>
      </c>
      <c r="J1887" s="46" t="str">
        <f>IF(I1887=FALSE,"",B1887&amp;"@"&amp;COUNTIFS($B$2:B1887,B1887,$I$2:I1887,TRUE))</f>
        <v/>
      </c>
    </row>
    <row r="1888" spans="1:10">
      <c r="A1888" s="6" t="s">
        <v>660</v>
      </c>
      <c r="B1888" s="6" t="s">
        <v>685</v>
      </c>
      <c r="C1888" s="6">
        <v>1</v>
      </c>
      <c r="D1888" s="6">
        <v>1</v>
      </c>
      <c r="E1888" s="46" t="str">
        <f t="shared" si="90"/>
        <v>기사임</v>
      </c>
      <c r="F1888" s="81">
        <f>IF(E1888="기사임",(COUNTIF($B$2:B1888,B1888)-COUNTIFS($B$2:B1887,B1888,$E$2:E1887,"")),"")</f>
        <v>24</v>
      </c>
      <c r="G1888" s="46" t="str">
        <f>IF(F1888=1,COUNTIF($F$1:F1888,1),"")</f>
        <v/>
      </c>
      <c r="H1888" s="46">
        <f t="shared" si="91"/>
        <v>0</v>
      </c>
      <c r="I1888" s="46" t="b">
        <f t="shared" si="92"/>
        <v>0</v>
      </c>
      <c r="J1888" s="46" t="str">
        <f>IF(I1888=FALSE,"",B1888&amp;"@"&amp;COUNTIFS($B$2:B1888,B1888,$I$2:I1888,TRUE))</f>
        <v/>
      </c>
    </row>
    <row r="1889" spans="1:10">
      <c r="A1889" s="6" t="s">
        <v>660</v>
      </c>
      <c r="B1889" s="6" t="s">
        <v>689</v>
      </c>
      <c r="C1889" s="6">
        <v>1</v>
      </c>
      <c r="D1889" s="6">
        <v>1</v>
      </c>
      <c r="E1889" s="46" t="str">
        <f t="shared" si="90"/>
        <v>기사임</v>
      </c>
      <c r="F1889" s="81">
        <f>IF(E1889="기사임",(COUNTIF($B$2:B1889,B1889)-COUNTIFS($B$2:B1888,B1889,$E$2:E1888,"")),"")</f>
        <v>17</v>
      </c>
      <c r="G1889" s="46" t="str">
        <f>IF(F1889=1,COUNTIF($F$1:F1889,1),"")</f>
        <v/>
      </c>
      <c r="H1889" s="46">
        <f t="shared" si="91"/>
        <v>0</v>
      </c>
      <c r="I1889" s="46" t="b">
        <f t="shared" si="92"/>
        <v>0</v>
      </c>
      <c r="J1889" s="46" t="str">
        <f>IF(I1889=FALSE,"",B1889&amp;"@"&amp;COUNTIFS($B$2:B1889,B1889,$I$2:I1889,TRUE))</f>
        <v/>
      </c>
    </row>
    <row r="1890" spans="1:10">
      <c r="A1890" s="6" t="s">
        <v>660</v>
      </c>
      <c r="B1890" s="6" t="s">
        <v>675</v>
      </c>
      <c r="C1890" s="6">
        <v>1</v>
      </c>
      <c r="D1890" s="6">
        <v>1</v>
      </c>
      <c r="E1890" s="46" t="str">
        <f t="shared" si="90"/>
        <v>기사임</v>
      </c>
      <c r="F1890" s="81">
        <f>IF(E1890="기사임",(COUNTIF($B$2:B1890,B1890)-COUNTIFS($B$2:B1889,B1890,$E$2:E1889,"")),"")</f>
        <v>192</v>
      </c>
      <c r="G1890" s="46" t="str">
        <f>IF(F1890=1,COUNTIF($F$1:F1890,1),"")</f>
        <v/>
      </c>
      <c r="H1890" s="46">
        <f t="shared" si="91"/>
        <v>1</v>
      </c>
      <c r="I1890" s="46" t="b">
        <f t="shared" si="92"/>
        <v>1</v>
      </c>
      <c r="J1890" s="46" t="str">
        <f>IF(I1890=FALSE,"",B1890&amp;"@"&amp;COUNTIFS($B$2:B1890,B1890,$I$2:I1890,TRUE))</f>
        <v>South Korea@192</v>
      </c>
    </row>
    <row r="1891" spans="1:10">
      <c r="A1891" s="6" t="s">
        <v>1309</v>
      </c>
      <c r="B1891" s="6" t="s">
        <v>688</v>
      </c>
      <c r="C1891" s="6">
        <v>1</v>
      </c>
      <c r="D1891" s="6">
        <v>1</v>
      </c>
      <c r="E1891" s="46" t="str">
        <f t="shared" si="90"/>
        <v>기사임</v>
      </c>
      <c r="F1891" s="81">
        <f>IF(E1891="기사임",(COUNTIF($B$2:B1891,B1891)-COUNTIFS($B$2:B1890,B1891,$E$2:E1890,"")),"")</f>
        <v>55</v>
      </c>
      <c r="G1891" s="46" t="str">
        <f>IF(F1891=1,COUNTIF($F$1:F1891,1),"")</f>
        <v/>
      </c>
      <c r="H1891" s="46">
        <f t="shared" si="91"/>
        <v>0</v>
      </c>
      <c r="I1891" s="46" t="b">
        <f t="shared" si="92"/>
        <v>0</v>
      </c>
      <c r="J1891" s="46" t="str">
        <f>IF(I1891=FALSE,"",B1891&amp;"@"&amp;COUNTIFS($B$2:B1891,B1891,$I$2:I1891,TRUE))</f>
        <v/>
      </c>
    </row>
    <row r="1892" spans="1:10">
      <c r="A1892" s="6" t="s">
        <v>1309</v>
      </c>
      <c r="B1892" s="6" t="s">
        <v>675</v>
      </c>
      <c r="C1892" s="6">
        <v>1</v>
      </c>
      <c r="D1892" s="6">
        <v>1</v>
      </c>
      <c r="E1892" s="46" t="str">
        <f t="shared" si="90"/>
        <v>기사임</v>
      </c>
      <c r="F1892" s="81">
        <f>IF(E1892="기사임",(COUNTIF($B$2:B1892,B1892)-COUNTIFS($B$2:B1891,B1892,$E$2:E1891,"")),"")</f>
        <v>193</v>
      </c>
      <c r="G1892" s="46" t="str">
        <f>IF(F1892=1,COUNTIF($F$1:F1892,1),"")</f>
        <v/>
      </c>
      <c r="H1892" s="46">
        <f t="shared" si="91"/>
        <v>1</v>
      </c>
      <c r="I1892" s="46" t="b">
        <f t="shared" si="92"/>
        <v>1</v>
      </c>
      <c r="J1892" s="46" t="str">
        <f>IF(I1892=FALSE,"",B1892&amp;"@"&amp;COUNTIFS($B$2:B1892,B1892,$I$2:I1892,TRUE))</f>
        <v>South Korea@193</v>
      </c>
    </row>
    <row r="1893" spans="1:10">
      <c r="A1893" s="6" t="s">
        <v>1309</v>
      </c>
      <c r="B1893" s="6" t="s">
        <v>687</v>
      </c>
      <c r="C1893" s="6">
        <v>1</v>
      </c>
      <c r="D1893" s="6">
        <v>1</v>
      </c>
      <c r="E1893" s="46" t="str">
        <f t="shared" si="90"/>
        <v>기사임</v>
      </c>
      <c r="F1893" s="81">
        <f>IF(E1893="기사임",(COUNTIF($B$2:B1893,B1893)-COUNTIFS($B$2:B1892,B1893,$E$2:E1892,"")),"")</f>
        <v>18</v>
      </c>
      <c r="G1893" s="46" t="str">
        <f>IF(F1893=1,COUNTIF($F$1:F1893,1),"")</f>
        <v/>
      </c>
      <c r="H1893" s="46">
        <f t="shared" si="91"/>
        <v>0</v>
      </c>
      <c r="I1893" s="46" t="b">
        <f t="shared" si="92"/>
        <v>0</v>
      </c>
      <c r="J1893" s="46" t="str">
        <f>IF(I1893=FALSE,"",B1893&amp;"@"&amp;COUNTIFS($B$2:B1893,B1893,$I$2:I1893,TRUE))</f>
        <v/>
      </c>
    </row>
    <row r="1894" spans="1:10">
      <c r="A1894" s="6" t="s">
        <v>2319</v>
      </c>
      <c r="B1894" s="6" t="s">
        <v>682</v>
      </c>
      <c r="C1894" s="6">
        <v>1</v>
      </c>
      <c r="D1894" s="6">
        <v>1</v>
      </c>
      <c r="E1894" s="46" t="str">
        <f t="shared" si="90"/>
        <v>기사임</v>
      </c>
      <c r="F1894" s="81">
        <f>IF(E1894="기사임",(COUNTIF($B$2:B1894,B1894)-COUNTIFS($B$2:B1893,B1894,$E$2:E1893,"")),"")</f>
        <v>40</v>
      </c>
      <c r="G1894" s="46" t="str">
        <f>IF(F1894=1,COUNTIF($F$1:F1894,1),"")</f>
        <v/>
      </c>
      <c r="H1894" s="46">
        <f t="shared" si="91"/>
        <v>0</v>
      </c>
      <c r="I1894" s="46" t="b">
        <f t="shared" si="92"/>
        <v>0</v>
      </c>
      <c r="J1894" s="46" t="str">
        <f>IF(I1894=FALSE,"",B1894&amp;"@"&amp;COUNTIFS($B$2:B1894,B1894,$I$2:I1894,TRUE))</f>
        <v/>
      </c>
    </row>
    <row r="1895" spans="1:10">
      <c r="A1895" s="6" t="s">
        <v>2319</v>
      </c>
      <c r="B1895" s="6" t="s">
        <v>694</v>
      </c>
      <c r="C1895" s="6">
        <v>1</v>
      </c>
      <c r="D1895" s="6">
        <v>1</v>
      </c>
      <c r="E1895" s="46" t="str">
        <f t="shared" si="90"/>
        <v>기사임</v>
      </c>
      <c r="F1895" s="81">
        <f>IF(E1895="기사임",(COUNTIF($B$2:B1895,B1895)-COUNTIFS($B$2:B1894,B1895,$E$2:E1894,"")),"")</f>
        <v>28</v>
      </c>
      <c r="G1895" s="46" t="str">
        <f>IF(F1895=1,COUNTIF($F$1:F1895,1),"")</f>
        <v/>
      </c>
      <c r="H1895" s="46">
        <f t="shared" si="91"/>
        <v>1</v>
      </c>
      <c r="I1895" s="46" t="b">
        <f t="shared" si="92"/>
        <v>1</v>
      </c>
      <c r="J1895" s="46" t="str">
        <f>IF(I1895=FALSE,"",B1895&amp;"@"&amp;COUNTIFS($B$2:B1895,B1895,$I$2:I1895,TRUE))</f>
        <v>Vietnam@28</v>
      </c>
    </row>
    <row r="1896" spans="1:10">
      <c r="A1896" s="6" t="s">
        <v>500</v>
      </c>
      <c r="B1896" s="6" t="s">
        <v>705</v>
      </c>
      <c r="C1896" s="6">
        <v>1</v>
      </c>
      <c r="D1896" s="6">
        <v>1</v>
      </c>
      <c r="E1896" s="46" t="str">
        <f t="shared" si="90"/>
        <v>기사임</v>
      </c>
      <c r="F1896" s="81">
        <f>IF(E1896="기사임",(COUNTIF($B$2:B1896,B1896)-COUNTIFS($B$2:B1895,B1896,$E$2:E1895,"")),"")</f>
        <v>3</v>
      </c>
      <c r="G1896" s="46" t="str">
        <f>IF(F1896=1,COUNTIF($F$1:F1896,1),"")</f>
        <v/>
      </c>
      <c r="H1896" s="46">
        <f t="shared" si="91"/>
        <v>0</v>
      </c>
      <c r="I1896" s="46" t="b">
        <f t="shared" si="92"/>
        <v>0</v>
      </c>
      <c r="J1896" s="46" t="str">
        <f>IF(I1896=FALSE,"",B1896&amp;"@"&amp;COUNTIFS($B$2:B1896,B1896,$I$2:I1896,TRUE))</f>
        <v/>
      </c>
    </row>
    <row r="1897" spans="1:10">
      <c r="A1897" s="6" t="s">
        <v>500</v>
      </c>
      <c r="B1897" s="6" t="s">
        <v>683</v>
      </c>
      <c r="C1897" s="6">
        <v>1</v>
      </c>
      <c r="D1897" s="6">
        <v>1</v>
      </c>
      <c r="E1897" s="46" t="str">
        <f t="shared" si="90"/>
        <v>기사임</v>
      </c>
      <c r="F1897" s="81">
        <f>IF(E1897="기사임",(COUNTIF($B$2:B1897,B1897)-COUNTIFS($B$2:B1896,B1897,$E$2:E1896,"")),"")</f>
        <v>30</v>
      </c>
      <c r="G1897" s="46" t="str">
        <f>IF(F1897=1,COUNTIF($F$1:F1897,1),"")</f>
        <v/>
      </c>
      <c r="H1897" s="46">
        <f t="shared" si="91"/>
        <v>0</v>
      </c>
      <c r="I1897" s="46" t="b">
        <f t="shared" si="92"/>
        <v>0</v>
      </c>
      <c r="J1897" s="46" t="str">
        <f>IF(I1897=FALSE,"",B1897&amp;"@"&amp;COUNTIFS($B$2:B1897,B1897,$I$2:I1897,TRUE))</f>
        <v/>
      </c>
    </row>
    <row r="1898" spans="1:10">
      <c r="A1898" s="6" t="s">
        <v>500</v>
      </c>
      <c r="B1898" s="6" t="s">
        <v>732</v>
      </c>
      <c r="C1898" s="6">
        <v>1</v>
      </c>
      <c r="D1898" s="6">
        <v>1</v>
      </c>
      <c r="E1898" s="46" t="str">
        <f t="shared" si="90"/>
        <v>기사임</v>
      </c>
      <c r="F1898" s="81">
        <f>IF(E1898="기사임",(COUNTIF($B$2:B1898,B1898)-COUNTIFS($B$2:B1897,B1898,$E$2:E1897,"")),"")</f>
        <v>5</v>
      </c>
      <c r="G1898" s="46" t="str">
        <f>IF(F1898=1,COUNTIF($F$1:F1898,1),"")</f>
        <v/>
      </c>
      <c r="H1898" s="46">
        <f t="shared" si="91"/>
        <v>0</v>
      </c>
      <c r="I1898" s="46" t="b">
        <f t="shared" si="92"/>
        <v>0</v>
      </c>
      <c r="J1898" s="46" t="str">
        <f>IF(I1898=FALSE,"",B1898&amp;"@"&amp;COUNTIFS($B$2:B1898,B1898,$I$2:I1898,TRUE))</f>
        <v/>
      </c>
    </row>
    <row r="1899" spans="1:10">
      <c r="A1899" s="6" t="s">
        <v>500</v>
      </c>
      <c r="B1899" s="6" t="s">
        <v>682</v>
      </c>
      <c r="C1899" s="6">
        <v>1</v>
      </c>
      <c r="D1899" s="6">
        <v>1</v>
      </c>
      <c r="E1899" s="46" t="str">
        <f t="shared" si="90"/>
        <v>기사임</v>
      </c>
      <c r="F1899" s="81">
        <f>IF(E1899="기사임",(COUNTIF($B$2:B1899,B1899)-COUNTIFS($B$2:B1898,B1899,$E$2:E1898,"")),"")</f>
        <v>41</v>
      </c>
      <c r="G1899" s="46" t="str">
        <f>IF(F1899=1,COUNTIF($F$1:F1899,1),"")</f>
        <v/>
      </c>
      <c r="H1899" s="46">
        <f t="shared" si="91"/>
        <v>0</v>
      </c>
      <c r="I1899" s="46" t="b">
        <f t="shared" si="92"/>
        <v>0</v>
      </c>
      <c r="J1899" s="46" t="str">
        <f>IF(I1899=FALSE,"",B1899&amp;"@"&amp;COUNTIFS($B$2:B1899,B1899,$I$2:I1899,TRUE))</f>
        <v/>
      </c>
    </row>
    <row r="1900" spans="1:10">
      <c r="A1900" s="6" t="s">
        <v>500</v>
      </c>
      <c r="B1900" s="6" t="s">
        <v>675</v>
      </c>
      <c r="C1900" s="6">
        <v>1</v>
      </c>
      <c r="D1900" s="6">
        <v>1</v>
      </c>
      <c r="E1900" s="46" t="str">
        <f t="shared" si="90"/>
        <v>기사임</v>
      </c>
      <c r="F1900" s="81">
        <f>IF(E1900="기사임",(COUNTIF($B$2:B1900,B1900)-COUNTIFS($B$2:B1899,B1900,$E$2:E1899,"")),"")</f>
        <v>194</v>
      </c>
      <c r="G1900" s="46" t="str">
        <f>IF(F1900=1,COUNTIF($F$1:F1900,1),"")</f>
        <v/>
      </c>
      <c r="H1900" s="46">
        <f t="shared" si="91"/>
        <v>1</v>
      </c>
      <c r="I1900" s="46" t="b">
        <f t="shared" si="92"/>
        <v>1</v>
      </c>
      <c r="J1900" s="46" t="str">
        <f>IF(I1900=FALSE,"",B1900&amp;"@"&amp;COUNTIFS($B$2:B1900,B1900,$I$2:I1900,TRUE))</f>
        <v>South Korea@194</v>
      </c>
    </row>
    <row r="1901" spans="1:10">
      <c r="A1901" s="6" t="s">
        <v>500</v>
      </c>
      <c r="B1901" s="6" t="s">
        <v>696</v>
      </c>
      <c r="C1901" s="6">
        <v>1</v>
      </c>
      <c r="D1901" s="6">
        <v>1</v>
      </c>
      <c r="E1901" s="46" t="str">
        <f t="shared" si="90"/>
        <v>기사임</v>
      </c>
      <c r="F1901" s="81">
        <f>IF(E1901="기사임",(COUNTIF($B$2:B1901,B1901)-COUNTIFS($B$2:B1900,B1901,$E$2:E1900,"")),"")</f>
        <v>7</v>
      </c>
      <c r="G1901" s="46" t="str">
        <f>IF(F1901=1,COUNTIF($F$1:F1901,1),"")</f>
        <v/>
      </c>
      <c r="H1901" s="46">
        <f t="shared" si="91"/>
        <v>0</v>
      </c>
      <c r="I1901" s="46" t="b">
        <f t="shared" si="92"/>
        <v>0</v>
      </c>
      <c r="J1901" s="46" t="str">
        <f>IF(I1901=FALSE,"",B1901&amp;"@"&amp;COUNTIFS($B$2:B1901,B1901,$I$2:I1901,TRUE))</f>
        <v/>
      </c>
    </row>
    <row r="1902" spans="1:10">
      <c r="A1902" s="6" t="s">
        <v>500</v>
      </c>
      <c r="B1902" s="6" t="s">
        <v>676</v>
      </c>
      <c r="C1902" s="6">
        <v>1</v>
      </c>
      <c r="D1902" s="6">
        <v>1</v>
      </c>
      <c r="E1902" s="46" t="str">
        <f t="shared" si="90"/>
        <v>기사임</v>
      </c>
      <c r="F1902" s="81">
        <f>IF(E1902="기사임",(COUNTIF($B$2:B1902,B1902)-COUNTIFS($B$2:B1901,B1902,$E$2:E1901,"")),"")</f>
        <v>174</v>
      </c>
      <c r="G1902" s="46" t="str">
        <f>IF(F1902=1,COUNTIF($F$1:F1902,1),"")</f>
        <v/>
      </c>
      <c r="H1902" s="46">
        <f t="shared" si="91"/>
        <v>0</v>
      </c>
      <c r="I1902" s="46" t="b">
        <f t="shared" si="92"/>
        <v>0</v>
      </c>
      <c r="J1902" s="46" t="str">
        <f>IF(I1902=FALSE,"",B1902&amp;"@"&amp;COUNTIFS($B$2:B1902,B1902,$I$2:I1902,TRUE))</f>
        <v/>
      </c>
    </row>
    <row r="1903" spans="1:10">
      <c r="A1903" s="6" t="s">
        <v>505</v>
      </c>
      <c r="B1903" s="6" t="s">
        <v>677</v>
      </c>
      <c r="C1903" s="6">
        <v>1</v>
      </c>
      <c r="D1903" s="6">
        <v>2</v>
      </c>
      <c r="E1903" s="46" t="str">
        <f t="shared" si="90"/>
        <v>기사임</v>
      </c>
      <c r="F1903" s="81">
        <f>IF(E1903="기사임",(COUNTIF($B$2:B1903,B1903)-COUNTIFS($B$2:B1902,B1903,$E$2:E1902,"")),"")</f>
        <v>150</v>
      </c>
      <c r="G1903" s="46" t="str">
        <f>IF(F1903=1,COUNTIF($F$1:F1903,1),"")</f>
        <v/>
      </c>
      <c r="H1903" s="46">
        <f t="shared" si="91"/>
        <v>0</v>
      </c>
      <c r="I1903" s="46" t="b">
        <f t="shared" si="92"/>
        <v>0</v>
      </c>
      <c r="J1903" s="46" t="str">
        <f>IF(I1903=FALSE,"",B1903&amp;"@"&amp;COUNTIFS($B$2:B1903,B1903,$I$2:I1903,TRUE))</f>
        <v/>
      </c>
    </row>
    <row r="1904" spans="1:10">
      <c r="A1904" s="6" t="s">
        <v>505</v>
      </c>
      <c r="B1904" s="6" t="s">
        <v>678</v>
      </c>
      <c r="C1904" s="6">
        <v>1</v>
      </c>
      <c r="D1904" s="6">
        <v>2</v>
      </c>
      <c r="E1904" s="46" t="str">
        <f t="shared" si="90"/>
        <v>기사임</v>
      </c>
      <c r="F1904" s="81">
        <f>IF(E1904="기사임",(COUNTIF($B$2:B1904,B1904)-COUNTIFS($B$2:B1903,B1904,$E$2:E1903,"")),"")</f>
        <v>74</v>
      </c>
      <c r="G1904" s="46" t="str">
        <f>IF(F1904=1,COUNTIF($F$1:F1904,1),"")</f>
        <v/>
      </c>
      <c r="H1904" s="46">
        <f t="shared" si="91"/>
        <v>0</v>
      </c>
      <c r="I1904" s="46" t="b">
        <f t="shared" si="92"/>
        <v>0</v>
      </c>
      <c r="J1904" s="46" t="str">
        <f>IF(I1904=FALSE,"",B1904&amp;"@"&amp;COUNTIFS($B$2:B1904,B1904,$I$2:I1904,TRUE))</f>
        <v/>
      </c>
    </row>
    <row r="1905" spans="1:10">
      <c r="A1905" s="6" t="s">
        <v>505</v>
      </c>
      <c r="B1905" s="6" t="s">
        <v>680</v>
      </c>
      <c r="C1905" s="6">
        <v>1</v>
      </c>
      <c r="D1905" s="6">
        <v>1</v>
      </c>
      <c r="E1905" s="46" t="str">
        <f t="shared" si="90"/>
        <v>기사임</v>
      </c>
      <c r="F1905" s="81">
        <f>IF(E1905="기사임",(COUNTIF($B$2:B1905,B1905)-COUNTIFS($B$2:B1904,B1905,$E$2:E1904,"")),"")</f>
        <v>99</v>
      </c>
      <c r="G1905" s="46" t="str">
        <f>IF(F1905=1,COUNTIF($F$1:F1905,1),"")</f>
        <v/>
      </c>
      <c r="H1905" s="46">
        <f t="shared" si="91"/>
        <v>0</v>
      </c>
      <c r="I1905" s="46" t="b">
        <f t="shared" si="92"/>
        <v>0</v>
      </c>
      <c r="J1905" s="46" t="str">
        <f>IF(I1905=FALSE,"",B1905&amp;"@"&amp;COUNTIFS($B$2:B1905,B1905,$I$2:I1905,TRUE))</f>
        <v/>
      </c>
    </row>
    <row r="1906" spans="1:10">
      <c r="A1906" s="6" t="s">
        <v>502</v>
      </c>
      <c r="B1906" s="6" t="s">
        <v>688</v>
      </c>
      <c r="C1906" s="6">
        <v>1</v>
      </c>
      <c r="D1906" s="6">
        <v>1</v>
      </c>
      <c r="E1906" s="46" t="str">
        <f t="shared" si="90"/>
        <v>기사임</v>
      </c>
      <c r="F1906" s="81">
        <f>IF(E1906="기사임",(COUNTIF($B$2:B1906,B1906)-COUNTIFS($B$2:B1905,B1906,$E$2:E1905,"")),"")</f>
        <v>56</v>
      </c>
      <c r="G1906" s="46" t="str">
        <f>IF(F1906=1,COUNTIF($F$1:F1906,1),"")</f>
        <v/>
      </c>
      <c r="H1906" s="46">
        <f t="shared" si="91"/>
        <v>0</v>
      </c>
      <c r="I1906" s="46" t="b">
        <f t="shared" si="92"/>
        <v>0</v>
      </c>
      <c r="J1906" s="46" t="str">
        <f>IF(I1906=FALSE,"",B1906&amp;"@"&amp;COUNTIFS($B$2:B1906,B1906,$I$2:I1906,TRUE))</f>
        <v/>
      </c>
    </row>
    <row r="1907" spans="1:10">
      <c r="A1907" s="6" t="s">
        <v>502</v>
      </c>
      <c r="B1907" s="6" t="s">
        <v>676</v>
      </c>
      <c r="C1907" s="6">
        <v>1</v>
      </c>
      <c r="D1907" s="6">
        <v>1</v>
      </c>
      <c r="E1907" s="46" t="str">
        <f t="shared" si="90"/>
        <v>기사임</v>
      </c>
      <c r="F1907" s="81">
        <f>IF(E1907="기사임",(COUNTIF($B$2:B1907,B1907)-COUNTIFS($B$2:B1906,B1907,$E$2:E1906,"")),"")</f>
        <v>175</v>
      </c>
      <c r="G1907" s="46" t="str">
        <f>IF(F1907=1,COUNTIF($F$1:F1907,1),"")</f>
        <v/>
      </c>
      <c r="H1907" s="46">
        <f t="shared" si="91"/>
        <v>0</v>
      </c>
      <c r="I1907" s="46" t="b">
        <f t="shared" si="92"/>
        <v>0</v>
      </c>
      <c r="J1907" s="46" t="str">
        <f>IF(I1907=FALSE,"",B1907&amp;"@"&amp;COUNTIFS($B$2:B1907,B1907,$I$2:I1907,TRUE))</f>
        <v/>
      </c>
    </row>
    <row r="1908" spans="1:10">
      <c r="A1908" s="6" t="s">
        <v>2365</v>
      </c>
      <c r="B1908" s="6" t="s">
        <v>675</v>
      </c>
      <c r="C1908" s="6">
        <v>1</v>
      </c>
      <c r="D1908" s="6">
        <v>1</v>
      </c>
      <c r="E1908" s="46" t="str">
        <f t="shared" si="90"/>
        <v>기사임</v>
      </c>
      <c r="F1908" s="81">
        <f>IF(E1908="기사임",(COUNTIF($B$2:B1908,B1908)-COUNTIFS($B$2:B1907,B1908,$E$2:E1907,"")),"")</f>
        <v>195</v>
      </c>
      <c r="G1908" s="46" t="str">
        <f>IF(F1908=1,COUNTIF($F$1:F1908,1),"")</f>
        <v/>
      </c>
      <c r="H1908" s="46">
        <f t="shared" si="91"/>
        <v>1</v>
      </c>
      <c r="I1908" s="46" t="b">
        <f t="shared" si="92"/>
        <v>1</v>
      </c>
      <c r="J1908" s="46" t="str">
        <f>IF(I1908=FALSE,"",B1908&amp;"@"&amp;COUNTIFS($B$2:B1908,B1908,$I$2:I1908,TRUE))</f>
        <v>South Korea@195</v>
      </c>
    </row>
    <row r="1909" spans="1:10">
      <c r="A1909" s="6" t="s">
        <v>2366</v>
      </c>
      <c r="B1909" s="6" t="s">
        <v>688</v>
      </c>
      <c r="C1909" s="6">
        <v>1</v>
      </c>
      <c r="D1909" s="6">
        <v>1</v>
      </c>
      <c r="E1909" s="46" t="str">
        <f t="shared" si="90"/>
        <v>기사임</v>
      </c>
      <c r="F1909" s="81">
        <f>IF(E1909="기사임",(COUNTIF($B$2:B1909,B1909)-COUNTIFS($B$2:B1908,B1909,$E$2:E1908,"")),"")</f>
        <v>57</v>
      </c>
      <c r="G1909" s="46" t="str">
        <f>IF(F1909=1,COUNTIF($F$1:F1909,1),"")</f>
        <v/>
      </c>
      <c r="H1909" s="46">
        <f t="shared" si="91"/>
        <v>0</v>
      </c>
      <c r="I1909" s="46" t="b">
        <f t="shared" si="92"/>
        <v>0</v>
      </c>
      <c r="J1909" s="46" t="str">
        <f>IF(I1909=FALSE,"",B1909&amp;"@"&amp;COUNTIFS($B$2:B1909,B1909,$I$2:I1909,TRUE))</f>
        <v/>
      </c>
    </row>
    <row r="1910" spans="1:10">
      <c r="A1910" s="6" t="s">
        <v>2367</v>
      </c>
      <c r="B1910" s="6" t="s">
        <v>688</v>
      </c>
      <c r="C1910" s="6">
        <v>1</v>
      </c>
      <c r="D1910" s="6">
        <v>1</v>
      </c>
      <c r="E1910" s="46" t="str">
        <f t="shared" si="90"/>
        <v>기사임</v>
      </c>
      <c r="F1910" s="81">
        <f>IF(E1910="기사임",(COUNTIF($B$2:B1910,B1910)-COUNTIFS($B$2:B1909,B1910,$E$2:E1909,"")),"")</f>
        <v>58</v>
      </c>
      <c r="G1910" s="46" t="str">
        <f>IF(F1910=1,COUNTIF($F$1:F1910,1),"")</f>
        <v/>
      </c>
      <c r="H1910" s="46">
        <f t="shared" si="91"/>
        <v>0</v>
      </c>
      <c r="I1910" s="46" t="b">
        <f t="shared" si="92"/>
        <v>0</v>
      </c>
      <c r="J1910" s="46" t="str">
        <f>IF(I1910=FALSE,"",B1910&amp;"@"&amp;COUNTIFS($B$2:B1910,B1910,$I$2:I1910,TRUE))</f>
        <v/>
      </c>
    </row>
    <row r="1911" spans="1:10">
      <c r="A1911" s="6" t="s">
        <v>484</v>
      </c>
      <c r="B1911" s="6" t="s">
        <v>704</v>
      </c>
      <c r="C1911" s="6">
        <v>1</v>
      </c>
      <c r="D1911" s="6">
        <v>1</v>
      </c>
      <c r="E1911" s="46" t="str">
        <f t="shared" si="90"/>
        <v>기사임</v>
      </c>
      <c r="F1911" s="81">
        <f>IF(E1911="기사임",(COUNTIF($B$2:B1911,B1911)-COUNTIFS($B$2:B1910,B1911,$E$2:E1910,"")),"")</f>
        <v>13</v>
      </c>
      <c r="G1911" s="46" t="str">
        <f>IF(F1911=1,COUNTIF($F$1:F1911,1),"")</f>
        <v/>
      </c>
      <c r="H1911" s="46">
        <f t="shared" si="91"/>
        <v>0</v>
      </c>
      <c r="I1911" s="46" t="b">
        <f t="shared" si="92"/>
        <v>0</v>
      </c>
      <c r="J1911" s="46" t="str">
        <f>IF(I1911=FALSE,"",B1911&amp;"@"&amp;COUNTIFS($B$2:B1911,B1911,$I$2:I1911,TRUE))</f>
        <v/>
      </c>
    </row>
    <row r="1912" spans="1:10">
      <c r="A1912" s="6" t="s">
        <v>484</v>
      </c>
      <c r="B1912" s="6" t="s">
        <v>679</v>
      </c>
      <c r="C1912" s="6">
        <v>1</v>
      </c>
      <c r="D1912" s="6">
        <v>1</v>
      </c>
      <c r="E1912" s="46" t="str">
        <f t="shared" si="90"/>
        <v>기사임</v>
      </c>
      <c r="F1912" s="81">
        <f>IF(E1912="기사임",(COUNTIF($B$2:B1912,B1912)-COUNTIFS($B$2:B1911,B1912,$E$2:E1911,"")),"")</f>
        <v>46</v>
      </c>
      <c r="G1912" s="46" t="str">
        <f>IF(F1912=1,COUNTIF($F$1:F1912,1),"")</f>
        <v/>
      </c>
      <c r="H1912" s="46">
        <f t="shared" si="91"/>
        <v>0</v>
      </c>
      <c r="I1912" s="46" t="b">
        <f t="shared" si="92"/>
        <v>0</v>
      </c>
      <c r="J1912" s="46" t="str">
        <f>IF(I1912=FALSE,"",B1912&amp;"@"&amp;COUNTIFS($B$2:B1912,B1912,$I$2:I1912,TRUE))</f>
        <v/>
      </c>
    </row>
    <row r="1913" spans="1:10">
      <c r="A1913" s="6" t="s">
        <v>484</v>
      </c>
      <c r="B1913" s="6" t="s">
        <v>700</v>
      </c>
      <c r="C1913" s="6">
        <v>1</v>
      </c>
      <c r="D1913" s="6">
        <v>1</v>
      </c>
      <c r="E1913" s="46" t="str">
        <f t="shared" si="90"/>
        <v>기사임</v>
      </c>
      <c r="F1913" s="81">
        <f>IF(E1913="기사임",(COUNTIF($B$2:B1913,B1913)-COUNTIFS($B$2:B1912,B1913,$E$2:E1912,"")),"")</f>
        <v>16</v>
      </c>
      <c r="G1913" s="46" t="str">
        <f>IF(F1913=1,COUNTIF($F$1:F1913,1),"")</f>
        <v/>
      </c>
      <c r="H1913" s="46">
        <f t="shared" si="91"/>
        <v>0</v>
      </c>
      <c r="I1913" s="46" t="b">
        <f t="shared" si="92"/>
        <v>0</v>
      </c>
      <c r="J1913" s="46" t="str">
        <f>IF(I1913=FALSE,"",B1913&amp;"@"&amp;COUNTIFS($B$2:B1913,B1913,$I$2:I1913,TRUE))</f>
        <v/>
      </c>
    </row>
    <row r="1914" spans="1:10">
      <c r="A1914" s="6" t="s">
        <v>484</v>
      </c>
      <c r="B1914" s="6" t="s">
        <v>712</v>
      </c>
      <c r="C1914" s="6">
        <v>1</v>
      </c>
      <c r="D1914" s="6">
        <v>1</v>
      </c>
      <c r="E1914" s="46" t="str">
        <f t="shared" si="90"/>
        <v>기사임</v>
      </c>
      <c r="F1914" s="81">
        <f>IF(E1914="기사임",(COUNTIF($B$2:B1914,B1914)-COUNTIFS($B$2:B1913,B1914,$E$2:E1913,"")),"")</f>
        <v>11</v>
      </c>
      <c r="G1914" s="46" t="str">
        <f>IF(F1914=1,COUNTIF($F$1:F1914,1),"")</f>
        <v/>
      </c>
      <c r="H1914" s="46">
        <f t="shared" si="91"/>
        <v>0</v>
      </c>
      <c r="I1914" s="46" t="b">
        <f t="shared" si="92"/>
        <v>0</v>
      </c>
      <c r="J1914" s="46" t="str">
        <f>IF(I1914=FALSE,"",B1914&amp;"@"&amp;COUNTIFS($B$2:B1914,B1914,$I$2:I1914,TRUE))</f>
        <v/>
      </c>
    </row>
    <row r="1915" spans="1:10">
      <c r="A1915" s="6" t="s">
        <v>484</v>
      </c>
      <c r="B1915" s="6" t="s">
        <v>686</v>
      </c>
      <c r="C1915" s="6">
        <v>1</v>
      </c>
      <c r="D1915" s="6">
        <v>1</v>
      </c>
      <c r="E1915" s="46" t="str">
        <f t="shared" si="90"/>
        <v>기사임</v>
      </c>
      <c r="F1915" s="81">
        <f>IF(E1915="기사임",(COUNTIF($B$2:B1915,B1915)-COUNTIFS($B$2:B1914,B1915,$E$2:E1914,"")),"")</f>
        <v>15</v>
      </c>
      <c r="G1915" s="46" t="str">
        <f>IF(F1915=1,COUNTIF($F$1:F1915,1),"")</f>
        <v/>
      </c>
      <c r="H1915" s="46">
        <f t="shared" si="91"/>
        <v>0</v>
      </c>
      <c r="I1915" s="46" t="b">
        <f t="shared" si="92"/>
        <v>0</v>
      </c>
      <c r="J1915" s="46" t="str">
        <f>IF(I1915=FALSE,"",B1915&amp;"@"&amp;COUNTIFS($B$2:B1915,B1915,$I$2:I1915,TRUE))</f>
        <v/>
      </c>
    </row>
    <row r="1916" spans="1:10">
      <c r="A1916" s="6" t="s">
        <v>2368</v>
      </c>
      <c r="B1916" s="6" t="s">
        <v>676</v>
      </c>
      <c r="C1916" s="6">
        <v>1</v>
      </c>
      <c r="D1916" s="6">
        <v>1</v>
      </c>
      <c r="E1916" s="46" t="str">
        <f t="shared" si="90"/>
        <v>기사임</v>
      </c>
      <c r="F1916" s="81">
        <f>IF(E1916="기사임",(COUNTIF($B$2:B1916,B1916)-COUNTIFS($B$2:B1915,B1916,$E$2:E1915,"")),"")</f>
        <v>176</v>
      </c>
      <c r="G1916" s="46" t="str">
        <f>IF(F1916=1,COUNTIF($F$1:F1916,1),"")</f>
        <v/>
      </c>
      <c r="H1916" s="46">
        <f t="shared" si="91"/>
        <v>0</v>
      </c>
      <c r="I1916" s="46" t="b">
        <f t="shared" si="92"/>
        <v>0</v>
      </c>
      <c r="J1916" s="46" t="str">
        <f>IF(I1916=FALSE,"",B1916&amp;"@"&amp;COUNTIFS($B$2:B1916,B1916,$I$2:I1916,TRUE))</f>
        <v/>
      </c>
    </row>
    <row r="1917" spans="1:10">
      <c r="A1917" s="6" t="s">
        <v>2226</v>
      </c>
      <c r="B1917" s="6" t="s">
        <v>680</v>
      </c>
      <c r="C1917" s="6">
        <v>1</v>
      </c>
      <c r="D1917" s="6">
        <v>1</v>
      </c>
      <c r="E1917" s="46" t="str">
        <f t="shared" si="90"/>
        <v>기사임</v>
      </c>
      <c r="F1917" s="81">
        <f>IF(E1917="기사임",(COUNTIF($B$2:B1917,B1917)-COUNTIFS($B$2:B1916,B1917,$E$2:E1916,"")),"")</f>
        <v>100</v>
      </c>
      <c r="G1917" s="46" t="str">
        <f>IF(F1917=1,COUNTIF($F$1:F1917,1),"")</f>
        <v/>
      </c>
      <c r="H1917" s="46">
        <f t="shared" si="91"/>
        <v>0</v>
      </c>
      <c r="I1917" s="46" t="b">
        <f t="shared" si="92"/>
        <v>0</v>
      </c>
      <c r="J1917" s="46" t="str">
        <f>IF(I1917=FALSE,"",B1917&amp;"@"&amp;COUNTIFS($B$2:B1917,B1917,$I$2:I1917,TRUE))</f>
        <v/>
      </c>
    </row>
    <row r="1918" spans="1:10">
      <c r="A1918" s="6" t="s">
        <v>1512</v>
      </c>
      <c r="B1918" s="6" t="s">
        <v>675</v>
      </c>
      <c r="C1918" s="6">
        <v>1</v>
      </c>
      <c r="D1918" s="6">
        <v>1</v>
      </c>
      <c r="E1918" s="46" t="str">
        <f t="shared" si="90"/>
        <v>기사임</v>
      </c>
      <c r="F1918" s="81">
        <f>IF(E1918="기사임",(COUNTIF($B$2:B1918,B1918)-COUNTIFS($B$2:B1917,B1918,$E$2:E1917,"")),"")</f>
        <v>196</v>
      </c>
      <c r="G1918" s="46" t="str">
        <f>IF(F1918=1,COUNTIF($F$1:F1918,1),"")</f>
        <v/>
      </c>
      <c r="H1918" s="46">
        <f t="shared" si="91"/>
        <v>1</v>
      </c>
      <c r="I1918" s="46" t="b">
        <f t="shared" si="92"/>
        <v>1</v>
      </c>
      <c r="J1918" s="46" t="str">
        <f>IF(I1918=FALSE,"",B1918&amp;"@"&amp;COUNTIFS($B$2:B1918,B1918,$I$2:I1918,TRUE))</f>
        <v>South Korea@196</v>
      </c>
    </row>
    <row r="1919" spans="1:10">
      <c r="A1919" s="6" t="s">
        <v>2189</v>
      </c>
      <c r="B1919" s="6" t="s">
        <v>675</v>
      </c>
      <c r="C1919" s="6">
        <v>1</v>
      </c>
      <c r="D1919" s="6">
        <v>1</v>
      </c>
      <c r="E1919" s="46" t="str">
        <f t="shared" si="90"/>
        <v>기사임</v>
      </c>
      <c r="F1919" s="81">
        <f>IF(E1919="기사임",(COUNTIF($B$2:B1919,B1919)-COUNTIFS($B$2:B1918,B1919,$E$2:E1918,"")),"")</f>
        <v>197</v>
      </c>
      <c r="G1919" s="46" t="str">
        <f>IF(F1919=1,COUNTIF($F$1:F1919,1),"")</f>
        <v/>
      </c>
      <c r="H1919" s="46">
        <f t="shared" si="91"/>
        <v>1</v>
      </c>
      <c r="I1919" s="46" t="b">
        <f t="shared" si="92"/>
        <v>1</v>
      </c>
      <c r="J1919" s="46" t="str">
        <f>IF(I1919=FALSE,"",B1919&amp;"@"&amp;COUNTIFS($B$2:B1919,B1919,$I$2:I1919,TRUE))</f>
        <v>South Korea@197</v>
      </c>
    </row>
    <row r="1920" spans="1:10">
      <c r="A1920" s="6" t="s">
        <v>486</v>
      </c>
      <c r="B1920" s="6" t="s">
        <v>675</v>
      </c>
      <c r="C1920" s="6">
        <v>1</v>
      </c>
      <c r="D1920" s="6">
        <v>1</v>
      </c>
      <c r="E1920" s="46" t="str">
        <f t="shared" si="90"/>
        <v>기사임</v>
      </c>
      <c r="F1920" s="81">
        <f>IF(E1920="기사임",(COUNTIF($B$2:B1920,B1920)-COUNTIFS($B$2:B1919,B1920,$E$2:E1919,"")),"")</f>
        <v>198</v>
      </c>
      <c r="G1920" s="46" t="str">
        <f>IF(F1920=1,COUNTIF($F$1:F1920,1),"")</f>
        <v/>
      </c>
      <c r="H1920" s="46">
        <f t="shared" si="91"/>
        <v>1</v>
      </c>
      <c r="I1920" s="46" t="b">
        <f t="shared" si="92"/>
        <v>1</v>
      </c>
      <c r="J1920" s="46" t="str">
        <f>IF(I1920=FALSE,"",B1920&amp;"@"&amp;COUNTIFS($B$2:B1920,B1920,$I$2:I1920,TRUE))</f>
        <v>South Korea@198</v>
      </c>
    </row>
    <row r="1921" spans="1:10">
      <c r="A1921" s="6" t="s">
        <v>488</v>
      </c>
      <c r="B1921" s="6" t="s">
        <v>681</v>
      </c>
      <c r="C1921" s="6">
        <v>1</v>
      </c>
      <c r="D1921" s="6">
        <v>1</v>
      </c>
      <c r="E1921" s="46" t="str">
        <f t="shared" si="90"/>
        <v>기사임</v>
      </c>
      <c r="F1921" s="81">
        <f>IF(E1921="기사임",(COUNTIF($B$2:B1921,B1921)-COUNTIFS($B$2:B1920,B1921,$E$2:E1920,"")),"")</f>
        <v>46</v>
      </c>
      <c r="G1921" s="46" t="str">
        <f>IF(F1921=1,COUNTIF($F$1:F1921,1),"")</f>
        <v/>
      </c>
      <c r="H1921" s="46">
        <f t="shared" si="91"/>
        <v>0</v>
      </c>
      <c r="I1921" s="46" t="b">
        <f t="shared" si="92"/>
        <v>0</v>
      </c>
      <c r="J1921" s="46" t="str">
        <f>IF(I1921=FALSE,"",B1921&amp;"@"&amp;COUNTIFS($B$2:B1921,B1921,$I$2:I1921,TRUE))</f>
        <v/>
      </c>
    </row>
    <row r="1922" spans="1:10">
      <c r="A1922" s="6" t="s">
        <v>488</v>
      </c>
      <c r="B1922" s="6" t="s">
        <v>679</v>
      </c>
      <c r="C1922" s="6">
        <v>1</v>
      </c>
      <c r="D1922" s="6">
        <v>1</v>
      </c>
      <c r="E1922" s="46" t="str">
        <f t="shared" ref="E1922:E1985" si="93">IF(AND(LEFT(A1922,17)="/global/archives/",ISNUMBER(_xlfn.NUMBERVALUE(MID(A1922,18,1))),ISERROR(FIND("ckattempt",A1922)),ISERROR(FIND("preview",A1922))),"기사임","")</f>
        <v>기사임</v>
      </c>
      <c r="F1922" s="81">
        <f>IF(E1922="기사임",(COUNTIF($B$2:B1922,B1922)-COUNTIFS($B$2:B1921,B1922,$E$2:E1921,"")),"")</f>
        <v>47</v>
      </c>
      <c r="G1922" s="46" t="str">
        <f>IF(F1922=1,COUNTIF($F$1:F1922,1),"")</f>
        <v/>
      </c>
      <c r="H1922" s="46">
        <f t="shared" ref="H1922:H1985" si="94">COUNTIF($L$2:$L$4,B1922)</f>
        <v>0</v>
      </c>
      <c r="I1922" s="46" t="b">
        <f t="shared" si="92"/>
        <v>0</v>
      </c>
      <c r="J1922" s="46" t="str">
        <f>IF(I1922=FALSE,"",B1922&amp;"@"&amp;COUNTIFS($B$2:B1922,B1922,$I$2:I1922,TRUE))</f>
        <v/>
      </c>
    </row>
    <row r="1923" spans="1:10">
      <c r="A1923" s="6" t="s">
        <v>488</v>
      </c>
      <c r="B1923" s="6" t="s">
        <v>688</v>
      </c>
      <c r="C1923" s="6">
        <v>1</v>
      </c>
      <c r="D1923" s="6">
        <v>2</v>
      </c>
      <c r="E1923" s="46" t="str">
        <f t="shared" si="93"/>
        <v>기사임</v>
      </c>
      <c r="F1923" s="81">
        <f>IF(E1923="기사임",(COUNTIF($B$2:B1923,B1923)-COUNTIFS($B$2:B1922,B1923,$E$2:E1922,"")),"")</f>
        <v>59</v>
      </c>
      <c r="G1923" s="46" t="str">
        <f>IF(F1923=1,COUNTIF($F$1:F1923,1),"")</f>
        <v/>
      </c>
      <c r="H1923" s="46">
        <f t="shared" si="94"/>
        <v>0</v>
      </c>
      <c r="I1923" s="46" t="b">
        <f t="shared" ref="I1923:I1986" si="95">AND(H1923=1,F1923&gt;=1,F1923&lt;&gt;"")</f>
        <v>0</v>
      </c>
      <c r="J1923" s="46" t="str">
        <f>IF(I1923=FALSE,"",B1923&amp;"@"&amp;COUNTIFS($B$2:B1923,B1923,$I$2:I1923,TRUE))</f>
        <v/>
      </c>
    </row>
    <row r="1924" spans="1:10">
      <c r="A1924" s="6" t="s">
        <v>488</v>
      </c>
      <c r="B1924" s="6" t="s">
        <v>689</v>
      </c>
      <c r="C1924" s="6">
        <v>1</v>
      </c>
      <c r="D1924" s="6">
        <v>1</v>
      </c>
      <c r="E1924" s="46" t="str">
        <f t="shared" si="93"/>
        <v>기사임</v>
      </c>
      <c r="F1924" s="81">
        <f>IF(E1924="기사임",(COUNTIF($B$2:B1924,B1924)-COUNTIFS($B$2:B1923,B1924,$E$2:E1923,"")),"")</f>
        <v>18</v>
      </c>
      <c r="G1924" s="46" t="str">
        <f>IF(F1924=1,COUNTIF($F$1:F1924,1),"")</f>
        <v/>
      </c>
      <c r="H1924" s="46">
        <f t="shared" si="94"/>
        <v>0</v>
      </c>
      <c r="I1924" s="46" t="b">
        <f t="shared" si="95"/>
        <v>0</v>
      </c>
      <c r="J1924" s="46" t="str">
        <f>IF(I1924=FALSE,"",B1924&amp;"@"&amp;COUNTIFS($B$2:B1924,B1924,$I$2:I1924,TRUE))</f>
        <v/>
      </c>
    </row>
    <row r="1925" spans="1:10">
      <c r="A1925" s="6" t="s">
        <v>488</v>
      </c>
      <c r="B1925" s="6" t="s">
        <v>678</v>
      </c>
      <c r="C1925" s="6">
        <v>1</v>
      </c>
      <c r="D1925" s="6">
        <v>1</v>
      </c>
      <c r="E1925" s="46" t="str">
        <f t="shared" si="93"/>
        <v>기사임</v>
      </c>
      <c r="F1925" s="81">
        <f>IF(E1925="기사임",(COUNTIF($B$2:B1925,B1925)-COUNTIFS($B$2:B1924,B1925,$E$2:E1924,"")),"")</f>
        <v>75</v>
      </c>
      <c r="G1925" s="46" t="str">
        <f>IF(F1925=1,COUNTIF($F$1:F1925,1),"")</f>
        <v/>
      </c>
      <c r="H1925" s="46">
        <f t="shared" si="94"/>
        <v>0</v>
      </c>
      <c r="I1925" s="46" t="b">
        <f t="shared" si="95"/>
        <v>0</v>
      </c>
      <c r="J1925" s="46" t="str">
        <f>IF(I1925=FALSE,"",B1925&amp;"@"&amp;COUNTIFS($B$2:B1925,B1925,$I$2:I1925,TRUE))</f>
        <v/>
      </c>
    </row>
    <row r="1926" spans="1:10">
      <c r="A1926" s="6" t="s">
        <v>488</v>
      </c>
      <c r="B1926" s="6" t="s">
        <v>714</v>
      </c>
      <c r="C1926" s="6">
        <v>1</v>
      </c>
      <c r="D1926" s="6">
        <v>1</v>
      </c>
      <c r="E1926" s="46" t="str">
        <f t="shared" si="93"/>
        <v>기사임</v>
      </c>
      <c r="F1926" s="81">
        <f>IF(E1926="기사임",(COUNTIF($B$2:B1926,B1926)-COUNTIFS($B$2:B1925,B1926,$E$2:E1925,"")),"")</f>
        <v>8</v>
      </c>
      <c r="G1926" s="46" t="str">
        <f>IF(F1926=1,COUNTIF($F$1:F1926,1),"")</f>
        <v/>
      </c>
      <c r="H1926" s="46">
        <f t="shared" si="94"/>
        <v>0</v>
      </c>
      <c r="I1926" s="46" t="b">
        <f t="shared" si="95"/>
        <v>0</v>
      </c>
      <c r="J1926" s="46" t="str">
        <f>IF(I1926=FALSE,"",B1926&amp;"@"&amp;COUNTIFS($B$2:B1926,B1926,$I$2:I1926,TRUE))</f>
        <v/>
      </c>
    </row>
    <row r="1927" spans="1:10">
      <c r="A1927" s="6" t="s">
        <v>488</v>
      </c>
      <c r="B1927" s="6" t="s">
        <v>675</v>
      </c>
      <c r="C1927" s="6">
        <v>1</v>
      </c>
      <c r="D1927" s="6">
        <v>1</v>
      </c>
      <c r="E1927" s="46" t="str">
        <f t="shared" si="93"/>
        <v>기사임</v>
      </c>
      <c r="F1927" s="81">
        <f>IF(E1927="기사임",(COUNTIF($B$2:B1927,B1927)-COUNTIFS($B$2:B1926,B1927,$E$2:E1926,"")),"")</f>
        <v>199</v>
      </c>
      <c r="G1927" s="46" t="str">
        <f>IF(F1927=1,COUNTIF($F$1:F1927,1),"")</f>
        <v/>
      </c>
      <c r="H1927" s="46">
        <f t="shared" si="94"/>
        <v>1</v>
      </c>
      <c r="I1927" s="46" t="b">
        <f t="shared" si="95"/>
        <v>1</v>
      </c>
      <c r="J1927" s="46" t="str">
        <f>IF(I1927=FALSE,"",B1927&amp;"@"&amp;COUNTIFS($B$2:B1927,B1927,$I$2:I1927,TRUE))</f>
        <v>South Korea@199</v>
      </c>
    </row>
    <row r="1928" spans="1:10">
      <c r="A1928" s="6" t="s">
        <v>475</v>
      </c>
      <c r="B1928" s="6" t="s">
        <v>688</v>
      </c>
      <c r="C1928" s="6">
        <v>1</v>
      </c>
      <c r="D1928" s="6">
        <v>1</v>
      </c>
      <c r="E1928" s="46" t="str">
        <f t="shared" si="93"/>
        <v>기사임</v>
      </c>
      <c r="F1928" s="81">
        <f>IF(E1928="기사임",(COUNTIF($B$2:B1928,B1928)-COUNTIFS($B$2:B1927,B1928,$E$2:E1927,"")),"")</f>
        <v>60</v>
      </c>
      <c r="G1928" s="46" t="str">
        <f>IF(F1928=1,COUNTIF($F$1:F1928,1),"")</f>
        <v/>
      </c>
      <c r="H1928" s="46">
        <f t="shared" si="94"/>
        <v>0</v>
      </c>
      <c r="I1928" s="46" t="b">
        <f t="shared" si="95"/>
        <v>0</v>
      </c>
      <c r="J1928" s="46" t="str">
        <f>IF(I1928=FALSE,"",B1928&amp;"@"&amp;COUNTIFS($B$2:B1928,B1928,$I$2:I1928,TRUE))</f>
        <v/>
      </c>
    </row>
    <row r="1929" spans="1:10">
      <c r="A1929" s="6" t="s">
        <v>475</v>
      </c>
      <c r="B1929" s="6" t="s">
        <v>677</v>
      </c>
      <c r="C1929" s="6">
        <v>1</v>
      </c>
      <c r="D1929" s="6">
        <v>1</v>
      </c>
      <c r="E1929" s="46" t="str">
        <f t="shared" si="93"/>
        <v>기사임</v>
      </c>
      <c r="F1929" s="81">
        <f>IF(E1929="기사임",(COUNTIF($B$2:B1929,B1929)-COUNTIFS($B$2:B1928,B1929,$E$2:E1928,"")),"")</f>
        <v>151</v>
      </c>
      <c r="G1929" s="46" t="str">
        <f>IF(F1929=1,COUNTIF($F$1:F1929,1),"")</f>
        <v/>
      </c>
      <c r="H1929" s="46">
        <f t="shared" si="94"/>
        <v>0</v>
      </c>
      <c r="I1929" s="46" t="b">
        <f t="shared" si="95"/>
        <v>0</v>
      </c>
      <c r="J1929" s="46" t="str">
        <f>IF(I1929=FALSE,"",B1929&amp;"@"&amp;COUNTIFS($B$2:B1929,B1929,$I$2:I1929,TRUE))</f>
        <v/>
      </c>
    </row>
    <row r="1930" spans="1:10">
      <c r="A1930" s="6" t="s">
        <v>475</v>
      </c>
      <c r="B1930" s="6" t="s">
        <v>698</v>
      </c>
      <c r="C1930" s="6">
        <v>1</v>
      </c>
      <c r="D1930" s="6">
        <v>1</v>
      </c>
      <c r="E1930" s="46" t="str">
        <f t="shared" si="93"/>
        <v>기사임</v>
      </c>
      <c r="F1930" s="81">
        <f>IF(E1930="기사임",(COUNTIF($B$2:B1930,B1930)-COUNTIFS($B$2:B1929,B1930,$E$2:E1929,"")),"")</f>
        <v>26</v>
      </c>
      <c r="G1930" s="46" t="str">
        <f>IF(F1930=1,COUNTIF($F$1:F1930,1),"")</f>
        <v/>
      </c>
      <c r="H1930" s="46">
        <f t="shared" si="94"/>
        <v>0</v>
      </c>
      <c r="I1930" s="46" t="b">
        <f t="shared" si="95"/>
        <v>0</v>
      </c>
      <c r="J1930" s="46" t="str">
        <f>IF(I1930=FALSE,"",B1930&amp;"@"&amp;COUNTIFS($B$2:B1930,B1930,$I$2:I1930,TRUE))</f>
        <v/>
      </c>
    </row>
    <row r="1931" spans="1:10">
      <c r="A1931" s="6" t="s">
        <v>2369</v>
      </c>
      <c r="B1931" s="6" t="s">
        <v>693</v>
      </c>
      <c r="C1931" s="6">
        <v>1</v>
      </c>
      <c r="D1931" s="6">
        <v>1</v>
      </c>
      <c r="E1931" s="46" t="str">
        <f t="shared" si="93"/>
        <v>기사임</v>
      </c>
      <c r="F1931" s="81">
        <f>IF(E1931="기사임",(COUNTIF($B$2:B1931,B1931)-COUNTIFS($B$2:B1930,B1931,$E$2:E1930,"")),"")</f>
        <v>18</v>
      </c>
      <c r="G1931" s="46" t="str">
        <f>IF(F1931=1,COUNTIF($F$1:F1931,1),"")</f>
        <v/>
      </c>
      <c r="H1931" s="46">
        <f t="shared" si="94"/>
        <v>0</v>
      </c>
      <c r="I1931" s="46" t="b">
        <f t="shared" si="95"/>
        <v>0</v>
      </c>
      <c r="J1931" s="46" t="str">
        <f>IF(I1931=FALSE,"",B1931&amp;"@"&amp;COUNTIFS($B$2:B1931,B1931,$I$2:I1931,TRUE))</f>
        <v/>
      </c>
    </row>
    <row r="1932" spans="1:10">
      <c r="A1932" s="6" t="s">
        <v>490</v>
      </c>
      <c r="B1932" s="6" t="s">
        <v>680</v>
      </c>
      <c r="C1932" s="6">
        <v>1</v>
      </c>
      <c r="D1932" s="6">
        <v>1</v>
      </c>
      <c r="E1932" s="46" t="str">
        <f t="shared" si="93"/>
        <v>기사임</v>
      </c>
      <c r="F1932" s="81">
        <f>IF(E1932="기사임",(COUNTIF($B$2:B1932,B1932)-COUNTIFS($B$2:B1931,B1932,$E$2:E1931,"")),"")</f>
        <v>101</v>
      </c>
      <c r="G1932" s="46" t="str">
        <f>IF(F1932=1,COUNTIF($F$1:F1932,1),"")</f>
        <v/>
      </c>
      <c r="H1932" s="46">
        <f t="shared" si="94"/>
        <v>0</v>
      </c>
      <c r="I1932" s="46" t="b">
        <f t="shared" si="95"/>
        <v>0</v>
      </c>
      <c r="J1932" s="46" t="str">
        <f>IF(I1932=FALSE,"",B1932&amp;"@"&amp;COUNTIFS($B$2:B1932,B1932,$I$2:I1932,TRUE))</f>
        <v/>
      </c>
    </row>
    <row r="1933" spans="1:10">
      <c r="A1933" s="6" t="s">
        <v>490</v>
      </c>
      <c r="B1933" s="6" t="s">
        <v>676</v>
      </c>
      <c r="C1933" s="6">
        <v>1</v>
      </c>
      <c r="D1933" s="6">
        <v>1</v>
      </c>
      <c r="E1933" s="46" t="str">
        <f t="shared" si="93"/>
        <v>기사임</v>
      </c>
      <c r="F1933" s="81">
        <f>IF(E1933="기사임",(COUNTIF($B$2:B1933,B1933)-COUNTIFS($B$2:B1932,B1933,$E$2:E1932,"")),"")</f>
        <v>177</v>
      </c>
      <c r="G1933" s="46" t="str">
        <f>IF(F1933=1,COUNTIF($F$1:F1933,1),"")</f>
        <v/>
      </c>
      <c r="H1933" s="46">
        <f t="shared" si="94"/>
        <v>0</v>
      </c>
      <c r="I1933" s="46" t="b">
        <f t="shared" si="95"/>
        <v>0</v>
      </c>
      <c r="J1933" s="46" t="str">
        <f>IF(I1933=FALSE,"",B1933&amp;"@"&amp;COUNTIFS($B$2:B1933,B1933,$I$2:I1933,TRUE))</f>
        <v/>
      </c>
    </row>
    <row r="1934" spans="1:10">
      <c r="A1934" s="6" t="s">
        <v>481</v>
      </c>
      <c r="B1934" s="6" t="s">
        <v>691</v>
      </c>
      <c r="C1934" s="6">
        <v>1</v>
      </c>
      <c r="D1934" s="6">
        <v>1</v>
      </c>
      <c r="E1934" s="46" t="str">
        <f t="shared" si="93"/>
        <v>기사임</v>
      </c>
      <c r="F1934" s="81">
        <f>IF(E1934="기사임",(COUNTIF($B$2:B1934,B1934)-COUNTIFS($B$2:B1933,B1934,$E$2:E1933,"")),"")</f>
        <v>24</v>
      </c>
      <c r="G1934" s="46" t="str">
        <f>IF(F1934=1,COUNTIF($F$1:F1934,1),"")</f>
        <v/>
      </c>
      <c r="H1934" s="46">
        <f t="shared" si="94"/>
        <v>0</v>
      </c>
      <c r="I1934" s="46" t="b">
        <f t="shared" si="95"/>
        <v>0</v>
      </c>
      <c r="J1934" s="46" t="str">
        <f>IF(I1934=FALSE,"",B1934&amp;"@"&amp;COUNTIFS($B$2:B1934,B1934,$I$2:I1934,TRUE))</f>
        <v/>
      </c>
    </row>
    <row r="1935" spans="1:10">
      <c r="A1935" s="6" t="s">
        <v>481</v>
      </c>
      <c r="B1935" s="6" t="s">
        <v>675</v>
      </c>
      <c r="C1935" s="6">
        <v>1</v>
      </c>
      <c r="D1935" s="6">
        <v>1</v>
      </c>
      <c r="E1935" s="46" t="str">
        <f t="shared" si="93"/>
        <v>기사임</v>
      </c>
      <c r="F1935" s="81">
        <f>IF(E1935="기사임",(COUNTIF($B$2:B1935,B1935)-COUNTIFS($B$2:B1934,B1935,$E$2:E1934,"")),"")</f>
        <v>200</v>
      </c>
      <c r="G1935" s="46" t="str">
        <f>IF(F1935=1,COUNTIF($F$1:F1935,1),"")</f>
        <v/>
      </c>
      <c r="H1935" s="46">
        <f t="shared" si="94"/>
        <v>1</v>
      </c>
      <c r="I1935" s="46" t="b">
        <f t="shared" si="95"/>
        <v>1</v>
      </c>
      <c r="J1935" s="46" t="str">
        <f>IF(I1935=FALSE,"",B1935&amp;"@"&amp;COUNTIFS($B$2:B1935,B1935,$I$2:I1935,TRUE))</f>
        <v>South Korea@200</v>
      </c>
    </row>
    <row r="1936" spans="1:10">
      <c r="A1936" s="6" t="s">
        <v>481</v>
      </c>
      <c r="B1936" s="6" t="s">
        <v>676</v>
      </c>
      <c r="C1936" s="6">
        <v>1</v>
      </c>
      <c r="D1936" s="6">
        <v>1</v>
      </c>
      <c r="E1936" s="46" t="str">
        <f t="shared" si="93"/>
        <v>기사임</v>
      </c>
      <c r="F1936" s="81">
        <f>IF(E1936="기사임",(COUNTIF($B$2:B1936,B1936)-COUNTIFS($B$2:B1935,B1936,$E$2:E1935,"")),"")</f>
        <v>178</v>
      </c>
      <c r="G1936" s="46" t="str">
        <f>IF(F1936=1,COUNTIF($F$1:F1936,1),"")</f>
        <v/>
      </c>
      <c r="H1936" s="46">
        <f t="shared" si="94"/>
        <v>0</v>
      </c>
      <c r="I1936" s="46" t="b">
        <f t="shared" si="95"/>
        <v>0</v>
      </c>
      <c r="J1936" s="46" t="str">
        <f>IF(I1936=FALSE,"",B1936&amp;"@"&amp;COUNTIFS($B$2:B1936,B1936,$I$2:I1936,TRUE))</f>
        <v/>
      </c>
    </row>
    <row r="1937" spans="1:10">
      <c r="A1937" s="6" t="s">
        <v>2194</v>
      </c>
      <c r="B1937" s="6" t="s">
        <v>718</v>
      </c>
      <c r="C1937" s="6">
        <v>1</v>
      </c>
      <c r="D1937" s="6">
        <v>1</v>
      </c>
      <c r="E1937" s="46" t="str">
        <f t="shared" si="93"/>
        <v>기사임</v>
      </c>
      <c r="F1937" s="81">
        <f>IF(E1937="기사임",(COUNTIF($B$2:B1937,B1937)-COUNTIFS($B$2:B1936,B1937,$E$2:E1936,"")),"")</f>
        <v>7</v>
      </c>
      <c r="G1937" s="46" t="str">
        <f>IF(F1937=1,COUNTIF($F$1:F1937,1),"")</f>
        <v/>
      </c>
      <c r="H1937" s="46">
        <f t="shared" si="94"/>
        <v>0</v>
      </c>
      <c r="I1937" s="46" t="b">
        <f t="shared" si="95"/>
        <v>0</v>
      </c>
      <c r="J1937" s="46" t="str">
        <f>IF(I1937=FALSE,"",B1937&amp;"@"&amp;COUNTIFS($B$2:B1937,B1937,$I$2:I1937,TRUE))</f>
        <v/>
      </c>
    </row>
    <row r="1938" spans="1:10">
      <c r="A1938" s="6" t="s">
        <v>2194</v>
      </c>
      <c r="B1938" s="6" t="s">
        <v>676</v>
      </c>
      <c r="C1938" s="6">
        <v>1</v>
      </c>
      <c r="D1938" s="6">
        <v>1</v>
      </c>
      <c r="E1938" s="46" t="str">
        <f t="shared" si="93"/>
        <v>기사임</v>
      </c>
      <c r="F1938" s="81">
        <f>IF(E1938="기사임",(COUNTIF($B$2:B1938,B1938)-COUNTIFS($B$2:B1937,B1938,$E$2:E1937,"")),"")</f>
        <v>179</v>
      </c>
      <c r="G1938" s="46" t="str">
        <f>IF(F1938=1,COUNTIF($F$1:F1938,1),"")</f>
        <v/>
      </c>
      <c r="H1938" s="46">
        <f t="shared" si="94"/>
        <v>0</v>
      </c>
      <c r="I1938" s="46" t="b">
        <f t="shared" si="95"/>
        <v>0</v>
      </c>
      <c r="J1938" s="46" t="str">
        <f>IF(I1938=FALSE,"",B1938&amp;"@"&amp;COUNTIFS($B$2:B1938,B1938,$I$2:I1938,TRUE))</f>
        <v/>
      </c>
    </row>
    <row r="1939" spans="1:10">
      <c r="A1939" s="6" t="s">
        <v>479</v>
      </c>
      <c r="B1939" s="6" t="s">
        <v>685</v>
      </c>
      <c r="C1939" s="6">
        <v>1</v>
      </c>
      <c r="D1939" s="6">
        <v>1</v>
      </c>
      <c r="E1939" s="46" t="str">
        <f t="shared" si="93"/>
        <v>기사임</v>
      </c>
      <c r="F1939" s="81">
        <f>IF(E1939="기사임",(COUNTIF($B$2:B1939,B1939)-COUNTIFS($B$2:B1938,B1939,$E$2:E1938,"")),"")</f>
        <v>25</v>
      </c>
      <c r="G1939" s="46" t="str">
        <f>IF(F1939=1,COUNTIF($F$1:F1939,1),"")</f>
        <v/>
      </c>
      <c r="H1939" s="46">
        <f t="shared" si="94"/>
        <v>0</v>
      </c>
      <c r="I1939" s="46" t="b">
        <f t="shared" si="95"/>
        <v>0</v>
      </c>
      <c r="J1939" s="46" t="str">
        <f>IF(I1939=FALSE,"",B1939&amp;"@"&amp;COUNTIFS($B$2:B1939,B1939,$I$2:I1939,TRUE))</f>
        <v/>
      </c>
    </row>
    <row r="1940" spans="1:10">
      <c r="A1940" s="6" t="s">
        <v>479</v>
      </c>
      <c r="B1940" s="6" t="s">
        <v>675</v>
      </c>
      <c r="C1940" s="6">
        <v>1</v>
      </c>
      <c r="D1940" s="6">
        <v>1</v>
      </c>
      <c r="E1940" s="46" t="str">
        <f t="shared" si="93"/>
        <v>기사임</v>
      </c>
      <c r="F1940" s="81">
        <f>IF(E1940="기사임",(COUNTIF($B$2:B1940,B1940)-COUNTIFS($B$2:B1939,B1940,$E$2:E1939,"")),"")</f>
        <v>201</v>
      </c>
      <c r="G1940" s="46" t="str">
        <f>IF(F1940=1,COUNTIF($F$1:F1940,1),"")</f>
        <v/>
      </c>
      <c r="H1940" s="46">
        <f t="shared" si="94"/>
        <v>1</v>
      </c>
      <c r="I1940" s="46" t="b">
        <f t="shared" si="95"/>
        <v>1</v>
      </c>
      <c r="J1940" s="46" t="str">
        <f>IF(I1940=FALSE,"",B1940&amp;"@"&amp;COUNTIFS($B$2:B1940,B1940,$I$2:I1940,TRUE))</f>
        <v>South Korea@201</v>
      </c>
    </row>
    <row r="1941" spans="1:10">
      <c r="A1941" s="6" t="s">
        <v>509</v>
      </c>
      <c r="B1941" s="6" t="s">
        <v>680</v>
      </c>
      <c r="C1941" s="6">
        <v>1</v>
      </c>
      <c r="D1941" s="6">
        <v>1</v>
      </c>
      <c r="E1941" s="46" t="str">
        <f t="shared" si="93"/>
        <v>기사임</v>
      </c>
      <c r="F1941" s="81">
        <f>IF(E1941="기사임",(COUNTIF($B$2:B1941,B1941)-COUNTIFS($B$2:B1940,B1941,$E$2:E1940,"")),"")</f>
        <v>102</v>
      </c>
      <c r="G1941" s="46" t="str">
        <f>IF(F1941=1,COUNTIF($F$1:F1941,1),"")</f>
        <v/>
      </c>
      <c r="H1941" s="46">
        <f t="shared" si="94"/>
        <v>0</v>
      </c>
      <c r="I1941" s="46" t="b">
        <f t="shared" si="95"/>
        <v>0</v>
      </c>
      <c r="J1941" s="46" t="str">
        <f>IF(I1941=FALSE,"",B1941&amp;"@"&amp;COUNTIFS($B$2:B1941,B1941,$I$2:I1941,TRUE))</f>
        <v/>
      </c>
    </row>
    <row r="1942" spans="1:10">
      <c r="A1942" s="6" t="s">
        <v>482</v>
      </c>
      <c r="B1942" s="6" t="s">
        <v>678</v>
      </c>
      <c r="C1942" s="6">
        <v>1</v>
      </c>
      <c r="D1942" s="6">
        <v>1</v>
      </c>
      <c r="E1942" s="46" t="str">
        <f t="shared" si="93"/>
        <v>기사임</v>
      </c>
      <c r="F1942" s="81">
        <f>IF(E1942="기사임",(COUNTIF($B$2:B1942,B1942)-COUNTIFS($B$2:B1941,B1942,$E$2:E1941,"")),"")</f>
        <v>76</v>
      </c>
      <c r="G1942" s="46" t="str">
        <f>IF(F1942=1,COUNTIF($F$1:F1942,1),"")</f>
        <v/>
      </c>
      <c r="H1942" s="46">
        <f t="shared" si="94"/>
        <v>0</v>
      </c>
      <c r="I1942" s="46" t="b">
        <f t="shared" si="95"/>
        <v>0</v>
      </c>
      <c r="J1942" s="46" t="str">
        <f>IF(I1942=FALSE,"",B1942&amp;"@"&amp;COUNTIFS($B$2:B1942,B1942,$I$2:I1942,TRUE))</f>
        <v/>
      </c>
    </row>
    <row r="1943" spans="1:10">
      <c r="A1943" s="6" t="s">
        <v>482</v>
      </c>
      <c r="B1943" s="6" t="s">
        <v>698</v>
      </c>
      <c r="C1943" s="6">
        <v>1</v>
      </c>
      <c r="D1943" s="6">
        <v>1</v>
      </c>
      <c r="E1943" s="46" t="str">
        <f t="shared" si="93"/>
        <v>기사임</v>
      </c>
      <c r="F1943" s="81">
        <f>IF(E1943="기사임",(COUNTIF($B$2:B1943,B1943)-COUNTIFS($B$2:B1942,B1943,$E$2:E1942,"")),"")</f>
        <v>27</v>
      </c>
      <c r="G1943" s="46" t="str">
        <f>IF(F1943=1,COUNTIF($F$1:F1943,1),"")</f>
        <v/>
      </c>
      <c r="H1943" s="46">
        <f t="shared" si="94"/>
        <v>0</v>
      </c>
      <c r="I1943" s="46" t="b">
        <f t="shared" si="95"/>
        <v>0</v>
      </c>
      <c r="J1943" s="46" t="str">
        <f>IF(I1943=FALSE,"",B1943&amp;"@"&amp;COUNTIFS($B$2:B1943,B1943,$I$2:I1943,TRUE))</f>
        <v/>
      </c>
    </row>
    <row r="1944" spans="1:10">
      <c r="A1944" s="6" t="s">
        <v>1256</v>
      </c>
      <c r="B1944" s="6" t="s">
        <v>678</v>
      </c>
      <c r="C1944" s="6">
        <v>1</v>
      </c>
      <c r="D1944" s="6">
        <v>1</v>
      </c>
      <c r="E1944" s="46" t="str">
        <f t="shared" si="93"/>
        <v>기사임</v>
      </c>
      <c r="F1944" s="81">
        <f>IF(E1944="기사임",(COUNTIF($B$2:B1944,B1944)-COUNTIFS($B$2:B1943,B1944,$E$2:E1943,"")),"")</f>
        <v>77</v>
      </c>
      <c r="G1944" s="46" t="str">
        <f>IF(F1944=1,COUNTIF($F$1:F1944,1),"")</f>
        <v/>
      </c>
      <c r="H1944" s="46">
        <f t="shared" si="94"/>
        <v>0</v>
      </c>
      <c r="I1944" s="46" t="b">
        <f t="shared" si="95"/>
        <v>0</v>
      </c>
      <c r="J1944" s="46" t="str">
        <f>IF(I1944=FALSE,"",B1944&amp;"@"&amp;COUNTIFS($B$2:B1944,B1944,$I$2:I1944,TRUE))</f>
        <v/>
      </c>
    </row>
    <row r="1945" spans="1:10">
      <c r="A1945" s="6" t="s">
        <v>1256</v>
      </c>
      <c r="B1945" s="6" t="s">
        <v>690</v>
      </c>
      <c r="C1945" s="6">
        <v>1</v>
      </c>
      <c r="D1945" s="6">
        <v>1</v>
      </c>
      <c r="E1945" s="46" t="str">
        <f t="shared" si="93"/>
        <v>기사임</v>
      </c>
      <c r="F1945" s="81">
        <f>IF(E1945="기사임",(COUNTIF($B$2:B1945,B1945)-COUNTIFS($B$2:B1944,B1945,$E$2:E1944,"")),"")</f>
        <v>66</v>
      </c>
      <c r="G1945" s="46" t="str">
        <f>IF(F1945=1,COUNTIF($F$1:F1945,1),"")</f>
        <v/>
      </c>
      <c r="H1945" s="46">
        <f t="shared" si="94"/>
        <v>0</v>
      </c>
      <c r="I1945" s="46" t="b">
        <f t="shared" si="95"/>
        <v>0</v>
      </c>
      <c r="J1945" s="46" t="str">
        <f>IF(I1945=FALSE,"",B1945&amp;"@"&amp;COUNTIFS($B$2:B1945,B1945,$I$2:I1945,TRUE))</f>
        <v/>
      </c>
    </row>
    <row r="1946" spans="1:10">
      <c r="A1946" s="6" t="s">
        <v>1256</v>
      </c>
      <c r="B1946" s="6" t="s">
        <v>676</v>
      </c>
      <c r="C1946" s="6">
        <v>1</v>
      </c>
      <c r="D1946" s="6">
        <v>1</v>
      </c>
      <c r="E1946" s="46" t="str">
        <f t="shared" si="93"/>
        <v>기사임</v>
      </c>
      <c r="F1946" s="81">
        <f>IF(E1946="기사임",(COUNTIF($B$2:B1946,B1946)-COUNTIFS($B$2:B1945,B1946,$E$2:E1945,"")),"")</f>
        <v>180</v>
      </c>
      <c r="G1946" s="46" t="str">
        <f>IF(F1946=1,COUNTIF($F$1:F1946,1),"")</f>
        <v/>
      </c>
      <c r="H1946" s="46">
        <f t="shared" si="94"/>
        <v>0</v>
      </c>
      <c r="I1946" s="46" t="b">
        <f t="shared" si="95"/>
        <v>0</v>
      </c>
      <c r="J1946" s="46" t="str">
        <f>IF(I1946=FALSE,"",B1946&amp;"@"&amp;COUNTIFS($B$2:B1946,B1946,$I$2:I1946,TRUE))</f>
        <v/>
      </c>
    </row>
    <row r="1947" spans="1:10">
      <c r="A1947" s="6" t="s">
        <v>748</v>
      </c>
      <c r="B1947" s="6" t="s">
        <v>694</v>
      </c>
      <c r="C1947" s="6">
        <v>1</v>
      </c>
      <c r="D1947" s="6">
        <v>1</v>
      </c>
      <c r="E1947" s="46" t="str">
        <f t="shared" si="93"/>
        <v>기사임</v>
      </c>
      <c r="F1947" s="81">
        <f>IF(E1947="기사임",(COUNTIF($B$2:B1947,B1947)-COUNTIFS($B$2:B1946,B1947,$E$2:E1946,"")),"")</f>
        <v>29</v>
      </c>
      <c r="G1947" s="46" t="str">
        <f>IF(F1947=1,COUNTIF($F$1:F1947,1),"")</f>
        <v/>
      </c>
      <c r="H1947" s="46">
        <f t="shared" si="94"/>
        <v>1</v>
      </c>
      <c r="I1947" s="46" t="b">
        <f t="shared" si="95"/>
        <v>1</v>
      </c>
      <c r="J1947" s="46" t="str">
        <f>IF(I1947=FALSE,"",B1947&amp;"@"&amp;COUNTIFS($B$2:B1947,B1947,$I$2:I1947,TRUE))</f>
        <v>Vietnam@29</v>
      </c>
    </row>
    <row r="1948" spans="1:10">
      <c r="A1948" s="6" t="s">
        <v>744</v>
      </c>
      <c r="B1948" s="6" t="s">
        <v>716</v>
      </c>
      <c r="C1948" s="6">
        <v>1</v>
      </c>
      <c r="D1948" s="6">
        <v>1</v>
      </c>
      <c r="E1948" s="46" t="str">
        <f t="shared" si="93"/>
        <v>기사임</v>
      </c>
      <c r="F1948" s="81">
        <f>IF(E1948="기사임",(COUNTIF($B$2:B1948,B1948)-COUNTIFS($B$2:B1947,B1948,$E$2:E1947,"")),"")</f>
        <v>2</v>
      </c>
      <c r="G1948" s="46" t="str">
        <f>IF(F1948=1,COUNTIF($F$1:F1948,1),"")</f>
        <v/>
      </c>
      <c r="H1948" s="46">
        <f t="shared" si="94"/>
        <v>0</v>
      </c>
      <c r="I1948" s="46" t="b">
        <f t="shared" si="95"/>
        <v>0</v>
      </c>
      <c r="J1948" s="46" t="str">
        <f>IF(I1948=FALSE,"",B1948&amp;"@"&amp;COUNTIFS($B$2:B1948,B1948,$I$2:I1948,TRUE))</f>
        <v/>
      </c>
    </row>
    <row r="1949" spans="1:10">
      <c r="A1949" s="6" t="s">
        <v>744</v>
      </c>
      <c r="B1949" s="6" t="s">
        <v>700</v>
      </c>
      <c r="C1949" s="6">
        <v>1</v>
      </c>
      <c r="D1949" s="6">
        <v>1</v>
      </c>
      <c r="E1949" s="46" t="str">
        <f t="shared" si="93"/>
        <v>기사임</v>
      </c>
      <c r="F1949" s="81">
        <f>IF(E1949="기사임",(COUNTIF($B$2:B1949,B1949)-COUNTIFS($B$2:B1948,B1949,$E$2:E1948,"")),"")</f>
        <v>17</v>
      </c>
      <c r="G1949" s="46" t="str">
        <f>IF(F1949=1,COUNTIF($F$1:F1949,1),"")</f>
        <v/>
      </c>
      <c r="H1949" s="46">
        <f t="shared" si="94"/>
        <v>0</v>
      </c>
      <c r="I1949" s="46" t="b">
        <f t="shared" si="95"/>
        <v>0</v>
      </c>
      <c r="J1949" s="46" t="str">
        <f>IF(I1949=FALSE,"",B1949&amp;"@"&amp;COUNTIFS($B$2:B1949,B1949,$I$2:I1949,TRUE))</f>
        <v/>
      </c>
    </row>
    <row r="1950" spans="1:10">
      <c r="A1950" s="6" t="s">
        <v>2370</v>
      </c>
      <c r="B1950" s="6" t="s">
        <v>686</v>
      </c>
      <c r="C1950" s="6">
        <v>1</v>
      </c>
      <c r="D1950" s="6">
        <v>1</v>
      </c>
      <c r="E1950" s="46" t="str">
        <f t="shared" si="93"/>
        <v>기사임</v>
      </c>
      <c r="F1950" s="81">
        <f>IF(E1950="기사임",(COUNTIF($B$2:B1950,B1950)-COUNTIFS($B$2:B1949,B1950,$E$2:E1949,"")),"")</f>
        <v>16</v>
      </c>
      <c r="G1950" s="46" t="str">
        <f>IF(F1950=1,COUNTIF($F$1:F1950,1),"")</f>
        <v/>
      </c>
      <c r="H1950" s="46">
        <f t="shared" si="94"/>
        <v>0</v>
      </c>
      <c r="I1950" s="46" t="b">
        <f t="shared" si="95"/>
        <v>0</v>
      </c>
      <c r="J1950" s="46" t="str">
        <f>IF(I1950=FALSE,"",B1950&amp;"@"&amp;COUNTIFS($B$2:B1950,B1950,$I$2:I1950,TRUE))</f>
        <v/>
      </c>
    </row>
    <row r="1951" spans="1:10">
      <c r="A1951" s="6" t="s">
        <v>746</v>
      </c>
      <c r="B1951" s="6" t="s">
        <v>678</v>
      </c>
      <c r="C1951" s="6">
        <v>1</v>
      </c>
      <c r="D1951" s="6">
        <v>1</v>
      </c>
      <c r="E1951" s="46" t="str">
        <f t="shared" si="93"/>
        <v>기사임</v>
      </c>
      <c r="F1951" s="81">
        <f>IF(E1951="기사임",(COUNTIF($B$2:B1951,B1951)-COUNTIFS($B$2:B1950,B1951,$E$2:E1950,"")),"")</f>
        <v>78</v>
      </c>
      <c r="G1951" s="46" t="str">
        <f>IF(F1951=1,COUNTIF($F$1:F1951,1),"")</f>
        <v/>
      </c>
      <c r="H1951" s="46">
        <f t="shared" si="94"/>
        <v>0</v>
      </c>
      <c r="I1951" s="46" t="b">
        <f t="shared" si="95"/>
        <v>0</v>
      </c>
      <c r="J1951" s="46" t="str">
        <f>IF(I1951=FALSE,"",B1951&amp;"@"&amp;COUNTIFS($B$2:B1951,B1951,$I$2:I1951,TRUE))</f>
        <v/>
      </c>
    </row>
    <row r="1952" spans="1:10">
      <c r="A1952" s="6" t="s">
        <v>746</v>
      </c>
      <c r="B1952" s="6" t="s">
        <v>695</v>
      </c>
      <c r="C1952" s="6">
        <v>1</v>
      </c>
      <c r="D1952" s="6">
        <v>1</v>
      </c>
      <c r="E1952" s="46" t="str">
        <f t="shared" si="93"/>
        <v>기사임</v>
      </c>
      <c r="F1952" s="81">
        <f>IF(E1952="기사임",(COUNTIF($B$2:B1952,B1952)-COUNTIFS($B$2:B1951,B1952,$E$2:E1951,"")),"")</f>
        <v>23</v>
      </c>
      <c r="G1952" s="46" t="str">
        <f>IF(F1952=1,COUNTIF($F$1:F1952,1),"")</f>
        <v/>
      </c>
      <c r="H1952" s="46">
        <f t="shared" si="94"/>
        <v>0</v>
      </c>
      <c r="I1952" s="46" t="b">
        <f t="shared" si="95"/>
        <v>0</v>
      </c>
      <c r="J1952" s="46" t="str">
        <f>IF(I1952=FALSE,"",B1952&amp;"@"&amp;COUNTIFS($B$2:B1952,B1952,$I$2:I1952,TRUE))</f>
        <v/>
      </c>
    </row>
    <row r="1953" spans="1:10">
      <c r="A1953" s="6" t="s">
        <v>746</v>
      </c>
      <c r="B1953" s="6" t="s">
        <v>676</v>
      </c>
      <c r="C1953" s="6">
        <v>1</v>
      </c>
      <c r="D1953" s="6">
        <v>1</v>
      </c>
      <c r="E1953" s="46" t="str">
        <f t="shared" si="93"/>
        <v>기사임</v>
      </c>
      <c r="F1953" s="81">
        <f>IF(E1953="기사임",(COUNTIF($B$2:B1953,B1953)-COUNTIFS($B$2:B1952,B1953,$E$2:E1952,"")),"")</f>
        <v>181</v>
      </c>
      <c r="G1953" s="46" t="str">
        <f>IF(F1953=1,COUNTIF($F$1:F1953,1),"")</f>
        <v/>
      </c>
      <c r="H1953" s="46">
        <f t="shared" si="94"/>
        <v>0</v>
      </c>
      <c r="I1953" s="46" t="b">
        <f t="shared" si="95"/>
        <v>0</v>
      </c>
      <c r="J1953" s="46" t="str">
        <f>IF(I1953=FALSE,"",B1953&amp;"@"&amp;COUNTIFS($B$2:B1953,B1953,$I$2:I1953,TRUE))</f>
        <v/>
      </c>
    </row>
    <row r="1954" spans="1:10">
      <c r="A1954" s="6" t="s">
        <v>737</v>
      </c>
      <c r="B1954" s="6" t="s">
        <v>721</v>
      </c>
      <c r="C1954" s="6">
        <v>1</v>
      </c>
      <c r="D1954" s="6">
        <v>2</v>
      </c>
      <c r="E1954" s="46" t="str">
        <f t="shared" si="93"/>
        <v>기사임</v>
      </c>
      <c r="F1954" s="81">
        <f>IF(E1954="기사임",(COUNTIF($B$2:B1954,B1954)-COUNTIFS($B$2:B1953,B1954,$E$2:E1953,"")),"")</f>
        <v>11</v>
      </c>
      <c r="G1954" s="46" t="str">
        <f>IF(F1954=1,COUNTIF($F$1:F1954,1),"")</f>
        <v/>
      </c>
      <c r="H1954" s="46">
        <f t="shared" si="94"/>
        <v>0</v>
      </c>
      <c r="I1954" s="46" t="b">
        <f t="shared" si="95"/>
        <v>0</v>
      </c>
      <c r="J1954" s="46" t="str">
        <f>IF(I1954=FALSE,"",B1954&amp;"@"&amp;COUNTIFS($B$2:B1954,B1954,$I$2:I1954,TRUE))</f>
        <v/>
      </c>
    </row>
    <row r="1955" spans="1:10">
      <c r="A1955" s="6" t="s">
        <v>737</v>
      </c>
      <c r="B1955" s="6" t="s">
        <v>683</v>
      </c>
      <c r="C1955" s="6">
        <v>1</v>
      </c>
      <c r="D1955" s="6">
        <v>1</v>
      </c>
      <c r="E1955" s="46" t="str">
        <f t="shared" si="93"/>
        <v>기사임</v>
      </c>
      <c r="F1955" s="81">
        <f>IF(E1955="기사임",(COUNTIF($B$2:B1955,B1955)-COUNTIFS($B$2:B1954,B1955,$E$2:E1954,"")),"")</f>
        <v>31</v>
      </c>
      <c r="G1955" s="46" t="str">
        <f>IF(F1955=1,COUNTIF($F$1:F1955,1),"")</f>
        <v/>
      </c>
      <c r="H1955" s="46">
        <f t="shared" si="94"/>
        <v>0</v>
      </c>
      <c r="I1955" s="46" t="b">
        <f t="shared" si="95"/>
        <v>0</v>
      </c>
      <c r="J1955" s="46" t="str">
        <f>IF(I1955=FALSE,"",B1955&amp;"@"&amp;COUNTIFS($B$2:B1955,B1955,$I$2:I1955,TRUE))</f>
        <v/>
      </c>
    </row>
    <row r="1956" spans="1:10">
      <c r="A1956" s="6" t="s">
        <v>737</v>
      </c>
      <c r="B1956" s="6" t="s">
        <v>689</v>
      </c>
      <c r="C1956" s="6">
        <v>1</v>
      </c>
      <c r="D1956" s="6">
        <v>1</v>
      </c>
      <c r="E1956" s="46" t="str">
        <f t="shared" si="93"/>
        <v>기사임</v>
      </c>
      <c r="F1956" s="81">
        <f>IF(E1956="기사임",(COUNTIF($B$2:B1956,B1956)-COUNTIFS($B$2:B1955,B1956,$E$2:E1955,"")),"")</f>
        <v>19</v>
      </c>
      <c r="G1956" s="46" t="str">
        <f>IF(F1956=1,COUNTIF($F$1:F1956,1),"")</f>
        <v/>
      </c>
      <c r="H1956" s="46">
        <f t="shared" si="94"/>
        <v>0</v>
      </c>
      <c r="I1956" s="46" t="b">
        <f t="shared" si="95"/>
        <v>0</v>
      </c>
      <c r="J1956" s="46" t="str">
        <f>IF(I1956=FALSE,"",B1956&amp;"@"&amp;COUNTIFS($B$2:B1956,B1956,$I$2:I1956,TRUE))</f>
        <v/>
      </c>
    </row>
    <row r="1957" spans="1:10">
      <c r="A1957" s="6" t="s">
        <v>737</v>
      </c>
      <c r="B1957" s="6" t="s">
        <v>706</v>
      </c>
      <c r="C1957" s="6">
        <v>1</v>
      </c>
      <c r="D1957" s="6">
        <v>1</v>
      </c>
      <c r="E1957" s="46" t="str">
        <f t="shared" si="93"/>
        <v>기사임</v>
      </c>
      <c r="F1957" s="81">
        <f>IF(E1957="기사임",(COUNTIF($B$2:B1957,B1957)-COUNTIFS($B$2:B1956,B1957,$E$2:E1956,"")),"")</f>
        <v>4</v>
      </c>
      <c r="G1957" s="46" t="str">
        <f>IF(F1957=1,COUNTIF($F$1:F1957,1),"")</f>
        <v/>
      </c>
      <c r="H1957" s="46">
        <f t="shared" si="94"/>
        <v>0</v>
      </c>
      <c r="I1957" s="46" t="b">
        <f t="shared" si="95"/>
        <v>0</v>
      </c>
      <c r="J1957" s="46" t="str">
        <f>IF(I1957=FALSE,"",B1957&amp;"@"&amp;COUNTIFS($B$2:B1957,B1957,$I$2:I1957,TRUE))</f>
        <v/>
      </c>
    </row>
    <row r="1958" spans="1:10">
      <c r="A1958" s="6" t="s">
        <v>737</v>
      </c>
      <c r="B1958" s="6" t="s">
        <v>712</v>
      </c>
      <c r="C1958" s="6">
        <v>1</v>
      </c>
      <c r="D1958" s="6">
        <v>1</v>
      </c>
      <c r="E1958" s="46" t="str">
        <f t="shared" si="93"/>
        <v>기사임</v>
      </c>
      <c r="F1958" s="81">
        <f>IF(E1958="기사임",(COUNTIF($B$2:B1958,B1958)-COUNTIFS($B$2:B1957,B1958,$E$2:E1957,"")),"")</f>
        <v>12</v>
      </c>
      <c r="G1958" s="46" t="str">
        <f>IF(F1958=1,COUNTIF($F$1:F1958,1),"")</f>
        <v/>
      </c>
      <c r="H1958" s="46">
        <f t="shared" si="94"/>
        <v>0</v>
      </c>
      <c r="I1958" s="46" t="b">
        <f t="shared" si="95"/>
        <v>0</v>
      </c>
      <c r="J1958" s="46" t="str">
        <f>IF(I1958=FALSE,"",B1958&amp;"@"&amp;COUNTIFS($B$2:B1958,B1958,$I$2:I1958,TRUE))</f>
        <v/>
      </c>
    </row>
    <row r="1959" spans="1:10">
      <c r="A1959" s="6" t="s">
        <v>737</v>
      </c>
      <c r="B1959" s="6" t="s">
        <v>703</v>
      </c>
      <c r="C1959" s="6">
        <v>1</v>
      </c>
      <c r="D1959" s="6">
        <v>2</v>
      </c>
      <c r="E1959" s="46" t="str">
        <f t="shared" si="93"/>
        <v>기사임</v>
      </c>
      <c r="F1959" s="81">
        <f>IF(E1959="기사임",(COUNTIF($B$2:B1959,B1959)-COUNTIFS($B$2:B1958,B1959,$E$2:E1958,"")),"")</f>
        <v>15</v>
      </c>
      <c r="G1959" s="46" t="str">
        <f>IF(F1959=1,COUNTIF($F$1:F1959,1),"")</f>
        <v/>
      </c>
      <c r="H1959" s="46">
        <f t="shared" si="94"/>
        <v>0</v>
      </c>
      <c r="I1959" s="46" t="b">
        <f t="shared" si="95"/>
        <v>0</v>
      </c>
      <c r="J1959" s="46" t="str">
        <f>IF(I1959=FALSE,"",B1959&amp;"@"&amp;COUNTIFS($B$2:B1959,B1959,$I$2:I1959,TRUE))</f>
        <v/>
      </c>
    </row>
    <row r="1960" spans="1:10">
      <c r="A1960" s="6" t="s">
        <v>737</v>
      </c>
      <c r="B1960" s="6" t="s">
        <v>696</v>
      </c>
      <c r="C1960" s="6">
        <v>1</v>
      </c>
      <c r="D1960" s="6">
        <v>1</v>
      </c>
      <c r="E1960" s="46" t="str">
        <f t="shared" si="93"/>
        <v>기사임</v>
      </c>
      <c r="F1960" s="81">
        <f>IF(E1960="기사임",(COUNTIF($B$2:B1960,B1960)-COUNTIFS($B$2:B1959,B1960,$E$2:E1959,"")),"")</f>
        <v>8</v>
      </c>
      <c r="G1960" s="46" t="str">
        <f>IF(F1960=1,COUNTIF($F$1:F1960,1),"")</f>
        <v/>
      </c>
      <c r="H1960" s="46">
        <f t="shared" si="94"/>
        <v>0</v>
      </c>
      <c r="I1960" s="46" t="b">
        <f t="shared" si="95"/>
        <v>0</v>
      </c>
      <c r="J1960" s="46" t="str">
        <f>IF(I1960=FALSE,"",B1960&amp;"@"&amp;COUNTIFS($B$2:B1960,B1960,$I$2:I1960,TRUE))</f>
        <v/>
      </c>
    </row>
    <row r="1961" spans="1:10">
      <c r="A1961" s="6" t="s">
        <v>737</v>
      </c>
      <c r="B1961" s="6" t="s">
        <v>690</v>
      </c>
      <c r="C1961" s="6">
        <v>1</v>
      </c>
      <c r="D1961" s="6">
        <v>1</v>
      </c>
      <c r="E1961" s="46" t="str">
        <f t="shared" si="93"/>
        <v>기사임</v>
      </c>
      <c r="F1961" s="81">
        <f>IF(E1961="기사임",(COUNTIF($B$2:B1961,B1961)-COUNTIFS($B$2:B1960,B1961,$E$2:E1960,"")),"")</f>
        <v>67</v>
      </c>
      <c r="G1961" s="46" t="str">
        <f>IF(F1961=1,COUNTIF($F$1:F1961,1),"")</f>
        <v/>
      </c>
      <c r="H1961" s="46">
        <f t="shared" si="94"/>
        <v>0</v>
      </c>
      <c r="I1961" s="46" t="b">
        <f t="shared" si="95"/>
        <v>0</v>
      </c>
      <c r="J1961" s="46" t="str">
        <f>IF(I1961=FALSE,"",B1961&amp;"@"&amp;COUNTIFS($B$2:B1961,B1961,$I$2:I1961,TRUE))</f>
        <v/>
      </c>
    </row>
    <row r="1962" spans="1:10">
      <c r="A1962" s="6" t="s">
        <v>2203</v>
      </c>
      <c r="B1962" s="6" t="s">
        <v>676</v>
      </c>
      <c r="C1962" s="6">
        <v>1</v>
      </c>
      <c r="D1962" s="6">
        <v>1</v>
      </c>
      <c r="E1962" s="46" t="str">
        <f t="shared" si="93"/>
        <v>기사임</v>
      </c>
      <c r="F1962" s="81">
        <f>IF(E1962="기사임",(COUNTIF($B$2:B1962,B1962)-COUNTIFS($B$2:B1961,B1962,$E$2:E1961,"")),"")</f>
        <v>182</v>
      </c>
      <c r="G1962" s="46" t="str">
        <f>IF(F1962=1,COUNTIF($F$1:F1962,1),"")</f>
        <v/>
      </c>
      <c r="H1962" s="46">
        <f t="shared" si="94"/>
        <v>0</v>
      </c>
      <c r="I1962" s="46" t="b">
        <f t="shared" si="95"/>
        <v>0</v>
      </c>
      <c r="J1962" s="46" t="str">
        <f>IF(I1962=FALSE,"",B1962&amp;"@"&amp;COUNTIFS($B$2:B1962,B1962,$I$2:I1962,TRUE))</f>
        <v/>
      </c>
    </row>
    <row r="1963" spans="1:10">
      <c r="A1963" s="6" t="s">
        <v>738</v>
      </c>
      <c r="B1963" s="6" t="s">
        <v>676</v>
      </c>
      <c r="C1963" s="6">
        <v>1</v>
      </c>
      <c r="D1963" s="6">
        <v>1</v>
      </c>
      <c r="E1963" s="46" t="str">
        <f t="shared" si="93"/>
        <v>기사임</v>
      </c>
      <c r="F1963" s="81">
        <f>IF(E1963="기사임",(COUNTIF($B$2:B1963,B1963)-COUNTIFS($B$2:B1962,B1963,$E$2:E1962,"")),"")</f>
        <v>183</v>
      </c>
      <c r="G1963" s="46" t="str">
        <f>IF(F1963=1,COUNTIF($F$1:F1963,1),"")</f>
        <v/>
      </c>
      <c r="H1963" s="46">
        <f t="shared" si="94"/>
        <v>0</v>
      </c>
      <c r="I1963" s="46" t="b">
        <f t="shared" si="95"/>
        <v>0</v>
      </c>
      <c r="J1963" s="46" t="str">
        <f>IF(I1963=FALSE,"",B1963&amp;"@"&amp;COUNTIFS($B$2:B1963,B1963,$I$2:I1963,TRUE))</f>
        <v/>
      </c>
    </row>
    <row r="1964" spans="1:10">
      <c r="A1964" s="6" t="s">
        <v>736</v>
      </c>
      <c r="B1964" s="6" t="s">
        <v>1182</v>
      </c>
      <c r="C1964" s="6">
        <v>1</v>
      </c>
      <c r="D1964" s="6">
        <v>1</v>
      </c>
      <c r="E1964" s="46" t="str">
        <f t="shared" si="93"/>
        <v>기사임</v>
      </c>
      <c r="F1964" s="81">
        <f>IF(E1964="기사임",(COUNTIF($B$2:B1964,B1964)-COUNTIFS($B$2:B1963,B1964,$E$2:E1963,"")),"")</f>
        <v>3</v>
      </c>
      <c r="G1964" s="46" t="str">
        <f>IF(F1964=1,COUNTIF($F$1:F1964,1),"")</f>
        <v/>
      </c>
      <c r="H1964" s="46">
        <f t="shared" si="94"/>
        <v>0</v>
      </c>
      <c r="I1964" s="46" t="b">
        <f t="shared" si="95"/>
        <v>0</v>
      </c>
      <c r="J1964" s="46" t="str">
        <f>IF(I1964=FALSE,"",B1964&amp;"@"&amp;COUNTIFS($B$2:B1964,B1964,$I$2:I1964,TRUE))</f>
        <v/>
      </c>
    </row>
    <row r="1965" spans="1:10">
      <c r="A1965" s="6" t="s">
        <v>736</v>
      </c>
      <c r="B1965" s="6" t="s">
        <v>683</v>
      </c>
      <c r="C1965" s="6">
        <v>1</v>
      </c>
      <c r="D1965" s="6">
        <v>1</v>
      </c>
      <c r="E1965" s="46" t="str">
        <f t="shared" si="93"/>
        <v>기사임</v>
      </c>
      <c r="F1965" s="81">
        <f>IF(E1965="기사임",(COUNTIF($B$2:B1965,B1965)-COUNTIFS($B$2:B1964,B1965,$E$2:E1964,"")),"")</f>
        <v>32</v>
      </c>
      <c r="G1965" s="46" t="str">
        <f>IF(F1965=1,COUNTIF($F$1:F1965,1),"")</f>
        <v/>
      </c>
      <c r="H1965" s="46">
        <f t="shared" si="94"/>
        <v>0</v>
      </c>
      <c r="I1965" s="46" t="b">
        <f t="shared" si="95"/>
        <v>0</v>
      </c>
      <c r="J1965" s="46" t="str">
        <f>IF(I1965=FALSE,"",B1965&amp;"@"&amp;COUNTIFS($B$2:B1965,B1965,$I$2:I1965,TRUE))</f>
        <v/>
      </c>
    </row>
    <row r="1966" spans="1:10">
      <c r="A1966" s="6" t="s">
        <v>736</v>
      </c>
      <c r="B1966" s="6" t="s">
        <v>678</v>
      </c>
      <c r="C1966" s="6">
        <v>1</v>
      </c>
      <c r="D1966" s="6">
        <v>1</v>
      </c>
      <c r="E1966" s="46" t="str">
        <f t="shared" si="93"/>
        <v>기사임</v>
      </c>
      <c r="F1966" s="81">
        <f>IF(E1966="기사임",(COUNTIF($B$2:B1966,B1966)-COUNTIFS($B$2:B1965,B1966,$E$2:E1965,"")),"")</f>
        <v>79</v>
      </c>
      <c r="G1966" s="46" t="str">
        <f>IF(F1966=1,COUNTIF($F$1:F1966,1),"")</f>
        <v/>
      </c>
      <c r="H1966" s="46">
        <f t="shared" si="94"/>
        <v>0</v>
      </c>
      <c r="I1966" s="46" t="b">
        <f t="shared" si="95"/>
        <v>0</v>
      </c>
      <c r="J1966" s="46" t="str">
        <f>IF(I1966=FALSE,"",B1966&amp;"@"&amp;COUNTIFS($B$2:B1966,B1966,$I$2:I1966,TRUE))</f>
        <v/>
      </c>
    </row>
    <row r="1967" spans="1:10">
      <c r="A1967" s="6" t="s">
        <v>736</v>
      </c>
      <c r="B1967" s="6" t="s">
        <v>693</v>
      </c>
      <c r="C1967" s="6">
        <v>1</v>
      </c>
      <c r="D1967" s="6">
        <v>1</v>
      </c>
      <c r="E1967" s="46" t="str">
        <f t="shared" si="93"/>
        <v>기사임</v>
      </c>
      <c r="F1967" s="81">
        <f>IF(E1967="기사임",(COUNTIF($B$2:B1967,B1967)-COUNTIFS($B$2:B1966,B1967,$E$2:E1966,"")),"")</f>
        <v>19</v>
      </c>
      <c r="G1967" s="46" t="str">
        <f>IF(F1967=1,COUNTIF($F$1:F1967,1),"")</f>
        <v/>
      </c>
      <c r="H1967" s="46">
        <f t="shared" si="94"/>
        <v>0</v>
      </c>
      <c r="I1967" s="46" t="b">
        <f t="shared" si="95"/>
        <v>0</v>
      </c>
      <c r="J1967" s="46" t="str">
        <f>IF(I1967=FALSE,"",B1967&amp;"@"&amp;COUNTIFS($B$2:B1967,B1967,$I$2:I1967,TRUE))</f>
        <v/>
      </c>
    </row>
    <row r="1968" spans="1:10">
      <c r="A1968" s="6" t="s">
        <v>736</v>
      </c>
      <c r="B1968" s="6" t="s">
        <v>675</v>
      </c>
      <c r="C1968" s="6">
        <v>1</v>
      </c>
      <c r="D1968" s="6">
        <v>1</v>
      </c>
      <c r="E1968" s="46" t="str">
        <f t="shared" si="93"/>
        <v>기사임</v>
      </c>
      <c r="F1968" s="81">
        <f>IF(E1968="기사임",(COUNTIF($B$2:B1968,B1968)-COUNTIFS($B$2:B1967,B1968,$E$2:E1967,"")),"")</f>
        <v>202</v>
      </c>
      <c r="G1968" s="46" t="str">
        <f>IF(F1968=1,COUNTIF($F$1:F1968,1),"")</f>
        <v/>
      </c>
      <c r="H1968" s="46">
        <f t="shared" si="94"/>
        <v>1</v>
      </c>
      <c r="I1968" s="46" t="b">
        <f t="shared" si="95"/>
        <v>1</v>
      </c>
      <c r="J1968" s="46" t="str">
        <f>IF(I1968=FALSE,"",B1968&amp;"@"&amp;COUNTIFS($B$2:B1968,B1968,$I$2:I1968,TRUE))</f>
        <v>South Korea@202</v>
      </c>
    </row>
    <row r="1969" spans="1:10">
      <c r="A1969" s="6" t="s">
        <v>2371</v>
      </c>
      <c r="B1969" s="6" t="s">
        <v>677</v>
      </c>
      <c r="C1969" s="6">
        <v>1</v>
      </c>
      <c r="D1969" s="6">
        <v>1</v>
      </c>
      <c r="E1969" s="46" t="str">
        <f t="shared" si="93"/>
        <v>기사임</v>
      </c>
      <c r="F1969" s="81">
        <f>IF(E1969="기사임",(COUNTIF($B$2:B1969,B1969)-COUNTIFS($B$2:B1968,B1969,$E$2:E1968,"")),"")</f>
        <v>152</v>
      </c>
      <c r="G1969" s="46" t="str">
        <f>IF(F1969=1,COUNTIF($F$1:F1969,1),"")</f>
        <v/>
      </c>
      <c r="H1969" s="46">
        <f t="shared" si="94"/>
        <v>0</v>
      </c>
      <c r="I1969" s="46" t="b">
        <f t="shared" si="95"/>
        <v>0</v>
      </c>
      <c r="J1969" s="46" t="str">
        <f>IF(I1969=FALSE,"",B1969&amp;"@"&amp;COUNTIFS($B$2:B1969,B1969,$I$2:I1969,TRUE))</f>
        <v/>
      </c>
    </row>
    <row r="1970" spans="1:10">
      <c r="A1970" s="6" t="s">
        <v>1562</v>
      </c>
      <c r="B1970" s="6" t="s">
        <v>681</v>
      </c>
      <c r="C1970" s="6">
        <v>1</v>
      </c>
      <c r="D1970" s="6">
        <v>1</v>
      </c>
      <c r="E1970" s="46" t="str">
        <f t="shared" si="93"/>
        <v>기사임</v>
      </c>
      <c r="F1970" s="81">
        <f>IF(E1970="기사임",(COUNTIF($B$2:B1970,B1970)-COUNTIFS($B$2:B1969,B1970,$E$2:E1969,"")),"")</f>
        <v>47</v>
      </c>
      <c r="G1970" s="46" t="str">
        <f>IF(F1970=1,COUNTIF($F$1:F1970,1),"")</f>
        <v/>
      </c>
      <c r="H1970" s="46">
        <f t="shared" si="94"/>
        <v>0</v>
      </c>
      <c r="I1970" s="46" t="b">
        <f t="shared" si="95"/>
        <v>0</v>
      </c>
      <c r="J1970" s="46" t="str">
        <f>IF(I1970=FALSE,"",B1970&amp;"@"&amp;COUNTIFS($B$2:B1970,B1970,$I$2:I1970,TRUE))</f>
        <v/>
      </c>
    </row>
    <row r="1971" spans="1:10">
      <c r="A1971" s="6" t="s">
        <v>1562</v>
      </c>
      <c r="B1971" s="6" t="s">
        <v>680</v>
      </c>
      <c r="C1971" s="6">
        <v>1</v>
      </c>
      <c r="D1971" s="6">
        <v>1</v>
      </c>
      <c r="E1971" s="46" t="str">
        <f t="shared" si="93"/>
        <v>기사임</v>
      </c>
      <c r="F1971" s="81">
        <f>IF(E1971="기사임",(COUNTIF($B$2:B1971,B1971)-COUNTIFS($B$2:B1970,B1971,$E$2:E1970,"")),"")</f>
        <v>103</v>
      </c>
      <c r="G1971" s="46" t="str">
        <f>IF(F1971=1,COUNTIF($F$1:F1971,1),"")</f>
        <v/>
      </c>
      <c r="H1971" s="46">
        <f t="shared" si="94"/>
        <v>0</v>
      </c>
      <c r="I1971" s="46" t="b">
        <f t="shared" si="95"/>
        <v>0</v>
      </c>
      <c r="J1971" s="46" t="str">
        <f>IF(I1971=FALSE,"",B1971&amp;"@"&amp;COUNTIFS($B$2:B1971,B1971,$I$2:I1971,TRUE))</f>
        <v/>
      </c>
    </row>
    <row r="1972" spans="1:10">
      <c r="A1972" s="6" t="s">
        <v>741</v>
      </c>
      <c r="B1972" s="6" t="s">
        <v>682</v>
      </c>
      <c r="C1972" s="6">
        <v>1</v>
      </c>
      <c r="D1972" s="6">
        <v>1</v>
      </c>
      <c r="E1972" s="46" t="str">
        <f t="shared" si="93"/>
        <v>기사임</v>
      </c>
      <c r="F1972" s="81">
        <f>IF(E1972="기사임",(COUNTIF($B$2:B1972,B1972)-COUNTIFS($B$2:B1971,B1972,$E$2:E1971,"")),"")</f>
        <v>42</v>
      </c>
      <c r="G1972" s="46" t="str">
        <f>IF(F1972=1,COUNTIF($F$1:F1972,1),"")</f>
        <v/>
      </c>
      <c r="H1972" s="46">
        <f t="shared" si="94"/>
        <v>0</v>
      </c>
      <c r="I1972" s="46" t="b">
        <f t="shared" si="95"/>
        <v>0</v>
      </c>
      <c r="J1972" s="46" t="str">
        <f>IF(I1972=FALSE,"",B1972&amp;"@"&amp;COUNTIFS($B$2:B1972,B1972,$I$2:I1972,TRUE))</f>
        <v/>
      </c>
    </row>
    <row r="1973" spans="1:10">
      <c r="A1973" s="6" t="s">
        <v>741</v>
      </c>
      <c r="B1973" s="6" t="s">
        <v>678</v>
      </c>
      <c r="C1973" s="6">
        <v>1</v>
      </c>
      <c r="D1973" s="6">
        <v>1</v>
      </c>
      <c r="E1973" s="46" t="str">
        <f t="shared" si="93"/>
        <v>기사임</v>
      </c>
      <c r="F1973" s="81">
        <f>IF(E1973="기사임",(COUNTIF($B$2:B1973,B1973)-COUNTIFS($B$2:B1972,B1973,$E$2:E1972,"")),"")</f>
        <v>80</v>
      </c>
      <c r="G1973" s="46" t="str">
        <f>IF(F1973=1,COUNTIF($F$1:F1973,1),"")</f>
        <v/>
      </c>
      <c r="H1973" s="46">
        <f t="shared" si="94"/>
        <v>0</v>
      </c>
      <c r="I1973" s="46" t="b">
        <f t="shared" si="95"/>
        <v>0</v>
      </c>
      <c r="J1973" s="46" t="str">
        <f>IF(I1973=FALSE,"",B1973&amp;"@"&amp;COUNTIFS($B$2:B1973,B1973,$I$2:I1973,TRUE))</f>
        <v/>
      </c>
    </row>
    <row r="1974" spans="1:10">
      <c r="A1974" s="6" t="s">
        <v>739</v>
      </c>
      <c r="B1974" s="6" t="s">
        <v>682</v>
      </c>
      <c r="C1974" s="6">
        <v>1</v>
      </c>
      <c r="D1974" s="6">
        <v>1</v>
      </c>
      <c r="E1974" s="46" t="str">
        <f t="shared" si="93"/>
        <v>기사임</v>
      </c>
      <c r="F1974" s="81">
        <f>IF(E1974="기사임",(COUNTIF($B$2:B1974,B1974)-COUNTIFS($B$2:B1973,B1974,$E$2:E1973,"")),"")</f>
        <v>43</v>
      </c>
      <c r="G1974" s="46" t="str">
        <f>IF(F1974=1,COUNTIF($F$1:F1974,1),"")</f>
        <v/>
      </c>
      <c r="H1974" s="46">
        <f t="shared" si="94"/>
        <v>0</v>
      </c>
      <c r="I1974" s="46" t="b">
        <f t="shared" si="95"/>
        <v>0</v>
      </c>
      <c r="J1974" s="46" t="str">
        <f>IF(I1974=FALSE,"",B1974&amp;"@"&amp;COUNTIFS($B$2:B1974,B1974,$I$2:I1974,TRUE))</f>
        <v/>
      </c>
    </row>
    <row r="1975" spans="1:10">
      <c r="A1975" s="6" t="s">
        <v>739</v>
      </c>
      <c r="B1975" s="6" t="s">
        <v>678</v>
      </c>
      <c r="C1975" s="6">
        <v>1</v>
      </c>
      <c r="D1975" s="6">
        <v>1</v>
      </c>
      <c r="E1975" s="46" t="str">
        <f t="shared" si="93"/>
        <v>기사임</v>
      </c>
      <c r="F1975" s="81">
        <f>IF(E1975="기사임",(COUNTIF($B$2:B1975,B1975)-COUNTIFS($B$2:B1974,B1975,$E$2:E1974,"")),"")</f>
        <v>81</v>
      </c>
      <c r="G1975" s="46" t="str">
        <f>IF(F1975=1,COUNTIF($F$1:F1975,1),"")</f>
        <v/>
      </c>
      <c r="H1975" s="46">
        <f t="shared" si="94"/>
        <v>0</v>
      </c>
      <c r="I1975" s="46" t="b">
        <f t="shared" si="95"/>
        <v>0</v>
      </c>
      <c r="J1975" s="46" t="str">
        <f>IF(I1975=FALSE,"",B1975&amp;"@"&amp;COUNTIFS($B$2:B1975,B1975,$I$2:I1975,TRUE))</f>
        <v/>
      </c>
    </row>
    <row r="1976" spans="1:10">
      <c r="A1976" s="6" t="s">
        <v>739</v>
      </c>
      <c r="B1976" s="6" t="s">
        <v>700</v>
      </c>
      <c r="C1976" s="6">
        <v>1</v>
      </c>
      <c r="D1976" s="6">
        <v>1</v>
      </c>
      <c r="E1976" s="46" t="str">
        <f t="shared" si="93"/>
        <v>기사임</v>
      </c>
      <c r="F1976" s="81">
        <f>IF(E1976="기사임",(COUNTIF($B$2:B1976,B1976)-COUNTIFS($B$2:B1975,B1976,$E$2:E1975,"")),"")</f>
        <v>18</v>
      </c>
      <c r="G1976" s="46" t="str">
        <f>IF(F1976=1,COUNTIF($F$1:F1976,1),"")</f>
        <v/>
      </c>
      <c r="H1976" s="46">
        <f t="shared" si="94"/>
        <v>0</v>
      </c>
      <c r="I1976" s="46" t="b">
        <f t="shared" si="95"/>
        <v>0</v>
      </c>
      <c r="J1976" s="46" t="str">
        <f>IF(I1976=FALSE,"",B1976&amp;"@"&amp;COUNTIFS($B$2:B1976,B1976,$I$2:I1976,TRUE))</f>
        <v/>
      </c>
    </row>
    <row r="1977" spans="1:10">
      <c r="A1977" s="6" t="s">
        <v>739</v>
      </c>
      <c r="B1977" s="6" t="s">
        <v>711</v>
      </c>
      <c r="C1977" s="6">
        <v>1</v>
      </c>
      <c r="D1977" s="6">
        <v>1</v>
      </c>
      <c r="E1977" s="46" t="str">
        <f t="shared" si="93"/>
        <v>기사임</v>
      </c>
      <c r="F1977" s="81">
        <f>IF(E1977="기사임",(COUNTIF($B$2:B1977,B1977)-COUNTIFS($B$2:B1976,B1977,$E$2:E1976,"")),"")</f>
        <v>4</v>
      </c>
      <c r="G1977" s="46" t="str">
        <f>IF(F1977=1,COUNTIF($F$1:F1977,1),"")</f>
        <v/>
      </c>
      <c r="H1977" s="46">
        <f t="shared" si="94"/>
        <v>0</v>
      </c>
      <c r="I1977" s="46" t="b">
        <f t="shared" si="95"/>
        <v>0</v>
      </c>
      <c r="J1977" s="46" t="str">
        <f>IF(I1977=FALSE,"",B1977&amp;"@"&amp;COUNTIFS($B$2:B1977,B1977,$I$2:I1977,TRUE))</f>
        <v/>
      </c>
    </row>
    <row r="1978" spans="1:10">
      <c r="A1978" s="6" t="s">
        <v>740</v>
      </c>
      <c r="B1978" s="6" t="s">
        <v>676</v>
      </c>
      <c r="C1978" s="6">
        <v>1</v>
      </c>
      <c r="D1978" s="6">
        <v>1</v>
      </c>
      <c r="E1978" s="46" t="str">
        <f t="shared" si="93"/>
        <v>기사임</v>
      </c>
      <c r="F1978" s="81">
        <f>IF(E1978="기사임",(COUNTIF($B$2:B1978,B1978)-COUNTIFS($B$2:B1977,B1978,$E$2:E1977,"")),"")</f>
        <v>184</v>
      </c>
      <c r="G1978" s="46" t="str">
        <f>IF(F1978=1,COUNTIF($F$1:F1978,1),"")</f>
        <v/>
      </c>
      <c r="H1978" s="46">
        <f t="shared" si="94"/>
        <v>0</v>
      </c>
      <c r="I1978" s="46" t="b">
        <f t="shared" si="95"/>
        <v>0</v>
      </c>
      <c r="J1978" s="46" t="str">
        <f>IF(I1978=FALSE,"",B1978&amp;"@"&amp;COUNTIFS($B$2:B1978,B1978,$I$2:I1978,TRUE))</f>
        <v/>
      </c>
    </row>
    <row r="1979" spans="1:10">
      <c r="A1979" s="6" t="s">
        <v>747</v>
      </c>
      <c r="B1979" s="6" t="s">
        <v>688</v>
      </c>
      <c r="C1979" s="6">
        <v>1</v>
      </c>
      <c r="D1979" s="6">
        <v>1</v>
      </c>
      <c r="E1979" s="46" t="str">
        <f t="shared" si="93"/>
        <v>기사임</v>
      </c>
      <c r="F1979" s="81">
        <f>IF(E1979="기사임",(COUNTIF($B$2:B1979,B1979)-COUNTIFS($B$2:B1978,B1979,$E$2:E1978,"")),"")</f>
        <v>61</v>
      </c>
      <c r="G1979" s="46" t="str">
        <f>IF(F1979=1,COUNTIF($F$1:F1979,1),"")</f>
        <v/>
      </c>
      <c r="H1979" s="46">
        <f t="shared" si="94"/>
        <v>0</v>
      </c>
      <c r="I1979" s="46" t="b">
        <f t="shared" si="95"/>
        <v>0</v>
      </c>
      <c r="J1979" s="46" t="str">
        <f>IF(I1979=FALSE,"",B1979&amp;"@"&amp;COUNTIFS($B$2:B1979,B1979,$I$2:I1979,TRUE))</f>
        <v/>
      </c>
    </row>
    <row r="1980" spans="1:10">
      <c r="A1980" s="6" t="s">
        <v>747</v>
      </c>
      <c r="B1980" s="6" t="s">
        <v>680</v>
      </c>
      <c r="C1980" s="6">
        <v>1</v>
      </c>
      <c r="D1980" s="6">
        <v>1</v>
      </c>
      <c r="E1980" s="46" t="str">
        <f t="shared" si="93"/>
        <v>기사임</v>
      </c>
      <c r="F1980" s="81">
        <f>IF(E1980="기사임",(COUNTIF($B$2:B1980,B1980)-COUNTIFS($B$2:B1979,B1980,$E$2:E1979,"")),"")</f>
        <v>104</v>
      </c>
      <c r="G1980" s="46" t="str">
        <f>IF(F1980=1,COUNTIF($F$1:F1980,1),"")</f>
        <v/>
      </c>
      <c r="H1980" s="46">
        <f t="shared" si="94"/>
        <v>0</v>
      </c>
      <c r="I1980" s="46" t="b">
        <f t="shared" si="95"/>
        <v>0</v>
      </c>
      <c r="J1980" s="46" t="str">
        <f>IF(I1980=FALSE,"",B1980&amp;"@"&amp;COUNTIFS($B$2:B1980,B1980,$I$2:I1980,TRUE))</f>
        <v/>
      </c>
    </row>
    <row r="1981" spans="1:10">
      <c r="A1981" s="6" t="s">
        <v>743</v>
      </c>
      <c r="B1981" s="6" t="s">
        <v>675</v>
      </c>
      <c r="C1981" s="6">
        <v>1</v>
      </c>
      <c r="D1981" s="6">
        <v>2</v>
      </c>
      <c r="E1981" s="46" t="str">
        <f t="shared" si="93"/>
        <v>기사임</v>
      </c>
      <c r="F1981" s="81">
        <f>IF(E1981="기사임",(COUNTIF($B$2:B1981,B1981)-COUNTIFS($B$2:B1980,B1981,$E$2:E1980,"")),"")</f>
        <v>203</v>
      </c>
      <c r="G1981" s="46" t="str">
        <f>IF(F1981=1,COUNTIF($F$1:F1981,1),"")</f>
        <v/>
      </c>
      <c r="H1981" s="46">
        <f t="shared" si="94"/>
        <v>1</v>
      </c>
      <c r="I1981" s="46" t="b">
        <f t="shared" si="95"/>
        <v>1</v>
      </c>
      <c r="J1981" s="46" t="str">
        <f>IF(I1981=FALSE,"",B1981&amp;"@"&amp;COUNTIFS($B$2:B1981,B1981,$I$2:I1981,TRUE))</f>
        <v>South Korea@203</v>
      </c>
    </row>
    <row r="1982" spans="1:10">
      <c r="A1982" s="6" t="s">
        <v>1928</v>
      </c>
      <c r="B1982" s="6" t="s">
        <v>677</v>
      </c>
      <c r="C1982" s="6">
        <v>1</v>
      </c>
      <c r="D1982" s="6">
        <v>1</v>
      </c>
      <c r="E1982" s="46" t="str">
        <f t="shared" si="93"/>
        <v>기사임</v>
      </c>
      <c r="F1982" s="81">
        <f>IF(E1982="기사임",(COUNTIF($B$2:B1982,B1982)-COUNTIFS($B$2:B1981,B1982,$E$2:E1981,"")),"")</f>
        <v>153</v>
      </c>
      <c r="G1982" s="46" t="str">
        <f>IF(F1982=1,COUNTIF($F$1:F1982,1),"")</f>
        <v/>
      </c>
      <c r="H1982" s="46">
        <f t="shared" si="94"/>
        <v>0</v>
      </c>
      <c r="I1982" s="46" t="b">
        <f t="shared" si="95"/>
        <v>0</v>
      </c>
      <c r="J1982" s="46" t="str">
        <f>IF(I1982=FALSE,"",B1982&amp;"@"&amp;COUNTIFS($B$2:B1982,B1982,$I$2:I1982,TRUE))</f>
        <v/>
      </c>
    </row>
    <row r="1983" spans="1:10">
      <c r="A1983" s="6" t="s">
        <v>742</v>
      </c>
      <c r="B1983" s="6" t="s">
        <v>683</v>
      </c>
      <c r="C1983" s="6">
        <v>1</v>
      </c>
      <c r="D1983" s="6">
        <v>1</v>
      </c>
      <c r="E1983" s="46" t="str">
        <f t="shared" si="93"/>
        <v>기사임</v>
      </c>
      <c r="F1983" s="81">
        <f>IF(E1983="기사임",(COUNTIF($B$2:B1983,B1983)-COUNTIFS($B$2:B1982,B1983,$E$2:E1982,"")),"")</f>
        <v>33</v>
      </c>
      <c r="G1983" s="46" t="str">
        <f>IF(F1983=1,COUNTIF($F$1:F1983,1),"")</f>
        <v/>
      </c>
      <c r="H1983" s="46">
        <f t="shared" si="94"/>
        <v>0</v>
      </c>
      <c r="I1983" s="46" t="b">
        <f t="shared" si="95"/>
        <v>0</v>
      </c>
      <c r="J1983" s="46" t="str">
        <f>IF(I1983=FALSE,"",B1983&amp;"@"&amp;COUNTIFS($B$2:B1983,B1983,$I$2:I1983,TRUE))</f>
        <v/>
      </c>
    </row>
    <row r="1984" spans="1:10">
      <c r="A1984" s="6" t="s">
        <v>742</v>
      </c>
      <c r="B1984" s="6" t="s">
        <v>690</v>
      </c>
      <c r="C1984" s="6">
        <v>1</v>
      </c>
      <c r="D1984" s="6">
        <v>1</v>
      </c>
      <c r="E1984" s="46" t="str">
        <f t="shared" si="93"/>
        <v>기사임</v>
      </c>
      <c r="F1984" s="81">
        <f>IF(E1984="기사임",(COUNTIF($B$2:B1984,B1984)-COUNTIFS($B$2:B1983,B1984,$E$2:E1983,"")),"")</f>
        <v>68</v>
      </c>
      <c r="G1984" s="46" t="str">
        <f>IF(F1984=1,COUNTIF($F$1:F1984,1),"")</f>
        <v/>
      </c>
      <c r="H1984" s="46">
        <f t="shared" si="94"/>
        <v>0</v>
      </c>
      <c r="I1984" s="46" t="b">
        <f t="shared" si="95"/>
        <v>0</v>
      </c>
      <c r="J1984" s="46" t="str">
        <f>IF(I1984=FALSE,"",B1984&amp;"@"&amp;COUNTIFS($B$2:B1984,B1984,$I$2:I1984,TRUE))</f>
        <v/>
      </c>
    </row>
    <row r="1985" spans="1:10">
      <c r="A1985" s="6" t="s">
        <v>742</v>
      </c>
      <c r="B1985" s="6" t="s">
        <v>676</v>
      </c>
      <c r="C1985" s="6">
        <v>1</v>
      </c>
      <c r="D1985" s="6">
        <v>1</v>
      </c>
      <c r="E1985" s="46" t="str">
        <f t="shared" si="93"/>
        <v>기사임</v>
      </c>
      <c r="F1985" s="81">
        <f>IF(E1985="기사임",(COUNTIF($B$2:B1985,B1985)-COUNTIFS($B$2:B1984,B1985,$E$2:E1984,"")),"")</f>
        <v>185</v>
      </c>
      <c r="G1985" s="46" t="str">
        <f>IF(F1985=1,COUNTIF($F$1:F1985,1),"")</f>
        <v/>
      </c>
      <c r="H1985" s="46">
        <f t="shared" si="94"/>
        <v>0</v>
      </c>
      <c r="I1985" s="46" t="b">
        <f t="shared" si="95"/>
        <v>0</v>
      </c>
      <c r="J1985" s="46" t="str">
        <f>IF(I1985=FALSE,"",B1985&amp;"@"&amp;COUNTIFS($B$2:B1985,B1985,$I$2:I1985,TRUE))</f>
        <v/>
      </c>
    </row>
    <row r="1986" spans="1:10">
      <c r="A1986" s="6" t="s">
        <v>2047</v>
      </c>
      <c r="B1986" s="6" t="s">
        <v>688</v>
      </c>
      <c r="C1986" s="6">
        <v>1</v>
      </c>
      <c r="D1986" s="6">
        <v>1</v>
      </c>
      <c r="E1986" s="46" t="str">
        <f t="shared" ref="E1986:E2049" si="96">IF(AND(LEFT(A1986,17)="/global/archives/",ISNUMBER(_xlfn.NUMBERVALUE(MID(A1986,18,1))),ISERROR(FIND("ckattempt",A1986)),ISERROR(FIND("preview",A1986))),"기사임","")</f>
        <v>기사임</v>
      </c>
      <c r="F1986" s="81">
        <f>IF(E1986="기사임",(COUNTIF($B$2:B1986,B1986)-COUNTIFS($B$2:B1985,B1986,$E$2:E1985,"")),"")</f>
        <v>62</v>
      </c>
      <c r="G1986" s="46" t="str">
        <f>IF(F1986=1,COUNTIF($F$1:F1986,1),"")</f>
        <v/>
      </c>
      <c r="H1986" s="46">
        <f t="shared" ref="H1986:H2049" si="97">COUNTIF($L$2:$L$4,B1986)</f>
        <v>0</v>
      </c>
      <c r="I1986" s="46" t="b">
        <f t="shared" si="95"/>
        <v>0</v>
      </c>
      <c r="J1986" s="46" t="str">
        <f>IF(I1986=FALSE,"",B1986&amp;"@"&amp;COUNTIFS($B$2:B1986,B1986,$I$2:I1986,TRUE))</f>
        <v/>
      </c>
    </row>
    <row r="1987" spans="1:10">
      <c r="A1987" s="6" t="s">
        <v>745</v>
      </c>
      <c r="B1987" s="6" t="s">
        <v>680</v>
      </c>
      <c r="C1987" s="6">
        <v>1</v>
      </c>
      <c r="D1987" s="6">
        <v>1</v>
      </c>
      <c r="E1987" s="46" t="str">
        <f t="shared" si="96"/>
        <v>기사임</v>
      </c>
      <c r="F1987" s="81">
        <f>IF(E1987="기사임",(COUNTIF($B$2:B1987,B1987)-COUNTIFS($B$2:B1986,B1987,$E$2:E1986,"")),"")</f>
        <v>105</v>
      </c>
      <c r="G1987" s="46" t="str">
        <f>IF(F1987=1,COUNTIF($F$1:F1987,1),"")</f>
        <v/>
      </c>
      <c r="H1987" s="46">
        <f t="shared" si="97"/>
        <v>0</v>
      </c>
      <c r="I1987" s="46" t="b">
        <f t="shared" ref="I1987:I2050" si="98">AND(H1987=1,F1987&gt;=1,F1987&lt;&gt;"")</f>
        <v>0</v>
      </c>
      <c r="J1987" s="46" t="str">
        <f>IF(I1987=FALSE,"",B1987&amp;"@"&amp;COUNTIFS($B$2:B1987,B1987,$I$2:I1987,TRUE))</f>
        <v/>
      </c>
    </row>
    <row r="1988" spans="1:10">
      <c r="A1988" s="6" t="s">
        <v>545</v>
      </c>
      <c r="B1988" s="6" t="s">
        <v>691</v>
      </c>
      <c r="C1988" s="6">
        <v>1</v>
      </c>
      <c r="D1988" s="6">
        <v>1</v>
      </c>
      <c r="E1988" s="46" t="str">
        <f t="shared" si="96"/>
        <v>기사임</v>
      </c>
      <c r="F1988" s="81">
        <f>IF(E1988="기사임",(COUNTIF($B$2:B1988,B1988)-COUNTIFS($B$2:B1987,B1988,$E$2:E1987,"")),"")</f>
        <v>25</v>
      </c>
      <c r="G1988" s="46" t="str">
        <f>IF(F1988=1,COUNTIF($F$1:F1988,1),"")</f>
        <v/>
      </c>
      <c r="H1988" s="46">
        <f t="shared" si="97"/>
        <v>0</v>
      </c>
      <c r="I1988" s="46" t="b">
        <f t="shared" si="98"/>
        <v>0</v>
      </c>
      <c r="J1988" s="46" t="str">
        <f>IF(I1988=FALSE,"",B1988&amp;"@"&amp;COUNTIFS($B$2:B1988,B1988,$I$2:I1988,TRUE))</f>
        <v/>
      </c>
    </row>
    <row r="1989" spans="1:10">
      <c r="A1989" s="6" t="s">
        <v>545</v>
      </c>
      <c r="B1989" s="6" t="s">
        <v>681</v>
      </c>
      <c r="C1989" s="6">
        <v>1</v>
      </c>
      <c r="D1989" s="6">
        <v>1</v>
      </c>
      <c r="E1989" s="46" t="str">
        <f t="shared" si="96"/>
        <v>기사임</v>
      </c>
      <c r="F1989" s="81">
        <f>IF(E1989="기사임",(COUNTIF($B$2:B1989,B1989)-COUNTIFS($B$2:B1988,B1989,$E$2:E1988,"")),"")</f>
        <v>48</v>
      </c>
      <c r="G1989" s="46" t="str">
        <f>IF(F1989=1,COUNTIF($F$1:F1989,1),"")</f>
        <v/>
      </c>
      <c r="H1989" s="46">
        <f t="shared" si="97"/>
        <v>0</v>
      </c>
      <c r="I1989" s="46" t="b">
        <f t="shared" si="98"/>
        <v>0</v>
      </c>
      <c r="J1989" s="46" t="str">
        <f>IF(I1989=FALSE,"",B1989&amp;"@"&amp;COUNTIFS($B$2:B1989,B1989,$I$2:I1989,TRUE))</f>
        <v/>
      </c>
    </row>
    <row r="1990" spans="1:10">
      <c r="A1990" s="6" t="s">
        <v>545</v>
      </c>
      <c r="B1990" s="6" t="s">
        <v>678</v>
      </c>
      <c r="C1990" s="6">
        <v>1</v>
      </c>
      <c r="D1990" s="6">
        <v>1</v>
      </c>
      <c r="E1990" s="46" t="str">
        <f t="shared" si="96"/>
        <v>기사임</v>
      </c>
      <c r="F1990" s="81">
        <f>IF(E1990="기사임",(COUNTIF($B$2:B1990,B1990)-COUNTIFS($B$2:B1989,B1990,$E$2:E1989,"")),"")</f>
        <v>82</v>
      </c>
      <c r="G1990" s="46" t="str">
        <f>IF(F1990=1,COUNTIF($F$1:F1990,1),"")</f>
        <v/>
      </c>
      <c r="H1990" s="46">
        <f t="shared" si="97"/>
        <v>0</v>
      </c>
      <c r="I1990" s="46" t="b">
        <f t="shared" si="98"/>
        <v>0</v>
      </c>
      <c r="J1990" s="46" t="str">
        <f>IF(I1990=FALSE,"",B1990&amp;"@"&amp;COUNTIFS($B$2:B1990,B1990,$I$2:I1990,TRUE))</f>
        <v/>
      </c>
    </row>
    <row r="1991" spans="1:10">
      <c r="A1991" s="6" t="s">
        <v>545</v>
      </c>
      <c r="B1991" s="6" t="s">
        <v>680</v>
      </c>
      <c r="C1991" s="6">
        <v>1</v>
      </c>
      <c r="D1991" s="6">
        <v>1</v>
      </c>
      <c r="E1991" s="46" t="str">
        <f t="shared" si="96"/>
        <v>기사임</v>
      </c>
      <c r="F1991" s="81">
        <f>IF(E1991="기사임",(COUNTIF($B$2:B1991,B1991)-COUNTIFS($B$2:B1990,B1991,$E$2:E1990,"")),"")</f>
        <v>106</v>
      </c>
      <c r="G1991" s="46" t="str">
        <f>IF(F1991=1,COUNTIF($F$1:F1991,1),"")</f>
        <v/>
      </c>
      <c r="H1991" s="46">
        <f t="shared" si="97"/>
        <v>0</v>
      </c>
      <c r="I1991" s="46" t="b">
        <f t="shared" si="98"/>
        <v>0</v>
      </c>
      <c r="J1991" s="46" t="str">
        <f>IF(I1991=FALSE,"",B1991&amp;"@"&amp;COUNTIFS($B$2:B1991,B1991,$I$2:I1991,TRUE))</f>
        <v/>
      </c>
    </row>
    <row r="1992" spans="1:10">
      <c r="A1992" s="6" t="s">
        <v>850</v>
      </c>
      <c r="B1992" s="6" t="s">
        <v>680</v>
      </c>
      <c r="C1992" s="6">
        <v>1</v>
      </c>
      <c r="D1992" s="6">
        <v>1</v>
      </c>
      <c r="E1992" s="46" t="str">
        <f t="shared" si="96"/>
        <v>기사임</v>
      </c>
      <c r="F1992" s="81">
        <f>IF(E1992="기사임",(COUNTIF($B$2:B1992,B1992)-COUNTIFS($B$2:B1991,B1992,$E$2:E1991,"")),"")</f>
        <v>107</v>
      </c>
      <c r="G1992" s="46" t="str">
        <f>IF(F1992=1,COUNTIF($F$1:F1992,1),"")</f>
        <v/>
      </c>
      <c r="H1992" s="46">
        <f t="shared" si="97"/>
        <v>0</v>
      </c>
      <c r="I1992" s="46" t="b">
        <f t="shared" si="98"/>
        <v>0</v>
      </c>
      <c r="J1992" s="46" t="str">
        <f>IF(I1992=FALSE,"",B1992&amp;"@"&amp;COUNTIFS($B$2:B1992,B1992,$I$2:I1992,TRUE))</f>
        <v/>
      </c>
    </row>
    <row r="1993" spans="1:10">
      <c r="A1993" s="6" t="s">
        <v>850</v>
      </c>
      <c r="B1993" s="6" t="s">
        <v>690</v>
      </c>
      <c r="C1993" s="6">
        <v>1</v>
      </c>
      <c r="D1993" s="6">
        <v>1</v>
      </c>
      <c r="E1993" s="46" t="str">
        <f t="shared" si="96"/>
        <v>기사임</v>
      </c>
      <c r="F1993" s="81">
        <f>IF(E1993="기사임",(COUNTIF($B$2:B1993,B1993)-COUNTIFS($B$2:B1992,B1993,$E$2:E1992,"")),"")</f>
        <v>69</v>
      </c>
      <c r="G1993" s="46" t="str">
        <f>IF(F1993=1,COUNTIF($F$1:F1993,1),"")</f>
        <v/>
      </c>
      <c r="H1993" s="46">
        <f t="shared" si="97"/>
        <v>0</v>
      </c>
      <c r="I1993" s="46" t="b">
        <f t="shared" si="98"/>
        <v>0</v>
      </c>
      <c r="J1993" s="46" t="str">
        <f>IF(I1993=FALSE,"",B1993&amp;"@"&amp;COUNTIFS($B$2:B1993,B1993,$I$2:I1993,TRUE))</f>
        <v/>
      </c>
    </row>
    <row r="1994" spans="1:10">
      <c r="A1994" s="6" t="s">
        <v>845</v>
      </c>
      <c r="B1994" s="6" t="s">
        <v>677</v>
      </c>
      <c r="C1994" s="6">
        <v>1</v>
      </c>
      <c r="D1994" s="6">
        <v>1</v>
      </c>
      <c r="E1994" s="46" t="str">
        <f t="shared" si="96"/>
        <v>기사임</v>
      </c>
      <c r="F1994" s="81">
        <f>IF(E1994="기사임",(COUNTIF($B$2:B1994,B1994)-COUNTIFS($B$2:B1993,B1994,$E$2:E1993,"")),"")</f>
        <v>154</v>
      </c>
      <c r="G1994" s="46" t="str">
        <f>IF(F1994=1,COUNTIF($F$1:F1994,1),"")</f>
        <v/>
      </c>
      <c r="H1994" s="46">
        <f t="shared" si="97"/>
        <v>0</v>
      </c>
      <c r="I1994" s="46" t="b">
        <f t="shared" si="98"/>
        <v>0</v>
      </c>
      <c r="J1994" s="46" t="str">
        <f>IF(I1994=FALSE,"",B1994&amp;"@"&amp;COUNTIFS($B$2:B1994,B1994,$I$2:I1994,TRUE))</f>
        <v/>
      </c>
    </row>
    <row r="1995" spans="1:10">
      <c r="A1995" s="6" t="s">
        <v>845</v>
      </c>
      <c r="B1995" s="6" t="s">
        <v>700</v>
      </c>
      <c r="C1995" s="6">
        <v>1</v>
      </c>
      <c r="D1995" s="6">
        <v>1</v>
      </c>
      <c r="E1995" s="46" t="str">
        <f t="shared" si="96"/>
        <v>기사임</v>
      </c>
      <c r="F1995" s="81">
        <f>IF(E1995="기사임",(COUNTIF($B$2:B1995,B1995)-COUNTIFS($B$2:B1994,B1995,$E$2:E1994,"")),"")</f>
        <v>19</v>
      </c>
      <c r="G1995" s="46" t="str">
        <f>IF(F1995=1,COUNTIF($F$1:F1995,1),"")</f>
        <v/>
      </c>
      <c r="H1995" s="46">
        <f t="shared" si="97"/>
        <v>0</v>
      </c>
      <c r="I1995" s="46" t="b">
        <f t="shared" si="98"/>
        <v>0</v>
      </c>
      <c r="J1995" s="46" t="str">
        <f>IF(I1995=FALSE,"",B1995&amp;"@"&amp;COUNTIFS($B$2:B1995,B1995,$I$2:I1995,TRUE))</f>
        <v/>
      </c>
    </row>
    <row r="1996" spans="1:10">
      <c r="A1996" s="6" t="s">
        <v>845</v>
      </c>
      <c r="B1996" s="6" t="s">
        <v>712</v>
      </c>
      <c r="C1996" s="6">
        <v>1</v>
      </c>
      <c r="D1996" s="6">
        <v>1</v>
      </c>
      <c r="E1996" s="46" t="str">
        <f t="shared" si="96"/>
        <v>기사임</v>
      </c>
      <c r="F1996" s="81">
        <f>IF(E1996="기사임",(COUNTIF($B$2:B1996,B1996)-COUNTIFS($B$2:B1995,B1996,$E$2:E1995,"")),"")</f>
        <v>13</v>
      </c>
      <c r="G1996" s="46" t="str">
        <f>IF(F1996=1,COUNTIF($F$1:F1996,1),"")</f>
        <v/>
      </c>
      <c r="H1996" s="46">
        <f t="shared" si="97"/>
        <v>0</v>
      </c>
      <c r="I1996" s="46" t="b">
        <f t="shared" si="98"/>
        <v>0</v>
      </c>
      <c r="J1996" s="46" t="str">
        <f>IF(I1996=FALSE,"",B1996&amp;"@"&amp;COUNTIFS($B$2:B1996,B1996,$I$2:I1996,TRUE))</f>
        <v/>
      </c>
    </row>
    <row r="1997" spans="1:10">
      <c r="A1997" s="6" t="s">
        <v>845</v>
      </c>
      <c r="B1997" s="6" t="s">
        <v>703</v>
      </c>
      <c r="C1997" s="6">
        <v>1</v>
      </c>
      <c r="D1997" s="6">
        <v>1</v>
      </c>
      <c r="E1997" s="46" t="str">
        <f t="shared" si="96"/>
        <v>기사임</v>
      </c>
      <c r="F1997" s="81">
        <f>IF(E1997="기사임",(COUNTIF($B$2:B1997,B1997)-COUNTIFS($B$2:B1996,B1997,$E$2:E1996,"")),"")</f>
        <v>16</v>
      </c>
      <c r="G1997" s="46" t="str">
        <f>IF(F1997=1,COUNTIF($F$1:F1997,1),"")</f>
        <v/>
      </c>
      <c r="H1997" s="46">
        <f t="shared" si="97"/>
        <v>0</v>
      </c>
      <c r="I1997" s="46" t="b">
        <f t="shared" si="98"/>
        <v>0</v>
      </c>
      <c r="J1997" s="46" t="str">
        <f>IF(I1997=FALSE,"",B1997&amp;"@"&amp;COUNTIFS($B$2:B1997,B1997,$I$2:I1997,TRUE))</f>
        <v/>
      </c>
    </row>
    <row r="1998" spans="1:10">
      <c r="A1998" s="6" t="s">
        <v>847</v>
      </c>
      <c r="B1998" s="6" t="s">
        <v>683</v>
      </c>
      <c r="C1998" s="6">
        <v>1</v>
      </c>
      <c r="D1998" s="6">
        <v>1</v>
      </c>
      <c r="E1998" s="46" t="str">
        <f t="shared" si="96"/>
        <v>기사임</v>
      </c>
      <c r="F1998" s="81">
        <f>IF(E1998="기사임",(COUNTIF($B$2:B1998,B1998)-COUNTIFS($B$2:B1997,B1998,$E$2:E1997,"")),"")</f>
        <v>34</v>
      </c>
      <c r="G1998" s="46" t="str">
        <f>IF(F1998=1,COUNTIF($F$1:F1998,1),"")</f>
        <v/>
      </c>
      <c r="H1998" s="46">
        <f t="shared" si="97"/>
        <v>0</v>
      </c>
      <c r="I1998" s="46" t="b">
        <f t="shared" si="98"/>
        <v>0</v>
      </c>
      <c r="J1998" s="46" t="str">
        <f>IF(I1998=FALSE,"",B1998&amp;"@"&amp;COUNTIFS($B$2:B1998,B1998,$I$2:I1998,TRUE))</f>
        <v/>
      </c>
    </row>
    <row r="1999" spans="1:10">
      <c r="A1999" s="6" t="s">
        <v>847</v>
      </c>
      <c r="B1999" s="6" t="s">
        <v>711</v>
      </c>
      <c r="C1999" s="6">
        <v>1</v>
      </c>
      <c r="D1999" s="6">
        <v>2</v>
      </c>
      <c r="E1999" s="46" t="str">
        <f t="shared" si="96"/>
        <v>기사임</v>
      </c>
      <c r="F1999" s="81">
        <f>IF(E1999="기사임",(COUNTIF($B$2:B1999,B1999)-COUNTIFS($B$2:B1998,B1999,$E$2:E1998,"")),"")</f>
        <v>5</v>
      </c>
      <c r="G1999" s="46" t="str">
        <f>IF(F1999=1,COUNTIF($F$1:F1999,1),"")</f>
        <v/>
      </c>
      <c r="H1999" s="46">
        <f t="shared" si="97"/>
        <v>0</v>
      </c>
      <c r="I1999" s="46" t="b">
        <f t="shared" si="98"/>
        <v>0</v>
      </c>
      <c r="J1999" s="46" t="str">
        <f>IF(I1999=FALSE,"",B1999&amp;"@"&amp;COUNTIFS($B$2:B1999,B1999,$I$2:I1999,TRUE))</f>
        <v/>
      </c>
    </row>
    <row r="2000" spans="1:10">
      <c r="A2000" s="6" t="s">
        <v>851</v>
      </c>
      <c r="B2000" s="6" t="s">
        <v>680</v>
      </c>
      <c r="C2000" s="6">
        <v>1</v>
      </c>
      <c r="D2000" s="6">
        <v>2</v>
      </c>
      <c r="E2000" s="46" t="str">
        <f t="shared" si="96"/>
        <v>기사임</v>
      </c>
      <c r="F2000" s="81">
        <f>IF(E2000="기사임",(COUNTIF($B$2:B2000,B2000)-COUNTIFS($B$2:B1999,B2000,$E$2:E1999,"")),"")</f>
        <v>108</v>
      </c>
      <c r="G2000" s="46" t="str">
        <f>IF(F2000=1,COUNTIF($F$1:F2000,1),"")</f>
        <v/>
      </c>
      <c r="H2000" s="46">
        <f t="shared" si="97"/>
        <v>0</v>
      </c>
      <c r="I2000" s="46" t="b">
        <f t="shared" si="98"/>
        <v>0</v>
      </c>
      <c r="J2000" s="46" t="str">
        <f>IF(I2000=FALSE,"",B2000&amp;"@"&amp;COUNTIFS($B$2:B2000,B2000,$I$2:I2000,TRUE))</f>
        <v/>
      </c>
    </row>
    <row r="2001" spans="1:10">
      <c r="A2001" s="6" t="s">
        <v>851</v>
      </c>
      <c r="B2001" s="6" t="s">
        <v>698</v>
      </c>
      <c r="C2001" s="6">
        <v>1</v>
      </c>
      <c r="D2001" s="6">
        <v>1</v>
      </c>
      <c r="E2001" s="46" t="str">
        <f t="shared" si="96"/>
        <v>기사임</v>
      </c>
      <c r="F2001" s="81">
        <f>IF(E2001="기사임",(COUNTIF($B$2:B2001,B2001)-COUNTIFS($B$2:B2000,B2001,$E$2:E2000,"")),"")</f>
        <v>28</v>
      </c>
      <c r="G2001" s="46" t="str">
        <f>IF(F2001=1,COUNTIF($F$1:F2001,1),"")</f>
        <v/>
      </c>
      <c r="H2001" s="46">
        <f t="shared" si="97"/>
        <v>0</v>
      </c>
      <c r="I2001" s="46" t="b">
        <f t="shared" si="98"/>
        <v>0</v>
      </c>
      <c r="J2001" s="46" t="str">
        <f>IF(I2001=FALSE,"",B2001&amp;"@"&amp;COUNTIFS($B$2:B2001,B2001,$I$2:I2001,TRUE))</f>
        <v/>
      </c>
    </row>
    <row r="2002" spans="1:10">
      <c r="A2002" s="6" t="s">
        <v>2048</v>
      </c>
      <c r="B2002" s="6" t="s">
        <v>675</v>
      </c>
      <c r="C2002" s="6">
        <v>1</v>
      </c>
      <c r="D2002" s="6">
        <v>1</v>
      </c>
      <c r="E2002" s="46" t="str">
        <f t="shared" si="96"/>
        <v>기사임</v>
      </c>
      <c r="F2002" s="81">
        <f>IF(E2002="기사임",(COUNTIF($B$2:B2002,B2002)-COUNTIFS($B$2:B2001,B2002,$E$2:E2001,"")),"")</f>
        <v>204</v>
      </c>
      <c r="G2002" s="46" t="str">
        <f>IF(F2002=1,COUNTIF($F$1:F2002,1),"")</f>
        <v/>
      </c>
      <c r="H2002" s="46">
        <f t="shared" si="97"/>
        <v>1</v>
      </c>
      <c r="I2002" s="46" t="b">
        <f t="shared" si="98"/>
        <v>1</v>
      </c>
      <c r="J2002" s="46" t="str">
        <f>IF(I2002=FALSE,"",B2002&amp;"@"&amp;COUNTIFS($B$2:B2002,B2002,$I$2:I2002,TRUE))</f>
        <v>South Korea@204</v>
      </c>
    </row>
    <row r="2003" spans="1:10">
      <c r="A2003" s="6" t="s">
        <v>2048</v>
      </c>
      <c r="B2003" s="6" t="s">
        <v>694</v>
      </c>
      <c r="C2003" s="6">
        <v>1</v>
      </c>
      <c r="D2003" s="6">
        <v>1</v>
      </c>
      <c r="E2003" s="46" t="str">
        <f t="shared" si="96"/>
        <v>기사임</v>
      </c>
      <c r="F2003" s="81">
        <f>IF(E2003="기사임",(COUNTIF($B$2:B2003,B2003)-COUNTIFS($B$2:B2002,B2003,$E$2:E2002,"")),"")</f>
        <v>30</v>
      </c>
      <c r="G2003" s="46" t="str">
        <f>IF(F2003=1,COUNTIF($F$1:F2003,1),"")</f>
        <v/>
      </c>
      <c r="H2003" s="46">
        <f t="shared" si="97"/>
        <v>1</v>
      </c>
      <c r="I2003" s="46" t="b">
        <f t="shared" si="98"/>
        <v>1</v>
      </c>
      <c r="J2003" s="46" t="str">
        <f>IF(I2003=FALSE,"",B2003&amp;"@"&amp;COUNTIFS($B$2:B2003,B2003,$I$2:I2003,TRUE))</f>
        <v>Vietnam@30</v>
      </c>
    </row>
    <row r="2004" spans="1:10">
      <c r="A2004" s="6" t="s">
        <v>844</v>
      </c>
      <c r="B2004" s="6" t="s">
        <v>719</v>
      </c>
      <c r="C2004" s="6">
        <v>1</v>
      </c>
      <c r="D2004" s="6">
        <v>1</v>
      </c>
      <c r="E2004" s="46" t="str">
        <f t="shared" si="96"/>
        <v>기사임</v>
      </c>
      <c r="F2004" s="81">
        <f>IF(E2004="기사임",(COUNTIF($B$2:B2004,B2004)-COUNTIFS($B$2:B2003,B2004,$E$2:E2003,"")),"")</f>
        <v>2</v>
      </c>
      <c r="G2004" s="46" t="str">
        <f>IF(F2004=1,COUNTIF($F$1:F2004,1),"")</f>
        <v/>
      </c>
      <c r="H2004" s="46">
        <f t="shared" si="97"/>
        <v>0</v>
      </c>
      <c r="I2004" s="46" t="b">
        <f t="shared" si="98"/>
        <v>0</v>
      </c>
      <c r="J2004" s="46" t="str">
        <f>IF(I2004=FALSE,"",B2004&amp;"@"&amp;COUNTIFS($B$2:B2004,B2004,$I$2:I2004,TRUE))</f>
        <v/>
      </c>
    </row>
    <row r="2005" spans="1:10">
      <c r="A2005" s="6" t="s">
        <v>844</v>
      </c>
      <c r="B2005" s="6" t="s">
        <v>725</v>
      </c>
      <c r="C2005" s="6">
        <v>1</v>
      </c>
      <c r="D2005" s="6">
        <v>1</v>
      </c>
      <c r="E2005" s="46" t="str">
        <f t="shared" si="96"/>
        <v>기사임</v>
      </c>
      <c r="F2005" s="81">
        <f>IF(E2005="기사임",(COUNTIF($B$2:B2005,B2005)-COUNTIFS($B$2:B2004,B2005,$E$2:E2004,"")),"")</f>
        <v>10</v>
      </c>
      <c r="G2005" s="46" t="str">
        <f>IF(F2005=1,COUNTIF($F$1:F2005,1),"")</f>
        <v/>
      </c>
      <c r="H2005" s="46">
        <f t="shared" si="97"/>
        <v>0</v>
      </c>
      <c r="I2005" s="46" t="b">
        <f t="shared" si="98"/>
        <v>0</v>
      </c>
      <c r="J2005" s="46" t="str">
        <f>IF(I2005=FALSE,"",B2005&amp;"@"&amp;COUNTIFS($B$2:B2005,B2005,$I$2:I2005,TRUE))</f>
        <v/>
      </c>
    </row>
    <row r="2006" spans="1:10">
      <c r="A2006" s="6" t="s">
        <v>846</v>
      </c>
      <c r="B2006" s="6" t="s">
        <v>685</v>
      </c>
      <c r="C2006" s="6">
        <v>1</v>
      </c>
      <c r="D2006" s="6">
        <v>2</v>
      </c>
      <c r="E2006" s="46" t="str">
        <f t="shared" si="96"/>
        <v>기사임</v>
      </c>
      <c r="F2006" s="81">
        <f>IF(E2006="기사임",(COUNTIF($B$2:B2006,B2006)-COUNTIFS($B$2:B2005,B2006,$E$2:E2005,"")),"")</f>
        <v>26</v>
      </c>
      <c r="G2006" s="46" t="str">
        <f>IF(F2006=1,COUNTIF($F$1:F2006,1),"")</f>
        <v/>
      </c>
      <c r="H2006" s="46">
        <f t="shared" si="97"/>
        <v>0</v>
      </c>
      <c r="I2006" s="46" t="b">
        <f t="shared" si="98"/>
        <v>0</v>
      </c>
      <c r="J2006" s="46" t="str">
        <f>IF(I2006=FALSE,"",B2006&amp;"@"&amp;COUNTIFS($B$2:B2006,B2006,$I$2:I2006,TRUE))</f>
        <v/>
      </c>
    </row>
    <row r="2007" spans="1:10">
      <c r="A2007" s="6" t="s">
        <v>846</v>
      </c>
      <c r="B2007" s="6" t="s">
        <v>680</v>
      </c>
      <c r="C2007" s="6">
        <v>1</v>
      </c>
      <c r="D2007" s="6">
        <v>1</v>
      </c>
      <c r="E2007" s="46" t="str">
        <f t="shared" si="96"/>
        <v>기사임</v>
      </c>
      <c r="F2007" s="81">
        <f>IF(E2007="기사임",(COUNTIF($B$2:B2007,B2007)-COUNTIFS($B$2:B2006,B2007,$E$2:E2006,"")),"")</f>
        <v>109</v>
      </c>
      <c r="G2007" s="46" t="str">
        <f>IF(F2007=1,COUNTIF($F$1:F2007,1),"")</f>
        <v/>
      </c>
      <c r="H2007" s="46">
        <f t="shared" si="97"/>
        <v>0</v>
      </c>
      <c r="I2007" s="46" t="b">
        <f t="shared" si="98"/>
        <v>0</v>
      </c>
      <c r="J2007" s="46" t="str">
        <f>IF(I2007=FALSE,"",B2007&amp;"@"&amp;COUNTIFS($B$2:B2007,B2007,$I$2:I2007,TRUE))</f>
        <v/>
      </c>
    </row>
    <row r="2008" spans="1:10">
      <c r="A2008" s="6" t="s">
        <v>853</v>
      </c>
      <c r="B2008" s="6" t="s">
        <v>681</v>
      </c>
      <c r="C2008" s="6">
        <v>1</v>
      </c>
      <c r="D2008" s="6">
        <v>1</v>
      </c>
      <c r="E2008" s="46" t="str">
        <f t="shared" si="96"/>
        <v>기사임</v>
      </c>
      <c r="F2008" s="81">
        <f>IF(E2008="기사임",(COUNTIF($B$2:B2008,B2008)-COUNTIFS($B$2:B2007,B2008,$E$2:E2007,"")),"")</f>
        <v>49</v>
      </c>
      <c r="G2008" s="46" t="str">
        <f>IF(F2008=1,COUNTIF($F$1:F2008,1),"")</f>
        <v/>
      </c>
      <c r="H2008" s="46">
        <f t="shared" si="97"/>
        <v>0</v>
      </c>
      <c r="I2008" s="46" t="b">
        <f t="shared" si="98"/>
        <v>0</v>
      </c>
      <c r="J2008" s="46" t="str">
        <f>IF(I2008=FALSE,"",B2008&amp;"@"&amp;COUNTIFS($B$2:B2008,B2008,$I$2:I2008,TRUE))</f>
        <v/>
      </c>
    </row>
    <row r="2009" spans="1:10">
      <c r="A2009" s="6" t="s">
        <v>853</v>
      </c>
      <c r="B2009" s="6" t="s">
        <v>680</v>
      </c>
      <c r="C2009" s="6">
        <v>1</v>
      </c>
      <c r="D2009" s="6">
        <v>1</v>
      </c>
      <c r="E2009" s="46" t="str">
        <f t="shared" si="96"/>
        <v>기사임</v>
      </c>
      <c r="F2009" s="81">
        <f>IF(E2009="기사임",(COUNTIF($B$2:B2009,B2009)-COUNTIFS($B$2:B2008,B2009,$E$2:E2008,"")),"")</f>
        <v>110</v>
      </c>
      <c r="G2009" s="46" t="str">
        <f>IF(F2009=1,COUNTIF($F$1:F2009,1),"")</f>
        <v/>
      </c>
      <c r="H2009" s="46">
        <f t="shared" si="97"/>
        <v>0</v>
      </c>
      <c r="I2009" s="46" t="b">
        <f t="shared" si="98"/>
        <v>0</v>
      </c>
      <c r="J2009" s="46" t="str">
        <f>IF(I2009=FALSE,"",B2009&amp;"@"&amp;COUNTIFS($B$2:B2009,B2009,$I$2:I2009,TRUE))</f>
        <v/>
      </c>
    </row>
    <row r="2010" spans="1:10">
      <c r="A2010" s="6" t="s">
        <v>853</v>
      </c>
      <c r="B2010" s="6" t="s">
        <v>676</v>
      </c>
      <c r="C2010" s="6">
        <v>1</v>
      </c>
      <c r="D2010" s="6">
        <v>1</v>
      </c>
      <c r="E2010" s="46" t="str">
        <f t="shared" si="96"/>
        <v>기사임</v>
      </c>
      <c r="F2010" s="81">
        <f>IF(E2010="기사임",(COUNTIF($B$2:B2010,B2010)-COUNTIFS($B$2:B2009,B2010,$E$2:E2009,"")),"")</f>
        <v>186</v>
      </c>
      <c r="G2010" s="46" t="str">
        <f>IF(F2010=1,COUNTIF($F$1:F2010,1),"")</f>
        <v/>
      </c>
      <c r="H2010" s="46">
        <f t="shared" si="97"/>
        <v>0</v>
      </c>
      <c r="I2010" s="46" t="b">
        <f t="shared" si="98"/>
        <v>0</v>
      </c>
      <c r="J2010" s="46" t="str">
        <f>IF(I2010=FALSE,"",B2010&amp;"@"&amp;COUNTIFS($B$2:B2010,B2010,$I$2:I2010,TRUE))</f>
        <v/>
      </c>
    </row>
    <row r="2011" spans="1:10">
      <c r="A2011" s="6" t="s">
        <v>852</v>
      </c>
      <c r="B2011" s="6" t="s">
        <v>678</v>
      </c>
      <c r="C2011" s="6">
        <v>1</v>
      </c>
      <c r="D2011" s="6">
        <v>1</v>
      </c>
      <c r="E2011" s="46" t="str">
        <f t="shared" si="96"/>
        <v>기사임</v>
      </c>
      <c r="F2011" s="81">
        <f>IF(E2011="기사임",(COUNTIF($B$2:B2011,B2011)-COUNTIFS($B$2:B2010,B2011,$E$2:E2010,"")),"")</f>
        <v>83</v>
      </c>
      <c r="G2011" s="46" t="str">
        <f>IF(F2011=1,COUNTIF($F$1:F2011,1),"")</f>
        <v/>
      </c>
      <c r="H2011" s="46">
        <f t="shared" si="97"/>
        <v>0</v>
      </c>
      <c r="I2011" s="46" t="b">
        <f t="shared" si="98"/>
        <v>0</v>
      </c>
      <c r="J2011" s="46" t="str">
        <f>IF(I2011=FALSE,"",B2011&amp;"@"&amp;COUNTIFS($B$2:B2011,B2011,$I$2:I2011,TRUE))</f>
        <v/>
      </c>
    </row>
    <row r="2012" spans="1:10">
      <c r="A2012" s="6" t="s">
        <v>852</v>
      </c>
      <c r="B2012" s="6" t="s">
        <v>680</v>
      </c>
      <c r="C2012" s="6">
        <v>1</v>
      </c>
      <c r="D2012" s="6">
        <v>2</v>
      </c>
      <c r="E2012" s="46" t="str">
        <f t="shared" si="96"/>
        <v>기사임</v>
      </c>
      <c r="F2012" s="81">
        <f>IF(E2012="기사임",(COUNTIF($B$2:B2012,B2012)-COUNTIFS($B$2:B2011,B2012,$E$2:E2011,"")),"")</f>
        <v>111</v>
      </c>
      <c r="G2012" s="46" t="str">
        <f>IF(F2012=1,COUNTIF($F$1:F2012,1),"")</f>
        <v/>
      </c>
      <c r="H2012" s="46">
        <f t="shared" si="97"/>
        <v>0</v>
      </c>
      <c r="I2012" s="46" t="b">
        <f t="shared" si="98"/>
        <v>0</v>
      </c>
      <c r="J2012" s="46" t="str">
        <f>IF(I2012=FALSE,"",B2012&amp;"@"&amp;COUNTIFS($B$2:B2012,B2012,$I$2:I2012,TRUE))</f>
        <v/>
      </c>
    </row>
    <row r="2013" spans="1:10">
      <c r="A2013" s="6" t="s">
        <v>852</v>
      </c>
      <c r="B2013" s="6" t="s">
        <v>695</v>
      </c>
      <c r="C2013" s="6">
        <v>1</v>
      </c>
      <c r="D2013" s="6">
        <v>1</v>
      </c>
      <c r="E2013" s="46" t="str">
        <f t="shared" si="96"/>
        <v>기사임</v>
      </c>
      <c r="F2013" s="81">
        <f>IF(E2013="기사임",(COUNTIF($B$2:B2013,B2013)-COUNTIFS($B$2:B2012,B2013,$E$2:E2012,"")),"")</f>
        <v>24</v>
      </c>
      <c r="G2013" s="46" t="str">
        <f>IF(F2013=1,COUNTIF($F$1:F2013,1),"")</f>
        <v/>
      </c>
      <c r="H2013" s="46">
        <f t="shared" si="97"/>
        <v>0</v>
      </c>
      <c r="I2013" s="46" t="b">
        <f t="shared" si="98"/>
        <v>0</v>
      </c>
      <c r="J2013" s="46" t="str">
        <f>IF(I2013=FALSE,"",B2013&amp;"@"&amp;COUNTIFS($B$2:B2013,B2013,$I$2:I2013,TRUE))</f>
        <v/>
      </c>
    </row>
    <row r="2014" spans="1:10">
      <c r="A2014" s="6" t="s">
        <v>852</v>
      </c>
      <c r="B2014" s="6" t="s">
        <v>676</v>
      </c>
      <c r="C2014" s="6">
        <v>1</v>
      </c>
      <c r="D2014" s="6">
        <v>1</v>
      </c>
      <c r="E2014" s="46" t="str">
        <f t="shared" si="96"/>
        <v>기사임</v>
      </c>
      <c r="F2014" s="81">
        <f>IF(E2014="기사임",(COUNTIF($B$2:B2014,B2014)-COUNTIFS($B$2:B2013,B2014,$E$2:E2013,"")),"")</f>
        <v>187</v>
      </c>
      <c r="G2014" s="46" t="str">
        <f>IF(F2014=1,COUNTIF($F$1:F2014,1),"")</f>
        <v/>
      </c>
      <c r="H2014" s="46">
        <f t="shared" si="97"/>
        <v>0</v>
      </c>
      <c r="I2014" s="46" t="b">
        <f t="shared" si="98"/>
        <v>0</v>
      </c>
      <c r="J2014" s="46" t="str">
        <f>IF(I2014=FALSE,"",B2014&amp;"@"&amp;COUNTIFS($B$2:B2014,B2014,$I$2:I2014,TRUE))</f>
        <v/>
      </c>
    </row>
    <row r="2015" spans="1:10">
      <c r="A2015" s="6" t="s">
        <v>849</v>
      </c>
      <c r="B2015" s="6" t="s">
        <v>702</v>
      </c>
      <c r="C2015" s="6">
        <v>1</v>
      </c>
      <c r="D2015" s="6">
        <v>1</v>
      </c>
      <c r="E2015" s="46" t="str">
        <f t="shared" si="96"/>
        <v>기사임</v>
      </c>
      <c r="F2015" s="81">
        <f>IF(E2015="기사임",(COUNTIF($B$2:B2015,B2015)-COUNTIFS($B$2:B2014,B2015,$E$2:E2014,"")),"")</f>
        <v>2</v>
      </c>
      <c r="G2015" s="46" t="str">
        <f>IF(F2015=1,COUNTIF($F$1:F2015,1),"")</f>
        <v/>
      </c>
      <c r="H2015" s="46">
        <f t="shared" si="97"/>
        <v>0</v>
      </c>
      <c r="I2015" s="46" t="b">
        <f t="shared" si="98"/>
        <v>0</v>
      </c>
      <c r="J2015" s="46" t="str">
        <f>IF(I2015=FALSE,"",B2015&amp;"@"&amp;COUNTIFS($B$2:B2015,B2015,$I$2:I2015,TRUE))</f>
        <v/>
      </c>
    </row>
    <row r="2016" spans="1:10">
      <c r="A2016" s="6" t="s">
        <v>849</v>
      </c>
      <c r="B2016" s="6" t="s">
        <v>715</v>
      </c>
      <c r="C2016" s="6">
        <v>1</v>
      </c>
      <c r="D2016" s="6">
        <v>1</v>
      </c>
      <c r="E2016" s="46" t="str">
        <f t="shared" si="96"/>
        <v>기사임</v>
      </c>
      <c r="F2016" s="81">
        <f>IF(E2016="기사임",(COUNTIF($B$2:B2016,B2016)-COUNTIFS($B$2:B2015,B2016,$E$2:E2015,"")),"")</f>
        <v>6</v>
      </c>
      <c r="G2016" s="46" t="str">
        <f>IF(F2016=1,COUNTIF($F$1:F2016,1),"")</f>
        <v/>
      </c>
      <c r="H2016" s="46">
        <f t="shared" si="97"/>
        <v>0</v>
      </c>
      <c r="I2016" s="46" t="b">
        <f t="shared" si="98"/>
        <v>0</v>
      </c>
      <c r="J2016" s="46" t="str">
        <f>IF(I2016=FALSE,"",B2016&amp;"@"&amp;COUNTIFS($B$2:B2016,B2016,$I$2:I2016,TRUE))</f>
        <v/>
      </c>
    </row>
    <row r="2017" spans="1:10">
      <c r="A2017" s="6" t="s">
        <v>849</v>
      </c>
      <c r="B2017" s="6" t="s">
        <v>704</v>
      </c>
      <c r="C2017" s="6">
        <v>1</v>
      </c>
      <c r="D2017" s="6">
        <v>1</v>
      </c>
      <c r="E2017" s="46" t="str">
        <f t="shared" si="96"/>
        <v>기사임</v>
      </c>
      <c r="F2017" s="81">
        <f>IF(E2017="기사임",(COUNTIF($B$2:B2017,B2017)-COUNTIFS($B$2:B2016,B2017,$E$2:E2016,"")),"")</f>
        <v>14</v>
      </c>
      <c r="G2017" s="46" t="str">
        <f>IF(F2017=1,COUNTIF($F$1:F2017,1),"")</f>
        <v/>
      </c>
      <c r="H2017" s="46">
        <f t="shared" si="97"/>
        <v>0</v>
      </c>
      <c r="I2017" s="46" t="b">
        <f t="shared" si="98"/>
        <v>0</v>
      </c>
      <c r="J2017" s="46" t="str">
        <f>IF(I2017=FALSE,"",B2017&amp;"@"&amp;COUNTIFS($B$2:B2017,B2017,$I$2:I2017,TRUE))</f>
        <v/>
      </c>
    </row>
    <row r="2018" spans="1:10">
      <c r="A2018" s="6" t="s">
        <v>849</v>
      </c>
      <c r="B2018" s="6" t="s">
        <v>685</v>
      </c>
      <c r="C2018" s="6">
        <v>1</v>
      </c>
      <c r="D2018" s="6">
        <v>1</v>
      </c>
      <c r="E2018" s="46" t="str">
        <f t="shared" si="96"/>
        <v>기사임</v>
      </c>
      <c r="F2018" s="81">
        <f>IF(E2018="기사임",(COUNTIF($B$2:B2018,B2018)-COUNTIFS($B$2:B2017,B2018,$E$2:E2017,"")),"")</f>
        <v>27</v>
      </c>
      <c r="G2018" s="46" t="str">
        <f>IF(F2018=1,COUNTIF($F$1:F2018,1),"")</f>
        <v/>
      </c>
      <c r="H2018" s="46">
        <f t="shared" si="97"/>
        <v>0</v>
      </c>
      <c r="I2018" s="46" t="b">
        <f t="shared" si="98"/>
        <v>0</v>
      </c>
      <c r="J2018" s="46" t="str">
        <f>IF(I2018=FALSE,"",B2018&amp;"@"&amp;COUNTIFS($B$2:B2018,B2018,$I$2:I2018,TRUE))</f>
        <v/>
      </c>
    </row>
    <row r="2019" spans="1:10">
      <c r="A2019" s="6" t="s">
        <v>849</v>
      </c>
      <c r="B2019" s="6" t="s">
        <v>679</v>
      </c>
      <c r="C2019" s="6">
        <v>1</v>
      </c>
      <c r="D2019" s="6">
        <v>1</v>
      </c>
      <c r="E2019" s="46" t="str">
        <f t="shared" si="96"/>
        <v>기사임</v>
      </c>
      <c r="F2019" s="81">
        <f>IF(E2019="기사임",(COUNTIF($B$2:B2019,B2019)-COUNTIFS($B$2:B2018,B2019,$E$2:E2018,"")),"")</f>
        <v>48</v>
      </c>
      <c r="G2019" s="46" t="str">
        <f>IF(F2019=1,COUNTIF($F$1:F2019,1),"")</f>
        <v/>
      </c>
      <c r="H2019" s="46">
        <f t="shared" si="97"/>
        <v>0</v>
      </c>
      <c r="I2019" s="46" t="b">
        <f t="shared" si="98"/>
        <v>0</v>
      </c>
      <c r="J2019" s="46" t="str">
        <f>IF(I2019=FALSE,"",B2019&amp;"@"&amp;COUNTIFS($B$2:B2019,B2019,$I$2:I2019,TRUE))</f>
        <v/>
      </c>
    </row>
    <row r="2020" spans="1:10">
      <c r="A2020" s="6" t="s">
        <v>849</v>
      </c>
      <c r="B2020" s="6" t="s">
        <v>682</v>
      </c>
      <c r="C2020" s="6">
        <v>1</v>
      </c>
      <c r="D2020" s="6">
        <v>1</v>
      </c>
      <c r="E2020" s="46" t="str">
        <f t="shared" si="96"/>
        <v>기사임</v>
      </c>
      <c r="F2020" s="81">
        <f>IF(E2020="기사임",(COUNTIF($B$2:B2020,B2020)-COUNTIFS($B$2:B2019,B2020,$E$2:E2019,"")),"")</f>
        <v>44</v>
      </c>
      <c r="G2020" s="46" t="str">
        <f>IF(F2020=1,COUNTIF($F$1:F2020,1),"")</f>
        <v/>
      </c>
      <c r="H2020" s="46">
        <f t="shared" si="97"/>
        <v>0</v>
      </c>
      <c r="I2020" s="46" t="b">
        <f t="shared" si="98"/>
        <v>0</v>
      </c>
      <c r="J2020" s="46" t="str">
        <f>IF(I2020=FALSE,"",B2020&amp;"@"&amp;COUNTIFS($B$2:B2020,B2020,$I$2:I2020,TRUE))</f>
        <v/>
      </c>
    </row>
    <row r="2021" spans="1:10">
      <c r="A2021" s="6" t="s">
        <v>849</v>
      </c>
      <c r="B2021" s="6" t="s">
        <v>708</v>
      </c>
      <c r="C2021" s="6">
        <v>1</v>
      </c>
      <c r="D2021" s="6">
        <v>1</v>
      </c>
      <c r="E2021" s="46" t="str">
        <f t="shared" si="96"/>
        <v>기사임</v>
      </c>
      <c r="F2021" s="81">
        <f>IF(E2021="기사임",(COUNTIF($B$2:B2021,B2021)-COUNTIFS($B$2:B2020,B2021,$E$2:E2020,"")),"")</f>
        <v>8</v>
      </c>
      <c r="G2021" s="46" t="str">
        <f>IF(F2021=1,COUNTIF($F$1:F2021,1),"")</f>
        <v/>
      </c>
      <c r="H2021" s="46">
        <f t="shared" si="97"/>
        <v>0</v>
      </c>
      <c r="I2021" s="46" t="b">
        <f t="shared" si="98"/>
        <v>0</v>
      </c>
      <c r="J2021" s="46" t="str">
        <f>IF(I2021=FALSE,"",B2021&amp;"@"&amp;COUNTIFS($B$2:B2021,B2021,$I$2:I2021,TRUE))</f>
        <v/>
      </c>
    </row>
    <row r="2022" spans="1:10">
      <c r="A2022" s="6" t="s">
        <v>849</v>
      </c>
      <c r="B2022" s="6" t="s">
        <v>680</v>
      </c>
      <c r="C2022" s="6">
        <v>1</v>
      </c>
      <c r="D2022" s="6">
        <v>2</v>
      </c>
      <c r="E2022" s="46" t="str">
        <f t="shared" si="96"/>
        <v>기사임</v>
      </c>
      <c r="F2022" s="81">
        <f>IF(E2022="기사임",(COUNTIF($B$2:B2022,B2022)-COUNTIFS($B$2:B2021,B2022,$E$2:E2021,"")),"")</f>
        <v>112</v>
      </c>
      <c r="G2022" s="46" t="str">
        <f>IF(F2022=1,COUNTIF($F$1:F2022,1),"")</f>
        <v/>
      </c>
      <c r="H2022" s="46">
        <f t="shared" si="97"/>
        <v>0</v>
      </c>
      <c r="I2022" s="46" t="b">
        <f t="shared" si="98"/>
        <v>0</v>
      </c>
      <c r="J2022" s="46" t="str">
        <f>IF(I2022=FALSE,"",B2022&amp;"@"&amp;COUNTIFS($B$2:B2022,B2022,$I$2:I2022,TRUE))</f>
        <v/>
      </c>
    </row>
    <row r="2023" spans="1:10">
      <c r="A2023" s="6" t="s">
        <v>849</v>
      </c>
      <c r="B2023" s="6" t="s">
        <v>675</v>
      </c>
      <c r="C2023" s="6">
        <v>1</v>
      </c>
      <c r="D2023" s="6">
        <v>1</v>
      </c>
      <c r="E2023" s="46" t="str">
        <f t="shared" si="96"/>
        <v>기사임</v>
      </c>
      <c r="F2023" s="81">
        <f>IF(E2023="기사임",(COUNTIF($B$2:B2023,B2023)-COUNTIFS($B$2:B2022,B2023,$E$2:E2022,"")),"")</f>
        <v>205</v>
      </c>
      <c r="G2023" s="46" t="str">
        <f>IF(F2023=1,COUNTIF($F$1:F2023,1),"")</f>
        <v/>
      </c>
      <c r="H2023" s="46">
        <f t="shared" si="97"/>
        <v>1</v>
      </c>
      <c r="I2023" s="46" t="b">
        <f t="shared" si="98"/>
        <v>1</v>
      </c>
      <c r="J2023" s="46" t="str">
        <f>IF(I2023=FALSE,"",B2023&amp;"@"&amp;COUNTIFS($B$2:B2023,B2023,$I$2:I2023,TRUE))</f>
        <v>South Korea@205</v>
      </c>
    </row>
    <row r="2024" spans="1:10">
      <c r="A2024" s="6" t="s">
        <v>849</v>
      </c>
      <c r="B2024" s="6" t="s">
        <v>709</v>
      </c>
      <c r="C2024" s="6">
        <v>1</v>
      </c>
      <c r="D2024" s="6">
        <v>1</v>
      </c>
      <c r="E2024" s="46" t="str">
        <f t="shared" si="96"/>
        <v>기사임</v>
      </c>
      <c r="F2024" s="81">
        <f>IF(E2024="기사임",(COUNTIF($B$2:B2024,B2024)-COUNTIFS($B$2:B2023,B2024,$E$2:E2023,"")),"")</f>
        <v>6</v>
      </c>
      <c r="G2024" s="46" t="str">
        <f>IF(F2024=1,COUNTIF($F$1:F2024,1),"")</f>
        <v/>
      </c>
      <c r="H2024" s="46">
        <f t="shared" si="97"/>
        <v>0</v>
      </c>
      <c r="I2024" s="46" t="b">
        <f t="shared" si="98"/>
        <v>0</v>
      </c>
      <c r="J2024" s="46" t="str">
        <f>IF(I2024=FALSE,"",B2024&amp;"@"&amp;COUNTIFS($B$2:B2024,B2024,$I$2:I2024,TRUE))</f>
        <v/>
      </c>
    </row>
    <row r="2025" spans="1:10">
      <c r="A2025" s="6" t="s">
        <v>849</v>
      </c>
      <c r="B2025" s="6" t="s">
        <v>707</v>
      </c>
      <c r="C2025" s="6">
        <v>1</v>
      </c>
      <c r="D2025" s="6">
        <v>1</v>
      </c>
      <c r="E2025" s="46" t="str">
        <f t="shared" si="96"/>
        <v>기사임</v>
      </c>
      <c r="F2025" s="81">
        <f>IF(E2025="기사임",(COUNTIF($B$2:B2025,B2025)-COUNTIFS($B$2:B2024,B2025,$E$2:E2024,"")),"")</f>
        <v>15</v>
      </c>
      <c r="G2025" s="46" t="str">
        <f>IF(F2025=1,COUNTIF($F$1:F2025,1),"")</f>
        <v/>
      </c>
      <c r="H2025" s="46">
        <f t="shared" si="97"/>
        <v>0</v>
      </c>
      <c r="I2025" s="46" t="b">
        <f t="shared" si="98"/>
        <v>0</v>
      </c>
      <c r="J2025" s="46" t="str">
        <f>IF(I2025=FALSE,"",B2025&amp;"@"&amp;COUNTIFS($B$2:B2025,B2025,$I$2:I2025,TRUE))</f>
        <v/>
      </c>
    </row>
    <row r="2026" spans="1:10">
      <c r="A2026" s="6" t="s">
        <v>849</v>
      </c>
      <c r="B2026" s="6" t="s">
        <v>676</v>
      </c>
      <c r="C2026" s="6">
        <v>1</v>
      </c>
      <c r="D2026" s="6">
        <v>1</v>
      </c>
      <c r="E2026" s="46" t="str">
        <f t="shared" si="96"/>
        <v>기사임</v>
      </c>
      <c r="F2026" s="81">
        <f>IF(E2026="기사임",(COUNTIF($B$2:B2026,B2026)-COUNTIFS($B$2:B2025,B2026,$E$2:E2025,"")),"")</f>
        <v>188</v>
      </c>
      <c r="G2026" s="46" t="str">
        <f>IF(F2026=1,COUNTIF($F$1:F2026,1),"")</f>
        <v/>
      </c>
      <c r="H2026" s="46">
        <f t="shared" si="97"/>
        <v>0</v>
      </c>
      <c r="I2026" s="46" t="b">
        <f t="shared" si="98"/>
        <v>0</v>
      </c>
      <c r="J2026" s="46" t="str">
        <f>IF(I2026=FALSE,"",B2026&amp;"@"&amp;COUNTIFS($B$2:B2026,B2026,$I$2:I2026,TRUE))</f>
        <v/>
      </c>
    </row>
    <row r="2027" spans="1:10">
      <c r="A2027" s="6" t="s">
        <v>954</v>
      </c>
      <c r="B2027" s="6" t="s">
        <v>705</v>
      </c>
      <c r="C2027" s="6">
        <v>1</v>
      </c>
      <c r="D2027" s="6">
        <v>1</v>
      </c>
      <c r="E2027" s="46" t="str">
        <f t="shared" si="96"/>
        <v>기사임</v>
      </c>
      <c r="F2027" s="81">
        <f>IF(E2027="기사임",(COUNTIF($B$2:B2027,B2027)-COUNTIFS($B$2:B2026,B2027,$E$2:E2026,"")),"")</f>
        <v>4</v>
      </c>
      <c r="G2027" s="46" t="str">
        <f>IF(F2027=1,COUNTIF($F$1:F2027,1),"")</f>
        <v/>
      </c>
      <c r="H2027" s="46">
        <f t="shared" si="97"/>
        <v>0</v>
      </c>
      <c r="I2027" s="46" t="b">
        <f t="shared" si="98"/>
        <v>0</v>
      </c>
      <c r="J2027" s="46" t="str">
        <f>IF(I2027=FALSE,"",B2027&amp;"@"&amp;COUNTIFS($B$2:B2027,B2027,$I$2:I2027,TRUE))</f>
        <v/>
      </c>
    </row>
    <row r="2028" spans="1:10">
      <c r="A2028" s="6" t="s">
        <v>954</v>
      </c>
      <c r="B2028" s="6" t="s">
        <v>683</v>
      </c>
      <c r="C2028" s="6">
        <v>1</v>
      </c>
      <c r="D2028" s="6">
        <v>1</v>
      </c>
      <c r="E2028" s="46" t="str">
        <f t="shared" si="96"/>
        <v>기사임</v>
      </c>
      <c r="F2028" s="81">
        <f>IF(E2028="기사임",(COUNTIF($B$2:B2028,B2028)-COUNTIFS($B$2:B2027,B2028,$E$2:E2027,"")),"")</f>
        <v>35</v>
      </c>
      <c r="G2028" s="46" t="str">
        <f>IF(F2028=1,COUNTIF($F$1:F2028,1),"")</f>
        <v/>
      </c>
      <c r="H2028" s="46">
        <f t="shared" si="97"/>
        <v>0</v>
      </c>
      <c r="I2028" s="46" t="b">
        <f t="shared" si="98"/>
        <v>0</v>
      </c>
      <c r="J2028" s="46" t="str">
        <f>IF(I2028=FALSE,"",B2028&amp;"@"&amp;COUNTIFS($B$2:B2028,B2028,$I$2:I2028,TRUE))</f>
        <v/>
      </c>
    </row>
    <row r="2029" spans="1:10">
      <c r="A2029" s="6" t="s">
        <v>954</v>
      </c>
      <c r="B2029" s="6" t="s">
        <v>676</v>
      </c>
      <c r="C2029" s="6">
        <v>1</v>
      </c>
      <c r="D2029" s="6">
        <v>1</v>
      </c>
      <c r="E2029" s="46" t="str">
        <f t="shared" si="96"/>
        <v>기사임</v>
      </c>
      <c r="F2029" s="81">
        <f>IF(E2029="기사임",(COUNTIF($B$2:B2029,B2029)-COUNTIFS($B$2:B2028,B2029,$E$2:E2028,"")),"")</f>
        <v>189</v>
      </c>
      <c r="G2029" s="46" t="str">
        <f>IF(F2029=1,COUNTIF($F$1:F2029,1),"")</f>
        <v/>
      </c>
      <c r="H2029" s="46">
        <f t="shared" si="97"/>
        <v>0</v>
      </c>
      <c r="I2029" s="46" t="b">
        <f t="shared" si="98"/>
        <v>0</v>
      </c>
      <c r="J2029" s="46" t="str">
        <f>IF(I2029=FALSE,"",B2029&amp;"@"&amp;COUNTIFS($B$2:B2029,B2029,$I$2:I2029,TRUE))</f>
        <v/>
      </c>
    </row>
    <row r="2030" spans="1:10">
      <c r="A2030" s="6" t="s">
        <v>2321</v>
      </c>
      <c r="B2030" s="6" t="s">
        <v>680</v>
      </c>
      <c r="C2030" s="6">
        <v>1</v>
      </c>
      <c r="D2030" s="6">
        <v>1</v>
      </c>
      <c r="E2030" s="46" t="str">
        <f t="shared" si="96"/>
        <v>기사임</v>
      </c>
      <c r="F2030" s="81">
        <f>IF(E2030="기사임",(COUNTIF($B$2:B2030,B2030)-COUNTIFS($B$2:B2029,B2030,$E$2:E2029,"")),"")</f>
        <v>113</v>
      </c>
      <c r="G2030" s="46" t="str">
        <f>IF(F2030=1,COUNTIF($F$1:F2030,1),"")</f>
        <v/>
      </c>
      <c r="H2030" s="46">
        <f t="shared" si="97"/>
        <v>0</v>
      </c>
      <c r="I2030" s="46" t="b">
        <f t="shared" si="98"/>
        <v>0</v>
      </c>
      <c r="J2030" s="46" t="str">
        <f>IF(I2030=FALSE,"",B2030&amp;"@"&amp;COUNTIFS($B$2:B2030,B2030,$I$2:I2030,TRUE))</f>
        <v/>
      </c>
    </row>
    <row r="2031" spans="1:10">
      <c r="A2031" s="6" t="s">
        <v>2321</v>
      </c>
      <c r="B2031" s="6" t="s">
        <v>676</v>
      </c>
      <c r="C2031" s="6">
        <v>1</v>
      </c>
      <c r="D2031" s="6">
        <v>1</v>
      </c>
      <c r="E2031" s="46" t="str">
        <f t="shared" si="96"/>
        <v>기사임</v>
      </c>
      <c r="F2031" s="81">
        <f>IF(E2031="기사임",(COUNTIF($B$2:B2031,B2031)-COUNTIFS($B$2:B2030,B2031,$E$2:E2030,"")),"")</f>
        <v>190</v>
      </c>
      <c r="G2031" s="46" t="str">
        <f>IF(F2031=1,COUNTIF($F$1:F2031,1),"")</f>
        <v/>
      </c>
      <c r="H2031" s="46">
        <f t="shared" si="97"/>
        <v>0</v>
      </c>
      <c r="I2031" s="46" t="b">
        <f t="shared" si="98"/>
        <v>0</v>
      </c>
      <c r="J2031" s="46" t="str">
        <f>IF(I2031=FALSE,"",B2031&amp;"@"&amp;COUNTIFS($B$2:B2031,B2031,$I$2:I2031,TRUE))</f>
        <v/>
      </c>
    </row>
    <row r="2032" spans="1:10">
      <c r="A2032" s="6" t="s">
        <v>953</v>
      </c>
      <c r="B2032" s="6" t="s">
        <v>677</v>
      </c>
      <c r="C2032" s="6">
        <v>1</v>
      </c>
      <c r="D2032" s="6">
        <v>1</v>
      </c>
      <c r="E2032" s="46" t="str">
        <f t="shared" si="96"/>
        <v>기사임</v>
      </c>
      <c r="F2032" s="81">
        <f>IF(E2032="기사임",(COUNTIF($B$2:B2032,B2032)-COUNTIFS($B$2:B2031,B2032,$E$2:E2031,"")),"")</f>
        <v>155</v>
      </c>
      <c r="G2032" s="46" t="str">
        <f>IF(F2032=1,COUNTIF($F$1:F2032,1),"")</f>
        <v/>
      </c>
      <c r="H2032" s="46">
        <f t="shared" si="97"/>
        <v>0</v>
      </c>
      <c r="I2032" s="46" t="b">
        <f t="shared" si="98"/>
        <v>0</v>
      </c>
      <c r="J2032" s="46" t="str">
        <f>IF(I2032=FALSE,"",B2032&amp;"@"&amp;COUNTIFS($B$2:B2032,B2032,$I$2:I2032,TRUE))</f>
        <v/>
      </c>
    </row>
    <row r="2033" spans="1:10">
      <c r="A2033" s="6" t="s">
        <v>953</v>
      </c>
      <c r="B2033" s="6" t="s">
        <v>708</v>
      </c>
      <c r="C2033" s="6">
        <v>1</v>
      </c>
      <c r="D2033" s="6">
        <v>1</v>
      </c>
      <c r="E2033" s="46" t="str">
        <f t="shared" si="96"/>
        <v>기사임</v>
      </c>
      <c r="F2033" s="81">
        <f>IF(E2033="기사임",(COUNTIF($B$2:B2033,B2033)-COUNTIFS($B$2:B2032,B2033,$E$2:E2032,"")),"")</f>
        <v>9</v>
      </c>
      <c r="G2033" s="46" t="str">
        <f>IF(F2033=1,COUNTIF($F$1:F2033,1),"")</f>
        <v/>
      </c>
      <c r="H2033" s="46">
        <f t="shared" si="97"/>
        <v>0</v>
      </c>
      <c r="I2033" s="46" t="b">
        <f t="shared" si="98"/>
        <v>0</v>
      </c>
      <c r="J2033" s="46" t="str">
        <f>IF(I2033=FALSE,"",B2033&amp;"@"&amp;COUNTIFS($B$2:B2033,B2033,$I$2:I2033,TRUE))</f>
        <v/>
      </c>
    </row>
    <row r="2034" spans="1:10">
      <c r="A2034" s="6" t="s">
        <v>953</v>
      </c>
      <c r="B2034" s="6" t="s">
        <v>690</v>
      </c>
      <c r="C2034" s="6">
        <v>1</v>
      </c>
      <c r="D2034" s="6">
        <v>1</v>
      </c>
      <c r="E2034" s="46" t="str">
        <f t="shared" si="96"/>
        <v>기사임</v>
      </c>
      <c r="F2034" s="81">
        <f>IF(E2034="기사임",(COUNTIF($B$2:B2034,B2034)-COUNTIFS($B$2:B2033,B2034,$E$2:E2033,"")),"")</f>
        <v>70</v>
      </c>
      <c r="G2034" s="46" t="str">
        <f>IF(F2034=1,COUNTIF($F$1:F2034,1),"")</f>
        <v/>
      </c>
      <c r="H2034" s="46">
        <f t="shared" si="97"/>
        <v>0</v>
      </c>
      <c r="I2034" s="46" t="b">
        <f t="shared" si="98"/>
        <v>0</v>
      </c>
      <c r="J2034" s="46" t="str">
        <f>IF(I2034=FALSE,"",B2034&amp;"@"&amp;COUNTIFS($B$2:B2034,B2034,$I$2:I2034,TRUE))</f>
        <v/>
      </c>
    </row>
    <row r="2035" spans="1:10">
      <c r="A2035" s="6" t="s">
        <v>956</v>
      </c>
      <c r="B2035" s="6" t="s">
        <v>688</v>
      </c>
      <c r="C2035" s="6">
        <v>1</v>
      </c>
      <c r="D2035" s="6">
        <v>1</v>
      </c>
      <c r="E2035" s="46" t="str">
        <f t="shared" si="96"/>
        <v>기사임</v>
      </c>
      <c r="F2035" s="81">
        <f>IF(E2035="기사임",(COUNTIF($B$2:B2035,B2035)-COUNTIFS($B$2:B2034,B2035,$E$2:E2034,"")),"")</f>
        <v>63</v>
      </c>
      <c r="G2035" s="46" t="str">
        <f>IF(F2035=1,COUNTIF($F$1:F2035,1),"")</f>
        <v/>
      </c>
      <c r="H2035" s="46">
        <f t="shared" si="97"/>
        <v>0</v>
      </c>
      <c r="I2035" s="46" t="b">
        <f t="shared" si="98"/>
        <v>0</v>
      </c>
      <c r="J2035" s="46" t="str">
        <f>IF(I2035=FALSE,"",B2035&amp;"@"&amp;COUNTIFS($B$2:B2035,B2035,$I$2:I2035,TRUE))</f>
        <v/>
      </c>
    </row>
    <row r="2036" spans="1:10">
      <c r="A2036" s="6" t="s">
        <v>956</v>
      </c>
      <c r="B2036" s="6" t="s">
        <v>686</v>
      </c>
      <c r="C2036" s="6">
        <v>1</v>
      </c>
      <c r="D2036" s="6">
        <v>1</v>
      </c>
      <c r="E2036" s="46" t="str">
        <f t="shared" si="96"/>
        <v>기사임</v>
      </c>
      <c r="F2036" s="81">
        <f>IF(E2036="기사임",(COUNTIF($B$2:B2036,B2036)-COUNTIFS($B$2:B2035,B2036,$E$2:E2035,"")),"")</f>
        <v>17</v>
      </c>
      <c r="G2036" s="46" t="str">
        <f>IF(F2036=1,COUNTIF($F$1:F2036,1),"")</f>
        <v/>
      </c>
      <c r="H2036" s="46">
        <f t="shared" si="97"/>
        <v>0</v>
      </c>
      <c r="I2036" s="46" t="b">
        <f t="shared" si="98"/>
        <v>0</v>
      </c>
      <c r="J2036" s="46" t="str">
        <f>IF(I2036=FALSE,"",B2036&amp;"@"&amp;COUNTIFS($B$2:B2036,B2036,$I$2:I2036,TRUE))</f>
        <v/>
      </c>
    </row>
    <row r="2037" spans="1:10">
      <c r="A2037" s="6" t="s">
        <v>956</v>
      </c>
      <c r="B2037" s="6" t="s">
        <v>680</v>
      </c>
      <c r="C2037" s="6">
        <v>1</v>
      </c>
      <c r="D2037" s="6">
        <v>2</v>
      </c>
      <c r="E2037" s="46" t="str">
        <f t="shared" si="96"/>
        <v>기사임</v>
      </c>
      <c r="F2037" s="81">
        <f>IF(E2037="기사임",(COUNTIF($B$2:B2037,B2037)-COUNTIFS($B$2:B2036,B2037,$E$2:E2036,"")),"")</f>
        <v>114</v>
      </c>
      <c r="G2037" s="46" t="str">
        <f>IF(F2037=1,COUNTIF($F$1:F2037,1),"")</f>
        <v/>
      </c>
      <c r="H2037" s="46">
        <f t="shared" si="97"/>
        <v>0</v>
      </c>
      <c r="I2037" s="46" t="b">
        <f t="shared" si="98"/>
        <v>0</v>
      </c>
      <c r="J2037" s="46" t="str">
        <f>IF(I2037=FALSE,"",B2037&amp;"@"&amp;COUNTIFS($B$2:B2037,B2037,$I$2:I2037,TRUE))</f>
        <v/>
      </c>
    </row>
    <row r="2038" spans="1:10">
      <c r="A2038" s="6" t="s">
        <v>956</v>
      </c>
      <c r="B2038" s="6" t="s">
        <v>675</v>
      </c>
      <c r="C2038" s="6">
        <v>1</v>
      </c>
      <c r="D2038" s="6">
        <v>1</v>
      </c>
      <c r="E2038" s="46" t="str">
        <f t="shared" si="96"/>
        <v>기사임</v>
      </c>
      <c r="F2038" s="81">
        <f>IF(E2038="기사임",(COUNTIF($B$2:B2038,B2038)-COUNTIFS($B$2:B2037,B2038,$E$2:E2037,"")),"")</f>
        <v>206</v>
      </c>
      <c r="G2038" s="46" t="str">
        <f>IF(F2038=1,COUNTIF($F$1:F2038,1),"")</f>
        <v/>
      </c>
      <c r="H2038" s="46">
        <f t="shared" si="97"/>
        <v>1</v>
      </c>
      <c r="I2038" s="46" t="b">
        <f t="shared" si="98"/>
        <v>1</v>
      </c>
      <c r="J2038" s="46" t="str">
        <f>IF(I2038=FALSE,"",B2038&amp;"@"&amp;COUNTIFS($B$2:B2038,B2038,$I$2:I2038,TRUE))</f>
        <v>South Korea@206</v>
      </c>
    </row>
    <row r="2039" spans="1:10">
      <c r="A2039" s="6" t="s">
        <v>956</v>
      </c>
      <c r="B2039" s="6" t="s">
        <v>703</v>
      </c>
      <c r="C2039" s="6">
        <v>1</v>
      </c>
      <c r="D2039" s="6">
        <v>1</v>
      </c>
      <c r="E2039" s="46" t="str">
        <f t="shared" si="96"/>
        <v>기사임</v>
      </c>
      <c r="F2039" s="81">
        <f>IF(E2039="기사임",(COUNTIF($B$2:B2039,B2039)-COUNTIFS($B$2:B2038,B2039,$E$2:E2038,"")),"")</f>
        <v>17</v>
      </c>
      <c r="G2039" s="46" t="str">
        <f>IF(F2039=1,COUNTIF($F$1:F2039,1),"")</f>
        <v/>
      </c>
      <c r="H2039" s="46">
        <f t="shared" si="97"/>
        <v>0</v>
      </c>
      <c r="I2039" s="46" t="b">
        <f t="shared" si="98"/>
        <v>0</v>
      </c>
      <c r="J2039" s="46" t="str">
        <f>IF(I2039=FALSE,"",B2039&amp;"@"&amp;COUNTIFS($B$2:B2039,B2039,$I$2:I2039,TRUE))</f>
        <v/>
      </c>
    </row>
    <row r="2040" spans="1:10">
      <c r="A2040" s="6" t="s">
        <v>956</v>
      </c>
      <c r="B2040" s="6" t="s">
        <v>676</v>
      </c>
      <c r="C2040" s="6">
        <v>1</v>
      </c>
      <c r="D2040" s="6">
        <v>2</v>
      </c>
      <c r="E2040" s="46" t="str">
        <f t="shared" si="96"/>
        <v>기사임</v>
      </c>
      <c r="F2040" s="81">
        <f>IF(E2040="기사임",(COUNTIF($B$2:B2040,B2040)-COUNTIFS($B$2:B2039,B2040,$E$2:E2039,"")),"")</f>
        <v>191</v>
      </c>
      <c r="G2040" s="46" t="str">
        <f>IF(F2040=1,COUNTIF($F$1:F2040,1),"")</f>
        <v/>
      </c>
      <c r="H2040" s="46">
        <f t="shared" si="97"/>
        <v>0</v>
      </c>
      <c r="I2040" s="46" t="b">
        <f t="shared" si="98"/>
        <v>0</v>
      </c>
      <c r="J2040" s="46" t="str">
        <f>IF(I2040=FALSE,"",B2040&amp;"@"&amp;COUNTIFS($B$2:B2040,B2040,$I$2:I2040,TRUE))</f>
        <v/>
      </c>
    </row>
    <row r="2041" spans="1:10">
      <c r="A2041" s="6" t="s">
        <v>957</v>
      </c>
      <c r="B2041" s="6" t="s">
        <v>1450</v>
      </c>
      <c r="C2041" s="6">
        <v>1</v>
      </c>
      <c r="D2041" s="6">
        <v>1</v>
      </c>
      <c r="E2041" s="46" t="str">
        <f t="shared" si="96"/>
        <v>기사임</v>
      </c>
      <c r="F2041" s="81">
        <f>IF(E2041="기사임",(COUNTIF($B$2:B2041,B2041)-COUNTIFS($B$2:B2040,B2041,$E$2:E2040,"")),"")</f>
        <v>1</v>
      </c>
      <c r="G2041" s="46">
        <f>IF(F2041=1,COUNTIF($F$1:F2041,1),"")</f>
        <v>84</v>
      </c>
      <c r="H2041" s="46">
        <f t="shared" si="97"/>
        <v>0</v>
      </c>
      <c r="I2041" s="46" t="b">
        <f t="shared" si="98"/>
        <v>0</v>
      </c>
      <c r="J2041" s="46" t="str">
        <f>IF(I2041=FALSE,"",B2041&amp;"@"&amp;COUNTIFS($B$2:B2041,B2041,$I$2:I2041,TRUE))</f>
        <v/>
      </c>
    </row>
    <row r="2042" spans="1:10">
      <c r="A2042" s="6" t="s">
        <v>957</v>
      </c>
      <c r="B2042" s="6" t="s">
        <v>677</v>
      </c>
      <c r="C2042" s="6">
        <v>1</v>
      </c>
      <c r="D2042" s="6">
        <v>1</v>
      </c>
      <c r="E2042" s="46" t="str">
        <f t="shared" si="96"/>
        <v>기사임</v>
      </c>
      <c r="F2042" s="81">
        <f>IF(E2042="기사임",(COUNTIF($B$2:B2042,B2042)-COUNTIFS($B$2:B2041,B2042,$E$2:E2041,"")),"")</f>
        <v>156</v>
      </c>
      <c r="G2042" s="46" t="str">
        <f>IF(F2042=1,COUNTIF($F$1:F2042,1),"")</f>
        <v/>
      </c>
      <c r="H2042" s="46">
        <f t="shared" si="97"/>
        <v>0</v>
      </c>
      <c r="I2042" s="46" t="b">
        <f t="shared" si="98"/>
        <v>0</v>
      </c>
      <c r="J2042" s="46" t="str">
        <f>IF(I2042=FALSE,"",B2042&amp;"@"&amp;COUNTIFS($B$2:B2042,B2042,$I$2:I2042,TRUE))</f>
        <v/>
      </c>
    </row>
    <row r="2043" spans="1:10">
      <c r="A2043" s="6" t="s">
        <v>957</v>
      </c>
      <c r="B2043" s="6" t="s">
        <v>693</v>
      </c>
      <c r="C2043" s="6">
        <v>1</v>
      </c>
      <c r="D2043" s="6">
        <v>1</v>
      </c>
      <c r="E2043" s="46" t="str">
        <f t="shared" si="96"/>
        <v>기사임</v>
      </c>
      <c r="F2043" s="81">
        <f>IF(E2043="기사임",(COUNTIF($B$2:B2043,B2043)-COUNTIFS($B$2:B2042,B2043,$E$2:E2042,"")),"")</f>
        <v>20</v>
      </c>
      <c r="G2043" s="46" t="str">
        <f>IF(F2043=1,COUNTIF($F$1:F2043,1),"")</f>
        <v/>
      </c>
      <c r="H2043" s="46">
        <f t="shared" si="97"/>
        <v>0</v>
      </c>
      <c r="I2043" s="46" t="b">
        <f t="shared" si="98"/>
        <v>0</v>
      </c>
      <c r="J2043" s="46" t="str">
        <f>IF(I2043=FALSE,"",B2043&amp;"@"&amp;COUNTIFS($B$2:B2043,B2043,$I$2:I2043,TRUE))</f>
        <v/>
      </c>
    </row>
    <row r="2044" spans="1:10">
      <c r="A2044" s="6" t="s">
        <v>957</v>
      </c>
      <c r="B2044" s="6" t="s">
        <v>687</v>
      </c>
      <c r="C2044" s="6">
        <v>1</v>
      </c>
      <c r="D2044" s="6">
        <v>1</v>
      </c>
      <c r="E2044" s="46" t="str">
        <f t="shared" si="96"/>
        <v>기사임</v>
      </c>
      <c r="F2044" s="81">
        <f>IF(E2044="기사임",(COUNTIF($B$2:B2044,B2044)-COUNTIFS($B$2:B2043,B2044,$E$2:E2043,"")),"")</f>
        <v>19</v>
      </c>
      <c r="G2044" s="46" t="str">
        <f>IF(F2044=1,COUNTIF($F$1:F2044,1),"")</f>
        <v/>
      </c>
      <c r="H2044" s="46">
        <f t="shared" si="97"/>
        <v>0</v>
      </c>
      <c r="I2044" s="46" t="b">
        <f t="shared" si="98"/>
        <v>0</v>
      </c>
      <c r="J2044" s="46" t="str">
        <f>IF(I2044=FALSE,"",B2044&amp;"@"&amp;COUNTIFS($B$2:B2044,B2044,$I$2:I2044,TRUE))</f>
        <v/>
      </c>
    </row>
    <row r="2045" spans="1:10">
      <c r="A2045" s="6" t="s">
        <v>958</v>
      </c>
      <c r="B2045" s="6" t="s">
        <v>682</v>
      </c>
      <c r="C2045" s="6">
        <v>1</v>
      </c>
      <c r="D2045" s="6">
        <v>1</v>
      </c>
      <c r="E2045" s="46" t="str">
        <f t="shared" si="96"/>
        <v>기사임</v>
      </c>
      <c r="F2045" s="81">
        <f>IF(E2045="기사임",(COUNTIF($B$2:B2045,B2045)-COUNTIFS($B$2:B2044,B2045,$E$2:E2044,"")),"")</f>
        <v>45</v>
      </c>
      <c r="G2045" s="46" t="str">
        <f>IF(F2045=1,COUNTIF($F$1:F2045,1),"")</f>
        <v/>
      </c>
      <c r="H2045" s="46">
        <f t="shared" si="97"/>
        <v>0</v>
      </c>
      <c r="I2045" s="46" t="b">
        <f t="shared" si="98"/>
        <v>0</v>
      </c>
      <c r="J2045" s="46" t="str">
        <f>IF(I2045=FALSE,"",B2045&amp;"@"&amp;COUNTIFS($B$2:B2045,B2045,$I$2:I2045,TRUE))</f>
        <v/>
      </c>
    </row>
    <row r="2046" spans="1:10">
      <c r="A2046" s="6" t="s">
        <v>2227</v>
      </c>
      <c r="B2046" s="6" t="s">
        <v>678</v>
      </c>
      <c r="C2046" s="6">
        <v>1</v>
      </c>
      <c r="D2046" s="6">
        <v>1</v>
      </c>
      <c r="E2046" s="46" t="str">
        <f t="shared" si="96"/>
        <v>기사임</v>
      </c>
      <c r="F2046" s="81">
        <f>IF(E2046="기사임",(COUNTIF($B$2:B2046,B2046)-COUNTIFS($B$2:B2045,B2046,$E$2:E2045,"")),"")</f>
        <v>84</v>
      </c>
      <c r="G2046" s="46" t="str">
        <f>IF(F2046=1,COUNTIF($F$1:F2046,1),"")</f>
        <v/>
      </c>
      <c r="H2046" s="46">
        <f t="shared" si="97"/>
        <v>0</v>
      </c>
      <c r="I2046" s="46" t="b">
        <f t="shared" si="98"/>
        <v>0</v>
      </c>
      <c r="J2046" s="46" t="str">
        <f>IF(I2046=FALSE,"",B2046&amp;"@"&amp;COUNTIFS($B$2:B2046,B2046,$I$2:I2046,TRUE))</f>
        <v/>
      </c>
    </row>
    <row r="2047" spans="1:10">
      <c r="A2047" s="6" t="s">
        <v>1504</v>
      </c>
      <c r="B2047" s="6" t="s">
        <v>675</v>
      </c>
      <c r="C2047" s="6">
        <v>1</v>
      </c>
      <c r="D2047" s="6">
        <v>1</v>
      </c>
      <c r="E2047" s="46" t="str">
        <f t="shared" si="96"/>
        <v>기사임</v>
      </c>
      <c r="F2047" s="81">
        <f>IF(E2047="기사임",(COUNTIF($B$2:B2047,B2047)-COUNTIFS($B$2:B2046,B2047,$E$2:E2046,"")),"")</f>
        <v>207</v>
      </c>
      <c r="G2047" s="46" t="str">
        <f>IF(F2047=1,COUNTIF($F$1:F2047,1),"")</f>
        <v/>
      </c>
      <c r="H2047" s="46">
        <f t="shared" si="97"/>
        <v>1</v>
      </c>
      <c r="I2047" s="46" t="b">
        <f t="shared" si="98"/>
        <v>1</v>
      </c>
      <c r="J2047" s="46" t="str">
        <f>IF(I2047=FALSE,"",B2047&amp;"@"&amp;COUNTIFS($B$2:B2047,B2047,$I$2:I2047,TRUE))</f>
        <v>South Korea@207</v>
      </c>
    </row>
    <row r="2048" spans="1:10">
      <c r="A2048" s="6" t="s">
        <v>2372</v>
      </c>
      <c r="B2048" s="6" t="s">
        <v>684</v>
      </c>
      <c r="C2048" s="6">
        <v>1</v>
      </c>
      <c r="D2048" s="6">
        <v>1</v>
      </c>
      <c r="E2048" s="46" t="str">
        <f t="shared" si="96"/>
        <v>기사임</v>
      </c>
      <c r="F2048" s="81">
        <f>IF(E2048="기사임",(COUNTIF($B$2:B2048,B2048)-COUNTIFS($B$2:B2047,B2048,$E$2:E2047,"")),"")</f>
        <v>29</v>
      </c>
      <c r="G2048" s="46" t="str">
        <f>IF(F2048=1,COUNTIF($F$1:F2048,1),"")</f>
        <v/>
      </c>
      <c r="H2048" s="46">
        <f t="shared" si="97"/>
        <v>1</v>
      </c>
      <c r="I2048" s="46" t="b">
        <f t="shared" si="98"/>
        <v>1</v>
      </c>
      <c r="J2048" s="46" t="str">
        <f>IF(I2048=FALSE,"",B2048&amp;"@"&amp;COUNTIFS($B$2:B2048,B2048,$I$2:I2048,TRUE))</f>
        <v>Malaysia@29</v>
      </c>
    </row>
    <row r="2049" spans="1:10">
      <c r="A2049" s="6" t="s">
        <v>955</v>
      </c>
      <c r="B2049" s="6" t="s">
        <v>2076</v>
      </c>
      <c r="C2049" s="6">
        <v>1</v>
      </c>
      <c r="D2049" s="6">
        <v>2</v>
      </c>
      <c r="E2049" s="46" t="str">
        <f t="shared" si="96"/>
        <v>기사임</v>
      </c>
      <c r="F2049" s="81">
        <f>IF(E2049="기사임",(COUNTIF($B$2:B2049,B2049)-COUNTIFS($B$2:B2048,B2049,$E$2:E2048,"")),"")</f>
        <v>3</v>
      </c>
      <c r="G2049" s="46" t="str">
        <f>IF(F2049=1,COUNTIF($F$1:F2049,1),"")</f>
        <v/>
      </c>
      <c r="H2049" s="46">
        <f t="shared" si="97"/>
        <v>0</v>
      </c>
      <c r="I2049" s="46" t="b">
        <f t="shared" si="98"/>
        <v>0</v>
      </c>
      <c r="J2049" s="46" t="str">
        <f>IF(I2049=FALSE,"",B2049&amp;"@"&amp;COUNTIFS($B$2:B2049,B2049,$I$2:I2049,TRUE))</f>
        <v/>
      </c>
    </row>
    <row r="2050" spans="1:10">
      <c r="A2050" s="6" t="s">
        <v>955</v>
      </c>
      <c r="B2050" s="6" t="s">
        <v>704</v>
      </c>
      <c r="C2050" s="6">
        <v>1</v>
      </c>
      <c r="D2050" s="6">
        <v>1</v>
      </c>
      <c r="E2050" s="46" t="str">
        <f t="shared" ref="E2050:E2113" si="99">IF(AND(LEFT(A2050,17)="/global/archives/",ISNUMBER(_xlfn.NUMBERVALUE(MID(A2050,18,1))),ISERROR(FIND("ckattempt",A2050)),ISERROR(FIND("preview",A2050))),"기사임","")</f>
        <v>기사임</v>
      </c>
      <c r="F2050" s="81">
        <f>IF(E2050="기사임",(COUNTIF($B$2:B2050,B2050)-COUNTIFS($B$2:B2049,B2050,$E$2:E2049,"")),"")</f>
        <v>15</v>
      </c>
      <c r="G2050" s="46" t="str">
        <f>IF(F2050=1,COUNTIF($F$1:F2050,1),"")</f>
        <v/>
      </c>
      <c r="H2050" s="46">
        <f t="shared" ref="H2050:H2113" si="100">COUNTIF($L$2:$L$4,B2050)</f>
        <v>0</v>
      </c>
      <c r="I2050" s="46" t="b">
        <f t="shared" si="98"/>
        <v>0</v>
      </c>
      <c r="J2050" s="46" t="str">
        <f>IF(I2050=FALSE,"",B2050&amp;"@"&amp;COUNTIFS($B$2:B2050,B2050,$I$2:I2050,TRUE))</f>
        <v/>
      </c>
    </row>
    <row r="2051" spans="1:10">
      <c r="A2051" s="6" t="s">
        <v>955</v>
      </c>
      <c r="B2051" s="6" t="s">
        <v>685</v>
      </c>
      <c r="C2051" s="6">
        <v>1</v>
      </c>
      <c r="D2051" s="6">
        <v>1</v>
      </c>
      <c r="E2051" s="46" t="str">
        <f t="shared" si="99"/>
        <v>기사임</v>
      </c>
      <c r="F2051" s="81">
        <f>IF(E2051="기사임",(COUNTIF($B$2:B2051,B2051)-COUNTIFS($B$2:B2050,B2051,$E$2:E2050,"")),"")</f>
        <v>28</v>
      </c>
      <c r="G2051" s="46" t="str">
        <f>IF(F2051=1,COUNTIF($F$1:F2051,1),"")</f>
        <v/>
      </c>
      <c r="H2051" s="46">
        <f t="shared" si="100"/>
        <v>0</v>
      </c>
      <c r="I2051" s="46" t="b">
        <f t="shared" ref="I2051:I2114" si="101">AND(H2051=1,F2051&gt;=1,F2051&lt;&gt;"")</f>
        <v>0</v>
      </c>
      <c r="J2051" s="46" t="str">
        <f>IF(I2051=FALSE,"",B2051&amp;"@"&amp;COUNTIFS($B$2:B2051,B2051,$I$2:I2051,TRUE))</f>
        <v/>
      </c>
    </row>
    <row r="2052" spans="1:10">
      <c r="A2052" s="6" t="s">
        <v>952</v>
      </c>
      <c r="B2052" s="6" t="s">
        <v>680</v>
      </c>
      <c r="C2052" s="6">
        <v>1</v>
      </c>
      <c r="D2052" s="6">
        <v>1</v>
      </c>
      <c r="E2052" s="46" t="str">
        <f t="shared" si="99"/>
        <v>기사임</v>
      </c>
      <c r="F2052" s="81">
        <f>IF(E2052="기사임",(COUNTIF($B$2:B2052,B2052)-COUNTIFS($B$2:B2051,B2052,$E$2:E2051,"")),"")</f>
        <v>115</v>
      </c>
      <c r="G2052" s="46" t="str">
        <f>IF(F2052=1,COUNTIF($F$1:F2052,1),"")</f>
        <v/>
      </c>
      <c r="H2052" s="46">
        <f t="shared" si="100"/>
        <v>0</v>
      </c>
      <c r="I2052" s="46" t="b">
        <f t="shared" si="101"/>
        <v>0</v>
      </c>
      <c r="J2052" s="46" t="str">
        <f>IF(I2052=FALSE,"",B2052&amp;"@"&amp;COUNTIFS($B$2:B2052,B2052,$I$2:I2052,TRUE))</f>
        <v/>
      </c>
    </row>
    <row r="2053" spans="1:10">
      <c r="A2053" s="6" t="s">
        <v>1929</v>
      </c>
      <c r="B2053" s="6" t="s">
        <v>722</v>
      </c>
      <c r="C2053" s="6">
        <v>1</v>
      </c>
      <c r="D2053" s="6">
        <v>1</v>
      </c>
      <c r="E2053" s="46" t="str">
        <f t="shared" si="99"/>
        <v>기사임</v>
      </c>
      <c r="F2053" s="81">
        <f>IF(E2053="기사임",(COUNTIF($B$2:B2053,B2053)-COUNTIFS($B$2:B2052,B2053,$E$2:E2052,"")),"")</f>
        <v>4</v>
      </c>
      <c r="G2053" s="46" t="str">
        <f>IF(F2053=1,COUNTIF($F$1:F2053,1),"")</f>
        <v/>
      </c>
      <c r="H2053" s="46">
        <f t="shared" si="100"/>
        <v>0</v>
      </c>
      <c r="I2053" s="46" t="b">
        <f t="shared" si="101"/>
        <v>0</v>
      </c>
      <c r="J2053" s="46" t="str">
        <f>IF(I2053=FALSE,"",B2053&amp;"@"&amp;COUNTIFS($B$2:B2053,B2053,$I$2:I2053,TRUE))</f>
        <v/>
      </c>
    </row>
    <row r="2054" spans="1:10">
      <c r="A2054" s="6" t="s">
        <v>959</v>
      </c>
      <c r="B2054" s="6" t="s">
        <v>679</v>
      </c>
      <c r="C2054" s="6">
        <v>1</v>
      </c>
      <c r="D2054" s="6">
        <v>1</v>
      </c>
      <c r="E2054" s="46" t="str">
        <f t="shared" si="99"/>
        <v>기사임</v>
      </c>
      <c r="F2054" s="81">
        <f>IF(E2054="기사임",(COUNTIF($B$2:B2054,B2054)-COUNTIFS($B$2:B2053,B2054,$E$2:E2053,"")),"")</f>
        <v>49</v>
      </c>
      <c r="G2054" s="46" t="str">
        <f>IF(F2054=1,COUNTIF($F$1:F2054,1),"")</f>
        <v/>
      </c>
      <c r="H2054" s="46">
        <f t="shared" si="100"/>
        <v>0</v>
      </c>
      <c r="I2054" s="46" t="b">
        <f t="shared" si="101"/>
        <v>0</v>
      </c>
      <c r="J2054" s="46" t="str">
        <f>IF(I2054=FALSE,"",B2054&amp;"@"&amp;COUNTIFS($B$2:B2054,B2054,$I$2:I2054,TRUE))</f>
        <v/>
      </c>
    </row>
    <row r="2055" spans="1:10">
      <c r="A2055" s="6" t="s">
        <v>1065</v>
      </c>
      <c r="B2055" s="6" t="s">
        <v>1227</v>
      </c>
      <c r="C2055" s="6">
        <v>1</v>
      </c>
      <c r="D2055" s="6">
        <v>2</v>
      </c>
      <c r="E2055" s="46" t="str">
        <f t="shared" si="99"/>
        <v>기사임</v>
      </c>
      <c r="F2055" s="81">
        <f>IF(E2055="기사임",(COUNTIF($B$2:B2055,B2055)-COUNTIFS($B$2:B2054,B2055,$E$2:E2054,"")),"")</f>
        <v>3</v>
      </c>
      <c r="G2055" s="46" t="str">
        <f>IF(F2055=1,COUNTIF($F$1:F2055,1),"")</f>
        <v/>
      </c>
      <c r="H2055" s="46">
        <f t="shared" si="100"/>
        <v>0</v>
      </c>
      <c r="I2055" s="46" t="b">
        <f t="shared" si="101"/>
        <v>0</v>
      </c>
      <c r="J2055" s="46" t="str">
        <f>IF(I2055=FALSE,"",B2055&amp;"@"&amp;COUNTIFS($B$2:B2055,B2055,$I$2:I2055,TRUE))</f>
        <v/>
      </c>
    </row>
    <row r="2056" spans="1:10">
      <c r="A2056" s="6" t="s">
        <v>1065</v>
      </c>
      <c r="B2056" s="6" t="s">
        <v>681</v>
      </c>
      <c r="C2056" s="6">
        <v>1</v>
      </c>
      <c r="D2056" s="6">
        <v>1</v>
      </c>
      <c r="E2056" s="46" t="str">
        <f t="shared" si="99"/>
        <v>기사임</v>
      </c>
      <c r="F2056" s="81">
        <f>IF(E2056="기사임",(COUNTIF($B$2:B2056,B2056)-COUNTIFS($B$2:B2055,B2056,$E$2:E2055,"")),"")</f>
        <v>50</v>
      </c>
      <c r="G2056" s="46" t="str">
        <f>IF(F2056=1,COUNTIF($F$1:F2056,1),"")</f>
        <v/>
      </c>
      <c r="H2056" s="46">
        <f t="shared" si="100"/>
        <v>0</v>
      </c>
      <c r="I2056" s="46" t="b">
        <f t="shared" si="101"/>
        <v>0</v>
      </c>
      <c r="J2056" s="46" t="str">
        <f>IF(I2056=FALSE,"",B2056&amp;"@"&amp;COUNTIFS($B$2:B2056,B2056,$I$2:I2056,TRUE))</f>
        <v/>
      </c>
    </row>
    <row r="2057" spans="1:10">
      <c r="A2057" s="6" t="s">
        <v>1065</v>
      </c>
      <c r="B2057" s="6" t="s">
        <v>689</v>
      </c>
      <c r="C2057" s="6">
        <v>1</v>
      </c>
      <c r="D2057" s="6">
        <v>1</v>
      </c>
      <c r="E2057" s="46" t="str">
        <f t="shared" si="99"/>
        <v>기사임</v>
      </c>
      <c r="F2057" s="81">
        <f>IF(E2057="기사임",(COUNTIF($B$2:B2057,B2057)-COUNTIFS($B$2:B2056,B2057,$E$2:E2056,"")),"")</f>
        <v>20</v>
      </c>
      <c r="G2057" s="46" t="str">
        <f>IF(F2057=1,COUNTIF($F$1:F2057,1),"")</f>
        <v/>
      </c>
      <c r="H2057" s="46">
        <f t="shared" si="100"/>
        <v>0</v>
      </c>
      <c r="I2057" s="46" t="b">
        <f t="shared" si="101"/>
        <v>0</v>
      </c>
      <c r="J2057" s="46" t="str">
        <f>IF(I2057=FALSE,"",B2057&amp;"@"&amp;COUNTIFS($B$2:B2057,B2057,$I$2:I2057,TRUE))</f>
        <v/>
      </c>
    </row>
    <row r="2058" spans="1:10">
      <c r="A2058" s="6" t="s">
        <v>1065</v>
      </c>
      <c r="B2058" s="6" t="s">
        <v>678</v>
      </c>
      <c r="C2058" s="6">
        <v>1</v>
      </c>
      <c r="D2058" s="6">
        <v>1</v>
      </c>
      <c r="E2058" s="46" t="str">
        <f t="shared" si="99"/>
        <v>기사임</v>
      </c>
      <c r="F2058" s="81">
        <f>IF(E2058="기사임",(COUNTIF($B$2:B2058,B2058)-COUNTIFS($B$2:B2057,B2058,$E$2:E2057,"")),"")</f>
        <v>85</v>
      </c>
      <c r="G2058" s="46" t="str">
        <f>IF(F2058=1,COUNTIF($F$1:F2058,1),"")</f>
        <v/>
      </c>
      <c r="H2058" s="46">
        <f t="shared" si="100"/>
        <v>0</v>
      </c>
      <c r="I2058" s="46" t="b">
        <f t="shared" si="101"/>
        <v>0</v>
      </c>
      <c r="J2058" s="46" t="str">
        <f>IF(I2058=FALSE,"",B2058&amp;"@"&amp;COUNTIFS($B$2:B2058,B2058,$I$2:I2058,TRUE))</f>
        <v/>
      </c>
    </row>
    <row r="2059" spans="1:10">
      <c r="A2059" s="6" t="s">
        <v>1065</v>
      </c>
      <c r="B2059" s="6" t="s">
        <v>686</v>
      </c>
      <c r="C2059" s="6">
        <v>1</v>
      </c>
      <c r="D2059" s="6">
        <v>1</v>
      </c>
      <c r="E2059" s="46" t="str">
        <f t="shared" si="99"/>
        <v>기사임</v>
      </c>
      <c r="F2059" s="81">
        <f>IF(E2059="기사임",(COUNTIF($B$2:B2059,B2059)-COUNTIFS($B$2:B2058,B2059,$E$2:E2058,"")),"")</f>
        <v>18</v>
      </c>
      <c r="G2059" s="46" t="str">
        <f>IF(F2059=1,COUNTIF($F$1:F2059,1),"")</f>
        <v/>
      </c>
      <c r="H2059" s="46">
        <f t="shared" si="100"/>
        <v>0</v>
      </c>
      <c r="I2059" s="46" t="b">
        <f t="shared" si="101"/>
        <v>0</v>
      </c>
      <c r="J2059" s="46" t="str">
        <f>IF(I2059=FALSE,"",B2059&amp;"@"&amp;COUNTIFS($B$2:B2059,B2059,$I$2:I2059,TRUE))</f>
        <v/>
      </c>
    </row>
    <row r="2060" spans="1:10">
      <c r="A2060" s="6" t="s">
        <v>1065</v>
      </c>
      <c r="B2060" s="6" t="s">
        <v>680</v>
      </c>
      <c r="C2060" s="6">
        <v>1</v>
      </c>
      <c r="D2060" s="6">
        <v>2</v>
      </c>
      <c r="E2060" s="46" t="str">
        <f t="shared" si="99"/>
        <v>기사임</v>
      </c>
      <c r="F2060" s="81">
        <f>IF(E2060="기사임",(COUNTIF($B$2:B2060,B2060)-COUNTIFS($B$2:B2059,B2060,$E$2:E2059,"")),"")</f>
        <v>116</v>
      </c>
      <c r="G2060" s="46" t="str">
        <f>IF(F2060=1,COUNTIF($F$1:F2060,1),"")</f>
        <v/>
      </c>
      <c r="H2060" s="46">
        <f t="shared" si="100"/>
        <v>0</v>
      </c>
      <c r="I2060" s="46" t="b">
        <f t="shared" si="101"/>
        <v>0</v>
      </c>
      <c r="J2060" s="46" t="str">
        <f>IF(I2060=FALSE,"",B2060&amp;"@"&amp;COUNTIFS($B$2:B2060,B2060,$I$2:I2060,TRUE))</f>
        <v/>
      </c>
    </row>
    <row r="2061" spans="1:10">
      <c r="A2061" s="6" t="s">
        <v>1065</v>
      </c>
      <c r="B2061" s="6" t="s">
        <v>675</v>
      </c>
      <c r="C2061" s="6">
        <v>1</v>
      </c>
      <c r="D2061" s="6">
        <v>2</v>
      </c>
      <c r="E2061" s="46" t="str">
        <f t="shared" si="99"/>
        <v>기사임</v>
      </c>
      <c r="F2061" s="81">
        <f>IF(E2061="기사임",(COUNTIF($B$2:B2061,B2061)-COUNTIFS($B$2:B2060,B2061,$E$2:E2060,"")),"")</f>
        <v>208</v>
      </c>
      <c r="G2061" s="46" t="str">
        <f>IF(F2061=1,COUNTIF($F$1:F2061,1),"")</f>
        <v/>
      </c>
      <c r="H2061" s="46">
        <f t="shared" si="100"/>
        <v>1</v>
      </c>
      <c r="I2061" s="46" t="b">
        <f t="shared" si="101"/>
        <v>1</v>
      </c>
      <c r="J2061" s="46" t="str">
        <f>IF(I2061=FALSE,"",B2061&amp;"@"&amp;COUNTIFS($B$2:B2061,B2061,$I$2:I2061,TRUE))</f>
        <v>South Korea@208</v>
      </c>
    </row>
    <row r="2062" spans="1:10">
      <c r="A2062" s="6" t="s">
        <v>1065</v>
      </c>
      <c r="B2062" s="6" t="s">
        <v>709</v>
      </c>
      <c r="C2062" s="6">
        <v>1</v>
      </c>
      <c r="D2062" s="6">
        <v>1</v>
      </c>
      <c r="E2062" s="46" t="str">
        <f t="shared" si="99"/>
        <v>기사임</v>
      </c>
      <c r="F2062" s="81">
        <f>IF(E2062="기사임",(COUNTIF($B$2:B2062,B2062)-COUNTIFS($B$2:B2061,B2062,$E$2:E2061,"")),"")</f>
        <v>7</v>
      </c>
      <c r="G2062" s="46" t="str">
        <f>IF(F2062=1,COUNTIF($F$1:F2062,1),"")</f>
        <v/>
      </c>
      <c r="H2062" s="46">
        <f t="shared" si="100"/>
        <v>0</v>
      </c>
      <c r="I2062" s="46" t="b">
        <f t="shared" si="101"/>
        <v>0</v>
      </c>
      <c r="J2062" s="46" t="str">
        <f>IF(I2062=FALSE,"",B2062&amp;"@"&amp;COUNTIFS($B$2:B2062,B2062,$I$2:I2062,TRUE))</f>
        <v/>
      </c>
    </row>
    <row r="2063" spans="1:10">
      <c r="A2063" s="6" t="s">
        <v>1065</v>
      </c>
      <c r="B2063" s="6" t="s">
        <v>696</v>
      </c>
      <c r="C2063" s="6">
        <v>1</v>
      </c>
      <c r="D2063" s="6">
        <v>1</v>
      </c>
      <c r="E2063" s="46" t="str">
        <f t="shared" si="99"/>
        <v>기사임</v>
      </c>
      <c r="F2063" s="81">
        <f>IF(E2063="기사임",(COUNTIF($B$2:B2063,B2063)-COUNTIFS($B$2:B2062,B2063,$E$2:E2062,"")),"")</f>
        <v>9</v>
      </c>
      <c r="G2063" s="46" t="str">
        <f>IF(F2063=1,COUNTIF($F$1:F2063,1),"")</f>
        <v/>
      </c>
      <c r="H2063" s="46">
        <f t="shared" si="100"/>
        <v>0</v>
      </c>
      <c r="I2063" s="46" t="b">
        <f t="shared" si="101"/>
        <v>0</v>
      </c>
      <c r="J2063" s="46" t="str">
        <f>IF(I2063=FALSE,"",B2063&amp;"@"&amp;COUNTIFS($B$2:B2063,B2063,$I$2:I2063,TRUE))</f>
        <v/>
      </c>
    </row>
    <row r="2064" spans="1:10">
      <c r="A2064" s="6" t="s">
        <v>1065</v>
      </c>
      <c r="B2064" s="6" t="s">
        <v>690</v>
      </c>
      <c r="C2064" s="6">
        <v>1</v>
      </c>
      <c r="D2064" s="6">
        <v>1</v>
      </c>
      <c r="E2064" s="46" t="str">
        <f t="shared" si="99"/>
        <v>기사임</v>
      </c>
      <c r="F2064" s="81">
        <f>IF(E2064="기사임",(COUNTIF($B$2:B2064,B2064)-COUNTIFS($B$2:B2063,B2064,$E$2:E2063,"")),"")</f>
        <v>71</v>
      </c>
      <c r="G2064" s="46" t="str">
        <f>IF(F2064=1,COUNTIF($F$1:F2064,1),"")</f>
        <v/>
      </c>
      <c r="H2064" s="46">
        <f t="shared" si="100"/>
        <v>0</v>
      </c>
      <c r="I2064" s="46" t="b">
        <f t="shared" si="101"/>
        <v>0</v>
      </c>
      <c r="J2064" s="46" t="str">
        <f>IF(I2064=FALSE,"",B2064&amp;"@"&amp;COUNTIFS($B$2:B2064,B2064,$I$2:I2064,TRUE))</f>
        <v/>
      </c>
    </row>
    <row r="2065" spans="1:10">
      <c r="A2065" s="6" t="s">
        <v>1070</v>
      </c>
      <c r="B2065" s="6" t="s">
        <v>681</v>
      </c>
      <c r="C2065" s="6">
        <v>1</v>
      </c>
      <c r="D2065" s="6">
        <v>1</v>
      </c>
      <c r="E2065" s="46" t="str">
        <f t="shared" si="99"/>
        <v>기사임</v>
      </c>
      <c r="F2065" s="81">
        <f>IF(E2065="기사임",(COUNTIF($B$2:B2065,B2065)-COUNTIFS($B$2:B2064,B2065,$E$2:E2064,"")),"")</f>
        <v>51</v>
      </c>
      <c r="G2065" s="46" t="str">
        <f>IF(F2065=1,COUNTIF($F$1:F2065,1),"")</f>
        <v/>
      </c>
      <c r="H2065" s="46">
        <f t="shared" si="100"/>
        <v>0</v>
      </c>
      <c r="I2065" s="46" t="b">
        <f t="shared" si="101"/>
        <v>0</v>
      </c>
      <c r="J2065" s="46" t="str">
        <f>IF(I2065=FALSE,"",B2065&amp;"@"&amp;COUNTIFS($B$2:B2065,B2065,$I$2:I2065,TRUE))</f>
        <v/>
      </c>
    </row>
    <row r="2066" spans="1:10">
      <c r="A2066" s="6" t="s">
        <v>1070</v>
      </c>
      <c r="B2066" s="6" t="s">
        <v>685</v>
      </c>
      <c r="C2066" s="6">
        <v>1</v>
      </c>
      <c r="D2066" s="6">
        <v>1</v>
      </c>
      <c r="E2066" s="46" t="str">
        <f t="shared" si="99"/>
        <v>기사임</v>
      </c>
      <c r="F2066" s="81">
        <f>IF(E2066="기사임",(COUNTIF($B$2:B2066,B2066)-COUNTIFS($B$2:B2065,B2066,$E$2:E2065,"")),"")</f>
        <v>29</v>
      </c>
      <c r="G2066" s="46" t="str">
        <f>IF(F2066=1,COUNTIF($F$1:F2066,1),"")</f>
        <v/>
      </c>
      <c r="H2066" s="46">
        <f t="shared" si="100"/>
        <v>0</v>
      </c>
      <c r="I2066" s="46" t="b">
        <f t="shared" si="101"/>
        <v>0</v>
      </c>
      <c r="J2066" s="46" t="str">
        <f>IF(I2066=FALSE,"",B2066&amp;"@"&amp;COUNTIFS($B$2:B2066,B2066,$I$2:I2066,TRUE))</f>
        <v/>
      </c>
    </row>
    <row r="2067" spans="1:10">
      <c r="A2067" s="6" t="s">
        <v>1070</v>
      </c>
      <c r="B2067" s="6" t="s">
        <v>690</v>
      </c>
      <c r="C2067" s="6">
        <v>1</v>
      </c>
      <c r="D2067" s="6">
        <v>1</v>
      </c>
      <c r="E2067" s="46" t="str">
        <f t="shared" si="99"/>
        <v>기사임</v>
      </c>
      <c r="F2067" s="81">
        <f>IF(E2067="기사임",(COUNTIF($B$2:B2067,B2067)-COUNTIFS($B$2:B2066,B2067,$E$2:E2066,"")),"")</f>
        <v>72</v>
      </c>
      <c r="G2067" s="46" t="str">
        <f>IF(F2067=1,COUNTIF($F$1:F2067,1),"")</f>
        <v/>
      </c>
      <c r="H2067" s="46">
        <f t="shared" si="100"/>
        <v>0</v>
      </c>
      <c r="I2067" s="46" t="b">
        <f t="shared" si="101"/>
        <v>0</v>
      </c>
      <c r="J2067" s="46" t="str">
        <f>IF(I2067=FALSE,"",B2067&amp;"@"&amp;COUNTIFS($B$2:B2067,B2067,$I$2:I2067,TRUE))</f>
        <v/>
      </c>
    </row>
    <row r="2068" spans="1:10">
      <c r="A2068" s="6" t="s">
        <v>1070</v>
      </c>
      <c r="B2068" s="6" t="s">
        <v>676</v>
      </c>
      <c r="C2068" s="6">
        <v>1</v>
      </c>
      <c r="D2068" s="6">
        <v>2</v>
      </c>
      <c r="E2068" s="46" t="str">
        <f t="shared" si="99"/>
        <v>기사임</v>
      </c>
      <c r="F2068" s="81">
        <f>IF(E2068="기사임",(COUNTIF($B$2:B2068,B2068)-COUNTIFS($B$2:B2067,B2068,$E$2:E2067,"")),"")</f>
        <v>192</v>
      </c>
      <c r="G2068" s="46" t="str">
        <f>IF(F2068=1,COUNTIF($F$1:F2068,1),"")</f>
        <v/>
      </c>
      <c r="H2068" s="46">
        <f t="shared" si="100"/>
        <v>0</v>
      </c>
      <c r="I2068" s="46" t="b">
        <f t="shared" si="101"/>
        <v>0</v>
      </c>
      <c r="J2068" s="46" t="str">
        <f>IF(I2068=FALSE,"",B2068&amp;"@"&amp;COUNTIFS($B$2:B2068,B2068,$I$2:I2068,TRUE))</f>
        <v/>
      </c>
    </row>
    <row r="2069" spans="1:10">
      <c r="A2069" s="6" t="s">
        <v>1072</v>
      </c>
      <c r="B2069" s="6" t="s">
        <v>680</v>
      </c>
      <c r="C2069" s="6">
        <v>1</v>
      </c>
      <c r="D2069" s="6">
        <v>1</v>
      </c>
      <c r="E2069" s="46" t="str">
        <f t="shared" si="99"/>
        <v>기사임</v>
      </c>
      <c r="F2069" s="81">
        <f>IF(E2069="기사임",(COUNTIF($B$2:B2069,B2069)-COUNTIFS($B$2:B2068,B2069,$E$2:E2068,"")),"")</f>
        <v>117</v>
      </c>
      <c r="G2069" s="46" t="str">
        <f>IF(F2069=1,COUNTIF($F$1:F2069,1),"")</f>
        <v/>
      </c>
      <c r="H2069" s="46">
        <f t="shared" si="100"/>
        <v>0</v>
      </c>
      <c r="I2069" s="46" t="b">
        <f t="shared" si="101"/>
        <v>0</v>
      </c>
      <c r="J2069" s="46" t="str">
        <f>IF(I2069=FALSE,"",B2069&amp;"@"&amp;COUNTIFS($B$2:B2069,B2069,$I$2:I2069,TRUE))</f>
        <v/>
      </c>
    </row>
    <row r="2070" spans="1:10">
      <c r="A2070" s="6" t="s">
        <v>2204</v>
      </c>
      <c r="B2070" s="6" t="s">
        <v>677</v>
      </c>
      <c r="C2070" s="6">
        <v>1</v>
      </c>
      <c r="D2070" s="6">
        <v>1</v>
      </c>
      <c r="E2070" s="46" t="str">
        <f t="shared" si="99"/>
        <v>기사임</v>
      </c>
      <c r="F2070" s="81">
        <f>IF(E2070="기사임",(COUNTIF($B$2:B2070,B2070)-COUNTIFS($B$2:B2069,B2070,$E$2:E2069,"")),"")</f>
        <v>157</v>
      </c>
      <c r="G2070" s="46" t="str">
        <f>IF(F2070=1,COUNTIF($F$1:F2070,1),"")</f>
        <v/>
      </c>
      <c r="H2070" s="46">
        <f t="shared" si="100"/>
        <v>0</v>
      </c>
      <c r="I2070" s="46" t="b">
        <f t="shared" si="101"/>
        <v>0</v>
      </c>
      <c r="J2070" s="46" t="str">
        <f>IF(I2070=FALSE,"",B2070&amp;"@"&amp;COUNTIFS($B$2:B2070,B2070,$I$2:I2070,TRUE))</f>
        <v/>
      </c>
    </row>
    <row r="2071" spans="1:10">
      <c r="A2071" s="6" t="s">
        <v>1069</v>
      </c>
      <c r="B2071" s="6" t="s">
        <v>685</v>
      </c>
      <c r="C2071" s="6">
        <v>1</v>
      </c>
      <c r="D2071" s="6">
        <v>1</v>
      </c>
      <c r="E2071" s="46" t="str">
        <f t="shared" si="99"/>
        <v>기사임</v>
      </c>
      <c r="F2071" s="81">
        <f>IF(E2071="기사임",(COUNTIF($B$2:B2071,B2071)-COUNTIFS($B$2:B2070,B2071,$E$2:E2070,"")),"")</f>
        <v>30</v>
      </c>
      <c r="G2071" s="46" t="str">
        <f>IF(F2071=1,COUNTIF($F$1:F2071,1),"")</f>
        <v/>
      </c>
      <c r="H2071" s="46">
        <f t="shared" si="100"/>
        <v>0</v>
      </c>
      <c r="I2071" s="46" t="b">
        <f t="shared" si="101"/>
        <v>0</v>
      </c>
      <c r="J2071" s="46" t="str">
        <f>IF(I2071=FALSE,"",B2071&amp;"@"&amp;COUNTIFS($B$2:B2071,B2071,$I$2:I2071,TRUE))</f>
        <v/>
      </c>
    </row>
    <row r="2072" spans="1:10">
      <c r="A2072" s="6" t="s">
        <v>1069</v>
      </c>
      <c r="B2072" s="6" t="s">
        <v>677</v>
      </c>
      <c r="C2072" s="6">
        <v>1</v>
      </c>
      <c r="D2072" s="6">
        <v>2</v>
      </c>
      <c r="E2072" s="46" t="str">
        <f t="shared" si="99"/>
        <v>기사임</v>
      </c>
      <c r="F2072" s="81">
        <f>IF(E2072="기사임",(COUNTIF($B$2:B2072,B2072)-COUNTIFS($B$2:B2071,B2072,$E$2:E2071,"")),"")</f>
        <v>158</v>
      </c>
      <c r="G2072" s="46" t="str">
        <f>IF(F2072=1,COUNTIF($F$1:F2072,1),"")</f>
        <v/>
      </c>
      <c r="H2072" s="46">
        <f t="shared" si="100"/>
        <v>0</v>
      </c>
      <c r="I2072" s="46" t="b">
        <f t="shared" si="101"/>
        <v>0</v>
      </c>
      <c r="J2072" s="46" t="str">
        <f>IF(I2072=FALSE,"",B2072&amp;"@"&amp;COUNTIFS($B$2:B2072,B2072,$I$2:I2072,TRUE))</f>
        <v/>
      </c>
    </row>
    <row r="2073" spans="1:10">
      <c r="A2073" s="6" t="s">
        <v>1069</v>
      </c>
      <c r="B2073" s="6" t="s">
        <v>678</v>
      </c>
      <c r="C2073" s="6">
        <v>1</v>
      </c>
      <c r="D2073" s="6">
        <v>1</v>
      </c>
      <c r="E2073" s="46" t="str">
        <f t="shared" si="99"/>
        <v>기사임</v>
      </c>
      <c r="F2073" s="81">
        <f>IF(E2073="기사임",(COUNTIF($B$2:B2073,B2073)-COUNTIFS($B$2:B2072,B2073,$E$2:E2072,"")),"")</f>
        <v>86</v>
      </c>
      <c r="G2073" s="46" t="str">
        <f>IF(F2073=1,COUNTIF($F$1:F2073,1),"")</f>
        <v/>
      </c>
      <c r="H2073" s="46">
        <f t="shared" si="100"/>
        <v>0</v>
      </c>
      <c r="I2073" s="46" t="b">
        <f t="shared" si="101"/>
        <v>0</v>
      </c>
      <c r="J2073" s="46" t="str">
        <f>IF(I2073=FALSE,"",B2073&amp;"@"&amp;COUNTIFS($B$2:B2073,B2073,$I$2:I2073,TRUE))</f>
        <v/>
      </c>
    </row>
    <row r="2074" spans="1:10">
      <c r="A2074" s="6" t="s">
        <v>1068</v>
      </c>
      <c r="B2074" s="6" t="s">
        <v>1571</v>
      </c>
      <c r="C2074" s="6">
        <v>1</v>
      </c>
      <c r="D2074" s="6">
        <v>1</v>
      </c>
      <c r="E2074" s="46" t="str">
        <f t="shared" si="99"/>
        <v>기사임</v>
      </c>
      <c r="F2074" s="81">
        <f>IF(E2074="기사임",(COUNTIF($B$2:B2074,B2074)-COUNTIFS($B$2:B2073,B2074,$E$2:E2073,"")),"")</f>
        <v>1</v>
      </c>
      <c r="G2074" s="46">
        <f>IF(F2074=1,COUNTIF($F$1:F2074,1),"")</f>
        <v>85</v>
      </c>
      <c r="H2074" s="46">
        <f t="shared" si="100"/>
        <v>0</v>
      </c>
      <c r="I2074" s="46" t="b">
        <f t="shared" si="101"/>
        <v>0</v>
      </c>
      <c r="J2074" s="46" t="str">
        <f>IF(I2074=FALSE,"",B2074&amp;"@"&amp;COUNTIFS($B$2:B2074,B2074,$I$2:I2074,TRUE))</f>
        <v/>
      </c>
    </row>
    <row r="2075" spans="1:10">
      <c r="A2075" s="6" t="s">
        <v>1068</v>
      </c>
      <c r="B2075" s="6" t="s">
        <v>680</v>
      </c>
      <c r="C2075" s="6">
        <v>1</v>
      </c>
      <c r="D2075" s="6">
        <v>1</v>
      </c>
      <c r="E2075" s="46" t="str">
        <f t="shared" si="99"/>
        <v>기사임</v>
      </c>
      <c r="F2075" s="81">
        <f>IF(E2075="기사임",(COUNTIF($B$2:B2075,B2075)-COUNTIFS($B$2:B2074,B2075,$E$2:E2074,"")),"")</f>
        <v>118</v>
      </c>
      <c r="G2075" s="46" t="str">
        <f>IF(F2075=1,COUNTIF($F$1:F2075,1),"")</f>
        <v/>
      </c>
      <c r="H2075" s="46">
        <f t="shared" si="100"/>
        <v>0</v>
      </c>
      <c r="I2075" s="46" t="b">
        <f t="shared" si="101"/>
        <v>0</v>
      </c>
      <c r="J2075" s="46" t="str">
        <f>IF(I2075=FALSE,"",B2075&amp;"@"&amp;COUNTIFS($B$2:B2075,B2075,$I$2:I2075,TRUE))</f>
        <v/>
      </c>
    </row>
    <row r="2076" spans="1:10">
      <c r="A2076" s="6" t="s">
        <v>1068</v>
      </c>
      <c r="B2076" s="6" t="s">
        <v>695</v>
      </c>
      <c r="C2076" s="6">
        <v>1</v>
      </c>
      <c r="D2076" s="6">
        <v>2</v>
      </c>
      <c r="E2076" s="46" t="str">
        <f t="shared" si="99"/>
        <v>기사임</v>
      </c>
      <c r="F2076" s="81">
        <f>IF(E2076="기사임",(COUNTIF($B$2:B2076,B2076)-COUNTIFS($B$2:B2075,B2076,$E$2:E2075,"")),"")</f>
        <v>25</v>
      </c>
      <c r="G2076" s="46" t="str">
        <f>IF(F2076=1,COUNTIF($F$1:F2076,1),"")</f>
        <v/>
      </c>
      <c r="H2076" s="46">
        <f t="shared" si="100"/>
        <v>0</v>
      </c>
      <c r="I2076" s="46" t="b">
        <f t="shared" si="101"/>
        <v>0</v>
      </c>
      <c r="J2076" s="46" t="str">
        <f>IF(I2076=FALSE,"",B2076&amp;"@"&amp;COUNTIFS($B$2:B2076,B2076,$I$2:I2076,TRUE))</f>
        <v/>
      </c>
    </row>
    <row r="2077" spans="1:10">
      <c r="A2077" s="6" t="s">
        <v>1071</v>
      </c>
      <c r="B2077" s="6" t="s">
        <v>685</v>
      </c>
      <c r="C2077" s="6">
        <v>1</v>
      </c>
      <c r="D2077" s="6">
        <v>1</v>
      </c>
      <c r="E2077" s="46" t="str">
        <f t="shared" si="99"/>
        <v>기사임</v>
      </c>
      <c r="F2077" s="81">
        <f>IF(E2077="기사임",(COUNTIF($B$2:B2077,B2077)-COUNTIFS($B$2:B2076,B2077,$E$2:E2076,"")),"")</f>
        <v>31</v>
      </c>
      <c r="G2077" s="46" t="str">
        <f>IF(F2077=1,COUNTIF($F$1:F2077,1),"")</f>
        <v/>
      </c>
      <c r="H2077" s="46">
        <f t="shared" si="100"/>
        <v>0</v>
      </c>
      <c r="I2077" s="46" t="b">
        <f t="shared" si="101"/>
        <v>0</v>
      </c>
      <c r="J2077" s="46" t="str">
        <f>IF(I2077=FALSE,"",B2077&amp;"@"&amp;COUNTIFS($B$2:B2077,B2077,$I$2:I2077,TRUE))</f>
        <v/>
      </c>
    </row>
    <row r="2078" spans="1:10">
      <c r="A2078" s="6" t="s">
        <v>1071</v>
      </c>
      <c r="B2078" s="6" t="s">
        <v>679</v>
      </c>
      <c r="C2078" s="6">
        <v>1</v>
      </c>
      <c r="D2078" s="6">
        <v>1</v>
      </c>
      <c r="E2078" s="46" t="str">
        <f t="shared" si="99"/>
        <v>기사임</v>
      </c>
      <c r="F2078" s="81">
        <f>IF(E2078="기사임",(COUNTIF($B$2:B2078,B2078)-COUNTIFS($B$2:B2077,B2078,$E$2:E2077,"")),"")</f>
        <v>50</v>
      </c>
      <c r="G2078" s="46" t="str">
        <f>IF(F2078=1,COUNTIF($F$1:F2078,1),"")</f>
        <v/>
      </c>
      <c r="H2078" s="46">
        <f t="shared" si="100"/>
        <v>0</v>
      </c>
      <c r="I2078" s="46" t="b">
        <f t="shared" si="101"/>
        <v>0</v>
      </c>
      <c r="J2078" s="46" t="str">
        <f>IF(I2078=FALSE,"",B2078&amp;"@"&amp;COUNTIFS($B$2:B2078,B2078,$I$2:I2078,TRUE))</f>
        <v/>
      </c>
    </row>
    <row r="2079" spans="1:10">
      <c r="A2079" s="6" t="s">
        <v>1071</v>
      </c>
      <c r="B2079" s="6" t="s">
        <v>688</v>
      </c>
      <c r="C2079" s="6">
        <v>1</v>
      </c>
      <c r="D2079" s="6">
        <v>1</v>
      </c>
      <c r="E2079" s="46" t="str">
        <f t="shared" si="99"/>
        <v>기사임</v>
      </c>
      <c r="F2079" s="81">
        <f>IF(E2079="기사임",(COUNTIF($B$2:B2079,B2079)-COUNTIFS($B$2:B2078,B2079,$E$2:E2078,"")),"")</f>
        <v>64</v>
      </c>
      <c r="G2079" s="46" t="str">
        <f>IF(F2079=1,COUNTIF($F$1:F2079,1),"")</f>
        <v/>
      </c>
      <c r="H2079" s="46">
        <f t="shared" si="100"/>
        <v>0</v>
      </c>
      <c r="I2079" s="46" t="b">
        <f t="shared" si="101"/>
        <v>0</v>
      </c>
      <c r="J2079" s="46" t="str">
        <f>IF(I2079=FALSE,"",B2079&amp;"@"&amp;COUNTIFS($B$2:B2079,B2079,$I$2:I2079,TRUE))</f>
        <v/>
      </c>
    </row>
    <row r="2080" spans="1:10">
      <c r="A2080" s="6" t="s">
        <v>1071</v>
      </c>
      <c r="B2080" s="6" t="s">
        <v>700</v>
      </c>
      <c r="C2080" s="6">
        <v>1</v>
      </c>
      <c r="D2080" s="6">
        <v>1</v>
      </c>
      <c r="E2080" s="46" t="str">
        <f t="shared" si="99"/>
        <v>기사임</v>
      </c>
      <c r="F2080" s="81">
        <f>IF(E2080="기사임",(COUNTIF($B$2:B2080,B2080)-COUNTIFS($B$2:B2079,B2080,$E$2:E2079,"")),"")</f>
        <v>20</v>
      </c>
      <c r="G2080" s="46" t="str">
        <f>IF(F2080=1,COUNTIF($F$1:F2080,1),"")</f>
        <v/>
      </c>
      <c r="H2080" s="46">
        <f t="shared" si="100"/>
        <v>0</v>
      </c>
      <c r="I2080" s="46" t="b">
        <f t="shared" si="101"/>
        <v>0</v>
      </c>
      <c r="J2080" s="46" t="str">
        <f>IF(I2080=FALSE,"",B2080&amp;"@"&amp;COUNTIFS($B$2:B2080,B2080,$I$2:I2080,TRUE))</f>
        <v/>
      </c>
    </row>
    <row r="2081" spans="1:10">
      <c r="A2081" s="6" t="s">
        <v>1071</v>
      </c>
      <c r="B2081" s="6" t="s">
        <v>680</v>
      </c>
      <c r="C2081" s="6">
        <v>1</v>
      </c>
      <c r="D2081" s="6">
        <v>2</v>
      </c>
      <c r="E2081" s="46" t="str">
        <f t="shared" si="99"/>
        <v>기사임</v>
      </c>
      <c r="F2081" s="81">
        <f>IF(E2081="기사임",(COUNTIF($B$2:B2081,B2081)-COUNTIFS($B$2:B2080,B2081,$E$2:E2080,"")),"")</f>
        <v>119</v>
      </c>
      <c r="G2081" s="46" t="str">
        <f>IF(F2081=1,COUNTIF($F$1:F2081,1),"")</f>
        <v/>
      </c>
      <c r="H2081" s="46">
        <f t="shared" si="100"/>
        <v>0</v>
      </c>
      <c r="I2081" s="46" t="b">
        <f t="shared" si="101"/>
        <v>0</v>
      </c>
      <c r="J2081" s="46" t="str">
        <f>IF(I2081=FALSE,"",B2081&amp;"@"&amp;COUNTIFS($B$2:B2081,B2081,$I$2:I2081,TRUE))</f>
        <v/>
      </c>
    </row>
    <row r="2082" spans="1:10">
      <c r="A2082" s="6" t="s">
        <v>1071</v>
      </c>
      <c r="B2082" s="6" t="s">
        <v>675</v>
      </c>
      <c r="C2082" s="6">
        <v>1</v>
      </c>
      <c r="D2082" s="6">
        <v>1</v>
      </c>
      <c r="E2082" s="46" t="str">
        <f t="shared" si="99"/>
        <v>기사임</v>
      </c>
      <c r="F2082" s="81">
        <f>IF(E2082="기사임",(COUNTIF($B$2:B2082,B2082)-COUNTIFS($B$2:B2081,B2082,$E$2:E2081,"")),"")</f>
        <v>209</v>
      </c>
      <c r="G2082" s="46" t="str">
        <f>IF(F2082=1,COUNTIF($F$1:F2082,1),"")</f>
        <v/>
      </c>
      <c r="H2082" s="46">
        <f t="shared" si="100"/>
        <v>1</v>
      </c>
      <c r="I2082" s="46" t="b">
        <f t="shared" si="101"/>
        <v>1</v>
      </c>
      <c r="J2082" s="46" t="str">
        <f>IF(I2082=FALSE,"",B2082&amp;"@"&amp;COUNTIFS($B$2:B2082,B2082,$I$2:I2082,TRUE))</f>
        <v>South Korea@209</v>
      </c>
    </row>
    <row r="2083" spans="1:10">
      <c r="A2083" s="6" t="s">
        <v>1071</v>
      </c>
      <c r="B2083" s="6" t="s">
        <v>696</v>
      </c>
      <c r="C2083" s="6">
        <v>1</v>
      </c>
      <c r="D2083" s="6">
        <v>1</v>
      </c>
      <c r="E2083" s="46" t="str">
        <f t="shared" si="99"/>
        <v>기사임</v>
      </c>
      <c r="F2083" s="81">
        <f>IF(E2083="기사임",(COUNTIF($B$2:B2083,B2083)-COUNTIFS($B$2:B2082,B2083,$E$2:E2082,"")),"")</f>
        <v>10</v>
      </c>
      <c r="G2083" s="46" t="str">
        <f>IF(F2083=1,COUNTIF($F$1:F2083,1),"")</f>
        <v/>
      </c>
      <c r="H2083" s="46">
        <f t="shared" si="100"/>
        <v>0</v>
      </c>
      <c r="I2083" s="46" t="b">
        <f t="shared" si="101"/>
        <v>0</v>
      </c>
      <c r="J2083" s="46" t="str">
        <f>IF(I2083=FALSE,"",B2083&amp;"@"&amp;COUNTIFS($B$2:B2083,B2083,$I$2:I2083,TRUE))</f>
        <v/>
      </c>
    </row>
    <row r="2084" spans="1:10">
      <c r="A2084" s="6" t="s">
        <v>1071</v>
      </c>
      <c r="B2084" s="6" t="s">
        <v>690</v>
      </c>
      <c r="C2084" s="6">
        <v>1</v>
      </c>
      <c r="D2084" s="6">
        <v>1</v>
      </c>
      <c r="E2084" s="46" t="str">
        <f t="shared" si="99"/>
        <v>기사임</v>
      </c>
      <c r="F2084" s="81">
        <f>IF(E2084="기사임",(COUNTIF($B$2:B2084,B2084)-COUNTIFS($B$2:B2083,B2084,$E$2:E2083,"")),"")</f>
        <v>73</v>
      </c>
      <c r="G2084" s="46" t="str">
        <f>IF(F2084=1,COUNTIF($F$1:F2084,1),"")</f>
        <v/>
      </c>
      <c r="H2084" s="46">
        <f t="shared" si="100"/>
        <v>0</v>
      </c>
      <c r="I2084" s="46" t="b">
        <f t="shared" si="101"/>
        <v>0</v>
      </c>
      <c r="J2084" s="46" t="str">
        <f>IF(I2084=FALSE,"",B2084&amp;"@"&amp;COUNTIFS($B$2:B2084,B2084,$I$2:I2084,TRUE))</f>
        <v/>
      </c>
    </row>
    <row r="2085" spans="1:10">
      <c r="A2085" s="6" t="s">
        <v>1071</v>
      </c>
      <c r="B2085" s="6" t="s">
        <v>676</v>
      </c>
      <c r="C2085" s="6">
        <v>1</v>
      </c>
      <c r="D2085" s="6">
        <v>2</v>
      </c>
      <c r="E2085" s="46" t="str">
        <f t="shared" si="99"/>
        <v>기사임</v>
      </c>
      <c r="F2085" s="81">
        <f>IF(E2085="기사임",(COUNTIF($B$2:B2085,B2085)-COUNTIFS($B$2:B2084,B2085,$E$2:E2084,"")),"")</f>
        <v>193</v>
      </c>
      <c r="G2085" s="46" t="str">
        <f>IF(F2085=1,COUNTIF($F$1:F2085,1),"")</f>
        <v/>
      </c>
      <c r="H2085" s="46">
        <f t="shared" si="100"/>
        <v>0</v>
      </c>
      <c r="I2085" s="46" t="b">
        <f t="shared" si="101"/>
        <v>0</v>
      </c>
      <c r="J2085" s="46" t="str">
        <f>IF(I2085=FALSE,"",B2085&amp;"@"&amp;COUNTIFS($B$2:B2085,B2085,$I$2:I2085,TRUE))</f>
        <v/>
      </c>
    </row>
    <row r="2086" spans="1:10">
      <c r="A2086" s="6" t="s">
        <v>1066</v>
      </c>
      <c r="B2086" s="6" t="s">
        <v>721</v>
      </c>
      <c r="C2086" s="6">
        <v>1</v>
      </c>
      <c r="D2086" s="6">
        <v>1</v>
      </c>
      <c r="E2086" s="46" t="str">
        <f t="shared" si="99"/>
        <v>기사임</v>
      </c>
      <c r="F2086" s="81">
        <f>IF(E2086="기사임",(COUNTIF($B$2:B2086,B2086)-COUNTIFS($B$2:B2085,B2086,$E$2:E2085,"")),"")</f>
        <v>12</v>
      </c>
      <c r="G2086" s="46" t="str">
        <f>IF(F2086=1,COUNTIF($F$1:F2086,1),"")</f>
        <v/>
      </c>
      <c r="H2086" s="46">
        <f t="shared" si="100"/>
        <v>0</v>
      </c>
      <c r="I2086" s="46" t="b">
        <f t="shared" si="101"/>
        <v>0</v>
      </c>
      <c r="J2086" s="46" t="str">
        <f>IF(I2086=FALSE,"",B2086&amp;"@"&amp;COUNTIFS($B$2:B2086,B2086,$I$2:I2086,TRUE))</f>
        <v/>
      </c>
    </row>
    <row r="2087" spans="1:10">
      <c r="A2087" s="6" t="s">
        <v>1066</v>
      </c>
      <c r="B2087" s="6" t="s">
        <v>718</v>
      </c>
      <c r="C2087" s="6">
        <v>1</v>
      </c>
      <c r="D2087" s="6">
        <v>1</v>
      </c>
      <c r="E2087" s="46" t="str">
        <f t="shared" si="99"/>
        <v>기사임</v>
      </c>
      <c r="F2087" s="81">
        <f>IF(E2087="기사임",(COUNTIF($B$2:B2087,B2087)-COUNTIFS($B$2:B2086,B2087,$E$2:E2086,"")),"")</f>
        <v>8</v>
      </c>
      <c r="G2087" s="46" t="str">
        <f>IF(F2087=1,COUNTIF($F$1:F2087,1),"")</f>
        <v/>
      </c>
      <c r="H2087" s="46">
        <f t="shared" si="100"/>
        <v>0</v>
      </c>
      <c r="I2087" s="46" t="b">
        <f t="shared" si="101"/>
        <v>0</v>
      </c>
      <c r="J2087" s="46" t="str">
        <f>IF(I2087=FALSE,"",B2087&amp;"@"&amp;COUNTIFS($B$2:B2087,B2087,$I$2:I2087,TRUE))</f>
        <v/>
      </c>
    </row>
    <row r="2088" spans="1:10">
      <c r="A2088" s="6" t="s">
        <v>1066</v>
      </c>
      <c r="B2088" s="6" t="s">
        <v>680</v>
      </c>
      <c r="C2088" s="6">
        <v>1</v>
      </c>
      <c r="D2088" s="6">
        <v>1</v>
      </c>
      <c r="E2088" s="46" t="str">
        <f t="shared" si="99"/>
        <v>기사임</v>
      </c>
      <c r="F2088" s="81">
        <f>IF(E2088="기사임",(COUNTIF($B$2:B2088,B2088)-COUNTIFS($B$2:B2087,B2088,$E$2:E2087,"")),"")</f>
        <v>120</v>
      </c>
      <c r="G2088" s="46" t="str">
        <f>IF(F2088=1,COUNTIF($F$1:F2088,1),"")</f>
        <v/>
      </c>
      <c r="H2088" s="46">
        <f t="shared" si="100"/>
        <v>0</v>
      </c>
      <c r="I2088" s="46" t="b">
        <f t="shared" si="101"/>
        <v>0</v>
      </c>
      <c r="J2088" s="46" t="str">
        <f>IF(I2088=FALSE,"",B2088&amp;"@"&amp;COUNTIFS($B$2:B2088,B2088,$I$2:I2088,TRUE))</f>
        <v/>
      </c>
    </row>
    <row r="2089" spans="1:10">
      <c r="A2089" s="6" t="s">
        <v>1066</v>
      </c>
      <c r="B2089" s="6" t="s">
        <v>675</v>
      </c>
      <c r="C2089" s="6">
        <v>1</v>
      </c>
      <c r="D2089" s="6">
        <v>1</v>
      </c>
      <c r="E2089" s="46" t="str">
        <f t="shared" si="99"/>
        <v>기사임</v>
      </c>
      <c r="F2089" s="81">
        <f>IF(E2089="기사임",(COUNTIF($B$2:B2089,B2089)-COUNTIFS($B$2:B2088,B2089,$E$2:E2088,"")),"")</f>
        <v>210</v>
      </c>
      <c r="G2089" s="46" t="str">
        <f>IF(F2089=1,COUNTIF($F$1:F2089,1),"")</f>
        <v/>
      </c>
      <c r="H2089" s="46">
        <f t="shared" si="100"/>
        <v>1</v>
      </c>
      <c r="I2089" s="46" t="b">
        <f t="shared" si="101"/>
        <v>1</v>
      </c>
      <c r="J2089" s="46" t="str">
        <f>IF(I2089=FALSE,"",B2089&amp;"@"&amp;COUNTIFS($B$2:B2089,B2089,$I$2:I2089,TRUE))</f>
        <v>South Korea@210</v>
      </c>
    </row>
    <row r="2090" spans="1:10">
      <c r="A2090" s="6" t="s">
        <v>1066</v>
      </c>
      <c r="B2090" s="6" t="s">
        <v>676</v>
      </c>
      <c r="C2090" s="6">
        <v>1</v>
      </c>
      <c r="D2090" s="6">
        <v>1</v>
      </c>
      <c r="E2090" s="46" t="str">
        <f t="shared" si="99"/>
        <v>기사임</v>
      </c>
      <c r="F2090" s="81">
        <f>IF(E2090="기사임",(COUNTIF($B$2:B2090,B2090)-COUNTIFS($B$2:B2089,B2090,$E$2:E2089,"")),"")</f>
        <v>194</v>
      </c>
      <c r="G2090" s="46" t="str">
        <f>IF(F2090=1,COUNTIF($F$1:F2090,1),"")</f>
        <v/>
      </c>
      <c r="H2090" s="46">
        <f t="shared" si="100"/>
        <v>0</v>
      </c>
      <c r="I2090" s="46" t="b">
        <f t="shared" si="101"/>
        <v>0</v>
      </c>
      <c r="J2090" s="46" t="str">
        <f>IF(I2090=FALSE,"",B2090&amp;"@"&amp;COUNTIFS($B$2:B2090,B2090,$I$2:I2090,TRUE))</f>
        <v/>
      </c>
    </row>
    <row r="2091" spans="1:10">
      <c r="A2091" s="6" t="s">
        <v>1308</v>
      </c>
      <c r="B2091" s="6" t="s">
        <v>677</v>
      </c>
      <c r="C2091" s="6">
        <v>1</v>
      </c>
      <c r="D2091" s="6">
        <v>1</v>
      </c>
      <c r="E2091" s="46" t="str">
        <f t="shared" si="99"/>
        <v>기사임</v>
      </c>
      <c r="F2091" s="81">
        <f>IF(E2091="기사임",(COUNTIF($B$2:B2091,B2091)-COUNTIFS($B$2:B2090,B2091,$E$2:E2090,"")),"")</f>
        <v>159</v>
      </c>
      <c r="G2091" s="46" t="str">
        <f>IF(F2091=1,COUNTIF($F$1:F2091,1),"")</f>
        <v/>
      </c>
      <c r="H2091" s="46">
        <f t="shared" si="100"/>
        <v>0</v>
      </c>
      <c r="I2091" s="46" t="b">
        <f t="shared" si="101"/>
        <v>0</v>
      </c>
      <c r="J2091" s="46" t="str">
        <f>IF(I2091=FALSE,"",B2091&amp;"@"&amp;COUNTIFS($B$2:B2091,B2091,$I$2:I2091,TRUE))</f>
        <v/>
      </c>
    </row>
    <row r="2092" spans="1:10">
      <c r="A2092" s="6" t="s">
        <v>1308</v>
      </c>
      <c r="B2092" s="6" t="s">
        <v>678</v>
      </c>
      <c r="C2092" s="6">
        <v>1</v>
      </c>
      <c r="D2092" s="6">
        <v>1</v>
      </c>
      <c r="E2092" s="46" t="str">
        <f t="shared" si="99"/>
        <v>기사임</v>
      </c>
      <c r="F2092" s="81">
        <f>IF(E2092="기사임",(COUNTIF($B$2:B2092,B2092)-COUNTIFS($B$2:B2091,B2092,$E$2:E2091,"")),"")</f>
        <v>87</v>
      </c>
      <c r="G2092" s="46" t="str">
        <f>IF(F2092=1,COUNTIF($F$1:F2092,1),"")</f>
        <v/>
      </c>
      <c r="H2092" s="46">
        <f t="shared" si="100"/>
        <v>0</v>
      </c>
      <c r="I2092" s="46" t="b">
        <f t="shared" si="101"/>
        <v>0</v>
      </c>
      <c r="J2092" s="46" t="str">
        <f>IF(I2092=FALSE,"",B2092&amp;"@"&amp;COUNTIFS($B$2:B2092,B2092,$I$2:I2092,TRUE))</f>
        <v/>
      </c>
    </row>
    <row r="2093" spans="1:10">
      <c r="A2093" s="6" t="s">
        <v>1308</v>
      </c>
      <c r="B2093" s="6" t="s">
        <v>675</v>
      </c>
      <c r="C2093" s="6">
        <v>1</v>
      </c>
      <c r="D2093" s="6">
        <v>1</v>
      </c>
      <c r="E2093" s="46" t="str">
        <f t="shared" si="99"/>
        <v>기사임</v>
      </c>
      <c r="F2093" s="81">
        <f>IF(E2093="기사임",(COUNTIF($B$2:B2093,B2093)-COUNTIFS($B$2:B2092,B2093,$E$2:E2092,"")),"")</f>
        <v>211</v>
      </c>
      <c r="G2093" s="46" t="str">
        <f>IF(F2093=1,COUNTIF($F$1:F2093,1),"")</f>
        <v/>
      </c>
      <c r="H2093" s="46">
        <f t="shared" si="100"/>
        <v>1</v>
      </c>
      <c r="I2093" s="46" t="b">
        <f t="shared" si="101"/>
        <v>1</v>
      </c>
      <c r="J2093" s="46" t="str">
        <f>IF(I2093=FALSE,"",B2093&amp;"@"&amp;COUNTIFS($B$2:B2093,B2093,$I$2:I2093,TRUE))</f>
        <v>South Korea@211</v>
      </c>
    </row>
    <row r="2094" spans="1:10">
      <c r="A2094" s="6" t="s">
        <v>2373</v>
      </c>
      <c r="B2094" s="6" t="s">
        <v>690</v>
      </c>
      <c r="C2094" s="6">
        <v>1</v>
      </c>
      <c r="D2094" s="6">
        <v>1</v>
      </c>
      <c r="E2094" s="46" t="str">
        <f t="shared" si="99"/>
        <v>기사임</v>
      </c>
      <c r="F2094" s="81">
        <f>IF(E2094="기사임",(COUNTIF($B$2:B2094,B2094)-COUNTIFS($B$2:B2093,B2094,$E$2:E2093,"")),"")</f>
        <v>74</v>
      </c>
      <c r="G2094" s="46" t="str">
        <f>IF(F2094=1,COUNTIF($F$1:F2094,1),"")</f>
        <v/>
      </c>
      <c r="H2094" s="46">
        <f t="shared" si="100"/>
        <v>0</v>
      </c>
      <c r="I2094" s="46" t="b">
        <f t="shared" si="101"/>
        <v>0</v>
      </c>
      <c r="J2094" s="46" t="str">
        <f>IF(I2094=FALSE,"",B2094&amp;"@"&amp;COUNTIFS($B$2:B2094,B2094,$I$2:I2094,TRUE))</f>
        <v/>
      </c>
    </row>
    <row r="2095" spans="1:10">
      <c r="A2095" s="6" t="s">
        <v>2065</v>
      </c>
      <c r="B2095" s="6" t="s">
        <v>690</v>
      </c>
      <c r="C2095" s="6">
        <v>1</v>
      </c>
      <c r="D2095" s="6">
        <v>1</v>
      </c>
      <c r="E2095" s="46" t="str">
        <f t="shared" si="99"/>
        <v>기사임</v>
      </c>
      <c r="F2095" s="81">
        <f>IF(E2095="기사임",(COUNTIF($B$2:B2095,B2095)-COUNTIFS($B$2:B2094,B2095,$E$2:E2094,"")),"")</f>
        <v>75</v>
      </c>
      <c r="G2095" s="46" t="str">
        <f>IF(F2095=1,COUNTIF($F$1:F2095,1),"")</f>
        <v/>
      </c>
      <c r="H2095" s="46">
        <f t="shared" si="100"/>
        <v>0</v>
      </c>
      <c r="I2095" s="46" t="b">
        <f t="shared" si="101"/>
        <v>0</v>
      </c>
      <c r="J2095" s="46" t="str">
        <f>IF(I2095=FALSE,"",B2095&amp;"@"&amp;COUNTIFS($B$2:B2095,B2095,$I$2:I2095,TRUE))</f>
        <v/>
      </c>
    </row>
    <row r="2096" spans="1:10">
      <c r="A2096" s="6" t="s">
        <v>579</v>
      </c>
      <c r="B2096" s="6" t="s">
        <v>677</v>
      </c>
      <c r="C2096" s="6">
        <v>1</v>
      </c>
      <c r="D2096" s="6">
        <v>1</v>
      </c>
      <c r="E2096" s="46" t="str">
        <f t="shared" si="99"/>
        <v>기사임</v>
      </c>
      <c r="F2096" s="81">
        <f>IF(E2096="기사임",(COUNTIF($B$2:B2096,B2096)-COUNTIFS($B$2:B2095,B2096,$E$2:E2095,"")),"")</f>
        <v>160</v>
      </c>
      <c r="G2096" s="46" t="str">
        <f>IF(F2096=1,COUNTIF($F$1:F2096,1),"")</f>
        <v/>
      </c>
      <c r="H2096" s="46">
        <f t="shared" si="100"/>
        <v>0</v>
      </c>
      <c r="I2096" s="46" t="b">
        <f t="shared" si="101"/>
        <v>0</v>
      </c>
      <c r="J2096" s="46" t="str">
        <f>IF(I2096=FALSE,"",B2096&amp;"@"&amp;COUNTIFS($B$2:B2096,B2096,$I$2:I2096,TRUE))</f>
        <v/>
      </c>
    </row>
    <row r="2097" spans="1:10">
      <c r="A2097" s="6" t="s">
        <v>1117</v>
      </c>
      <c r="B2097" s="6" t="s">
        <v>680</v>
      </c>
      <c r="C2097" s="6">
        <v>1</v>
      </c>
      <c r="D2097" s="6">
        <v>1</v>
      </c>
      <c r="E2097" s="46" t="str">
        <f t="shared" si="99"/>
        <v>기사임</v>
      </c>
      <c r="F2097" s="81">
        <f>IF(E2097="기사임",(COUNTIF($B$2:B2097,B2097)-COUNTIFS($B$2:B2096,B2097,$E$2:E2096,"")),"")</f>
        <v>121</v>
      </c>
      <c r="G2097" s="46" t="str">
        <f>IF(F2097=1,COUNTIF($F$1:F2097,1),"")</f>
        <v/>
      </c>
      <c r="H2097" s="46">
        <f t="shared" si="100"/>
        <v>0</v>
      </c>
      <c r="I2097" s="46" t="b">
        <f t="shared" si="101"/>
        <v>0</v>
      </c>
      <c r="J2097" s="46" t="str">
        <f>IF(I2097=FALSE,"",B2097&amp;"@"&amp;COUNTIFS($B$2:B2097,B2097,$I$2:I2097,TRUE))</f>
        <v/>
      </c>
    </row>
    <row r="2098" spans="1:10">
      <c r="A2098" s="6" t="s">
        <v>1118</v>
      </c>
      <c r="B2098" s="6" t="s">
        <v>721</v>
      </c>
      <c r="C2098" s="6">
        <v>1</v>
      </c>
      <c r="D2098" s="6">
        <v>1</v>
      </c>
      <c r="E2098" s="46" t="str">
        <f t="shared" si="99"/>
        <v>기사임</v>
      </c>
      <c r="F2098" s="81">
        <f>IF(E2098="기사임",(COUNTIF($B$2:B2098,B2098)-COUNTIFS($B$2:B2097,B2098,$E$2:E2097,"")),"")</f>
        <v>13</v>
      </c>
      <c r="G2098" s="46" t="str">
        <f>IF(F2098=1,COUNTIF($F$1:F2098,1),"")</f>
        <v/>
      </c>
      <c r="H2098" s="46">
        <f t="shared" si="100"/>
        <v>0</v>
      </c>
      <c r="I2098" s="46" t="b">
        <f t="shared" si="101"/>
        <v>0</v>
      </c>
      <c r="J2098" s="46" t="str">
        <f>IF(I2098=FALSE,"",B2098&amp;"@"&amp;COUNTIFS($B$2:B2098,B2098,$I$2:I2098,TRUE))</f>
        <v/>
      </c>
    </row>
    <row r="2099" spans="1:10">
      <c r="A2099" s="6" t="s">
        <v>1118</v>
      </c>
      <c r="B2099" s="6" t="s">
        <v>683</v>
      </c>
      <c r="C2099" s="6">
        <v>1</v>
      </c>
      <c r="D2099" s="6">
        <v>1</v>
      </c>
      <c r="E2099" s="46" t="str">
        <f t="shared" si="99"/>
        <v>기사임</v>
      </c>
      <c r="F2099" s="81">
        <f>IF(E2099="기사임",(COUNTIF($B$2:B2099,B2099)-COUNTIFS($B$2:B2098,B2099,$E$2:E2098,"")),"")</f>
        <v>36</v>
      </c>
      <c r="G2099" s="46" t="str">
        <f>IF(F2099=1,COUNTIF($F$1:F2099,1),"")</f>
        <v/>
      </c>
      <c r="H2099" s="46">
        <f t="shared" si="100"/>
        <v>0</v>
      </c>
      <c r="I2099" s="46" t="b">
        <f t="shared" si="101"/>
        <v>0</v>
      </c>
      <c r="J2099" s="46" t="str">
        <f>IF(I2099=FALSE,"",B2099&amp;"@"&amp;COUNTIFS($B$2:B2099,B2099,$I$2:I2099,TRUE))</f>
        <v/>
      </c>
    </row>
    <row r="2100" spans="1:10">
      <c r="A2100" s="6" t="s">
        <v>1118</v>
      </c>
      <c r="B2100" s="6" t="s">
        <v>731</v>
      </c>
      <c r="C2100" s="6">
        <v>1</v>
      </c>
      <c r="D2100" s="6">
        <v>1</v>
      </c>
      <c r="E2100" s="46" t="str">
        <f t="shared" si="99"/>
        <v>기사임</v>
      </c>
      <c r="F2100" s="81">
        <f>IF(E2100="기사임",(COUNTIF($B$2:B2100,B2100)-COUNTIFS($B$2:B2099,B2100,$E$2:E2099,"")),"")</f>
        <v>2</v>
      </c>
      <c r="G2100" s="46" t="str">
        <f>IF(F2100=1,COUNTIF($F$1:F2100,1),"")</f>
        <v/>
      </c>
      <c r="H2100" s="46">
        <f t="shared" si="100"/>
        <v>0</v>
      </c>
      <c r="I2100" s="46" t="b">
        <f t="shared" si="101"/>
        <v>0</v>
      </c>
      <c r="J2100" s="46" t="str">
        <f>IF(I2100=FALSE,"",B2100&amp;"@"&amp;COUNTIFS($B$2:B2100,B2100,$I$2:I2100,TRUE))</f>
        <v/>
      </c>
    </row>
    <row r="2101" spans="1:10">
      <c r="A2101" s="6" t="s">
        <v>1118</v>
      </c>
      <c r="B2101" s="6" t="s">
        <v>677</v>
      </c>
      <c r="C2101" s="6">
        <v>1</v>
      </c>
      <c r="D2101" s="6">
        <v>1</v>
      </c>
      <c r="E2101" s="46" t="str">
        <f t="shared" si="99"/>
        <v>기사임</v>
      </c>
      <c r="F2101" s="81">
        <f>IF(E2101="기사임",(COUNTIF($B$2:B2101,B2101)-COUNTIFS($B$2:B2100,B2101,$E$2:E2100,"")),"")</f>
        <v>161</v>
      </c>
      <c r="G2101" s="46" t="str">
        <f>IF(F2101=1,COUNTIF($F$1:F2101,1),"")</f>
        <v/>
      </c>
      <c r="H2101" s="46">
        <f t="shared" si="100"/>
        <v>0</v>
      </c>
      <c r="I2101" s="46" t="b">
        <f t="shared" si="101"/>
        <v>0</v>
      </c>
      <c r="J2101" s="46" t="str">
        <f>IF(I2101=FALSE,"",B2101&amp;"@"&amp;COUNTIFS($B$2:B2101,B2101,$I$2:I2101,TRUE))</f>
        <v/>
      </c>
    </row>
    <row r="2102" spans="1:10">
      <c r="A2102" s="6" t="s">
        <v>1115</v>
      </c>
      <c r="B2102" s="6" t="s">
        <v>681</v>
      </c>
      <c r="C2102" s="6">
        <v>1</v>
      </c>
      <c r="D2102" s="6">
        <v>1</v>
      </c>
      <c r="E2102" s="46" t="str">
        <f t="shared" si="99"/>
        <v>기사임</v>
      </c>
      <c r="F2102" s="81">
        <f>IF(E2102="기사임",(COUNTIF($B$2:B2102,B2102)-COUNTIFS($B$2:B2101,B2102,$E$2:E2101,"")),"")</f>
        <v>52</v>
      </c>
      <c r="G2102" s="46" t="str">
        <f>IF(F2102=1,COUNTIF($F$1:F2102,1),"")</f>
        <v/>
      </c>
      <c r="H2102" s="46">
        <f t="shared" si="100"/>
        <v>0</v>
      </c>
      <c r="I2102" s="46" t="b">
        <f t="shared" si="101"/>
        <v>0</v>
      </c>
      <c r="J2102" s="46" t="str">
        <f>IF(I2102=FALSE,"",B2102&amp;"@"&amp;COUNTIFS($B$2:B2102,B2102,$I$2:I2102,TRUE))</f>
        <v/>
      </c>
    </row>
    <row r="2103" spans="1:10">
      <c r="A2103" s="6" t="s">
        <v>1115</v>
      </c>
      <c r="B2103" s="6" t="s">
        <v>679</v>
      </c>
      <c r="C2103" s="6">
        <v>1</v>
      </c>
      <c r="D2103" s="6">
        <v>1</v>
      </c>
      <c r="E2103" s="46" t="str">
        <f t="shared" si="99"/>
        <v>기사임</v>
      </c>
      <c r="F2103" s="81">
        <f>IF(E2103="기사임",(COUNTIF($B$2:B2103,B2103)-COUNTIFS($B$2:B2102,B2103,$E$2:E2102,"")),"")</f>
        <v>51</v>
      </c>
      <c r="G2103" s="46" t="str">
        <f>IF(F2103=1,COUNTIF($F$1:F2103,1),"")</f>
        <v/>
      </c>
      <c r="H2103" s="46">
        <f t="shared" si="100"/>
        <v>0</v>
      </c>
      <c r="I2103" s="46" t="b">
        <f t="shared" si="101"/>
        <v>0</v>
      </c>
      <c r="J2103" s="46" t="str">
        <f>IF(I2103=FALSE,"",B2103&amp;"@"&amp;COUNTIFS($B$2:B2103,B2103,$I$2:I2103,TRUE))</f>
        <v/>
      </c>
    </row>
    <row r="2104" spans="1:10">
      <c r="A2104" s="6" t="s">
        <v>1114</v>
      </c>
      <c r="B2104" s="6" t="s">
        <v>678</v>
      </c>
      <c r="C2104" s="6">
        <v>1</v>
      </c>
      <c r="D2104" s="6">
        <v>1</v>
      </c>
      <c r="E2104" s="46" t="str">
        <f t="shared" si="99"/>
        <v>기사임</v>
      </c>
      <c r="F2104" s="81">
        <f>IF(E2104="기사임",(COUNTIF($B$2:B2104,B2104)-COUNTIFS($B$2:B2103,B2104,$E$2:E2103,"")),"")</f>
        <v>88</v>
      </c>
      <c r="G2104" s="46" t="str">
        <f>IF(F2104=1,COUNTIF($F$1:F2104,1),"")</f>
        <v/>
      </c>
      <c r="H2104" s="46">
        <f t="shared" si="100"/>
        <v>0</v>
      </c>
      <c r="I2104" s="46" t="b">
        <f t="shared" si="101"/>
        <v>0</v>
      </c>
      <c r="J2104" s="46" t="str">
        <f>IF(I2104=FALSE,"",B2104&amp;"@"&amp;COUNTIFS($B$2:B2104,B2104,$I$2:I2104,TRUE))</f>
        <v/>
      </c>
    </row>
    <row r="2105" spans="1:10">
      <c r="A2105" s="6" t="s">
        <v>1113</v>
      </c>
      <c r="B2105" s="6" t="s">
        <v>700</v>
      </c>
      <c r="C2105" s="6">
        <v>1</v>
      </c>
      <c r="D2105" s="6">
        <v>1</v>
      </c>
      <c r="E2105" s="46" t="str">
        <f t="shared" si="99"/>
        <v>기사임</v>
      </c>
      <c r="F2105" s="81">
        <f>IF(E2105="기사임",(COUNTIF($B$2:B2105,B2105)-COUNTIFS($B$2:B2104,B2105,$E$2:E2104,"")),"")</f>
        <v>21</v>
      </c>
      <c r="G2105" s="46" t="str">
        <f>IF(F2105=1,COUNTIF($F$1:F2105,1),"")</f>
        <v/>
      </c>
      <c r="H2105" s="46">
        <f t="shared" si="100"/>
        <v>0</v>
      </c>
      <c r="I2105" s="46" t="b">
        <f t="shared" si="101"/>
        <v>0</v>
      </c>
      <c r="J2105" s="46" t="str">
        <f>IF(I2105=FALSE,"",B2105&amp;"@"&amp;COUNTIFS($B$2:B2105,B2105,$I$2:I2105,TRUE))</f>
        <v/>
      </c>
    </row>
    <row r="2106" spans="1:10">
      <c r="A2106" s="6" t="s">
        <v>1113</v>
      </c>
      <c r="B2106" s="6" t="s">
        <v>690</v>
      </c>
      <c r="C2106" s="6">
        <v>1</v>
      </c>
      <c r="D2106" s="6">
        <v>2</v>
      </c>
      <c r="E2106" s="46" t="str">
        <f t="shared" si="99"/>
        <v>기사임</v>
      </c>
      <c r="F2106" s="81">
        <f>IF(E2106="기사임",(COUNTIF($B$2:B2106,B2106)-COUNTIFS($B$2:B2105,B2106,$E$2:E2105,"")),"")</f>
        <v>76</v>
      </c>
      <c r="G2106" s="46" t="str">
        <f>IF(F2106=1,COUNTIF($F$1:F2106,1),"")</f>
        <v/>
      </c>
      <c r="H2106" s="46">
        <f t="shared" si="100"/>
        <v>0</v>
      </c>
      <c r="I2106" s="46" t="b">
        <f t="shared" si="101"/>
        <v>0</v>
      </c>
      <c r="J2106" s="46" t="str">
        <f>IF(I2106=FALSE,"",B2106&amp;"@"&amp;COUNTIFS($B$2:B2106,B2106,$I$2:I2106,TRUE))</f>
        <v/>
      </c>
    </row>
    <row r="2107" spans="1:10">
      <c r="A2107" s="6" t="s">
        <v>1113</v>
      </c>
      <c r="B2107" s="6" t="s">
        <v>676</v>
      </c>
      <c r="C2107" s="6">
        <v>1</v>
      </c>
      <c r="D2107" s="6">
        <v>1</v>
      </c>
      <c r="E2107" s="46" t="str">
        <f t="shared" si="99"/>
        <v>기사임</v>
      </c>
      <c r="F2107" s="81">
        <f>IF(E2107="기사임",(COUNTIF($B$2:B2107,B2107)-COUNTIFS($B$2:B2106,B2107,$E$2:E2106,"")),"")</f>
        <v>195</v>
      </c>
      <c r="G2107" s="46" t="str">
        <f>IF(F2107=1,COUNTIF($F$1:F2107,1),"")</f>
        <v/>
      </c>
      <c r="H2107" s="46">
        <f t="shared" si="100"/>
        <v>0</v>
      </c>
      <c r="I2107" s="46" t="b">
        <f t="shared" si="101"/>
        <v>0</v>
      </c>
      <c r="J2107" s="46" t="str">
        <f>IF(I2107=FALSE,"",B2107&amp;"@"&amp;COUNTIFS($B$2:B2107,B2107,$I$2:I2107,TRUE))</f>
        <v/>
      </c>
    </row>
    <row r="2108" spans="1:10">
      <c r="A2108" s="6" t="s">
        <v>2322</v>
      </c>
      <c r="B2108" s="6" t="s">
        <v>688</v>
      </c>
      <c r="C2108" s="6">
        <v>1</v>
      </c>
      <c r="D2108" s="6">
        <v>1</v>
      </c>
      <c r="E2108" s="46" t="str">
        <f t="shared" si="99"/>
        <v>기사임</v>
      </c>
      <c r="F2108" s="81">
        <f>IF(E2108="기사임",(COUNTIF($B$2:B2108,B2108)-COUNTIFS($B$2:B2107,B2108,$E$2:E2107,"")),"")</f>
        <v>65</v>
      </c>
      <c r="G2108" s="46" t="str">
        <f>IF(F2108=1,COUNTIF($F$1:F2108,1),"")</f>
        <v/>
      </c>
      <c r="H2108" s="46">
        <f t="shared" si="100"/>
        <v>0</v>
      </c>
      <c r="I2108" s="46" t="b">
        <f t="shared" si="101"/>
        <v>0</v>
      </c>
      <c r="J2108" s="46" t="str">
        <f>IF(I2108=FALSE,"",B2108&amp;"@"&amp;COUNTIFS($B$2:B2108,B2108,$I$2:I2108,TRUE))</f>
        <v/>
      </c>
    </row>
    <row r="2109" spans="1:10">
      <c r="A2109" s="6" t="s">
        <v>2322</v>
      </c>
      <c r="B2109" s="6" t="s">
        <v>680</v>
      </c>
      <c r="C2109" s="6">
        <v>1</v>
      </c>
      <c r="D2109" s="6">
        <v>1</v>
      </c>
      <c r="E2109" s="46" t="str">
        <f t="shared" si="99"/>
        <v>기사임</v>
      </c>
      <c r="F2109" s="81">
        <f>IF(E2109="기사임",(COUNTIF($B$2:B2109,B2109)-COUNTIFS($B$2:B2108,B2109,$E$2:E2108,"")),"")</f>
        <v>122</v>
      </c>
      <c r="G2109" s="46" t="str">
        <f>IF(F2109=1,COUNTIF($F$1:F2109,1),"")</f>
        <v/>
      </c>
      <c r="H2109" s="46">
        <f t="shared" si="100"/>
        <v>0</v>
      </c>
      <c r="I2109" s="46" t="b">
        <f t="shared" si="101"/>
        <v>0</v>
      </c>
      <c r="J2109" s="46" t="str">
        <f>IF(I2109=FALSE,"",B2109&amp;"@"&amp;COUNTIFS($B$2:B2109,B2109,$I$2:I2109,TRUE))</f>
        <v/>
      </c>
    </row>
    <row r="2110" spans="1:10">
      <c r="A2110" s="6" t="s">
        <v>1173</v>
      </c>
      <c r="B2110" s="6" t="s">
        <v>691</v>
      </c>
      <c r="C2110" s="6">
        <v>1</v>
      </c>
      <c r="D2110" s="6">
        <v>2</v>
      </c>
      <c r="E2110" s="46" t="str">
        <f t="shared" si="99"/>
        <v>기사임</v>
      </c>
      <c r="F2110" s="81">
        <f>IF(E2110="기사임",(COUNTIF($B$2:B2110,B2110)-COUNTIFS($B$2:B2109,B2110,$E$2:E2109,"")),"")</f>
        <v>26</v>
      </c>
      <c r="G2110" s="46" t="str">
        <f>IF(F2110=1,COUNTIF($F$1:F2110,1),"")</f>
        <v/>
      </c>
      <c r="H2110" s="46">
        <f t="shared" si="100"/>
        <v>0</v>
      </c>
      <c r="I2110" s="46" t="b">
        <f t="shared" si="101"/>
        <v>0</v>
      </c>
      <c r="J2110" s="46" t="str">
        <f>IF(I2110=FALSE,"",B2110&amp;"@"&amp;COUNTIFS($B$2:B2110,B2110,$I$2:I2110,TRUE))</f>
        <v/>
      </c>
    </row>
    <row r="2111" spans="1:10">
      <c r="A2111" s="6" t="s">
        <v>1173</v>
      </c>
      <c r="B2111" s="6" t="s">
        <v>684</v>
      </c>
      <c r="C2111" s="6">
        <v>1</v>
      </c>
      <c r="D2111" s="6">
        <v>1</v>
      </c>
      <c r="E2111" s="46" t="str">
        <f t="shared" si="99"/>
        <v>기사임</v>
      </c>
      <c r="F2111" s="81">
        <f>IF(E2111="기사임",(COUNTIF($B$2:B2111,B2111)-COUNTIFS($B$2:B2110,B2111,$E$2:E2110,"")),"")</f>
        <v>30</v>
      </c>
      <c r="G2111" s="46" t="str">
        <f>IF(F2111=1,COUNTIF($F$1:F2111,1),"")</f>
        <v/>
      </c>
      <c r="H2111" s="46">
        <f t="shared" si="100"/>
        <v>1</v>
      </c>
      <c r="I2111" s="46" t="b">
        <f t="shared" si="101"/>
        <v>1</v>
      </c>
      <c r="J2111" s="46" t="str">
        <f>IF(I2111=FALSE,"",B2111&amp;"@"&amp;COUNTIFS($B$2:B2111,B2111,$I$2:I2111,TRUE))</f>
        <v>Malaysia@30</v>
      </c>
    </row>
    <row r="2112" spans="1:10">
      <c r="A2112" s="6" t="s">
        <v>1173</v>
      </c>
      <c r="B2112" s="6" t="s">
        <v>675</v>
      </c>
      <c r="C2112" s="6">
        <v>1</v>
      </c>
      <c r="D2112" s="6">
        <v>1</v>
      </c>
      <c r="E2112" s="46" t="str">
        <f t="shared" si="99"/>
        <v>기사임</v>
      </c>
      <c r="F2112" s="81">
        <f>IF(E2112="기사임",(COUNTIF($B$2:B2112,B2112)-COUNTIFS($B$2:B2111,B2112,$E$2:E2111,"")),"")</f>
        <v>212</v>
      </c>
      <c r="G2112" s="46" t="str">
        <f>IF(F2112=1,COUNTIF($F$1:F2112,1),"")</f>
        <v/>
      </c>
      <c r="H2112" s="46">
        <f t="shared" si="100"/>
        <v>1</v>
      </c>
      <c r="I2112" s="46" t="b">
        <f t="shared" si="101"/>
        <v>1</v>
      </c>
      <c r="J2112" s="46" t="str">
        <f>IF(I2112=FALSE,"",B2112&amp;"@"&amp;COUNTIFS($B$2:B2112,B2112,$I$2:I2112,TRUE))</f>
        <v>South Korea@212</v>
      </c>
    </row>
    <row r="2113" spans="1:10">
      <c r="A2113" s="6" t="s">
        <v>1169</v>
      </c>
      <c r="B2113" s="6" t="s">
        <v>721</v>
      </c>
      <c r="C2113" s="6">
        <v>1</v>
      </c>
      <c r="D2113" s="6">
        <v>1</v>
      </c>
      <c r="E2113" s="46" t="str">
        <f t="shared" si="99"/>
        <v>기사임</v>
      </c>
      <c r="F2113" s="81">
        <f>IF(E2113="기사임",(COUNTIF($B$2:B2113,B2113)-COUNTIFS($B$2:B2112,B2113,$E$2:E2112,"")),"")</f>
        <v>14</v>
      </c>
      <c r="G2113" s="46" t="str">
        <f>IF(F2113=1,COUNTIF($F$1:F2113,1),"")</f>
        <v/>
      </c>
      <c r="H2113" s="46">
        <f t="shared" si="100"/>
        <v>0</v>
      </c>
      <c r="I2113" s="46" t="b">
        <f t="shared" si="101"/>
        <v>0</v>
      </c>
      <c r="J2113" s="46" t="str">
        <f>IF(I2113=FALSE,"",B2113&amp;"@"&amp;COUNTIFS($B$2:B2113,B2113,$I$2:I2113,TRUE))</f>
        <v/>
      </c>
    </row>
    <row r="2114" spans="1:10">
      <c r="A2114" s="6" t="s">
        <v>1169</v>
      </c>
      <c r="B2114" s="6" t="s">
        <v>704</v>
      </c>
      <c r="C2114" s="6">
        <v>1</v>
      </c>
      <c r="D2114" s="6">
        <v>1</v>
      </c>
      <c r="E2114" s="46" t="str">
        <f t="shared" ref="E2114:E2177" si="102">IF(AND(LEFT(A2114,17)="/global/archives/",ISNUMBER(_xlfn.NUMBERVALUE(MID(A2114,18,1))),ISERROR(FIND("ckattempt",A2114)),ISERROR(FIND("preview",A2114))),"기사임","")</f>
        <v>기사임</v>
      </c>
      <c r="F2114" s="81">
        <f>IF(E2114="기사임",(COUNTIF($B$2:B2114,B2114)-COUNTIFS($B$2:B2113,B2114,$E$2:E2113,"")),"")</f>
        <v>16</v>
      </c>
      <c r="G2114" s="46" t="str">
        <f>IF(F2114=1,COUNTIF($F$1:F2114,1),"")</f>
        <v/>
      </c>
      <c r="H2114" s="46">
        <f t="shared" ref="H2114:H2177" si="103">COUNTIF($L$2:$L$4,B2114)</f>
        <v>0</v>
      </c>
      <c r="I2114" s="46" t="b">
        <f t="shared" si="101"/>
        <v>0</v>
      </c>
      <c r="J2114" s="46" t="str">
        <f>IF(I2114=FALSE,"",B2114&amp;"@"&amp;COUNTIFS($B$2:B2114,B2114,$I$2:I2114,TRUE))</f>
        <v/>
      </c>
    </row>
    <row r="2115" spans="1:10">
      <c r="A2115" s="6" t="s">
        <v>1169</v>
      </c>
      <c r="B2115" s="6" t="s">
        <v>685</v>
      </c>
      <c r="C2115" s="6">
        <v>1</v>
      </c>
      <c r="D2115" s="6">
        <v>1</v>
      </c>
      <c r="E2115" s="46" t="str">
        <f t="shared" si="102"/>
        <v>기사임</v>
      </c>
      <c r="F2115" s="81">
        <f>IF(E2115="기사임",(COUNTIF($B$2:B2115,B2115)-COUNTIFS($B$2:B2114,B2115,$E$2:E2114,"")),"")</f>
        <v>32</v>
      </c>
      <c r="G2115" s="46" t="str">
        <f>IF(F2115=1,COUNTIF($F$1:F2115,1),"")</f>
        <v/>
      </c>
      <c r="H2115" s="46">
        <f t="shared" si="103"/>
        <v>0</v>
      </c>
      <c r="I2115" s="46" t="b">
        <f t="shared" ref="I2115:I2178" si="104">AND(H2115=1,F2115&gt;=1,F2115&lt;&gt;"")</f>
        <v>0</v>
      </c>
      <c r="J2115" s="46" t="str">
        <f>IF(I2115=FALSE,"",B2115&amp;"@"&amp;COUNTIFS($B$2:B2115,B2115,$I$2:I2115,TRUE))</f>
        <v/>
      </c>
    </row>
    <row r="2116" spans="1:10">
      <c r="A2116" s="6" t="s">
        <v>1169</v>
      </c>
      <c r="B2116" s="6" t="s">
        <v>688</v>
      </c>
      <c r="C2116" s="6">
        <v>1</v>
      </c>
      <c r="D2116" s="6">
        <v>1</v>
      </c>
      <c r="E2116" s="46" t="str">
        <f t="shared" si="102"/>
        <v>기사임</v>
      </c>
      <c r="F2116" s="81">
        <f>IF(E2116="기사임",(COUNTIF($B$2:B2116,B2116)-COUNTIFS($B$2:B2115,B2116,$E$2:E2115,"")),"")</f>
        <v>66</v>
      </c>
      <c r="G2116" s="46" t="str">
        <f>IF(F2116=1,COUNTIF($F$1:F2116,1),"")</f>
        <v/>
      </c>
      <c r="H2116" s="46">
        <f t="shared" si="103"/>
        <v>0</v>
      </c>
      <c r="I2116" s="46" t="b">
        <f t="shared" si="104"/>
        <v>0</v>
      </c>
      <c r="J2116" s="46" t="str">
        <f>IF(I2116=FALSE,"",B2116&amp;"@"&amp;COUNTIFS($B$2:B2116,B2116,$I$2:I2116,TRUE))</f>
        <v/>
      </c>
    </row>
    <row r="2117" spans="1:10">
      <c r="A2117" s="6" t="s">
        <v>1169</v>
      </c>
      <c r="B2117" s="6" t="s">
        <v>725</v>
      </c>
      <c r="C2117" s="6">
        <v>1</v>
      </c>
      <c r="D2117" s="6">
        <v>1</v>
      </c>
      <c r="E2117" s="46" t="str">
        <f t="shared" si="102"/>
        <v>기사임</v>
      </c>
      <c r="F2117" s="81">
        <f>IF(E2117="기사임",(COUNTIF($B$2:B2117,B2117)-COUNTIFS($B$2:B2116,B2117,$E$2:E2116,"")),"")</f>
        <v>11</v>
      </c>
      <c r="G2117" s="46" t="str">
        <f>IF(F2117=1,COUNTIF($F$1:F2117,1),"")</f>
        <v/>
      </c>
      <c r="H2117" s="46">
        <f t="shared" si="103"/>
        <v>0</v>
      </c>
      <c r="I2117" s="46" t="b">
        <f t="shared" si="104"/>
        <v>0</v>
      </c>
      <c r="J2117" s="46" t="str">
        <f>IF(I2117=FALSE,"",B2117&amp;"@"&amp;COUNTIFS($B$2:B2117,B2117,$I$2:I2117,TRUE))</f>
        <v/>
      </c>
    </row>
    <row r="2118" spans="1:10">
      <c r="A2118" s="6" t="s">
        <v>1169</v>
      </c>
      <c r="B2118" s="6" t="s">
        <v>697</v>
      </c>
      <c r="C2118" s="6">
        <v>1</v>
      </c>
      <c r="D2118" s="6">
        <v>3</v>
      </c>
      <c r="E2118" s="46" t="str">
        <f t="shared" si="102"/>
        <v>기사임</v>
      </c>
      <c r="F2118" s="81">
        <f>IF(E2118="기사임",(COUNTIF($B$2:B2118,B2118)-COUNTIFS($B$2:B2117,B2118,$E$2:E2117,"")),"")</f>
        <v>11</v>
      </c>
      <c r="G2118" s="46" t="str">
        <f>IF(F2118=1,COUNTIF($F$1:F2118,1),"")</f>
        <v/>
      </c>
      <c r="H2118" s="46">
        <f t="shared" si="103"/>
        <v>0</v>
      </c>
      <c r="I2118" s="46" t="b">
        <f t="shared" si="104"/>
        <v>0</v>
      </c>
      <c r="J2118" s="46" t="str">
        <f>IF(I2118=FALSE,"",B2118&amp;"@"&amp;COUNTIFS($B$2:B2118,B2118,$I$2:I2118,TRUE))</f>
        <v/>
      </c>
    </row>
    <row r="2119" spans="1:10">
      <c r="A2119" s="6" t="s">
        <v>1169</v>
      </c>
      <c r="B2119" s="6" t="s">
        <v>714</v>
      </c>
      <c r="C2119" s="6">
        <v>1</v>
      </c>
      <c r="D2119" s="6">
        <v>1</v>
      </c>
      <c r="E2119" s="46" t="str">
        <f t="shared" si="102"/>
        <v>기사임</v>
      </c>
      <c r="F2119" s="81">
        <f>IF(E2119="기사임",(COUNTIF($B$2:B2119,B2119)-COUNTIFS($B$2:B2118,B2119,$E$2:E2118,"")),"")</f>
        <v>9</v>
      </c>
      <c r="G2119" s="46" t="str">
        <f>IF(F2119=1,COUNTIF($F$1:F2119,1),"")</f>
        <v/>
      </c>
      <c r="H2119" s="46">
        <f t="shared" si="103"/>
        <v>0</v>
      </c>
      <c r="I2119" s="46" t="b">
        <f t="shared" si="104"/>
        <v>0</v>
      </c>
      <c r="J2119" s="46" t="str">
        <f>IF(I2119=FALSE,"",B2119&amp;"@"&amp;COUNTIFS($B$2:B2119,B2119,$I$2:I2119,TRUE))</f>
        <v/>
      </c>
    </row>
    <row r="2120" spans="1:10">
      <c r="A2120" s="6" t="s">
        <v>1169</v>
      </c>
      <c r="B2120" s="6" t="s">
        <v>1650</v>
      </c>
      <c r="C2120" s="6">
        <v>1</v>
      </c>
      <c r="D2120" s="6">
        <v>1</v>
      </c>
      <c r="E2120" s="46" t="str">
        <f t="shared" si="102"/>
        <v>기사임</v>
      </c>
      <c r="F2120" s="81">
        <f>IF(E2120="기사임",(COUNTIF($B$2:B2120,B2120)-COUNTIFS($B$2:B2119,B2120,$E$2:E2119,"")),"")</f>
        <v>2</v>
      </c>
      <c r="G2120" s="46" t="str">
        <f>IF(F2120=1,COUNTIF($F$1:F2120,1),"")</f>
        <v/>
      </c>
      <c r="H2120" s="46">
        <f t="shared" si="103"/>
        <v>0</v>
      </c>
      <c r="I2120" s="46" t="b">
        <f t="shared" si="104"/>
        <v>0</v>
      </c>
      <c r="J2120" s="46" t="str">
        <f>IF(I2120=FALSE,"",B2120&amp;"@"&amp;COUNTIFS($B$2:B2120,B2120,$I$2:I2120,TRUE))</f>
        <v/>
      </c>
    </row>
    <row r="2121" spans="1:10">
      <c r="A2121" s="6" t="s">
        <v>1169</v>
      </c>
      <c r="B2121" s="6" t="s">
        <v>707</v>
      </c>
      <c r="C2121" s="6">
        <v>1</v>
      </c>
      <c r="D2121" s="6">
        <v>1</v>
      </c>
      <c r="E2121" s="46" t="str">
        <f t="shared" si="102"/>
        <v>기사임</v>
      </c>
      <c r="F2121" s="81">
        <f>IF(E2121="기사임",(COUNTIF($B$2:B2121,B2121)-COUNTIFS($B$2:B2120,B2121,$E$2:E2120,"")),"")</f>
        <v>16</v>
      </c>
      <c r="G2121" s="46" t="str">
        <f>IF(F2121=1,COUNTIF($F$1:F2121,1),"")</f>
        <v/>
      </c>
      <c r="H2121" s="46">
        <f t="shared" si="103"/>
        <v>0</v>
      </c>
      <c r="I2121" s="46" t="b">
        <f t="shared" si="104"/>
        <v>0</v>
      </c>
      <c r="J2121" s="46" t="str">
        <f>IF(I2121=FALSE,"",B2121&amp;"@"&amp;COUNTIFS($B$2:B2121,B2121,$I$2:I2121,TRUE))</f>
        <v/>
      </c>
    </row>
    <row r="2122" spans="1:10">
      <c r="A2122" s="6" t="s">
        <v>1174</v>
      </c>
      <c r="B2122" s="6" t="s">
        <v>685</v>
      </c>
      <c r="C2122" s="6">
        <v>1</v>
      </c>
      <c r="D2122" s="6">
        <v>1</v>
      </c>
      <c r="E2122" s="46" t="str">
        <f t="shared" si="102"/>
        <v>기사임</v>
      </c>
      <c r="F2122" s="81">
        <f>IF(E2122="기사임",(COUNTIF($B$2:B2122,B2122)-COUNTIFS($B$2:B2121,B2122,$E$2:E2121,"")),"")</f>
        <v>33</v>
      </c>
      <c r="G2122" s="46" t="str">
        <f>IF(F2122=1,COUNTIF($F$1:F2122,1),"")</f>
        <v/>
      </c>
      <c r="H2122" s="46">
        <f t="shared" si="103"/>
        <v>0</v>
      </c>
      <c r="I2122" s="46" t="b">
        <f t="shared" si="104"/>
        <v>0</v>
      </c>
      <c r="J2122" s="46" t="str">
        <f>IF(I2122=FALSE,"",B2122&amp;"@"&amp;COUNTIFS($B$2:B2122,B2122,$I$2:I2122,TRUE))</f>
        <v/>
      </c>
    </row>
    <row r="2123" spans="1:10">
      <c r="A2123" s="6" t="s">
        <v>1174</v>
      </c>
      <c r="B2123" s="6" t="s">
        <v>688</v>
      </c>
      <c r="C2123" s="6">
        <v>1</v>
      </c>
      <c r="D2123" s="6">
        <v>1</v>
      </c>
      <c r="E2123" s="46" t="str">
        <f t="shared" si="102"/>
        <v>기사임</v>
      </c>
      <c r="F2123" s="81">
        <f>IF(E2123="기사임",(COUNTIF($B$2:B2123,B2123)-COUNTIFS($B$2:B2122,B2123,$E$2:E2122,"")),"")</f>
        <v>67</v>
      </c>
      <c r="G2123" s="46" t="str">
        <f>IF(F2123=1,COUNTIF($F$1:F2123,1),"")</f>
        <v/>
      </c>
      <c r="H2123" s="46">
        <f t="shared" si="103"/>
        <v>0</v>
      </c>
      <c r="I2123" s="46" t="b">
        <f t="shared" si="104"/>
        <v>0</v>
      </c>
      <c r="J2123" s="46" t="str">
        <f>IF(I2123=FALSE,"",B2123&amp;"@"&amp;COUNTIFS($B$2:B2123,B2123,$I$2:I2123,TRUE))</f>
        <v/>
      </c>
    </row>
    <row r="2124" spans="1:10">
      <c r="A2124" s="6" t="s">
        <v>1174</v>
      </c>
      <c r="B2124" s="6" t="s">
        <v>677</v>
      </c>
      <c r="C2124" s="6">
        <v>1</v>
      </c>
      <c r="D2124" s="6">
        <v>1</v>
      </c>
      <c r="E2124" s="46" t="str">
        <f t="shared" si="102"/>
        <v>기사임</v>
      </c>
      <c r="F2124" s="81">
        <f>IF(E2124="기사임",(COUNTIF($B$2:B2124,B2124)-COUNTIFS($B$2:B2123,B2124,$E$2:E2123,"")),"")</f>
        <v>162</v>
      </c>
      <c r="G2124" s="46" t="str">
        <f>IF(F2124=1,COUNTIF($F$1:F2124,1),"")</f>
        <v/>
      </c>
      <c r="H2124" s="46">
        <f t="shared" si="103"/>
        <v>0</v>
      </c>
      <c r="I2124" s="46" t="b">
        <f t="shared" si="104"/>
        <v>0</v>
      </c>
      <c r="J2124" s="46" t="str">
        <f>IF(I2124=FALSE,"",B2124&amp;"@"&amp;COUNTIFS($B$2:B2124,B2124,$I$2:I2124,TRUE))</f>
        <v/>
      </c>
    </row>
    <row r="2125" spans="1:10">
      <c r="A2125" s="6" t="s">
        <v>1174</v>
      </c>
      <c r="B2125" s="6" t="s">
        <v>1696</v>
      </c>
      <c r="C2125" s="6">
        <v>1</v>
      </c>
      <c r="D2125" s="6">
        <v>1</v>
      </c>
      <c r="E2125" s="46" t="str">
        <f t="shared" si="102"/>
        <v>기사임</v>
      </c>
      <c r="F2125" s="81">
        <f>IF(E2125="기사임",(COUNTIF($B$2:B2125,B2125)-COUNTIFS($B$2:B2124,B2125,$E$2:E2124,"")),"")</f>
        <v>7</v>
      </c>
      <c r="G2125" s="46" t="str">
        <f>IF(F2125=1,COUNTIF($F$1:F2125,1),"")</f>
        <v/>
      </c>
      <c r="H2125" s="46">
        <f t="shared" si="103"/>
        <v>0</v>
      </c>
      <c r="I2125" s="46" t="b">
        <f t="shared" si="104"/>
        <v>0</v>
      </c>
      <c r="J2125" s="46" t="str">
        <f>IF(I2125=FALSE,"",B2125&amp;"@"&amp;COUNTIFS($B$2:B2125,B2125,$I$2:I2125,TRUE))</f>
        <v/>
      </c>
    </row>
    <row r="2126" spans="1:10">
      <c r="A2126" s="6" t="s">
        <v>1174</v>
      </c>
      <c r="B2126" s="6" t="s">
        <v>700</v>
      </c>
      <c r="C2126" s="6">
        <v>1</v>
      </c>
      <c r="D2126" s="6">
        <v>1</v>
      </c>
      <c r="E2126" s="46" t="str">
        <f t="shared" si="102"/>
        <v>기사임</v>
      </c>
      <c r="F2126" s="81">
        <f>IF(E2126="기사임",(COUNTIF($B$2:B2126,B2126)-COUNTIFS($B$2:B2125,B2126,$E$2:E2125,"")),"")</f>
        <v>22</v>
      </c>
      <c r="G2126" s="46" t="str">
        <f>IF(F2126=1,COUNTIF($F$1:F2126,1),"")</f>
        <v/>
      </c>
      <c r="H2126" s="46">
        <f t="shared" si="103"/>
        <v>0</v>
      </c>
      <c r="I2126" s="46" t="b">
        <f t="shared" si="104"/>
        <v>0</v>
      </c>
      <c r="J2126" s="46" t="str">
        <f>IF(I2126=FALSE,"",B2126&amp;"@"&amp;COUNTIFS($B$2:B2126,B2126,$I$2:I2126,TRUE))</f>
        <v/>
      </c>
    </row>
    <row r="2127" spans="1:10">
      <c r="A2127" s="6" t="s">
        <v>1174</v>
      </c>
      <c r="B2127" s="6" t="s">
        <v>687</v>
      </c>
      <c r="C2127" s="6">
        <v>1</v>
      </c>
      <c r="D2127" s="6">
        <v>1</v>
      </c>
      <c r="E2127" s="46" t="str">
        <f t="shared" si="102"/>
        <v>기사임</v>
      </c>
      <c r="F2127" s="81">
        <f>IF(E2127="기사임",(COUNTIF($B$2:B2127,B2127)-COUNTIFS($B$2:B2126,B2127,$E$2:E2126,"")),"")</f>
        <v>20</v>
      </c>
      <c r="G2127" s="46" t="str">
        <f>IF(F2127=1,COUNTIF($F$1:F2127,1),"")</f>
        <v/>
      </c>
      <c r="H2127" s="46">
        <f t="shared" si="103"/>
        <v>0</v>
      </c>
      <c r="I2127" s="46" t="b">
        <f t="shared" si="104"/>
        <v>0</v>
      </c>
      <c r="J2127" s="46" t="str">
        <f>IF(I2127=FALSE,"",B2127&amp;"@"&amp;COUNTIFS($B$2:B2127,B2127,$I$2:I2127,TRUE))</f>
        <v/>
      </c>
    </row>
    <row r="2128" spans="1:10">
      <c r="A2128" s="6" t="s">
        <v>1176</v>
      </c>
      <c r="B2128" s="6" t="s">
        <v>691</v>
      </c>
      <c r="C2128" s="6">
        <v>1</v>
      </c>
      <c r="D2128" s="6">
        <v>1</v>
      </c>
      <c r="E2128" s="46" t="str">
        <f t="shared" si="102"/>
        <v>기사임</v>
      </c>
      <c r="F2128" s="81">
        <f>IF(E2128="기사임",(COUNTIF($B$2:B2128,B2128)-COUNTIFS($B$2:B2127,B2128,$E$2:E2127,"")),"")</f>
        <v>27</v>
      </c>
      <c r="G2128" s="46" t="str">
        <f>IF(F2128=1,COUNTIF($F$1:F2128,1),"")</f>
        <v/>
      </c>
      <c r="H2128" s="46">
        <f t="shared" si="103"/>
        <v>0</v>
      </c>
      <c r="I2128" s="46" t="b">
        <f t="shared" si="104"/>
        <v>0</v>
      </c>
      <c r="J2128" s="46" t="str">
        <f>IF(I2128=FALSE,"",B2128&amp;"@"&amp;COUNTIFS($B$2:B2128,B2128,$I$2:I2128,TRUE))</f>
        <v/>
      </c>
    </row>
    <row r="2129" spans="1:10">
      <c r="A2129" s="6" t="s">
        <v>1176</v>
      </c>
      <c r="B2129" s="6" t="s">
        <v>1181</v>
      </c>
      <c r="C2129" s="6">
        <v>1</v>
      </c>
      <c r="D2129" s="6">
        <v>1</v>
      </c>
      <c r="E2129" s="46" t="str">
        <f t="shared" si="102"/>
        <v>기사임</v>
      </c>
      <c r="F2129" s="81">
        <f>IF(E2129="기사임",(COUNTIF($B$2:B2129,B2129)-COUNTIFS($B$2:B2128,B2129,$E$2:E2128,"")),"")</f>
        <v>2</v>
      </c>
      <c r="G2129" s="46" t="str">
        <f>IF(F2129=1,COUNTIF($F$1:F2129,1),"")</f>
        <v/>
      </c>
      <c r="H2129" s="46">
        <f t="shared" si="103"/>
        <v>0</v>
      </c>
      <c r="I2129" s="46" t="b">
        <f t="shared" si="104"/>
        <v>0</v>
      </c>
      <c r="J2129" s="46" t="str">
        <f>IF(I2129=FALSE,"",B2129&amp;"@"&amp;COUNTIFS($B$2:B2129,B2129,$I$2:I2129,TRUE))</f>
        <v/>
      </c>
    </row>
    <row r="2130" spans="1:10">
      <c r="A2130" s="6" t="s">
        <v>1176</v>
      </c>
      <c r="B2130" s="6" t="s">
        <v>688</v>
      </c>
      <c r="C2130" s="6">
        <v>1</v>
      </c>
      <c r="D2130" s="6">
        <v>1</v>
      </c>
      <c r="E2130" s="46" t="str">
        <f t="shared" si="102"/>
        <v>기사임</v>
      </c>
      <c r="F2130" s="81">
        <f>IF(E2130="기사임",(COUNTIF($B$2:B2130,B2130)-COUNTIFS($B$2:B2129,B2130,$E$2:E2129,"")),"")</f>
        <v>68</v>
      </c>
      <c r="G2130" s="46" t="str">
        <f>IF(F2130=1,COUNTIF($F$1:F2130,1),"")</f>
        <v/>
      </c>
      <c r="H2130" s="46">
        <f t="shared" si="103"/>
        <v>0</v>
      </c>
      <c r="I2130" s="46" t="b">
        <f t="shared" si="104"/>
        <v>0</v>
      </c>
      <c r="J2130" s="46" t="str">
        <f>IF(I2130=FALSE,"",B2130&amp;"@"&amp;COUNTIFS($B$2:B2130,B2130,$I$2:I2130,TRUE))</f>
        <v/>
      </c>
    </row>
    <row r="2131" spans="1:10">
      <c r="A2131" s="6" t="s">
        <v>1176</v>
      </c>
      <c r="B2131" s="6" t="s">
        <v>680</v>
      </c>
      <c r="C2131" s="6">
        <v>1</v>
      </c>
      <c r="D2131" s="6">
        <v>1</v>
      </c>
      <c r="E2131" s="46" t="str">
        <f t="shared" si="102"/>
        <v>기사임</v>
      </c>
      <c r="F2131" s="81">
        <f>IF(E2131="기사임",(COUNTIF($B$2:B2131,B2131)-COUNTIFS($B$2:B2130,B2131,$E$2:E2130,"")),"")</f>
        <v>123</v>
      </c>
      <c r="G2131" s="46" t="str">
        <f>IF(F2131=1,COUNTIF($F$1:F2131,1),"")</f>
        <v/>
      </c>
      <c r="H2131" s="46">
        <f t="shared" si="103"/>
        <v>0</v>
      </c>
      <c r="I2131" s="46" t="b">
        <f t="shared" si="104"/>
        <v>0</v>
      </c>
      <c r="J2131" s="46" t="str">
        <f>IF(I2131=FALSE,"",B2131&amp;"@"&amp;COUNTIFS($B$2:B2131,B2131,$I$2:I2131,TRUE))</f>
        <v/>
      </c>
    </row>
    <row r="2132" spans="1:10">
      <c r="A2132" s="6" t="s">
        <v>1176</v>
      </c>
      <c r="B2132" s="6" t="s">
        <v>690</v>
      </c>
      <c r="C2132" s="6">
        <v>1</v>
      </c>
      <c r="D2132" s="6">
        <v>1</v>
      </c>
      <c r="E2132" s="46" t="str">
        <f t="shared" si="102"/>
        <v>기사임</v>
      </c>
      <c r="F2132" s="81">
        <f>IF(E2132="기사임",(COUNTIF($B$2:B2132,B2132)-COUNTIFS($B$2:B2131,B2132,$E$2:E2131,"")),"")</f>
        <v>77</v>
      </c>
      <c r="G2132" s="46" t="str">
        <f>IF(F2132=1,COUNTIF($F$1:F2132,1),"")</f>
        <v/>
      </c>
      <c r="H2132" s="46">
        <f t="shared" si="103"/>
        <v>0</v>
      </c>
      <c r="I2132" s="46" t="b">
        <f t="shared" si="104"/>
        <v>0</v>
      </c>
      <c r="J2132" s="46" t="str">
        <f>IF(I2132=FALSE,"",B2132&amp;"@"&amp;COUNTIFS($B$2:B2132,B2132,$I$2:I2132,TRUE))</f>
        <v/>
      </c>
    </row>
    <row r="2133" spans="1:10">
      <c r="A2133" s="6" t="s">
        <v>1170</v>
      </c>
      <c r="B2133" s="6" t="s">
        <v>691</v>
      </c>
      <c r="C2133" s="6">
        <v>1</v>
      </c>
      <c r="D2133" s="6">
        <v>1</v>
      </c>
      <c r="E2133" s="46" t="str">
        <f t="shared" si="102"/>
        <v>기사임</v>
      </c>
      <c r="F2133" s="81">
        <f>IF(E2133="기사임",(COUNTIF($B$2:B2133,B2133)-COUNTIFS($B$2:B2132,B2133,$E$2:E2132,"")),"")</f>
        <v>28</v>
      </c>
      <c r="G2133" s="46" t="str">
        <f>IF(F2133=1,COUNTIF($F$1:F2133,1),"")</f>
        <v/>
      </c>
      <c r="H2133" s="46">
        <f t="shared" si="103"/>
        <v>0</v>
      </c>
      <c r="I2133" s="46" t="b">
        <f t="shared" si="104"/>
        <v>0</v>
      </c>
      <c r="J2133" s="46" t="str">
        <f>IF(I2133=FALSE,"",B2133&amp;"@"&amp;COUNTIFS($B$2:B2133,B2133,$I$2:I2133,TRUE))</f>
        <v/>
      </c>
    </row>
    <row r="2134" spans="1:10">
      <c r="A2134" s="6" t="s">
        <v>1170</v>
      </c>
      <c r="B2134" s="6" t="s">
        <v>692</v>
      </c>
      <c r="C2134" s="6">
        <v>1</v>
      </c>
      <c r="D2134" s="6">
        <v>1</v>
      </c>
      <c r="E2134" s="46" t="str">
        <f t="shared" si="102"/>
        <v>기사임</v>
      </c>
      <c r="F2134" s="81">
        <f>IF(E2134="기사임",(COUNTIF($B$2:B2134,B2134)-COUNTIFS($B$2:B2133,B2134,$E$2:E2133,"")),"")</f>
        <v>9</v>
      </c>
      <c r="G2134" s="46" t="str">
        <f>IF(F2134=1,COUNTIF($F$1:F2134,1),"")</f>
        <v/>
      </c>
      <c r="H2134" s="46">
        <f t="shared" si="103"/>
        <v>0</v>
      </c>
      <c r="I2134" s="46" t="b">
        <f t="shared" si="104"/>
        <v>0</v>
      </c>
      <c r="J2134" s="46" t="str">
        <f>IF(I2134=FALSE,"",B2134&amp;"@"&amp;COUNTIFS($B$2:B2134,B2134,$I$2:I2134,TRUE))</f>
        <v/>
      </c>
    </row>
    <row r="2135" spans="1:10">
      <c r="A2135" s="6" t="s">
        <v>1170</v>
      </c>
      <c r="B2135" s="6" t="s">
        <v>679</v>
      </c>
      <c r="C2135" s="6">
        <v>1</v>
      </c>
      <c r="D2135" s="6">
        <v>1</v>
      </c>
      <c r="E2135" s="46" t="str">
        <f t="shared" si="102"/>
        <v>기사임</v>
      </c>
      <c r="F2135" s="81">
        <f>IF(E2135="기사임",(COUNTIF($B$2:B2135,B2135)-COUNTIFS($B$2:B2134,B2135,$E$2:E2134,"")),"")</f>
        <v>52</v>
      </c>
      <c r="G2135" s="46" t="str">
        <f>IF(F2135=1,COUNTIF($F$1:F2135,1),"")</f>
        <v/>
      </c>
      <c r="H2135" s="46">
        <f t="shared" si="103"/>
        <v>0</v>
      </c>
      <c r="I2135" s="46" t="b">
        <f t="shared" si="104"/>
        <v>0</v>
      </c>
      <c r="J2135" s="46" t="str">
        <f>IF(I2135=FALSE,"",B2135&amp;"@"&amp;COUNTIFS($B$2:B2135,B2135,$I$2:I2135,TRUE))</f>
        <v/>
      </c>
    </row>
    <row r="2136" spans="1:10">
      <c r="A2136" s="6" t="s">
        <v>1170</v>
      </c>
      <c r="B2136" s="6" t="s">
        <v>703</v>
      </c>
      <c r="C2136" s="6">
        <v>1</v>
      </c>
      <c r="D2136" s="6">
        <v>1</v>
      </c>
      <c r="E2136" s="46" t="str">
        <f t="shared" si="102"/>
        <v>기사임</v>
      </c>
      <c r="F2136" s="81">
        <f>IF(E2136="기사임",(COUNTIF($B$2:B2136,B2136)-COUNTIFS($B$2:B2135,B2136,$E$2:E2135,"")),"")</f>
        <v>18</v>
      </c>
      <c r="G2136" s="46" t="str">
        <f>IF(F2136=1,COUNTIF($F$1:F2136,1),"")</f>
        <v/>
      </c>
      <c r="H2136" s="46">
        <f t="shared" si="103"/>
        <v>0</v>
      </c>
      <c r="I2136" s="46" t="b">
        <f t="shared" si="104"/>
        <v>0</v>
      </c>
      <c r="J2136" s="46" t="str">
        <f>IF(I2136=FALSE,"",B2136&amp;"@"&amp;COUNTIFS($B$2:B2136,B2136,$I$2:I2136,TRUE))</f>
        <v/>
      </c>
    </row>
    <row r="2137" spans="1:10">
      <c r="A2137" s="6" t="s">
        <v>1170</v>
      </c>
      <c r="B2137" s="6" t="s">
        <v>690</v>
      </c>
      <c r="C2137" s="6">
        <v>1</v>
      </c>
      <c r="D2137" s="6">
        <v>1</v>
      </c>
      <c r="E2137" s="46" t="str">
        <f t="shared" si="102"/>
        <v>기사임</v>
      </c>
      <c r="F2137" s="81">
        <f>IF(E2137="기사임",(COUNTIF($B$2:B2137,B2137)-COUNTIFS($B$2:B2136,B2137,$E$2:E2136,"")),"")</f>
        <v>78</v>
      </c>
      <c r="G2137" s="46" t="str">
        <f>IF(F2137=1,COUNTIF($F$1:F2137,1),"")</f>
        <v/>
      </c>
      <c r="H2137" s="46">
        <f t="shared" si="103"/>
        <v>0</v>
      </c>
      <c r="I2137" s="46" t="b">
        <f t="shared" si="104"/>
        <v>0</v>
      </c>
      <c r="J2137" s="46" t="str">
        <f>IF(I2137=FALSE,"",B2137&amp;"@"&amp;COUNTIFS($B$2:B2137,B2137,$I$2:I2137,TRUE))</f>
        <v/>
      </c>
    </row>
    <row r="2138" spans="1:10">
      <c r="A2138" s="6" t="s">
        <v>1168</v>
      </c>
      <c r="B2138" s="6" t="s">
        <v>689</v>
      </c>
      <c r="C2138" s="6">
        <v>1</v>
      </c>
      <c r="D2138" s="6">
        <v>1</v>
      </c>
      <c r="E2138" s="46" t="str">
        <f t="shared" si="102"/>
        <v>기사임</v>
      </c>
      <c r="F2138" s="81">
        <f>IF(E2138="기사임",(COUNTIF($B$2:B2138,B2138)-COUNTIFS($B$2:B2137,B2138,$E$2:E2137,"")),"")</f>
        <v>21</v>
      </c>
      <c r="G2138" s="46" t="str">
        <f>IF(F2138=1,COUNTIF($F$1:F2138,1),"")</f>
        <v/>
      </c>
      <c r="H2138" s="46">
        <f t="shared" si="103"/>
        <v>0</v>
      </c>
      <c r="I2138" s="46" t="b">
        <f t="shared" si="104"/>
        <v>0</v>
      </c>
      <c r="J2138" s="46" t="str">
        <f>IF(I2138=FALSE,"",B2138&amp;"@"&amp;COUNTIFS($B$2:B2138,B2138,$I$2:I2138,TRUE))</f>
        <v/>
      </c>
    </row>
    <row r="2139" spans="1:10">
      <c r="A2139" s="6" t="s">
        <v>1168</v>
      </c>
      <c r="B2139" s="6" t="s">
        <v>678</v>
      </c>
      <c r="C2139" s="6">
        <v>1</v>
      </c>
      <c r="D2139" s="6">
        <v>1</v>
      </c>
      <c r="E2139" s="46" t="str">
        <f t="shared" si="102"/>
        <v>기사임</v>
      </c>
      <c r="F2139" s="81">
        <f>IF(E2139="기사임",(COUNTIF($B$2:B2139,B2139)-COUNTIFS($B$2:B2138,B2139,$E$2:E2138,"")),"")</f>
        <v>89</v>
      </c>
      <c r="G2139" s="46" t="str">
        <f>IF(F2139=1,COUNTIF($F$1:F2139,1),"")</f>
        <v/>
      </c>
      <c r="H2139" s="46">
        <f t="shared" si="103"/>
        <v>0</v>
      </c>
      <c r="I2139" s="46" t="b">
        <f t="shared" si="104"/>
        <v>0</v>
      </c>
      <c r="J2139" s="46" t="str">
        <f>IF(I2139=FALSE,"",B2139&amp;"@"&amp;COUNTIFS($B$2:B2139,B2139,$I$2:I2139,TRUE))</f>
        <v/>
      </c>
    </row>
    <row r="2140" spans="1:10">
      <c r="A2140" s="6" t="s">
        <v>1168</v>
      </c>
      <c r="B2140" s="6" t="s">
        <v>700</v>
      </c>
      <c r="C2140" s="6">
        <v>1</v>
      </c>
      <c r="D2140" s="6">
        <v>1</v>
      </c>
      <c r="E2140" s="46" t="str">
        <f t="shared" si="102"/>
        <v>기사임</v>
      </c>
      <c r="F2140" s="81">
        <f>IF(E2140="기사임",(COUNTIF($B$2:B2140,B2140)-COUNTIFS($B$2:B2139,B2140,$E$2:E2139,"")),"")</f>
        <v>23</v>
      </c>
      <c r="G2140" s="46" t="str">
        <f>IF(F2140=1,COUNTIF($F$1:F2140,1),"")</f>
        <v/>
      </c>
      <c r="H2140" s="46">
        <f t="shared" si="103"/>
        <v>0</v>
      </c>
      <c r="I2140" s="46" t="b">
        <f t="shared" si="104"/>
        <v>0</v>
      </c>
      <c r="J2140" s="46" t="str">
        <f>IF(I2140=FALSE,"",B2140&amp;"@"&amp;COUNTIFS($B$2:B2140,B2140,$I$2:I2140,TRUE))</f>
        <v/>
      </c>
    </row>
    <row r="2141" spans="1:10">
      <c r="A2141" s="6" t="s">
        <v>1168</v>
      </c>
      <c r="B2141" s="6" t="s">
        <v>711</v>
      </c>
      <c r="C2141" s="6">
        <v>1</v>
      </c>
      <c r="D2141" s="6">
        <v>1</v>
      </c>
      <c r="E2141" s="46" t="str">
        <f t="shared" si="102"/>
        <v>기사임</v>
      </c>
      <c r="F2141" s="81">
        <f>IF(E2141="기사임",(COUNTIF($B$2:B2141,B2141)-COUNTIFS($B$2:B2140,B2141,$E$2:E2140,"")),"")</f>
        <v>6</v>
      </c>
      <c r="G2141" s="46" t="str">
        <f>IF(F2141=1,COUNTIF($F$1:F2141,1),"")</f>
        <v/>
      </c>
      <c r="H2141" s="46">
        <f t="shared" si="103"/>
        <v>0</v>
      </c>
      <c r="I2141" s="46" t="b">
        <f t="shared" si="104"/>
        <v>0</v>
      </c>
      <c r="J2141" s="46" t="str">
        <f>IF(I2141=FALSE,"",B2141&amp;"@"&amp;COUNTIFS($B$2:B2141,B2141,$I$2:I2141,TRUE))</f>
        <v/>
      </c>
    </row>
    <row r="2142" spans="1:10">
      <c r="A2142" s="6" t="s">
        <v>1168</v>
      </c>
      <c r="B2142" s="6" t="s">
        <v>720</v>
      </c>
      <c r="C2142" s="6">
        <v>1</v>
      </c>
      <c r="D2142" s="6">
        <v>1</v>
      </c>
      <c r="E2142" s="46" t="str">
        <f t="shared" si="102"/>
        <v>기사임</v>
      </c>
      <c r="F2142" s="81">
        <f>IF(E2142="기사임",(COUNTIF($B$2:B2142,B2142)-COUNTIFS($B$2:B2141,B2142,$E$2:E2141,"")),"")</f>
        <v>4</v>
      </c>
      <c r="G2142" s="46" t="str">
        <f>IF(F2142=1,COUNTIF($F$1:F2142,1),"")</f>
        <v/>
      </c>
      <c r="H2142" s="46">
        <f t="shared" si="103"/>
        <v>0</v>
      </c>
      <c r="I2142" s="46" t="b">
        <f t="shared" si="104"/>
        <v>0</v>
      </c>
      <c r="J2142" s="46" t="str">
        <f>IF(I2142=FALSE,"",B2142&amp;"@"&amp;COUNTIFS($B$2:B2142,B2142,$I$2:I2142,TRUE))</f>
        <v/>
      </c>
    </row>
    <row r="2143" spans="1:10">
      <c r="A2143" s="6" t="s">
        <v>1168</v>
      </c>
      <c r="B2143" s="6" t="s">
        <v>703</v>
      </c>
      <c r="C2143" s="6">
        <v>1</v>
      </c>
      <c r="D2143" s="6">
        <v>1</v>
      </c>
      <c r="E2143" s="46" t="str">
        <f t="shared" si="102"/>
        <v>기사임</v>
      </c>
      <c r="F2143" s="81">
        <f>IF(E2143="기사임",(COUNTIF($B$2:B2143,B2143)-COUNTIFS($B$2:B2142,B2143,$E$2:E2142,"")),"")</f>
        <v>19</v>
      </c>
      <c r="G2143" s="46" t="str">
        <f>IF(F2143=1,COUNTIF($F$1:F2143,1),"")</f>
        <v/>
      </c>
      <c r="H2143" s="46">
        <f t="shared" si="103"/>
        <v>0</v>
      </c>
      <c r="I2143" s="46" t="b">
        <f t="shared" si="104"/>
        <v>0</v>
      </c>
      <c r="J2143" s="46" t="str">
        <f>IF(I2143=FALSE,"",B2143&amp;"@"&amp;COUNTIFS($B$2:B2143,B2143,$I$2:I2143,TRUE))</f>
        <v/>
      </c>
    </row>
    <row r="2144" spans="1:10">
      <c r="A2144" s="6" t="s">
        <v>1168</v>
      </c>
      <c r="B2144" s="6" t="s">
        <v>695</v>
      </c>
      <c r="C2144" s="6">
        <v>1</v>
      </c>
      <c r="D2144" s="6">
        <v>2</v>
      </c>
      <c r="E2144" s="46" t="str">
        <f t="shared" si="102"/>
        <v>기사임</v>
      </c>
      <c r="F2144" s="81">
        <f>IF(E2144="기사임",(COUNTIF($B$2:B2144,B2144)-COUNTIFS($B$2:B2143,B2144,$E$2:E2143,"")),"")</f>
        <v>26</v>
      </c>
      <c r="G2144" s="46" t="str">
        <f>IF(F2144=1,COUNTIF($F$1:F2144,1),"")</f>
        <v/>
      </c>
      <c r="H2144" s="46">
        <f t="shared" si="103"/>
        <v>0</v>
      </c>
      <c r="I2144" s="46" t="b">
        <f t="shared" si="104"/>
        <v>0</v>
      </c>
      <c r="J2144" s="46" t="str">
        <f>IF(I2144=FALSE,"",B2144&amp;"@"&amp;COUNTIFS($B$2:B2144,B2144,$I$2:I2144,TRUE))</f>
        <v/>
      </c>
    </row>
    <row r="2145" spans="1:10">
      <c r="A2145" s="6" t="s">
        <v>1171</v>
      </c>
      <c r="B2145" s="6" t="s">
        <v>690</v>
      </c>
      <c r="C2145" s="6">
        <v>1</v>
      </c>
      <c r="D2145" s="6">
        <v>1</v>
      </c>
      <c r="E2145" s="46" t="str">
        <f t="shared" si="102"/>
        <v>기사임</v>
      </c>
      <c r="F2145" s="81">
        <f>IF(E2145="기사임",(COUNTIF($B$2:B2145,B2145)-COUNTIFS($B$2:B2144,B2145,$E$2:E2144,"")),"")</f>
        <v>79</v>
      </c>
      <c r="G2145" s="46" t="str">
        <f>IF(F2145=1,COUNTIF($F$1:F2145,1),"")</f>
        <v/>
      </c>
      <c r="H2145" s="46">
        <f t="shared" si="103"/>
        <v>0</v>
      </c>
      <c r="I2145" s="46" t="b">
        <f t="shared" si="104"/>
        <v>0</v>
      </c>
      <c r="J2145" s="46" t="str">
        <f>IF(I2145=FALSE,"",B2145&amp;"@"&amp;COUNTIFS($B$2:B2145,B2145,$I$2:I2145,TRUE))</f>
        <v/>
      </c>
    </row>
    <row r="2146" spans="1:10">
      <c r="A2146" s="6" t="s">
        <v>1172</v>
      </c>
      <c r="B2146" s="6" t="s">
        <v>681</v>
      </c>
      <c r="C2146" s="6">
        <v>1</v>
      </c>
      <c r="D2146" s="6">
        <v>1</v>
      </c>
      <c r="E2146" s="46" t="str">
        <f t="shared" si="102"/>
        <v>기사임</v>
      </c>
      <c r="F2146" s="81">
        <f>IF(E2146="기사임",(COUNTIF($B$2:B2146,B2146)-COUNTIFS($B$2:B2145,B2146,$E$2:E2145,"")),"")</f>
        <v>53</v>
      </c>
      <c r="G2146" s="46" t="str">
        <f>IF(F2146=1,COUNTIF($F$1:F2146,1),"")</f>
        <v/>
      </c>
      <c r="H2146" s="46">
        <f t="shared" si="103"/>
        <v>0</v>
      </c>
      <c r="I2146" s="46" t="b">
        <f t="shared" si="104"/>
        <v>0</v>
      </c>
      <c r="J2146" s="46" t="str">
        <f>IF(I2146=FALSE,"",B2146&amp;"@"&amp;COUNTIFS($B$2:B2146,B2146,$I$2:I2146,TRUE))</f>
        <v/>
      </c>
    </row>
    <row r="2147" spans="1:10">
      <c r="A2147" s="6" t="s">
        <v>1172</v>
      </c>
      <c r="B2147" s="6" t="s">
        <v>679</v>
      </c>
      <c r="C2147" s="6">
        <v>1</v>
      </c>
      <c r="D2147" s="6">
        <v>1</v>
      </c>
      <c r="E2147" s="46" t="str">
        <f t="shared" si="102"/>
        <v>기사임</v>
      </c>
      <c r="F2147" s="81">
        <f>IF(E2147="기사임",(COUNTIF($B$2:B2147,B2147)-COUNTIFS($B$2:B2146,B2147,$E$2:E2146,"")),"")</f>
        <v>53</v>
      </c>
      <c r="G2147" s="46" t="str">
        <f>IF(F2147=1,COUNTIF($F$1:F2147,1),"")</f>
        <v/>
      </c>
      <c r="H2147" s="46">
        <f t="shared" si="103"/>
        <v>0</v>
      </c>
      <c r="I2147" s="46" t="b">
        <f t="shared" si="104"/>
        <v>0</v>
      </c>
      <c r="J2147" s="46" t="str">
        <f>IF(I2147=FALSE,"",B2147&amp;"@"&amp;COUNTIFS($B$2:B2147,B2147,$I$2:I2147,TRUE))</f>
        <v/>
      </c>
    </row>
    <row r="2148" spans="1:10">
      <c r="A2148" s="6" t="s">
        <v>1172</v>
      </c>
      <c r="B2148" s="6" t="s">
        <v>700</v>
      </c>
      <c r="C2148" s="6">
        <v>1</v>
      </c>
      <c r="D2148" s="6">
        <v>1</v>
      </c>
      <c r="E2148" s="46" t="str">
        <f t="shared" si="102"/>
        <v>기사임</v>
      </c>
      <c r="F2148" s="81">
        <f>IF(E2148="기사임",(COUNTIF($B$2:B2148,B2148)-COUNTIFS($B$2:B2147,B2148,$E$2:E2147,"")),"")</f>
        <v>24</v>
      </c>
      <c r="G2148" s="46" t="str">
        <f>IF(F2148=1,COUNTIF($F$1:F2148,1),"")</f>
        <v/>
      </c>
      <c r="H2148" s="46">
        <f t="shared" si="103"/>
        <v>0</v>
      </c>
      <c r="I2148" s="46" t="b">
        <f t="shared" si="104"/>
        <v>0</v>
      </c>
      <c r="J2148" s="46" t="str">
        <f>IF(I2148=FALSE,"",B2148&amp;"@"&amp;COUNTIFS($B$2:B2148,B2148,$I$2:I2148,TRUE))</f>
        <v/>
      </c>
    </row>
    <row r="2149" spans="1:10">
      <c r="A2149" s="6" t="s">
        <v>1172</v>
      </c>
      <c r="B2149" s="6" t="s">
        <v>680</v>
      </c>
      <c r="C2149" s="6">
        <v>1</v>
      </c>
      <c r="D2149" s="6">
        <v>1</v>
      </c>
      <c r="E2149" s="46" t="str">
        <f t="shared" si="102"/>
        <v>기사임</v>
      </c>
      <c r="F2149" s="81">
        <f>IF(E2149="기사임",(COUNTIF($B$2:B2149,B2149)-COUNTIFS($B$2:B2148,B2149,$E$2:E2148,"")),"")</f>
        <v>124</v>
      </c>
      <c r="G2149" s="46" t="str">
        <f>IF(F2149=1,COUNTIF($F$1:F2149,1),"")</f>
        <v/>
      </c>
      <c r="H2149" s="46">
        <f t="shared" si="103"/>
        <v>0</v>
      </c>
      <c r="I2149" s="46" t="b">
        <f t="shared" si="104"/>
        <v>0</v>
      </c>
      <c r="J2149" s="46" t="str">
        <f>IF(I2149=FALSE,"",B2149&amp;"@"&amp;COUNTIFS($B$2:B2149,B2149,$I$2:I2149,TRUE))</f>
        <v/>
      </c>
    </row>
    <row r="2150" spans="1:10">
      <c r="A2150" s="6" t="s">
        <v>1172</v>
      </c>
      <c r="B2150" s="6" t="s">
        <v>676</v>
      </c>
      <c r="C2150" s="6">
        <v>1</v>
      </c>
      <c r="D2150" s="6">
        <v>1</v>
      </c>
      <c r="E2150" s="46" t="str">
        <f t="shared" si="102"/>
        <v>기사임</v>
      </c>
      <c r="F2150" s="81">
        <f>IF(E2150="기사임",(COUNTIF($B$2:B2150,B2150)-COUNTIFS($B$2:B2149,B2150,$E$2:E2149,"")),"")</f>
        <v>196</v>
      </c>
      <c r="G2150" s="46" t="str">
        <f>IF(F2150=1,COUNTIF($F$1:F2150,1),"")</f>
        <v/>
      </c>
      <c r="H2150" s="46">
        <f t="shared" si="103"/>
        <v>0</v>
      </c>
      <c r="I2150" s="46" t="b">
        <f t="shared" si="104"/>
        <v>0</v>
      </c>
      <c r="J2150" s="46" t="str">
        <f>IF(I2150=FALSE,"",B2150&amp;"@"&amp;COUNTIFS($B$2:B2150,B2150,$I$2:I2150,TRUE))</f>
        <v/>
      </c>
    </row>
    <row r="2151" spans="1:10">
      <c r="A2151" s="6" t="s">
        <v>1178</v>
      </c>
      <c r="B2151" s="6" t="s">
        <v>688</v>
      </c>
      <c r="C2151" s="6">
        <v>1</v>
      </c>
      <c r="D2151" s="6">
        <v>1</v>
      </c>
      <c r="E2151" s="46" t="str">
        <f t="shared" si="102"/>
        <v>기사임</v>
      </c>
      <c r="F2151" s="81">
        <f>IF(E2151="기사임",(COUNTIF($B$2:B2151,B2151)-COUNTIFS($B$2:B2150,B2151,$E$2:E2150,"")),"")</f>
        <v>69</v>
      </c>
      <c r="G2151" s="46" t="str">
        <f>IF(F2151=1,COUNTIF($F$1:F2151,1),"")</f>
        <v/>
      </c>
      <c r="H2151" s="46">
        <f t="shared" si="103"/>
        <v>0</v>
      </c>
      <c r="I2151" s="46" t="b">
        <f t="shared" si="104"/>
        <v>0</v>
      </c>
      <c r="J2151" s="46" t="str">
        <f>IF(I2151=FALSE,"",B2151&amp;"@"&amp;COUNTIFS($B$2:B2151,B2151,$I$2:I2151,TRUE))</f>
        <v/>
      </c>
    </row>
    <row r="2152" spans="1:10">
      <c r="A2152" s="6" t="s">
        <v>1178</v>
      </c>
      <c r="B2152" s="6" t="s">
        <v>720</v>
      </c>
      <c r="C2152" s="6">
        <v>1</v>
      </c>
      <c r="D2152" s="6">
        <v>1</v>
      </c>
      <c r="E2152" s="46" t="str">
        <f t="shared" si="102"/>
        <v>기사임</v>
      </c>
      <c r="F2152" s="81">
        <f>IF(E2152="기사임",(COUNTIF($B$2:B2152,B2152)-COUNTIFS($B$2:B2151,B2152,$E$2:E2151,"")),"")</f>
        <v>5</v>
      </c>
      <c r="G2152" s="46" t="str">
        <f>IF(F2152=1,COUNTIF($F$1:F2152,1),"")</f>
        <v/>
      </c>
      <c r="H2152" s="46">
        <f t="shared" si="103"/>
        <v>0</v>
      </c>
      <c r="I2152" s="46" t="b">
        <f t="shared" si="104"/>
        <v>0</v>
      </c>
      <c r="J2152" s="46" t="str">
        <f>IF(I2152=FALSE,"",B2152&amp;"@"&amp;COUNTIFS($B$2:B2152,B2152,$I$2:I2152,TRUE))</f>
        <v/>
      </c>
    </row>
    <row r="2153" spans="1:10">
      <c r="A2153" s="6" t="s">
        <v>1178</v>
      </c>
      <c r="B2153" s="6" t="s">
        <v>695</v>
      </c>
      <c r="C2153" s="6">
        <v>1</v>
      </c>
      <c r="D2153" s="6">
        <v>1</v>
      </c>
      <c r="E2153" s="46" t="str">
        <f t="shared" si="102"/>
        <v>기사임</v>
      </c>
      <c r="F2153" s="81">
        <f>IF(E2153="기사임",(COUNTIF($B$2:B2153,B2153)-COUNTIFS($B$2:B2152,B2153,$E$2:E2152,"")),"")</f>
        <v>27</v>
      </c>
      <c r="G2153" s="46" t="str">
        <f>IF(F2153=1,COUNTIF($F$1:F2153,1),"")</f>
        <v/>
      </c>
      <c r="H2153" s="46">
        <f t="shared" si="103"/>
        <v>0</v>
      </c>
      <c r="I2153" s="46" t="b">
        <f t="shared" si="104"/>
        <v>0</v>
      </c>
      <c r="J2153" s="46" t="str">
        <f>IF(I2153=FALSE,"",B2153&amp;"@"&amp;COUNTIFS($B$2:B2153,B2153,$I$2:I2153,TRUE))</f>
        <v/>
      </c>
    </row>
    <row r="2154" spans="1:10">
      <c r="A2154" s="6" t="s">
        <v>1175</v>
      </c>
      <c r="B2154" s="6" t="s">
        <v>683</v>
      </c>
      <c r="C2154" s="6">
        <v>1</v>
      </c>
      <c r="D2154" s="6">
        <v>1</v>
      </c>
      <c r="E2154" s="46" t="str">
        <f t="shared" si="102"/>
        <v>기사임</v>
      </c>
      <c r="F2154" s="81">
        <f>IF(E2154="기사임",(COUNTIF($B$2:B2154,B2154)-COUNTIFS($B$2:B2153,B2154,$E$2:E2153,"")),"")</f>
        <v>37</v>
      </c>
      <c r="G2154" s="46" t="str">
        <f>IF(F2154=1,COUNTIF($F$1:F2154,1),"")</f>
        <v/>
      </c>
      <c r="H2154" s="46">
        <f t="shared" si="103"/>
        <v>0</v>
      </c>
      <c r="I2154" s="46" t="b">
        <f t="shared" si="104"/>
        <v>0</v>
      </c>
      <c r="J2154" s="46" t="str">
        <f>IF(I2154=FALSE,"",B2154&amp;"@"&amp;COUNTIFS($B$2:B2154,B2154,$I$2:I2154,TRUE))</f>
        <v/>
      </c>
    </row>
    <row r="2155" spans="1:10">
      <c r="A2155" s="6" t="s">
        <v>1175</v>
      </c>
      <c r="B2155" s="6" t="s">
        <v>677</v>
      </c>
      <c r="C2155" s="6">
        <v>1</v>
      </c>
      <c r="D2155" s="6">
        <v>1</v>
      </c>
      <c r="E2155" s="46" t="str">
        <f t="shared" si="102"/>
        <v>기사임</v>
      </c>
      <c r="F2155" s="81">
        <f>IF(E2155="기사임",(COUNTIF($B$2:B2155,B2155)-COUNTIFS($B$2:B2154,B2155,$E$2:E2154,"")),"")</f>
        <v>163</v>
      </c>
      <c r="G2155" s="46" t="str">
        <f>IF(F2155=1,COUNTIF($F$1:F2155,1),"")</f>
        <v/>
      </c>
      <c r="H2155" s="46">
        <f t="shared" si="103"/>
        <v>0</v>
      </c>
      <c r="I2155" s="46" t="b">
        <f t="shared" si="104"/>
        <v>0</v>
      </c>
      <c r="J2155" s="46" t="str">
        <f>IF(I2155=FALSE,"",B2155&amp;"@"&amp;COUNTIFS($B$2:B2155,B2155,$I$2:I2155,TRUE))</f>
        <v/>
      </c>
    </row>
    <row r="2156" spans="1:10">
      <c r="A2156" s="6" t="s">
        <v>1175</v>
      </c>
      <c r="B2156" s="6" t="s">
        <v>695</v>
      </c>
      <c r="C2156" s="6">
        <v>1</v>
      </c>
      <c r="D2156" s="6">
        <v>1</v>
      </c>
      <c r="E2156" s="46" t="str">
        <f t="shared" si="102"/>
        <v>기사임</v>
      </c>
      <c r="F2156" s="81">
        <f>IF(E2156="기사임",(COUNTIF($B$2:B2156,B2156)-COUNTIFS($B$2:B2155,B2156,$E$2:E2155,"")),"")</f>
        <v>28</v>
      </c>
      <c r="G2156" s="46" t="str">
        <f>IF(F2156=1,COUNTIF($F$1:F2156,1),"")</f>
        <v/>
      </c>
      <c r="H2156" s="46">
        <f t="shared" si="103"/>
        <v>0</v>
      </c>
      <c r="I2156" s="46" t="b">
        <f t="shared" si="104"/>
        <v>0</v>
      </c>
      <c r="J2156" s="46" t="str">
        <f>IF(I2156=FALSE,"",B2156&amp;"@"&amp;COUNTIFS($B$2:B2156,B2156,$I$2:I2156,TRUE))</f>
        <v/>
      </c>
    </row>
    <row r="2157" spans="1:10">
      <c r="A2157" s="6" t="s">
        <v>1179</v>
      </c>
      <c r="B2157" s="6" t="s">
        <v>681</v>
      </c>
      <c r="C2157" s="6">
        <v>1</v>
      </c>
      <c r="D2157" s="6">
        <v>1</v>
      </c>
      <c r="E2157" s="46" t="str">
        <f t="shared" si="102"/>
        <v>기사임</v>
      </c>
      <c r="F2157" s="81">
        <f>IF(E2157="기사임",(COUNTIF($B$2:B2157,B2157)-COUNTIFS($B$2:B2156,B2157,$E$2:E2156,"")),"")</f>
        <v>54</v>
      </c>
      <c r="G2157" s="46" t="str">
        <f>IF(F2157=1,COUNTIF($F$1:F2157,1),"")</f>
        <v/>
      </c>
      <c r="H2157" s="46">
        <f t="shared" si="103"/>
        <v>0</v>
      </c>
      <c r="I2157" s="46" t="b">
        <f t="shared" si="104"/>
        <v>0</v>
      </c>
      <c r="J2157" s="46" t="str">
        <f>IF(I2157=FALSE,"",B2157&amp;"@"&amp;COUNTIFS($B$2:B2157,B2157,$I$2:I2157,TRUE))</f>
        <v/>
      </c>
    </row>
    <row r="2158" spans="1:10">
      <c r="A2158" s="6" t="s">
        <v>1177</v>
      </c>
      <c r="B2158" s="6" t="s">
        <v>681</v>
      </c>
      <c r="C2158" s="6">
        <v>1</v>
      </c>
      <c r="D2158" s="6">
        <v>1</v>
      </c>
      <c r="E2158" s="46" t="str">
        <f t="shared" si="102"/>
        <v>기사임</v>
      </c>
      <c r="F2158" s="81">
        <f>IF(E2158="기사임",(COUNTIF($B$2:B2158,B2158)-COUNTIFS($B$2:B2157,B2158,$E$2:E2157,"")),"")</f>
        <v>55</v>
      </c>
      <c r="G2158" s="46" t="str">
        <f>IF(F2158=1,COUNTIF($F$1:F2158,1),"")</f>
        <v/>
      </c>
      <c r="H2158" s="46">
        <f t="shared" si="103"/>
        <v>0</v>
      </c>
      <c r="I2158" s="46" t="b">
        <f t="shared" si="104"/>
        <v>0</v>
      </c>
      <c r="J2158" s="46" t="str">
        <f>IF(I2158=FALSE,"",B2158&amp;"@"&amp;COUNTIFS($B$2:B2158,B2158,$I$2:I2158,TRUE))</f>
        <v/>
      </c>
    </row>
    <row r="2159" spans="1:10">
      <c r="A2159" s="6" t="s">
        <v>1177</v>
      </c>
      <c r="B2159" s="6" t="s">
        <v>680</v>
      </c>
      <c r="C2159" s="6">
        <v>1</v>
      </c>
      <c r="D2159" s="6">
        <v>1</v>
      </c>
      <c r="E2159" s="46" t="str">
        <f t="shared" si="102"/>
        <v>기사임</v>
      </c>
      <c r="F2159" s="81">
        <f>IF(E2159="기사임",(COUNTIF($B$2:B2159,B2159)-COUNTIFS($B$2:B2158,B2159,$E$2:E2158,"")),"")</f>
        <v>125</v>
      </c>
      <c r="G2159" s="46" t="str">
        <f>IF(F2159=1,COUNTIF($F$1:F2159,1),"")</f>
        <v/>
      </c>
      <c r="H2159" s="46">
        <f t="shared" si="103"/>
        <v>0</v>
      </c>
      <c r="I2159" s="46" t="b">
        <f t="shared" si="104"/>
        <v>0</v>
      </c>
      <c r="J2159" s="46" t="str">
        <f>IF(I2159=FALSE,"",B2159&amp;"@"&amp;COUNTIFS($B$2:B2159,B2159,$I$2:I2159,TRUE))</f>
        <v/>
      </c>
    </row>
    <row r="2160" spans="1:10">
      <c r="A2160" s="6" t="s">
        <v>1199</v>
      </c>
      <c r="B2160" s="6" t="s">
        <v>697</v>
      </c>
      <c r="C2160" s="6">
        <v>1</v>
      </c>
      <c r="D2160" s="6">
        <v>1</v>
      </c>
      <c r="E2160" s="46" t="str">
        <f t="shared" si="102"/>
        <v>기사임</v>
      </c>
      <c r="F2160" s="81">
        <f>IF(E2160="기사임",(COUNTIF($B$2:B2160,B2160)-COUNTIFS($B$2:B2159,B2160,$E$2:E2159,"")),"")</f>
        <v>12</v>
      </c>
      <c r="G2160" s="46" t="str">
        <f>IF(F2160=1,COUNTIF($F$1:F2160,1),"")</f>
        <v/>
      </c>
      <c r="H2160" s="46">
        <f t="shared" si="103"/>
        <v>0</v>
      </c>
      <c r="I2160" s="46" t="b">
        <f t="shared" si="104"/>
        <v>0</v>
      </c>
      <c r="J2160" s="46" t="str">
        <f>IF(I2160=FALSE,"",B2160&amp;"@"&amp;COUNTIFS($B$2:B2160,B2160,$I$2:I2160,TRUE))</f>
        <v/>
      </c>
    </row>
    <row r="2161" spans="1:10">
      <c r="A2161" s="6" t="s">
        <v>1199</v>
      </c>
      <c r="B2161" s="6" t="s">
        <v>684</v>
      </c>
      <c r="C2161" s="6">
        <v>1</v>
      </c>
      <c r="D2161" s="6">
        <v>1</v>
      </c>
      <c r="E2161" s="46" t="str">
        <f t="shared" si="102"/>
        <v>기사임</v>
      </c>
      <c r="F2161" s="81">
        <f>IF(E2161="기사임",(COUNTIF($B$2:B2161,B2161)-COUNTIFS($B$2:B2160,B2161,$E$2:E2160,"")),"")</f>
        <v>31</v>
      </c>
      <c r="G2161" s="46" t="str">
        <f>IF(F2161=1,COUNTIF($F$1:F2161,1),"")</f>
        <v/>
      </c>
      <c r="H2161" s="46">
        <f t="shared" si="103"/>
        <v>1</v>
      </c>
      <c r="I2161" s="46" t="b">
        <f t="shared" si="104"/>
        <v>1</v>
      </c>
      <c r="J2161" s="46" t="str">
        <f>IF(I2161=FALSE,"",B2161&amp;"@"&amp;COUNTIFS($B$2:B2161,B2161,$I$2:I2161,TRUE))</f>
        <v>Malaysia@31</v>
      </c>
    </row>
    <row r="2162" spans="1:10">
      <c r="A2162" s="6" t="s">
        <v>1199</v>
      </c>
      <c r="B2162" s="6" t="s">
        <v>680</v>
      </c>
      <c r="C2162" s="6">
        <v>1</v>
      </c>
      <c r="D2162" s="6">
        <v>1</v>
      </c>
      <c r="E2162" s="46" t="str">
        <f t="shared" si="102"/>
        <v>기사임</v>
      </c>
      <c r="F2162" s="81">
        <f>IF(E2162="기사임",(COUNTIF($B$2:B2162,B2162)-COUNTIFS($B$2:B2161,B2162,$E$2:E2161,"")),"")</f>
        <v>126</v>
      </c>
      <c r="G2162" s="46" t="str">
        <f>IF(F2162=1,COUNTIF($F$1:F2162,1),"")</f>
        <v/>
      </c>
      <c r="H2162" s="46">
        <f t="shared" si="103"/>
        <v>0</v>
      </c>
      <c r="I2162" s="46" t="b">
        <f t="shared" si="104"/>
        <v>0</v>
      </c>
      <c r="J2162" s="46" t="str">
        <f>IF(I2162=FALSE,"",B2162&amp;"@"&amp;COUNTIFS($B$2:B2162,B2162,$I$2:I2162,TRUE))</f>
        <v/>
      </c>
    </row>
    <row r="2163" spans="1:10">
      <c r="A2163" s="6" t="s">
        <v>1199</v>
      </c>
      <c r="B2163" s="6" t="s">
        <v>690</v>
      </c>
      <c r="C2163" s="6">
        <v>1</v>
      </c>
      <c r="D2163" s="6">
        <v>1</v>
      </c>
      <c r="E2163" s="46" t="str">
        <f t="shared" si="102"/>
        <v>기사임</v>
      </c>
      <c r="F2163" s="81">
        <f>IF(E2163="기사임",(COUNTIF($B$2:B2163,B2163)-COUNTIFS($B$2:B2162,B2163,$E$2:E2162,"")),"")</f>
        <v>80</v>
      </c>
      <c r="G2163" s="46" t="str">
        <f>IF(F2163=1,COUNTIF($F$1:F2163,1),"")</f>
        <v/>
      </c>
      <c r="H2163" s="46">
        <f t="shared" si="103"/>
        <v>0</v>
      </c>
      <c r="I2163" s="46" t="b">
        <f t="shared" si="104"/>
        <v>0</v>
      </c>
      <c r="J2163" s="46" t="str">
        <f>IF(I2163=FALSE,"",B2163&amp;"@"&amp;COUNTIFS($B$2:B2163,B2163,$I$2:I2163,TRUE))</f>
        <v/>
      </c>
    </row>
    <row r="2164" spans="1:10">
      <c r="A2164" s="6" t="s">
        <v>1195</v>
      </c>
      <c r="B2164" s="6" t="s">
        <v>721</v>
      </c>
      <c r="C2164" s="6">
        <v>1</v>
      </c>
      <c r="D2164" s="6">
        <v>1</v>
      </c>
      <c r="E2164" s="46" t="str">
        <f t="shared" si="102"/>
        <v>기사임</v>
      </c>
      <c r="F2164" s="81">
        <f>IF(E2164="기사임",(COUNTIF($B$2:B2164,B2164)-COUNTIFS($B$2:B2163,B2164,$E$2:E2163,"")),"")</f>
        <v>15</v>
      </c>
      <c r="G2164" s="46" t="str">
        <f>IF(F2164=1,COUNTIF($F$1:F2164,1),"")</f>
        <v/>
      </c>
      <c r="H2164" s="46">
        <f t="shared" si="103"/>
        <v>0</v>
      </c>
      <c r="I2164" s="46" t="b">
        <f t="shared" si="104"/>
        <v>0</v>
      </c>
      <c r="J2164" s="46" t="str">
        <f>IF(I2164=FALSE,"",B2164&amp;"@"&amp;COUNTIFS($B$2:B2164,B2164,$I$2:I2164,TRUE))</f>
        <v/>
      </c>
    </row>
    <row r="2165" spans="1:10">
      <c r="A2165" s="6" t="s">
        <v>1195</v>
      </c>
      <c r="B2165" s="6" t="s">
        <v>722</v>
      </c>
      <c r="C2165" s="6">
        <v>1</v>
      </c>
      <c r="D2165" s="6">
        <v>1</v>
      </c>
      <c r="E2165" s="46" t="str">
        <f t="shared" si="102"/>
        <v>기사임</v>
      </c>
      <c r="F2165" s="81">
        <f>IF(E2165="기사임",(COUNTIF($B$2:B2165,B2165)-COUNTIFS($B$2:B2164,B2165,$E$2:E2164,"")),"")</f>
        <v>5</v>
      </c>
      <c r="G2165" s="46" t="str">
        <f>IF(F2165=1,COUNTIF($F$1:F2165,1),"")</f>
        <v/>
      </c>
      <c r="H2165" s="46">
        <f t="shared" si="103"/>
        <v>0</v>
      </c>
      <c r="I2165" s="46" t="b">
        <f t="shared" si="104"/>
        <v>0</v>
      </c>
      <c r="J2165" s="46" t="str">
        <f>IF(I2165=FALSE,"",B2165&amp;"@"&amp;COUNTIFS($B$2:B2165,B2165,$I$2:I2165,TRUE))</f>
        <v/>
      </c>
    </row>
    <row r="2166" spans="1:10">
      <c r="A2166" s="6" t="s">
        <v>1195</v>
      </c>
      <c r="B2166" s="6" t="s">
        <v>685</v>
      </c>
      <c r="C2166" s="6">
        <v>1</v>
      </c>
      <c r="D2166" s="6">
        <v>1</v>
      </c>
      <c r="E2166" s="46" t="str">
        <f t="shared" si="102"/>
        <v>기사임</v>
      </c>
      <c r="F2166" s="81">
        <f>IF(E2166="기사임",(COUNTIF($B$2:B2166,B2166)-COUNTIFS($B$2:B2165,B2166,$E$2:E2165,"")),"")</f>
        <v>34</v>
      </c>
      <c r="G2166" s="46" t="str">
        <f>IF(F2166=1,COUNTIF($F$1:F2166,1),"")</f>
        <v/>
      </c>
      <c r="H2166" s="46">
        <f t="shared" si="103"/>
        <v>0</v>
      </c>
      <c r="I2166" s="46" t="b">
        <f t="shared" si="104"/>
        <v>0</v>
      </c>
      <c r="J2166" s="46" t="str">
        <f>IF(I2166=FALSE,"",B2166&amp;"@"&amp;COUNTIFS($B$2:B2166,B2166,$I$2:I2166,TRUE))</f>
        <v/>
      </c>
    </row>
    <row r="2167" spans="1:10">
      <c r="A2167" s="6" t="s">
        <v>1195</v>
      </c>
      <c r="B2167" s="6" t="s">
        <v>697</v>
      </c>
      <c r="C2167" s="6">
        <v>1</v>
      </c>
      <c r="D2167" s="6">
        <v>1</v>
      </c>
      <c r="E2167" s="46" t="str">
        <f t="shared" si="102"/>
        <v>기사임</v>
      </c>
      <c r="F2167" s="81">
        <f>IF(E2167="기사임",(COUNTIF($B$2:B2167,B2167)-COUNTIFS($B$2:B2166,B2167,$E$2:E2166,"")),"")</f>
        <v>13</v>
      </c>
      <c r="G2167" s="46" t="str">
        <f>IF(F2167=1,COUNTIF($F$1:F2167,1),"")</f>
        <v/>
      </c>
      <c r="H2167" s="46">
        <f t="shared" si="103"/>
        <v>0</v>
      </c>
      <c r="I2167" s="46" t="b">
        <f t="shared" si="104"/>
        <v>0</v>
      </c>
      <c r="J2167" s="46" t="str">
        <f>IF(I2167=FALSE,"",B2167&amp;"@"&amp;COUNTIFS($B$2:B2167,B2167,$I$2:I2167,TRUE))</f>
        <v/>
      </c>
    </row>
    <row r="2168" spans="1:10">
      <c r="A2168" s="6" t="s">
        <v>1195</v>
      </c>
      <c r="B2168" s="6" t="s">
        <v>712</v>
      </c>
      <c r="C2168" s="6">
        <v>1</v>
      </c>
      <c r="D2168" s="6">
        <v>1</v>
      </c>
      <c r="E2168" s="46" t="str">
        <f t="shared" si="102"/>
        <v>기사임</v>
      </c>
      <c r="F2168" s="81">
        <f>IF(E2168="기사임",(COUNTIF($B$2:B2168,B2168)-COUNTIFS($B$2:B2167,B2168,$E$2:E2167,"")),"")</f>
        <v>14</v>
      </c>
      <c r="G2168" s="46" t="str">
        <f>IF(F2168=1,COUNTIF($F$1:F2168,1),"")</f>
        <v/>
      </c>
      <c r="H2168" s="46">
        <f t="shared" si="103"/>
        <v>0</v>
      </c>
      <c r="I2168" s="46" t="b">
        <f t="shared" si="104"/>
        <v>0</v>
      </c>
      <c r="J2168" s="46" t="str">
        <f>IF(I2168=FALSE,"",B2168&amp;"@"&amp;COUNTIFS($B$2:B2168,B2168,$I$2:I2168,TRUE))</f>
        <v/>
      </c>
    </row>
    <row r="2169" spans="1:10">
      <c r="A2169" s="6" t="s">
        <v>1195</v>
      </c>
      <c r="B2169" s="6" t="s">
        <v>714</v>
      </c>
      <c r="C2169" s="6">
        <v>1</v>
      </c>
      <c r="D2169" s="6">
        <v>1</v>
      </c>
      <c r="E2169" s="46" t="str">
        <f t="shared" si="102"/>
        <v>기사임</v>
      </c>
      <c r="F2169" s="81">
        <f>IF(E2169="기사임",(COUNTIF($B$2:B2169,B2169)-COUNTIFS($B$2:B2168,B2169,$E$2:E2168,"")),"")</f>
        <v>10</v>
      </c>
      <c r="G2169" s="46" t="str">
        <f>IF(F2169=1,COUNTIF($F$1:F2169,1),"")</f>
        <v/>
      </c>
      <c r="H2169" s="46">
        <f t="shared" si="103"/>
        <v>0</v>
      </c>
      <c r="I2169" s="46" t="b">
        <f t="shared" si="104"/>
        <v>0</v>
      </c>
      <c r="J2169" s="46" t="str">
        <f>IF(I2169=FALSE,"",B2169&amp;"@"&amp;COUNTIFS($B$2:B2169,B2169,$I$2:I2169,TRUE))</f>
        <v/>
      </c>
    </row>
    <row r="2170" spans="1:10">
      <c r="A2170" s="6" t="s">
        <v>1195</v>
      </c>
      <c r="B2170" s="6" t="s">
        <v>695</v>
      </c>
      <c r="C2170" s="6">
        <v>1</v>
      </c>
      <c r="D2170" s="6">
        <v>1</v>
      </c>
      <c r="E2170" s="46" t="str">
        <f t="shared" si="102"/>
        <v>기사임</v>
      </c>
      <c r="F2170" s="81">
        <f>IF(E2170="기사임",(COUNTIF($B$2:B2170,B2170)-COUNTIFS($B$2:B2169,B2170,$E$2:E2169,"")),"")</f>
        <v>29</v>
      </c>
      <c r="G2170" s="46" t="str">
        <f>IF(F2170=1,COUNTIF($F$1:F2170,1),"")</f>
        <v/>
      </c>
      <c r="H2170" s="46">
        <f t="shared" si="103"/>
        <v>0</v>
      </c>
      <c r="I2170" s="46" t="b">
        <f t="shared" si="104"/>
        <v>0</v>
      </c>
      <c r="J2170" s="46" t="str">
        <f>IF(I2170=FALSE,"",B2170&amp;"@"&amp;COUNTIFS($B$2:B2170,B2170,$I$2:I2170,TRUE))</f>
        <v/>
      </c>
    </row>
    <row r="2171" spans="1:10">
      <c r="A2171" s="6" t="s">
        <v>1195</v>
      </c>
      <c r="B2171" s="6" t="s">
        <v>690</v>
      </c>
      <c r="C2171" s="6">
        <v>1</v>
      </c>
      <c r="D2171" s="6">
        <v>2</v>
      </c>
      <c r="E2171" s="46" t="str">
        <f t="shared" si="102"/>
        <v>기사임</v>
      </c>
      <c r="F2171" s="81">
        <f>IF(E2171="기사임",(COUNTIF($B$2:B2171,B2171)-COUNTIFS($B$2:B2170,B2171,$E$2:E2170,"")),"")</f>
        <v>81</v>
      </c>
      <c r="G2171" s="46" t="str">
        <f>IF(F2171=1,COUNTIF($F$1:F2171,1),"")</f>
        <v/>
      </c>
      <c r="H2171" s="46">
        <f t="shared" si="103"/>
        <v>0</v>
      </c>
      <c r="I2171" s="46" t="b">
        <f t="shared" si="104"/>
        <v>0</v>
      </c>
      <c r="J2171" s="46" t="str">
        <f>IF(I2171=FALSE,"",B2171&amp;"@"&amp;COUNTIFS($B$2:B2171,B2171,$I$2:I2171,TRUE))</f>
        <v/>
      </c>
    </row>
    <row r="2172" spans="1:10">
      <c r="A2172" s="6" t="s">
        <v>1198</v>
      </c>
      <c r="B2172" s="6" t="s">
        <v>1225</v>
      </c>
      <c r="C2172" s="6">
        <v>1</v>
      </c>
      <c r="D2172" s="6">
        <v>1</v>
      </c>
      <c r="E2172" s="46" t="str">
        <f t="shared" si="102"/>
        <v>기사임</v>
      </c>
      <c r="F2172" s="81">
        <f>IF(E2172="기사임",(COUNTIF($B$2:B2172,B2172)-COUNTIFS($B$2:B2171,B2172,$E$2:E2171,"")),"")</f>
        <v>1</v>
      </c>
      <c r="G2172" s="46">
        <f>IF(F2172=1,COUNTIF($F$1:F2172,1),"")</f>
        <v>86</v>
      </c>
      <c r="H2172" s="46">
        <f t="shared" si="103"/>
        <v>0</v>
      </c>
      <c r="I2172" s="46" t="b">
        <f t="shared" si="104"/>
        <v>0</v>
      </c>
      <c r="J2172" s="46" t="str">
        <f>IF(I2172=FALSE,"",B2172&amp;"@"&amp;COUNTIFS($B$2:B2172,B2172,$I$2:I2172,TRUE))</f>
        <v/>
      </c>
    </row>
    <row r="2173" spans="1:10">
      <c r="A2173" s="6" t="s">
        <v>1198</v>
      </c>
      <c r="B2173" s="6" t="s">
        <v>681</v>
      </c>
      <c r="C2173" s="6">
        <v>1</v>
      </c>
      <c r="D2173" s="6">
        <v>1</v>
      </c>
      <c r="E2173" s="46" t="str">
        <f t="shared" si="102"/>
        <v>기사임</v>
      </c>
      <c r="F2173" s="81">
        <f>IF(E2173="기사임",(COUNTIF($B$2:B2173,B2173)-COUNTIFS($B$2:B2172,B2173,$E$2:E2172,"")),"")</f>
        <v>56</v>
      </c>
      <c r="G2173" s="46" t="str">
        <f>IF(F2173=1,COUNTIF($F$1:F2173,1),"")</f>
        <v/>
      </c>
      <c r="H2173" s="46">
        <f t="shared" si="103"/>
        <v>0</v>
      </c>
      <c r="I2173" s="46" t="b">
        <f t="shared" si="104"/>
        <v>0</v>
      </c>
      <c r="J2173" s="46" t="str">
        <f>IF(I2173=FALSE,"",B2173&amp;"@"&amp;COUNTIFS($B$2:B2173,B2173,$I$2:I2173,TRUE))</f>
        <v/>
      </c>
    </row>
    <row r="2174" spans="1:10">
      <c r="A2174" s="6" t="s">
        <v>1198</v>
      </c>
      <c r="B2174" s="6" t="s">
        <v>688</v>
      </c>
      <c r="C2174" s="6">
        <v>1</v>
      </c>
      <c r="D2174" s="6">
        <v>1</v>
      </c>
      <c r="E2174" s="46" t="str">
        <f t="shared" si="102"/>
        <v>기사임</v>
      </c>
      <c r="F2174" s="81">
        <f>IF(E2174="기사임",(COUNTIF($B$2:B2174,B2174)-COUNTIFS($B$2:B2173,B2174,$E$2:E2173,"")),"")</f>
        <v>70</v>
      </c>
      <c r="G2174" s="46" t="str">
        <f>IF(F2174=1,COUNTIF($F$1:F2174,1),"")</f>
        <v/>
      </c>
      <c r="H2174" s="46">
        <f t="shared" si="103"/>
        <v>0</v>
      </c>
      <c r="I2174" s="46" t="b">
        <f t="shared" si="104"/>
        <v>0</v>
      </c>
      <c r="J2174" s="46" t="str">
        <f>IF(I2174=FALSE,"",B2174&amp;"@"&amp;COUNTIFS($B$2:B2174,B2174,$I$2:I2174,TRUE))</f>
        <v/>
      </c>
    </row>
    <row r="2175" spans="1:10">
      <c r="A2175" s="6" t="s">
        <v>1198</v>
      </c>
      <c r="B2175" s="6" t="s">
        <v>678</v>
      </c>
      <c r="C2175" s="6">
        <v>1</v>
      </c>
      <c r="D2175" s="6">
        <v>1</v>
      </c>
      <c r="E2175" s="46" t="str">
        <f t="shared" si="102"/>
        <v>기사임</v>
      </c>
      <c r="F2175" s="81">
        <f>IF(E2175="기사임",(COUNTIF($B$2:B2175,B2175)-COUNTIFS($B$2:B2174,B2175,$E$2:E2174,"")),"")</f>
        <v>90</v>
      </c>
      <c r="G2175" s="46" t="str">
        <f>IF(F2175=1,COUNTIF($F$1:F2175,1),"")</f>
        <v/>
      </c>
      <c r="H2175" s="46">
        <f t="shared" si="103"/>
        <v>0</v>
      </c>
      <c r="I2175" s="46" t="b">
        <f t="shared" si="104"/>
        <v>0</v>
      </c>
      <c r="J2175" s="46" t="str">
        <f>IF(I2175=FALSE,"",B2175&amp;"@"&amp;COUNTIFS($B$2:B2175,B2175,$I$2:I2175,TRUE))</f>
        <v/>
      </c>
    </row>
    <row r="2176" spans="1:10">
      <c r="A2176" s="6" t="s">
        <v>1198</v>
      </c>
      <c r="B2176" s="6" t="s">
        <v>716</v>
      </c>
      <c r="C2176" s="6">
        <v>1</v>
      </c>
      <c r="D2176" s="6">
        <v>1</v>
      </c>
      <c r="E2176" s="46" t="str">
        <f t="shared" si="102"/>
        <v>기사임</v>
      </c>
      <c r="F2176" s="81">
        <f>IF(E2176="기사임",(COUNTIF($B$2:B2176,B2176)-COUNTIFS($B$2:B2175,B2176,$E$2:E2175,"")),"")</f>
        <v>3</v>
      </c>
      <c r="G2176" s="46" t="str">
        <f>IF(F2176=1,COUNTIF($F$1:F2176,1),"")</f>
        <v/>
      </c>
      <c r="H2176" s="46">
        <f t="shared" si="103"/>
        <v>0</v>
      </c>
      <c r="I2176" s="46" t="b">
        <f t="shared" si="104"/>
        <v>0</v>
      </c>
      <c r="J2176" s="46" t="str">
        <f>IF(I2176=FALSE,"",B2176&amp;"@"&amp;COUNTIFS($B$2:B2176,B2176,$I$2:I2176,TRUE))</f>
        <v/>
      </c>
    </row>
    <row r="2177" spans="1:10">
      <c r="A2177" s="6" t="s">
        <v>1198</v>
      </c>
      <c r="B2177" s="6" t="s">
        <v>708</v>
      </c>
      <c r="C2177" s="6">
        <v>1</v>
      </c>
      <c r="D2177" s="6">
        <v>1</v>
      </c>
      <c r="E2177" s="46" t="str">
        <f t="shared" si="102"/>
        <v>기사임</v>
      </c>
      <c r="F2177" s="81">
        <f>IF(E2177="기사임",(COUNTIF($B$2:B2177,B2177)-COUNTIFS($B$2:B2176,B2177,$E$2:E2176,"")),"")</f>
        <v>10</v>
      </c>
      <c r="G2177" s="46" t="str">
        <f>IF(F2177=1,COUNTIF($F$1:F2177,1),"")</f>
        <v/>
      </c>
      <c r="H2177" s="46">
        <f t="shared" si="103"/>
        <v>0</v>
      </c>
      <c r="I2177" s="46" t="b">
        <f t="shared" si="104"/>
        <v>0</v>
      </c>
      <c r="J2177" s="46" t="str">
        <f>IF(I2177=FALSE,"",B2177&amp;"@"&amp;COUNTIFS($B$2:B2177,B2177,$I$2:I2177,TRUE))</f>
        <v/>
      </c>
    </row>
    <row r="2178" spans="1:10">
      <c r="A2178" s="6" t="s">
        <v>1198</v>
      </c>
      <c r="B2178" s="6" t="s">
        <v>709</v>
      </c>
      <c r="C2178" s="6">
        <v>1</v>
      </c>
      <c r="D2178" s="6">
        <v>1</v>
      </c>
      <c r="E2178" s="46" t="str">
        <f t="shared" ref="E2178:E2241" si="105">IF(AND(LEFT(A2178,17)="/global/archives/",ISNUMBER(_xlfn.NUMBERVALUE(MID(A2178,18,1))),ISERROR(FIND("ckattempt",A2178)),ISERROR(FIND("preview",A2178))),"기사임","")</f>
        <v>기사임</v>
      </c>
      <c r="F2178" s="81">
        <f>IF(E2178="기사임",(COUNTIF($B$2:B2178,B2178)-COUNTIFS($B$2:B2177,B2178,$E$2:E2177,"")),"")</f>
        <v>8</v>
      </c>
      <c r="G2178" s="46" t="str">
        <f>IF(F2178=1,COUNTIF($F$1:F2178,1),"")</f>
        <v/>
      </c>
      <c r="H2178" s="46">
        <f t="shared" ref="H2178:H2241" si="106">COUNTIF($L$2:$L$4,B2178)</f>
        <v>0</v>
      </c>
      <c r="I2178" s="46" t="b">
        <f t="shared" si="104"/>
        <v>0</v>
      </c>
      <c r="J2178" s="46" t="str">
        <f>IF(I2178=FALSE,"",B2178&amp;"@"&amp;COUNTIFS($B$2:B2178,B2178,$I$2:I2178,TRUE))</f>
        <v/>
      </c>
    </row>
    <row r="2179" spans="1:10">
      <c r="A2179" s="6" t="s">
        <v>1198</v>
      </c>
      <c r="B2179" s="6" t="s">
        <v>695</v>
      </c>
      <c r="C2179" s="6">
        <v>1</v>
      </c>
      <c r="D2179" s="6">
        <v>1</v>
      </c>
      <c r="E2179" s="46" t="str">
        <f t="shared" si="105"/>
        <v>기사임</v>
      </c>
      <c r="F2179" s="81">
        <f>IF(E2179="기사임",(COUNTIF($B$2:B2179,B2179)-COUNTIFS($B$2:B2178,B2179,$E$2:E2178,"")),"")</f>
        <v>30</v>
      </c>
      <c r="G2179" s="46" t="str">
        <f>IF(F2179=1,COUNTIF($F$1:F2179,1),"")</f>
        <v/>
      </c>
      <c r="H2179" s="46">
        <f t="shared" si="106"/>
        <v>0</v>
      </c>
      <c r="I2179" s="46" t="b">
        <f t="shared" ref="I2179:I2242" si="107">AND(H2179=1,F2179&gt;=1,F2179&lt;&gt;"")</f>
        <v>0</v>
      </c>
      <c r="J2179" s="46" t="str">
        <f>IF(I2179=FALSE,"",B2179&amp;"@"&amp;COUNTIFS($B$2:B2179,B2179,$I$2:I2179,TRUE))</f>
        <v/>
      </c>
    </row>
    <row r="2180" spans="1:10">
      <c r="A2180" s="6" t="s">
        <v>1200</v>
      </c>
      <c r="B2180" s="6" t="s">
        <v>693</v>
      </c>
      <c r="C2180" s="6">
        <v>1</v>
      </c>
      <c r="D2180" s="6">
        <v>1</v>
      </c>
      <c r="E2180" s="46" t="str">
        <f t="shared" si="105"/>
        <v>기사임</v>
      </c>
      <c r="F2180" s="81">
        <f>IF(E2180="기사임",(COUNTIF($B$2:B2180,B2180)-COUNTIFS($B$2:B2179,B2180,$E$2:E2179,"")),"")</f>
        <v>21</v>
      </c>
      <c r="G2180" s="46" t="str">
        <f>IF(F2180=1,COUNTIF($F$1:F2180,1),"")</f>
        <v/>
      </c>
      <c r="H2180" s="46">
        <f t="shared" si="106"/>
        <v>0</v>
      </c>
      <c r="I2180" s="46" t="b">
        <f t="shared" si="107"/>
        <v>0</v>
      </c>
      <c r="J2180" s="46" t="str">
        <f>IF(I2180=FALSE,"",B2180&amp;"@"&amp;COUNTIFS($B$2:B2180,B2180,$I$2:I2180,TRUE))</f>
        <v/>
      </c>
    </row>
    <row r="2181" spans="1:10">
      <c r="A2181" s="6" t="s">
        <v>1200</v>
      </c>
      <c r="B2181" s="6" t="s">
        <v>694</v>
      </c>
      <c r="C2181" s="6">
        <v>1</v>
      </c>
      <c r="D2181" s="6">
        <v>1</v>
      </c>
      <c r="E2181" s="46" t="str">
        <f t="shared" si="105"/>
        <v>기사임</v>
      </c>
      <c r="F2181" s="81">
        <f>IF(E2181="기사임",(COUNTIF($B$2:B2181,B2181)-COUNTIFS($B$2:B2180,B2181,$E$2:E2180,"")),"")</f>
        <v>31</v>
      </c>
      <c r="G2181" s="46" t="str">
        <f>IF(F2181=1,COUNTIF($F$1:F2181,1),"")</f>
        <v/>
      </c>
      <c r="H2181" s="46">
        <f t="shared" si="106"/>
        <v>1</v>
      </c>
      <c r="I2181" s="46" t="b">
        <f t="shared" si="107"/>
        <v>1</v>
      </c>
      <c r="J2181" s="46" t="str">
        <f>IF(I2181=FALSE,"",B2181&amp;"@"&amp;COUNTIFS($B$2:B2181,B2181,$I$2:I2181,TRUE))</f>
        <v>Vietnam@31</v>
      </c>
    </row>
    <row r="2182" spans="1:10">
      <c r="A2182" s="6" t="s">
        <v>1201</v>
      </c>
      <c r="B2182" s="6" t="s">
        <v>1450</v>
      </c>
      <c r="C2182" s="6">
        <v>1</v>
      </c>
      <c r="D2182" s="6">
        <v>1</v>
      </c>
      <c r="E2182" s="46" t="str">
        <f t="shared" si="105"/>
        <v>기사임</v>
      </c>
      <c r="F2182" s="81">
        <f>IF(E2182="기사임",(COUNTIF($B$2:B2182,B2182)-COUNTIFS($B$2:B2181,B2182,$E$2:E2181,"")),"")</f>
        <v>2</v>
      </c>
      <c r="G2182" s="46" t="str">
        <f>IF(F2182=1,COUNTIF($F$1:F2182,1),"")</f>
        <v/>
      </c>
      <c r="H2182" s="46">
        <f t="shared" si="106"/>
        <v>0</v>
      </c>
      <c r="I2182" s="46" t="b">
        <f t="shared" si="107"/>
        <v>0</v>
      </c>
      <c r="J2182" s="46" t="str">
        <f>IF(I2182=FALSE,"",B2182&amp;"@"&amp;COUNTIFS($B$2:B2182,B2182,$I$2:I2182,TRUE))</f>
        <v/>
      </c>
    </row>
    <row r="2183" spans="1:10">
      <c r="A2183" s="6" t="s">
        <v>1201</v>
      </c>
      <c r="B2183" s="6" t="s">
        <v>677</v>
      </c>
      <c r="C2183" s="6">
        <v>1</v>
      </c>
      <c r="D2183" s="6">
        <v>1</v>
      </c>
      <c r="E2183" s="46" t="str">
        <f t="shared" si="105"/>
        <v>기사임</v>
      </c>
      <c r="F2183" s="81">
        <f>IF(E2183="기사임",(COUNTIF($B$2:B2183,B2183)-COUNTIFS($B$2:B2182,B2183,$E$2:E2182,"")),"")</f>
        <v>164</v>
      </c>
      <c r="G2183" s="46" t="str">
        <f>IF(F2183=1,COUNTIF($F$1:F2183,1),"")</f>
        <v/>
      </c>
      <c r="H2183" s="46">
        <f t="shared" si="106"/>
        <v>0</v>
      </c>
      <c r="I2183" s="46" t="b">
        <f t="shared" si="107"/>
        <v>0</v>
      </c>
      <c r="J2183" s="46" t="str">
        <f>IF(I2183=FALSE,"",B2183&amp;"@"&amp;COUNTIFS($B$2:B2183,B2183,$I$2:I2183,TRUE))</f>
        <v/>
      </c>
    </row>
    <row r="2184" spans="1:10">
      <c r="A2184" s="6" t="s">
        <v>1201</v>
      </c>
      <c r="B2184" s="6" t="s">
        <v>680</v>
      </c>
      <c r="C2184" s="6">
        <v>1</v>
      </c>
      <c r="D2184" s="6">
        <v>1</v>
      </c>
      <c r="E2184" s="46" t="str">
        <f t="shared" si="105"/>
        <v>기사임</v>
      </c>
      <c r="F2184" s="81">
        <f>IF(E2184="기사임",(COUNTIF($B$2:B2184,B2184)-COUNTIFS($B$2:B2183,B2184,$E$2:E2183,"")),"")</f>
        <v>127</v>
      </c>
      <c r="G2184" s="46" t="str">
        <f>IF(F2184=1,COUNTIF($F$1:F2184,1),"")</f>
        <v/>
      </c>
      <c r="H2184" s="46">
        <f t="shared" si="106"/>
        <v>0</v>
      </c>
      <c r="I2184" s="46" t="b">
        <f t="shared" si="107"/>
        <v>0</v>
      </c>
      <c r="J2184" s="46" t="str">
        <f>IF(I2184=FALSE,"",B2184&amp;"@"&amp;COUNTIFS($B$2:B2184,B2184,$I$2:I2184,TRUE))</f>
        <v/>
      </c>
    </row>
    <row r="2185" spans="1:10">
      <c r="A2185" s="6" t="s">
        <v>1201</v>
      </c>
      <c r="B2185" s="6" t="s">
        <v>695</v>
      </c>
      <c r="C2185" s="6">
        <v>1</v>
      </c>
      <c r="D2185" s="6">
        <v>2</v>
      </c>
      <c r="E2185" s="46" t="str">
        <f t="shared" si="105"/>
        <v>기사임</v>
      </c>
      <c r="F2185" s="81">
        <f>IF(E2185="기사임",(COUNTIF($B$2:B2185,B2185)-COUNTIFS($B$2:B2184,B2185,$E$2:E2184,"")),"")</f>
        <v>31</v>
      </c>
      <c r="G2185" s="46" t="str">
        <f>IF(F2185=1,COUNTIF($F$1:F2185,1),"")</f>
        <v/>
      </c>
      <c r="H2185" s="46">
        <f t="shared" si="106"/>
        <v>0</v>
      </c>
      <c r="I2185" s="46" t="b">
        <f t="shared" si="107"/>
        <v>0</v>
      </c>
      <c r="J2185" s="46" t="str">
        <f>IF(I2185=FALSE,"",B2185&amp;"@"&amp;COUNTIFS($B$2:B2185,B2185,$I$2:I2185,TRUE))</f>
        <v/>
      </c>
    </row>
    <row r="2186" spans="1:10">
      <c r="A2186" s="6" t="s">
        <v>1201</v>
      </c>
      <c r="B2186" s="6" t="s">
        <v>690</v>
      </c>
      <c r="C2186" s="6">
        <v>1</v>
      </c>
      <c r="D2186" s="6">
        <v>1</v>
      </c>
      <c r="E2186" s="46" t="str">
        <f t="shared" si="105"/>
        <v>기사임</v>
      </c>
      <c r="F2186" s="81">
        <f>IF(E2186="기사임",(COUNTIF($B$2:B2186,B2186)-COUNTIFS($B$2:B2185,B2186,$E$2:E2185,"")),"")</f>
        <v>82</v>
      </c>
      <c r="G2186" s="46" t="str">
        <f>IF(F2186=1,COUNTIF($F$1:F2186,1),"")</f>
        <v/>
      </c>
      <c r="H2186" s="46">
        <f t="shared" si="106"/>
        <v>0</v>
      </c>
      <c r="I2186" s="46" t="b">
        <f t="shared" si="107"/>
        <v>0</v>
      </c>
      <c r="J2186" s="46" t="str">
        <f>IF(I2186=FALSE,"",B2186&amp;"@"&amp;COUNTIFS($B$2:B2186,B2186,$I$2:I2186,TRUE))</f>
        <v/>
      </c>
    </row>
    <row r="2187" spans="1:10">
      <c r="A2187" s="6" t="s">
        <v>1196</v>
      </c>
      <c r="B2187" s="6" t="s">
        <v>688</v>
      </c>
      <c r="C2187" s="6">
        <v>1</v>
      </c>
      <c r="D2187" s="6">
        <v>1</v>
      </c>
      <c r="E2187" s="46" t="str">
        <f t="shared" si="105"/>
        <v>기사임</v>
      </c>
      <c r="F2187" s="81">
        <f>IF(E2187="기사임",(COUNTIF($B$2:B2187,B2187)-COUNTIFS($B$2:B2186,B2187,$E$2:E2186,"")),"")</f>
        <v>71</v>
      </c>
      <c r="G2187" s="46" t="str">
        <f>IF(F2187=1,COUNTIF($F$1:F2187,1),"")</f>
        <v/>
      </c>
      <c r="H2187" s="46">
        <f t="shared" si="106"/>
        <v>0</v>
      </c>
      <c r="I2187" s="46" t="b">
        <f t="shared" si="107"/>
        <v>0</v>
      </c>
      <c r="J2187" s="46" t="str">
        <f>IF(I2187=FALSE,"",B2187&amp;"@"&amp;COUNTIFS($B$2:B2187,B2187,$I$2:I2187,TRUE))</f>
        <v/>
      </c>
    </row>
    <row r="2188" spans="1:10">
      <c r="A2188" s="6" t="s">
        <v>1196</v>
      </c>
      <c r="B2188" s="6" t="s">
        <v>680</v>
      </c>
      <c r="C2188" s="6">
        <v>1</v>
      </c>
      <c r="D2188" s="6">
        <v>1</v>
      </c>
      <c r="E2188" s="46" t="str">
        <f t="shared" si="105"/>
        <v>기사임</v>
      </c>
      <c r="F2188" s="81">
        <f>IF(E2188="기사임",(COUNTIF($B$2:B2188,B2188)-COUNTIFS($B$2:B2187,B2188,$E$2:E2187,"")),"")</f>
        <v>128</v>
      </c>
      <c r="G2188" s="46" t="str">
        <f>IF(F2188=1,COUNTIF($F$1:F2188,1),"")</f>
        <v/>
      </c>
      <c r="H2188" s="46">
        <f t="shared" si="106"/>
        <v>0</v>
      </c>
      <c r="I2188" s="46" t="b">
        <f t="shared" si="107"/>
        <v>0</v>
      </c>
      <c r="J2188" s="46" t="str">
        <f>IF(I2188=FALSE,"",B2188&amp;"@"&amp;COUNTIFS($B$2:B2188,B2188,$I$2:I2188,TRUE))</f>
        <v/>
      </c>
    </row>
    <row r="2189" spans="1:10">
      <c r="A2189" s="6" t="s">
        <v>2301</v>
      </c>
      <c r="B2189" s="6" t="s">
        <v>675</v>
      </c>
      <c r="C2189" s="6">
        <v>1</v>
      </c>
      <c r="D2189" s="6">
        <v>1</v>
      </c>
      <c r="E2189" s="46" t="str">
        <f t="shared" si="105"/>
        <v>기사임</v>
      </c>
      <c r="F2189" s="81">
        <f>IF(E2189="기사임",(COUNTIF($B$2:B2189,B2189)-COUNTIFS($B$2:B2188,B2189,$E$2:E2188,"")),"")</f>
        <v>213</v>
      </c>
      <c r="G2189" s="46" t="str">
        <f>IF(F2189=1,COUNTIF($F$1:F2189,1),"")</f>
        <v/>
      </c>
      <c r="H2189" s="46">
        <f t="shared" si="106"/>
        <v>1</v>
      </c>
      <c r="I2189" s="46" t="b">
        <f t="shared" si="107"/>
        <v>1</v>
      </c>
      <c r="J2189" s="46" t="str">
        <f>IF(I2189=FALSE,"",B2189&amp;"@"&amp;COUNTIFS($B$2:B2189,B2189,$I$2:I2189,TRUE))</f>
        <v>South Korea@213</v>
      </c>
    </row>
    <row r="2190" spans="1:10">
      <c r="A2190" s="6" t="s">
        <v>2301</v>
      </c>
      <c r="B2190" s="6" t="s">
        <v>690</v>
      </c>
      <c r="C2190" s="6">
        <v>1</v>
      </c>
      <c r="D2190" s="6">
        <v>1</v>
      </c>
      <c r="E2190" s="46" t="str">
        <f t="shared" si="105"/>
        <v>기사임</v>
      </c>
      <c r="F2190" s="81">
        <f>IF(E2190="기사임",(COUNTIF($B$2:B2190,B2190)-COUNTIFS($B$2:B2189,B2190,$E$2:E2189,"")),"")</f>
        <v>83</v>
      </c>
      <c r="G2190" s="46" t="str">
        <f>IF(F2190=1,COUNTIF($F$1:F2190,1),"")</f>
        <v/>
      </c>
      <c r="H2190" s="46">
        <f t="shared" si="106"/>
        <v>0</v>
      </c>
      <c r="I2190" s="46" t="b">
        <f t="shared" si="107"/>
        <v>0</v>
      </c>
      <c r="J2190" s="46" t="str">
        <f>IF(I2190=FALSE,"",B2190&amp;"@"&amp;COUNTIFS($B$2:B2190,B2190,$I$2:I2190,TRUE))</f>
        <v/>
      </c>
    </row>
    <row r="2191" spans="1:10">
      <c r="A2191" s="6" t="s">
        <v>2301</v>
      </c>
      <c r="B2191" s="6" t="s">
        <v>694</v>
      </c>
      <c r="C2191" s="6">
        <v>1</v>
      </c>
      <c r="D2191" s="6">
        <v>1</v>
      </c>
      <c r="E2191" s="46" t="str">
        <f t="shared" si="105"/>
        <v>기사임</v>
      </c>
      <c r="F2191" s="81">
        <f>IF(E2191="기사임",(COUNTIF($B$2:B2191,B2191)-COUNTIFS($B$2:B2190,B2191,$E$2:E2190,"")),"")</f>
        <v>32</v>
      </c>
      <c r="G2191" s="46" t="str">
        <f>IF(F2191=1,COUNTIF($F$1:F2191,1),"")</f>
        <v/>
      </c>
      <c r="H2191" s="46">
        <f t="shared" si="106"/>
        <v>1</v>
      </c>
      <c r="I2191" s="46" t="b">
        <f t="shared" si="107"/>
        <v>1</v>
      </c>
      <c r="J2191" s="46" t="str">
        <f>IF(I2191=FALSE,"",B2191&amp;"@"&amp;COUNTIFS($B$2:B2191,B2191,$I$2:I2191,TRUE))</f>
        <v>Vietnam@32</v>
      </c>
    </row>
    <row r="2192" spans="1:10">
      <c r="A2192" s="6" t="s">
        <v>1197</v>
      </c>
      <c r="B2192" s="6" t="s">
        <v>688</v>
      </c>
      <c r="C2192" s="6">
        <v>1</v>
      </c>
      <c r="D2192" s="6">
        <v>1</v>
      </c>
      <c r="E2192" s="46" t="str">
        <f t="shared" si="105"/>
        <v>기사임</v>
      </c>
      <c r="F2192" s="81">
        <f>IF(E2192="기사임",(COUNTIF($B$2:B2192,B2192)-COUNTIFS($B$2:B2191,B2192,$E$2:E2191,"")),"")</f>
        <v>72</v>
      </c>
      <c r="G2192" s="46" t="str">
        <f>IF(F2192=1,COUNTIF($F$1:F2192,1),"")</f>
        <v/>
      </c>
      <c r="H2192" s="46">
        <f t="shared" si="106"/>
        <v>0</v>
      </c>
      <c r="I2192" s="46" t="b">
        <f t="shared" si="107"/>
        <v>0</v>
      </c>
      <c r="J2192" s="46" t="str">
        <f>IF(I2192=FALSE,"",B2192&amp;"@"&amp;COUNTIFS($B$2:B2192,B2192,$I$2:I2192,TRUE))</f>
        <v/>
      </c>
    </row>
    <row r="2193" spans="1:10">
      <c r="A2193" s="6" t="s">
        <v>1197</v>
      </c>
      <c r="B2193" s="6" t="s">
        <v>684</v>
      </c>
      <c r="C2193" s="6">
        <v>1</v>
      </c>
      <c r="D2193" s="6">
        <v>1</v>
      </c>
      <c r="E2193" s="46" t="str">
        <f t="shared" si="105"/>
        <v>기사임</v>
      </c>
      <c r="F2193" s="81">
        <f>IF(E2193="기사임",(COUNTIF($B$2:B2193,B2193)-COUNTIFS($B$2:B2192,B2193,$E$2:E2192,"")),"")</f>
        <v>32</v>
      </c>
      <c r="G2193" s="46" t="str">
        <f>IF(F2193=1,COUNTIF($F$1:F2193,1),"")</f>
        <v/>
      </c>
      <c r="H2193" s="46">
        <f t="shared" si="106"/>
        <v>1</v>
      </c>
      <c r="I2193" s="46" t="b">
        <f t="shared" si="107"/>
        <v>1</v>
      </c>
      <c r="J2193" s="46" t="str">
        <f>IF(I2193=FALSE,"",B2193&amp;"@"&amp;COUNTIFS($B$2:B2193,B2193,$I$2:I2193,TRUE))</f>
        <v>Malaysia@32</v>
      </c>
    </row>
    <row r="2194" spans="1:10">
      <c r="A2194" s="6" t="s">
        <v>1197</v>
      </c>
      <c r="B2194" s="6" t="s">
        <v>1678</v>
      </c>
      <c r="C2194" s="6">
        <v>1</v>
      </c>
      <c r="D2194" s="6">
        <v>1</v>
      </c>
      <c r="E2194" s="46" t="str">
        <f t="shared" si="105"/>
        <v>기사임</v>
      </c>
      <c r="F2194" s="81">
        <f>IF(E2194="기사임",(COUNTIF($B$2:B2194,B2194)-COUNTIFS($B$2:B2193,B2194,$E$2:E2193,"")),"")</f>
        <v>1</v>
      </c>
      <c r="G2194" s="46">
        <f>IF(F2194=1,COUNTIF($F$1:F2194,1),"")</f>
        <v>87</v>
      </c>
      <c r="H2194" s="46">
        <f t="shared" si="106"/>
        <v>0</v>
      </c>
      <c r="I2194" s="46" t="b">
        <f t="shared" si="107"/>
        <v>0</v>
      </c>
      <c r="J2194" s="46" t="str">
        <f>IF(I2194=FALSE,"",B2194&amp;"@"&amp;COUNTIFS($B$2:B2194,B2194,$I$2:I2194,TRUE))</f>
        <v/>
      </c>
    </row>
    <row r="2195" spans="1:10">
      <c r="A2195" s="6" t="s">
        <v>1197</v>
      </c>
      <c r="B2195" s="6" t="s">
        <v>714</v>
      </c>
      <c r="C2195" s="6">
        <v>1</v>
      </c>
      <c r="D2195" s="6">
        <v>1</v>
      </c>
      <c r="E2195" s="46" t="str">
        <f t="shared" si="105"/>
        <v>기사임</v>
      </c>
      <c r="F2195" s="81">
        <f>IF(E2195="기사임",(COUNTIF($B$2:B2195,B2195)-COUNTIFS($B$2:B2194,B2195,$E$2:E2194,"")),"")</f>
        <v>11</v>
      </c>
      <c r="G2195" s="46" t="str">
        <f>IF(F2195=1,COUNTIF($F$1:F2195,1),"")</f>
        <v/>
      </c>
      <c r="H2195" s="46">
        <f t="shared" si="106"/>
        <v>0</v>
      </c>
      <c r="I2195" s="46" t="b">
        <f t="shared" si="107"/>
        <v>0</v>
      </c>
      <c r="J2195" s="46" t="str">
        <f>IF(I2195=FALSE,"",B2195&amp;"@"&amp;COUNTIFS($B$2:B2195,B2195,$I$2:I2195,TRUE))</f>
        <v/>
      </c>
    </row>
    <row r="2196" spans="1:10">
      <c r="A2196" s="6" t="s">
        <v>1197</v>
      </c>
      <c r="B2196" s="6" t="s">
        <v>690</v>
      </c>
      <c r="C2196" s="6">
        <v>1</v>
      </c>
      <c r="D2196" s="6">
        <v>1</v>
      </c>
      <c r="E2196" s="46" t="str">
        <f t="shared" si="105"/>
        <v>기사임</v>
      </c>
      <c r="F2196" s="81">
        <f>IF(E2196="기사임",(COUNTIF($B$2:B2196,B2196)-COUNTIFS($B$2:B2195,B2196,$E$2:E2195,"")),"")</f>
        <v>84</v>
      </c>
      <c r="G2196" s="46" t="str">
        <f>IF(F2196=1,COUNTIF($F$1:F2196,1),"")</f>
        <v/>
      </c>
      <c r="H2196" s="46">
        <f t="shared" si="106"/>
        <v>0</v>
      </c>
      <c r="I2196" s="46" t="b">
        <f t="shared" si="107"/>
        <v>0</v>
      </c>
      <c r="J2196" s="46" t="str">
        <f>IF(I2196=FALSE,"",B2196&amp;"@"&amp;COUNTIFS($B$2:B2196,B2196,$I$2:I2196,TRUE))</f>
        <v/>
      </c>
    </row>
    <row r="2197" spans="1:10">
      <c r="A2197" s="6" t="s">
        <v>1197</v>
      </c>
      <c r="B2197" s="6" t="s">
        <v>694</v>
      </c>
      <c r="C2197" s="6">
        <v>1</v>
      </c>
      <c r="D2197" s="6">
        <v>1</v>
      </c>
      <c r="E2197" s="46" t="str">
        <f t="shared" si="105"/>
        <v>기사임</v>
      </c>
      <c r="F2197" s="81">
        <f>IF(E2197="기사임",(COUNTIF($B$2:B2197,B2197)-COUNTIFS($B$2:B2196,B2197,$E$2:E2196,"")),"")</f>
        <v>33</v>
      </c>
      <c r="G2197" s="46" t="str">
        <f>IF(F2197=1,COUNTIF($F$1:F2197,1),"")</f>
        <v/>
      </c>
      <c r="H2197" s="46">
        <f t="shared" si="106"/>
        <v>1</v>
      </c>
      <c r="I2197" s="46" t="b">
        <f t="shared" si="107"/>
        <v>1</v>
      </c>
      <c r="J2197" s="46" t="str">
        <f>IF(I2197=FALSE,"",B2197&amp;"@"&amp;COUNTIFS($B$2:B2197,B2197,$I$2:I2197,TRUE))</f>
        <v>Vietnam@33</v>
      </c>
    </row>
    <row r="2198" spans="1:10">
      <c r="A2198" s="6" t="s">
        <v>1983</v>
      </c>
      <c r="B2198" s="6" t="s">
        <v>678</v>
      </c>
      <c r="C2198" s="6">
        <v>1</v>
      </c>
      <c r="D2198" s="6">
        <v>1</v>
      </c>
      <c r="E2198" s="46" t="str">
        <f t="shared" si="105"/>
        <v>기사임</v>
      </c>
      <c r="F2198" s="81">
        <f>IF(E2198="기사임",(COUNTIF($B$2:B2198,B2198)-COUNTIFS($B$2:B2197,B2198,$E$2:E2197,"")),"")</f>
        <v>91</v>
      </c>
      <c r="G2198" s="46" t="str">
        <f>IF(F2198=1,COUNTIF($F$1:F2198,1),"")</f>
        <v/>
      </c>
      <c r="H2198" s="46">
        <f t="shared" si="106"/>
        <v>0</v>
      </c>
      <c r="I2198" s="46" t="b">
        <f t="shared" si="107"/>
        <v>0</v>
      </c>
      <c r="J2198" s="46" t="str">
        <f>IF(I2198=FALSE,"",B2198&amp;"@"&amp;COUNTIFS($B$2:B2198,B2198,$I$2:I2198,TRUE))</f>
        <v/>
      </c>
    </row>
    <row r="2199" spans="1:10">
      <c r="A2199" s="6" t="s">
        <v>1251</v>
      </c>
      <c r="B2199" s="6" t="s">
        <v>682</v>
      </c>
      <c r="C2199" s="6">
        <v>1</v>
      </c>
      <c r="D2199" s="6">
        <v>1</v>
      </c>
      <c r="E2199" s="46" t="str">
        <f t="shared" si="105"/>
        <v>기사임</v>
      </c>
      <c r="F2199" s="81">
        <f>IF(E2199="기사임",(COUNTIF($B$2:B2199,B2199)-COUNTIFS($B$2:B2198,B2199,$E$2:E2198,"")),"")</f>
        <v>46</v>
      </c>
      <c r="G2199" s="46" t="str">
        <f>IF(F2199=1,COUNTIF($F$1:F2199,1),"")</f>
        <v/>
      </c>
      <c r="H2199" s="46">
        <f t="shared" si="106"/>
        <v>0</v>
      </c>
      <c r="I2199" s="46" t="b">
        <f t="shared" si="107"/>
        <v>0</v>
      </c>
      <c r="J2199" s="46" t="str">
        <f>IF(I2199=FALSE,"",B2199&amp;"@"&amp;COUNTIFS($B$2:B2199,B2199,$I$2:I2199,TRUE))</f>
        <v/>
      </c>
    </row>
    <row r="2200" spans="1:10">
      <c r="A2200" s="6" t="s">
        <v>1251</v>
      </c>
      <c r="B2200" s="6" t="s">
        <v>680</v>
      </c>
      <c r="C2200" s="6">
        <v>1</v>
      </c>
      <c r="D2200" s="6">
        <v>1</v>
      </c>
      <c r="E2200" s="46" t="str">
        <f t="shared" si="105"/>
        <v>기사임</v>
      </c>
      <c r="F2200" s="81">
        <f>IF(E2200="기사임",(COUNTIF($B$2:B2200,B2200)-COUNTIFS($B$2:B2199,B2200,$E$2:E2199,"")),"")</f>
        <v>129</v>
      </c>
      <c r="G2200" s="46" t="str">
        <f>IF(F2200=1,COUNTIF($F$1:F2200,1),"")</f>
        <v/>
      </c>
      <c r="H2200" s="46">
        <f t="shared" si="106"/>
        <v>0</v>
      </c>
      <c r="I2200" s="46" t="b">
        <f t="shared" si="107"/>
        <v>0</v>
      </c>
      <c r="J2200" s="46" t="str">
        <f>IF(I2200=FALSE,"",B2200&amp;"@"&amp;COUNTIFS($B$2:B2200,B2200,$I$2:I2200,TRUE))</f>
        <v/>
      </c>
    </row>
    <row r="2201" spans="1:10">
      <c r="A2201" s="6" t="s">
        <v>1251</v>
      </c>
      <c r="B2201" s="6" t="s">
        <v>695</v>
      </c>
      <c r="C2201" s="6">
        <v>1</v>
      </c>
      <c r="D2201" s="6">
        <v>1</v>
      </c>
      <c r="E2201" s="46" t="str">
        <f t="shared" si="105"/>
        <v>기사임</v>
      </c>
      <c r="F2201" s="81">
        <f>IF(E2201="기사임",(COUNTIF($B$2:B2201,B2201)-COUNTIFS($B$2:B2200,B2201,$E$2:E2200,"")),"")</f>
        <v>32</v>
      </c>
      <c r="G2201" s="46" t="str">
        <f>IF(F2201=1,COUNTIF($F$1:F2201,1),"")</f>
        <v/>
      </c>
      <c r="H2201" s="46">
        <f t="shared" si="106"/>
        <v>0</v>
      </c>
      <c r="I2201" s="46" t="b">
        <f t="shared" si="107"/>
        <v>0</v>
      </c>
      <c r="J2201" s="46" t="str">
        <f>IF(I2201=FALSE,"",B2201&amp;"@"&amp;COUNTIFS($B$2:B2201,B2201,$I$2:I2201,TRUE))</f>
        <v/>
      </c>
    </row>
    <row r="2202" spans="1:10">
      <c r="A2202" s="6" t="s">
        <v>1255</v>
      </c>
      <c r="B2202" s="6" t="s">
        <v>685</v>
      </c>
      <c r="C2202" s="6">
        <v>1</v>
      </c>
      <c r="D2202" s="6">
        <v>1</v>
      </c>
      <c r="E2202" s="46" t="str">
        <f t="shared" si="105"/>
        <v>기사임</v>
      </c>
      <c r="F2202" s="81">
        <f>IF(E2202="기사임",(COUNTIF($B$2:B2202,B2202)-COUNTIFS($B$2:B2201,B2202,$E$2:E2201,"")),"")</f>
        <v>35</v>
      </c>
      <c r="G2202" s="46" t="str">
        <f>IF(F2202=1,COUNTIF($F$1:F2202,1),"")</f>
        <v/>
      </c>
      <c r="H2202" s="46">
        <f t="shared" si="106"/>
        <v>0</v>
      </c>
      <c r="I2202" s="46" t="b">
        <f t="shared" si="107"/>
        <v>0</v>
      </c>
      <c r="J2202" s="46" t="str">
        <f>IF(I2202=FALSE,"",B2202&amp;"@"&amp;COUNTIFS($B$2:B2202,B2202,$I$2:I2202,TRUE))</f>
        <v/>
      </c>
    </row>
    <row r="2203" spans="1:10">
      <c r="A2203" s="6" t="s">
        <v>1255</v>
      </c>
      <c r="B2203" s="6" t="s">
        <v>675</v>
      </c>
      <c r="C2203" s="6">
        <v>1</v>
      </c>
      <c r="D2203" s="6">
        <v>1</v>
      </c>
      <c r="E2203" s="46" t="str">
        <f t="shared" si="105"/>
        <v>기사임</v>
      </c>
      <c r="F2203" s="81">
        <f>IF(E2203="기사임",(COUNTIF($B$2:B2203,B2203)-COUNTIFS($B$2:B2202,B2203,$E$2:E2202,"")),"")</f>
        <v>214</v>
      </c>
      <c r="G2203" s="46" t="str">
        <f>IF(F2203=1,COUNTIF($F$1:F2203,1),"")</f>
        <v/>
      </c>
      <c r="H2203" s="46">
        <f t="shared" si="106"/>
        <v>1</v>
      </c>
      <c r="I2203" s="46" t="b">
        <f t="shared" si="107"/>
        <v>1</v>
      </c>
      <c r="J2203" s="46" t="str">
        <f>IF(I2203=FALSE,"",B2203&amp;"@"&amp;COUNTIFS($B$2:B2203,B2203,$I$2:I2203,TRUE))</f>
        <v>South Korea@214</v>
      </c>
    </row>
    <row r="2204" spans="1:10">
      <c r="A2204" s="6" t="s">
        <v>1253</v>
      </c>
      <c r="B2204" s="6" t="s">
        <v>1754</v>
      </c>
      <c r="C2204" s="6">
        <v>1</v>
      </c>
      <c r="D2204" s="6">
        <v>1</v>
      </c>
      <c r="E2204" s="46" t="str">
        <f t="shared" si="105"/>
        <v>기사임</v>
      </c>
      <c r="F2204" s="81">
        <f>IF(E2204="기사임",(COUNTIF($B$2:B2204,B2204)-COUNTIFS($B$2:B2203,B2204,$E$2:E2203,"")),"")</f>
        <v>1</v>
      </c>
      <c r="G2204" s="46">
        <f>IF(F2204=1,COUNTIF($F$1:F2204,1),"")</f>
        <v>88</v>
      </c>
      <c r="H2204" s="46">
        <f t="shared" si="106"/>
        <v>0</v>
      </c>
      <c r="I2204" s="46" t="b">
        <f t="shared" si="107"/>
        <v>0</v>
      </c>
      <c r="J2204" s="46" t="str">
        <f>IF(I2204=FALSE,"",B2204&amp;"@"&amp;COUNTIFS($B$2:B2204,B2204,$I$2:I2204,TRUE))</f>
        <v/>
      </c>
    </row>
    <row r="2205" spans="1:10">
      <c r="A2205" s="6" t="s">
        <v>1253</v>
      </c>
      <c r="B2205" s="6" t="s">
        <v>677</v>
      </c>
      <c r="C2205" s="6">
        <v>1</v>
      </c>
      <c r="D2205" s="6">
        <v>1</v>
      </c>
      <c r="E2205" s="46" t="str">
        <f t="shared" si="105"/>
        <v>기사임</v>
      </c>
      <c r="F2205" s="81">
        <f>IF(E2205="기사임",(COUNTIF($B$2:B2205,B2205)-COUNTIFS($B$2:B2204,B2205,$E$2:E2204,"")),"")</f>
        <v>165</v>
      </c>
      <c r="G2205" s="46" t="str">
        <f>IF(F2205=1,COUNTIF($F$1:F2205,1),"")</f>
        <v/>
      </c>
      <c r="H2205" s="46">
        <f t="shared" si="106"/>
        <v>0</v>
      </c>
      <c r="I2205" s="46" t="b">
        <f t="shared" si="107"/>
        <v>0</v>
      </c>
      <c r="J2205" s="46" t="str">
        <f>IF(I2205=FALSE,"",B2205&amp;"@"&amp;COUNTIFS($B$2:B2205,B2205,$I$2:I2205,TRUE))</f>
        <v/>
      </c>
    </row>
    <row r="2206" spans="1:10">
      <c r="A2206" s="6" t="s">
        <v>1250</v>
      </c>
      <c r="B2206" s="6" t="s">
        <v>691</v>
      </c>
      <c r="C2206" s="6">
        <v>1</v>
      </c>
      <c r="D2206" s="6">
        <v>1</v>
      </c>
      <c r="E2206" s="46" t="str">
        <f t="shared" si="105"/>
        <v>기사임</v>
      </c>
      <c r="F2206" s="81">
        <f>IF(E2206="기사임",(COUNTIF($B$2:B2206,B2206)-COUNTIFS($B$2:B2205,B2206,$E$2:E2205,"")),"")</f>
        <v>29</v>
      </c>
      <c r="G2206" s="46" t="str">
        <f>IF(F2206=1,COUNTIF($F$1:F2206,1),"")</f>
        <v/>
      </c>
      <c r="H2206" s="46">
        <f t="shared" si="106"/>
        <v>0</v>
      </c>
      <c r="I2206" s="46" t="b">
        <f t="shared" si="107"/>
        <v>0</v>
      </c>
      <c r="J2206" s="46" t="str">
        <f>IF(I2206=FALSE,"",B2206&amp;"@"&amp;COUNTIFS($B$2:B2206,B2206,$I$2:I2206,TRUE))</f>
        <v/>
      </c>
    </row>
    <row r="2207" spans="1:10">
      <c r="A2207" s="6" t="s">
        <v>1250</v>
      </c>
      <c r="B2207" s="6" t="s">
        <v>681</v>
      </c>
      <c r="C2207" s="6">
        <v>1</v>
      </c>
      <c r="D2207" s="6">
        <v>1</v>
      </c>
      <c r="E2207" s="46" t="str">
        <f t="shared" si="105"/>
        <v>기사임</v>
      </c>
      <c r="F2207" s="81">
        <f>IF(E2207="기사임",(COUNTIF($B$2:B2207,B2207)-COUNTIFS($B$2:B2206,B2207,$E$2:E2206,"")),"")</f>
        <v>57</v>
      </c>
      <c r="G2207" s="46" t="str">
        <f>IF(F2207=1,COUNTIF($F$1:F2207,1),"")</f>
        <v/>
      </c>
      <c r="H2207" s="46">
        <f t="shared" si="106"/>
        <v>0</v>
      </c>
      <c r="I2207" s="46" t="b">
        <f t="shared" si="107"/>
        <v>0</v>
      </c>
      <c r="J2207" s="46" t="str">
        <f>IF(I2207=FALSE,"",B2207&amp;"@"&amp;COUNTIFS($B$2:B2207,B2207,$I$2:I2207,TRUE))</f>
        <v/>
      </c>
    </row>
    <row r="2208" spans="1:10">
      <c r="A2208" s="6" t="s">
        <v>1250</v>
      </c>
      <c r="B2208" s="6" t="s">
        <v>688</v>
      </c>
      <c r="C2208" s="6">
        <v>1</v>
      </c>
      <c r="D2208" s="6">
        <v>1</v>
      </c>
      <c r="E2208" s="46" t="str">
        <f t="shared" si="105"/>
        <v>기사임</v>
      </c>
      <c r="F2208" s="81">
        <f>IF(E2208="기사임",(COUNTIF($B$2:B2208,B2208)-COUNTIFS($B$2:B2207,B2208,$E$2:E2207,"")),"")</f>
        <v>73</v>
      </c>
      <c r="G2208" s="46" t="str">
        <f>IF(F2208=1,COUNTIF($F$1:F2208,1),"")</f>
        <v/>
      </c>
      <c r="H2208" s="46">
        <f t="shared" si="106"/>
        <v>0</v>
      </c>
      <c r="I2208" s="46" t="b">
        <f t="shared" si="107"/>
        <v>0</v>
      </c>
      <c r="J2208" s="46" t="str">
        <f>IF(I2208=FALSE,"",B2208&amp;"@"&amp;COUNTIFS($B$2:B2208,B2208,$I$2:I2208,TRUE))</f>
        <v/>
      </c>
    </row>
    <row r="2209" spans="1:10">
      <c r="A2209" s="6" t="s">
        <v>1250</v>
      </c>
      <c r="B2209" s="6" t="s">
        <v>689</v>
      </c>
      <c r="C2209" s="6">
        <v>1</v>
      </c>
      <c r="D2209" s="6">
        <v>1</v>
      </c>
      <c r="E2209" s="46" t="str">
        <f t="shared" si="105"/>
        <v>기사임</v>
      </c>
      <c r="F2209" s="81">
        <f>IF(E2209="기사임",(COUNTIF($B$2:B2209,B2209)-COUNTIFS($B$2:B2208,B2209,$E$2:E2208,"")),"")</f>
        <v>22</v>
      </c>
      <c r="G2209" s="46" t="str">
        <f>IF(F2209=1,COUNTIF($F$1:F2209,1),"")</f>
        <v/>
      </c>
      <c r="H2209" s="46">
        <f t="shared" si="106"/>
        <v>0</v>
      </c>
      <c r="I2209" s="46" t="b">
        <f t="shared" si="107"/>
        <v>0</v>
      </c>
      <c r="J2209" s="46" t="str">
        <f>IF(I2209=FALSE,"",B2209&amp;"@"&amp;COUNTIFS($B$2:B2209,B2209,$I$2:I2209,TRUE))</f>
        <v/>
      </c>
    </row>
    <row r="2210" spans="1:10">
      <c r="A2210" s="6" t="s">
        <v>1250</v>
      </c>
      <c r="B2210" s="6" t="s">
        <v>725</v>
      </c>
      <c r="C2210" s="6">
        <v>1</v>
      </c>
      <c r="D2210" s="6">
        <v>1</v>
      </c>
      <c r="E2210" s="46" t="str">
        <f t="shared" si="105"/>
        <v>기사임</v>
      </c>
      <c r="F2210" s="81">
        <f>IF(E2210="기사임",(COUNTIF($B$2:B2210,B2210)-COUNTIFS($B$2:B2209,B2210,$E$2:E2209,"")),"")</f>
        <v>12</v>
      </c>
      <c r="G2210" s="46" t="str">
        <f>IF(F2210=1,COUNTIF($F$1:F2210,1),"")</f>
        <v/>
      </c>
      <c r="H2210" s="46">
        <f t="shared" si="106"/>
        <v>0</v>
      </c>
      <c r="I2210" s="46" t="b">
        <f t="shared" si="107"/>
        <v>0</v>
      </c>
      <c r="J2210" s="46" t="str">
        <f>IF(I2210=FALSE,"",B2210&amp;"@"&amp;COUNTIFS($B$2:B2210,B2210,$I$2:I2210,TRUE))</f>
        <v/>
      </c>
    </row>
    <row r="2211" spans="1:10">
      <c r="A2211" s="6" t="s">
        <v>1250</v>
      </c>
      <c r="B2211" s="6" t="s">
        <v>687</v>
      </c>
      <c r="C2211" s="6">
        <v>1</v>
      </c>
      <c r="D2211" s="6">
        <v>2</v>
      </c>
      <c r="E2211" s="46" t="str">
        <f t="shared" si="105"/>
        <v>기사임</v>
      </c>
      <c r="F2211" s="81">
        <f>IF(E2211="기사임",(COUNTIF($B$2:B2211,B2211)-COUNTIFS($B$2:B2210,B2211,$E$2:E2210,"")),"")</f>
        <v>21</v>
      </c>
      <c r="G2211" s="46" t="str">
        <f>IF(F2211=1,COUNTIF($F$1:F2211,1),"")</f>
        <v/>
      </c>
      <c r="H2211" s="46">
        <f t="shared" si="106"/>
        <v>0</v>
      </c>
      <c r="I2211" s="46" t="b">
        <f t="shared" si="107"/>
        <v>0</v>
      </c>
      <c r="J2211" s="46" t="str">
        <f>IF(I2211=FALSE,"",B2211&amp;"@"&amp;COUNTIFS($B$2:B2211,B2211,$I$2:I2211,TRUE))</f>
        <v/>
      </c>
    </row>
    <row r="2212" spans="1:10">
      <c r="A2212" s="6" t="s">
        <v>1250</v>
      </c>
      <c r="B2212" s="6" t="s">
        <v>707</v>
      </c>
      <c r="C2212" s="6">
        <v>1</v>
      </c>
      <c r="D2212" s="6">
        <v>1</v>
      </c>
      <c r="E2212" s="46" t="str">
        <f t="shared" si="105"/>
        <v>기사임</v>
      </c>
      <c r="F2212" s="81">
        <f>IF(E2212="기사임",(COUNTIF($B$2:B2212,B2212)-COUNTIFS($B$2:B2211,B2212,$E$2:E2211,"")),"")</f>
        <v>17</v>
      </c>
      <c r="G2212" s="46" t="str">
        <f>IF(F2212=1,COUNTIF($F$1:F2212,1),"")</f>
        <v/>
      </c>
      <c r="H2212" s="46">
        <f t="shared" si="106"/>
        <v>0</v>
      </c>
      <c r="I2212" s="46" t="b">
        <f t="shared" si="107"/>
        <v>0</v>
      </c>
      <c r="J2212" s="46" t="str">
        <f>IF(I2212=FALSE,"",B2212&amp;"@"&amp;COUNTIFS($B$2:B2212,B2212,$I$2:I2212,TRUE))</f>
        <v/>
      </c>
    </row>
    <row r="2213" spans="1:10">
      <c r="A2213" s="6" t="s">
        <v>1250</v>
      </c>
      <c r="B2213" s="6" t="s">
        <v>694</v>
      </c>
      <c r="C2213" s="6">
        <v>1</v>
      </c>
      <c r="D2213" s="6">
        <v>1</v>
      </c>
      <c r="E2213" s="46" t="str">
        <f t="shared" si="105"/>
        <v>기사임</v>
      </c>
      <c r="F2213" s="81">
        <f>IF(E2213="기사임",(COUNTIF($B$2:B2213,B2213)-COUNTIFS($B$2:B2212,B2213,$E$2:E2212,"")),"")</f>
        <v>34</v>
      </c>
      <c r="G2213" s="46" t="str">
        <f>IF(F2213=1,COUNTIF($F$1:F2213,1),"")</f>
        <v/>
      </c>
      <c r="H2213" s="46">
        <f t="shared" si="106"/>
        <v>1</v>
      </c>
      <c r="I2213" s="46" t="b">
        <f t="shared" si="107"/>
        <v>1</v>
      </c>
      <c r="J2213" s="46" t="str">
        <f>IF(I2213=FALSE,"",B2213&amp;"@"&amp;COUNTIFS($B$2:B2213,B2213,$I$2:I2213,TRUE))</f>
        <v>Vietnam@34</v>
      </c>
    </row>
    <row r="2214" spans="1:10">
      <c r="A2214" s="6" t="s">
        <v>1249</v>
      </c>
      <c r="B2214" s="6" t="s">
        <v>678</v>
      </c>
      <c r="C2214" s="6">
        <v>1</v>
      </c>
      <c r="D2214" s="6">
        <v>1</v>
      </c>
      <c r="E2214" s="46" t="str">
        <f t="shared" si="105"/>
        <v>기사임</v>
      </c>
      <c r="F2214" s="81">
        <f>IF(E2214="기사임",(COUNTIF($B$2:B2214,B2214)-COUNTIFS($B$2:B2213,B2214,$E$2:E2213,"")),"")</f>
        <v>92</v>
      </c>
      <c r="G2214" s="46" t="str">
        <f>IF(F2214=1,COUNTIF($F$1:F2214,1),"")</f>
        <v/>
      </c>
      <c r="H2214" s="46">
        <f t="shared" si="106"/>
        <v>0</v>
      </c>
      <c r="I2214" s="46" t="b">
        <f t="shared" si="107"/>
        <v>0</v>
      </c>
      <c r="J2214" s="46" t="str">
        <f>IF(I2214=FALSE,"",B2214&amp;"@"&amp;COUNTIFS($B$2:B2214,B2214,$I$2:I2214,TRUE))</f>
        <v/>
      </c>
    </row>
    <row r="2215" spans="1:10">
      <c r="A2215" s="6" t="s">
        <v>1249</v>
      </c>
      <c r="B2215" s="6" t="s">
        <v>675</v>
      </c>
      <c r="C2215" s="6">
        <v>1</v>
      </c>
      <c r="D2215" s="6">
        <v>2</v>
      </c>
      <c r="E2215" s="46" t="str">
        <f t="shared" si="105"/>
        <v>기사임</v>
      </c>
      <c r="F2215" s="81">
        <f>IF(E2215="기사임",(COUNTIF($B$2:B2215,B2215)-COUNTIFS($B$2:B2214,B2215,$E$2:E2214,"")),"")</f>
        <v>215</v>
      </c>
      <c r="G2215" s="46" t="str">
        <f>IF(F2215=1,COUNTIF($F$1:F2215,1),"")</f>
        <v/>
      </c>
      <c r="H2215" s="46">
        <f t="shared" si="106"/>
        <v>1</v>
      </c>
      <c r="I2215" s="46" t="b">
        <f t="shared" si="107"/>
        <v>1</v>
      </c>
      <c r="J2215" s="46" t="str">
        <f>IF(I2215=FALSE,"",B2215&amp;"@"&amp;COUNTIFS($B$2:B2215,B2215,$I$2:I2215,TRUE))</f>
        <v>South Korea@215</v>
      </c>
    </row>
    <row r="2216" spans="1:10">
      <c r="A2216" s="6" t="s">
        <v>1252</v>
      </c>
      <c r="B2216" s="6" t="s">
        <v>685</v>
      </c>
      <c r="C2216" s="6">
        <v>1</v>
      </c>
      <c r="D2216" s="6">
        <v>1</v>
      </c>
      <c r="E2216" s="46" t="str">
        <f t="shared" si="105"/>
        <v>기사임</v>
      </c>
      <c r="F2216" s="81">
        <f>IF(E2216="기사임",(COUNTIF($B$2:B2216,B2216)-COUNTIFS($B$2:B2215,B2216,$E$2:E2215,"")),"")</f>
        <v>36</v>
      </c>
      <c r="G2216" s="46" t="str">
        <f>IF(F2216=1,COUNTIF($F$1:F2216,1),"")</f>
        <v/>
      </c>
      <c r="H2216" s="46">
        <f t="shared" si="106"/>
        <v>0</v>
      </c>
      <c r="I2216" s="46" t="b">
        <f t="shared" si="107"/>
        <v>0</v>
      </c>
      <c r="J2216" s="46" t="str">
        <f>IF(I2216=FALSE,"",B2216&amp;"@"&amp;COUNTIFS($B$2:B2216,B2216,$I$2:I2216,TRUE))</f>
        <v/>
      </c>
    </row>
    <row r="2217" spans="1:10">
      <c r="A2217" s="6" t="s">
        <v>1298</v>
      </c>
      <c r="B2217" s="6" t="s">
        <v>685</v>
      </c>
      <c r="C2217" s="6">
        <v>1</v>
      </c>
      <c r="D2217" s="6">
        <v>2</v>
      </c>
      <c r="E2217" s="46" t="str">
        <f t="shared" si="105"/>
        <v>기사임</v>
      </c>
      <c r="F2217" s="81">
        <f>IF(E2217="기사임",(COUNTIF($B$2:B2217,B2217)-COUNTIFS($B$2:B2216,B2217,$E$2:E2216,"")),"")</f>
        <v>37</v>
      </c>
      <c r="G2217" s="46" t="str">
        <f>IF(F2217=1,COUNTIF($F$1:F2217,1),"")</f>
        <v/>
      </c>
      <c r="H2217" s="46">
        <f t="shared" si="106"/>
        <v>0</v>
      </c>
      <c r="I2217" s="46" t="b">
        <f t="shared" si="107"/>
        <v>0</v>
      </c>
      <c r="J2217" s="46" t="str">
        <f>IF(I2217=FALSE,"",B2217&amp;"@"&amp;COUNTIFS($B$2:B2217,B2217,$I$2:I2217,TRUE))</f>
        <v/>
      </c>
    </row>
    <row r="2218" spans="1:10">
      <c r="A2218" s="6" t="s">
        <v>1298</v>
      </c>
      <c r="B2218" s="6" t="s">
        <v>677</v>
      </c>
      <c r="C2218" s="6">
        <v>1</v>
      </c>
      <c r="D2218" s="6">
        <v>1</v>
      </c>
      <c r="E2218" s="46" t="str">
        <f t="shared" si="105"/>
        <v>기사임</v>
      </c>
      <c r="F2218" s="81">
        <f>IF(E2218="기사임",(COUNTIF($B$2:B2218,B2218)-COUNTIFS($B$2:B2217,B2218,$E$2:E2217,"")),"")</f>
        <v>166</v>
      </c>
      <c r="G2218" s="46" t="str">
        <f>IF(F2218=1,COUNTIF($F$1:F2218,1),"")</f>
        <v/>
      </c>
      <c r="H2218" s="46">
        <f t="shared" si="106"/>
        <v>0</v>
      </c>
      <c r="I2218" s="46" t="b">
        <f t="shared" si="107"/>
        <v>0</v>
      </c>
      <c r="J2218" s="46" t="str">
        <f>IF(I2218=FALSE,"",B2218&amp;"@"&amp;COUNTIFS($B$2:B2218,B2218,$I$2:I2218,TRUE))</f>
        <v/>
      </c>
    </row>
    <row r="2219" spans="1:10">
      <c r="A2219" s="6" t="s">
        <v>1298</v>
      </c>
      <c r="B2219" s="6" t="s">
        <v>675</v>
      </c>
      <c r="C2219" s="6">
        <v>1</v>
      </c>
      <c r="D2219" s="6">
        <v>1</v>
      </c>
      <c r="E2219" s="46" t="str">
        <f t="shared" si="105"/>
        <v>기사임</v>
      </c>
      <c r="F2219" s="81">
        <f>IF(E2219="기사임",(COUNTIF($B$2:B2219,B2219)-COUNTIFS($B$2:B2218,B2219,$E$2:E2218,"")),"")</f>
        <v>216</v>
      </c>
      <c r="G2219" s="46" t="str">
        <f>IF(F2219=1,COUNTIF($F$1:F2219,1),"")</f>
        <v/>
      </c>
      <c r="H2219" s="46">
        <f t="shared" si="106"/>
        <v>1</v>
      </c>
      <c r="I2219" s="46" t="b">
        <f t="shared" si="107"/>
        <v>1</v>
      </c>
      <c r="J2219" s="46" t="str">
        <f>IF(I2219=FALSE,"",B2219&amp;"@"&amp;COUNTIFS($B$2:B2219,B2219,$I$2:I2219,TRUE))</f>
        <v>South Korea@216</v>
      </c>
    </row>
    <row r="2220" spans="1:10">
      <c r="A2220" s="6" t="s">
        <v>1298</v>
      </c>
      <c r="B2220" s="6" t="s">
        <v>707</v>
      </c>
      <c r="C2220" s="6">
        <v>1</v>
      </c>
      <c r="D2220" s="6">
        <v>2</v>
      </c>
      <c r="E2220" s="46" t="str">
        <f t="shared" si="105"/>
        <v>기사임</v>
      </c>
      <c r="F2220" s="81">
        <f>IF(E2220="기사임",(COUNTIF($B$2:B2220,B2220)-COUNTIFS($B$2:B2219,B2220,$E$2:E2219,"")),"")</f>
        <v>18</v>
      </c>
      <c r="G2220" s="46" t="str">
        <f>IF(F2220=1,COUNTIF($F$1:F2220,1),"")</f>
        <v/>
      </c>
      <c r="H2220" s="46">
        <f t="shared" si="106"/>
        <v>0</v>
      </c>
      <c r="I2220" s="46" t="b">
        <f t="shared" si="107"/>
        <v>0</v>
      </c>
      <c r="J2220" s="46" t="str">
        <f>IF(I2220=FALSE,"",B2220&amp;"@"&amp;COUNTIFS($B$2:B2220,B2220,$I$2:I2220,TRUE))</f>
        <v/>
      </c>
    </row>
    <row r="2221" spans="1:10">
      <c r="A2221" s="6" t="s">
        <v>1298</v>
      </c>
      <c r="B2221" s="6" t="s">
        <v>676</v>
      </c>
      <c r="C2221" s="6">
        <v>1</v>
      </c>
      <c r="D2221" s="6">
        <v>1</v>
      </c>
      <c r="E2221" s="46" t="str">
        <f t="shared" si="105"/>
        <v>기사임</v>
      </c>
      <c r="F2221" s="81">
        <f>IF(E2221="기사임",(COUNTIF($B$2:B2221,B2221)-COUNTIFS($B$2:B2220,B2221,$E$2:E2220,"")),"")</f>
        <v>197</v>
      </c>
      <c r="G2221" s="46" t="str">
        <f>IF(F2221=1,COUNTIF($F$1:F2221,1),"")</f>
        <v/>
      </c>
      <c r="H2221" s="46">
        <f t="shared" si="106"/>
        <v>0</v>
      </c>
      <c r="I2221" s="46" t="b">
        <f t="shared" si="107"/>
        <v>0</v>
      </c>
      <c r="J2221" s="46" t="str">
        <f>IF(I2221=FALSE,"",B2221&amp;"@"&amp;COUNTIFS($B$2:B2221,B2221,$I$2:I2221,TRUE))</f>
        <v/>
      </c>
    </row>
    <row r="2222" spans="1:10">
      <c r="A2222" s="6" t="s">
        <v>1304</v>
      </c>
      <c r="B2222" s="6" t="s">
        <v>718</v>
      </c>
      <c r="C2222" s="6">
        <v>1</v>
      </c>
      <c r="D2222" s="6">
        <v>1</v>
      </c>
      <c r="E2222" s="46" t="str">
        <f t="shared" si="105"/>
        <v>기사임</v>
      </c>
      <c r="F2222" s="81">
        <f>IF(E2222="기사임",(COUNTIF($B$2:B2222,B2222)-COUNTIFS($B$2:B2221,B2222,$E$2:E2221,"")),"")</f>
        <v>9</v>
      </c>
      <c r="G2222" s="46" t="str">
        <f>IF(F2222=1,COUNTIF($F$1:F2222,1),"")</f>
        <v/>
      </c>
      <c r="H2222" s="46">
        <f t="shared" si="106"/>
        <v>0</v>
      </c>
      <c r="I2222" s="46" t="b">
        <f t="shared" si="107"/>
        <v>0</v>
      </c>
      <c r="J2222" s="46" t="str">
        <f>IF(I2222=FALSE,"",B2222&amp;"@"&amp;COUNTIFS($B$2:B2222,B2222,$I$2:I2222,TRUE))</f>
        <v/>
      </c>
    </row>
    <row r="2223" spans="1:10">
      <c r="A2223" s="6" t="s">
        <v>1304</v>
      </c>
      <c r="B2223" s="6" t="s">
        <v>675</v>
      </c>
      <c r="C2223" s="6">
        <v>1</v>
      </c>
      <c r="D2223" s="6">
        <v>1</v>
      </c>
      <c r="E2223" s="46" t="str">
        <f t="shared" si="105"/>
        <v>기사임</v>
      </c>
      <c r="F2223" s="81">
        <f>IF(E2223="기사임",(COUNTIF($B$2:B2223,B2223)-COUNTIFS($B$2:B2222,B2223,$E$2:E2222,"")),"")</f>
        <v>217</v>
      </c>
      <c r="G2223" s="46" t="str">
        <f>IF(F2223=1,COUNTIF($F$1:F2223,1),"")</f>
        <v/>
      </c>
      <c r="H2223" s="46">
        <f t="shared" si="106"/>
        <v>1</v>
      </c>
      <c r="I2223" s="46" t="b">
        <f t="shared" si="107"/>
        <v>1</v>
      </c>
      <c r="J2223" s="46" t="str">
        <f>IF(I2223=FALSE,"",B2223&amp;"@"&amp;COUNTIFS($B$2:B2223,B2223,$I$2:I2223,TRUE))</f>
        <v>South Korea@217</v>
      </c>
    </row>
    <row r="2224" spans="1:10">
      <c r="A2224" s="6" t="s">
        <v>1300</v>
      </c>
      <c r="B2224" s="6" t="s">
        <v>677</v>
      </c>
      <c r="C2224" s="6">
        <v>1</v>
      </c>
      <c r="D2224" s="6">
        <v>1</v>
      </c>
      <c r="E2224" s="46" t="str">
        <f t="shared" si="105"/>
        <v>기사임</v>
      </c>
      <c r="F2224" s="81">
        <f>IF(E2224="기사임",(COUNTIF($B$2:B2224,B2224)-COUNTIFS($B$2:B2223,B2224,$E$2:E2223,"")),"")</f>
        <v>167</v>
      </c>
      <c r="G2224" s="46" t="str">
        <f>IF(F2224=1,COUNTIF($F$1:F2224,1),"")</f>
        <v/>
      </c>
      <c r="H2224" s="46">
        <f t="shared" si="106"/>
        <v>0</v>
      </c>
      <c r="I2224" s="46" t="b">
        <f t="shared" si="107"/>
        <v>0</v>
      </c>
      <c r="J2224" s="46" t="str">
        <f>IF(I2224=FALSE,"",B2224&amp;"@"&amp;COUNTIFS($B$2:B2224,B2224,$I$2:I2224,TRUE))</f>
        <v/>
      </c>
    </row>
    <row r="2225" spans="1:10">
      <c r="A2225" s="6" t="s">
        <v>1300</v>
      </c>
      <c r="B2225" s="6" t="s">
        <v>682</v>
      </c>
      <c r="C2225" s="6">
        <v>1</v>
      </c>
      <c r="D2225" s="6">
        <v>1</v>
      </c>
      <c r="E2225" s="46" t="str">
        <f t="shared" si="105"/>
        <v>기사임</v>
      </c>
      <c r="F2225" s="81">
        <f>IF(E2225="기사임",(COUNTIF($B$2:B2225,B2225)-COUNTIFS($B$2:B2224,B2225,$E$2:E2224,"")),"")</f>
        <v>47</v>
      </c>
      <c r="G2225" s="46" t="str">
        <f>IF(F2225=1,COUNTIF($F$1:F2225,1),"")</f>
        <v/>
      </c>
      <c r="H2225" s="46">
        <f t="shared" si="106"/>
        <v>0</v>
      </c>
      <c r="I2225" s="46" t="b">
        <f t="shared" si="107"/>
        <v>0</v>
      </c>
      <c r="J2225" s="46" t="str">
        <f>IF(I2225=FALSE,"",B2225&amp;"@"&amp;COUNTIFS($B$2:B2225,B2225,$I$2:I2225,TRUE))</f>
        <v/>
      </c>
    </row>
    <row r="2226" spans="1:10">
      <c r="A2226" s="6" t="s">
        <v>1300</v>
      </c>
      <c r="B2226" s="6" t="s">
        <v>2077</v>
      </c>
      <c r="C2226" s="6">
        <v>1</v>
      </c>
      <c r="D2226" s="6">
        <v>1</v>
      </c>
      <c r="E2226" s="46" t="str">
        <f t="shared" si="105"/>
        <v>기사임</v>
      </c>
      <c r="F2226" s="81">
        <f>IF(E2226="기사임",(COUNTIF($B$2:B2226,B2226)-COUNTIFS($B$2:B2225,B2226,$E$2:E2225,"")),"")</f>
        <v>1</v>
      </c>
      <c r="G2226" s="46">
        <f>IF(F2226=1,COUNTIF($F$1:F2226,1),"")</f>
        <v>89</v>
      </c>
      <c r="H2226" s="46">
        <f t="shared" si="106"/>
        <v>0</v>
      </c>
      <c r="I2226" s="46" t="b">
        <f t="shared" si="107"/>
        <v>0</v>
      </c>
      <c r="J2226" s="46" t="str">
        <f>IF(I2226=FALSE,"",B2226&amp;"@"&amp;COUNTIFS($B$2:B2226,B2226,$I$2:I2226,TRUE))</f>
        <v/>
      </c>
    </row>
    <row r="2227" spans="1:10">
      <c r="A2227" s="6" t="s">
        <v>1302</v>
      </c>
      <c r="B2227" s="6" t="s">
        <v>679</v>
      </c>
      <c r="C2227" s="6">
        <v>1</v>
      </c>
      <c r="D2227" s="6">
        <v>2</v>
      </c>
      <c r="E2227" s="46" t="str">
        <f t="shared" si="105"/>
        <v>기사임</v>
      </c>
      <c r="F2227" s="81">
        <f>IF(E2227="기사임",(COUNTIF($B$2:B2227,B2227)-COUNTIFS($B$2:B2226,B2227,$E$2:E2226,"")),"")</f>
        <v>54</v>
      </c>
      <c r="G2227" s="46" t="str">
        <f>IF(F2227=1,COUNTIF($F$1:F2227,1),"")</f>
        <v/>
      </c>
      <c r="H2227" s="46">
        <f t="shared" si="106"/>
        <v>0</v>
      </c>
      <c r="I2227" s="46" t="b">
        <f t="shared" si="107"/>
        <v>0</v>
      </c>
      <c r="J2227" s="46" t="str">
        <f>IF(I2227=FALSE,"",B2227&amp;"@"&amp;COUNTIFS($B$2:B2227,B2227,$I$2:I2227,TRUE))</f>
        <v/>
      </c>
    </row>
    <row r="2228" spans="1:10">
      <c r="A2228" s="6" t="s">
        <v>1302</v>
      </c>
      <c r="B2228" s="6" t="s">
        <v>677</v>
      </c>
      <c r="C2228" s="6">
        <v>1</v>
      </c>
      <c r="D2228" s="6">
        <v>1</v>
      </c>
      <c r="E2228" s="46" t="str">
        <f t="shared" si="105"/>
        <v>기사임</v>
      </c>
      <c r="F2228" s="81">
        <f>IF(E2228="기사임",(COUNTIF($B$2:B2228,B2228)-COUNTIFS($B$2:B2227,B2228,$E$2:E2227,"")),"")</f>
        <v>168</v>
      </c>
      <c r="G2228" s="46" t="str">
        <f>IF(F2228=1,COUNTIF($F$1:F2228,1),"")</f>
        <v/>
      </c>
      <c r="H2228" s="46">
        <f t="shared" si="106"/>
        <v>0</v>
      </c>
      <c r="I2228" s="46" t="b">
        <f t="shared" si="107"/>
        <v>0</v>
      </c>
      <c r="J2228" s="46" t="str">
        <f>IF(I2228=FALSE,"",B2228&amp;"@"&amp;COUNTIFS($B$2:B2228,B2228,$I$2:I2228,TRUE))</f>
        <v/>
      </c>
    </row>
    <row r="2229" spans="1:10">
      <c r="A2229" s="6" t="s">
        <v>1302</v>
      </c>
      <c r="B2229" s="6" t="s">
        <v>675</v>
      </c>
      <c r="C2229" s="6">
        <v>1</v>
      </c>
      <c r="D2229" s="6">
        <v>1</v>
      </c>
      <c r="E2229" s="46" t="str">
        <f t="shared" si="105"/>
        <v>기사임</v>
      </c>
      <c r="F2229" s="81">
        <f>IF(E2229="기사임",(COUNTIF($B$2:B2229,B2229)-COUNTIFS($B$2:B2228,B2229,$E$2:E2228,"")),"")</f>
        <v>218</v>
      </c>
      <c r="G2229" s="46" t="str">
        <f>IF(F2229=1,COUNTIF($F$1:F2229,1),"")</f>
        <v/>
      </c>
      <c r="H2229" s="46">
        <f t="shared" si="106"/>
        <v>1</v>
      </c>
      <c r="I2229" s="46" t="b">
        <f t="shared" si="107"/>
        <v>1</v>
      </c>
      <c r="J2229" s="46" t="str">
        <f>IF(I2229=FALSE,"",B2229&amp;"@"&amp;COUNTIFS($B$2:B2229,B2229,$I$2:I2229,TRUE))</f>
        <v>South Korea@218</v>
      </c>
    </row>
    <row r="2230" spans="1:10">
      <c r="A2230" s="6" t="s">
        <v>1307</v>
      </c>
      <c r="B2230" s="6" t="s">
        <v>689</v>
      </c>
      <c r="C2230" s="6">
        <v>1</v>
      </c>
      <c r="D2230" s="6">
        <v>1</v>
      </c>
      <c r="E2230" s="46" t="str">
        <f t="shared" si="105"/>
        <v>기사임</v>
      </c>
      <c r="F2230" s="81">
        <f>IF(E2230="기사임",(COUNTIF($B$2:B2230,B2230)-COUNTIFS($B$2:B2229,B2230,$E$2:E2229,"")),"")</f>
        <v>23</v>
      </c>
      <c r="G2230" s="46" t="str">
        <f>IF(F2230=1,COUNTIF($F$1:F2230,1),"")</f>
        <v/>
      </c>
      <c r="H2230" s="46">
        <f t="shared" si="106"/>
        <v>0</v>
      </c>
      <c r="I2230" s="46" t="b">
        <f t="shared" si="107"/>
        <v>0</v>
      </c>
      <c r="J2230" s="46" t="str">
        <f>IF(I2230=FALSE,"",B2230&amp;"@"&amp;COUNTIFS($B$2:B2230,B2230,$I$2:I2230,TRUE))</f>
        <v/>
      </c>
    </row>
    <row r="2231" spans="1:10">
      <c r="A2231" s="6" t="s">
        <v>1307</v>
      </c>
      <c r="B2231" s="6" t="s">
        <v>694</v>
      </c>
      <c r="C2231" s="6">
        <v>1</v>
      </c>
      <c r="D2231" s="6">
        <v>1</v>
      </c>
      <c r="E2231" s="46" t="str">
        <f t="shared" si="105"/>
        <v>기사임</v>
      </c>
      <c r="F2231" s="81">
        <f>IF(E2231="기사임",(COUNTIF($B$2:B2231,B2231)-COUNTIFS($B$2:B2230,B2231,$E$2:E2230,"")),"")</f>
        <v>35</v>
      </c>
      <c r="G2231" s="46" t="str">
        <f>IF(F2231=1,COUNTIF($F$1:F2231,1),"")</f>
        <v/>
      </c>
      <c r="H2231" s="46">
        <f t="shared" si="106"/>
        <v>1</v>
      </c>
      <c r="I2231" s="46" t="b">
        <f t="shared" si="107"/>
        <v>1</v>
      </c>
      <c r="J2231" s="46" t="str">
        <f>IF(I2231=FALSE,"",B2231&amp;"@"&amp;COUNTIFS($B$2:B2231,B2231,$I$2:I2231,TRUE))</f>
        <v>Vietnam@35</v>
      </c>
    </row>
    <row r="2232" spans="1:10">
      <c r="A2232" s="6" t="s">
        <v>1294</v>
      </c>
      <c r="B2232" s="6" t="s">
        <v>691</v>
      </c>
      <c r="C2232" s="6">
        <v>1</v>
      </c>
      <c r="D2232" s="6">
        <v>1</v>
      </c>
      <c r="E2232" s="46" t="str">
        <f t="shared" si="105"/>
        <v>기사임</v>
      </c>
      <c r="F2232" s="81">
        <f>IF(E2232="기사임",(COUNTIF($B$2:B2232,B2232)-COUNTIFS($B$2:B2231,B2232,$E$2:E2231,"")),"")</f>
        <v>30</v>
      </c>
      <c r="G2232" s="46" t="str">
        <f>IF(F2232=1,COUNTIF($F$1:F2232,1),"")</f>
        <v/>
      </c>
      <c r="H2232" s="46">
        <f t="shared" si="106"/>
        <v>0</v>
      </c>
      <c r="I2232" s="46" t="b">
        <f t="shared" si="107"/>
        <v>0</v>
      </c>
      <c r="J2232" s="46" t="str">
        <f>IF(I2232=FALSE,"",B2232&amp;"@"&amp;COUNTIFS($B$2:B2232,B2232,$I$2:I2232,TRUE))</f>
        <v/>
      </c>
    </row>
    <row r="2233" spans="1:10">
      <c r="A2233" s="6" t="s">
        <v>1294</v>
      </c>
      <c r="B2233" s="6" t="s">
        <v>679</v>
      </c>
      <c r="C2233" s="6">
        <v>1</v>
      </c>
      <c r="D2233" s="6">
        <v>1</v>
      </c>
      <c r="E2233" s="46" t="str">
        <f t="shared" si="105"/>
        <v>기사임</v>
      </c>
      <c r="F2233" s="81">
        <f>IF(E2233="기사임",(COUNTIF($B$2:B2233,B2233)-COUNTIFS($B$2:B2232,B2233,$E$2:E2232,"")),"")</f>
        <v>55</v>
      </c>
      <c r="G2233" s="46" t="str">
        <f>IF(F2233=1,COUNTIF($F$1:F2233,1),"")</f>
        <v/>
      </c>
      <c r="H2233" s="46">
        <f t="shared" si="106"/>
        <v>0</v>
      </c>
      <c r="I2233" s="46" t="b">
        <f t="shared" si="107"/>
        <v>0</v>
      </c>
      <c r="J2233" s="46" t="str">
        <f>IF(I2233=FALSE,"",B2233&amp;"@"&amp;COUNTIFS($B$2:B2233,B2233,$I$2:I2233,TRUE))</f>
        <v/>
      </c>
    </row>
    <row r="2234" spans="1:10">
      <c r="A2234" s="6" t="s">
        <v>1294</v>
      </c>
      <c r="B2234" s="6" t="s">
        <v>688</v>
      </c>
      <c r="C2234" s="6">
        <v>1</v>
      </c>
      <c r="D2234" s="6">
        <v>1</v>
      </c>
      <c r="E2234" s="46" t="str">
        <f t="shared" si="105"/>
        <v>기사임</v>
      </c>
      <c r="F2234" s="81">
        <f>IF(E2234="기사임",(COUNTIF($B$2:B2234,B2234)-COUNTIFS($B$2:B2233,B2234,$E$2:E2233,"")),"")</f>
        <v>74</v>
      </c>
      <c r="G2234" s="46" t="str">
        <f>IF(F2234=1,COUNTIF($F$1:F2234,1),"")</f>
        <v/>
      </c>
      <c r="H2234" s="46">
        <f t="shared" si="106"/>
        <v>0</v>
      </c>
      <c r="I2234" s="46" t="b">
        <f t="shared" si="107"/>
        <v>0</v>
      </c>
      <c r="J2234" s="46" t="str">
        <f>IF(I2234=FALSE,"",B2234&amp;"@"&amp;COUNTIFS($B$2:B2234,B2234,$I$2:I2234,TRUE))</f>
        <v/>
      </c>
    </row>
    <row r="2235" spans="1:10">
      <c r="A2235" s="6" t="s">
        <v>1294</v>
      </c>
      <c r="B2235" s="6" t="s">
        <v>684</v>
      </c>
      <c r="C2235" s="6">
        <v>1</v>
      </c>
      <c r="D2235" s="6">
        <v>1</v>
      </c>
      <c r="E2235" s="46" t="str">
        <f t="shared" si="105"/>
        <v>기사임</v>
      </c>
      <c r="F2235" s="81">
        <f>IF(E2235="기사임",(COUNTIF($B$2:B2235,B2235)-COUNTIFS($B$2:B2234,B2235,$E$2:E2234,"")),"")</f>
        <v>33</v>
      </c>
      <c r="G2235" s="46" t="str">
        <f>IF(F2235=1,COUNTIF($F$1:F2235,1),"")</f>
        <v/>
      </c>
      <c r="H2235" s="46">
        <f t="shared" si="106"/>
        <v>1</v>
      </c>
      <c r="I2235" s="46" t="b">
        <f t="shared" si="107"/>
        <v>1</v>
      </c>
      <c r="J2235" s="46" t="str">
        <f>IF(I2235=FALSE,"",B2235&amp;"@"&amp;COUNTIFS($B$2:B2235,B2235,$I$2:I2235,TRUE))</f>
        <v>Malaysia@33</v>
      </c>
    </row>
    <row r="2236" spans="1:10">
      <c r="A2236" s="6" t="s">
        <v>1294</v>
      </c>
      <c r="B2236" s="6" t="s">
        <v>703</v>
      </c>
      <c r="C2236" s="6">
        <v>1</v>
      </c>
      <c r="D2236" s="6">
        <v>1</v>
      </c>
      <c r="E2236" s="46" t="str">
        <f t="shared" si="105"/>
        <v>기사임</v>
      </c>
      <c r="F2236" s="81">
        <f>IF(E2236="기사임",(COUNTIF($B$2:B2236,B2236)-COUNTIFS($B$2:B2235,B2236,$E$2:E2235,"")),"")</f>
        <v>20</v>
      </c>
      <c r="G2236" s="46" t="str">
        <f>IF(F2236=1,COUNTIF($F$1:F2236,1),"")</f>
        <v/>
      </c>
      <c r="H2236" s="46">
        <f t="shared" si="106"/>
        <v>0</v>
      </c>
      <c r="I2236" s="46" t="b">
        <f t="shared" si="107"/>
        <v>0</v>
      </c>
      <c r="J2236" s="46" t="str">
        <f>IF(I2236=FALSE,"",B2236&amp;"@"&amp;COUNTIFS($B$2:B2236,B2236,$I$2:I2236,TRUE))</f>
        <v/>
      </c>
    </row>
    <row r="2237" spans="1:10">
      <c r="A2237" s="6" t="s">
        <v>1294</v>
      </c>
      <c r="B2237" s="6" t="s">
        <v>695</v>
      </c>
      <c r="C2237" s="6">
        <v>1</v>
      </c>
      <c r="D2237" s="6">
        <v>2</v>
      </c>
      <c r="E2237" s="46" t="str">
        <f t="shared" si="105"/>
        <v>기사임</v>
      </c>
      <c r="F2237" s="81">
        <f>IF(E2237="기사임",(COUNTIF($B$2:B2237,B2237)-COUNTIFS($B$2:B2236,B2237,$E$2:E2236,"")),"")</f>
        <v>33</v>
      </c>
      <c r="G2237" s="46" t="str">
        <f>IF(F2237=1,COUNTIF($F$1:F2237,1),"")</f>
        <v/>
      </c>
      <c r="H2237" s="46">
        <f t="shared" si="106"/>
        <v>0</v>
      </c>
      <c r="I2237" s="46" t="b">
        <f t="shared" si="107"/>
        <v>0</v>
      </c>
      <c r="J2237" s="46" t="str">
        <f>IF(I2237=FALSE,"",B2237&amp;"@"&amp;COUNTIFS($B$2:B2237,B2237,$I$2:I2237,TRUE))</f>
        <v/>
      </c>
    </row>
    <row r="2238" spans="1:10">
      <c r="A2238" s="6" t="s">
        <v>1306</v>
      </c>
      <c r="B2238" s="6" t="s">
        <v>685</v>
      </c>
      <c r="C2238" s="6">
        <v>1</v>
      </c>
      <c r="D2238" s="6">
        <v>1</v>
      </c>
      <c r="E2238" s="46" t="str">
        <f t="shared" si="105"/>
        <v>기사임</v>
      </c>
      <c r="F2238" s="81">
        <f>IF(E2238="기사임",(COUNTIF($B$2:B2238,B2238)-COUNTIFS($B$2:B2237,B2238,$E$2:E2237,"")),"")</f>
        <v>38</v>
      </c>
      <c r="G2238" s="46" t="str">
        <f>IF(F2238=1,COUNTIF($F$1:F2238,1),"")</f>
        <v/>
      </c>
      <c r="H2238" s="46">
        <f t="shared" si="106"/>
        <v>0</v>
      </c>
      <c r="I2238" s="46" t="b">
        <f t="shared" si="107"/>
        <v>0</v>
      </c>
      <c r="J2238" s="46" t="str">
        <f>IF(I2238=FALSE,"",B2238&amp;"@"&amp;COUNTIFS($B$2:B2238,B2238,$I$2:I2238,TRUE))</f>
        <v/>
      </c>
    </row>
    <row r="2239" spans="1:10">
      <c r="A2239" s="6" t="s">
        <v>1305</v>
      </c>
      <c r="B2239" s="6" t="s">
        <v>685</v>
      </c>
      <c r="C2239" s="6">
        <v>1</v>
      </c>
      <c r="D2239" s="6">
        <v>1</v>
      </c>
      <c r="E2239" s="46" t="str">
        <f t="shared" si="105"/>
        <v>기사임</v>
      </c>
      <c r="F2239" s="81">
        <f>IF(E2239="기사임",(COUNTIF($B$2:B2239,B2239)-COUNTIFS($B$2:B2238,B2239,$E$2:E2238,"")),"")</f>
        <v>39</v>
      </c>
      <c r="G2239" s="46" t="str">
        <f>IF(F2239=1,COUNTIF($F$1:F2239,1),"")</f>
        <v/>
      </c>
      <c r="H2239" s="46">
        <f t="shared" si="106"/>
        <v>0</v>
      </c>
      <c r="I2239" s="46" t="b">
        <f t="shared" si="107"/>
        <v>0</v>
      </c>
      <c r="J2239" s="46" t="str">
        <f>IF(I2239=FALSE,"",B2239&amp;"@"&amp;COUNTIFS($B$2:B2239,B2239,$I$2:I2239,TRUE))</f>
        <v/>
      </c>
    </row>
    <row r="2240" spans="1:10">
      <c r="A2240" s="6" t="s">
        <v>1305</v>
      </c>
      <c r="B2240" s="6" t="s">
        <v>678</v>
      </c>
      <c r="C2240" s="6">
        <v>1</v>
      </c>
      <c r="D2240" s="6">
        <v>1</v>
      </c>
      <c r="E2240" s="46" t="str">
        <f t="shared" si="105"/>
        <v>기사임</v>
      </c>
      <c r="F2240" s="81">
        <f>IF(E2240="기사임",(COUNTIF($B$2:B2240,B2240)-COUNTIFS($B$2:B2239,B2240,$E$2:E2239,"")),"")</f>
        <v>93</v>
      </c>
      <c r="G2240" s="46" t="str">
        <f>IF(F2240=1,COUNTIF($F$1:F2240,1),"")</f>
        <v/>
      </c>
      <c r="H2240" s="46">
        <f t="shared" si="106"/>
        <v>0</v>
      </c>
      <c r="I2240" s="46" t="b">
        <f t="shared" si="107"/>
        <v>0</v>
      </c>
      <c r="J2240" s="46" t="str">
        <f>IF(I2240=FALSE,"",B2240&amp;"@"&amp;COUNTIFS($B$2:B2240,B2240,$I$2:I2240,TRUE))</f>
        <v/>
      </c>
    </row>
    <row r="2241" spans="1:10">
      <c r="A2241" s="6" t="s">
        <v>1305</v>
      </c>
      <c r="B2241" s="6" t="s">
        <v>1351</v>
      </c>
      <c r="C2241" s="6">
        <v>1</v>
      </c>
      <c r="D2241" s="6">
        <v>1</v>
      </c>
      <c r="E2241" s="46" t="str">
        <f t="shared" si="105"/>
        <v>기사임</v>
      </c>
      <c r="F2241" s="81">
        <f>IF(E2241="기사임",(COUNTIF($B$2:B2241,B2241)-COUNTIFS($B$2:B2240,B2241,$E$2:E2240,"")),"")</f>
        <v>1</v>
      </c>
      <c r="G2241" s="46">
        <f>IF(F2241=1,COUNTIF($F$1:F2241,1),"")</f>
        <v>90</v>
      </c>
      <c r="H2241" s="46">
        <f t="shared" si="106"/>
        <v>0</v>
      </c>
      <c r="I2241" s="46" t="b">
        <f t="shared" si="107"/>
        <v>0</v>
      </c>
      <c r="J2241" s="46" t="str">
        <f>IF(I2241=FALSE,"",B2241&amp;"@"&amp;COUNTIFS($B$2:B2241,B2241,$I$2:I2241,TRUE))</f>
        <v/>
      </c>
    </row>
    <row r="2242" spans="1:10">
      <c r="A2242" s="6" t="s">
        <v>1305</v>
      </c>
      <c r="B2242" s="6" t="s">
        <v>687</v>
      </c>
      <c r="C2242" s="6">
        <v>1</v>
      </c>
      <c r="D2242" s="6">
        <v>2</v>
      </c>
      <c r="E2242" s="46" t="str">
        <f t="shared" ref="E2242:E2305" si="108">IF(AND(LEFT(A2242,17)="/global/archives/",ISNUMBER(_xlfn.NUMBERVALUE(MID(A2242,18,1))),ISERROR(FIND("ckattempt",A2242)),ISERROR(FIND("preview",A2242))),"기사임","")</f>
        <v>기사임</v>
      </c>
      <c r="F2242" s="81">
        <f>IF(E2242="기사임",(COUNTIF($B$2:B2242,B2242)-COUNTIFS($B$2:B2241,B2242,$E$2:E2241,"")),"")</f>
        <v>22</v>
      </c>
      <c r="G2242" s="46" t="str">
        <f>IF(F2242=1,COUNTIF($F$1:F2242,1),"")</f>
        <v/>
      </c>
      <c r="H2242" s="46">
        <f t="shared" ref="H2242:H2305" si="109">COUNTIF($L$2:$L$4,B2242)</f>
        <v>0</v>
      </c>
      <c r="I2242" s="46" t="b">
        <f t="shared" si="107"/>
        <v>0</v>
      </c>
      <c r="J2242" s="46" t="str">
        <f>IF(I2242=FALSE,"",B2242&amp;"@"&amp;COUNTIFS($B$2:B2242,B2242,$I$2:I2242,TRUE))</f>
        <v/>
      </c>
    </row>
    <row r="2243" spans="1:10">
      <c r="A2243" s="6" t="s">
        <v>1305</v>
      </c>
      <c r="B2243" s="6" t="s">
        <v>707</v>
      </c>
      <c r="C2243" s="6">
        <v>1</v>
      </c>
      <c r="D2243" s="6">
        <v>1</v>
      </c>
      <c r="E2243" s="46" t="str">
        <f t="shared" si="108"/>
        <v>기사임</v>
      </c>
      <c r="F2243" s="81">
        <f>IF(E2243="기사임",(COUNTIF($B$2:B2243,B2243)-COUNTIFS($B$2:B2242,B2243,$E$2:E2242,"")),"")</f>
        <v>19</v>
      </c>
      <c r="G2243" s="46" t="str">
        <f>IF(F2243=1,COUNTIF($F$1:F2243,1),"")</f>
        <v/>
      </c>
      <c r="H2243" s="46">
        <f t="shared" si="109"/>
        <v>0</v>
      </c>
      <c r="I2243" s="46" t="b">
        <f t="shared" ref="I2243:I2306" si="110">AND(H2243=1,F2243&gt;=1,F2243&lt;&gt;"")</f>
        <v>0</v>
      </c>
      <c r="J2243" s="46" t="str">
        <f>IF(I2243=FALSE,"",B2243&amp;"@"&amp;COUNTIFS($B$2:B2243,B2243,$I$2:I2243,TRUE))</f>
        <v/>
      </c>
    </row>
    <row r="2244" spans="1:10">
      <c r="A2244" s="6" t="s">
        <v>1301</v>
      </c>
      <c r="B2244" s="6" t="s">
        <v>691</v>
      </c>
      <c r="C2244" s="6">
        <v>1</v>
      </c>
      <c r="D2244" s="6">
        <v>1</v>
      </c>
      <c r="E2244" s="46" t="str">
        <f t="shared" si="108"/>
        <v>기사임</v>
      </c>
      <c r="F2244" s="81">
        <f>IF(E2244="기사임",(COUNTIF($B$2:B2244,B2244)-COUNTIFS($B$2:B2243,B2244,$E$2:E2243,"")),"")</f>
        <v>31</v>
      </c>
      <c r="G2244" s="46" t="str">
        <f>IF(F2244=1,COUNTIF($F$1:F2244,1),"")</f>
        <v/>
      </c>
      <c r="H2244" s="46">
        <f t="shared" si="109"/>
        <v>0</v>
      </c>
      <c r="I2244" s="46" t="b">
        <f t="shared" si="110"/>
        <v>0</v>
      </c>
      <c r="J2244" s="46" t="str">
        <f>IF(I2244=FALSE,"",B2244&amp;"@"&amp;COUNTIFS($B$2:B2244,B2244,$I$2:I2244,TRUE))</f>
        <v/>
      </c>
    </row>
    <row r="2245" spans="1:10">
      <c r="A2245" s="6" t="s">
        <v>1301</v>
      </c>
      <c r="B2245" s="6" t="s">
        <v>692</v>
      </c>
      <c r="C2245" s="6">
        <v>1</v>
      </c>
      <c r="D2245" s="6">
        <v>1</v>
      </c>
      <c r="E2245" s="46" t="str">
        <f t="shared" si="108"/>
        <v>기사임</v>
      </c>
      <c r="F2245" s="81">
        <f>IF(E2245="기사임",(COUNTIF($B$2:B2245,B2245)-COUNTIFS($B$2:B2244,B2245,$E$2:E2244,"")),"")</f>
        <v>10</v>
      </c>
      <c r="G2245" s="46" t="str">
        <f>IF(F2245=1,COUNTIF($F$1:F2245,1),"")</f>
        <v/>
      </c>
      <c r="H2245" s="46">
        <f t="shared" si="109"/>
        <v>0</v>
      </c>
      <c r="I2245" s="46" t="b">
        <f t="shared" si="110"/>
        <v>0</v>
      </c>
      <c r="J2245" s="46" t="str">
        <f>IF(I2245=FALSE,"",B2245&amp;"@"&amp;COUNTIFS($B$2:B2245,B2245,$I$2:I2245,TRUE))</f>
        <v/>
      </c>
    </row>
    <row r="2246" spans="1:10">
      <c r="A2246" s="6" t="s">
        <v>1301</v>
      </c>
      <c r="B2246" s="6" t="s">
        <v>685</v>
      </c>
      <c r="C2246" s="6">
        <v>1</v>
      </c>
      <c r="D2246" s="6">
        <v>1</v>
      </c>
      <c r="E2246" s="46" t="str">
        <f t="shared" si="108"/>
        <v>기사임</v>
      </c>
      <c r="F2246" s="81">
        <f>IF(E2246="기사임",(COUNTIF($B$2:B2246,B2246)-COUNTIFS($B$2:B2245,B2246,$E$2:E2245,"")),"")</f>
        <v>40</v>
      </c>
      <c r="G2246" s="46" t="str">
        <f>IF(F2246=1,COUNTIF($F$1:F2246,1),"")</f>
        <v/>
      </c>
      <c r="H2246" s="46">
        <f t="shared" si="109"/>
        <v>0</v>
      </c>
      <c r="I2246" s="46" t="b">
        <f t="shared" si="110"/>
        <v>0</v>
      </c>
      <c r="J2246" s="46" t="str">
        <f>IF(I2246=FALSE,"",B2246&amp;"@"&amp;COUNTIFS($B$2:B2246,B2246,$I$2:I2246,TRUE))</f>
        <v/>
      </c>
    </row>
    <row r="2247" spans="1:10">
      <c r="A2247" s="6" t="s">
        <v>1301</v>
      </c>
      <c r="B2247" s="6" t="s">
        <v>678</v>
      </c>
      <c r="C2247" s="6">
        <v>1</v>
      </c>
      <c r="D2247" s="6">
        <v>1</v>
      </c>
      <c r="E2247" s="46" t="str">
        <f t="shared" si="108"/>
        <v>기사임</v>
      </c>
      <c r="F2247" s="81">
        <f>IF(E2247="기사임",(COUNTIF($B$2:B2247,B2247)-COUNTIFS($B$2:B2246,B2247,$E$2:E2246,"")),"")</f>
        <v>94</v>
      </c>
      <c r="G2247" s="46" t="str">
        <f>IF(F2247=1,COUNTIF($F$1:F2247,1),"")</f>
        <v/>
      </c>
      <c r="H2247" s="46">
        <f t="shared" si="109"/>
        <v>0</v>
      </c>
      <c r="I2247" s="46" t="b">
        <f t="shared" si="110"/>
        <v>0</v>
      </c>
      <c r="J2247" s="46" t="str">
        <f>IF(I2247=FALSE,"",B2247&amp;"@"&amp;COUNTIFS($B$2:B2247,B2247,$I$2:I2247,TRUE))</f>
        <v/>
      </c>
    </row>
    <row r="2248" spans="1:10">
      <c r="A2248" s="6" t="s">
        <v>1301</v>
      </c>
      <c r="B2248" s="6" t="s">
        <v>700</v>
      </c>
      <c r="C2248" s="6">
        <v>1</v>
      </c>
      <c r="D2248" s="6">
        <v>1</v>
      </c>
      <c r="E2248" s="46" t="str">
        <f t="shared" si="108"/>
        <v>기사임</v>
      </c>
      <c r="F2248" s="81">
        <f>IF(E2248="기사임",(COUNTIF($B$2:B2248,B2248)-COUNTIFS($B$2:B2247,B2248,$E$2:E2247,"")),"")</f>
        <v>25</v>
      </c>
      <c r="G2248" s="46" t="str">
        <f>IF(F2248=1,COUNTIF($F$1:F2248,1),"")</f>
        <v/>
      </c>
      <c r="H2248" s="46">
        <f t="shared" si="109"/>
        <v>0</v>
      </c>
      <c r="I2248" s="46" t="b">
        <f t="shared" si="110"/>
        <v>0</v>
      </c>
      <c r="J2248" s="46" t="str">
        <f>IF(I2248=FALSE,"",B2248&amp;"@"&amp;COUNTIFS($B$2:B2248,B2248,$I$2:I2248,TRUE))</f>
        <v/>
      </c>
    </row>
    <row r="2249" spans="1:10">
      <c r="A2249" s="6" t="s">
        <v>1301</v>
      </c>
      <c r="B2249" s="6" t="s">
        <v>690</v>
      </c>
      <c r="C2249" s="6">
        <v>1</v>
      </c>
      <c r="D2249" s="6">
        <v>2</v>
      </c>
      <c r="E2249" s="46" t="str">
        <f t="shared" si="108"/>
        <v>기사임</v>
      </c>
      <c r="F2249" s="81">
        <f>IF(E2249="기사임",(COUNTIF($B$2:B2249,B2249)-COUNTIFS($B$2:B2248,B2249,$E$2:E2248,"")),"")</f>
        <v>85</v>
      </c>
      <c r="G2249" s="46" t="str">
        <f>IF(F2249=1,COUNTIF($F$1:F2249,1),"")</f>
        <v/>
      </c>
      <c r="H2249" s="46">
        <f t="shared" si="109"/>
        <v>0</v>
      </c>
      <c r="I2249" s="46" t="b">
        <f t="shared" si="110"/>
        <v>0</v>
      </c>
      <c r="J2249" s="46" t="str">
        <f>IF(I2249=FALSE,"",B2249&amp;"@"&amp;COUNTIFS($B$2:B2249,B2249,$I$2:I2249,TRUE))</f>
        <v/>
      </c>
    </row>
    <row r="2250" spans="1:10">
      <c r="A2250" s="6" t="s">
        <v>1295</v>
      </c>
      <c r="B2250" s="6" t="s">
        <v>681</v>
      </c>
      <c r="C2250" s="6">
        <v>1</v>
      </c>
      <c r="D2250" s="6">
        <v>1</v>
      </c>
      <c r="E2250" s="46" t="str">
        <f t="shared" si="108"/>
        <v>기사임</v>
      </c>
      <c r="F2250" s="81">
        <f>IF(E2250="기사임",(COUNTIF($B$2:B2250,B2250)-COUNTIFS($B$2:B2249,B2250,$E$2:E2249,"")),"")</f>
        <v>58</v>
      </c>
      <c r="G2250" s="46" t="str">
        <f>IF(F2250=1,COUNTIF($F$1:F2250,1),"")</f>
        <v/>
      </c>
      <c r="H2250" s="46">
        <f t="shared" si="109"/>
        <v>0</v>
      </c>
      <c r="I2250" s="46" t="b">
        <f t="shared" si="110"/>
        <v>0</v>
      </c>
      <c r="J2250" s="46" t="str">
        <f>IF(I2250=FALSE,"",B2250&amp;"@"&amp;COUNTIFS($B$2:B2250,B2250,$I$2:I2250,TRUE))</f>
        <v/>
      </c>
    </row>
    <row r="2251" spans="1:10">
      <c r="A2251" s="6" t="s">
        <v>1295</v>
      </c>
      <c r="B2251" s="6" t="s">
        <v>712</v>
      </c>
      <c r="C2251" s="6">
        <v>1</v>
      </c>
      <c r="D2251" s="6">
        <v>1</v>
      </c>
      <c r="E2251" s="46" t="str">
        <f t="shared" si="108"/>
        <v>기사임</v>
      </c>
      <c r="F2251" s="81">
        <f>IF(E2251="기사임",(COUNTIF($B$2:B2251,B2251)-COUNTIFS($B$2:B2250,B2251,$E$2:E2250,"")),"")</f>
        <v>15</v>
      </c>
      <c r="G2251" s="46" t="str">
        <f>IF(F2251=1,COUNTIF($F$1:F2251,1),"")</f>
        <v/>
      </c>
      <c r="H2251" s="46">
        <f t="shared" si="109"/>
        <v>0</v>
      </c>
      <c r="I2251" s="46" t="b">
        <f t="shared" si="110"/>
        <v>0</v>
      </c>
      <c r="J2251" s="46" t="str">
        <f>IF(I2251=FALSE,"",B2251&amp;"@"&amp;COUNTIFS($B$2:B2251,B2251,$I$2:I2251,TRUE))</f>
        <v/>
      </c>
    </row>
    <row r="2252" spans="1:10">
      <c r="A2252" s="6" t="s">
        <v>1299</v>
      </c>
      <c r="B2252" s="6" t="s">
        <v>681</v>
      </c>
      <c r="C2252" s="6">
        <v>1</v>
      </c>
      <c r="D2252" s="6">
        <v>1</v>
      </c>
      <c r="E2252" s="46" t="str">
        <f t="shared" si="108"/>
        <v>기사임</v>
      </c>
      <c r="F2252" s="81">
        <f>IF(E2252="기사임",(COUNTIF($B$2:B2252,B2252)-COUNTIFS($B$2:B2251,B2252,$E$2:E2251,"")),"")</f>
        <v>59</v>
      </c>
      <c r="G2252" s="46" t="str">
        <f>IF(F2252=1,COUNTIF($F$1:F2252,1),"")</f>
        <v/>
      </c>
      <c r="H2252" s="46">
        <f t="shared" si="109"/>
        <v>0</v>
      </c>
      <c r="I2252" s="46" t="b">
        <f t="shared" si="110"/>
        <v>0</v>
      </c>
      <c r="J2252" s="46" t="str">
        <f>IF(I2252=FALSE,"",B2252&amp;"@"&amp;COUNTIFS($B$2:B2252,B2252,$I$2:I2252,TRUE))</f>
        <v/>
      </c>
    </row>
    <row r="2253" spans="1:10">
      <c r="A2253" s="6" t="s">
        <v>1299</v>
      </c>
      <c r="B2253" s="6" t="s">
        <v>685</v>
      </c>
      <c r="C2253" s="6">
        <v>1</v>
      </c>
      <c r="D2253" s="6">
        <v>1</v>
      </c>
      <c r="E2253" s="46" t="str">
        <f t="shared" si="108"/>
        <v>기사임</v>
      </c>
      <c r="F2253" s="81">
        <f>IF(E2253="기사임",(COUNTIF($B$2:B2253,B2253)-COUNTIFS($B$2:B2252,B2253,$E$2:E2252,"")),"")</f>
        <v>41</v>
      </c>
      <c r="G2253" s="46" t="str">
        <f>IF(F2253=1,COUNTIF($F$1:F2253,1),"")</f>
        <v/>
      </c>
      <c r="H2253" s="46">
        <f t="shared" si="109"/>
        <v>0</v>
      </c>
      <c r="I2253" s="46" t="b">
        <f t="shared" si="110"/>
        <v>0</v>
      </c>
      <c r="J2253" s="46" t="str">
        <f>IF(I2253=FALSE,"",B2253&amp;"@"&amp;COUNTIFS($B$2:B2253,B2253,$I$2:I2253,TRUE))</f>
        <v/>
      </c>
    </row>
    <row r="2254" spans="1:10">
      <c r="A2254" s="6" t="s">
        <v>1299</v>
      </c>
      <c r="B2254" s="6" t="s">
        <v>679</v>
      </c>
      <c r="C2254" s="6">
        <v>1</v>
      </c>
      <c r="D2254" s="6">
        <v>1</v>
      </c>
      <c r="E2254" s="46" t="str">
        <f t="shared" si="108"/>
        <v>기사임</v>
      </c>
      <c r="F2254" s="81">
        <f>IF(E2254="기사임",(COUNTIF($B$2:B2254,B2254)-COUNTIFS($B$2:B2253,B2254,$E$2:E2253,"")),"")</f>
        <v>56</v>
      </c>
      <c r="G2254" s="46" t="str">
        <f>IF(F2254=1,COUNTIF($F$1:F2254,1),"")</f>
        <v/>
      </c>
      <c r="H2254" s="46">
        <f t="shared" si="109"/>
        <v>0</v>
      </c>
      <c r="I2254" s="46" t="b">
        <f t="shared" si="110"/>
        <v>0</v>
      </c>
      <c r="J2254" s="46" t="str">
        <f>IF(I2254=FALSE,"",B2254&amp;"@"&amp;COUNTIFS($B$2:B2254,B2254,$I$2:I2254,TRUE))</f>
        <v/>
      </c>
    </row>
    <row r="2255" spans="1:10">
      <c r="A2255" s="6" t="s">
        <v>1299</v>
      </c>
      <c r="B2255" s="6" t="s">
        <v>688</v>
      </c>
      <c r="C2255" s="6">
        <v>1</v>
      </c>
      <c r="D2255" s="6">
        <v>1</v>
      </c>
      <c r="E2255" s="46" t="str">
        <f t="shared" si="108"/>
        <v>기사임</v>
      </c>
      <c r="F2255" s="81">
        <f>IF(E2255="기사임",(COUNTIF($B$2:B2255,B2255)-COUNTIFS($B$2:B2254,B2255,$E$2:E2254,"")),"")</f>
        <v>75</v>
      </c>
      <c r="G2255" s="46" t="str">
        <f>IF(F2255=1,COUNTIF($F$1:F2255,1),"")</f>
        <v/>
      </c>
      <c r="H2255" s="46">
        <f t="shared" si="109"/>
        <v>0</v>
      </c>
      <c r="I2255" s="46" t="b">
        <f t="shared" si="110"/>
        <v>0</v>
      </c>
      <c r="J2255" s="46" t="str">
        <f>IF(I2255=FALSE,"",B2255&amp;"@"&amp;COUNTIFS($B$2:B2255,B2255,$I$2:I2255,TRUE))</f>
        <v/>
      </c>
    </row>
    <row r="2256" spans="1:10">
      <c r="A2256" s="6" t="s">
        <v>1299</v>
      </c>
      <c r="B2256" s="6" t="s">
        <v>699</v>
      </c>
      <c r="C2256" s="6">
        <v>1</v>
      </c>
      <c r="D2256" s="6">
        <v>1</v>
      </c>
      <c r="E2256" s="46" t="str">
        <f t="shared" si="108"/>
        <v>기사임</v>
      </c>
      <c r="F2256" s="81">
        <f>IF(E2256="기사임",(COUNTIF($B$2:B2256,B2256)-COUNTIFS($B$2:B2255,B2256,$E$2:E2255,"")),"")</f>
        <v>2</v>
      </c>
      <c r="G2256" s="46" t="str">
        <f>IF(F2256=1,COUNTIF($F$1:F2256,1),"")</f>
        <v/>
      </c>
      <c r="H2256" s="46">
        <f t="shared" si="109"/>
        <v>0</v>
      </c>
      <c r="I2256" s="46" t="b">
        <f t="shared" si="110"/>
        <v>0</v>
      </c>
      <c r="J2256" s="46" t="str">
        <f>IF(I2256=FALSE,"",B2256&amp;"@"&amp;COUNTIFS($B$2:B2256,B2256,$I$2:I2256,TRUE))</f>
        <v/>
      </c>
    </row>
    <row r="2257" spans="1:10">
      <c r="A2257" s="6" t="s">
        <v>1299</v>
      </c>
      <c r="B2257" s="6" t="s">
        <v>1696</v>
      </c>
      <c r="C2257" s="6">
        <v>1</v>
      </c>
      <c r="D2257" s="6">
        <v>1</v>
      </c>
      <c r="E2257" s="46" t="str">
        <f t="shared" si="108"/>
        <v>기사임</v>
      </c>
      <c r="F2257" s="81">
        <f>IF(E2257="기사임",(COUNTIF($B$2:B2257,B2257)-COUNTIFS($B$2:B2256,B2257,$E$2:E2256,"")),"")</f>
        <v>8</v>
      </c>
      <c r="G2257" s="46" t="str">
        <f>IF(F2257=1,COUNTIF($F$1:F2257,1),"")</f>
        <v/>
      </c>
      <c r="H2257" s="46">
        <f t="shared" si="109"/>
        <v>0</v>
      </c>
      <c r="I2257" s="46" t="b">
        <f t="shared" si="110"/>
        <v>0</v>
      </c>
      <c r="J2257" s="46" t="str">
        <f>IF(I2257=FALSE,"",B2257&amp;"@"&amp;COUNTIFS($B$2:B2257,B2257,$I$2:I2257,TRUE))</f>
        <v/>
      </c>
    </row>
    <row r="2258" spans="1:10">
      <c r="A2258" s="6" t="s">
        <v>1299</v>
      </c>
      <c r="B2258" s="6" t="s">
        <v>676</v>
      </c>
      <c r="C2258" s="6">
        <v>1</v>
      </c>
      <c r="D2258" s="6">
        <v>2</v>
      </c>
      <c r="E2258" s="46" t="str">
        <f t="shared" si="108"/>
        <v>기사임</v>
      </c>
      <c r="F2258" s="81">
        <f>IF(E2258="기사임",(COUNTIF($B$2:B2258,B2258)-COUNTIFS($B$2:B2257,B2258,$E$2:E2257,"")),"")</f>
        <v>198</v>
      </c>
      <c r="G2258" s="46" t="str">
        <f>IF(F2258=1,COUNTIF($F$1:F2258,1),"")</f>
        <v/>
      </c>
      <c r="H2258" s="46">
        <f t="shared" si="109"/>
        <v>0</v>
      </c>
      <c r="I2258" s="46" t="b">
        <f t="shared" si="110"/>
        <v>0</v>
      </c>
      <c r="J2258" s="46" t="str">
        <f>IF(I2258=FALSE,"",B2258&amp;"@"&amp;COUNTIFS($B$2:B2258,B2258,$I$2:I2258,TRUE))</f>
        <v/>
      </c>
    </row>
    <row r="2259" spans="1:10">
      <c r="A2259" s="6" t="s">
        <v>1296</v>
      </c>
      <c r="B2259" s="6" t="s">
        <v>2076</v>
      </c>
      <c r="C2259" s="6">
        <v>1</v>
      </c>
      <c r="D2259" s="6">
        <v>1</v>
      </c>
      <c r="E2259" s="46" t="str">
        <f t="shared" si="108"/>
        <v>기사임</v>
      </c>
      <c r="F2259" s="81">
        <f>IF(E2259="기사임",(COUNTIF($B$2:B2259,B2259)-COUNTIFS($B$2:B2258,B2259,$E$2:E2258,"")),"")</f>
        <v>4</v>
      </c>
      <c r="G2259" s="46" t="str">
        <f>IF(F2259=1,COUNTIF($F$1:F2259,1),"")</f>
        <v/>
      </c>
      <c r="H2259" s="46">
        <f t="shared" si="109"/>
        <v>0</v>
      </c>
      <c r="I2259" s="46" t="b">
        <f t="shared" si="110"/>
        <v>0</v>
      </c>
      <c r="J2259" s="46" t="str">
        <f>IF(I2259=FALSE,"",B2259&amp;"@"&amp;COUNTIFS($B$2:B2259,B2259,$I$2:I2259,TRUE))</f>
        <v/>
      </c>
    </row>
    <row r="2260" spans="1:10">
      <c r="A2260" s="6" t="s">
        <v>1296</v>
      </c>
      <c r="B2260" s="6" t="s">
        <v>685</v>
      </c>
      <c r="C2260" s="6">
        <v>1</v>
      </c>
      <c r="D2260" s="6">
        <v>2</v>
      </c>
      <c r="E2260" s="46" t="str">
        <f t="shared" si="108"/>
        <v>기사임</v>
      </c>
      <c r="F2260" s="81">
        <f>IF(E2260="기사임",(COUNTIF($B$2:B2260,B2260)-COUNTIFS($B$2:B2259,B2260,$E$2:E2259,"")),"")</f>
        <v>42</v>
      </c>
      <c r="G2260" s="46" t="str">
        <f>IF(F2260=1,COUNTIF($F$1:F2260,1),"")</f>
        <v/>
      </c>
      <c r="H2260" s="46">
        <f t="shared" si="109"/>
        <v>0</v>
      </c>
      <c r="I2260" s="46" t="b">
        <f t="shared" si="110"/>
        <v>0</v>
      </c>
      <c r="J2260" s="46" t="str">
        <f>IF(I2260=FALSE,"",B2260&amp;"@"&amp;COUNTIFS($B$2:B2260,B2260,$I$2:I2260,TRUE))</f>
        <v/>
      </c>
    </row>
    <row r="2261" spans="1:10">
      <c r="A2261" s="6" t="s">
        <v>1296</v>
      </c>
      <c r="B2261" s="6" t="s">
        <v>730</v>
      </c>
      <c r="C2261" s="6">
        <v>1</v>
      </c>
      <c r="D2261" s="6">
        <v>1</v>
      </c>
      <c r="E2261" s="46" t="str">
        <f t="shared" si="108"/>
        <v>기사임</v>
      </c>
      <c r="F2261" s="81">
        <f>IF(E2261="기사임",(COUNTIF($B$2:B2261,B2261)-COUNTIFS($B$2:B2260,B2261,$E$2:E2260,"")),"")</f>
        <v>3</v>
      </c>
      <c r="G2261" s="46" t="str">
        <f>IF(F2261=1,COUNTIF($F$1:F2261,1),"")</f>
        <v/>
      </c>
      <c r="H2261" s="46">
        <f t="shared" si="109"/>
        <v>0</v>
      </c>
      <c r="I2261" s="46" t="b">
        <f t="shared" si="110"/>
        <v>0</v>
      </c>
      <c r="J2261" s="46" t="str">
        <f>IF(I2261=FALSE,"",B2261&amp;"@"&amp;COUNTIFS($B$2:B2261,B2261,$I$2:I2261,TRUE))</f>
        <v/>
      </c>
    </row>
    <row r="2262" spans="1:10">
      <c r="A2262" s="6" t="s">
        <v>1296</v>
      </c>
      <c r="B2262" s="6" t="s">
        <v>1656</v>
      </c>
      <c r="C2262" s="6">
        <v>1</v>
      </c>
      <c r="D2262" s="6">
        <v>1</v>
      </c>
      <c r="E2262" s="46" t="str">
        <f t="shared" si="108"/>
        <v>기사임</v>
      </c>
      <c r="F2262" s="81">
        <f>IF(E2262="기사임",(COUNTIF($B$2:B2262,B2262)-COUNTIFS($B$2:B2261,B2262,$E$2:E2261,"")),"")</f>
        <v>1</v>
      </c>
      <c r="G2262" s="46">
        <f>IF(F2262=1,COUNTIF($F$1:F2262,1),"")</f>
        <v>91</v>
      </c>
      <c r="H2262" s="46">
        <f t="shared" si="109"/>
        <v>0</v>
      </c>
      <c r="I2262" s="46" t="b">
        <f t="shared" si="110"/>
        <v>0</v>
      </c>
      <c r="J2262" s="46" t="str">
        <f>IF(I2262=FALSE,"",B2262&amp;"@"&amp;COUNTIFS($B$2:B2262,B2262,$I$2:I2262,TRUE))</f>
        <v/>
      </c>
    </row>
    <row r="2263" spans="1:10">
      <c r="A2263" s="6" t="s">
        <v>2032</v>
      </c>
      <c r="B2263" s="6" t="s">
        <v>676</v>
      </c>
      <c r="C2263" s="6">
        <v>1</v>
      </c>
      <c r="D2263" s="6">
        <v>1</v>
      </c>
      <c r="E2263" s="46" t="str">
        <f t="shared" si="108"/>
        <v>기사임</v>
      </c>
      <c r="F2263" s="81">
        <f>IF(E2263="기사임",(COUNTIF($B$2:B2263,B2263)-COUNTIFS($B$2:B2262,B2263,$E$2:E2262,"")),"")</f>
        <v>199</v>
      </c>
      <c r="G2263" s="46" t="str">
        <f>IF(F2263=1,COUNTIF($F$1:F2263,1),"")</f>
        <v/>
      </c>
      <c r="H2263" s="46">
        <f t="shared" si="109"/>
        <v>0</v>
      </c>
      <c r="I2263" s="46" t="b">
        <f t="shared" si="110"/>
        <v>0</v>
      </c>
      <c r="J2263" s="46" t="str">
        <f>IF(I2263=FALSE,"",B2263&amp;"@"&amp;COUNTIFS($B$2:B2263,B2263,$I$2:I2263,TRUE))</f>
        <v/>
      </c>
    </row>
    <row r="2264" spans="1:10">
      <c r="A2264" s="6" t="s">
        <v>1297</v>
      </c>
      <c r="B2264" s="6" t="s">
        <v>688</v>
      </c>
      <c r="C2264" s="6">
        <v>1</v>
      </c>
      <c r="D2264" s="6">
        <v>2</v>
      </c>
      <c r="E2264" s="46" t="str">
        <f t="shared" si="108"/>
        <v>기사임</v>
      </c>
      <c r="F2264" s="81">
        <f>IF(E2264="기사임",(COUNTIF($B$2:B2264,B2264)-COUNTIFS($B$2:B2263,B2264,$E$2:E2263,"")),"")</f>
        <v>76</v>
      </c>
      <c r="G2264" s="46" t="str">
        <f>IF(F2264=1,COUNTIF($F$1:F2264,1),"")</f>
        <v/>
      </c>
      <c r="H2264" s="46">
        <f t="shared" si="109"/>
        <v>0</v>
      </c>
      <c r="I2264" s="46" t="b">
        <f t="shared" si="110"/>
        <v>0</v>
      </c>
      <c r="J2264" s="46" t="str">
        <f>IF(I2264=FALSE,"",B2264&amp;"@"&amp;COUNTIFS($B$2:B2264,B2264,$I$2:I2264,TRUE))</f>
        <v/>
      </c>
    </row>
    <row r="2265" spans="1:10">
      <c r="A2265" s="6" t="s">
        <v>1297</v>
      </c>
      <c r="B2265" s="6" t="s">
        <v>678</v>
      </c>
      <c r="C2265" s="6">
        <v>1</v>
      </c>
      <c r="D2265" s="6">
        <v>1</v>
      </c>
      <c r="E2265" s="46" t="str">
        <f t="shared" si="108"/>
        <v>기사임</v>
      </c>
      <c r="F2265" s="81">
        <f>IF(E2265="기사임",(COUNTIF($B$2:B2265,B2265)-COUNTIFS($B$2:B2264,B2265,$E$2:E2264,"")),"")</f>
        <v>95</v>
      </c>
      <c r="G2265" s="46" t="str">
        <f>IF(F2265=1,COUNTIF($F$1:F2265,1),"")</f>
        <v/>
      </c>
      <c r="H2265" s="46">
        <f t="shared" si="109"/>
        <v>0</v>
      </c>
      <c r="I2265" s="46" t="b">
        <f t="shared" si="110"/>
        <v>0</v>
      </c>
      <c r="J2265" s="46" t="str">
        <f>IF(I2265=FALSE,"",B2265&amp;"@"&amp;COUNTIFS($B$2:B2265,B2265,$I$2:I2265,TRUE))</f>
        <v/>
      </c>
    </row>
    <row r="2266" spans="1:10">
      <c r="A2266" s="6" t="s">
        <v>1297</v>
      </c>
      <c r="B2266" s="6" t="s">
        <v>675</v>
      </c>
      <c r="C2266" s="6">
        <v>1</v>
      </c>
      <c r="D2266" s="6">
        <v>1</v>
      </c>
      <c r="E2266" s="46" t="str">
        <f t="shared" si="108"/>
        <v>기사임</v>
      </c>
      <c r="F2266" s="81">
        <f>IF(E2266="기사임",(COUNTIF($B$2:B2266,B2266)-COUNTIFS($B$2:B2265,B2266,$E$2:E2265,"")),"")</f>
        <v>219</v>
      </c>
      <c r="G2266" s="46" t="str">
        <f>IF(F2266=1,COUNTIF($F$1:F2266,1),"")</f>
        <v/>
      </c>
      <c r="H2266" s="46">
        <f t="shared" si="109"/>
        <v>1</v>
      </c>
      <c r="I2266" s="46" t="b">
        <f t="shared" si="110"/>
        <v>1</v>
      </c>
      <c r="J2266" s="46" t="str">
        <f>IF(I2266=FALSE,"",B2266&amp;"@"&amp;COUNTIFS($B$2:B2266,B2266,$I$2:I2266,TRUE))</f>
        <v>South Korea@219</v>
      </c>
    </row>
    <row r="2267" spans="1:10">
      <c r="A2267" s="6" t="s">
        <v>1297</v>
      </c>
      <c r="B2267" s="6" t="s">
        <v>690</v>
      </c>
      <c r="C2267" s="6">
        <v>1</v>
      </c>
      <c r="D2267" s="6">
        <v>1</v>
      </c>
      <c r="E2267" s="46" t="str">
        <f t="shared" si="108"/>
        <v>기사임</v>
      </c>
      <c r="F2267" s="81">
        <f>IF(E2267="기사임",(COUNTIF($B$2:B2267,B2267)-COUNTIFS($B$2:B2266,B2267,$E$2:E2266,"")),"")</f>
        <v>86</v>
      </c>
      <c r="G2267" s="46" t="str">
        <f>IF(F2267=1,COUNTIF($F$1:F2267,1),"")</f>
        <v/>
      </c>
      <c r="H2267" s="46">
        <f t="shared" si="109"/>
        <v>0</v>
      </c>
      <c r="I2267" s="46" t="b">
        <f t="shared" si="110"/>
        <v>0</v>
      </c>
      <c r="J2267" s="46" t="str">
        <f>IF(I2267=FALSE,"",B2267&amp;"@"&amp;COUNTIFS($B$2:B2267,B2267,$I$2:I2267,TRUE))</f>
        <v/>
      </c>
    </row>
    <row r="2268" spans="1:10">
      <c r="A2268" s="6" t="s">
        <v>1297</v>
      </c>
      <c r="B2268" s="6" t="s">
        <v>694</v>
      </c>
      <c r="C2268" s="6">
        <v>1</v>
      </c>
      <c r="D2268" s="6">
        <v>1</v>
      </c>
      <c r="E2268" s="46" t="str">
        <f t="shared" si="108"/>
        <v>기사임</v>
      </c>
      <c r="F2268" s="81">
        <f>IF(E2268="기사임",(COUNTIF($B$2:B2268,B2268)-COUNTIFS($B$2:B2267,B2268,$E$2:E2267,"")),"")</f>
        <v>36</v>
      </c>
      <c r="G2268" s="46" t="str">
        <f>IF(F2268=1,COUNTIF($F$1:F2268,1),"")</f>
        <v/>
      </c>
      <c r="H2268" s="46">
        <f t="shared" si="109"/>
        <v>1</v>
      </c>
      <c r="I2268" s="46" t="b">
        <f t="shared" si="110"/>
        <v>1</v>
      </c>
      <c r="J2268" s="46" t="str">
        <f>IF(I2268=FALSE,"",B2268&amp;"@"&amp;COUNTIFS($B$2:B2268,B2268,$I$2:I2268,TRUE))</f>
        <v>Vietnam@36</v>
      </c>
    </row>
    <row r="2269" spans="1:10">
      <c r="A2269" s="6" t="s">
        <v>1297</v>
      </c>
      <c r="B2269" s="6" t="s">
        <v>1272</v>
      </c>
      <c r="C2269" s="6">
        <v>1</v>
      </c>
      <c r="D2269" s="6">
        <v>1</v>
      </c>
      <c r="E2269" s="46" t="str">
        <f t="shared" si="108"/>
        <v>기사임</v>
      </c>
      <c r="F2269" s="81">
        <f>IF(E2269="기사임",(COUNTIF($B$2:B2269,B2269)-COUNTIFS($B$2:B2268,B2269,$E$2:E2268,"")),"")</f>
        <v>2</v>
      </c>
      <c r="G2269" s="46" t="str">
        <f>IF(F2269=1,COUNTIF($F$1:F2269,1),"")</f>
        <v/>
      </c>
      <c r="H2269" s="46">
        <f t="shared" si="109"/>
        <v>0</v>
      </c>
      <c r="I2269" s="46" t="b">
        <f t="shared" si="110"/>
        <v>0</v>
      </c>
      <c r="J2269" s="46" t="str">
        <f>IF(I2269=FALSE,"",B2269&amp;"@"&amp;COUNTIFS($B$2:B2269,B2269,$I$2:I2269,TRUE))</f>
        <v/>
      </c>
    </row>
    <row r="2270" spans="1:10">
      <c r="A2270" s="6" t="s">
        <v>1293</v>
      </c>
      <c r="B2270" s="6" t="s">
        <v>1633</v>
      </c>
      <c r="C2270" s="6">
        <v>1</v>
      </c>
      <c r="D2270" s="6">
        <v>1</v>
      </c>
      <c r="E2270" s="46" t="str">
        <f t="shared" si="108"/>
        <v>기사임</v>
      </c>
      <c r="F2270" s="81">
        <f>IF(E2270="기사임",(COUNTIF($B$2:B2270,B2270)-COUNTIFS($B$2:B2269,B2270,$E$2:E2269,"")),"")</f>
        <v>1</v>
      </c>
      <c r="G2270" s="46">
        <f>IF(F2270=1,COUNTIF($F$1:F2270,1),"")</f>
        <v>92</v>
      </c>
      <c r="H2270" s="46">
        <f t="shared" si="109"/>
        <v>0</v>
      </c>
      <c r="I2270" s="46" t="b">
        <f t="shared" si="110"/>
        <v>0</v>
      </c>
      <c r="J2270" s="46" t="str">
        <f>IF(I2270=FALSE,"",B2270&amp;"@"&amp;COUNTIFS($B$2:B2270,B2270,$I$2:I2270,TRUE))</f>
        <v/>
      </c>
    </row>
    <row r="2271" spans="1:10">
      <c r="A2271" s="6" t="s">
        <v>1293</v>
      </c>
      <c r="B2271" s="6" t="s">
        <v>1349</v>
      </c>
      <c r="C2271" s="6">
        <v>1</v>
      </c>
      <c r="D2271" s="6">
        <v>1</v>
      </c>
      <c r="E2271" s="46" t="str">
        <f t="shared" si="108"/>
        <v>기사임</v>
      </c>
      <c r="F2271" s="81">
        <f>IF(E2271="기사임",(COUNTIF($B$2:B2271,B2271)-COUNTIFS($B$2:B2270,B2271,$E$2:E2270,"")),"")</f>
        <v>5</v>
      </c>
      <c r="G2271" s="46" t="str">
        <f>IF(F2271=1,COUNTIF($F$1:F2271,1),"")</f>
        <v/>
      </c>
      <c r="H2271" s="46">
        <f t="shared" si="109"/>
        <v>0</v>
      </c>
      <c r="I2271" s="46" t="b">
        <f t="shared" si="110"/>
        <v>0</v>
      </c>
      <c r="J2271" s="46" t="str">
        <f>IF(I2271=FALSE,"",B2271&amp;"@"&amp;COUNTIFS($B$2:B2271,B2271,$I$2:I2271,TRUE))</f>
        <v/>
      </c>
    </row>
    <row r="2272" spans="1:10">
      <c r="A2272" s="6" t="s">
        <v>1293</v>
      </c>
      <c r="B2272" s="6" t="s">
        <v>680</v>
      </c>
      <c r="C2272" s="6">
        <v>1</v>
      </c>
      <c r="D2272" s="6">
        <v>1</v>
      </c>
      <c r="E2272" s="46" t="str">
        <f t="shared" si="108"/>
        <v>기사임</v>
      </c>
      <c r="F2272" s="81">
        <f>IF(E2272="기사임",(COUNTIF($B$2:B2272,B2272)-COUNTIFS($B$2:B2271,B2272,$E$2:E2271,"")),"")</f>
        <v>130</v>
      </c>
      <c r="G2272" s="46" t="str">
        <f>IF(F2272=1,COUNTIF($F$1:F2272,1),"")</f>
        <v/>
      </c>
      <c r="H2272" s="46">
        <f t="shared" si="109"/>
        <v>0</v>
      </c>
      <c r="I2272" s="46" t="b">
        <f t="shared" si="110"/>
        <v>0</v>
      </c>
      <c r="J2272" s="46" t="str">
        <f>IF(I2272=FALSE,"",B2272&amp;"@"&amp;COUNTIFS($B$2:B2272,B2272,$I$2:I2272,TRUE))</f>
        <v/>
      </c>
    </row>
    <row r="2273" spans="1:10">
      <c r="A2273" s="6" t="s">
        <v>1293</v>
      </c>
      <c r="B2273" s="6" t="s">
        <v>675</v>
      </c>
      <c r="C2273" s="6">
        <v>1</v>
      </c>
      <c r="D2273" s="6">
        <v>1</v>
      </c>
      <c r="E2273" s="46" t="str">
        <f t="shared" si="108"/>
        <v>기사임</v>
      </c>
      <c r="F2273" s="81">
        <f>IF(E2273="기사임",(COUNTIF($B$2:B2273,B2273)-COUNTIFS($B$2:B2272,B2273,$E$2:E2272,"")),"")</f>
        <v>220</v>
      </c>
      <c r="G2273" s="46" t="str">
        <f>IF(F2273=1,COUNTIF($F$1:F2273,1),"")</f>
        <v/>
      </c>
      <c r="H2273" s="46">
        <f t="shared" si="109"/>
        <v>1</v>
      </c>
      <c r="I2273" s="46" t="b">
        <f t="shared" si="110"/>
        <v>1</v>
      </c>
      <c r="J2273" s="46" t="str">
        <f>IF(I2273=FALSE,"",B2273&amp;"@"&amp;COUNTIFS($B$2:B2273,B2273,$I$2:I2273,TRUE))</f>
        <v>South Korea@220</v>
      </c>
    </row>
    <row r="2274" spans="1:10">
      <c r="A2274" s="6" t="s">
        <v>1293</v>
      </c>
      <c r="B2274" s="6" t="s">
        <v>1378</v>
      </c>
      <c r="C2274" s="6">
        <v>1</v>
      </c>
      <c r="D2274" s="6">
        <v>1</v>
      </c>
      <c r="E2274" s="46" t="str">
        <f t="shared" si="108"/>
        <v>기사임</v>
      </c>
      <c r="F2274" s="81">
        <f>IF(E2274="기사임",(COUNTIF($B$2:B2274,B2274)-COUNTIFS($B$2:B2273,B2274,$E$2:E2273,"")),"")</f>
        <v>4</v>
      </c>
      <c r="G2274" s="46" t="str">
        <f>IF(F2274=1,COUNTIF($F$1:F2274,1),"")</f>
        <v/>
      </c>
      <c r="H2274" s="46">
        <f t="shared" si="109"/>
        <v>0</v>
      </c>
      <c r="I2274" s="46" t="b">
        <f t="shared" si="110"/>
        <v>0</v>
      </c>
      <c r="J2274" s="46" t="str">
        <f>IF(I2274=FALSE,"",B2274&amp;"@"&amp;COUNTIFS($B$2:B2274,B2274,$I$2:I2274,TRUE))</f>
        <v/>
      </c>
    </row>
    <row r="2275" spans="1:10">
      <c r="A2275" s="6" t="s">
        <v>1293</v>
      </c>
      <c r="B2275" s="6" t="s">
        <v>707</v>
      </c>
      <c r="C2275" s="6">
        <v>1</v>
      </c>
      <c r="D2275" s="6">
        <v>1</v>
      </c>
      <c r="E2275" s="46" t="str">
        <f t="shared" si="108"/>
        <v>기사임</v>
      </c>
      <c r="F2275" s="81">
        <f>IF(E2275="기사임",(COUNTIF($B$2:B2275,B2275)-COUNTIFS($B$2:B2274,B2275,$E$2:E2274,"")),"")</f>
        <v>20</v>
      </c>
      <c r="G2275" s="46" t="str">
        <f>IF(F2275=1,COUNTIF($F$1:F2275,1),"")</f>
        <v/>
      </c>
      <c r="H2275" s="46">
        <f t="shared" si="109"/>
        <v>0</v>
      </c>
      <c r="I2275" s="46" t="b">
        <f t="shared" si="110"/>
        <v>0</v>
      </c>
      <c r="J2275" s="46" t="str">
        <f>IF(I2275=FALSE,"",B2275&amp;"@"&amp;COUNTIFS($B$2:B2275,B2275,$I$2:I2275,TRUE))</f>
        <v/>
      </c>
    </row>
    <row r="2276" spans="1:10">
      <c r="A2276" s="6" t="s">
        <v>1303</v>
      </c>
      <c r="B2276" s="6" t="s">
        <v>679</v>
      </c>
      <c r="C2276" s="6">
        <v>1</v>
      </c>
      <c r="D2276" s="6">
        <v>2</v>
      </c>
      <c r="E2276" s="46" t="str">
        <f t="shared" si="108"/>
        <v>기사임</v>
      </c>
      <c r="F2276" s="81">
        <f>IF(E2276="기사임",(COUNTIF($B$2:B2276,B2276)-COUNTIFS($B$2:B2275,B2276,$E$2:E2275,"")),"")</f>
        <v>57</v>
      </c>
      <c r="G2276" s="46" t="str">
        <f>IF(F2276=1,COUNTIF($F$1:F2276,1),"")</f>
        <v/>
      </c>
      <c r="H2276" s="46">
        <f t="shared" si="109"/>
        <v>0</v>
      </c>
      <c r="I2276" s="46" t="b">
        <f t="shared" si="110"/>
        <v>0</v>
      </c>
      <c r="J2276" s="46" t="str">
        <f>IF(I2276=FALSE,"",B2276&amp;"@"&amp;COUNTIFS($B$2:B2276,B2276,$I$2:I2276,TRUE))</f>
        <v/>
      </c>
    </row>
    <row r="2277" spans="1:10">
      <c r="A2277" s="6" t="s">
        <v>1365</v>
      </c>
      <c r="B2277" s="6" t="s">
        <v>677</v>
      </c>
      <c r="C2277" s="6">
        <v>1</v>
      </c>
      <c r="D2277" s="6">
        <v>1</v>
      </c>
      <c r="E2277" s="46" t="str">
        <f t="shared" si="108"/>
        <v>기사임</v>
      </c>
      <c r="F2277" s="81">
        <f>IF(E2277="기사임",(COUNTIF($B$2:B2277,B2277)-COUNTIFS($B$2:B2276,B2277,$E$2:E2276,"")),"")</f>
        <v>169</v>
      </c>
      <c r="G2277" s="46" t="str">
        <f>IF(F2277=1,COUNTIF($F$1:F2277,1),"")</f>
        <v/>
      </c>
      <c r="H2277" s="46">
        <f t="shared" si="109"/>
        <v>0</v>
      </c>
      <c r="I2277" s="46" t="b">
        <f t="shared" si="110"/>
        <v>0</v>
      </c>
      <c r="J2277" s="46" t="str">
        <f>IF(I2277=FALSE,"",B2277&amp;"@"&amp;COUNTIFS($B$2:B2277,B2277,$I$2:I2277,TRUE))</f>
        <v/>
      </c>
    </row>
    <row r="2278" spans="1:10">
      <c r="A2278" s="6" t="s">
        <v>1365</v>
      </c>
      <c r="B2278" s="6" t="s">
        <v>698</v>
      </c>
      <c r="C2278" s="6">
        <v>1</v>
      </c>
      <c r="D2278" s="6">
        <v>1</v>
      </c>
      <c r="E2278" s="46" t="str">
        <f t="shared" si="108"/>
        <v>기사임</v>
      </c>
      <c r="F2278" s="81">
        <f>IF(E2278="기사임",(COUNTIF($B$2:B2278,B2278)-COUNTIFS($B$2:B2277,B2278,$E$2:E2277,"")),"")</f>
        <v>29</v>
      </c>
      <c r="G2278" s="46" t="str">
        <f>IF(F2278=1,COUNTIF($F$1:F2278,1),"")</f>
        <v/>
      </c>
      <c r="H2278" s="46">
        <f t="shared" si="109"/>
        <v>0</v>
      </c>
      <c r="I2278" s="46" t="b">
        <f t="shared" si="110"/>
        <v>0</v>
      </c>
      <c r="J2278" s="46" t="str">
        <f>IF(I2278=FALSE,"",B2278&amp;"@"&amp;COUNTIFS($B$2:B2278,B2278,$I$2:I2278,TRUE))</f>
        <v/>
      </c>
    </row>
    <row r="2279" spans="1:10">
      <c r="A2279" s="6" t="s">
        <v>1365</v>
      </c>
      <c r="B2279" s="6" t="s">
        <v>695</v>
      </c>
      <c r="C2279" s="6">
        <v>1</v>
      </c>
      <c r="D2279" s="6">
        <v>2</v>
      </c>
      <c r="E2279" s="46" t="str">
        <f t="shared" si="108"/>
        <v>기사임</v>
      </c>
      <c r="F2279" s="81">
        <f>IF(E2279="기사임",(COUNTIF($B$2:B2279,B2279)-COUNTIFS($B$2:B2278,B2279,$E$2:E2278,"")),"")</f>
        <v>34</v>
      </c>
      <c r="G2279" s="46" t="str">
        <f>IF(F2279=1,COUNTIF($F$1:F2279,1),"")</f>
        <v/>
      </c>
      <c r="H2279" s="46">
        <f t="shared" si="109"/>
        <v>0</v>
      </c>
      <c r="I2279" s="46" t="b">
        <f t="shared" si="110"/>
        <v>0</v>
      </c>
      <c r="J2279" s="46" t="str">
        <f>IF(I2279=FALSE,"",B2279&amp;"@"&amp;COUNTIFS($B$2:B2279,B2279,$I$2:I2279,TRUE))</f>
        <v/>
      </c>
    </row>
    <row r="2280" spans="1:10">
      <c r="A2280" s="6" t="s">
        <v>1368</v>
      </c>
      <c r="B2280" s="6" t="s">
        <v>688</v>
      </c>
      <c r="C2280" s="6">
        <v>1</v>
      </c>
      <c r="D2280" s="6">
        <v>1</v>
      </c>
      <c r="E2280" s="46" t="str">
        <f t="shared" si="108"/>
        <v>기사임</v>
      </c>
      <c r="F2280" s="81">
        <f>IF(E2280="기사임",(COUNTIF($B$2:B2280,B2280)-COUNTIFS($B$2:B2279,B2280,$E$2:E2279,"")),"")</f>
        <v>77</v>
      </c>
      <c r="G2280" s="46" t="str">
        <f>IF(F2280=1,COUNTIF($F$1:F2280,1),"")</f>
        <v/>
      </c>
      <c r="H2280" s="46">
        <f t="shared" si="109"/>
        <v>0</v>
      </c>
      <c r="I2280" s="46" t="b">
        <f t="shared" si="110"/>
        <v>0</v>
      </c>
      <c r="J2280" s="46" t="str">
        <f>IF(I2280=FALSE,"",B2280&amp;"@"&amp;COUNTIFS($B$2:B2280,B2280,$I$2:I2280,TRUE))</f>
        <v/>
      </c>
    </row>
    <row r="2281" spans="1:10">
      <c r="A2281" s="6" t="s">
        <v>1368</v>
      </c>
      <c r="B2281" s="6" t="s">
        <v>687</v>
      </c>
      <c r="C2281" s="6">
        <v>1</v>
      </c>
      <c r="D2281" s="6">
        <v>1</v>
      </c>
      <c r="E2281" s="46" t="str">
        <f t="shared" si="108"/>
        <v>기사임</v>
      </c>
      <c r="F2281" s="81">
        <f>IF(E2281="기사임",(COUNTIF($B$2:B2281,B2281)-COUNTIFS($B$2:B2280,B2281,$E$2:E2280,"")),"")</f>
        <v>23</v>
      </c>
      <c r="G2281" s="46" t="str">
        <f>IF(F2281=1,COUNTIF($F$1:F2281,1),"")</f>
        <v/>
      </c>
      <c r="H2281" s="46">
        <f t="shared" si="109"/>
        <v>0</v>
      </c>
      <c r="I2281" s="46" t="b">
        <f t="shared" si="110"/>
        <v>0</v>
      </c>
      <c r="J2281" s="46" t="str">
        <f>IF(I2281=FALSE,"",B2281&amp;"@"&amp;COUNTIFS($B$2:B2281,B2281,$I$2:I2281,TRUE))</f>
        <v/>
      </c>
    </row>
    <row r="2282" spans="1:10">
      <c r="A2282" s="6" t="s">
        <v>1626</v>
      </c>
      <c r="B2282" s="6" t="s">
        <v>681</v>
      </c>
      <c r="C2282" s="6">
        <v>1</v>
      </c>
      <c r="D2282" s="6">
        <v>1</v>
      </c>
      <c r="E2282" s="46" t="str">
        <f t="shared" si="108"/>
        <v>기사임</v>
      </c>
      <c r="F2282" s="81">
        <f>IF(E2282="기사임",(COUNTIF($B$2:B2282,B2282)-COUNTIFS($B$2:B2281,B2282,$E$2:E2281,"")),"")</f>
        <v>60</v>
      </c>
      <c r="G2282" s="46" t="str">
        <f>IF(F2282=1,COUNTIF($F$1:F2282,1),"")</f>
        <v/>
      </c>
      <c r="H2282" s="46">
        <f t="shared" si="109"/>
        <v>0</v>
      </c>
      <c r="I2282" s="46" t="b">
        <f t="shared" si="110"/>
        <v>0</v>
      </c>
      <c r="J2282" s="46" t="str">
        <f>IF(I2282=FALSE,"",B2282&amp;"@"&amp;COUNTIFS($B$2:B2282,B2282,$I$2:I2282,TRUE))</f>
        <v/>
      </c>
    </row>
    <row r="2283" spans="1:10">
      <c r="A2283" s="6" t="s">
        <v>1626</v>
      </c>
      <c r="B2283" s="6" t="s">
        <v>689</v>
      </c>
      <c r="C2283" s="6">
        <v>1</v>
      </c>
      <c r="D2283" s="6">
        <v>1</v>
      </c>
      <c r="E2283" s="46" t="str">
        <f t="shared" si="108"/>
        <v>기사임</v>
      </c>
      <c r="F2283" s="81">
        <f>IF(E2283="기사임",(COUNTIF($B$2:B2283,B2283)-COUNTIFS($B$2:B2282,B2283,$E$2:E2282,"")),"")</f>
        <v>24</v>
      </c>
      <c r="G2283" s="46" t="str">
        <f>IF(F2283=1,COUNTIF($F$1:F2283,1),"")</f>
        <v/>
      </c>
      <c r="H2283" s="46">
        <f t="shared" si="109"/>
        <v>0</v>
      </c>
      <c r="I2283" s="46" t="b">
        <f t="shared" si="110"/>
        <v>0</v>
      </c>
      <c r="J2283" s="46" t="str">
        <f>IF(I2283=FALSE,"",B2283&amp;"@"&amp;COUNTIFS($B$2:B2283,B2283,$I$2:I2283,TRUE))</f>
        <v/>
      </c>
    </row>
    <row r="2284" spans="1:10">
      <c r="A2284" s="6" t="s">
        <v>1626</v>
      </c>
      <c r="B2284" s="6" t="s">
        <v>695</v>
      </c>
      <c r="C2284" s="6">
        <v>1</v>
      </c>
      <c r="D2284" s="6">
        <v>1</v>
      </c>
      <c r="E2284" s="46" t="str">
        <f t="shared" si="108"/>
        <v>기사임</v>
      </c>
      <c r="F2284" s="81">
        <f>IF(E2284="기사임",(COUNTIF($B$2:B2284,B2284)-COUNTIFS($B$2:B2283,B2284,$E$2:E2283,"")),"")</f>
        <v>35</v>
      </c>
      <c r="G2284" s="46" t="str">
        <f>IF(F2284=1,COUNTIF($F$1:F2284,1),"")</f>
        <v/>
      </c>
      <c r="H2284" s="46">
        <f t="shared" si="109"/>
        <v>0</v>
      </c>
      <c r="I2284" s="46" t="b">
        <f t="shared" si="110"/>
        <v>0</v>
      </c>
      <c r="J2284" s="46" t="str">
        <f>IF(I2284=FALSE,"",B2284&amp;"@"&amp;COUNTIFS($B$2:B2284,B2284,$I$2:I2284,TRUE))</f>
        <v/>
      </c>
    </row>
    <row r="2285" spans="1:10">
      <c r="A2285" s="6" t="s">
        <v>1367</v>
      </c>
      <c r="B2285" s="6" t="s">
        <v>691</v>
      </c>
      <c r="C2285" s="6">
        <v>1</v>
      </c>
      <c r="D2285" s="6">
        <v>1</v>
      </c>
      <c r="E2285" s="46" t="str">
        <f t="shared" si="108"/>
        <v>기사임</v>
      </c>
      <c r="F2285" s="81">
        <f>IF(E2285="기사임",(COUNTIF($B$2:B2285,B2285)-COUNTIFS($B$2:B2284,B2285,$E$2:E2284,"")),"")</f>
        <v>32</v>
      </c>
      <c r="G2285" s="46" t="str">
        <f>IF(F2285=1,COUNTIF($F$1:F2285,1),"")</f>
        <v/>
      </c>
      <c r="H2285" s="46">
        <f t="shared" si="109"/>
        <v>0</v>
      </c>
      <c r="I2285" s="46" t="b">
        <f t="shared" si="110"/>
        <v>0</v>
      </c>
      <c r="J2285" s="46" t="str">
        <f>IF(I2285=FALSE,"",B2285&amp;"@"&amp;COUNTIFS($B$2:B2285,B2285,$I$2:I2285,TRUE))</f>
        <v/>
      </c>
    </row>
    <row r="2286" spans="1:10">
      <c r="A2286" s="6" t="s">
        <v>1367</v>
      </c>
      <c r="B2286" s="6" t="s">
        <v>679</v>
      </c>
      <c r="C2286" s="6">
        <v>1</v>
      </c>
      <c r="D2286" s="6">
        <v>1</v>
      </c>
      <c r="E2286" s="46" t="str">
        <f t="shared" si="108"/>
        <v>기사임</v>
      </c>
      <c r="F2286" s="81">
        <f>IF(E2286="기사임",(COUNTIF($B$2:B2286,B2286)-COUNTIFS($B$2:B2285,B2286,$E$2:E2285,"")),"")</f>
        <v>58</v>
      </c>
      <c r="G2286" s="46" t="str">
        <f>IF(F2286=1,COUNTIF($F$1:F2286,1),"")</f>
        <v/>
      </c>
      <c r="H2286" s="46">
        <f t="shared" si="109"/>
        <v>0</v>
      </c>
      <c r="I2286" s="46" t="b">
        <f t="shared" si="110"/>
        <v>0</v>
      </c>
      <c r="J2286" s="46" t="str">
        <f>IF(I2286=FALSE,"",B2286&amp;"@"&amp;COUNTIFS($B$2:B2286,B2286,$I$2:I2286,TRUE))</f>
        <v/>
      </c>
    </row>
    <row r="2287" spans="1:10">
      <c r="A2287" s="6" t="s">
        <v>1367</v>
      </c>
      <c r="B2287" s="6" t="s">
        <v>688</v>
      </c>
      <c r="C2287" s="6">
        <v>1</v>
      </c>
      <c r="D2287" s="6">
        <v>2</v>
      </c>
      <c r="E2287" s="46" t="str">
        <f t="shared" si="108"/>
        <v>기사임</v>
      </c>
      <c r="F2287" s="81">
        <f>IF(E2287="기사임",(COUNTIF($B$2:B2287,B2287)-COUNTIFS($B$2:B2286,B2287,$E$2:E2286,"")),"")</f>
        <v>78</v>
      </c>
      <c r="G2287" s="46" t="str">
        <f>IF(F2287=1,COUNTIF($F$1:F2287,1),"")</f>
        <v/>
      </c>
      <c r="H2287" s="46">
        <f t="shared" si="109"/>
        <v>0</v>
      </c>
      <c r="I2287" s="46" t="b">
        <f t="shared" si="110"/>
        <v>0</v>
      </c>
      <c r="J2287" s="46" t="str">
        <f>IF(I2287=FALSE,"",B2287&amp;"@"&amp;COUNTIFS($B$2:B2287,B2287,$I$2:I2287,TRUE))</f>
        <v/>
      </c>
    </row>
    <row r="2288" spans="1:10">
      <c r="A2288" s="6" t="s">
        <v>1367</v>
      </c>
      <c r="B2288" s="6" t="s">
        <v>682</v>
      </c>
      <c r="C2288" s="6">
        <v>1</v>
      </c>
      <c r="D2288" s="6">
        <v>1</v>
      </c>
      <c r="E2288" s="46" t="str">
        <f t="shared" si="108"/>
        <v>기사임</v>
      </c>
      <c r="F2288" s="81">
        <f>IF(E2288="기사임",(COUNTIF($B$2:B2288,B2288)-COUNTIFS($B$2:B2287,B2288,$E$2:E2287,"")),"")</f>
        <v>48</v>
      </c>
      <c r="G2288" s="46" t="str">
        <f>IF(F2288=1,COUNTIF($F$1:F2288,1),"")</f>
        <v/>
      </c>
      <c r="H2288" s="46">
        <f t="shared" si="109"/>
        <v>0</v>
      </c>
      <c r="I2288" s="46" t="b">
        <f t="shared" si="110"/>
        <v>0</v>
      </c>
      <c r="J2288" s="46" t="str">
        <f>IF(I2288=FALSE,"",B2288&amp;"@"&amp;COUNTIFS($B$2:B2288,B2288,$I$2:I2288,TRUE))</f>
        <v/>
      </c>
    </row>
    <row r="2289" spans="1:10">
      <c r="A2289" s="6" t="s">
        <v>1367</v>
      </c>
      <c r="B2289" s="6" t="s">
        <v>678</v>
      </c>
      <c r="C2289" s="6">
        <v>1</v>
      </c>
      <c r="D2289" s="6">
        <v>2</v>
      </c>
      <c r="E2289" s="46" t="str">
        <f t="shared" si="108"/>
        <v>기사임</v>
      </c>
      <c r="F2289" s="81">
        <f>IF(E2289="기사임",(COUNTIF($B$2:B2289,B2289)-COUNTIFS($B$2:B2288,B2289,$E$2:E2288,"")),"")</f>
        <v>96</v>
      </c>
      <c r="G2289" s="46" t="str">
        <f>IF(F2289=1,COUNTIF($F$1:F2289,1),"")</f>
        <v/>
      </c>
      <c r="H2289" s="46">
        <f t="shared" si="109"/>
        <v>0</v>
      </c>
      <c r="I2289" s="46" t="b">
        <f t="shared" si="110"/>
        <v>0</v>
      </c>
      <c r="J2289" s="46" t="str">
        <f>IF(I2289=FALSE,"",B2289&amp;"@"&amp;COUNTIFS($B$2:B2289,B2289,$I$2:I2289,TRUE))</f>
        <v/>
      </c>
    </row>
    <row r="2290" spans="1:10">
      <c r="A2290" s="6" t="s">
        <v>1367</v>
      </c>
      <c r="B2290" s="6" t="s">
        <v>684</v>
      </c>
      <c r="C2290" s="6">
        <v>1</v>
      </c>
      <c r="D2290" s="6">
        <v>1</v>
      </c>
      <c r="E2290" s="46" t="str">
        <f t="shared" si="108"/>
        <v>기사임</v>
      </c>
      <c r="F2290" s="81">
        <f>IF(E2290="기사임",(COUNTIF($B$2:B2290,B2290)-COUNTIFS($B$2:B2289,B2290,$E$2:E2289,"")),"")</f>
        <v>34</v>
      </c>
      <c r="G2290" s="46" t="str">
        <f>IF(F2290=1,COUNTIF($F$1:F2290,1),"")</f>
        <v/>
      </c>
      <c r="H2290" s="46">
        <f t="shared" si="109"/>
        <v>1</v>
      </c>
      <c r="I2290" s="46" t="b">
        <f t="shared" si="110"/>
        <v>1</v>
      </c>
      <c r="J2290" s="46" t="str">
        <f>IF(I2290=FALSE,"",B2290&amp;"@"&amp;COUNTIFS($B$2:B2290,B2290,$I$2:I2290,TRUE))</f>
        <v>Malaysia@34</v>
      </c>
    </row>
    <row r="2291" spans="1:10">
      <c r="A2291" s="6" t="s">
        <v>1367</v>
      </c>
      <c r="B2291" s="6" t="s">
        <v>712</v>
      </c>
      <c r="C2291" s="6">
        <v>1</v>
      </c>
      <c r="D2291" s="6">
        <v>1</v>
      </c>
      <c r="E2291" s="46" t="str">
        <f t="shared" si="108"/>
        <v>기사임</v>
      </c>
      <c r="F2291" s="81">
        <f>IF(E2291="기사임",(COUNTIF($B$2:B2291,B2291)-COUNTIFS($B$2:B2290,B2291,$E$2:E2290,"")),"")</f>
        <v>16</v>
      </c>
      <c r="G2291" s="46" t="str">
        <f>IF(F2291=1,COUNTIF($F$1:F2291,1),"")</f>
        <v/>
      </c>
      <c r="H2291" s="46">
        <f t="shared" si="109"/>
        <v>0</v>
      </c>
      <c r="I2291" s="46" t="b">
        <f t="shared" si="110"/>
        <v>0</v>
      </c>
      <c r="J2291" s="46" t="str">
        <f>IF(I2291=FALSE,"",B2291&amp;"@"&amp;COUNTIFS($B$2:B2291,B2291,$I$2:I2291,TRUE))</f>
        <v/>
      </c>
    </row>
    <row r="2292" spans="1:10">
      <c r="A2292" s="6" t="s">
        <v>1367</v>
      </c>
      <c r="B2292" s="6" t="s">
        <v>1668</v>
      </c>
      <c r="C2292" s="6">
        <v>1</v>
      </c>
      <c r="D2292" s="6">
        <v>2</v>
      </c>
      <c r="E2292" s="46" t="str">
        <f t="shared" si="108"/>
        <v>기사임</v>
      </c>
      <c r="F2292" s="81">
        <f>IF(E2292="기사임",(COUNTIF($B$2:B2292,B2292)-COUNTIFS($B$2:B2291,B2292,$E$2:E2291,"")),"")</f>
        <v>1</v>
      </c>
      <c r="G2292" s="46">
        <f>IF(F2292=1,COUNTIF($F$1:F2292,1),"")</f>
        <v>93</v>
      </c>
      <c r="H2292" s="46">
        <f t="shared" si="109"/>
        <v>0</v>
      </c>
      <c r="I2292" s="46" t="b">
        <f t="shared" si="110"/>
        <v>0</v>
      </c>
      <c r="J2292" s="46" t="str">
        <f>IF(I2292=FALSE,"",B2292&amp;"@"&amp;COUNTIFS($B$2:B2292,B2292,$I$2:I2292,TRUE))</f>
        <v/>
      </c>
    </row>
    <row r="2293" spans="1:10">
      <c r="A2293" s="6" t="s">
        <v>1366</v>
      </c>
      <c r="B2293" s="6" t="s">
        <v>683</v>
      </c>
      <c r="C2293" s="6">
        <v>1</v>
      </c>
      <c r="D2293" s="6">
        <v>2</v>
      </c>
      <c r="E2293" s="46" t="str">
        <f t="shared" si="108"/>
        <v>기사임</v>
      </c>
      <c r="F2293" s="81">
        <f>IF(E2293="기사임",(COUNTIF($B$2:B2293,B2293)-COUNTIFS($B$2:B2292,B2293,$E$2:E2292,"")),"")</f>
        <v>38</v>
      </c>
      <c r="G2293" s="46" t="str">
        <f>IF(F2293=1,COUNTIF($F$1:F2293,1),"")</f>
        <v/>
      </c>
      <c r="H2293" s="46">
        <f t="shared" si="109"/>
        <v>0</v>
      </c>
      <c r="I2293" s="46" t="b">
        <f t="shared" si="110"/>
        <v>0</v>
      </c>
      <c r="J2293" s="46" t="str">
        <f>IF(I2293=FALSE,"",B2293&amp;"@"&amp;COUNTIFS($B$2:B2293,B2293,$I$2:I2293,TRUE))</f>
        <v/>
      </c>
    </row>
    <row r="2294" spans="1:10">
      <c r="A2294" s="6" t="s">
        <v>1366</v>
      </c>
      <c r="B2294" s="6" t="s">
        <v>698</v>
      </c>
      <c r="C2294" s="6">
        <v>1</v>
      </c>
      <c r="D2294" s="6">
        <v>1</v>
      </c>
      <c r="E2294" s="46" t="str">
        <f t="shared" si="108"/>
        <v>기사임</v>
      </c>
      <c r="F2294" s="81">
        <f>IF(E2294="기사임",(COUNTIF($B$2:B2294,B2294)-COUNTIFS($B$2:B2293,B2294,$E$2:E2293,"")),"")</f>
        <v>30</v>
      </c>
      <c r="G2294" s="46" t="str">
        <f>IF(F2294=1,COUNTIF($F$1:F2294,1),"")</f>
        <v/>
      </c>
      <c r="H2294" s="46">
        <f t="shared" si="109"/>
        <v>0</v>
      </c>
      <c r="I2294" s="46" t="b">
        <f t="shared" si="110"/>
        <v>0</v>
      </c>
      <c r="J2294" s="46" t="str">
        <f>IF(I2294=FALSE,"",B2294&amp;"@"&amp;COUNTIFS($B$2:B2294,B2294,$I$2:I2294,TRUE))</f>
        <v/>
      </c>
    </row>
    <row r="2295" spans="1:10">
      <c r="A2295" s="6" t="s">
        <v>1366</v>
      </c>
      <c r="B2295" s="6" t="s">
        <v>695</v>
      </c>
      <c r="C2295" s="6">
        <v>1</v>
      </c>
      <c r="D2295" s="6">
        <v>1</v>
      </c>
      <c r="E2295" s="46" t="str">
        <f t="shared" si="108"/>
        <v>기사임</v>
      </c>
      <c r="F2295" s="81">
        <f>IF(E2295="기사임",(COUNTIF($B$2:B2295,B2295)-COUNTIFS($B$2:B2294,B2295,$E$2:E2294,"")),"")</f>
        <v>36</v>
      </c>
      <c r="G2295" s="46" t="str">
        <f>IF(F2295=1,COUNTIF($F$1:F2295,1),"")</f>
        <v/>
      </c>
      <c r="H2295" s="46">
        <f t="shared" si="109"/>
        <v>0</v>
      </c>
      <c r="I2295" s="46" t="b">
        <f t="shared" si="110"/>
        <v>0</v>
      </c>
      <c r="J2295" s="46" t="str">
        <f>IF(I2295=FALSE,"",B2295&amp;"@"&amp;COUNTIFS($B$2:B2295,B2295,$I$2:I2295,TRUE))</f>
        <v/>
      </c>
    </row>
    <row r="2296" spans="1:10">
      <c r="A2296" s="6" t="s">
        <v>1370</v>
      </c>
      <c r="B2296" s="6" t="s">
        <v>678</v>
      </c>
      <c r="C2296" s="6">
        <v>1</v>
      </c>
      <c r="D2296" s="6">
        <v>1</v>
      </c>
      <c r="E2296" s="46" t="str">
        <f t="shared" si="108"/>
        <v>기사임</v>
      </c>
      <c r="F2296" s="81">
        <f>IF(E2296="기사임",(COUNTIF($B$2:B2296,B2296)-COUNTIFS($B$2:B2295,B2296,$E$2:E2295,"")),"")</f>
        <v>97</v>
      </c>
      <c r="G2296" s="46" t="str">
        <f>IF(F2296=1,COUNTIF($F$1:F2296,1),"")</f>
        <v/>
      </c>
      <c r="H2296" s="46">
        <f t="shared" si="109"/>
        <v>0</v>
      </c>
      <c r="I2296" s="46" t="b">
        <f t="shared" si="110"/>
        <v>0</v>
      </c>
      <c r="J2296" s="46" t="str">
        <f>IF(I2296=FALSE,"",B2296&amp;"@"&amp;COUNTIFS($B$2:B2296,B2296,$I$2:I2296,TRUE))</f>
        <v/>
      </c>
    </row>
    <row r="2297" spans="1:10">
      <c r="A2297" s="6" t="s">
        <v>1370</v>
      </c>
      <c r="B2297" s="6" t="s">
        <v>676</v>
      </c>
      <c r="C2297" s="6">
        <v>1</v>
      </c>
      <c r="D2297" s="6">
        <v>1</v>
      </c>
      <c r="E2297" s="46" t="str">
        <f t="shared" si="108"/>
        <v>기사임</v>
      </c>
      <c r="F2297" s="81">
        <f>IF(E2297="기사임",(COUNTIF($B$2:B2297,B2297)-COUNTIFS($B$2:B2296,B2297,$E$2:E2296,"")),"")</f>
        <v>200</v>
      </c>
      <c r="G2297" s="46" t="str">
        <f>IF(F2297=1,COUNTIF($F$1:F2297,1),"")</f>
        <v/>
      </c>
      <c r="H2297" s="46">
        <f t="shared" si="109"/>
        <v>0</v>
      </c>
      <c r="I2297" s="46" t="b">
        <f t="shared" si="110"/>
        <v>0</v>
      </c>
      <c r="J2297" s="46" t="str">
        <f>IF(I2297=FALSE,"",B2297&amp;"@"&amp;COUNTIFS($B$2:B2297,B2297,$I$2:I2297,TRUE))</f>
        <v/>
      </c>
    </row>
    <row r="2298" spans="1:10">
      <c r="A2298" s="6" t="s">
        <v>1371</v>
      </c>
      <c r="B2298" s="6" t="s">
        <v>691</v>
      </c>
      <c r="C2298" s="6">
        <v>1</v>
      </c>
      <c r="D2298" s="6">
        <v>1</v>
      </c>
      <c r="E2298" s="46" t="str">
        <f t="shared" si="108"/>
        <v>기사임</v>
      </c>
      <c r="F2298" s="81">
        <f>IF(E2298="기사임",(COUNTIF($B$2:B2298,B2298)-COUNTIFS($B$2:B2297,B2298,$E$2:E2297,"")),"")</f>
        <v>33</v>
      </c>
      <c r="G2298" s="46" t="str">
        <f>IF(F2298=1,COUNTIF($F$1:F2298,1),"")</f>
        <v/>
      </c>
      <c r="H2298" s="46">
        <f t="shared" si="109"/>
        <v>0</v>
      </c>
      <c r="I2298" s="46" t="b">
        <f t="shared" si="110"/>
        <v>0</v>
      </c>
      <c r="J2298" s="46" t="str">
        <f>IF(I2298=FALSE,"",B2298&amp;"@"&amp;COUNTIFS($B$2:B2298,B2298,$I$2:I2298,TRUE))</f>
        <v/>
      </c>
    </row>
    <row r="2299" spans="1:10">
      <c r="A2299" s="6" t="s">
        <v>1371</v>
      </c>
      <c r="B2299" s="6" t="s">
        <v>678</v>
      </c>
      <c r="C2299" s="6">
        <v>1</v>
      </c>
      <c r="D2299" s="6">
        <v>1</v>
      </c>
      <c r="E2299" s="46" t="str">
        <f t="shared" si="108"/>
        <v>기사임</v>
      </c>
      <c r="F2299" s="81">
        <f>IF(E2299="기사임",(COUNTIF($B$2:B2299,B2299)-COUNTIFS($B$2:B2298,B2299,$E$2:E2298,"")),"")</f>
        <v>98</v>
      </c>
      <c r="G2299" s="46" t="str">
        <f>IF(F2299=1,COUNTIF($F$1:F2299,1),"")</f>
        <v/>
      </c>
      <c r="H2299" s="46">
        <f t="shared" si="109"/>
        <v>0</v>
      </c>
      <c r="I2299" s="46" t="b">
        <f t="shared" si="110"/>
        <v>0</v>
      </c>
      <c r="J2299" s="46" t="str">
        <f>IF(I2299=FALSE,"",B2299&amp;"@"&amp;COUNTIFS($B$2:B2299,B2299,$I$2:I2299,TRUE))</f>
        <v/>
      </c>
    </row>
    <row r="2300" spans="1:10">
      <c r="A2300" s="6" t="s">
        <v>1371</v>
      </c>
      <c r="B2300" s="6" t="s">
        <v>684</v>
      </c>
      <c r="C2300" s="6">
        <v>1</v>
      </c>
      <c r="D2300" s="6">
        <v>1</v>
      </c>
      <c r="E2300" s="46" t="str">
        <f t="shared" si="108"/>
        <v>기사임</v>
      </c>
      <c r="F2300" s="81">
        <f>IF(E2300="기사임",(COUNTIF($B$2:B2300,B2300)-COUNTIFS($B$2:B2299,B2300,$E$2:E2299,"")),"")</f>
        <v>35</v>
      </c>
      <c r="G2300" s="46" t="str">
        <f>IF(F2300=1,COUNTIF($F$1:F2300,1),"")</f>
        <v/>
      </c>
      <c r="H2300" s="46">
        <f t="shared" si="109"/>
        <v>1</v>
      </c>
      <c r="I2300" s="46" t="b">
        <f t="shared" si="110"/>
        <v>1</v>
      </c>
      <c r="J2300" s="46" t="str">
        <f>IF(I2300=FALSE,"",B2300&amp;"@"&amp;COUNTIFS($B$2:B2300,B2300,$I$2:I2300,TRUE))</f>
        <v>Malaysia@35</v>
      </c>
    </row>
    <row r="2301" spans="1:10">
      <c r="A2301" s="6" t="s">
        <v>1371</v>
      </c>
      <c r="B2301" s="6" t="s">
        <v>690</v>
      </c>
      <c r="C2301" s="6">
        <v>1</v>
      </c>
      <c r="D2301" s="6">
        <v>1</v>
      </c>
      <c r="E2301" s="46" t="str">
        <f t="shared" si="108"/>
        <v>기사임</v>
      </c>
      <c r="F2301" s="81">
        <f>IF(E2301="기사임",(COUNTIF($B$2:B2301,B2301)-COUNTIFS($B$2:B2300,B2301,$E$2:E2300,"")),"")</f>
        <v>87</v>
      </c>
      <c r="G2301" s="46" t="str">
        <f>IF(F2301=1,COUNTIF($F$1:F2301,1),"")</f>
        <v/>
      </c>
      <c r="H2301" s="46">
        <f t="shared" si="109"/>
        <v>0</v>
      </c>
      <c r="I2301" s="46" t="b">
        <f t="shared" si="110"/>
        <v>0</v>
      </c>
      <c r="J2301" s="46" t="str">
        <f>IF(I2301=FALSE,"",B2301&amp;"@"&amp;COUNTIFS($B$2:B2301,B2301,$I$2:I2301,TRUE))</f>
        <v/>
      </c>
    </row>
    <row r="2302" spans="1:10">
      <c r="A2302" s="6" t="s">
        <v>1371</v>
      </c>
      <c r="B2302" s="6" t="s">
        <v>676</v>
      </c>
      <c r="C2302" s="6">
        <v>1</v>
      </c>
      <c r="D2302" s="6">
        <v>1</v>
      </c>
      <c r="E2302" s="46" t="str">
        <f t="shared" si="108"/>
        <v>기사임</v>
      </c>
      <c r="F2302" s="81">
        <f>IF(E2302="기사임",(COUNTIF($B$2:B2302,B2302)-COUNTIFS($B$2:B2301,B2302,$E$2:E2301,"")),"")</f>
        <v>201</v>
      </c>
      <c r="G2302" s="46" t="str">
        <f>IF(F2302=1,COUNTIF($F$1:F2302,1),"")</f>
        <v/>
      </c>
      <c r="H2302" s="46">
        <f t="shared" si="109"/>
        <v>0</v>
      </c>
      <c r="I2302" s="46" t="b">
        <f t="shared" si="110"/>
        <v>0</v>
      </c>
      <c r="J2302" s="46" t="str">
        <f>IF(I2302=FALSE,"",B2302&amp;"@"&amp;COUNTIFS($B$2:B2302,B2302,$I$2:I2302,TRUE))</f>
        <v/>
      </c>
    </row>
    <row r="2303" spans="1:10">
      <c r="A2303" s="6" t="s">
        <v>1371</v>
      </c>
      <c r="B2303" s="6" t="s">
        <v>694</v>
      </c>
      <c r="C2303" s="6">
        <v>1</v>
      </c>
      <c r="D2303" s="6">
        <v>1</v>
      </c>
      <c r="E2303" s="46" t="str">
        <f t="shared" si="108"/>
        <v>기사임</v>
      </c>
      <c r="F2303" s="81">
        <f>IF(E2303="기사임",(COUNTIF($B$2:B2303,B2303)-COUNTIFS($B$2:B2302,B2303,$E$2:E2302,"")),"")</f>
        <v>37</v>
      </c>
      <c r="G2303" s="46" t="str">
        <f>IF(F2303=1,COUNTIF($F$1:F2303,1),"")</f>
        <v/>
      </c>
      <c r="H2303" s="46">
        <f t="shared" si="109"/>
        <v>1</v>
      </c>
      <c r="I2303" s="46" t="b">
        <f t="shared" si="110"/>
        <v>1</v>
      </c>
      <c r="J2303" s="46" t="str">
        <f>IF(I2303=FALSE,"",B2303&amp;"@"&amp;COUNTIFS($B$2:B2303,B2303,$I$2:I2303,TRUE))</f>
        <v>Vietnam@37</v>
      </c>
    </row>
    <row r="2304" spans="1:10">
      <c r="A2304" s="6" t="s">
        <v>1369</v>
      </c>
      <c r="B2304" s="6" t="s">
        <v>679</v>
      </c>
      <c r="C2304" s="6">
        <v>1</v>
      </c>
      <c r="D2304" s="6">
        <v>1</v>
      </c>
      <c r="E2304" s="46" t="str">
        <f t="shared" si="108"/>
        <v>기사임</v>
      </c>
      <c r="F2304" s="81">
        <f>IF(E2304="기사임",(COUNTIF($B$2:B2304,B2304)-COUNTIFS($B$2:B2303,B2304,$E$2:E2303,"")),"")</f>
        <v>59</v>
      </c>
      <c r="G2304" s="46" t="str">
        <f>IF(F2304=1,COUNTIF($F$1:F2304,1),"")</f>
        <v/>
      </c>
      <c r="H2304" s="46">
        <f t="shared" si="109"/>
        <v>0</v>
      </c>
      <c r="I2304" s="46" t="b">
        <f t="shared" si="110"/>
        <v>0</v>
      </c>
      <c r="J2304" s="46" t="str">
        <f>IF(I2304=FALSE,"",B2304&amp;"@"&amp;COUNTIFS($B$2:B2304,B2304,$I$2:I2304,TRUE))</f>
        <v/>
      </c>
    </row>
    <row r="2305" spans="1:10">
      <c r="A2305" s="6" t="s">
        <v>1369</v>
      </c>
      <c r="B2305" s="6" t="s">
        <v>676</v>
      </c>
      <c r="C2305" s="6">
        <v>1</v>
      </c>
      <c r="D2305" s="6">
        <v>1</v>
      </c>
      <c r="E2305" s="46" t="str">
        <f t="shared" si="108"/>
        <v>기사임</v>
      </c>
      <c r="F2305" s="81">
        <f>IF(E2305="기사임",(COUNTIF($B$2:B2305,B2305)-COUNTIFS($B$2:B2304,B2305,$E$2:E2304,"")),"")</f>
        <v>202</v>
      </c>
      <c r="G2305" s="46" t="str">
        <f>IF(F2305=1,COUNTIF($F$1:F2305,1),"")</f>
        <v/>
      </c>
      <c r="H2305" s="46">
        <f t="shared" si="109"/>
        <v>0</v>
      </c>
      <c r="I2305" s="46" t="b">
        <f t="shared" si="110"/>
        <v>0</v>
      </c>
      <c r="J2305" s="46" t="str">
        <f>IF(I2305=FALSE,"",B2305&amp;"@"&amp;COUNTIFS($B$2:B2305,B2305,$I$2:I2305,TRUE))</f>
        <v/>
      </c>
    </row>
    <row r="2306" spans="1:10">
      <c r="A2306" s="6" t="s">
        <v>1372</v>
      </c>
      <c r="B2306" s="6" t="s">
        <v>679</v>
      </c>
      <c r="C2306" s="6">
        <v>1</v>
      </c>
      <c r="D2306" s="6">
        <v>1</v>
      </c>
      <c r="E2306" s="46" t="str">
        <f t="shared" ref="E2306:E2369" si="111">IF(AND(LEFT(A2306,17)="/global/archives/",ISNUMBER(_xlfn.NUMBERVALUE(MID(A2306,18,1))),ISERROR(FIND("ckattempt",A2306)),ISERROR(FIND("preview",A2306))),"기사임","")</f>
        <v>기사임</v>
      </c>
      <c r="F2306" s="81">
        <f>IF(E2306="기사임",(COUNTIF($B$2:B2306,B2306)-COUNTIFS($B$2:B2305,B2306,$E$2:E2305,"")),"")</f>
        <v>60</v>
      </c>
      <c r="G2306" s="46" t="str">
        <f>IF(F2306=1,COUNTIF($F$1:F2306,1),"")</f>
        <v/>
      </c>
      <c r="H2306" s="46">
        <f t="shared" ref="H2306:H2369" si="112">COUNTIF($L$2:$L$4,B2306)</f>
        <v>0</v>
      </c>
      <c r="I2306" s="46" t="b">
        <f t="shared" si="110"/>
        <v>0</v>
      </c>
      <c r="J2306" s="46" t="str">
        <f>IF(I2306=FALSE,"",B2306&amp;"@"&amp;COUNTIFS($B$2:B2306,B2306,$I$2:I2306,TRUE))</f>
        <v/>
      </c>
    </row>
    <row r="2307" spans="1:10">
      <c r="A2307" s="6" t="s">
        <v>1372</v>
      </c>
      <c r="B2307" s="6" t="s">
        <v>677</v>
      </c>
      <c r="C2307" s="6">
        <v>1</v>
      </c>
      <c r="D2307" s="6">
        <v>1</v>
      </c>
      <c r="E2307" s="46" t="str">
        <f t="shared" si="111"/>
        <v>기사임</v>
      </c>
      <c r="F2307" s="81">
        <f>IF(E2307="기사임",(COUNTIF($B$2:B2307,B2307)-COUNTIFS($B$2:B2306,B2307,$E$2:E2306,"")),"")</f>
        <v>170</v>
      </c>
      <c r="G2307" s="46" t="str">
        <f>IF(F2307=1,COUNTIF($F$1:F2307,1),"")</f>
        <v/>
      </c>
      <c r="H2307" s="46">
        <f t="shared" si="112"/>
        <v>0</v>
      </c>
      <c r="I2307" s="46" t="b">
        <f t="shared" ref="I2307:I2370" si="113">AND(H2307=1,F2307&gt;=1,F2307&lt;&gt;"")</f>
        <v>0</v>
      </c>
      <c r="J2307" s="46" t="str">
        <f>IF(I2307=FALSE,"",B2307&amp;"@"&amp;COUNTIFS($B$2:B2307,B2307,$I$2:I2307,TRUE))</f>
        <v/>
      </c>
    </row>
    <row r="2308" spans="1:10">
      <c r="A2308" s="6" t="s">
        <v>1372</v>
      </c>
      <c r="B2308" s="6" t="s">
        <v>680</v>
      </c>
      <c r="C2308" s="6">
        <v>1</v>
      </c>
      <c r="D2308" s="6">
        <v>1</v>
      </c>
      <c r="E2308" s="46" t="str">
        <f t="shared" si="111"/>
        <v>기사임</v>
      </c>
      <c r="F2308" s="81">
        <f>IF(E2308="기사임",(COUNTIF($B$2:B2308,B2308)-COUNTIFS($B$2:B2307,B2308,$E$2:E2307,"")),"")</f>
        <v>131</v>
      </c>
      <c r="G2308" s="46" t="str">
        <f>IF(F2308=1,COUNTIF($F$1:F2308,1),"")</f>
        <v/>
      </c>
      <c r="H2308" s="46">
        <f t="shared" si="112"/>
        <v>0</v>
      </c>
      <c r="I2308" s="46" t="b">
        <f t="shared" si="113"/>
        <v>0</v>
      </c>
      <c r="J2308" s="46" t="str">
        <f>IF(I2308=FALSE,"",B2308&amp;"@"&amp;COUNTIFS($B$2:B2308,B2308,$I$2:I2308,TRUE))</f>
        <v/>
      </c>
    </row>
    <row r="2309" spans="1:10">
      <c r="A2309" s="6" t="s">
        <v>1372</v>
      </c>
      <c r="B2309" s="6" t="s">
        <v>707</v>
      </c>
      <c r="C2309" s="6">
        <v>1</v>
      </c>
      <c r="D2309" s="6">
        <v>1</v>
      </c>
      <c r="E2309" s="46" t="str">
        <f t="shared" si="111"/>
        <v>기사임</v>
      </c>
      <c r="F2309" s="81">
        <f>IF(E2309="기사임",(COUNTIF($B$2:B2309,B2309)-COUNTIFS($B$2:B2308,B2309,$E$2:E2308,"")),"")</f>
        <v>21</v>
      </c>
      <c r="G2309" s="46" t="str">
        <f>IF(F2309=1,COUNTIF($F$1:F2309,1),"")</f>
        <v/>
      </c>
      <c r="H2309" s="46">
        <f t="shared" si="112"/>
        <v>0</v>
      </c>
      <c r="I2309" s="46" t="b">
        <f t="shared" si="113"/>
        <v>0</v>
      </c>
      <c r="J2309" s="46" t="str">
        <f>IF(I2309=FALSE,"",B2309&amp;"@"&amp;COUNTIFS($B$2:B2309,B2309,$I$2:I2309,TRUE))</f>
        <v/>
      </c>
    </row>
    <row r="2310" spans="1:10">
      <c r="A2310" s="6" t="s">
        <v>1430</v>
      </c>
      <c r="B2310" s="6" t="s">
        <v>679</v>
      </c>
      <c r="C2310" s="6">
        <v>1</v>
      </c>
      <c r="D2310" s="6">
        <v>1</v>
      </c>
      <c r="E2310" s="46" t="str">
        <f t="shared" si="111"/>
        <v>기사임</v>
      </c>
      <c r="F2310" s="81">
        <f>IF(E2310="기사임",(COUNTIF($B$2:B2310,B2310)-COUNTIFS($B$2:B2309,B2310,$E$2:E2309,"")),"")</f>
        <v>61</v>
      </c>
      <c r="G2310" s="46" t="str">
        <f>IF(F2310=1,COUNTIF($F$1:F2310,1),"")</f>
        <v/>
      </c>
      <c r="H2310" s="46">
        <f t="shared" si="112"/>
        <v>0</v>
      </c>
      <c r="I2310" s="46" t="b">
        <f t="shared" si="113"/>
        <v>0</v>
      </c>
      <c r="J2310" s="46" t="str">
        <f>IF(I2310=FALSE,"",B2310&amp;"@"&amp;COUNTIFS($B$2:B2310,B2310,$I$2:I2310,TRUE))</f>
        <v/>
      </c>
    </row>
    <row r="2311" spans="1:10">
      <c r="A2311" s="6" t="s">
        <v>1430</v>
      </c>
      <c r="B2311" s="6" t="s">
        <v>718</v>
      </c>
      <c r="C2311" s="6">
        <v>1</v>
      </c>
      <c r="D2311" s="6">
        <v>1</v>
      </c>
      <c r="E2311" s="46" t="str">
        <f t="shared" si="111"/>
        <v>기사임</v>
      </c>
      <c r="F2311" s="81">
        <f>IF(E2311="기사임",(COUNTIF($B$2:B2311,B2311)-COUNTIFS($B$2:B2310,B2311,$E$2:E2310,"")),"")</f>
        <v>10</v>
      </c>
      <c r="G2311" s="46" t="str">
        <f>IF(F2311=1,COUNTIF($F$1:F2311,1),"")</f>
        <v/>
      </c>
      <c r="H2311" s="46">
        <f t="shared" si="112"/>
        <v>0</v>
      </c>
      <c r="I2311" s="46" t="b">
        <f t="shared" si="113"/>
        <v>0</v>
      </c>
      <c r="J2311" s="46" t="str">
        <f>IF(I2311=FALSE,"",B2311&amp;"@"&amp;COUNTIFS($B$2:B2311,B2311,$I$2:I2311,TRUE))</f>
        <v/>
      </c>
    </row>
    <row r="2312" spans="1:10">
      <c r="A2312" s="6" t="s">
        <v>1430</v>
      </c>
      <c r="B2312" s="6" t="s">
        <v>693</v>
      </c>
      <c r="C2312" s="6">
        <v>1</v>
      </c>
      <c r="D2312" s="6">
        <v>1</v>
      </c>
      <c r="E2312" s="46" t="str">
        <f t="shared" si="111"/>
        <v>기사임</v>
      </c>
      <c r="F2312" s="81">
        <f>IF(E2312="기사임",(COUNTIF($B$2:B2312,B2312)-COUNTIFS($B$2:B2311,B2312,$E$2:E2311,"")),"")</f>
        <v>22</v>
      </c>
      <c r="G2312" s="46" t="str">
        <f>IF(F2312=1,COUNTIF($F$1:F2312,1),"")</f>
        <v/>
      </c>
      <c r="H2312" s="46">
        <f t="shared" si="112"/>
        <v>0</v>
      </c>
      <c r="I2312" s="46" t="b">
        <f t="shared" si="113"/>
        <v>0</v>
      </c>
      <c r="J2312" s="46" t="str">
        <f>IF(I2312=FALSE,"",B2312&amp;"@"&amp;COUNTIFS($B$2:B2312,B2312,$I$2:I2312,TRUE))</f>
        <v/>
      </c>
    </row>
    <row r="2313" spans="1:10">
      <c r="A2313" s="6" t="s">
        <v>1430</v>
      </c>
      <c r="B2313" s="6" t="s">
        <v>708</v>
      </c>
      <c r="C2313" s="6">
        <v>1</v>
      </c>
      <c r="D2313" s="6">
        <v>1</v>
      </c>
      <c r="E2313" s="46" t="str">
        <f t="shared" si="111"/>
        <v>기사임</v>
      </c>
      <c r="F2313" s="81">
        <f>IF(E2313="기사임",(COUNTIF($B$2:B2313,B2313)-COUNTIFS($B$2:B2312,B2313,$E$2:E2312,"")),"")</f>
        <v>11</v>
      </c>
      <c r="G2313" s="46" t="str">
        <f>IF(F2313=1,COUNTIF($F$1:F2313,1),"")</f>
        <v/>
      </c>
      <c r="H2313" s="46">
        <f t="shared" si="112"/>
        <v>0</v>
      </c>
      <c r="I2313" s="46" t="b">
        <f t="shared" si="113"/>
        <v>0</v>
      </c>
      <c r="J2313" s="46" t="str">
        <f>IF(I2313=FALSE,"",B2313&amp;"@"&amp;COUNTIFS($B$2:B2313,B2313,$I$2:I2313,TRUE))</f>
        <v/>
      </c>
    </row>
    <row r="2314" spans="1:10">
      <c r="A2314" s="6" t="s">
        <v>1433</v>
      </c>
      <c r="B2314" s="6" t="s">
        <v>675</v>
      </c>
      <c r="C2314" s="6">
        <v>1</v>
      </c>
      <c r="D2314" s="6">
        <v>1</v>
      </c>
      <c r="E2314" s="46" t="str">
        <f t="shared" si="111"/>
        <v>기사임</v>
      </c>
      <c r="F2314" s="81">
        <f>IF(E2314="기사임",(COUNTIF($B$2:B2314,B2314)-COUNTIFS($B$2:B2313,B2314,$E$2:E2313,"")),"")</f>
        <v>221</v>
      </c>
      <c r="G2314" s="46" t="str">
        <f>IF(F2314=1,COUNTIF($F$1:F2314,1),"")</f>
        <v/>
      </c>
      <c r="H2314" s="46">
        <f t="shared" si="112"/>
        <v>1</v>
      </c>
      <c r="I2314" s="46" t="b">
        <f t="shared" si="113"/>
        <v>1</v>
      </c>
      <c r="J2314" s="46" t="str">
        <f>IF(I2314=FALSE,"",B2314&amp;"@"&amp;COUNTIFS($B$2:B2314,B2314,$I$2:I2314,TRUE))</f>
        <v>South Korea@221</v>
      </c>
    </row>
    <row r="2315" spans="1:10">
      <c r="A2315" s="6" t="s">
        <v>1429</v>
      </c>
      <c r="B2315" s="6" t="s">
        <v>681</v>
      </c>
      <c r="C2315" s="6">
        <v>1</v>
      </c>
      <c r="D2315" s="6">
        <v>1</v>
      </c>
      <c r="E2315" s="46" t="str">
        <f t="shared" si="111"/>
        <v>기사임</v>
      </c>
      <c r="F2315" s="81">
        <f>IF(E2315="기사임",(COUNTIF($B$2:B2315,B2315)-COUNTIFS($B$2:B2314,B2315,$E$2:E2314,"")),"")</f>
        <v>61</v>
      </c>
      <c r="G2315" s="46" t="str">
        <f>IF(F2315=1,COUNTIF($F$1:F2315,1),"")</f>
        <v/>
      </c>
      <c r="H2315" s="46">
        <f t="shared" si="112"/>
        <v>0</v>
      </c>
      <c r="I2315" s="46" t="b">
        <f t="shared" si="113"/>
        <v>0</v>
      </c>
      <c r="J2315" s="46" t="str">
        <f>IF(I2315=FALSE,"",B2315&amp;"@"&amp;COUNTIFS($B$2:B2315,B2315,$I$2:I2315,TRUE))</f>
        <v/>
      </c>
    </row>
    <row r="2316" spans="1:10">
      <c r="A2316" s="6" t="s">
        <v>1427</v>
      </c>
      <c r="B2316" s="6" t="s">
        <v>684</v>
      </c>
      <c r="C2316" s="6">
        <v>1</v>
      </c>
      <c r="D2316" s="6">
        <v>1</v>
      </c>
      <c r="E2316" s="46" t="str">
        <f t="shared" si="111"/>
        <v>기사임</v>
      </c>
      <c r="F2316" s="81">
        <f>IF(E2316="기사임",(COUNTIF($B$2:B2316,B2316)-COUNTIFS($B$2:B2315,B2316,$E$2:E2315,"")),"")</f>
        <v>36</v>
      </c>
      <c r="G2316" s="46" t="str">
        <f>IF(F2316=1,COUNTIF($F$1:F2316,1),"")</f>
        <v/>
      </c>
      <c r="H2316" s="46">
        <f t="shared" si="112"/>
        <v>1</v>
      </c>
      <c r="I2316" s="46" t="b">
        <f t="shared" si="113"/>
        <v>1</v>
      </c>
      <c r="J2316" s="46" t="str">
        <f>IF(I2316=FALSE,"",B2316&amp;"@"&amp;COUNTIFS($B$2:B2316,B2316,$I$2:I2316,TRUE))</f>
        <v>Malaysia@36</v>
      </c>
    </row>
    <row r="2317" spans="1:10">
      <c r="A2317" s="6" t="s">
        <v>1427</v>
      </c>
      <c r="B2317" s="6" t="s">
        <v>698</v>
      </c>
      <c r="C2317" s="6">
        <v>1</v>
      </c>
      <c r="D2317" s="6">
        <v>1</v>
      </c>
      <c r="E2317" s="46" t="str">
        <f t="shared" si="111"/>
        <v>기사임</v>
      </c>
      <c r="F2317" s="81">
        <f>IF(E2317="기사임",(COUNTIF($B$2:B2317,B2317)-COUNTIFS($B$2:B2316,B2317,$E$2:E2316,"")),"")</f>
        <v>31</v>
      </c>
      <c r="G2317" s="46" t="str">
        <f>IF(F2317=1,COUNTIF($F$1:F2317,1),"")</f>
        <v/>
      </c>
      <c r="H2317" s="46">
        <f t="shared" si="112"/>
        <v>0</v>
      </c>
      <c r="I2317" s="46" t="b">
        <f t="shared" si="113"/>
        <v>0</v>
      </c>
      <c r="J2317" s="46" t="str">
        <f>IF(I2317=FALSE,"",B2317&amp;"@"&amp;COUNTIFS($B$2:B2317,B2317,$I$2:I2317,TRUE))</f>
        <v/>
      </c>
    </row>
    <row r="2318" spans="1:10">
      <c r="A2318" s="6" t="s">
        <v>1427</v>
      </c>
      <c r="B2318" s="6" t="s">
        <v>676</v>
      </c>
      <c r="C2318" s="6">
        <v>1</v>
      </c>
      <c r="D2318" s="6">
        <v>1</v>
      </c>
      <c r="E2318" s="46" t="str">
        <f t="shared" si="111"/>
        <v>기사임</v>
      </c>
      <c r="F2318" s="81">
        <f>IF(E2318="기사임",(COUNTIF($B$2:B2318,B2318)-COUNTIFS($B$2:B2317,B2318,$E$2:E2317,"")),"")</f>
        <v>203</v>
      </c>
      <c r="G2318" s="46" t="str">
        <f>IF(F2318=1,COUNTIF($F$1:F2318,1),"")</f>
        <v/>
      </c>
      <c r="H2318" s="46">
        <f t="shared" si="112"/>
        <v>0</v>
      </c>
      <c r="I2318" s="46" t="b">
        <f t="shared" si="113"/>
        <v>0</v>
      </c>
      <c r="J2318" s="46" t="str">
        <f>IF(I2318=FALSE,"",B2318&amp;"@"&amp;COUNTIFS($B$2:B2318,B2318,$I$2:I2318,TRUE))</f>
        <v/>
      </c>
    </row>
    <row r="2319" spans="1:10">
      <c r="A2319" s="6" t="s">
        <v>1425</v>
      </c>
      <c r="B2319" s="6" t="s">
        <v>678</v>
      </c>
      <c r="C2319" s="6">
        <v>1</v>
      </c>
      <c r="D2319" s="6">
        <v>1</v>
      </c>
      <c r="E2319" s="46" t="str">
        <f t="shared" si="111"/>
        <v>기사임</v>
      </c>
      <c r="F2319" s="81">
        <f>IF(E2319="기사임",(COUNTIF($B$2:B2319,B2319)-COUNTIFS($B$2:B2318,B2319,$E$2:E2318,"")),"")</f>
        <v>99</v>
      </c>
      <c r="G2319" s="46" t="str">
        <f>IF(F2319=1,COUNTIF($F$1:F2319,1),"")</f>
        <v/>
      </c>
      <c r="H2319" s="46">
        <f t="shared" si="112"/>
        <v>0</v>
      </c>
      <c r="I2319" s="46" t="b">
        <f t="shared" si="113"/>
        <v>0</v>
      </c>
      <c r="J2319" s="46" t="str">
        <f>IF(I2319=FALSE,"",B2319&amp;"@"&amp;COUNTIFS($B$2:B2319,B2319,$I$2:I2319,TRUE))</f>
        <v/>
      </c>
    </row>
    <row r="2320" spans="1:10">
      <c r="A2320" s="6" t="s">
        <v>1425</v>
      </c>
      <c r="B2320" s="6" t="s">
        <v>707</v>
      </c>
      <c r="C2320" s="6">
        <v>1</v>
      </c>
      <c r="D2320" s="6">
        <v>1</v>
      </c>
      <c r="E2320" s="46" t="str">
        <f t="shared" si="111"/>
        <v>기사임</v>
      </c>
      <c r="F2320" s="81">
        <f>IF(E2320="기사임",(COUNTIF($B$2:B2320,B2320)-COUNTIFS($B$2:B2319,B2320,$E$2:E2319,"")),"")</f>
        <v>22</v>
      </c>
      <c r="G2320" s="46" t="str">
        <f>IF(F2320=1,COUNTIF($F$1:F2320,1),"")</f>
        <v/>
      </c>
      <c r="H2320" s="46">
        <f t="shared" si="112"/>
        <v>0</v>
      </c>
      <c r="I2320" s="46" t="b">
        <f t="shared" si="113"/>
        <v>0</v>
      </c>
      <c r="J2320" s="46" t="str">
        <f>IF(I2320=FALSE,"",B2320&amp;"@"&amp;COUNTIFS($B$2:B2320,B2320,$I$2:I2320,TRUE))</f>
        <v/>
      </c>
    </row>
    <row r="2321" spans="1:10">
      <c r="A2321" s="6" t="s">
        <v>1984</v>
      </c>
      <c r="B2321" s="6" t="s">
        <v>675</v>
      </c>
      <c r="C2321" s="6">
        <v>1</v>
      </c>
      <c r="D2321" s="6">
        <v>1</v>
      </c>
      <c r="E2321" s="46" t="str">
        <f t="shared" si="111"/>
        <v>기사임</v>
      </c>
      <c r="F2321" s="81">
        <f>IF(E2321="기사임",(COUNTIF($B$2:B2321,B2321)-COUNTIFS($B$2:B2320,B2321,$E$2:E2320,"")),"")</f>
        <v>222</v>
      </c>
      <c r="G2321" s="46" t="str">
        <f>IF(F2321=1,COUNTIF($F$1:F2321,1),"")</f>
        <v/>
      </c>
      <c r="H2321" s="46">
        <f t="shared" si="112"/>
        <v>1</v>
      </c>
      <c r="I2321" s="46" t="b">
        <f t="shared" si="113"/>
        <v>1</v>
      </c>
      <c r="J2321" s="46" t="str">
        <f>IF(I2321=FALSE,"",B2321&amp;"@"&amp;COUNTIFS($B$2:B2321,B2321,$I$2:I2321,TRUE))</f>
        <v>South Korea@222</v>
      </c>
    </row>
    <row r="2322" spans="1:10">
      <c r="A2322" s="6" t="s">
        <v>2324</v>
      </c>
      <c r="B2322" s="6" t="s">
        <v>708</v>
      </c>
      <c r="C2322" s="6">
        <v>1</v>
      </c>
      <c r="D2322" s="6">
        <v>1</v>
      </c>
      <c r="E2322" s="46" t="str">
        <f t="shared" si="111"/>
        <v>기사임</v>
      </c>
      <c r="F2322" s="81">
        <f>IF(E2322="기사임",(COUNTIF($B$2:B2322,B2322)-COUNTIFS($B$2:B2321,B2322,$E$2:E2321,"")),"")</f>
        <v>12</v>
      </c>
      <c r="G2322" s="46" t="str">
        <f>IF(F2322=1,COUNTIF($F$1:F2322,1),"")</f>
        <v/>
      </c>
      <c r="H2322" s="46">
        <f t="shared" si="112"/>
        <v>0</v>
      </c>
      <c r="I2322" s="46" t="b">
        <f t="shared" si="113"/>
        <v>0</v>
      </c>
      <c r="J2322" s="46" t="str">
        <f>IF(I2322=FALSE,"",B2322&amp;"@"&amp;COUNTIFS($B$2:B2322,B2322,$I$2:I2322,TRUE))</f>
        <v/>
      </c>
    </row>
    <row r="2323" spans="1:10">
      <c r="A2323" s="6" t="s">
        <v>2324</v>
      </c>
      <c r="B2323" s="6" t="s">
        <v>675</v>
      </c>
      <c r="C2323" s="6">
        <v>1</v>
      </c>
      <c r="D2323" s="6">
        <v>1</v>
      </c>
      <c r="E2323" s="46" t="str">
        <f t="shared" si="111"/>
        <v>기사임</v>
      </c>
      <c r="F2323" s="81">
        <f>IF(E2323="기사임",(COUNTIF($B$2:B2323,B2323)-COUNTIFS($B$2:B2322,B2323,$E$2:E2322,"")),"")</f>
        <v>223</v>
      </c>
      <c r="G2323" s="46" t="str">
        <f>IF(F2323=1,COUNTIF($F$1:F2323,1),"")</f>
        <v/>
      </c>
      <c r="H2323" s="46">
        <f t="shared" si="112"/>
        <v>1</v>
      </c>
      <c r="I2323" s="46" t="b">
        <f t="shared" si="113"/>
        <v>1</v>
      </c>
      <c r="J2323" s="46" t="str">
        <f>IF(I2323=FALSE,"",B2323&amp;"@"&amp;COUNTIFS($B$2:B2323,B2323,$I$2:I2323,TRUE))</f>
        <v>South Korea@223</v>
      </c>
    </row>
    <row r="2324" spans="1:10">
      <c r="A2324" s="6" t="s">
        <v>1431</v>
      </c>
      <c r="B2324" s="6" t="s">
        <v>677</v>
      </c>
      <c r="C2324" s="6">
        <v>1</v>
      </c>
      <c r="D2324" s="6">
        <v>1</v>
      </c>
      <c r="E2324" s="46" t="str">
        <f t="shared" si="111"/>
        <v>기사임</v>
      </c>
      <c r="F2324" s="81">
        <f>IF(E2324="기사임",(COUNTIF($B$2:B2324,B2324)-COUNTIFS($B$2:B2323,B2324,$E$2:E2323,"")),"")</f>
        <v>171</v>
      </c>
      <c r="G2324" s="46" t="str">
        <f>IF(F2324=1,COUNTIF($F$1:F2324,1),"")</f>
        <v/>
      </c>
      <c r="H2324" s="46">
        <f t="shared" si="112"/>
        <v>0</v>
      </c>
      <c r="I2324" s="46" t="b">
        <f t="shared" si="113"/>
        <v>0</v>
      </c>
      <c r="J2324" s="46" t="str">
        <f>IF(I2324=FALSE,"",B2324&amp;"@"&amp;COUNTIFS($B$2:B2324,B2324,$I$2:I2324,TRUE))</f>
        <v/>
      </c>
    </row>
    <row r="2325" spans="1:10">
      <c r="A2325" s="6" t="s">
        <v>1431</v>
      </c>
      <c r="B2325" s="6" t="s">
        <v>678</v>
      </c>
      <c r="C2325" s="6">
        <v>1</v>
      </c>
      <c r="D2325" s="6">
        <v>1</v>
      </c>
      <c r="E2325" s="46" t="str">
        <f t="shared" si="111"/>
        <v>기사임</v>
      </c>
      <c r="F2325" s="81">
        <f>IF(E2325="기사임",(COUNTIF($B$2:B2325,B2325)-COUNTIFS($B$2:B2324,B2325,$E$2:E2324,"")),"")</f>
        <v>100</v>
      </c>
      <c r="G2325" s="46" t="str">
        <f>IF(F2325=1,COUNTIF($F$1:F2325,1),"")</f>
        <v/>
      </c>
      <c r="H2325" s="46">
        <f t="shared" si="112"/>
        <v>0</v>
      </c>
      <c r="I2325" s="46" t="b">
        <f t="shared" si="113"/>
        <v>0</v>
      </c>
      <c r="J2325" s="46" t="str">
        <f>IF(I2325=FALSE,"",B2325&amp;"@"&amp;COUNTIFS($B$2:B2325,B2325,$I$2:I2325,TRUE))</f>
        <v/>
      </c>
    </row>
    <row r="2326" spans="1:10">
      <c r="A2326" s="6" t="s">
        <v>1431</v>
      </c>
      <c r="B2326" s="6" t="s">
        <v>707</v>
      </c>
      <c r="C2326" s="6">
        <v>1</v>
      </c>
      <c r="D2326" s="6">
        <v>1</v>
      </c>
      <c r="E2326" s="46" t="str">
        <f t="shared" si="111"/>
        <v>기사임</v>
      </c>
      <c r="F2326" s="81">
        <f>IF(E2326="기사임",(COUNTIF($B$2:B2326,B2326)-COUNTIFS($B$2:B2325,B2326,$E$2:E2325,"")),"")</f>
        <v>23</v>
      </c>
      <c r="G2326" s="46" t="str">
        <f>IF(F2326=1,COUNTIF($F$1:F2326,1),"")</f>
        <v/>
      </c>
      <c r="H2326" s="46">
        <f t="shared" si="112"/>
        <v>0</v>
      </c>
      <c r="I2326" s="46" t="b">
        <f t="shared" si="113"/>
        <v>0</v>
      </c>
      <c r="J2326" s="46" t="str">
        <f>IF(I2326=FALSE,"",B2326&amp;"@"&amp;COUNTIFS($B$2:B2326,B2326,$I$2:I2326,TRUE))</f>
        <v/>
      </c>
    </row>
    <row r="2327" spans="1:10">
      <c r="A2327" s="6" t="s">
        <v>1432</v>
      </c>
      <c r="B2327" s="6" t="s">
        <v>675</v>
      </c>
      <c r="C2327" s="6">
        <v>1</v>
      </c>
      <c r="D2327" s="6">
        <v>1</v>
      </c>
      <c r="E2327" s="46" t="str">
        <f t="shared" si="111"/>
        <v>기사임</v>
      </c>
      <c r="F2327" s="81">
        <f>IF(E2327="기사임",(COUNTIF($B$2:B2327,B2327)-COUNTIFS($B$2:B2326,B2327,$E$2:E2326,"")),"")</f>
        <v>224</v>
      </c>
      <c r="G2327" s="46" t="str">
        <f>IF(F2327=1,COUNTIF($F$1:F2327,1),"")</f>
        <v/>
      </c>
      <c r="H2327" s="46">
        <f t="shared" si="112"/>
        <v>1</v>
      </c>
      <c r="I2327" s="46" t="b">
        <f t="shared" si="113"/>
        <v>1</v>
      </c>
      <c r="J2327" s="46" t="str">
        <f>IF(I2327=FALSE,"",B2327&amp;"@"&amp;COUNTIFS($B$2:B2327,B2327,$I$2:I2327,TRUE))</f>
        <v>South Korea@224</v>
      </c>
    </row>
    <row r="2328" spans="1:10">
      <c r="A2328" s="6" t="s">
        <v>1432</v>
      </c>
      <c r="B2328" s="6" t="s">
        <v>694</v>
      </c>
      <c r="C2328" s="6">
        <v>1</v>
      </c>
      <c r="D2328" s="6">
        <v>1</v>
      </c>
      <c r="E2328" s="46" t="str">
        <f t="shared" si="111"/>
        <v>기사임</v>
      </c>
      <c r="F2328" s="81">
        <f>IF(E2328="기사임",(COUNTIF($B$2:B2328,B2328)-COUNTIFS($B$2:B2327,B2328,$E$2:E2327,"")),"")</f>
        <v>38</v>
      </c>
      <c r="G2328" s="46" t="str">
        <f>IF(F2328=1,COUNTIF($F$1:F2328,1),"")</f>
        <v/>
      </c>
      <c r="H2328" s="46">
        <f t="shared" si="112"/>
        <v>1</v>
      </c>
      <c r="I2328" s="46" t="b">
        <f t="shared" si="113"/>
        <v>1</v>
      </c>
      <c r="J2328" s="46" t="str">
        <f>IF(I2328=FALSE,"",B2328&amp;"@"&amp;COUNTIFS($B$2:B2328,B2328,$I$2:I2328,TRUE))</f>
        <v>Vietnam@38</v>
      </c>
    </row>
    <row r="2329" spans="1:10">
      <c r="A2329" s="6" t="s">
        <v>1426</v>
      </c>
      <c r="B2329" s="6" t="s">
        <v>681</v>
      </c>
      <c r="C2329" s="6">
        <v>1</v>
      </c>
      <c r="D2329" s="6">
        <v>1</v>
      </c>
      <c r="E2329" s="46" t="str">
        <f t="shared" si="111"/>
        <v>기사임</v>
      </c>
      <c r="F2329" s="81">
        <f>IF(E2329="기사임",(COUNTIF($B$2:B2329,B2329)-COUNTIFS($B$2:B2328,B2329,$E$2:E2328,"")),"")</f>
        <v>62</v>
      </c>
      <c r="G2329" s="46" t="str">
        <f>IF(F2329=1,COUNTIF($F$1:F2329,1),"")</f>
        <v/>
      </c>
      <c r="H2329" s="46">
        <f t="shared" si="112"/>
        <v>0</v>
      </c>
      <c r="I2329" s="46" t="b">
        <f t="shared" si="113"/>
        <v>0</v>
      </c>
      <c r="J2329" s="46" t="str">
        <f>IF(I2329=FALSE,"",B2329&amp;"@"&amp;COUNTIFS($B$2:B2329,B2329,$I$2:I2329,TRUE))</f>
        <v/>
      </c>
    </row>
    <row r="2330" spans="1:10">
      <c r="A2330" s="6" t="s">
        <v>1426</v>
      </c>
      <c r="B2330" s="6" t="s">
        <v>693</v>
      </c>
      <c r="C2330" s="6">
        <v>1</v>
      </c>
      <c r="D2330" s="6">
        <v>1</v>
      </c>
      <c r="E2330" s="46" t="str">
        <f t="shared" si="111"/>
        <v>기사임</v>
      </c>
      <c r="F2330" s="81">
        <f>IF(E2330="기사임",(COUNTIF($B$2:B2330,B2330)-COUNTIFS($B$2:B2329,B2330,$E$2:E2329,"")),"")</f>
        <v>23</v>
      </c>
      <c r="G2330" s="46" t="str">
        <f>IF(F2330=1,COUNTIF($F$1:F2330,1),"")</f>
        <v/>
      </c>
      <c r="H2330" s="46">
        <f t="shared" si="112"/>
        <v>0</v>
      </c>
      <c r="I2330" s="46" t="b">
        <f t="shared" si="113"/>
        <v>0</v>
      </c>
      <c r="J2330" s="46" t="str">
        <f>IF(I2330=FALSE,"",B2330&amp;"@"&amp;COUNTIFS($B$2:B2330,B2330,$I$2:I2330,TRUE))</f>
        <v/>
      </c>
    </row>
    <row r="2331" spans="1:10">
      <c r="A2331" s="6" t="s">
        <v>1426</v>
      </c>
      <c r="B2331" s="6" t="s">
        <v>687</v>
      </c>
      <c r="C2331" s="6">
        <v>1</v>
      </c>
      <c r="D2331" s="6">
        <v>1</v>
      </c>
      <c r="E2331" s="46" t="str">
        <f t="shared" si="111"/>
        <v>기사임</v>
      </c>
      <c r="F2331" s="81">
        <f>IF(E2331="기사임",(COUNTIF($B$2:B2331,B2331)-COUNTIFS($B$2:B2330,B2331,$E$2:E2330,"")),"")</f>
        <v>24</v>
      </c>
      <c r="G2331" s="46" t="str">
        <f>IF(F2331=1,COUNTIF($F$1:F2331,1),"")</f>
        <v/>
      </c>
      <c r="H2331" s="46">
        <f t="shared" si="112"/>
        <v>0</v>
      </c>
      <c r="I2331" s="46" t="b">
        <f t="shared" si="113"/>
        <v>0</v>
      </c>
      <c r="J2331" s="46" t="str">
        <f>IF(I2331=FALSE,"",B2331&amp;"@"&amp;COUNTIFS($B$2:B2331,B2331,$I$2:I2331,TRUE))</f>
        <v/>
      </c>
    </row>
    <row r="2332" spans="1:10">
      <c r="A2332" s="6" t="s">
        <v>1426</v>
      </c>
      <c r="B2332" s="6" t="s">
        <v>703</v>
      </c>
      <c r="C2332" s="6">
        <v>1</v>
      </c>
      <c r="D2332" s="6">
        <v>1</v>
      </c>
      <c r="E2332" s="46" t="str">
        <f t="shared" si="111"/>
        <v>기사임</v>
      </c>
      <c r="F2332" s="81">
        <f>IF(E2332="기사임",(COUNTIF($B$2:B2332,B2332)-COUNTIFS($B$2:B2331,B2332,$E$2:E2331,"")),"")</f>
        <v>21</v>
      </c>
      <c r="G2332" s="46" t="str">
        <f>IF(F2332=1,COUNTIF($F$1:F2332,1),"")</f>
        <v/>
      </c>
      <c r="H2332" s="46">
        <f t="shared" si="112"/>
        <v>0</v>
      </c>
      <c r="I2332" s="46" t="b">
        <f t="shared" si="113"/>
        <v>0</v>
      </c>
      <c r="J2332" s="46" t="str">
        <f>IF(I2332=FALSE,"",B2332&amp;"@"&amp;COUNTIFS($B$2:B2332,B2332,$I$2:I2332,TRUE))</f>
        <v/>
      </c>
    </row>
    <row r="2333" spans="1:10">
      <c r="A2333" s="6" t="s">
        <v>1426</v>
      </c>
      <c r="B2333" s="6" t="s">
        <v>709</v>
      </c>
      <c r="C2333" s="6">
        <v>1</v>
      </c>
      <c r="D2333" s="6">
        <v>1</v>
      </c>
      <c r="E2333" s="46" t="str">
        <f t="shared" si="111"/>
        <v>기사임</v>
      </c>
      <c r="F2333" s="81">
        <f>IF(E2333="기사임",(COUNTIF($B$2:B2333,B2333)-COUNTIFS($B$2:B2332,B2333,$E$2:E2332,"")),"")</f>
        <v>9</v>
      </c>
      <c r="G2333" s="46" t="str">
        <f>IF(F2333=1,COUNTIF($F$1:F2333,1),"")</f>
        <v/>
      </c>
      <c r="H2333" s="46">
        <f t="shared" si="112"/>
        <v>0</v>
      </c>
      <c r="I2333" s="46" t="b">
        <f t="shared" si="113"/>
        <v>0</v>
      </c>
      <c r="J2333" s="46" t="str">
        <f>IF(I2333=FALSE,"",B2333&amp;"@"&amp;COUNTIFS($B$2:B2333,B2333,$I$2:I2333,TRUE))</f>
        <v/>
      </c>
    </row>
    <row r="2334" spans="1:10">
      <c r="A2334" s="6" t="s">
        <v>598</v>
      </c>
      <c r="B2334" s="6" t="s">
        <v>688</v>
      </c>
      <c r="C2334" s="6">
        <v>1</v>
      </c>
      <c r="D2334" s="6">
        <v>1</v>
      </c>
      <c r="E2334" s="46" t="str">
        <f t="shared" si="111"/>
        <v>기사임</v>
      </c>
      <c r="F2334" s="81">
        <f>IF(E2334="기사임",(COUNTIF($B$2:B2334,B2334)-COUNTIFS($B$2:B2333,B2334,$E$2:E2333,"")),"")</f>
        <v>79</v>
      </c>
      <c r="G2334" s="46" t="str">
        <f>IF(F2334=1,COUNTIF($F$1:F2334,1),"")</f>
        <v/>
      </c>
      <c r="H2334" s="46">
        <f t="shared" si="112"/>
        <v>0</v>
      </c>
      <c r="I2334" s="46" t="b">
        <f t="shared" si="113"/>
        <v>0</v>
      </c>
      <c r="J2334" s="46" t="str">
        <f>IF(I2334=FALSE,"",B2334&amp;"@"&amp;COUNTIFS($B$2:B2334,B2334,$I$2:I2334,TRUE))</f>
        <v/>
      </c>
    </row>
    <row r="2335" spans="1:10">
      <c r="A2335" s="6" t="s">
        <v>598</v>
      </c>
      <c r="B2335" s="6" t="s">
        <v>695</v>
      </c>
      <c r="C2335" s="6">
        <v>1</v>
      </c>
      <c r="D2335" s="6">
        <v>1</v>
      </c>
      <c r="E2335" s="46" t="str">
        <f t="shared" si="111"/>
        <v>기사임</v>
      </c>
      <c r="F2335" s="81">
        <f>IF(E2335="기사임",(COUNTIF($B$2:B2335,B2335)-COUNTIFS($B$2:B2334,B2335,$E$2:E2334,"")),"")</f>
        <v>37</v>
      </c>
      <c r="G2335" s="46" t="str">
        <f>IF(F2335=1,COUNTIF($F$1:F2335,1),"")</f>
        <v/>
      </c>
      <c r="H2335" s="46">
        <f t="shared" si="112"/>
        <v>0</v>
      </c>
      <c r="I2335" s="46" t="b">
        <f t="shared" si="113"/>
        <v>0</v>
      </c>
      <c r="J2335" s="46" t="str">
        <f>IF(I2335=FALSE,"",B2335&amp;"@"&amp;COUNTIFS($B$2:B2335,B2335,$I$2:I2335,TRUE))</f>
        <v/>
      </c>
    </row>
    <row r="2336" spans="1:10">
      <c r="A2336" s="6" t="s">
        <v>1434</v>
      </c>
      <c r="B2336" s="6" t="s">
        <v>675</v>
      </c>
      <c r="C2336" s="6">
        <v>1</v>
      </c>
      <c r="D2336" s="6">
        <v>1</v>
      </c>
      <c r="E2336" s="46" t="str">
        <f t="shared" si="111"/>
        <v>기사임</v>
      </c>
      <c r="F2336" s="81">
        <f>IF(E2336="기사임",(COUNTIF($B$2:B2336,B2336)-COUNTIFS($B$2:B2335,B2336,$E$2:E2335,"")),"")</f>
        <v>225</v>
      </c>
      <c r="G2336" s="46" t="str">
        <f>IF(F2336=1,COUNTIF($F$1:F2336,1),"")</f>
        <v/>
      </c>
      <c r="H2336" s="46">
        <f t="shared" si="112"/>
        <v>1</v>
      </c>
      <c r="I2336" s="46" t="b">
        <f t="shared" si="113"/>
        <v>1</v>
      </c>
      <c r="J2336" s="46" t="str">
        <f>IF(I2336=FALSE,"",B2336&amp;"@"&amp;COUNTIFS($B$2:B2336,B2336,$I$2:I2336,TRUE))</f>
        <v>South Korea@225</v>
      </c>
    </row>
    <row r="2337" spans="1:10">
      <c r="A2337" s="6" t="s">
        <v>1435</v>
      </c>
      <c r="B2337" s="6" t="s">
        <v>679</v>
      </c>
      <c r="C2337" s="6">
        <v>1</v>
      </c>
      <c r="D2337" s="6">
        <v>1</v>
      </c>
      <c r="E2337" s="46" t="str">
        <f t="shared" si="111"/>
        <v>기사임</v>
      </c>
      <c r="F2337" s="81">
        <f>IF(E2337="기사임",(COUNTIF($B$2:B2337,B2337)-COUNTIFS($B$2:B2336,B2337,$E$2:E2336,"")),"")</f>
        <v>62</v>
      </c>
      <c r="G2337" s="46" t="str">
        <f>IF(F2337=1,COUNTIF($F$1:F2337,1),"")</f>
        <v/>
      </c>
      <c r="H2337" s="46">
        <f t="shared" si="112"/>
        <v>0</v>
      </c>
      <c r="I2337" s="46" t="b">
        <f t="shared" si="113"/>
        <v>0</v>
      </c>
      <c r="J2337" s="46" t="str">
        <f>IF(I2337=FALSE,"",B2337&amp;"@"&amp;COUNTIFS($B$2:B2337,B2337,$I$2:I2337,TRUE))</f>
        <v/>
      </c>
    </row>
    <row r="2338" spans="1:10">
      <c r="A2338" s="6" t="s">
        <v>1435</v>
      </c>
      <c r="B2338" s="6" t="s">
        <v>677</v>
      </c>
      <c r="C2338" s="6">
        <v>1</v>
      </c>
      <c r="D2338" s="6">
        <v>1</v>
      </c>
      <c r="E2338" s="46" t="str">
        <f t="shared" si="111"/>
        <v>기사임</v>
      </c>
      <c r="F2338" s="81">
        <f>IF(E2338="기사임",(COUNTIF($B$2:B2338,B2338)-COUNTIFS($B$2:B2337,B2338,$E$2:E2337,"")),"")</f>
        <v>172</v>
      </c>
      <c r="G2338" s="46" t="str">
        <f>IF(F2338=1,COUNTIF($F$1:F2338,1),"")</f>
        <v/>
      </c>
      <c r="H2338" s="46">
        <f t="shared" si="112"/>
        <v>0</v>
      </c>
      <c r="I2338" s="46" t="b">
        <f t="shared" si="113"/>
        <v>0</v>
      </c>
      <c r="J2338" s="46" t="str">
        <f>IF(I2338=FALSE,"",B2338&amp;"@"&amp;COUNTIFS($B$2:B2338,B2338,$I$2:I2338,TRUE))</f>
        <v/>
      </c>
    </row>
    <row r="2339" spans="1:10">
      <c r="A2339" s="6" t="s">
        <v>1435</v>
      </c>
      <c r="B2339" s="6" t="s">
        <v>684</v>
      </c>
      <c r="C2339" s="6">
        <v>1</v>
      </c>
      <c r="D2339" s="6">
        <v>1</v>
      </c>
      <c r="E2339" s="46" t="str">
        <f t="shared" si="111"/>
        <v>기사임</v>
      </c>
      <c r="F2339" s="81">
        <f>IF(E2339="기사임",(COUNTIF($B$2:B2339,B2339)-COUNTIFS($B$2:B2338,B2339,$E$2:E2338,"")),"")</f>
        <v>37</v>
      </c>
      <c r="G2339" s="46" t="str">
        <f>IF(F2339=1,COUNTIF($F$1:F2339,1),"")</f>
        <v/>
      </c>
      <c r="H2339" s="46">
        <f t="shared" si="112"/>
        <v>1</v>
      </c>
      <c r="I2339" s="46" t="b">
        <f t="shared" si="113"/>
        <v>1</v>
      </c>
      <c r="J2339" s="46" t="str">
        <f>IF(I2339=FALSE,"",B2339&amp;"@"&amp;COUNTIFS($B$2:B2339,B2339,$I$2:I2339,TRUE))</f>
        <v>Malaysia@37</v>
      </c>
    </row>
    <row r="2340" spans="1:10">
      <c r="A2340" s="6" t="s">
        <v>1435</v>
      </c>
      <c r="B2340" s="6" t="s">
        <v>687</v>
      </c>
      <c r="C2340" s="6">
        <v>1</v>
      </c>
      <c r="D2340" s="6">
        <v>1</v>
      </c>
      <c r="E2340" s="46" t="str">
        <f t="shared" si="111"/>
        <v>기사임</v>
      </c>
      <c r="F2340" s="81">
        <f>IF(E2340="기사임",(COUNTIF($B$2:B2340,B2340)-COUNTIFS($B$2:B2339,B2340,$E$2:E2339,"")),"")</f>
        <v>25</v>
      </c>
      <c r="G2340" s="46" t="str">
        <f>IF(F2340=1,COUNTIF($F$1:F2340,1),"")</f>
        <v/>
      </c>
      <c r="H2340" s="46">
        <f t="shared" si="112"/>
        <v>0</v>
      </c>
      <c r="I2340" s="46" t="b">
        <f t="shared" si="113"/>
        <v>0</v>
      </c>
      <c r="J2340" s="46" t="str">
        <f>IF(I2340=FALSE,"",B2340&amp;"@"&amp;COUNTIFS($B$2:B2340,B2340,$I$2:I2340,TRUE))</f>
        <v/>
      </c>
    </row>
    <row r="2341" spans="1:10">
      <c r="A2341" s="6" t="s">
        <v>1435</v>
      </c>
      <c r="B2341" s="6" t="s">
        <v>709</v>
      </c>
      <c r="C2341" s="6">
        <v>1</v>
      </c>
      <c r="D2341" s="6">
        <v>1</v>
      </c>
      <c r="E2341" s="46" t="str">
        <f t="shared" si="111"/>
        <v>기사임</v>
      </c>
      <c r="F2341" s="81">
        <f>IF(E2341="기사임",(COUNTIF($B$2:B2341,B2341)-COUNTIFS($B$2:B2340,B2341,$E$2:E2340,"")),"")</f>
        <v>10</v>
      </c>
      <c r="G2341" s="46" t="str">
        <f>IF(F2341=1,COUNTIF($F$1:F2341,1),"")</f>
        <v/>
      </c>
      <c r="H2341" s="46">
        <f t="shared" si="112"/>
        <v>0</v>
      </c>
      <c r="I2341" s="46" t="b">
        <f t="shared" si="113"/>
        <v>0</v>
      </c>
      <c r="J2341" s="46" t="str">
        <f>IF(I2341=FALSE,"",B2341&amp;"@"&amp;COUNTIFS($B$2:B2341,B2341,$I$2:I2341,TRUE))</f>
        <v/>
      </c>
    </row>
    <row r="2342" spans="1:10">
      <c r="A2342" s="6" t="s">
        <v>1428</v>
      </c>
      <c r="B2342" s="6" t="s">
        <v>721</v>
      </c>
      <c r="C2342" s="6">
        <v>1</v>
      </c>
      <c r="D2342" s="6">
        <v>1</v>
      </c>
      <c r="E2342" s="46" t="str">
        <f t="shared" si="111"/>
        <v>기사임</v>
      </c>
      <c r="F2342" s="81">
        <f>IF(E2342="기사임",(COUNTIF($B$2:B2342,B2342)-COUNTIFS($B$2:B2341,B2342,$E$2:E2341,"")),"")</f>
        <v>16</v>
      </c>
      <c r="G2342" s="46" t="str">
        <f>IF(F2342=1,COUNTIF($F$1:F2342,1),"")</f>
        <v/>
      </c>
      <c r="H2342" s="46">
        <f t="shared" si="112"/>
        <v>0</v>
      </c>
      <c r="I2342" s="46" t="b">
        <f t="shared" si="113"/>
        <v>0</v>
      </c>
      <c r="J2342" s="46" t="str">
        <f>IF(I2342=FALSE,"",B2342&amp;"@"&amp;COUNTIFS($B$2:B2342,B2342,$I$2:I2342,TRUE))</f>
        <v/>
      </c>
    </row>
    <row r="2343" spans="1:10">
      <c r="A2343" s="6" t="s">
        <v>1428</v>
      </c>
      <c r="B2343" s="6" t="s">
        <v>698</v>
      </c>
      <c r="C2343" s="6">
        <v>1</v>
      </c>
      <c r="D2343" s="6">
        <v>1</v>
      </c>
      <c r="E2343" s="46" t="str">
        <f t="shared" si="111"/>
        <v>기사임</v>
      </c>
      <c r="F2343" s="81">
        <f>IF(E2343="기사임",(COUNTIF($B$2:B2343,B2343)-COUNTIFS($B$2:B2342,B2343,$E$2:E2342,"")),"")</f>
        <v>32</v>
      </c>
      <c r="G2343" s="46" t="str">
        <f>IF(F2343=1,COUNTIF($F$1:F2343,1),"")</f>
        <v/>
      </c>
      <c r="H2343" s="46">
        <f t="shared" si="112"/>
        <v>0</v>
      </c>
      <c r="I2343" s="46" t="b">
        <f t="shared" si="113"/>
        <v>0</v>
      </c>
      <c r="J2343" s="46" t="str">
        <f>IF(I2343=FALSE,"",B2343&amp;"@"&amp;COUNTIFS($B$2:B2343,B2343,$I$2:I2343,TRUE))</f>
        <v/>
      </c>
    </row>
    <row r="2344" spans="1:10">
      <c r="A2344" s="6" t="s">
        <v>1428</v>
      </c>
      <c r="B2344" s="6" t="s">
        <v>695</v>
      </c>
      <c r="C2344" s="6">
        <v>1</v>
      </c>
      <c r="D2344" s="6">
        <v>1</v>
      </c>
      <c r="E2344" s="46" t="str">
        <f t="shared" si="111"/>
        <v>기사임</v>
      </c>
      <c r="F2344" s="81">
        <f>IF(E2344="기사임",(COUNTIF($B$2:B2344,B2344)-COUNTIFS($B$2:B2343,B2344,$E$2:E2343,"")),"")</f>
        <v>38</v>
      </c>
      <c r="G2344" s="46" t="str">
        <f>IF(F2344=1,COUNTIF($F$1:F2344,1),"")</f>
        <v/>
      </c>
      <c r="H2344" s="46">
        <f t="shared" si="112"/>
        <v>0</v>
      </c>
      <c r="I2344" s="46" t="b">
        <f t="shared" si="113"/>
        <v>0</v>
      </c>
      <c r="J2344" s="46" t="str">
        <f>IF(I2344=FALSE,"",B2344&amp;"@"&amp;COUNTIFS($B$2:B2344,B2344,$I$2:I2344,TRUE))</f>
        <v/>
      </c>
    </row>
    <row r="2345" spans="1:10">
      <c r="A2345" s="6" t="s">
        <v>1428</v>
      </c>
      <c r="B2345" s="6" t="s">
        <v>690</v>
      </c>
      <c r="C2345" s="6">
        <v>1</v>
      </c>
      <c r="D2345" s="6">
        <v>2</v>
      </c>
      <c r="E2345" s="46" t="str">
        <f t="shared" si="111"/>
        <v>기사임</v>
      </c>
      <c r="F2345" s="81">
        <f>IF(E2345="기사임",(COUNTIF($B$2:B2345,B2345)-COUNTIFS($B$2:B2344,B2345,$E$2:E2344,"")),"")</f>
        <v>88</v>
      </c>
      <c r="G2345" s="46" t="str">
        <f>IF(F2345=1,COUNTIF($F$1:F2345,1),"")</f>
        <v/>
      </c>
      <c r="H2345" s="46">
        <f t="shared" si="112"/>
        <v>0</v>
      </c>
      <c r="I2345" s="46" t="b">
        <f t="shared" si="113"/>
        <v>0</v>
      </c>
      <c r="J2345" s="46" t="str">
        <f>IF(I2345=FALSE,"",B2345&amp;"@"&amp;COUNTIFS($B$2:B2345,B2345,$I$2:I2345,TRUE))</f>
        <v/>
      </c>
    </row>
    <row r="2346" spans="1:10">
      <c r="A2346" s="6" t="s">
        <v>1488</v>
      </c>
      <c r="B2346" s="6" t="s">
        <v>691</v>
      </c>
      <c r="C2346" s="6">
        <v>1</v>
      </c>
      <c r="D2346" s="6">
        <v>1</v>
      </c>
      <c r="E2346" s="46" t="str">
        <f t="shared" si="111"/>
        <v>기사임</v>
      </c>
      <c r="F2346" s="81">
        <f>IF(E2346="기사임",(COUNTIF($B$2:B2346,B2346)-COUNTIFS($B$2:B2345,B2346,$E$2:E2345,"")),"")</f>
        <v>34</v>
      </c>
      <c r="G2346" s="46" t="str">
        <f>IF(F2346=1,COUNTIF($F$1:F2346,1),"")</f>
        <v/>
      </c>
      <c r="H2346" s="46">
        <f t="shared" si="112"/>
        <v>0</v>
      </c>
      <c r="I2346" s="46" t="b">
        <f t="shared" si="113"/>
        <v>0</v>
      </c>
      <c r="J2346" s="46" t="str">
        <f>IF(I2346=FALSE,"",B2346&amp;"@"&amp;COUNTIFS($B$2:B2346,B2346,$I$2:I2346,TRUE))</f>
        <v/>
      </c>
    </row>
    <row r="2347" spans="1:10">
      <c r="A2347" s="6" t="s">
        <v>1488</v>
      </c>
      <c r="B2347" s="6" t="s">
        <v>704</v>
      </c>
      <c r="C2347" s="6">
        <v>1</v>
      </c>
      <c r="D2347" s="6">
        <v>1</v>
      </c>
      <c r="E2347" s="46" t="str">
        <f t="shared" si="111"/>
        <v>기사임</v>
      </c>
      <c r="F2347" s="81">
        <f>IF(E2347="기사임",(COUNTIF($B$2:B2347,B2347)-COUNTIFS($B$2:B2346,B2347,$E$2:E2346,"")),"")</f>
        <v>17</v>
      </c>
      <c r="G2347" s="46" t="str">
        <f>IF(F2347=1,COUNTIF($F$1:F2347,1),"")</f>
        <v/>
      </c>
      <c r="H2347" s="46">
        <f t="shared" si="112"/>
        <v>0</v>
      </c>
      <c r="I2347" s="46" t="b">
        <f t="shared" si="113"/>
        <v>0</v>
      </c>
      <c r="J2347" s="46" t="str">
        <f>IF(I2347=FALSE,"",B2347&amp;"@"&amp;COUNTIFS($B$2:B2347,B2347,$I$2:I2347,TRUE))</f>
        <v/>
      </c>
    </row>
    <row r="2348" spans="1:10">
      <c r="A2348" s="6" t="s">
        <v>1488</v>
      </c>
      <c r="B2348" s="6" t="s">
        <v>700</v>
      </c>
      <c r="C2348" s="6">
        <v>1</v>
      </c>
      <c r="D2348" s="6">
        <v>1</v>
      </c>
      <c r="E2348" s="46" t="str">
        <f t="shared" si="111"/>
        <v>기사임</v>
      </c>
      <c r="F2348" s="81">
        <f>IF(E2348="기사임",(COUNTIF($B$2:B2348,B2348)-COUNTIFS($B$2:B2347,B2348,$E$2:E2347,"")),"")</f>
        <v>26</v>
      </c>
      <c r="G2348" s="46" t="str">
        <f>IF(F2348=1,COUNTIF($F$1:F2348,1),"")</f>
        <v/>
      </c>
      <c r="H2348" s="46">
        <f t="shared" si="112"/>
        <v>0</v>
      </c>
      <c r="I2348" s="46" t="b">
        <f t="shared" si="113"/>
        <v>0</v>
      </c>
      <c r="J2348" s="46" t="str">
        <f>IF(I2348=FALSE,"",B2348&amp;"@"&amp;COUNTIFS($B$2:B2348,B2348,$I$2:I2348,TRUE))</f>
        <v/>
      </c>
    </row>
    <row r="2349" spans="1:10">
      <c r="A2349" s="6" t="s">
        <v>1488</v>
      </c>
      <c r="B2349" s="6" t="s">
        <v>680</v>
      </c>
      <c r="C2349" s="6">
        <v>1</v>
      </c>
      <c r="D2349" s="6">
        <v>1</v>
      </c>
      <c r="E2349" s="46" t="str">
        <f t="shared" si="111"/>
        <v>기사임</v>
      </c>
      <c r="F2349" s="81">
        <f>IF(E2349="기사임",(COUNTIF($B$2:B2349,B2349)-COUNTIFS($B$2:B2348,B2349,$E$2:E2348,"")),"")</f>
        <v>132</v>
      </c>
      <c r="G2349" s="46" t="str">
        <f>IF(F2349=1,COUNTIF($F$1:F2349,1),"")</f>
        <v/>
      </c>
      <c r="H2349" s="46">
        <f t="shared" si="112"/>
        <v>0</v>
      </c>
      <c r="I2349" s="46" t="b">
        <f t="shared" si="113"/>
        <v>0</v>
      </c>
      <c r="J2349" s="46" t="str">
        <f>IF(I2349=FALSE,"",B2349&amp;"@"&amp;COUNTIFS($B$2:B2349,B2349,$I$2:I2349,TRUE))</f>
        <v/>
      </c>
    </row>
    <row r="2350" spans="1:10">
      <c r="A2350" s="6" t="s">
        <v>1488</v>
      </c>
      <c r="B2350" s="6" t="s">
        <v>687</v>
      </c>
      <c r="C2350" s="6">
        <v>1</v>
      </c>
      <c r="D2350" s="6">
        <v>1</v>
      </c>
      <c r="E2350" s="46" t="str">
        <f t="shared" si="111"/>
        <v>기사임</v>
      </c>
      <c r="F2350" s="81">
        <f>IF(E2350="기사임",(COUNTIF($B$2:B2350,B2350)-COUNTIFS($B$2:B2349,B2350,$E$2:E2349,"")),"")</f>
        <v>26</v>
      </c>
      <c r="G2350" s="46" t="str">
        <f>IF(F2350=1,COUNTIF($F$1:F2350,1),"")</f>
        <v/>
      </c>
      <c r="H2350" s="46">
        <f t="shared" si="112"/>
        <v>0</v>
      </c>
      <c r="I2350" s="46" t="b">
        <f t="shared" si="113"/>
        <v>0</v>
      </c>
      <c r="J2350" s="46" t="str">
        <f>IF(I2350=FALSE,"",B2350&amp;"@"&amp;COUNTIFS($B$2:B2350,B2350,$I$2:I2350,TRUE))</f>
        <v/>
      </c>
    </row>
    <row r="2351" spans="1:10">
      <c r="A2351" s="6" t="s">
        <v>1488</v>
      </c>
      <c r="B2351" s="6" t="s">
        <v>698</v>
      </c>
      <c r="C2351" s="6">
        <v>1</v>
      </c>
      <c r="D2351" s="6">
        <v>1</v>
      </c>
      <c r="E2351" s="46" t="str">
        <f t="shared" si="111"/>
        <v>기사임</v>
      </c>
      <c r="F2351" s="81">
        <f>IF(E2351="기사임",(COUNTIF($B$2:B2351,B2351)-COUNTIFS($B$2:B2350,B2351,$E$2:E2350,"")),"")</f>
        <v>33</v>
      </c>
      <c r="G2351" s="46" t="str">
        <f>IF(F2351=1,COUNTIF($F$1:F2351,1),"")</f>
        <v/>
      </c>
      <c r="H2351" s="46">
        <f t="shared" si="112"/>
        <v>0</v>
      </c>
      <c r="I2351" s="46" t="b">
        <f t="shared" si="113"/>
        <v>0</v>
      </c>
      <c r="J2351" s="46" t="str">
        <f>IF(I2351=FALSE,"",B2351&amp;"@"&amp;COUNTIFS($B$2:B2351,B2351,$I$2:I2351,TRUE))</f>
        <v/>
      </c>
    </row>
    <row r="2352" spans="1:10">
      <c r="A2352" s="6" t="s">
        <v>1488</v>
      </c>
      <c r="B2352" s="6" t="s">
        <v>1378</v>
      </c>
      <c r="C2352" s="6">
        <v>1</v>
      </c>
      <c r="D2352" s="6">
        <v>1</v>
      </c>
      <c r="E2352" s="46" t="str">
        <f t="shared" si="111"/>
        <v>기사임</v>
      </c>
      <c r="F2352" s="81">
        <f>IF(E2352="기사임",(COUNTIF($B$2:B2352,B2352)-COUNTIFS($B$2:B2351,B2352,$E$2:E2351,"")),"")</f>
        <v>5</v>
      </c>
      <c r="G2352" s="46" t="str">
        <f>IF(F2352=1,COUNTIF($F$1:F2352,1),"")</f>
        <v/>
      </c>
      <c r="H2352" s="46">
        <f t="shared" si="112"/>
        <v>0</v>
      </c>
      <c r="I2352" s="46" t="b">
        <f t="shared" si="113"/>
        <v>0</v>
      </c>
      <c r="J2352" s="46" t="str">
        <f>IF(I2352=FALSE,"",B2352&amp;"@"&amp;COUNTIFS($B$2:B2352,B2352,$I$2:I2352,TRUE))</f>
        <v/>
      </c>
    </row>
    <row r="2353" spans="1:10">
      <c r="A2353" s="6" t="s">
        <v>1488</v>
      </c>
      <c r="B2353" s="6" t="s">
        <v>1636</v>
      </c>
      <c r="C2353" s="6">
        <v>1</v>
      </c>
      <c r="D2353" s="6">
        <v>1</v>
      </c>
      <c r="E2353" s="46" t="str">
        <f t="shared" si="111"/>
        <v>기사임</v>
      </c>
      <c r="F2353" s="81">
        <f>IF(E2353="기사임",(COUNTIF($B$2:B2353,B2353)-COUNTIFS($B$2:B2352,B2353,$E$2:E2352,"")),"")</f>
        <v>1</v>
      </c>
      <c r="G2353" s="46">
        <f>IF(F2353=1,COUNTIF($F$1:F2353,1),"")</f>
        <v>94</v>
      </c>
      <c r="H2353" s="46">
        <f t="shared" si="112"/>
        <v>0</v>
      </c>
      <c r="I2353" s="46" t="b">
        <f t="shared" si="113"/>
        <v>0</v>
      </c>
      <c r="J2353" s="46" t="str">
        <f>IF(I2353=FALSE,"",B2353&amp;"@"&amp;COUNTIFS($B$2:B2353,B2353,$I$2:I2353,TRUE))</f>
        <v/>
      </c>
    </row>
    <row r="2354" spans="1:10">
      <c r="A2354" s="6" t="s">
        <v>1480</v>
      </c>
      <c r="B2354" s="6" t="s">
        <v>682</v>
      </c>
      <c r="C2354" s="6">
        <v>1</v>
      </c>
      <c r="D2354" s="6">
        <v>2</v>
      </c>
      <c r="E2354" s="46" t="str">
        <f t="shared" si="111"/>
        <v>기사임</v>
      </c>
      <c r="F2354" s="81">
        <f>IF(E2354="기사임",(COUNTIF($B$2:B2354,B2354)-COUNTIFS($B$2:B2353,B2354,$E$2:E2353,"")),"")</f>
        <v>49</v>
      </c>
      <c r="G2354" s="46" t="str">
        <f>IF(F2354=1,COUNTIF($F$1:F2354,1),"")</f>
        <v/>
      </c>
      <c r="H2354" s="46">
        <f t="shared" si="112"/>
        <v>0</v>
      </c>
      <c r="I2354" s="46" t="b">
        <f t="shared" si="113"/>
        <v>0</v>
      </c>
      <c r="J2354" s="46" t="str">
        <f>IF(I2354=FALSE,"",B2354&amp;"@"&amp;COUNTIFS($B$2:B2354,B2354,$I$2:I2354,TRUE))</f>
        <v/>
      </c>
    </row>
    <row r="2355" spans="1:10">
      <c r="A2355" s="6" t="s">
        <v>1480</v>
      </c>
      <c r="B2355" s="6" t="s">
        <v>710</v>
      </c>
      <c r="C2355" s="6">
        <v>1</v>
      </c>
      <c r="D2355" s="6">
        <v>1</v>
      </c>
      <c r="E2355" s="46" t="str">
        <f t="shared" si="111"/>
        <v>기사임</v>
      </c>
      <c r="F2355" s="81">
        <f>IF(E2355="기사임",(COUNTIF($B$2:B2355,B2355)-COUNTIFS($B$2:B2354,B2355,$E$2:E2354,"")),"")</f>
        <v>1</v>
      </c>
      <c r="G2355" s="46">
        <f>IF(F2355=1,COUNTIF($F$1:F2355,1),"")</f>
        <v>95</v>
      </c>
      <c r="H2355" s="46">
        <f t="shared" si="112"/>
        <v>0</v>
      </c>
      <c r="I2355" s="46" t="b">
        <f t="shared" si="113"/>
        <v>0</v>
      </c>
      <c r="J2355" s="46" t="str">
        <f>IF(I2355=FALSE,"",B2355&amp;"@"&amp;COUNTIFS($B$2:B2355,B2355,$I$2:I2355,TRUE))</f>
        <v/>
      </c>
    </row>
    <row r="2356" spans="1:10">
      <c r="A2356" s="6" t="s">
        <v>1480</v>
      </c>
      <c r="B2356" s="6" t="s">
        <v>684</v>
      </c>
      <c r="C2356" s="6">
        <v>1</v>
      </c>
      <c r="D2356" s="6">
        <v>2</v>
      </c>
      <c r="E2356" s="46" t="str">
        <f t="shared" si="111"/>
        <v>기사임</v>
      </c>
      <c r="F2356" s="81">
        <f>IF(E2356="기사임",(COUNTIF($B$2:B2356,B2356)-COUNTIFS($B$2:B2355,B2356,$E$2:E2355,"")),"")</f>
        <v>38</v>
      </c>
      <c r="G2356" s="46" t="str">
        <f>IF(F2356=1,COUNTIF($F$1:F2356,1),"")</f>
        <v/>
      </c>
      <c r="H2356" s="46">
        <f t="shared" si="112"/>
        <v>1</v>
      </c>
      <c r="I2356" s="46" t="b">
        <f t="shared" si="113"/>
        <v>1</v>
      </c>
      <c r="J2356" s="46" t="str">
        <f>IF(I2356=FALSE,"",B2356&amp;"@"&amp;COUNTIFS($B$2:B2356,B2356,$I$2:I2356,TRUE))</f>
        <v>Malaysia@38</v>
      </c>
    </row>
    <row r="2357" spans="1:10">
      <c r="A2357" s="6" t="s">
        <v>1480</v>
      </c>
      <c r="B2357" s="6" t="s">
        <v>965</v>
      </c>
      <c r="C2357" s="6">
        <v>1</v>
      </c>
      <c r="D2357" s="6">
        <v>1</v>
      </c>
      <c r="E2357" s="46" t="str">
        <f t="shared" si="111"/>
        <v>기사임</v>
      </c>
      <c r="F2357" s="81">
        <f>IF(E2357="기사임",(COUNTIF($B$2:B2357,B2357)-COUNTIFS($B$2:B2356,B2357,$E$2:E2356,"")),"")</f>
        <v>1</v>
      </c>
      <c r="G2357" s="46">
        <f>IF(F2357=1,COUNTIF($F$1:F2357,1),"")</f>
        <v>96</v>
      </c>
      <c r="H2357" s="46">
        <f t="shared" si="112"/>
        <v>0</v>
      </c>
      <c r="I2357" s="46" t="b">
        <f t="shared" si="113"/>
        <v>0</v>
      </c>
      <c r="J2357" s="46" t="str">
        <f>IF(I2357=FALSE,"",B2357&amp;"@"&amp;COUNTIFS($B$2:B2357,B2357,$I$2:I2357,TRUE))</f>
        <v/>
      </c>
    </row>
    <row r="2358" spans="1:10">
      <c r="A2358" s="6" t="s">
        <v>1480</v>
      </c>
      <c r="B2358" s="6" t="s">
        <v>686</v>
      </c>
      <c r="C2358" s="6">
        <v>1</v>
      </c>
      <c r="D2358" s="6">
        <v>1</v>
      </c>
      <c r="E2358" s="46" t="str">
        <f t="shared" si="111"/>
        <v>기사임</v>
      </c>
      <c r="F2358" s="81">
        <f>IF(E2358="기사임",(COUNTIF($B$2:B2358,B2358)-COUNTIFS($B$2:B2357,B2358,$E$2:E2357,"")),"")</f>
        <v>19</v>
      </c>
      <c r="G2358" s="46" t="str">
        <f>IF(F2358=1,COUNTIF($F$1:F2358,1),"")</f>
        <v/>
      </c>
      <c r="H2358" s="46">
        <f t="shared" si="112"/>
        <v>0</v>
      </c>
      <c r="I2358" s="46" t="b">
        <f t="shared" si="113"/>
        <v>0</v>
      </c>
      <c r="J2358" s="46" t="str">
        <f>IF(I2358=FALSE,"",B2358&amp;"@"&amp;COUNTIFS($B$2:B2358,B2358,$I$2:I2358,TRUE))</f>
        <v/>
      </c>
    </row>
    <row r="2359" spans="1:10">
      <c r="A2359" s="6" t="s">
        <v>1480</v>
      </c>
      <c r="B2359" s="6" t="s">
        <v>687</v>
      </c>
      <c r="C2359" s="6">
        <v>1</v>
      </c>
      <c r="D2359" s="6">
        <v>1</v>
      </c>
      <c r="E2359" s="46" t="str">
        <f t="shared" si="111"/>
        <v>기사임</v>
      </c>
      <c r="F2359" s="81">
        <f>IF(E2359="기사임",(COUNTIF($B$2:B2359,B2359)-COUNTIFS($B$2:B2358,B2359,$E$2:E2358,"")),"")</f>
        <v>27</v>
      </c>
      <c r="G2359" s="46" t="str">
        <f>IF(F2359=1,COUNTIF($F$1:F2359,1),"")</f>
        <v/>
      </c>
      <c r="H2359" s="46">
        <f t="shared" si="112"/>
        <v>0</v>
      </c>
      <c r="I2359" s="46" t="b">
        <f t="shared" si="113"/>
        <v>0</v>
      </c>
      <c r="J2359" s="46" t="str">
        <f>IF(I2359=FALSE,"",B2359&amp;"@"&amp;COUNTIFS($B$2:B2359,B2359,$I$2:I2359,TRUE))</f>
        <v/>
      </c>
    </row>
    <row r="2360" spans="1:10">
      <c r="A2360" s="6" t="s">
        <v>1480</v>
      </c>
      <c r="B2360" s="6" t="s">
        <v>695</v>
      </c>
      <c r="C2360" s="6">
        <v>1</v>
      </c>
      <c r="D2360" s="6">
        <v>1</v>
      </c>
      <c r="E2360" s="46" t="str">
        <f t="shared" si="111"/>
        <v>기사임</v>
      </c>
      <c r="F2360" s="81">
        <f>IF(E2360="기사임",(COUNTIF($B$2:B2360,B2360)-COUNTIFS($B$2:B2359,B2360,$E$2:E2359,"")),"")</f>
        <v>39</v>
      </c>
      <c r="G2360" s="46" t="str">
        <f>IF(F2360=1,COUNTIF($F$1:F2360,1),"")</f>
        <v/>
      </c>
      <c r="H2360" s="46">
        <f t="shared" si="112"/>
        <v>0</v>
      </c>
      <c r="I2360" s="46" t="b">
        <f t="shared" si="113"/>
        <v>0</v>
      </c>
      <c r="J2360" s="46" t="str">
        <f>IF(I2360=FALSE,"",B2360&amp;"@"&amp;COUNTIFS($B$2:B2360,B2360,$I$2:I2360,TRUE))</f>
        <v/>
      </c>
    </row>
    <row r="2361" spans="1:10">
      <c r="A2361" s="6" t="s">
        <v>1481</v>
      </c>
      <c r="B2361" s="6" t="s">
        <v>683</v>
      </c>
      <c r="C2361" s="6">
        <v>1</v>
      </c>
      <c r="D2361" s="6">
        <v>1</v>
      </c>
      <c r="E2361" s="46" t="str">
        <f t="shared" si="111"/>
        <v>기사임</v>
      </c>
      <c r="F2361" s="81">
        <f>IF(E2361="기사임",(COUNTIF($B$2:B2361,B2361)-COUNTIFS($B$2:B2360,B2361,$E$2:E2360,"")),"")</f>
        <v>39</v>
      </c>
      <c r="G2361" s="46" t="str">
        <f>IF(F2361=1,COUNTIF($F$1:F2361,1),"")</f>
        <v/>
      </c>
      <c r="H2361" s="46">
        <f t="shared" si="112"/>
        <v>0</v>
      </c>
      <c r="I2361" s="46" t="b">
        <f t="shared" si="113"/>
        <v>0</v>
      </c>
      <c r="J2361" s="46" t="str">
        <f>IF(I2361=FALSE,"",B2361&amp;"@"&amp;COUNTIFS($B$2:B2361,B2361,$I$2:I2361,TRUE))</f>
        <v/>
      </c>
    </row>
    <row r="2362" spans="1:10">
      <c r="A2362" s="6" t="s">
        <v>1481</v>
      </c>
      <c r="B2362" s="6" t="s">
        <v>688</v>
      </c>
      <c r="C2362" s="6">
        <v>1</v>
      </c>
      <c r="D2362" s="6">
        <v>1</v>
      </c>
      <c r="E2362" s="46" t="str">
        <f t="shared" si="111"/>
        <v>기사임</v>
      </c>
      <c r="F2362" s="81">
        <f>IF(E2362="기사임",(COUNTIF($B$2:B2362,B2362)-COUNTIFS($B$2:B2361,B2362,$E$2:E2361,"")),"")</f>
        <v>80</v>
      </c>
      <c r="G2362" s="46" t="str">
        <f>IF(F2362=1,COUNTIF($F$1:F2362,1),"")</f>
        <v/>
      </c>
      <c r="H2362" s="46">
        <f t="shared" si="112"/>
        <v>0</v>
      </c>
      <c r="I2362" s="46" t="b">
        <f t="shared" si="113"/>
        <v>0</v>
      </c>
      <c r="J2362" s="46" t="str">
        <f>IF(I2362=FALSE,"",B2362&amp;"@"&amp;COUNTIFS($B$2:B2362,B2362,$I$2:I2362,TRUE))</f>
        <v/>
      </c>
    </row>
    <row r="2363" spans="1:10">
      <c r="A2363" s="6" t="s">
        <v>1481</v>
      </c>
      <c r="B2363" s="6" t="s">
        <v>680</v>
      </c>
      <c r="C2363" s="6">
        <v>1</v>
      </c>
      <c r="D2363" s="6">
        <v>2</v>
      </c>
      <c r="E2363" s="46" t="str">
        <f t="shared" si="111"/>
        <v>기사임</v>
      </c>
      <c r="F2363" s="81">
        <f>IF(E2363="기사임",(COUNTIF($B$2:B2363,B2363)-COUNTIFS($B$2:B2362,B2363,$E$2:E2362,"")),"")</f>
        <v>133</v>
      </c>
      <c r="G2363" s="46" t="str">
        <f>IF(F2363=1,COUNTIF($F$1:F2363,1),"")</f>
        <v/>
      </c>
      <c r="H2363" s="46">
        <f t="shared" si="112"/>
        <v>0</v>
      </c>
      <c r="I2363" s="46" t="b">
        <f t="shared" si="113"/>
        <v>0</v>
      </c>
      <c r="J2363" s="46" t="str">
        <f>IF(I2363=FALSE,"",B2363&amp;"@"&amp;COUNTIFS($B$2:B2363,B2363,$I$2:I2363,TRUE))</f>
        <v/>
      </c>
    </row>
    <row r="2364" spans="1:10">
      <c r="A2364" s="6" t="s">
        <v>1492</v>
      </c>
      <c r="B2364" s="6" t="s">
        <v>691</v>
      </c>
      <c r="C2364" s="6">
        <v>1</v>
      </c>
      <c r="D2364" s="6">
        <v>1</v>
      </c>
      <c r="E2364" s="46" t="str">
        <f t="shared" si="111"/>
        <v>기사임</v>
      </c>
      <c r="F2364" s="81">
        <f>IF(E2364="기사임",(COUNTIF($B$2:B2364,B2364)-COUNTIFS($B$2:B2363,B2364,$E$2:E2363,"")),"")</f>
        <v>35</v>
      </c>
      <c r="G2364" s="46" t="str">
        <f>IF(F2364=1,COUNTIF($F$1:F2364,1),"")</f>
        <v/>
      </c>
      <c r="H2364" s="46">
        <f t="shared" si="112"/>
        <v>0</v>
      </c>
      <c r="I2364" s="46" t="b">
        <f t="shared" si="113"/>
        <v>0</v>
      </c>
      <c r="J2364" s="46" t="str">
        <f>IF(I2364=FALSE,"",B2364&amp;"@"&amp;COUNTIFS($B$2:B2364,B2364,$I$2:I2364,TRUE))</f>
        <v/>
      </c>
    </row>
    <row r="2365" spans="1:10">
      <c r="A2365" s="6" t="s">
        <v>1492</v>
      </c>
      <c r="B2365" s="6" t="s">
        <v>683</v>
      </c>
      <c r="C2365" s="6">
        <v>1</v>
      </c>
      <c r="D2365" s="6">
        <v>1</v>
      </c>
      <c r="E2365" s="46" t="str">
        <f t="shared" si="111"/>
        <v>기사임</v>
      </c>
      <c r="F2365" s="81">
        <f>IF(E2365="기사임",(COUNTIF($B$2:B2365,B2365)-COUNTIFS($B$2:B2364,B2365,$E$2:E2364,"")),"")</f>
        <v>40</v>
      </c>
      <c r="G2365" s="46" t="str">
        <f>IF(F2365=1,COUNTIF($F$1:F2365,1),"")</f>
        <v/>
      </c>
      <c r="H2365" s="46">
        <f t="shared" si="112"/>
        <v>0</v>
      </c>
      <c r="I2365" s="46" t="b">
        <f t="shared" si="113"/>
        <v>0</v>
      </c>
      <c r="J2365" s="46" t="str">
        <f>IF(I2365=FALSE,"",B2365&amp;"@"&amp;COUNTIFS($B$2:B2365,B2365,$I$2:I2365,TRUE))</f>
        <v/>
      </c>
    </row>
    <row r="2366" spans="1:10">
      <c r="A2366" s="6" t="s">
        <v>1492</v>
      </c>
      <c r="B2366" s="6" t="s">
        <v>1686</v>
      </c>
      <c r="C2366" s="6">
        <v>1</v>
      </c>
      <c r="D2366" s="6">
        <v>1</v>
      </c>
      <c r="E2366" s="46" t="str">
        <f t="shared" si="111"/>
        <v>기사임</v>
      </c>
      <c r="F2366" s="81">
        <f>IF(E2366="기사임",(COUNTIF($B$2:B2366,B2366)-COUNTIFS($B$2:B2365,B2366,$E$2:E2365,"")),"")</f>
        <v>2</v>
      </c>
      <c r="G2366" s="46" t="str">
        <f>IF(F2366=1,COUNTIF($F$1:F2366,1),"")</f>
        <v/>
      </c>
      <c r="H2366" s="46">
        <f t="shared" si="112"/>
        <v>0</v>
      </c>
      <c r="I2366" s="46" t="b">
        <f t="shared" si="113"/>
        <v>0</v>
      </c>
      <c r="J2366" s="46" t="str">
        <f>IF(I2366=FALSE,"",B2366&amp;"@"&amp;COUNTIFS($B$2:B2366,B2366,$I$2:I2366,TRUE))</f>
        <v/>
      </c>
    </row>
    <row r="2367" spans="1:10">
      <c r="A2367" s="6" t="s">
        <v>1492</v>
      </c>
      <c r="B2367" s="6" t="s">
        <v>728</v>
      </c>
      <c r="C2367" s="6">
        <v>1</v>
      </c>
      <c r="D2367" s="6">
        <v>1</v>
      </c>
      <c r="E2367" s="46" t="str">
        <f t="shared" si="111"/>
        <v>기사임</v>
      </c>
      <c r="F2367" s="81">
        <f>IF(E2367="기사임",(COUNTIF($B$2:B2367,B2367)-COUNTIFS($B$2:B2366,B2367,$E$2:E2366,"")),"")</f>
        <v>2</v>
      </c>
      <c r="G2367" s="46" t="str">
        <f>IF(F2367=1,COUNTIF($F$1:F2367,1),"")</f>
        <v/>
      </c>
      <c r="H2367" s="46">
        <f t="shared" si="112"/>
        <v>0</v>
      </c>
      <c r="I2367" s="46" t="b">
        <f t="shared" si="113"/>
        <v>0</v>
      </c>
      <c r="J2367" s="46" t="str">
        <f>IF(I2367=FALSE,"",B2367&amp;"@"&amp;COUNTIFS($B$2:B2367,B2367,$I$2:I2367,TRUE))</f>
        <v/>
      </c>
    </row>
    <row r="2368" spans="1:10">
      <c r="A2368" s="6" t="s">
        <v>1492</v>
      </c>
      <c r="B2368" s="6" t="s">
        <v>720</v>
      </c>
      <c r="C2368" s="6">
        <v>1</v>
      </c>
      <c r="D2368" s="6">
        <v>1</v>
      </c>
      <c r="E2368" s="46" t="str">
        <f t="shared" si="111"/>
        <v>기사임</v>
      </c>
      <c r="F2368" s="81">
        <f>IF(E2368="기사임",(COUNTIF($B$2:B2368,B2368)-COUNTIFS($B$2:B2367,B2368,$E$2:E2367,"")),"")</f>
        <v>6</v>
      </c>
      <c r="G2368" s="46" t="str">
        <f>IF(F2368=1,COUNTIF($F$1:F2368,1),"")</f>
        <v/>
      </c>
      <c r="H2368" s="46">
        <f t="shared" si="112"/>
        <v>0</v>
      </c>
      <c r="I2368" s="46" t="b">
        <f t="shared" si="113"/>
        <v>0</v>
      </c>
      <c r="J2368" s="46" t="str">
        <f>IF(I2368=FALSE,"",B2368&amp;"@"&amp;COUNTIFS($B$2:B2368,B2368,$I$2:I2368,TRUE))</f>
        <v/>
      </c>
    </row>
    <row r="2369" spans="1:10">
      <c r="A2369" s="6" t="s">
        <v>1492</v>
      </c>
      <c r="B2369" s="6" t="s">
        <v>695</v>
      </c>
      <c r="C2369" s="6">
        <v>1</v>
      </c>
      <c r="D2369" s="6">
        <v>1</v>
      </c>
      <c r="E2369" s="46" t="str">
        <f t="shared" si="111"/>
        <v>기사임</v>
      </c>
      <c r="F2369" s="81">
        <f>IF(E2369="기사임",(COUNTIF($B$2:B2369,B2369)-COUNTIFS($B$2:B2368,B2369,$E$2:E2368,"")),"")</f>
        <v>40</v>
      </c>
      <c r="G2369" s="46" t="str">
        <f>IF(F2369=1,COUNTIF($F$1:F2369,1),"")</f>
        <v/>
      </c>
      <c r="H2369" s="46">
        <f t="shared" si="112"/>
        <v>0</v>
      </c>
      <c r="I2369" s="46" t="b">
        <f t="shared" si="113"/>
        <v>0</v>
      </c>
      <c r="J2369" s="46" t="str">
        <f>IF(I2369=FALSE,"",B2369&amp;"@"&amp;COUNTIFS($B$2:B2369,B2369,$I$2:I2369,TRUE))</f>
        <v/>
      </c>
    </row>
    <row r="2370" spans="1:10">
      <c r="A2370" s="6" t="s">
        <v>1492</v>
      </c>
      <c r="B2370" s="6" t="s">
        <v>690</v>
      </c>
      <c r="C2370" s="6">
        <v>1</v>
      </c>
      <c r="D2370" s="6">
        <v>1</v>
      </c>
      <c r="E2370" s="46" t="str">
        <f t="shared" ref="E2370:E2433" si="114">IF(AND(LEFT(A2370,17)="/global/archives/",ISNUMBER(_xlfn.NUMBERVALUE(MID(A2370,18,1))),ISERROR(FIND("ckattempt",A2370)),ISERROR(FIND("preview",A2370))),"기사임","")</f>
        <v>기사임</v>
      </c>
      <c r="F2370" s="81">
        <f>IF(E2370="기사임",(COUNTIF($B$2:B2370,B2370)-COUNTIFS($B$2:B2369,B2370,$E$2:E2369,"")),"")</f>
        <v>89</v>
      </c>
      <c r="G2370" s="46" t="str">
        <f>IF(F2370=1,COUNTIF($F$1:F2370,1),"")</f>
        <v/>
      </c>
      <c r="H2370" s="46">
        <f t="shared" ref="H2370:H2433" si="115">COUNTIF($L$2:$L$4,B2370)</f>
        <v>0</v>
      </c>
      <c r="I2370" s="46" t="b">
        <f t="shared" si="113"/>
        <v>0</v>
      </c>
      <c r="J2370" s="46" t="str">
        <f>IF(I2370=FALSE,"",B2370&amp;"@"&amp;COUNTIFS($B$2:B2370,B2370,$I$2:I2370,TRUE))</f>
        <v/>
      </c>
    </row>
    <row r="2371" spans="1:10">
      <c r="A2371" s="6" t="s">
        <v>1489</v>
      </c>
      <c r="B2371" s="6" t="s">
        <v>692</v>
      </c>
      <c r="C2371" s="6">
        <v>1</v>
      </c>
      <c r="D2371" s="6">
        <v>1</v>
      </c>
      <c r="E2371" s="46" t="str">
        <f t="shared" si="114"/>
        <v>기사임</v>
      </c>
      <c r="F2371" s="81">
        <f>IF(E2371="기사임",(COUNTIF($B$2:B2371,B2371)-COUNTIFS($B$2:B2370,B2371,$E$2:E2370,"")),"")</f>
        <v>11</v>
      </c>
      <c r="G2371" s="46" t="str">
        <f>IF(F2371=1,COUNTIF($F$1:F2371,1),"")</f>
        <v/>
      </c>
      <c r="H2371" s="46">
        <f t="shared" si="115"/>
        <v>0</v>
      </c>
      <c r="I2371" s="46" t="b">
        <f t="shared" ref="I2371:I2434" si="116">AND(H2371=1,F2371&gt;=1,F2371&lt;&gt;"")</f>
        <v>0</v>
      </c>
      <c r="J2371" s="46" t="str">
        <f>IF(I2371=FALSE,"",B2371&amp;"@"&amp;COUNTIFS($B$2:B2371,B2371,$I$2:I2371,TRUE))</f>
        <v/>
      </c>
    </row>
    <row r="2372" spans="1:10">
      <c r="A2372" s="6" t="s">
        <v>1489</v>
      </c>
      <c r="B2372" s="6" t="s">
        <v>719</v>
      </c>
      <c r="C2372" s="6">
        <v>1</v>
      </c>
      <c r="D2372" s="6">
        <v>1</v>
      </c>
      <c r="E2372" s="46" t="str">
        <f t="shared" si="114"/>
        <v>기사임</v>
      </c>
      <c r="F2372" s="81">
        <f>IF(E2372="기사임",(COUNTIF($B$2:B2372,B2372)-COUNTIFS($B$2:B2371,B2372,$E$2:E2371,"")),"")</f>
        <v>3</v>
      </c>
      <c r="G2372" s="46" t="str">
        <f>IF(F2372=1,COUNTIF($F$1:F2372,1),"")</f>
        <v/>
      </c>
      <c r="H2372" s="46">
        <f t="shared" si="115"/>
        <v>0</v>
      </c>
      <c r="I2372" s="46" t="b">
        <f t="shared" si="116"/>
        <v>0</v>
      </c>
      <c r="J2372" s="46" t="str">
        <f>IF(I2372=FALSE,"",B2372&amp;"@"&amp;COUNTIFS($B$2:B2372,B2372,$I$2:I2372,TRUE))</f>
        <v/>
      </c>
    </row>
    <row r="2373" spans="1:10">
      <c r="A2373" s="6" t="s">
        <v>1489</v>
      </c>
      <c r="B2373" s="6" t="s">
        <v>1265</v>
      </c>
      <c r="C2373" s="6">
        <v>1</v>
      </c>
      <c r="D2373" s="6">
        <v>1</v>
      </c>
      <c r="E2373" s="46" t="str">
        <f t="shared" si="114"/>
        <v>기사임</v>
      </c>
      <c r="F2373" s="81">
        <f>IF(E2373="기사임",(COUNTIF($B$2:B2373,B2373)-COUNTIFS($B$2:B2372,B2373,$E$2:E2372,"")),"")</f>
        <v>2</v>
      </c>
      <c r="G2373" s="46" t="str">
        <f>IF(F2373=1,COUNTIF($F$1:F2373,1),"")</f>
        <v/>
      </c>
      <c r="H2373" s="46">
        <f t="shared" si="115"/>
        <v>0</v>
      </c>
      <c r="I2373" s="46" t="b">
        <f t="shared" si="116"/>
        <v>0</v>
      </c>
      <c r="J2373" s="46" t="str">
        <f>IF(I2373=FALSE,"",B2373&amp;"@"&amp;COUNTIFS($B$2:B2373,B2373,$I$2:I2373,TRUE))</f>
        <v/>
      </c>
    </row>
    <row r="2374" spans="1:10">
      <c r="A2374" s="6" t="s">
        <v>1489</v>
      </c>
      <c r="B2374" s="6" t="s">
        <v>684</v>
      </c>
      <c r="C2374" s="6">
        <v>1</v>
      </c>
      <c r="D2374" s="6">
        <v>1</v>
      </c>
      <c r="E2374" s="46" t="str">
        <f t="shared" si="114"/>
        <v>기사임</v>
      </c>
      <c r="F2374" s="81">
        <f>IF(E2374="기사임",(COUNTIF($B$2:B2374,B2374)-COUNTIFS($B$2:B2373,B2374,$E$2:E2373,"")),"")</f>
        <v>39</v>
      </c>
      <c r="G2374" s="46" t="str">
        <f>IF(F2374=1,COUNTIF($F$1:F2374,1),"")</f>
        <v/>
      </c>
      <c r="H2374" s="46">
        <f t="shared" si="115"/>
        <v>1</v>
      </c>
      <c r="I2374" s="46" t="b">
        <f t="shared" si="116"/>
        <v>1</v>
      </c>
      <c r="J2374" s="46" t="str">
        <f>IF(I2374=FALSE,"",B2374&amp;"@"&amp;COUNTIFS($B$2:B2374,B2374,$I$2:I2374,TRUE))</f>
        <v>Malaysia@39</v>
      </c>
    </row>
    <row r="2375" spans="1:10">
      <c r="A2375" s="6" t="s">
        <v>1489</v>
      </c>
      <c r="B2375" s="6" t="s">
        <v>687</v>
      </c>
      <c r="C2375" s="6">
        <v>1</v>
      </c>
      <c r="D2375" s="6">
        <v>1</v>
      </c>
      <c r="E2375" s="46" t="str">
        <f t="shared" si="114"/>
        <v>기사임</v>
      </c>
      <c r="F2375" s="81">
        <f>IF(E2375="기사임",(COUNTIF($B$2:B2375,B2375)-COUNTIFS($B$2:B2374,B2375,$E$2:E2374,"")),"")</f>
        <v>28</v>
      </c>
      <c r="G2375" s="46" t="str">
        <f>IF(F2375=1,COUNTIF($F$1:F2375,1),"")</f>
        <v/>
      </c>
      <c r="H2375" s="46">
        <f t="shared" si="115"/>
        <v>0</v>
      </c>
      <c r="I2375" s="46" t="b">
        <f t="shared" si="116"/>
        <v>0</v>
      </c>
      <c r="J2375" s="46" t="str">
        <f>IF(I2375=FALSE,"",B2375&amp;"@"&amp;COUNTIFS($B$2:B2375,B2375,$I$2:I2375,TRUE))</f>
        <v/>
      </c>
    </row>
    <row r="2376" spans="1:10">
      <c r="A2376" s="6" t="s">
        <v>1489</v>
      </c>
      <c r="B2376" s="6" t="s">
        <v>698</v>
      </c>
      <c r="C2376" s="6">
        <v>1</v>
      </c>
      <c r="D2376" s="6">
        <v>1</v>
      </c>
      <c r="E2376" s="46" t="str">
        <f t="shared" si="114"/>
        <v>기사임</v>
      </c>
      <c r="F2376" s="81">
        <f>IF(E2376="기사임",(COUNTIF($B$2:B2376,B2376)-COUNTIFS($B$2:B2375,B2376,$E$2:E2375,"")),"")</f>
        <v>34</v>
      </c>
      <c r="G2376" s="46" t="str">
        <f>IF(F2376=1,COUNTIF($F$1:F2376,1),"")</f>
        <v/>
      </c>
      <c r="H2376" s="46">
        <f t="shared" si="115"/>
        <v>0</v>
      </c>
      <c r="I2376" s="46" t="b">
        <f t="shared" si="116"/>
        <v>0</v>
      </c>
      <c r="J2376" s="46" t="str">
        <f>IF(I2376=FALSE,"",B2376&amp;"@"&amp;COUNTIFS($B$2:B2376,B2376,$I$2:I2376,TRUE))</f>
        <v/>
      </c>
    </row>
    <row r="2377" spans="1:10">
      <c r="A2377" s="6" t="s">
        <v>1489</v>
      </c>
      <c r="B2377" s="6" t="s">
        <v>695</v>
      </c>
      <c r="C2377" s="6">
        <v>1</v>
      </c>
      <c r="D2377" s="6">
        <v>1</v>
      </c>
      <c r="E2377" s="46" t="str">
        <f t="shared" si="114"/>
        <v>기사임</v>
      </c>
      <c r="F2377" s="81">
        <f>IF(E2377="기사임",(COUNTIF($B$2:B2377,B2377)-COUNTIFS($B$2:B2376,B2377,$E$2:E2376,"")),"")</f>
        <v>41</v>
      </c>
      <c r="G2377" s="46" t="str">
        <f>IF(F2377=1,COUNTIF($F$1:F2377,1),"")</f>
        <v/>
      </c>
      <c r="H2377" s="46">
        <f t="shared" si="115"/>
        <v>0</v>
      </c>
      <c r="I2377" s="46" t="b">
        <f t="shared" si="116"/>
        <v>0</v>
      </c>
      <c r="J2377" s="46" t="str">
        <f>IF(I2377=FALSE,"",B2377&amp;"@"&amp;COUNTIFS($B$2:B2377,B2377,$I$2:I2377,TRUE))</f>
        <v/>
      </c>
    </row>
    <row r="2378" spans="1:10">
      <c r="A2378" s="6" t="s">
        <v>1479</v>
      </c>
      <c r="B2378" s="6" t="s">
        <v>721</v>
      </c>
      <c r="C2378" s="6">
        <v>1</v>
      </c>
      <c r="D2378" s="6">
        <v>1</v>
      </c>
      <c r="E2378" s="46" t="str">
        <f t="shared" si="114"/>
        <v>기사임</v>
      </c>
      <c r="F2378" s="81">
        <f>IF(E2378="기사임",(COUNTIF($B$2:B2378,B2378)-COUNTIFS($B$2:B2377,B2378,$E$2:E2377,"")),"")</f>
        <v>17</v>
      </c>
      <c r="G2378" s="46" t="str">
        <f>IF(F2378=1,COUNTIF($F$1:F2378,1),"")</f>
        <v/>
      </c>
      <c r="H2378" s="46">
        <f t="shared" si="115"/>
        <v>0</v>
      </c>
      <c r="I2378" s="46" t="b">
        <f t="shared" si="116"/>
        <v>0</v>
      </c>
      <c r="J2378" s="46" t="str">
        <f>IF(I2378=FALSE,"",B2378&amp;"@"&amp;COUNTIFS($B$2:B2378,B2378,$I$2:I2378,TRUE))</f>
        <v/>
      </c>
    </row>
    <row r="2379" spans="1:10">
      <c r="A2379" s="6" t="s">
        <v>1479</v>
      </c>
      <c r="B2379" s="6" t="s">
        <v>705</v>
      </c>
      <c r="C2379" s="6">
        <v>1</v>
      </c>
      <c r="D2379" s="6">
        <v>1</v>
      </c>
      <c r="E2379" s="46" t="str">
        <f t="shared" si="114"/>
        <v>기사임</v>
      </c>
      <c r="F2379" s="81">
        <f>IF(E2379="기사임",(COUNTIF($B$2:B2379,B2379)-COUNTIFS($B$2:B2378,B2379,$E$2:E2378,"")),"")</f>
        <v>5</v>
      </c>
      <c r="G2379" s="46" t="str">
        <f>IF(F2379=1,COUNTIF($F$1:F2379,1),"")</f>
        <v/>
      </c>
      <c r="H2379" s="46">
        <f t="shared" si="115"/>
        <v>0</v>
      </c>
      <c r="I2379" s="46" t="b">
        <f t="shared" si="116"/>
        <v>0</v>
      </c>
      <c r="J2379" s="46" t="str">
        <f>IF(I2379=FALSE,"",B2379&amp;"@"&amp;COUNTIFS($B$2:B2379,B2379,$I$2:I2379,TRUE))</f>
        <v/>
      </c>
    </row>
    <row r="2380" spans="1:10">
      <c r="A2380" s="6" t="s">
        <v>1479</v>
      </c>
      <c r="B2380" s="6" t="s">
        <v>722</v>
      </c>
      <c r="C2380" s="6">
        <v>1</v>
      </c>
      <c r="D2380" s="6">
        <v>2</v>
      </c>
      <c r="E2380" s="46" t="str">
        <f t="shared" si="114"/>
        <v>기사임</v>
      </c>
      <c r="F2380" s="81">
        <f>IF(E2380="기사임",(COUNTIF($B$2:B2380,B2380)-COUNTIFS($B$2:B2379,B2380,$E$2:E2379,"")),"")</f>
        <v>6</v>
      </c>
      <c r="G2380" s="46" t="str">
        <f>IF(F2380=1,COUNTIF($F$1:F2380,1),"")</f>
        <v/>
      </c>
      <c r="H2380" s="46">
        <f t="shared" si="115"/>
        <v>0</v>
      </c>
      <c r="I2380" s="46" t="b">
        <f t="shared" si="116"/>
        <v>0</v>
      </c>
      <c r="J2380" s="46" t="str">
        <f>IF(I2380=FALSE,"",B2380&amp;"@"&amp;COUNTIFS($B$2:B2380,B2380,$I$2:I2380,TRUE))</f>
        <v/>
      </c>
    </row>
    <row r="2381" spans="1:10">
      <c r="A2381" s="6" t="s">
        <v>1479</v>
      </c>
      <c r="B2381" s="6" t="s">
        <v>733</v>
      </c>
      <c r="C2381" s="6">
        <v>1</v>
      </c>
      <c r="D2381" s="6">
        <v>1</v>
      </c>
      <c r="E2381" s="46" t="str">
        <f t="shared" si="114"/>
        <v>기사임</v>
      </c>
      <c r="F2381" s="81">
        <f>IF(E2381="기사임",(COUNTIF($B$2:B2381,B2381)-COUNTIFS($B$2:B2380,B2381,$E$2:E2380,"")),"")</f>
        <v>3</v>
      </c>
      <c r="G2381" s="46" t="str">
        <f>IF(F2381=1,COUNTIF($F$1:F2381,1),"")</f>
        <v/>
      </c>
      <c r="H2381" s="46">
        <f t="shared" si="115"/>
        <v>0</v>
      </c>
      <c r="I2381" s="46" t="b">
        <f t="shared" si="116"/>
        <v>0</v>
      </c>
      <c r="J2381" s="46" t="str">
        <f>IF(I2381=FALSE,"",B2381&amp;"@"&amp;COUNTIFS($B$2:B2381,B2381,$I$2:I2381,TRUE))</f>
        <v/>
      </c>
    </row>
    <row r="2382" spans="1:10">
      <c r="A2382" s="6" t="s">
        <v>1479</v>
      </c>
      <c r="B2382" s="6" t="s">
        <v>683</v>
      </c>
      <c r="C2382" s="6">
        <v>1</v>
      </c>
      <c r="D2382" s="6">
        <v>1</v>
      </c>
      <c r="E2382" s="46" t="str">
        <f t="shared" si="114"/>
        <v>기사임</v>
      </c>
      <c r="F2382" s="81">
        <f>IF(E2382="기사임",(COUNTIF($B$2:B2382,B2382)-COUNTIFS($B$2:B2381,B2382,$E$2:E2381,"")),"")</f>
        <v>41</v>
      </c>
      <c r="G2382" s="46" t="str">
        <f>IF(F2382=1,COUNTIF($F$1:F2382,1),"")</f>
        <v/>
      </c>
      <c r="H2382" s="46">
        <f t="shared" si="115"/>
        <v>0</v>
      </c>
      <c r="I2382" s="46" t="b">
        <f t="shared" si="116"/>
        <v>0</v>
      </c>
      <c r="J2382" s="46" t="str">
        <f>IF(I2382=FALSE,"",B2382&amp;"@"&amp;COUNTIFS($B$2:B2382,B2382,$I$2:I2382,TRUE))</f>
        <v/>
      </c>
    </row>
    <row r="2383" spans="1:10">
      <c r="A2383" s="6" t="s">
        <v>1479</v>
      </c>
      <c r="B2383" s="6" t="s">
        <v>731</v>
      </c>
      <c r="C2383" s="6">
        <v>1</v>
      </c>
      <c r="D2383" s="6">
        <v>1</v>
      </c>
      <c r="E2383" s="46" t="str">
        <f t="shared" si="114"/>
        <v>기사임</v>
      </c>
      <c r="F2383" s="81">
        <f>IF(E2383="기사임",(COUNTIF($B$2:B2383,B2383)-COUNTIFS($B$2:B2382,B2383,$E$2:E2382,"")),"")</f>
        <v>3</v>
      </c>
      <c r="G2383" s="46" t="str">
        <f>IF(F2383=1,COUNTIF($F$1:F2383,1),"")</f>
        <v/>
      </c>
      <c r="H2383" s="46">
        <f t="shared" si="115"/>
        <v>0</v>
      </c>
      <c r="I2383" s="46" t="b">
        <f t="shared" si="116"/>
        <v>0</v>
      </c>
      <c r="J2383" s="46" t="str">
        <f>IF(I2383=FALSE,"",B2383&amp;"@"&amp;COUNTIFS($B$2:B2383,B2383,$I$2:I2383,TRUE))</f>
        <v/>
      </c>
    </row>
    <row r="2384" spans="1:10">
      <c r="A2384" s="6" t="s">
        <v>1479</v>
      </c>
      <c r="B2384" s="6" t="s">
        <v>685</v>
      </c>
      <c r="C2384" s="6">
        <v>1</v>
      </c>
      <c r="D2384" s="6">
        <v>1</v>
      </c>
      <c r="E2384" s="46" t="str">
        <f t="shared" si="114"/>
        <v>기사임</v>
      </c>
      <c r="F2384" s="81">
        <f>IF(E2384="기사임",(COUNTIF($B$2:B2384,B2384)-COUNTIFS($B$2:B2383,B2384,$E$2:E2383,"")),"")</f>
        <v>43</v>
      </c>
      <c r="G2384" s="46" t="str">
        <f>IF(F2384=1,COUNTIF($F$1:F2384,1),"")</f>
        <v/>
      </c>
      <c r="H2384" s="46">
        <f t="shared" si="115"/>
        <v>0</v>
      </c>
      <c r="I2384" s="46" t="b">
        <f t="shared" si="116"/>
        <v>0</v>
      </c>
      <c r="J2384" s="46" t="str">
        <f>IF(I2384=FALSE,"",B2384&amp;"@"&amp;COUNTIFS($B$2:B2384,B2384,$I$2:I2384,TRUE))</f>
        <v/>
      </c>
    </row>
    <row r="2385" spans="1:10">
      <c r="A2385" s="6" t="s">
        <v>1479</v>
      </c>
      <c r="B2385" s="6" t="s">
        <v>725</v>
      </c>
      <c r="C2385" s="6">
        <v>1</v>
      </c>
      <c r="D2385" s="6">
        <v>1</v>
      </c>
      <c r="E2385" s="46" t="str">
        <f t="shared" si="114"/>
        <v>기사임</v>
      </c>
      <c r="F2385" s="81">
        <f>IF(E2385="기사임",(COUNTIF($B$2:B2385,B2385)-COUNTIFS($B$2:B2384,B2385,$E$2:E2384,"")),"")</f>
        <v>13</v>
      </c>
      <c r="G2385" s="46" t="str">
        <f>IF(F2385=1,COUNTIF($F$1:F2385,1),"")</f>
        <v/>
      </c>
      <c r="H2385" s="46">
        <f t="shared" si="115"/>
        <v>0</v>
      </c>
      <c r="I2385" s="46" t="b">
        <f t="shared" si="116"/>
        <v>0</v>
      </c>
      <c r="J2385" s="46" t="str">
        <f>IF(I2385=FALSE,"",B2385&amp;"@"&amp;COUNTIFS($B$2:B2385,B2385,$I$2:I2385,TRUE))</f>
        <v/>
      </c>
    </row>
    <row r="2386" spans="1:10">
      <c r="A2386" s="6" t="s">
        <v>1479</v>
      </c>
      <c r="B2386" s="6" t="s">
        <v>697</v>
      </c>
      <c r="C2386" s="6">
        <v>1</v>
      </c>
      <c r="D2386" s="6">
        <v>1</v>
      </c>
      <c r="E2386" s="46" t="str">
        <f t="shared" si="114"/>
        <v>기사임</v>
      </c>
      <c r="F2386" s="81">
        <f>IF(E2386="기사임",(COUNTIF($B$2:B2386,B2386)-COUNTIFS($B$2:B2385,B2386,$E$2:E2385,"")),"")</f>
        <v>14</v>
      </c>
      <c r="G2386" s="46" t="str">
        <f>IF(F2386=1,COUNTIF($F$1:F2386,1),"")</f>
        <v/>
      </c>
      <c r="H2386" s="46">
        <f t="shared" si="115"/>
        <v>0</v>
      </c>
      <c r="I2386" s="46" t="b">
        <f t="shared" si="116"/>
        <v>0</v>
      </c>
      <c r="J2386" s="46" t="str">
        <f>IF(I2386=FALSE,"",B2386&amp;"@"&amp;COUNTIFS($B$2:B2386,B2386,$I$2:I2386,TRUE))</f>
        <v/>
      </c>
    </row>
    <row r="2387" spans="1:10">
      <c r="A2387" s="6" t="s">
        <v>1479</v>
      </c>
      <c r="B2387" s="6" t="s">
        <v>678</v>
      </c>
      <c r="C2387" s="6">
        <v>1</v>
      </c>
      <c r="D2387" s="6">
        <v>1</v>
      </c>
      <c r="E2387" s="46" t="str">
        <f t="shared" si="114"/>
        <v>기사임</v>
      </c>
      <c r="F2387" s="81">
        <f>IF(E2387="기사임",(COUNTIF($B$2:B2387,B2387)-COUNTIFS($B$2:B2386,B2387,$E$2:E2386,"")),"")</f>
        <v>101</v>
      </c>
      <c r="G2387" s="46" t="str">
        <f>IF(F2387=1,COUNTIF($F$1:F2387,1),"")</f>
        <v/>
      </c>
      <c r="H2387" s="46">
        <f t="shared" si="115"/>
        <v>0</v>
      </c>
      <c r="I2387" s="46" t="b">
        <f t="shared" si="116"/>
        <v>0</v>
      </c>
      <c r="J2387" s="46" t="str">
        <f>IF(I2387=FALSE,"",B2387&amp;"@"&amp;COUNTIFS($B$2:B2387,B2387,$I$2:I2387,TRUE))</f>
        <v/>
      </c>
    </row>
    <row r="2388" spans="1:10">
      <c r="A2388" s="6" t="s">
        <v>1479</v>
      </c>
      <c r="B2388" s="6" t="s">
        <v>693</v>
      </c>
      <c r="C2388" s="6">
        <v>1</v>
      </c>
      <c r="D2388" s="6">
        <v>1</v>
      </c>
      <c r="E2388" s="46" t="str">
        <f t="shared" si="114"/>
        <v>기사임</v>
      </c>
      <c r="F2388" s="81">
        <f>IF(E2388="기사임",(COUNTIF($B$2:B2388,B2388)-COUNTIFS($B$2:B2387,B2388,$E$2:E2387,"")),"")</f>
        <v>24</v>
      </c>
      <c r="G2388" s="46" t="str">
        <f>IF(F2388=1,COUNTIF($F$1:F2388,1),"")</f>
        <v/>
      </c>
      <c r="H2388" s="46">
        <f t="shared" si="115"/>
        <v>0</v>
      </c>
      <c r="I2388" s="46" t="b">
        <f t="shared" si="116"/>
        <v>0</v>
      </c>
      <c r="J2388" s="46" t="str">
        <f>IF(I2388=FALSE,"",B2388&amp;"@"&amp;COUNTIFS($B$2:B2388,B2388,$I$2:I2388,TRUE))</f>
        <v/>
      </c>
    </row>
    <row r="2389" spans="1:10">
      <c r="A2389" s="6" t="s">
        <v>1479</v>
      </c>
      <c r="B2389" s="6" t="s">
        <v>714</v>
      </c>
      <c r="C2389" s="6">
        <v>1</v>
      </c>
      <c r="D2389" s="6">
        <v>1</v>
      </c>
      <c r="E2389" s="46" t="str">
        <f t="shared" si="114"/>
        <v>기사임</v>
      </c>
      <c r="F2389" s="81">
        <f>IF(E2389="기사임",(COUNTIF($B$2:B2389,B2389)-COUNTIFS($B$2:B2388,B2389,$E$2:E2388,"")),"")</f>
        <v>12</v>
      </c>
      <c r="G2389" s="46" t="str">
        <f>IF(F2389=1,COUNTIF($F$1:F2389,1),"")</f>
        <v/>
      </c>
      <c r="H2389" s="46">
        <f t="shared" si="115"/>
        <v>0</v>
      </c>
      <c r="I2389" s="46" t="b">
        <f t="shared" si="116"/>
        <v>0</v>
      </c>
      <c r="J2389" s="46" t="str">
        <f>IF(I2389=FALSE,"",B2389&amp;"@"&amp;COUNTIFS($B$2:B2389,B2389,$I$2:I2389,TRUE))</f>
        <v/>
      </c>
    </row>
    <row r="2390" spans="1:10">
      <c r="A2390" s="6" t="s">
        <v>1479</v>
      </c>
      <c r="B2390" s="6" t="s">
        <v>680</v>
      </c>
      <c r="C2390" s="6">
        <v>1</v>
      </c>
      <c r="D2390" s="6">
        <v>1</v>
      </c>
      <c r="E2390" s="46" t="str">
        <f t="shared" si="114"/>
        <v>기사임</v>
      </c>
      <c r="F2390" s="81">
        <f>IF(E2390="기사임",(COUNTIF($B$2:B2390,B2390)-COUNTIFS($B$2:B2389,B2390,$E$2:E2389,"")),"")</f>
        <v>134</v>
      </c>
      <c r="G2390" s="46" t="str">
        <f>IF(F2390=1,COUNTIF($F$1:F2390,1),"")</f>
        <v/>
      </c>
      <c r="H2390" s="46">
        <f t="shared" si="115"/>
        <v>0</v>
      </c>
      <c r="I2390" s="46" t="b">
        <f t="shared" si="116"/>
        <v>0</v>
      </c>
      <c r="J2390" s="46" t="str">
        <f>IF(I2390=FALSE,"",B2390&amp;"@"&amp;COUNTIFS($B$2:B2390,B2390,$I$2:I2390,TRUE))</f>
        <v/>
      </c>
    </row>
    <row r="2391" spans="1:10">
      <c r="A2391" s="6" t="s">
        <v>1479</v>
      </c>
      <c r="B2391" s="6" t="s">
        <v>687</v>
      </c>
      <c r="C2391" s="6">
        <v>1</v>
      </c>
      <c r="D2391" s="6">
        <v>1</v>
      </c>
      <c r="E2391" s="46" t="str">
        <f t="shared" si="114"/>
        <v>기사임</v>
      </c>
      <c r="F2391" s="81">
        <f>IF(E2391="기사임",(COUNTIF($B$2:B2391,B2391)-COUNTIFS($B$2:B2390,B2391,$E$2:E2390,"")),"")</f>
        <v>29</v>
      </c>
      <c r="G2391" s="46" t="str">
        <f>IF(F2391=1,COUNTIF($F$1:F2391,1),"")</f>
        <v/>
      </c>
      <c r="H2391" s="46">
        <f t="shared" si="115"/>
        <v>0</v>
      </c>
      <c r="I2391" s="46" t="b">
        <f t="shared" si="116"/>
        <v>0</v>
      </c>
      <c r="J2391" s="46" t="str">
        <f>IF(I2391=FALSE,"",B2391&amp;"@"&amp;COUNTIFS($B$2:B2391,B2391,$I$2:I2391,TRUE))</f>
        <v/>
      </c>
    </row>
    <row r="2392" spans="1:10">
      <c r="A2392" s="6" t="s">
        <v>1485</v>
      </c>
      <c r="B2392" s="6" t="s">
        <v>682</v>
      </c>
      <c r="C2392" s="6">
        <v>1</v>
      </c>
      <c r="D2392" s="6">
        <v>2</v>
      </c>
      <c r="E2392" s="46" t="str">
        <f t="shared" si="114"/>
        <v>기사임</v>
      </c>
      <c r="F2392" s="81">
        <f>IF(E2392="기사임",(COUNTIF($B$2:B2392,B2392)-COUNTIFS($B$2:B2391,B2392,$E$2:E2391,"")),"")</f>
        <v>50</v>
      </c>
      <c r="G2392" s="46" t="str">
        <f>IF(F2392=1,COUNTIF($F$1:F2392,1),"")</f>
        <v/>
      </c>
      <c r="H2392" s="46">
        <f t="shared" si="115"/>
        <v>0</v>
      </c>
      <c r="I2392" s="46" t="b">
        <f t="shared" si="116"/>
        <v>0</v>
      </c>
      <c r="J2392" s="46" t="str">
        <f>IF(I2392=FALSE,"",B2392&amp;"@"&amp;COUNTIFS($B$2:B2392,B2392,$I$2:I2392,TRUE))</f>
        <v/>
      </c>
    </row>
    <row r="2393" spans="1:10">
      <c r="A2393" s="6" t="s">
        <v>1485</v>
      </c>
      <c r="B2393" s="6" t="s">
        <v>678</v>
      </c>
      <c r="C2393" s="6">
        <v>1</v>
      </c>
      <c r="D2393" s="6">
        <v>1</v>
      </c>
      <c r="E2393" s="46" t="str">
        <f t="shared" si="114"/>
        <v>기사임</v>
      </c>
      <c r="F2393" s="81">
        <f>IF(E2393="기사임",(COUNTIF($B$2:B2393,B2393)-COUNTIFS($B$2:B2392,B2393,$E$2:E2392,"")),"")</f>
        <v>102</v>
      </c>
      <c r="G2393" s="46" t="str">
        <f>IF(F2393=1,COUNTIF($F$1:F2393,1),"")</f>
        <v/>
      </c>
      <c r="H2393" s="46">
        <f t="shared" si="115"/>
        <v>0</v>
      </c>
      <c r="I2393" s="46" t="b">
        <f t="shared" si="116"/>
        <v>0</v>
      </c>
      <c r="J2393" s="46" t="str">
        <f>IF(I2393=FALSE,"",B2393&amp;"@"&amp;COUNTIFS($B$2:B2393,B2393,$I$2:I2393,TRUE))</f>
        <v/>
      </c>
    </row>
    <row r="2394" spans="1:10">
      <c r="A2394" s="6" t="s">
        <v>1485</v>
      </c>
      <c r="B2394" s="6" t="s">
        <v>684</v>
      </c>
      <c r="C2394" s="6">
        <v>1</v>
      </c>
      <c r="D2394" s="6">
        <v>2</v>
      </c>
      <c r="E2394" s="46" t="str">
        <f t="shared" si="114"/>
        <v>기사임</v>
      </c>
      <c r="F2394" s="81">
        <f>IF(E2394="기사임",(COUNTIF($B$2:B2394,B2394)-COUNTIFS($B$2:B2393,B2394,$E$2:E2393,"")),"")</f>
        <v>40</v>
      </c>
      <c r="G2394" s="46" t="str">
        <f>IF(F2394=1,COUNTIF($F$1:F2394,1),"")</f>
        <v/>
      </c>
      <c r="H2394" s="46">
        <f t="shared" si="115"/>
        <v>1</v>
      </c>
      <c r="I2394" s="46" t="b">
        <f t="shared" si="116"/>
        <v>1</v>
      </c>
      <c r="J2394" s="46" t="str">
        <f>IF(I2394=FALSE,"",B2394&amp;"@"&amp;COUNTIFS($B$2:B2394,B2394,$I$2:I2394,TRUE))</f>
        <v>Malaysia@40</v>
      </c>
    </row>
    <row r="2395" spans="1:10">
      <c r="A2395" s="6" t="s">
        <v>1485</v>
      </c>
      <c r="B2395" s="6" t="s">
        <v>716</v>
      </c>
      <c r="C2395" s="6">
        <v>1</v>
      </c>
      <c r="D2395" s="6">
        <v>1</v>
      </c>
      <c r="E2395" s="46" t="str">
        <f t="shared" si="114"/>
        <v>기사임</v>
      </c>
      <c r="F2395" s="81">
        <f>IF(E2395="기사임",(COUNTIF($B$2:B2395,B2395)-COUNTIFS($B$2:B2394,B2395,$E$2:E2394,"")),"")</f>
        <v>4</v>
      </c>
      <c r="G2395" s="46" t="str">
        <f>IF(F2395=1,COUNTIF($F$1:F2395,1),"")</f>
        <v/>
      </c>
      <c r="H2395" s="46">
        <f t="shared" si="115"/>
        <v>0</v>
      </c>
      <c r="I2395" s="46" t="b">
        <f t="shared" si="116"/>
        <v>0</v>
      </c>
      <c r="J2395" s="46" t="str">
        <f>IF(I2395=FALSE,"",B2395&amp;"@"&amp;COUNTIFS($B$2:B2395,B2395,$I$2:I2395,TRUE))</f>
        <v/>
      </c>
    </row>
    <row r="2396" spans="1:10">
      <c r="A2396" s="6" t="s">
        <v>1485</v>
      </c>
      <c r="B2396" s="6" t="s">
        <v>714</v>
      </c>
      <c r="C2396" s="6">
        <v>1</v>
      </c>
      <c r="D2396" s="6">
        <v>1</v>
      </c>
      <c r="E2396" s="46" t="str">
        <f t="shared" si="114"/>
        <v>기사임</v>
      </c>
      <c r="F2396" s="81">
        <f>IF(E2396="기사임",(COUNTIF($B$2:B2396,B2396)-COUNTIFS($B$2:B2395,B2396,$E$2:E2395,"")),"")</f>
        <v>13</v>
      </c>
      <c r="G2396" s="46" t="str">
        <f>IF(F2396=1,COUNTIF($F$1:F2396,1),"")</f>
        <v/>
      </c>
      <c r="H2396" s="46">
        <f t="shared" si="115"/>
        <v>0</v>
      </c>
      <c r="I2396" s="46" t="b">
        <f t="shared" si="116"/>
        <v>0</v>
      </c>
      <c r="J2396" s="46" t="str">
        <f>IF(I2396=FALSE,"",B2396&amp;"@"&amp;COUNTIFS($B$2:B2396,B2396,$I$2:I2396,TRUE))</f>
        <v/>
      </c>
    </row>
    <row r="2397" spans="1:10">
      <c r="A2397" s="6" t="s">
        <v>1485</v>
      </c>
      <c r="B2397" s="6" t="s">
        <v>709</v>
      </c>
      <c r="C2397" s="6">
        <v>1</v>
      </c>
      <c r="D2397" s="6">
        <v>1</v>
      </c>
      <c r="E2397" s="46" t="str">
        <f t="shared" si="114"/>
        <v>기사임</v>
      </c>
      <c r="F2397" s="81">
        <f>IF(E2397="기사임",(COUNTIF($B$2:B2397,B2397)-COUNTIFS($B$2:B2396,B2397,$E$2:E2396,"")),"")</f>
        <v>11</v>
      </c>
      <c r="G2397" s="46" t="str">
        <f>IF(F2397=1,COUNTIF($F$1:F2397,1),"")</f>
        <v/>
      </c>
      <c r="H2397" s="46">
        <f t="shared" si="115"/>
        <v>0</v>
      </c>
      <c r="I2397" s="46" t="b">
        <f t="shared" si="116"/>
        <v>0</v>
      </c>
      <c r="J2397" s="46" t="str">
        <f>IF(I2397=FALSE,"",B2397&amp;"@"&amp;COUNTIFS($B$2:B2397,B2397,$I$2:I2397,TRUE))</f>
        <v/>
      </c>
    </row>
    <row r="2398" spans="1:10">
      <c r="A2398" s="6" t="s">
        <v>1485</v>
      </c>
      <c r="B2398" s="6" t="s">
        <v>676</v>
      </c>
      <c r="C2398" s="6">
        <v>1</v>
      </c>
      <c r="D2398" s="6">
        <v>1</v>
      </c>
      <c r="E2398" s="46" t="str">
        <f t="shared" si="114"/>
        <v>기사임</v>
      </c>
      <c r="F2398" s="81">
        <f>IF(E2398="기사임",(COUNTIF($B$2:B2398,B2398)-COUNTIFS($B$2:B2397,B2398,$E$2:E2397,"")),"")</f>
        <v>204</v>
      </c>
      <c r="G2398" s="46" t="str">
        <f>IF(F2398=1,COUNTIF($F$1:F2398,1),"")</f>
        <v/>
      </c>
      <c r="H2398" s="46">
        <f t="shared" si="115"/>
        <v>0</v>
      </c>
      <c r="I2398" s="46" t="b">
        <f t="shared" si="116"/>
        <v>0</v>
      </c>
      <c r="J2398" s="46" t="str">
        <f>IF(I2398=FALSE,"",B2398&amp;"@"&amp;COUNTIFS($B$2:B2398,B2398,$I$2:I2398,TRUE))</f>
        <v/>
      </c>
    </row>
    <row r="2399" spans="1:10">
      <c r="A2399" s="6" t="s">
        <v>1487</v>
      </c>
      <c r="B2399" s="6" t="s">
        <v>684</v>
      </c>
      <c r="C2399" s="6">
        <v>1</v>
      </c>
      <c r="D2399" s="6">
        <v>1</v>
      </c>
      <c r="E2399" s="46" t="str">
        <f t="shared" si="114"/>
        <v>기사임</v>
      </c>
      <c r="F2399" s="81">
        <f>IF(E2399="기사임",(COUNTIF($B$2:B2399,B2399)-COUNTIFS($B$2:B2398,B2399,$E$2:E2398,"")),"")</f>
        <v>41</v>
      </c>
      <c r="G2399" s="46" t="str">
        <f>IF(F2399=1,COUNTIF($F$1:F2399,1),"")</f>
        <v/>
      </c>
      <c r="H2399" s="46">
        <f t="shared" si="115"/>
        <v>1</v>
      </c>
      <c r="I2399" s="46" t="b">
        <f t="shared" si="116"/>
        <v>1</v>
      </c>
      <c r="J2399" s="46" t="str">
        <f>IF(I2399=FALSE,"",B2399&amp;"@"&amp;COUNTIFS($B$2:B2399,B2399,$I$2:I2399,TRUE))</f>
        <v>Malaysia@41</v>
      </c>
    </row>
    <row r="2400" spans="1:10">
      <c r="A2400" s="6" t="s">
        <v>1487</v>
      </c>
      <c r="B2400" s="6" t="s">
        <v>716</v>
      </c>
      <c r="C2400" s="6">
        <v>1</v>
      </c>
      <c r="D2400" s="6">
        <v>1</v>
      </c>
      <c r="E2400" s="46" t="str">
        <f t="shared" si="114"/>
        <v>기사임</v>
      </c>
      <c r="F2400" s="81">
        <f>IF(E2400="기사임",(COUNTIF($B$2:B2400,B2400)-COUNTIFS($B$2:B2399,B2400,$E$2:E2399,"")),"")</f>
        <v>5</v>
      </c>
      <c r="G2400" s="46" t="str">
        <f>IF(F2400=1,COUNTIF($F$1:F2400,1),"")</f>
        <v/>
      </c>
      <c r="H2400" s="46">
        <f t="shared" si="115"/>
        <v>0</v>
      </c>
      <c r="I2400" s="46" t="b">
        <f t="shared" si="116"/>
        <v>0</v>
      </c>
      <c r="J2400" s="46" t="str">
        <f>IF(I2400=FALSE,"",B2400&amp;"@"&amp;COUNTIFS($B$2:B2400,B2400,$I$2:I2400,TRUE))</f>
        <v/>
      </c>
    </row>
    <row r="2401" spans="1:10">
      <c r="A2401" s="6" t="s">
        <v>1487</v>
      </c>
      <c r="B2401" s="6" t="s">
        <v>709</v>
      </c>
      <c r="C2401" s="6">
        <v>1</v>
      </c>
      <c r="D2401" s="6">
        <v>1</v>
      </c>
      <c r="E2401" s="46" t="str">
        <f t="shared" si="114"/>
        <v>기사임</v>
      </c>
      <c r="F2401" s="81">
        <f>IF(E2401="기사임",(COUNTIF($B$2:B2401,B2401)-COUNTIFS($B$2:B2400,B2401,$E$2:E2400,"")),"")</f>
        <v>12</v>
      </c>
      <c r="G2401" s="46" t="str">
        <f>IF(F2401=1,COUNTIF($F$1:F2401,1),"")</f>
        <v/>
      </c>
      <c r="H2401" s="46">
        <f t="shared" si="115"/>
        <v>0</v>
      </c>
      <c r="I2401" s="46" t="b">
        <f t="shared" si="116"/>
        <v>0</v>
      </c>
      <c r="J2401" s="46" t="str">
        <f>IF(I2401=FALSE,"",B2401&amp;"@"&amp;COUNTIFS($B$2:B2401,B2401,$I$2:I2401,TRUE))</f>
        <v/>
      </c>
    </row>
    <row r="2402" spans="1:10">
      <c r="A2402" s="6" t="s">
        <v>1487</v>
      </c>
      <c r="B2402" s="6" t="s">
        <v>698</v>
      </c>
      <c r="C2402" s="6">
        <v>1</v>
      </c>
      <c r="D2402" s="6">
        <v>1</v>
      </c>
      <c r="E2402" s="46" t="str">
        <f t="shared" si="114"/>
        <v>기사임</v>
      </c>
      <c r="F2402" s="81">
        <f>IF(E2402="기사임",(COUNTIF($B$2:B2402,B2402)-COUNTIFS($B$2:B2401,B2402,$E$2:E2401,"")),"")</f>
        <v>35</v>
      </c>
      <c r="G2402" s="46" t="str">
        <f>IF(F2402=1,COUNTIF($F$1:F2402,1),"")</f>
        <v/>
      </c>
      <c r="H2402" s="46">
        <f t="shared" si="115"/>
        <v>0</v>
      </c>
      <c r="I2402" s="46" t="b">
        <f t="shared" si="116"/>
        <v>0</v>
      </c>
      <c r="J2402" s="46" t="str">
        <f>IF(I2402=FALSE,"",B2402&amp;"@"&amp;COUNTIFS($B$2:B2402,B2402,$I$2:I2402,TRUE))</f>
        <v/>
      </c>
    </row>
    <row r="2403" spans="1:10">
      <c r="A2403" s="6" t="s">
        <v>1487</v>
      </c>
      <c r="B2403" s="6" t="s">
        <v>695</v>
      </c>
      <c r="C2403" s="6">
        <v>1</v>
      </c>
      <c r="D2403" s="6">
        <v>1</v>
      </c>
      <c r="E2403" s="46" t="str">
        <f t="shared" si="114"/>
        <v>기사임</v>
      </c>
      <c r="F2403" s="81">
        <f>IF(E2403="기사임",(COUNTIF($B$2:B2403,B2403)-COUNTIFS($B$2:B2402,B2403,$E$2:E2402,"")),"")</f>
        <v>42</v>
      </c>
      <c r="G2403" s="46" t="str">
        <f>IF(F2403=1,COUNTIF($F$1:F2403,1),"")</f>
        <v/>
      </c>
      <c r="H2403" s="46">
        <f t="shared" si="115"/>
        <v>0</v>
      </c>
      <c r="I2403" s="46" t="b">
        <f t="shared" si="116"/>
        <v>0</v>
      </c>
      <c r="J2403" s="46" t="str">
        <f>IF(I2403=FALSE,"",B2403&amp;"@"&amp;COUNTIFS($B$2:B2403,B2403,$I$2:I2403,TRUE))</f>
        <v/>
      </c>
    </row>
    <row r="2404" spans="1:10">
      <c r="A2404" s="6" t="s">
        <v>1551</v>
      </c>
      <c r="B2404" s="6" t="s">
        <v>684</v>
      </c>
      <c r="C2404" s="6">
        <v>1</v>
      </c>
      <c r="D2404" s="6">
        <v>1</v>
      </c>
      <c r="E2404" s="46" t="str">
        <f t="shared" si="114"/>
        <v>기사임</v>
      </c>
      <c r="F2404" s="81">
        <f>IF(E2404="기사임",(COUNTIF($B$2:B2404,B2404)-COUNTIFS($B$2:B2403,B2404,$E$2:E2403,"")),"")</f>
        <v>42</v>
      </c>
      <c r="G2404" s="46" t="str">
        <f>IF(F2404=1,COUNTIF($F$1:F2404,1),"")</f>
        <v/>
      </c>
      <c r="H2404" s="46">
        <f t="shared" si="115"/>
        <v>1</v>
      </c>
      <c r="I2404" s="46" t="b">
        <f t="shared" si="116"/>
        <v>1</v>
      </c>
      <c r="J2404" s="46" t="str">
        <f>IF(I2404=FALSE,"",B2404&amp;"@"&amp;COUNTIFS($B$2:B2404,B2404,$I$2:I2404,TRUE))</f>
        <v>Malaysia@42</v>
      </c>
    </row>
    <row r="2405" spans="1:10">
      <c r="A2405" s="6" t="s">
        <v>1551</v>
      </c>
      <c r="B2405" s="6" t="s">
        <v>693</v>
      </c>
      <c r="C2405" s="6">
        <v>1</v>
      </c>
      <c r="D2405" s="6">
        <v>1</v>
      </c>
      <c r="E2405" s="46" t="str">
        <f t="shared" si="114"/>
        <v>기사임</v>
      </c>
      <c r="F2405" s="81">
        <f>IF(E2405="기사임",(COUNTIF($B$2:B2405,B2405)-COUNTIFS($B$2:B2404,B2405,$E$2:E2404,"")),"")</f>
        <v>25</v>
      </c>
      <c r="G2405" s="46" t="str">
        <f>IF(F2405=1,COUNTIF($F$1:F2405,1),"")</f>
        <v/>
      </c>
      <c r="H2405" s="46">
        <f t="shared" si="115"/>
        <v>0</v>
      </c>
      <c r="I2405" s="46" t="b">
        <f t="shared" si="116"/>
        <v>0</v>
      </c>
      <c r="J2405" s="46" t="str">
        <f>IF(I2405=FALSE,"",B2405&amp;"@"&amp;COUNTIFS($B$2:B2405,B2405,$I$2:I2405,TRUE))</f>
        <v/>
      </c>
    </row>
    <row r="2406" spans="1:10">
      <c r="A2406" s="6" t="s">
        <v>1551</v>
      </c>
      <c r="B2406" s="6" t="s">
        <v>1658</v>
      </c>
      <c r="C2406" s="6">
        <v>1</v>
      </c>
      <c r="D2406" s="6">
        <v>1</v>
      </c>
      <c r="E2406" s="46" t="str">
        <f t="shared" si="114"/>
        <v>기사임</v>
      </c>
      <c r="F2406" s="81">
        <f>IF(E2406="기사임",(COUNTIF($B$2:B2406,B2406)-COUNTIFS($B$2:B2405,B2406,$E$2:E2405,"")),"")</f>
        <v>1</v>
      </c>
      <c r="G2406" s="46">
        <f>IF(F2406=1,COUNTIF($F$1:F2406,1),"")</f>
        <v>97</v>
      </c>
      <c r="H2406" s="46">
        <f t="shared" si="115"/>
        <v>0</v>
      </c>
      <c r="I2406" s="46" t="b">
        <f t="shared" si="116"/>
        <v>0</v>
      </c>
      <c r="J2406" s="46" t="str">
        <f>IF(I2406=FALSE,"",B2406&amp;"@"&amp;COUNTIFS($B$2:B2406,B2406,$I$2:I2406,TRUE))</f>
        <v/>
      </c>
    </row>
    <row r="2407" spans="1:10">
      <c r="A2407" s="6" t="s">
        <v>1551</v>
      </c>
      <c r="B2407" s="6" t="s">
        <v>698</v>
      </c>
      <c r="C2407" s="6">
        <v>1</v>
      </c>
      <c r="D2407" s="6">
        <v>1</v>
      </c>
      <c r="E2407" s="46" t="str">
        <f t="shared" si="114"/>
        <v>기사임</v>
      </c>
      <c r="F2407" s="81">
        <f>IF(E2407="기사임",(COUNTIF($B$2:B2407,B2407)-COUNTIFS($B$2:B2406,B2407,$E$2:E2406,"")),"")</f>
        <v>36</v>
      </c>
      <c r="G2407" s="46" t="str">
        <f>IF(F2407=1,COUNTIF($F$1:F2407,1),"")</f>
        <v/>
      </c>
      <c r="H2407" s="46">
        <f t="shared" si="115"/>
        <v>0</v>
      </c>
      <c r="I2407" s="46" t="b">
        <f t="shared" si="116"/>
        <v>0</v>
      </c>
      <c r="J2407" s="46" t="str">
        <f>IF(I2407=FALSE,"",B2407&amp;"@"&amp;COUNTIFS($B$2:B2407,B2407,$I$2:I2407,TRUE))</f>
        <v/>
      </c>
    </row>
    <row r="2408" spans="1:10">
      <c r="A2408" s="6" t="s">
        <v>1552</v>
      </c>
      <c r="B2408" s="6" t="s">
        <v>1225</v>
      </c>
      <c r="C2408" s="6">
        <v>1</v>
      </c>
      <c r="D2408" s="6">
        <v>1</v>
      </c>
      <c r="E2408" s="46" t="str">
        <f t="shared" si="114"/>
        <v>기사임</v>
      </c>
      <c r="F2408" s="81">
        <f>IF(E2408="기사임",(COUNTIF($B$2:B2408,B2408)-COUNTIFS($B$2:B2407,B2408,$E$2:E2407,"")),"")</f>
        <v>2</v>
      </c>
      <c r="G2408" s="46" t="str">
        <f>IF(F2408=1,COUNTIF($F$1:F2408,1),"")</f>
        <v/>
      </c>
      <c r="H2408" s="46">
        <f t="shared" si="115"/>
        <v>0</v>
      </c>
      <c r="I2408" s="46" t="b">
        <f t="shared" si="116"/>
        <v>0</v>
      </c>
      <c r="J2408" s="46" t="str">
        <f>IF(I2408=FALSE,"",B2408&amp;"@"&amp;COUNTIFS($B$2:B2408,B2408,$I$2:I2408,TRUE))</f>
        <v/>
      </c>
    </row>
    <row r="2409" spans="1:10">
      <c r="A2409" s="6" t="s">
        <v>1552</v>
      </c>
      <c r="B2409" s="6" t="s">
        <v>705</v>
      </c>
      <c r="C2409" s="6">
        <v>1</v>
      </c>
      <c r="D2409" s="6">
        <v>1</v>
      </c>
      <c r="E2409" s="46" t="str">
        <f t="shared" si="114"/>
        <v>기사임</v>
      </c>
      <c r="F2409" s="81">
        <f>IF(E2409="기사임",(COUNTIF($B$2:B2409,B2409)-COUNTIFS($B$2:B2408,B2409,$E$2:E2408,"")),"")</f>
        <v>6</v>
      </c>
      <c r="G2409" s="46" t="str">
        <f>IF(F2409=1,COUNTIF($F$1:F2409,1),"")</f>
        <v/>
      </c>
      <c r="H2409" s="46">
        <f t="shared" si="115"/>
        <v>0</v>
      </c>
      <c r="I2409" s="46" t="b">
        <f t="shared" si="116"/>
        <v>0</v>
      </c>
      <c r="J2409" s="46" t="str">
        <f>IF(I2409=FALSE,"",B2409&amp;"@"&amp;COUNTIFS($B$2:B2409,B2409,$I$2:I2409,TRUE))</f>
        <v/>
      </c>
    </row>
    <row r="2410" spans="1:10">
      <c r="A2410" s="6" t="s">
        <v>1552</v>
      </c>
      <c r="B2410" s="6" t="s">
        <v>726</v>
      </c>
      <c r="C2410" s="6">
        <v>1</v>
      </c>
      <c r="D2410" s="6">
        <v>1</v>
      </c>
      <c r="E2410" s="46" t="str">
        <f t="shared" si="114"/>
        <v>기사임</v>
      </c>
      <c r="F2410" s="81">
        <f>IF(E2410="기사임",(COUNTIF($B$2:B2410,B2410)-COUNTIFS($B$2:B2409,B2410,$E$2:E2409,"")),"")</f>
        <v>1</v>
      </c>
      <c r="G2410" s="46">
        <f>IF(F2410=1,COUNTIF($F$1:F2410,1),"")</f>
        <v>98</v>
      </c>
      <c r="H2410" s="46">
        <f t="shared" si="115"/>
        <v>0</v>
      </c>
      <c r="I2410" s="46" t="b">
        <f t="shared" si="116"/>
        <v>0</v>
      </c>
      <c r="J2410" s="46" t="str">
        <f>IF(I2410=FALSE,"",B2410&amp;"@"&amp;COUNTIFS($B$2:B2410,B2410,$I$2:I2410,TRUE))</f>
        <v/>
      </c>
    </row>
    <row r="2411" spans="1:10">
      <c r="A2411" s="6" t="s">
        <v>1552</v>
      </c>
      <c r="B2411" s="6" t="s">
        <v>1136</v>
      </c>
      <c r="C2411" s="6">
        <v>1</v>
      </c>
      <c r="D2411" s="6">
        <v>2</v>
      </c>
      <c r="E2411" s="46" t="str">
        <f t="shared" si="114"/>
        <v>기사임</v>
      </c>
      <c r="F2411" s="81">
        <f>IF(E2411="기사임",(COUNTIF($B$2:B2411,B2411)-COUNTIFS($B$2:B2410,B2411,$E$2:E2410,"")),"")</f>
        <v>2</v>
      </c>
      <c r="G2411" s="46" t="str">
        <f>IF(F2411=1,COUNTIF($F$1:F2411,1),"")</f>
        <v/>
      </c>
      <c r="H2411" s="46">
        <f t="shared" si="115"/>
        <v>0</v>
      </c>
      <c r="I2411" s="46" t="b">
        <f t="shared" si="116"/>
        <v>0</v>
      </c>
      <c r="J2411" s="46" t="str">
        <f>IF(I2411=FALSE,"",B2411&amp;"@"&amp;COUNTIFS($B$2:B2411,B2411,$I$2:I2411,TRUE))</f>
        <v/>
      </c>
    </row>
    <row r="2412" spans="1:10">
      <c r="A2412" s="6" t="s">
        <v>1552</v>
      </c>
      <c r="B2412" s="6" t="s">
        <v>685</v>
      </c>
      <c r="C2412" s="6">
        <v>1</v>
      </c>
      <c r="D2412" s="6">
        <v>1</v>
      </c>
      <c r="E2412" s="46" t="str">
        <f t="shared" si="114"/>
        <v>기사임</v>
      </c>
      <c r="F2412" s="81">
        <f>IF(E2412="기사임",(COUNTIF($B$2:B2412,B2412)-COUNTIFS($B$2:B2411,B2412,$E$2:E2411,"")),"")</f>
        <v>44</v>
      </c>
      <c r="G2412" s="46" t="str">
        <f>IF(F2412=1,COUNTIF($F$1:F2412,1),"")</f>
        <v/>
      </c>
      <c r="H2412" s="46">
        <f t="shared" si="115"/>
        <v>0</v>
      </c>
      <c r="I2412" s="46" t="b">
        <f t="shared" si="116"/>
        <v>0</v>
      </c>
      <c r="J2412" s="46" t="str">
        <f>IF(I2412=FALSE,"",B2412&amp;"@"&amp;COUNTIFS($B$2:B2412,B2412,$I$2:I2412,TRUE))</f>
        <v/>
      </c>
    </row>
    <row r="2413" spans="1:10">
      <c r="A2413" s="6" t="s">
        <v>1552</v>
      </c>
      <c r="B2413" s="6" t="s">
        <v>679</v>
      </c>
      <c r="C2413" s="6">
        <v>1</v>
      </c>
      <c r="D2413" s="6">
        <v>2</v>
      </c>
      <c r="E2413" s="46" t="str">
        <f t="shared" si="114"/>
        <v>기사임</v>
      </c>
      <c r="F2413" s="81">
        <f>IF(E2413="기사임",(COUNTIF($B$2:B2413,B2413)-COUNTIFS($B$2:B2412,B2413,$E$2:E2412,"")),"")</f>
        <v>63</v>
      </c>
      <c r="G2413" s="46" t="str">
        <f>IF(F2413=1,COUNTIF($F$1:F2413,1),"")</f>
        <v/>
      </c>
      <c r="H2413" s="46">
        <f t="shared" si="115"/>
        <v>0</v>
      </c>
      <c r="I2413" s="46" t="b">
        <f t="shared" si="116"/>
        <v>0</v>
      </c>
      <c r="J2413" s="46" t="str">
        <f>IF(I2413=FALSE,"",B2413&amp;"@"&amp;COUNTIFS($B$2:B2413,B2413,$I$2:I2413,TRUE))</f>
        <v/>
      </c>
    </row>
    <row r="2414" spans="1:10">
      <c r="A2414" s="6" t="s">
        <v>1552</v>
      </c>
      <c r="B2414" s="6" t="s">
        <v>734</v>
      </c>
      <c r="C2414" s="6">
        <v>1</v>
      </c>
      <c r="D2414" s="6">
        <v>1</v>
      </c>
      <c r="E2414" s="46" t="str">
        <f t="shared" si="114"/>
        <v>기사임</v>
      </c>
      <c r="F2414" s="81">
        <f>IF(E2414="기사임",(COUNTIF($B$2:B2414,B2414)-COUNTIFS($B$2:B2413,B2414,$E$2:E2413,"")),"")</f>
        <v>6</v>
      </c>
      <c r="G2414" s="46" t="str">
        <f>IF(F2414=1,COUNTIF($F$1:F2414,1),"")</f>
        <v/>
      </c>
      <c r="H2414" s="46">
        <f t="shared" si="115"/>
        <v>0</v>
      </c>
      <c r="I2414" s="46" t="b">
        <f t="shared" si="116"/>
        <v>0</v>
      </c>
      <c r="J2414" s="46" t="str">
        <f>IF(I2414=FALSE,"",B2414&amp;"@"&amp;COUNTIFS($B$2:B2414,B2414,$I$2:I2414,TRUE))</f>
        <v/>
      </c>
    </row>
    <row r="2415" spans="1:10">
      <c r="A2415" s="6" t="s">
        <v>1552</v>
      </c>
      <c r="B2415" s="6" t="s">
        <v>703</v>
      </c>
      <c r="C2415" s="6">
        <v>1</v>
      </c>
      <c r="D2415" s="6">
        <v>2</v>
      </c>
      <c r="E2415" s="46" t="str">
        <f t="shared" si="114"/>
        <v>기사임</v>
      </c>
      <c r="F2415" s="81">
        <f>IF(E2415="기사임",(COUNTIF($B$2:B2415,B2415)-COUNTIFS($B$2:B2414,B2415,$E$2:E2414,"")),"")</f>
        <v>22</v>
      </c>
      <c r="G2415" s="46" t="str">
        <f>IF(F2415=1,COUNTIF($F$1:F2415,1),"")</f>
        <v/>
      </c>
      <c r="H2415" s="46">
        <f t="shared" si="115"/>
        <v>0</v>
      </c>
      <c r="I2415" s="46" t="b">
        <f t="shared" si="116"/>
        <v>0</v>
      </c>
      <c r="J2415" s="46" t="str">
        <f>IF(I2415=FALSE,"",B2415&amp;"@"&amp;COUNTIFS($B$2:B2415,B2415,$I$2:I2415,TRUE))</f>
        <v/>
      </c>
    </row>
    <row r="2416" spans="1:10">
      <c r="A2416" s="6" t="s">
        <v>1552</v>
      </c>
      <c r="B2416" s="6" t="s">
        <v>1270</v>
      </c>
      <c r="C2416" s="6">
        <v>1</v>
      </c>
      <c r="D2416" s="6">
        <v>1</v>
      </c>
      <c r="E2416" s="46" t="str">
        <f t="shared" si="114"/>
        <v>기사임</v>
      </c>
      <c r="F2416" s="81">
        <f>IF(E2416="기사임",(COUNTIF($B$2:B2416,B2416)-COUNTIFS($B$2:B2415,B2416,$E$2:E2415,"")),"")</f>
        <v>1</v>
      </c>
      <c r="G2416" s="46">
        <f>IF(F2416=1,COUNTIF($F$1:F2416,1),"")</f>
        <v>99</v>
      </c>
      <c r="H2416" s="46">
        <f t="shared" si="115"/>
        <v>0</v>
      </c>
      <c r="I2416" s="46" t="b">
        <f t="shared" si="116"/>
        <v>0</v>
      </c>
      <c r="J2416" s="46" t="str">
        <f>IF(I2416=FALSE,"",B2416&amp;"@"&amp;COUNTIFS($B$2:B2416,B2416,$I$2:I2416,TRUE))</f>
        <v/>
      </c>
    </row>
    <row r="2417" spans="1:10">
      <c r="A2417" s="6" t="s">
        <v>1552</v>
      </c>
      <c r="B2417" s="6" t="s">
        <v>676</v>
      </c>
      <c r="C2417" s="6">
        <v>1</v>
      </c>
      <c r="D2417" s="6">
        <v>1</v>
      </c>
      <c r="E2417" s="46" t="str">
        <f t="shared" si="114"/>
        <v>기사임</v>
      </c>
      <c r="F2417" s="81">
        <f>IF(E2417="기사임",(COUNTIF($B$2:B2417,B2417)-COUNTIFS($B$2:B2416,B2417,$E$2:E2416,"")),"")</f>
        <v>205</v>
      </c>
      <c r="G2417" s="46" t="str">
        <f>IF(F2417=1,COUNTIF($F$1:F2417,1),"")</f>
        <v/>
      </c>
      <c r="H2417" s="46">
        <f t="shared" si="115"/>
        <v>0</v>
      </c>
      <c r="I2417" s="46" t="b">
        <f t="shared" si="116"/>
        <v>0</v>
      </c>
      <c r="J2417" s="46" t="str">
        <f>IF(I2417=FALSE,"",B2417&amp;"@"&amp;COUNTIFS($B$2:B2417,B2417,$I$2:I2417,TRUE))</f>
        <v/>
      </c>
    </row>
    <row r="2418" spans="1:10">
      <c r="A2418" s="6" t="s">
        <v>633</v>
      </c>
      <c r="B2418" s="6" t="s">
        <v>1631</v>
      </c>
      <c r="C2418" s="6">
        <v>1</v>
      </c>
      <c r="D2418" s="6">
        <v>1</v>
      </c>
      <c r="E2418" s="46" t="str">
        <f t="shared" si="114"/>
        <v>기사임</v>
      </c>
      <c r="F2418" s="81">
        <f>IF(E2418="기사임",(COUNTIF($B$2:B2418,B2418)-COUNTIFS($B$2:B2417,B2418,$E$2:E2417,"")),"")</f>
        <v>1</v>
      </c>
      <c r="G2418" s="46">
        <f>IF(F2418=1,COUNTIF($F$1:F2418,1),"")</f>
        <v>100</v>
      </c>
      <c r="H2418" s="46">
        <f t="shared" si="115"/>
        <v>0</v>
      </c>
      <c r="I2418" s="46" t="b">
        <f t="shared" si="116"/>
        <v>0</v>
      </c>
      <c r="J2418" s="46" t="str">
        <f>IF(I2418=FALSE,"",B2418&amp;"@"&amp;COUNTIFS($B$2:B2418,B2418,$I$2:I2418,TRUE))</f>
        <v/>
      </c>
    </row>
    <row r="2419" spans="1:10">
      <c r="A2419" s="6" t="s">
        <v>633</v>
      </c>
      <c r="B2419" s="6" t="s">
        <v>675</v>
      </c>
      <c r="C2419" s="6">
        <v>1</v>
      </c>
      <c r="D2419" s="6">
        <v>1</v>
      </c>
      <c r="E2419" s="46" t="str">
        <f t="shared" si="114"/>
        <v>기사임</v>
      </c>
      <c r="F2419" s="81">
        <f>IF(E2419="기사임",(COUNTIF($B$2:B2419,B2419)-COUNTIFS($B$2:B2418,B2419,$E$2:E2418,"")),"")</f>
        <v>226</v>
      </c>
      <c r="G2419" s="46" t="str">
        <f>IF(F2419=1,COUNTIF($F$1:F2419,1),"")</f>
        <v/>
      </c>
      <c r="H2419" s="46">
        <f t="shared" si="115"/>
        <v>1</v>
      </c>
      <c r="I2419" s="46" t="b">
        <f t="shared" si="116"/>
        <v>1</v>
      </c>
      <c r="J2419" s="46" t="str">
        <f>IF(I2419=FALSE,"",B2419&amp;"@"&amp;COUNTIFS($B$2:B2419,B2419,$I$2:I2419,TRUE))</f>
        <v>South Korea@226</v>
      </c>
    </row>
    <row r="2420" spans="1:10">
      <c r="A2420" s="6" t="s">
        <v>633</v>
      </c>
      <c r="B2420" s="6" t="s">
        <v>690</v>
      </c>
      <c r="C2420" s="6">
        <v>1</v>
      </c>
      <c r="D2420" s="6">
        <v>1</v>
      </c>
      <c r="E2420" s="46" t="str">
        <f t="shared" si="114"/>
        <v>기사임</v>
      </c>
      <c r="F2420" s="81">
        <f>IF(E2420="기사임",(COUNTIF($B$2:B2420,B2420)-COUNTIFS($B$2:B2419,B2420,$E$2:E2419,"")),"")</f>
        <v>90</v>
      </c>
      <c r="G2420" s="46" t="str">
        <f>IF(F2420=1,COUNTIF($F$1:F2420,1),"")</f>
        <v/>
      </c>
      <c r="H2420" s="46">
        <f t="shared" si="115"/>
        <v>0</v>
      </c>
      <c r="I2420" s="46" t="b">
        <f t="shared" si="116"/>
        <v>0</v>
      </c>
      <c r="J2420" s="46" t="str">
        <f>IF(I2420=FALSE,"",B2420&amp;"@"&amp;COUNTIFS($B$2:B2420,B2420,$I$2:I2420,TRUE))</f>
        <v/>
      </c>
    </row>
    <row r="2421" spans="1:10">
      <c r="A2421" s="6" t="s">
        <v>1554</v>
      </c>
      <c r="B2421" s="6" t="s">
        <v>676</v>
      </c>
      <c r="C2421" s="6">
        <v>1</v>
      </c>
      <c r="D2421" s="6">
        <v>1</v>
      </c>
      <c r="E2421" s="46" t="str">
        <f t="shared" si="114"/>
        <v>기사임</v>
      </c>
      <c r="F2421" s="81">
        <f>IF(E2421="기사임",(COUNTIF($B$2:B2421,B2421)-COUNTIFS($B$2:B2420,B2421,$E$2:E2420,"")),"")</f>
        <v>206</v>
      </c>
      <c r="G2421" s="46" t="str">
        <f>IF(F2421=1,COUNTIF($F$1:F2421,1),"")</f>
        <v/>
      </c>
      <c r="H2421" s="46">
        <f t="shared" si="115"/>
        <v>0</v>
      </c>
      <c r="I2421" s="46" t="b">
        <f t="shared" si="116"/>
        <v>0</v>
      </c>
      <c r="J2421" s="46" t="str">
        <f>IF(I2421=FALSE,"",B2421&amp;"@"&amp;COUNTIFS($B$2:B2421,B2421,$I$2:I2421,TRUE))</f>
        <v/>
      </c>
    </row>
    <row r="2422" spans="1:10">
      <c r="A2422" s="6" t="s">
        <v>1550</v>
      </c>
      <c r="B2422" s="6" t="s">
        <v>685</v>
      </c>
      <c r="C2422" s="6">
        <v>1</v>
      </c>
      <c r="D2422" s="6">
        <v>1</v>
      </c>
      <c r="E2422" s="46" t="str">
        <f t="shared" si="114"/>
        <v>기사임</v>
      </c>
      <c r="F2422" s="81">
        <f>IF(E2422="기사임",(COUNTIF($B$2:B2422,B2422)-COUNTIFS($B$2:B2421,B2422,$E$2:E2421,"")),"")</f>
        <v>45</v>
      </c>
      <c r="G2422" s="46" t="str">
        <f>IF(F2422=1,COUNTIF($F$1:F2422,1),"")</f>
        <v/>
      </c>
      <c r="H2422" s="46">
        <f t="shared" si="115"/>
        <v>0</v>
      </c>
      <c r="I2422" s="46" t="b">
        <f t="shared" si="116"/>
        <v>0</v>
      </c>
      <c r="J2422" s="46" t="str">
        <f>IF(I2422=FALSE,"",B2422&amp;"@"&amp;COUNTIFS($B$2:B2422,B2422,$I$2:I2422,TRUE))</f>
        <v/>
      </c>
    </row>
    <row r="2423" spans="1:10">
      <c r="A2423" s="6" t="s">
        <v>1550</v>
      </c>
      <c r="B2423" s="6" t="s">
        <v>711</v>
      </c>
      <c r="C2423" s="6">
        <v>1</v>
      </c>
      <c r="D2423" s="6">
        <v>1</v>
      </c>
      <c r="E2423" s="46" t="str">
        <f t="shared" si="114"/>
        <v>기사임</v>
      </c>
      <c r="F2423" s="81">
        <f>IF(E2423="기사임",(COUNTIF($B$2:B2423,B2423)-COUNTIFS($B$2:B2422,B2423,$E$2:E2422,"")),"")</f>
        <v>7</v>
      </c>
      <c r="G2423" s="46" t="str">
        <f>IF(F2423=1,COUNTIF($F$1:F2423,1),"")</f>
        <v/>
      </c>
      <c r="H2423" s="46">
        <f t="shared" si="115"/>
        <v>0</v>
      </c>
      <c r="I2423" s="46" t="b">
        <f t="shared" si="116"/>
        <v>0</v>
      </c>
      <c r="J2423" s="46" t="str">
        <f>IF(I2423=FALSE,"",B2423&amp;"@"&amp;COUNTIFS($B$2:B2423,B2423,$I$2:I2423,TRUE))</f>
        <v/>
      </c>
    </row>
    <row r="2424" spans="1:10">
      <c r="A2424" s="6" t="s">
        <v>1550</v>
      </c>
      <c r="B2424" s="6" t="s">
        <v>680</v>
      </c>
      <c r="C2424" s="6">
        <v>1</v>
      </c>
      <c r="D2424" s="6">
        <v>1</v>
      </c>
      <c r="E2424" s="46" t="str">
        <f t="shared" si="114"/>
        <v>기사임</v>
      </c>
      <c r="F2424" s="81">
        <f>IF(E2424="기사임",(COUNTIF($B$2:B2424,B2424)-COUNTIFS($B$2:B2423,B2424,$E$2:E2423,"")),"")</f>
        <v>135</v>
      </c>
      <c r="G2424" s="46" t="str">
        <f>IF(F2424=1,COUNTIF($F$1:F2424,1),"")</f>
        <v/>
      </c>
      <c r="H2424" s="46">
        <f t="shared" si="115"/>
        <v>0</v>
      </c>
      <c r="I2424" s="46" t="b">
        <f t="shared" si="116"/>
        <v>0</v>
      </c>
      <c r="J2424" s="46" t="str">
        <f>IF(I2424=FALSE,"",B2424&amp;"@"&amp;COUNTIFS($B$2:B2424,B2424,$I$2:I2424,TRUE))</f>
        <v/>
      </c>
    </row>
    <row r="2425" spans="1:10">
      <c r="A2425" s="6" t="s">
        <v>1550</v>
      </c>
      <c r="B2425" s="6" t="s">
        <v>703</v>
      </c>
      <c r="C2425" s="6">
        <v>1</v>
      </c>
      <c r="D2425" s="6">
        <v>1</v>
      </c>
      <c r="E2425" s="46" t="str">
        <f t="shared" si="114"/>
        <v>기사임</v>
      </c>
      <c r="F2425" s="81">
        <f>IF(E2425="기사임",(COUNTIF($B$2:B2425,B2425)-COUNTIFS($B$2:B2424,B2425,$E$2:E2424,"")),"")</f>
        <v>23</v>
      </c>
      <c r="G2425" s="46" t="str">
        <f>IF(F2425=1,COUNTIF($F$1:F2425,1),"")</f>
        <v/>
      </c>
      <c r="H2425" s="46">
        <f t="shared" si="115"/>
        <v>0</v>
      </c>
      <c r="I2425" s="46" t="b">
        <f t="shared" si="116"/>
        <v>0</v>
      </c>
      <c r="J2425" s="46" t="str">
        <f>IF(I2425=FALSE,"",B2425&amp;"@"&amp;COUNTIFS($B$2:B2425,B2425,$I$2:I2425,TRUE))</f>
        <v/>
      </c>
    </row>
    <row r="2426" spans="1:10">
      <c r="A2426" s="6" t="s">
        <v>1550</v>
      </c>
      <c r="B2426" s="6" t="s">
        <v>690</v>
      </c>
      <c r="C2426" s="6">
        <v>1</v>
      </c>
      <c r="D2426" s="6">
        <v>1</v>
      </c>
      <c r="E2426" s="46" t="str">
        <f t="shared" si="114"/>
        <v>기사임</v>
      </c>
      <c r="F2426" s="81">
        <f>IF(E2426="기사임",(COUNTIF($B$2:B2426,B2426)-COUNTIFS($B$2:B2425,B2426,$E$2:E2425,"")),"")</f>
        <v>91</v>
      </c>
      <c r="G2426" s="46" t="str">
        <f>IF(F2426=1,COUNTIF($F$1:F2426,1),"")</f>
        <v/>
      </c>
      <c r="H2426" s="46">
        <f t="shared" si="115"/>
        <v>0</v>
      </c>
      <c r="I2426" s="46" t="b">
        <f t="shared" si="116"/>
        <v>0</v>
      </c>
      <c r="J2426" s="46" t="str">
        <f>IF(I2426=FALSE,"",B2426&amp;"@"&amp;COUNTIFS($B$2:B2426,B2426,$I$2:I2426,TRUE))</f>
        <v/>
      </c>
    </row>
    <row r="2427" spans="1:10">
      <c r="A2427" s="6" t="s">
        <v>1553</v>
      </c>
      <c r="B2427" s="6" t="s">
        <v>678</v>
      </c>
      <c r="C2427" s="6">
        <v>1</v>
      </c>
      <c r="D2427" s="6">
        <v>1</v>
      </c>
      <c r="E2427" s="46" t="str">
        <f t="shared" si="114"/>
        <v>기사임</v>
      </c>
      <c r="F2427" s="81">
        <f>IF(E2427="기사임",(COUNTIF($B$2:B2427,B2427)-COUNTIFS($B$2:B2426,B2427,$E$2:E2426,"")),"")</f>
        <v>103</v>
      </c>
      <c r="G2427" s="46" t="str">
        <f>IF(F2427=1,COUNTIF($F$1:F2427,1),"")</f>
        <v/>
      </c>
      <c r="H2427" s="46">
        <f t="shared" si="115"/>
        <v>0</v>
      </c>
      <c r="I2427" s="46" t="b">
        <f t="shared" si="116"/>
        <v>0</v>
      </c>
      <c r="J2427" s="46" t="str">
        <f>IF(I2427=FALSE,"",B2427&amp;"@"&amp;COUNTIFS($B$2:B2427,B2427,$I$2:I2427,TRUE))</f>
        <v/>
      </c>
    </row>
    <row r="2428" spans="1:10">
      <c r="A2428" s="6" t="s">
        <v>1553</v>
      </c>
      <c r="B2428" s="6" t="s">
        <v>676</v>
      </c>
      <c r="C2428" s="6">
        <v>1</v>
      </c>
      <c r="D2428" s="6">
        <v>1</v>
      </c>
      <c r="E2428" s="46" t="str">
        <f t="shared" si="114"/>
        <v>기사임</v>
      </c>
      <c r="F2428" s="81">
        <f>IF(E2428="기사임",(COUNTIF($B$2:B2428,B2428)-COUNTIFS($B$2:B2427,B2428,$E$2:E2427,"")),"")</f>
        <v>207</v>
      </c>
      <c r="G2428" s="46" t="str">
        <f>IF(F2428=1,COUNTIF($F$1:F2428,1),"")</f>
        <v/>
      </c>
      <c r="H2428" s="46">
        <f t="shared" si="115"/>
        <v>0</v>
      </c>
      <c r="I2428" s="46" t="b">
        <f t="shared" si="116"/>
        <v>0</v>
      </c>
      <c r="J2428" s="46" t="str">
        <f>IF(I2428=FALSE,"",B2428&amp;"@"&amp;COUNTIFS($B$2:B2428,B2428,$I$2:I2428,TRUE))</f>
        <v/>
      </c>
    </row>
    <row r="2429" spans="1:10">
      <c r="A2429" s="6" t="s">
        <v>1549</v>
      </c>
      <c r="B2429" s="6" t="s">
        <v>682</v>
      </c>
      <c r="C2429" s="6">
        <v>1</v>
      </c>
      <c r="D2429" s="6">
        <v>1</v>
      </c>
      <c r="E2429" s="46" t="str">
        <f t="shared" si="114"/>
        <v>기사임</v>
      </c>
      <c r="F2429" s="81">
        <f>IF(E2429="기사임",(COUNTIF($B$2:B2429,B2429)-COUNTIFS($B$2:B2428,B2429,$E$2:E2428,"")),"")</f>
        <v>51</v>
      </c>
      <c r="G2429" s="46" t="str">
        <f>IF(F2429=1,COUNTIF($F$1:F2429,1),"")</f>
        <v/>
      </c>
      <c r="H2429" s="46">
        <f t="shared" si="115"/>
        <v>0</v>
      </c>
      <c r="I2429" s="46" t="b">
        <f t="shared" si="116"/>
        <v>0</v>
      </c>
      <c r="J2429" s="46" t="str">
        <f>IF(I2429=FALSE,"",B2429&amp;"@"&amp;COUNTIFS($B$2:B2429,B2429,$I$2:I2429,TRUE))</f>
        <v/>
      </c>
    </row>
    <row r="2430" spans="1:10">
      <c r="A2430" s="6" t="s">
        <v>1549</v>
      </c>
      <c r="B2430" s="6" t="s">
        <v>697</v>
      </c>
      <c r="C2430" s="6">
        <v>1</v>
      </c>
      <c r="D2430" s="6">
        <v>1</v>
      </c>
      <c r="E2430" s="46" t="str">
        <f t="shared" si="114"/>
        <v>기사임</v>
      </c>
      <c r="F2430" s="81">
        <f>IF(E2430="기사임",(COUNTIF($B$2:B2430,B2430)-COUNTIFS($B$2:B2429,B2430,$E$2:E2429,"")),"")</f>
        <v>15</v>
      </c>
      <c r="G2430" s="46" t="str">
        <f>IF(F2430=1,COUNTIF($F$1:F2430,1),"")</f>
        <v/>
      </c>
      <c r="H2430" s="46">
        <f t="shared" si="115"/>
        <v>0</v>
      </c>
      <c r="I2430" s="46" t="b">
        <f t="shared" si="116"/>
        <v>0</v>
      </c>
      <c r="J2430" s="46" t="str">
        <f>IF(I2430=FALSE,"",B2430&amp;"@"&amp;COUNTIFS($B$2:B2430,B2430,$I$2:I2430,TRUE))</f>
        <v/>
      </c>
    </row>
    <row r="2431" spans="1:10">
      <c r="A2431" s="6" t="s">
        <v>1555</v>
      </c>
      <c r="B2431" s="6" t="s">
        <v>685</v>
      </c>
      <c r="C2431" s="6">
        <v>1</v>
      </c>
      <c r="D2431" s="6">
        <v>2</v>
      </c>
      <c r="E2431" s="46" t="str">
        <f t="shared" si="114"/>
        <v>기사임</v>
      </c>
      <c r="F2431" s="81">
        <f>IF(E2431="기사임",(COUNTIF($B$2:B2431,B2431)-COUNTIFS($B$2:B2430,B2431,$E$2:E2430,"")),"")</f>
        <v>46</v>
      </c>
      <c r="G2431" s="46" t="str">
        <f>IF(F2431=1,COUNTIF($F$1:F2431,1),"")</f>
        <v/>
      </c>
      <c r="H2431" s="46">
        <f t="shared" si="115"/>
        <v>0</v>
      </c>
      <c r="I2431" s="46" t="b">
        <f t="shared" si="116"/>
        <v>0</v>
      </c>
      <c r="J2431" s="46" t="str">
        <f>IF(I2431=FALSE,"",B2431&amp;"@"&amp;COUNTIFS($B$2:B2431,B2431,$I$2:I2431,TRUE))</f>
        <v/>
      </c>
    </row>
    <row r="2432" spans="1:10">
      <c r="A2432" s="6" t="s">
        <v>1555</v>
      </c>
      <c r="B2432" s="6" t="s">
        <v>686</v>
      </c>
      <c r="C2432" s="6">
        <v>1</v>
      </c>
      <c r="D2432" s="6">
        <v>1</v>
      </c>
      <c r="E2432" s="46" t="str">
        <f t="shared" si="114"/>
        <v>기사임</v>
      </c>
      <c r="F2432" s="81">
        <f>IF(E2432="기사임",(COUNTIF($B$2:B2432,B2432)-COUNTIFS($B$2:B2431,B2432,$E$2:E2431,"")),"")</f>
        <v>20</v>
      </c>
      <c r="G2432" s="46" t="str">
        <f>IF(F2432=1,COUNTIF($F$1:F2432,1),"")</f>
        <v/>
      </c>
      <c r="H2432" s="46">
        <f t="shared" si="115"/>
        <v>0</v>
      </c>
      <c r="I2432" s="46" t="b">
        <f t="shared" si="116"/>
        <v>0</v>
      </c>
      <c r="J2432" s="46" t="str">
        <f>IF(I2432=FALSE,"",B2432&amp;"@"&amp;COUNTIFS($B$2:B2432,B2432,$I$2:I2432,TRUE))</f>
        <v/>
      </c>
    </row>
    <row r="2433" spans="1:10">
      <c r="A2433" s="6" t="s">
        <v>1555</v>
      </c>
      <c r="B2433" s="6" t="s">
        <v>714</v>
      </c>
      <c r="C2433" s="6">
        <v>1</v>
      </c>
      <c r="D2433" s="6">
        <v>1</v>
      </c>
      <c r="E2433" s="46" t="str">
        <f t="shared" si="114"/>
        <v>기사임</v>
      </c>
      <c r="F2433" s="81">
        <f>IF(E2433="기사임",(COUNTIF($B$2:B2433,B2433)-COUNTIFS($B$2:B2432,B2433,$E$2:E2432,"")),"")</f>
        <v>14</v>
      </c>
      <c r="G2433" s="46" t="str">
        <f>IF(F2433=1,COUNTIF($F$1:F2433,1),"")</f>
        <v/>
      </c>
      <c r="H2433" s="46">
        <f t="shared" si="115"/>
        <v>0</v>
      </c>
      <c r="I2433" s="46" t="b">
        <f t="shared" si="116"/>
        <v>0</v>
      </c>
      <c r="J2433" s="46" t="str">
        <f>IF(I2433=FALSE,"",B2433&amp;"@"&amp;COUNTIFS($B$2:B2433,B2433,$I$2:I2433,TRUE))</f>
        <v/>
      </c>
    </row>
    <row r="2434" spans="1:10">
      <c r="A2434" s="6" t="s">
        <v>1608</v>
      </c>
      <c r="B2434" s="6" t="s">
        <v>676</v>
      </c>
      <c r="C2434" s="6">
        <v>1</v>
      </c>
      <c r="D2434" s="6">
        <v>1</v>
      </c>
      <c r="E2434" s="46" t="str">
        <f t="shared" ref="E2434:E2497" si="117">IF(AND(LEFT(A2434,17)="/global/archives/",ISNUMBER(_xlfn.NUMBERVALUE(MID(A2434,18,1))),ISERROR(FIND("ckattempt",A2434)),ISERROR(FIND("preview",A2434))),"기사임","")</f>
        <v>기사임</v>
      </c>
      <c r="F2434" s="81">
        <f>IF(E2434="기사임",(COUNTIF($B$2:B2434,B2434)-COUNTIFS($B$2:B2433,B2434,$E$2:E2433,"")),"")</f>
        <v>208</v>
      </c>
      <c r="G2434" s="46" t="str">
        <f>IF(F2434=1,COUNTIF($F$1:F2434,1),"")</f>
        <v/>
      </c>
      <c r="H2434" s="46">
        <f t="shared" ref="H2434:H2497" si="118">COUNTIF($L$2:$L$4,B2434)</f>
        <v>0</v>
      </c>
      <c r="I2434" s="46" t="b">
        <f t="shared" si="116"/>
        <v>0</v>
      </c>
      <c r="J2434" s="46" t="str">
        <f>IF(I2434=FALSE,"",B2434&amp;"@"&amp;COUNTIFS($B$2:B2434,B2434,$I$2:I2434,TRUE))</f>
        <v/>
      </c>
    </row>
    <row r="2435" spans="1:10">
      <c r="A2435" s="6" t="s">
        <v>1613</v>
      </c>
      <c r="B2435" s="6" t="s">
        <v>685</v>
      </c>
      <c r="C2435" s="6">
        <v>1</v>
      </c>
      <c r="D2435" s="6">
        <v>2</v>
      </c>
      <c r="E2435" s="46" t="str">
        <f t="shared" si="117"/>
        <v>기사임</v>
      </c>
      <c r="F2435" s="81">
        <f>IF(E2435="기사임",(COUNTIF($B$2:B2435,B2435)-COUNTIFS($B$2:B2434,B2435,$E$2:E2434,"")),"")</f>
        <v>47</v>
      </c>
      <c r="G2435" s="46" t="str">
        <f>IF(F2435=1,COUNTIF($F$1:F2435,1),"")</f>
        <v/>
      </c>
      <c r="H2435" s="46">
        <f t="shared" si="118"/>
        <v>0</v>
      </c>
      <c r="I2435" s="46" t="b">
        <f t="shared" ref="I2435:I2498" si="119">AND(H2435=1,F2435&gt;=1,F2435&lt;&gt;"")</f>
        <v>0</v>
      </c>
      <c r="J2435" s="46" t="str">
        <f>IF(I2435=FALSE,"",B2435&amp;"@"&amp;COUNTIFS($B$2:B2435,B2435,$I$2:I2435,TRUE))</f>
        <v/>
      </c>
    </row>
    <row r="2436" spans="1:10">
      <c r="A2436" s="6" t="s">
        <v>1613</v>
      </c>
      <c r="B2436" s="6" t="s">
        <v>675</v>
      </c>
      <c r="C2436" s="6">
        <v>1</v>
      </c>
      <c r="D2436" s="6">
        <v>1</v>
      </c>
      <c r="E2436" s="46" t="str">
        <f t="shared" si="117"/>
        <v>기사임</v>
      </c>
      <c r="F2436" s="81">
        <f>IF(E2436="기사임",(COUNTIF($B$2:B2436,B2436)-COUNTIFS($B$2:B2435,B2436,$E$2:E2435,"")),"")</f>
        <v>227</v>
      </c>
      <c r="G2436" s="46" t="str">
        <f>IF(F2436=1,COUNTIF($F$1:F2436,1),"")</f>
        <v/>
      </c>
      <c r="H2436" s="46">
        <f t="shared" si="118"/>
        <v>1</v>
      </c>
      <c r="I2436" s="46" t="b">
        <f t="shared" si="119"/>
        <v>1</v>
      </c>
      <c r="J2436" s="46" t="str">
        <f>IF(I2436=FALSE,"",B2436&amp;"@"&amp;COUNTIFS($B$2:B2436,B2436,$I$2:I2436,TRUE))</f>
        <v>South Korea@227</v>
      </c>
    </row>
    <row r="2437" spans="1:10">
      <c r="A2437" s="6" t="s">
        <v>1607</v>
      </c>
      <c r="B2437" s="6" t="s">
        <v>705</v>
      </c>
      <c r="C2437" s="6">
        <v>1</v>
      </c>
      <c r="D2437" s="6">
        <v>1</v>
      </c>
      <c r="E2437" s="46" t="str">
        <f t="shared" si="117"/>
        <v>기사임</v>
      </c>
      <c r="F2437" s="81">
        <f>IF(E2437="기사임",(COUNTIF($B$2:B2437,B2437)-COUNTIFS($B$2:B2436,B2437,$E$2:E2436,"")),"")</f>
        <v>7</v>
      </c>
      <c r="G2437" s="46" t="str">
        <f>IF(F2437=1,COUNTIF($F$1:F2437,1),"")</f>
        <v/>
      </c>
      <c r="H2437" s="46">
        <f t="shared" si="118"/>
        <v>0</v>
      </c>
      <c r="I2437" s="46" t="b">
        <f t="shared" si="119"/>
        <v>0</v>
      </c>
      <c r="J2437" s="46" t="str">
        <f>IF(I2437=FALSE,"",B2437&amp;"@"&amp;COUNTIFS($B$2:B2437,B2437,$I$2:I2437,TRUE))</f>
        <v/>
      </c>
    </row>
    <row r="2438" spans="1:10">
      <c r="A2438" s="6" t="s">
        <v>1607</v>
      </c>
      <c r="B2438" s="6" t="s">
        <v>682</v>
      </c>
      <c r="C2438" s="6">
        <v>1</v>
      </c>
      <c r="D2438" s="6">
        <v>1</v>
      </c>
      <c r="E2438" s="46" t="str">
        <f t="shared" si="117"/>
        <v>기사임</v>
      </c>
      <c r="F2438" s="81">
        <f>IF(E2438="기사임",(COUNTIF($B$2:B2438,B2438)-COUNTIFS($B$2:B2437,B2438,$E$2:E2437,"")),"")</f>
        <v>52</v>
      </c>
      <c r="G2438" s="46" t="str">
        <f>IF(F2438=1,COUNTIF($F$1:F2438,1),"")</f>
        <v/>
      </c>
      <c r="H2438" s="46">
        <f t="shared" si="118"/>
        <v>0</v>
      </c>
      <c r="I2438" s="46" t="b">
        <f t="shared" si="119"/>
        <v>0</v>
      </c>
      <c r="J2438" s="46" t="str">
        <f>IF(I2438=FALSE,"",B2438&amp;"@"&amp;COUNTIFS($B$2:B2438,B2438,$I$2:I2438,TRUE))</f>
        <v/>
      </c>
    </row>
    <row r="2439" spans="1:10">
      <c r="A2439" s="6" t="s">
        <v>1607</v>
      </c>
      <c r="B2439" s="6" t="s">
        <v>712</v>
      </c>
      <c r="C2439" s="6">
        <v>1</v>
      </c>
      <c r="D2439" s="6">
        <v>2</v>
      </c>
      <c r="E2439" s="46" t="str">
        <f t="shared" si="117"/>
        <v>기사임</v>
      </c>
      <c r="F2439" s="81">
        <f>IF(E2439="기사임",(COUNTIF($B$2:B2439,B2439)-COUNTIFS($B$2:B2438,B2439,$E$2:E2438,"")),"")</f>
        <v>17</v>
      </c>
      <c r="G2439" s="46" t="str">
        <f>IF(F2439=1,COUNTIF($F$1:F2439,1),"")</f>
        <v/>
      </c>
      <c r="H2439" s="46">
        <f t="shared" si="118"/>
        <v>0</v>
      </c>
      <c r="I2439" s="46" t="b">
        <f t="shared" si="119"/>
        <v>0</v>
      </c>
      <c r="J2439" s="46" t="str">
        <f>IF(I2439=FALSE,"",B2439&amp;"@"&amp;COUNTIFS($B$2:B2439,B2439,$I$2:I2439,TRUE))</f>
        <v/>
      </c>
    </row>
    <row r="2440" spans="1:10">
      <c r="A2440" s="6" t="s">
        <v>1607</v>
      </c>
      <c r="B2440" s="6" t="s">
        <v>698</v>
      </c>
      <c r="C2440" s="6">
        <v>1</v>
      </c>
      <c r="D2440" s="6">
        <v>1</v>
      </c>
      <c r="E2440" s="46" t="str">
        <f t="shared" si="117"/>
        <v>기사임</v>
      </c>
      <c r="F2440" s="81">
        <f>IF(E2440="기사임",(COUNTIF($B$2:B2440,B2440)-COUNTIFS($B$2:B2439,B2440,$E$2:E2439,"")),"")</f>
        <v>37</v>
      </c>
      <c r="G2440" s="46" t="str">
        <f>IF(F2440=1,COUNTIF($F$1:F2440,1),"")</f>
        <v/>
      </c>
      <c r="H2440" s="46">
        <f t="shared" si="118"/>
        <v>0</v>
      </c>
      <c r="I2440" s="46" t="b">
        <f t="shared" si="119"/>
        <v>0</v>
      </c>
      <c r="J2440" s="46" t="str">
        <f>IF(I2440=FALSE,"",B2440&amp;"@"&amp;COUNTIFS($B$2:B2440,B2440,$I$2:I2440,TRUE))</f>
        <v/>
      </c>
    </row>
    <row r="2441" spans="1:10">
      <c r="A2441" s="6" t="s">
        <v>1609</v>
      </c>
      <c r="B2441" s="6" t="s">
        <v>690</v>
      </c>
      <c r="C2441" s="6">
        <v>1</v>
      </c>
      <c r="D2441" s="6">
        <v>1</v>
      </c>
      <c r="E2441" s="46" t="str">
        <f t="shared" si="117"/>
        <v>기사임</v>
      </c>
      <c r="F2441" s="81">
        <f>IF(E2441="기사임",(COUNTIF($B$2:B2441,B2441)-COUNTIFS($B$2:B2440,B2441,$E$2:E2440,"")),"")</f>
        <v>92</v>
      </c>
      <c r="G2441" s="46" t="str">
        <f>IF(F2441=1,COUNTIF($F$1:F2441,1),"")</f>
        <v/>
      </c>
      <c r="H2441" s="46">
        <f t="shared" si="118"/>
        <v>0</v>
      </c>
      <c r="I2441" s="46" t="b">
        <f t="shared" si="119"/>
        <v>0</v>
      </c>
      <c r="J2441" s="46" t="str">
        <f>IF(I2441=FALSE,"",B2441&amp;"@"&amp;COUNTIFS($B$2:B2441,B2441,$I$2:I2441,TRUE))</f>
        <v/>
      </c>
    </row>
    <row r="2442" spans="1:10">
      <c r="A2442" s="6" t="s">
        <v>1609</v>
      </c>
      <c r="B2442" s="6" t="s">
        <v>676</v>
      </c>
      <c r="C2442" s="6">
        <v>1</v>
      </c>
      <c r="D2442" s="6">
        <v>1</v>
      </c>
      <c r="E2442" s="46" t="str">
        <f t="shared" si="117"/>
        <v>기사임</v>
      </c>
      <c r="F2442" s="81">
        <f>IF(E2442="기사임",(COUNTIF($B$2:B2442,B2442)-COUNTIFS($B$2:B2441,B2442,$E$2:E2441,"")),"")</f>
        <v>209</v>
      </c>
      <c r="G2442" s="46" t="str">
        <f>IF(F2442=1,COUNTIF($F$1:F2442,1),"")</f>
        <v/>
      </c>
      <c r="H2442" s="46">
        <f t="shared" si="118"/>
        <v>0</v>
      </c>
      <c r="I2442" s="46" t="b">
        <f t="shared" si="119"/>
        <v>0</v>
      </c>
      <c r="J2442" s="46" t="str">
        <f>IF(I2442=FALSE,"",B2442&amp;"@"&amp;COUNTIFS($B$2:B2442,B2442,$I$2:I2442,TRUE))</f>
        <v/>
      </c>
    </row>
    <row r="2443" spans="1:10">
      <c r="A2443" s="6" t="s">
        <v>1611</v>
      </c>
      <c r="B2443" s="6" t="s">
        <v>677</v>
      </c>
      <c r="C2443" s="6">
        <v>1</v>
      </c>
      <c r="D2443" s="6">
        <v>1</v>
      </c>
      <c r="E2443" s="46" t="str">
        <f t="shared" si="117"/>
        <v>기사임</v>
      </c>
      <c r="F2443" s="81">
        <f>IF(E2443="기사임",(COUNTIF($B$2:B2443,B2443)-COUNTIFS($B$2:B2442,B2443,$E$2:E2442,"")),"")</f>
        <v>173</v>
      </c>
      <c r="G2443" s="46" t="str">
        <f>IF(F2443=1,COUNTIF($F$1:F2443,1),"")</f>
        <v/>
      </c>
      <c r="H2443" s="46">
        <f t="shared" si="118"/>
        <v>0</v>
      </c>
      <c r="I2443" s="46" t="b">
        <f t="shared" si="119"/>
        <v>0</v>
      </c>
      <c r="J2443" s="46" t="str">
        <f>IF(I2443=FALSE,"",B2443&amp;"@"&amp;COUNTIFS($B$2:B2443,B2443,$I$2:I2443,TRUE))</f>
        <v/>
      </c>
    </row>
    <row r="2444" spans="1:10">
      <c r="A2444" s="6" t="s">
        <v>1611</v>
      </c>
      <c r="B2444" s="6" t="s">
        <v>675</v>
      </c>
      <c r="C2444" s="6">
        <v>1</v>
      </c>
      <c r="D2444" s="6">
        <v>2</v>
      </c>
      <c r="E2444" s="46" t="str">
        <f t="shared" si="117"/>
        <v>기사임</v>
      </c>
      <c r="F2444" s="81">
        <f>IF(E2444="기사임",(COUNTIF($B$2:B2444,B2444)-COUNTIFS($B$2:B2443,B2444,$E$2:E2443,"")),"")</f>
        <v>228</v>
      </c>
      <c r="G2444" s="46" t="str">
        <f>IF(F2444=1,COUNTIF($F$1:F2444,1),"")</f>
        <v/>
      </c>
      <c r="H2444" s="46">
        <f t="shared" si="118"/>
        <v>1</v>
      </c>
      <c r="I2444" s="46" t="b">
        <f t="shared" si="119"/>
        <v>1</v>
      </c>
      <c r="J2444" s="46" t="str">
        <f>IF(I2444=FALSE,"",B2444&amp;"@"&amp;COUNTIFS($B$2:B2444,B2444,$I$2:I2444,TRUE))</f>
        <v>South Korea@228</v>
      </c>
    </row>
    <row r="2445" spans="1:10">
      <c r="A2445" s="6" t="s">
        <v>1611</v>
      </c>
      <c r="B2445" s="6" t="s">
        <v>698</v>
      </c>
      <c r="C2445" s="6">
        <v>1</v>
      </c>
      <c r="D2445" s="6">
        <v>1</v>
      </c>
      <c r="E2445" s="46" t="str">
        <f t="shared" si="117"/>
        <v>기사임</v>
      </c>
      <c r="F2445" s="81">
        <f>IF(E2445="기사임",(COUNTIF($B$2:B2445,B2445)-COUNTIFS($B$2:B2444,B2445,$E$2:E2444,"")),"")</f>
        <v>38</v>
      </c>
      <c r="G2445" s="46" t="str">
        <f>IF(F2445=1,COUNTIF($F$1:F2445,1),"")</f>
        <v/>
      </c>
      <c r="H2445" s="46">
        <f t="shared" si="118"/>
        <v>0</v>
      </c>
      <c r="I2445" s="46" t="b">
        <f t="shared" si="119"/>
        <v>0</v>
      </c>
      <c r="J2445" s="46" t="str">
        <f>IF(I2445=FALSE,"",B2445&amp;"@"&amp;COUNTIFS($B$2:B2445,B2445,$I$2:I2445,TRUE))</f>
        <v/>
      </c>
    </row>
    <row r="2446" spans="1:10">
      <c r="A2446" s="6" t="s">
        <v>1610</v>
      </c>
      <c r="B2446" s="6" t="s">
        <v>683</v>
      </c>
      <c r="C2446" s="6">
        <v>1</v>
      </c>
      <c r="D2446" s="6">
        <v>2</v>
      </c>
      <c r="E2446" s="46" t="str">
        <f t="shared" si="117"/>
        <v>기사임</v>
      </c>
      <c r="F2446" s="81">
        <f>IF(E2446="기사임",(COUNTIF($B$2:B2446,B2446)-COUNTIFS($B$2:B2445,B2446,$E$2:E2445,"")),"")</f>
        <v>42</v>
      </c>
      <c r="G2446" s="46" t="str">
        <f>IF(F2446=1,COUNTIF($F$1:F2446,1),"")</f>
        <v/>
      </c>
      <c r="H2446" s="46">
        <f t="shared" si="118"/>
        <v>0</v>
      </c>
      <c r="I2446" s="46" t="b">
        <f t="shared" si="119"/>
        <v>0</v>
      </c>
      <c r="J2446" s="46" t="str">
        <f>IF(I2446=FALSE,"",B2446&amp;"@"&amp;COUNTIFS($B$2:B2446,B2446,$I$2:I2446,TRUE))</f>
        <v/>
      </c>
    </row>
    <row r="2447" spans="1:10">
      <c r="A2447" s="6" t="s">
        <v>1610</v>
      </c>
      <c r="B2447" s="6" t="s">
        <v>678</v>
      </c>
      <c r="C2447" s="6">
        <v>1</v>
      </c>
      <c r="D2447" s="6">
        <v>1</v>
      </c>
      <c r="E2447" s="46" t="str">
        <f t="shared" si="117"/>
        <v>기사임</v>
      </c>
      <c r="F2447" s="81">
        <f>IF(E2447="기사임",(COUNTIF($B$2:B2447,B2447)-COUNTIFS($B$2:B2446,B2447,$E$2:E2446,"")),"")</f>
        <v>104</v>
      </c>
      <c r="G2447" s="46" t="str">
        <f>IF(F2447=1,COUNTIF($F$1:F2447,1),"")</f>
        <v/>
      </c>
      <c r="H2447" s="46">
        <f t="shared" si="118"/>
        <v>0</v>
      </c>
      <c r="I2447" s="46" t="b">
        <f t="shared" si="119"/>
        <v>0</v>
      </c>
      <c r="J2447" s="46" t="str">
        <f>IF(I2447=FALSE,"",B2447&amp;"@"&amp;COUNTIFS($B$2:B2447,B2447,$I$2:I2447,TRUE))</f>
        <v/>
      </c>
    </row>
    <row r="2448" spans="1:10">
      <c r="A2448" s="6" t="s">
        <v>1610</v>
      </c>
      <c r="B2448" s="6" t="s">
        <v>684</v>
      </c>
      <c r="C2448" s="6">
        <v>1</v>
      </c>
      <c r="D2448" s="6">
        <v>1</v>
      </c>
      <c r="E2448" s="46" t="str">
        <f t="shared" si="117"/>
        <v>기사임</v>
      </c>
      <c r="F2448" s="81">
        <f>IF(E2448="기사임",(COUNTIF($B$2:B2448,B2448)-COUNTIFS($B$2:B2447,B2448,$E$2:E2447,"")),"")</f>
        <v>43</v>
      </c>
      <c r="G2448" s="46" t="str">
        <f>IF(F2448=1,COUNTIF($F$1:F2448,1),"")</f>
        <v/>
      </c>
      <c r="H2448" s="46">
        <f t="shared" si="118"/>
        <v>1</v>
      </c>
      <c r="I2448" s="46" t="b">
        <f t="shared" si="119"/>
        <v>1</v>
      </c>
      <c r="J2448" s="46" t="str">
        <f>IF(I2448=FALSE,"",B2448&amp;"@"&amp;COUNTIFS($B$2:B2448,B2448,$I$2:I2448,TRUE))</f>
        <v>Malaysia@43</v>
      </c>
    </row>
    <row r="2449" spans="1:10">
      <c r="A2449" s="6" t="s">
        <v>1610</v>
      </c>
      <c r="B2449" s="6" t="s">
        <v>690</v>
      </c>
      <c r="C2449" s="6">
        <v>1</v>
      </c>
      <c r="D2449" s="6">
        <v>1</v>
      </c>
      <c r="E2449" s="46" t="str">
        <f t="shared" si="117"/>
        <v>기사임</v>
      </c>
      <c r="F2449" s="81">
        <f>IF(E2449="기사임",(COUNTIF($B$2:B2449,B2449)-COUNTIFS($B$2:B2448,B2449,$E$2:E2448,"")),"")</f>
        <v>93</v>
      </c>
      <c r="G2449" s="46" t="str">
        <f>IF(F2449=1,COUNTIF($F$1:F2449,1),"")</f>
        <v/>
      </c>
      <c r="H2449" s="46">
        <f t="shared" si="118"/>
        <v>0</v>
      </c>
      <c r="I2449" s="46" t="b">
        <f t="shared" si="119"/>
        <v>0</v>
      </c>
      <c r="J2449" s="46" t="str">
        <f>IF(I2449=FALSE,"",B2449&amp;"@"&amp;COUNTIFS($B$2:B2449,B2449,$I$2:I2449,TRUE))</f>
        <v/>
      </c>
    </row>
    <row r="2450" spans="1:10">
      <c r="A2450" s="6" t="s">
        <v>1610</v>
      </c>
      <c r="B2450" s="6" t="s">
        <v>676</v>
      </c>
      <c r="C2450" s="6">
        <v>1</v>
      </c>
      <c r="D2450" s="6">
        <v>1</v>
      </c>
      <c r="E2450" s="46" t="str">
        <f t="shared" si="117"/>
        <v>기사임</v>
      </c>
      <c r="F2450" s="81">
        <f>IF(E2450="기사임",(COUNTIF($B$2:B2450,B2450)-COUNTIFS($B$2:B2449,B2450,$E$2:E2449,"")),"")</f>
        <v>210</v>
      </c>
      <c r="G2450" s="46" t="str">
        <f>IF(F2450=1,COUNTIF($F$1:F2450,1),"")</f>
        <v/>
      </c>
      <c r="H2450" s="46">
        <f t="shared" si="118"/>
        <v>0</v>
      </c>
      <c r="I2450" s="46" t="b">
        <f t="shared" si="119"/>
        <v>0</v>
      </c>
      <c r="J2450" s="46" t="str">
        <f>IF(I2450=FALSE,"",B2450&amp;"@"&amp;COUNTIFS($B$2:B2450,B2450,$I$2:I2450,TRUE))</f>
        <v/>
      </c>
    </row>
    <row r="2451" spans="1:10">
      <c r="A2451" s="6" t="s">
        <v>1606</v>
      </c>
      <c r="B2451" s="6" t="s">
        <v>722</v>
      </c>
      <c r="C2451" s="6">
        <v>1</v>
      </c>
      <c r="D2451" s="6">
        <v>1</v>
      </c>
      <c r="E2451" s="46" t="str">
        <f t="shared" si="117"/>
        <v>기사임</v>
      </c>
      <c r="F2451" s="81">
        <f>IF(E2451="기사임",(COUNTIF($B$2:B2451,B2451)-COUNTIFS($B$2:B2450,B2451,$E$2:E2450,"")),"")</f>
        <v>7</v>
      </c>
      <c r="G2451" s="46" t="str">
        <f>IF(F2451=1,COUNTIF($F$1:F2451,1),"")</f>
        <v/>
      </c>
      <c r="H2451" s="46">
        <f t="shared" si="118"/>
        <v>0</v>
      </c>
      <c r="I2451" s="46" t="b">
        <f t="shared" si="119"/>
        <v>0</v>
      </c>
      <c r="J2451" s="46" t="str">
        <f>IF(I2451=FALSE,"",B2451&amp;"@"&amp;COUNTIFS($B$2:B2451,B2451,$I$2:I2451,TRUE))</f>
        <v/>
      </c>
    </row>
    <row r="2452" spans="1:10">
      <c r="A2452" s="6" t="s">
        <v>1606</v>
      </c>
      <c r="B2452" s="6" t="s">
        <v>683</v>
      </c>
      <c r="C2452" s="6">
        <v>1</v>
      </c>
      <c r="D2452" s="6">
        <v>1</v>
      </c>
      <c r="E2452" s="46" t="str">
        <f t="shared" si="117"/>
        <v>기사임</v>
      </c>
      <c r="F2452" s="81">
        <f>IF(E2452="기사임",(COUNTIF($B$2:B2452,B2452)-COUNTIFS($B$2:B2451,B2452,$E$2:E2451,"")),"")</f>
        <v>43</v>
      </c>
      <c r="G2452" s="46" t="str">
        <f>IF(F2452=1,COUNTIF($F$1:F2452,1),"")</f>
        <v/>
      </c>
      <c r="H2452" s="46">
        <f t="shared" si="118"/>
        <v>0</v>
      </c>
      <c r="I2452" s="46" t="b">
        <f t="shared" si="119"/>
        <v>0</v>
      </c>
      <c r="J2452" s="46" t="str">
        <f>IF(I2452=FALSE,"",B2452&amp;"@"&amp;COUNTIFS($B$2:B2452,B2452,$I$2:I2452,TRUE))</f>
        <v/>
      </c>
    </row>
    <row r="2453" spans="1:10">
      <c r="A2453" s="6" t="s">
        <v>1606</v>
      </c>
      <c r="B2453" s="6" t="s">
        <v>1181</v>
      </c>
      <c r="C2453" s="6">
        <v>1</v>
      </c>
      <c r="D2453" s="6">
        <v>1</v>
      </c>
      <c r="E2453" s="46" t="str">
        <f t="shared" si="117"/>
        <v>기사임</v>
      </c>
      <c r="F2453" s="81">
        <f>IF(E2453="기사임",(COUNTIF($B$2:B2453,B2453)-COUNTIFS($B$2:B2452,B2453,$E$2:E2452,"")),"")</f>
        <v>3</v>
      </c>
      <c r="G2453" s="46" t="str">
        <f>IF(F2453=1,COUNTIF($F$1:F2453,1),"")</f>
        <v/>
      </c>
      <c r="H2453" s="46">
        <f t="shared" si="118"/>
        <v>0</v>
      </c>
      <c r="I2453" s="46" t="b">
        <f t="shared" si="119"/>
        <v>0</v>
      </c>
      <c r="J2453" s="46" t="str">
        <f>IF(I2453=FALSE,"",B2453&amp;"@"&amp;COUNTIFS($B$2:B2453,B2453,$I$2:I2453,TRUE))</f>
        <v/>
      </c>
    </row>
    <row r="2454" spans="1:10">
      <c r="A2454" s="6" t="s">
        <v>1606</v>
      </c>
      <c r="B2454" s="6" t="s">
        <v>678</v>
      </c>
      <c r="C2454" s="6">
        <v>1</v>
      </c>
      <c r="D2454" s="6">
        <v>1</v>
      </c>
      <c r="E2454" s="46" t="str">
        <f t="shared" si="117"/>
        <v>기사임</v>
      </c>
      <c r="F2454" s="81">
        <f>IF(E2454="기사임",(COUNTIF($B$2:B2454,B2454)-COUNTIFS($B$2:B2453,B2454,$E$2:E2453,"")),"")</f>
        <v>105</v>
      </c>
      <c r="G2454" s="46" t="str">
        <f>IF(F2454=1,COUNTIF($F$1:F2454,1),"")</f>
        <v/>
      </c>
      <c r="H2454" s="46">
        <f t="shared" si="118"/>
        <v>0</v>
      </c>
      <c r="I2454" s="46" t="b">
        <f t="shared" si="119"/>
        <v>0</v>
      </c>
      <c r="J2454" s="46" t="str">
        <f>IF(I2454=FALSE,"",B2454&amp;"@"&amp;COUNTIFS($B$2:B2454,B2454,$I$2:I2454,TRUE))</f>
        <v/>
      </c>
    </row>
    <row r="2455" spans="1:10">
      <c r="A2455" s="6" t="s">
        <v>1606</v>
      </c>
      <c r="B2455" s="6" t="s">
        <v>1696</v>
      </c>
      <c r="C2455" s="6">
        <v>1</v>
      </c>
      <c r="D2455" s="6">
        <v>1</v>
      </c>
      <c r="E2455" s="46" t="str">
        <f t="shared" si="117"/>
        <v>기사임</v>
      </c>
      <c r="F2455" s="81">
        <f>IF(E2455="기사임",(COUNTIF($B$2:B2455,B2455)-COUNTIFS($B$2:B2454,B2455,$E$2:E2454,"")),"")</f>
        <v>9</v>
      </c>
      <c r="G2455" s="46" t="str">
        <f>IF(F2455=1,COUNTIF($F$1:F2455,1),"")</f>
        <v/>
      </c>
      <c r="H2455" s="46">
        <f t="shared" si="118"/>
        <v>0</v>
      </c>
      <c r="I2455" s="46" t="b">
        <f t="shared" si="119"/>
        <v>0</v>
      </c>
      <c r="J2455" s="46" t="str">
        <f>IF(I2455=FALSE,"",B2455&amp;"@"&amp;COUNTIFS($B$2:B2455,B2455,$I$2:I2455,TRUE))</f>
        <v/>
      </c>
    </row>
    <row r="2456" spans="1:10">
      <c r="A2456" s="6" t="s">
        <v>1606</v>
      </c>
      <c r="B2456" s="6" t="s">
        <v>965</v>
      </c>
      <c r="C2456" s="6">
        <v>1</v>
      </c>
      <c r="D2456" s="6">
        <v>1</v>
      </c>
      <c r="E2456" s="46" t="str">
        <f t="shared" si="117"/>
        <v>기사임</v>
      </c>
      <c r="F2456" s="81">
        <f>IF(E2456="기사임",(COUNTIF($B$2:B2456,B2456)-COUNTIFS($B$2:B2455,B2456,$E$2:E2455,"")),"")</f>
        <v>2</v>
      </c>
      <c r="G2456" s="46" t="str">
        <f>IF(F2456=1,COUNTIF($F$1:F2456,1),"")</f>
        <v/>
      </c>
      <c r="H2456" s="46">
        <f t="shared" si="118"/>
        <v>0</v>
      </c>
      <c r="I2456" s="46" t="b">
        <f t="shared" si="119"/>
        <v>0</v>
      </c>
      <c r="J2456" s="46" t="str">
        <f>IF(I2456=FALSE,"",B2456&amp;"@"&amp;COUNTIFS($B$2:B2456,B2456,$I$2:I2456,TRUE))</f>
        <v/>
      </c>
    </row>
    <row r="2457" spans="1:10">
      <c r="A2457" s="6" t="s">
        <v>1606</v>
      </c>
      <c r="B2457" s="6" t="s">
        <v>714</v>
      </c>
      <c r="C2457" s="6">
        <v>1</v>
      </c>
      <c r="D2457" s="6">
        <v>1</v>
      </c>
      <c r="E2457" s="46" t="str">
        <f t="shared" si="117"/>
        <v>기사임</v>
      </c>
      <c r="F2457" s="81">
        <f>IF(E2457="기사임",(COUNTIF($B$2:B2457,B2457)-COUNTIFS($B$2:B2456,B2457,$E$2:E2456,"")),"")</f>
        <v>15</v>
      </c>
      <c r="G2457" s="46" t="str">
        <f>IF(F2457=1,COUNTIF($F$1:F2457,1),"")</f>
        <v/>
      </c>
      <c r="H2457" s="46">
        <f t="shared" si="118"/>
        <v>0</v>
      </c>
      <c r="I2457" s="46" t="b">
        <f t="shared" si="119"/>
        <v>0</v>
      </c>
      <c r="J2457" s="46" t="str">
        <f>IF(I2457=FALSE,"",B2457&amp;"@"&amp;COUNTIFS($B$2:B2457,B2457,$I$2:I2457,TRUE))</f>
        <v/>
      </c>
    </row>
    <row r="2458" spans="1:10">
      <c r="A2458" s="6" t="s">
        <v>1606</v>
      </c>
      <c r="B2458" s="6" t="s">
        <v>680</v>
      </c>
      <c r="C2458" s="6">
        <v>1</v>
      </c>
      <c r="D2458" s="6">
        <v>1</v>
      </c>
      <c r="E2458" s="46" t="str">
        <f t="shared" si="117"/>
        <v>기사임</v>
      </c>
      <c r="F2458" s="81">
        <f>IF(E2458="기사임",(COUNTIF($B$2:B2458,B2458)-COUNTIFS($B$2:B2457,B2458,$E$2:E2457,"")),"")</f>
        <v>136</v>
      </c>
      <c r="G2458" s="46" t="str">
        <f>IF(F2458=1,COUNTIF($F$1:F2458,1),"")</f>
        <v/>
      </c>
      <c r="H2458" s="46">
        <f t="shared" si="118"/>
        <v>0</v>
      </c>
      <c r="I2458" s="46" t="b">
        <f t="shared" si="119"/>
        <v>0</v>
      </c>
      <c r="J2458" s="46" t="str">
        <f>IF(I2458=FALSE,"",B2458&amp;"@"&amp;COUNTIFS($B$2:B2458,B2458,$I$2:I2458,TRUE))</f>
        <v/>
      </c>
    </row>
    <row r="2459" spans="1:10">
      <c r="A2459" s="6" t="s">
        <v>1606</v>
      </c>
      <c r="B2459" s="6" t="s">
        <v>1269</v>
      </c>
      <c r="C2459" s="6">
        <v>1</v>
      </c>
      <c r="D2459" s="6">
        <v>1</v>
      </c>
      <c r="E2459" s="46" t="str">
        <f t="shared" si="117"/>
        <v>기사임</v>
      </c>
      <c r="F2459" s="81">
        <f>IF(E2459="기사임",(COUNTIF($B$2:B2459,B2459)-COUNTIFS($B$2:B2458,B2459,$E$2:E2458,"")),"")</f>
        <v>1</v>
      </c>
      <c r="G2459" s="46">
        <f>IF(F2459=1,COUNTIF($F$1:F2459,1),"")</f>
        <v>101</v>
      </c>
      <c r="H2459" s="46">
        <f t="shared" si="118"/>
        <v>0</v>
      </c>
      <c r="I2459" s="46" t="b">
        <f t="shared" si="119"/>
        <v>0</v>
      </c>
      <c r="J2459" s="46" t="str">
        <f>IF(I2459=FALSE,"",B2459&amp;"@"&amp;COUNTIFS($B$2:B2459,B2459,$I$2:I2459,TRUE))</f>
        <v/>
      </c>
    </row>
    <row r="2460" spans="1:10">
      <c r="A2460" s="6" t="s">
        <v>1606</v>
      </c>
      <c r="B2460" s="6" t="s">
        <v>694</v>
      </c>
      <c r="C2460" s="6">
        <v>1</v>
      </c>
      <c r="D2460" s="6">
        <v>1</v>
      </c>
      <c r="E2460" s="46" t="str">
        <f t="shared" si="117"/>
        <v>기사임</v>
      </c>
      <c r="F2460" s="81">
        <f>IF(E2460="기사임",(COUNTIF($B$2:B2460,B2460)-COUNTIFS($B$2:B2459,B2460,$E$2:E2459,"")),"")</f>
        <v>39</v>
      </c>
      <c r="G2460" s="46" t="str">
        <f>IF(F2460=1,COUNTIF($F$1:F2460,1),"")</f>
        <v/>
      </c>
      <c r="H2460" s="46">
        <f t="shared" si="118"/>
        <v>1</v>
      </c>
      <c r="I2460" s="46" t="b">
        <f t="shared" si="119"/>
        <v>1</v>
      </c>
      <c r="J2460" s="46" t="str">
        <f>IF(I2460=FALSE,"",B2460&amp;"@"&amp;COUNTIFS($B$2:B2460,B2460,$I$2:I2460,TRUE))</f>
        <v>Vietnam@39</v>
      </c>
    </row>
    <row r="2461" spans="1:10">
      <c r="A2461" s="6" t="s">
        <v>1614</v>
      </c>
      <c r="B2461" s="6" t="s">
        <v>681</v>
      </c>
      <c r="C2461" s="6">
        <v>1</v>
      </c>
      <c r="D2461" s="6">
        <v>1</v>
      </c>
      <c r="E2461" s="46" t="str">
        <f t="shared" si="117"/>
        <v>기사임</v>
      </c>
      <c r="F2461" s="81">
        <f>IF(E2461="기사임",(COUNTIF($B$2:B2461,B2461)-COUNTIFS($B$2:B2460,B2461,$E$2:E2460,"")),"")</f>
        <v>63</v>
      </c>
      <c r="G2461" s="46" t="str">
        <f>IF(F2461=1,COUNTIF($F$1:F2461,1),"")</f>
        <v/>
      </c>
      <c r="H2461" s="46">
        <f t="shared" si="118"/>
        <v>0</v>
      </c>
      <c r="I2461" s="46" t="b">
        <f t="shared" si="119"/>
        <v>0</v>
      </c>
      <c r="J2461" s="46" t="str">
        <f>IF(I2461=FALSE,"",B2461&amp;"@"&amp;COUNTIFS($B$2:B2461,B2461,$I$2:I2461,TRUE))</f>
        <v/>
      </c>
    </row>
    <row r="2462" spans="1:10">
      <c r="A2462" s="6" t="s">
        <v>1614</v>
      </c>
      <c r="B2462" s="6" t="s">
        <v>704</v>
      </c>
      <c r="C2462" s="6">
        <v>1</v>
      </c>
      <c r="D2462" s="6">
        <v>1</v>
      </c>
      <c r="E2462" s="46" t="str">
        <f t="shared" si="117"/>
        <v>기사임</v>
      </c>
      <c r="F2462" s="81">
        <f>IF(E2462="기사임",(COUNTIF($B$2:B2462,B2462)-COUNTIFS($B$2:B2461,B2462,$E$2:E2461,"")),"")</f>
        <v>18</v>
      </c>
      <c r="G2462" s="46" t="str">
        <f>IF(F2462=1,COUNTIF($F$1:F2462,1),"")</f>
        <v/>
      </c>
      <c r="H2462" s="46">
        <f t="shared" si="118"/>
        <v>0</v>
      </c>
      <c r="I2462" s="46" t="b">
        <f t="shared" si="119"/>
        <v>0</v>
      </c>
      <c r="J2462" s="46" t="str">
        <f>IF(I2462=FALSE,"",B2462&amp;"@"&amp;COUNTIFS($B$2:B2462,B2462,$I$2:I2462,TRUE))</f>
        <v/>
      </c>
    </row>
    <row r="2463" spans="1:10">
      <c r="A2463" s="6" t="s">
        <v>1614</v>
      </c>
      <c r="B2463" s="6" t="s">
        <v>688</v>
      </c>
      <c r="C2463" s="6">
        <v>1</v>
      </c>
      <c r="D2463" s="6">
        <v>1</v>
      </c>
      <c r="E2463" s="46" t="str">
        <f t="shared" si="117"/>
        <v>기사임</v>
      </c>
      <c r="F2463" s="81">
        <f>IF(E2463="기사임",(COUNTIF($B$2:B2463,B2463)-COUNTIFS($B$2:B2462,B2463,$E$2:E2462,"")),"")</f>
        <v>81</v>
      </c>
      <c r="G2463" s="46" t="str">
        <f>IF(F2463=1,COUNTIF($F$1:F2463,1),"")</f>
        <v/>
      </c>
      <c r="H2463" s="46">
        <f t="shared" si="118"/>
        <v>0</v>
      </c>
      <c r="I2463" s="46" t="b">
        <f t="shared" si="119"/>
        <v>0</v>
      </c>
      <c r="J2463" s="46" t="str">
        <f>IF(I2463=FALSE,"",B2463&amp;"@"&amp;COUNTIFS($B$2:B2463,B2463,$I$2:I2463,TRUE))</f>
        <v/>
      </c>
    </row>
    <row r="2464" spans="1:10">
      <c r="A2464" s="6" t="s">
        <v>1614</v>
      </c>
      <c r="B2464" s="6" t="s">
        <v>677</v>
      </c>
      <c r="C2464" s="6">
        <v>1</v>
      </c>
      <c r="D2464" s="6">
        <v>1</v>
      </c>
      <c r="E2464" s="46" t="str">
        <f t="shared" si="117"/>
        <v>기사임</v>
      </c>
      <c r="F2464" s="81">
        <f>IF(E2464="기사임",(COUNTIF($B$2:B2464,B2464)-COUNTIFS($B$2:B2463,B2464,$E$2:E2463,"")),"")</f>
        <v>174</v>
      </c>
      <c r="G2464" s="46" t="str">
        <f>IF(F2464=1,COUNTIF($F$1:F2464,1),"")</f>
        <v/>
      </c>
      <c r="H2464" s="46">
        <f t="shared" si="118"/>
        <v>0</v>
      </c>
      <c r="I2464" s="46" t="b">
        <f t="shared" si="119"/>
        <v>0</v>
      </c>
      <c r="J2464" s="46" t="str">
        <f>IF(I2464=FALSE,"",B2464&amp;"@"&amp;COUNTIFS($B$2:B2464,B2464,$I$2:I2464,TRUE))</f>
        <v/>
      </c>
    </row>
    <row r="2465" spans="1:10">
      <c r="A2465" s="6" t="s">
        <v>1614</v>
      </c>
      <c r="B2465" s="6" t="s">
        <v>1266</v>
      </c>
      <c r="C2465" s="6">
        <v>1</v>
      </c>
      <c r="D2465" s="6">
        <v>1</v>
      </c>
      <c r="E2465" s="46" t="str">
        <f t="shared" si="117"/>
        <v>기사임</v>
      </c>
      <c r="F2465" s="81">
        <f>IF(E2465="기사임",(COUNTIF($B$2:B2465,B2465)-COUNTIFS($B$2:B2464,B2465,$E$2:E2464,"")),"")</f>
        <v>1</v>
      </c>
      <c r="G2465" s="46">
        <f>IF(F2465=1,COUNTIF($F$1:F2465,1),"")</f>
        <v>102</v>
      </c>
      <c r="H2465" s="46">
        <f t="shared" si="118"/>
        <v>0</v>
      </c>
      <c r="I2465" s="46" t="b">
        <f t="shared" si="119"/>
        <v>0</v>
      </c>
      <c r="J2465" s="46" t="str">
        <f>IF(I2465=FALSE,"",B2465&amp;"@"&amp;COUNTIFS($B$2:B2465,B2465,$I$2:I2465,TRUE))</f>
        <v/>
      </c>
    </row>
    <row r="2466" spans="1:10">
      <c r="A2466" s="6" t="s">
        <v>1614</v>
      </c>
      <c r="B2466" s="6" t="s">
        <v>718</v>
      </c>
      <c r="C2466" s="6">
        <v>1</v>
      </c>
      <c r="D2466" s="6">
        <v>1</v>
      </c>
      <c r="E2466" s="46" t="str">
        <f t="shared" si="117"/>
        <v>기사임</v>
      </c>
      <c r="F2466" s="81">
        <f>IF(E2466="기사임",(COUNTIF($B$2:B2466,B2466)-COUNTIFS($B$2:B2465,B2466,$E$2:E2465,"")),"")</f>
        <v>11</v>
      </c>
      <c r="G2466" s="46" t="str">
        <f>IF(F2466=1,COUNTIF($F$1:F2466,1),"")</f>
        <v/>
      </c>
      <c r="H2466" s="46">
        <f t="shared" si="118"/>
        <v>0</v>
      </c>
      <c r="I2466" s="46" t="b">
        <f t="shared" si="119"/>
        <v>0</v>
      </c>
      <c r="J2466" s="46" t="str">
        <f>IF(I2466=FALSE,"",B2466&amp;"@"&amp;COUNTIFS($B$2:B2466,B2466,$I$2:I2466,TRUE))</f>
        <v/>
      </c>
    </row>
    <row r="2467" spans="1:10">
      <c r="A2467" s="6" t="s">
        <v>1614</v>
      </c>
      <c r="B2467" s="6" t="s">
        <v>707</v>
      </c>
      <c r="C2467" s="6">
        <v>1</v>
      </c>
      <c r="D2467" s="6">
        <v>1</v>
      </c>
      <c r="E2467" s="46" t="str">
        <f t="shared" si="117"/>
        <v>기사임</v>
      </c>
      <c r="F2467" s="81">
        <f>IF(E2467="기사임",(COUNTIF($B$2:B2467,B2467)-COUNTIFS($B$2:B2466,B2467,$E$2:E2466,"")),"")</f>
        <v>24</v>
      </c>
      <c r="G2467" s="46" t="str">
        <f>IF(F2467=1,COUNTIF($F$1:F2467,1),"")</f>
        <v/>
      </c>
      <c r="H2467" s="46">
        <f t="shared" si="118"/>
        <v>0</v>
      </c>
      <c r="I2467" s="46" t="b">
        <f t="shared" si="119"/>
        <v>0</v>
      </c>
      <c r="J2467" s="46" t="str">
        <f>IF(I2467=FALSE,"",B2467&amp;"@"&amp;COUNTIFS($B$2:B2467,B2467,$I$2:I2467,TRUE))</f>
        <v/>
      </c>
    </row>
    <row r="2468" spans="1:10">
      <c r="A2468" s="6" t="s">
        <v>1614</v>
      </c>
      <c r="B2468" s="6" t="s">
        <v>690</v>
      </c>
      <c r="C2468" s="6">
        <v>1</v>
      </c>
      <c r="D2468" s="6">
        <v>1</v>
      </c>
      <c r="E2468" s="46" t="str">
        <f t="shared" si="117"/>
        <v>기사임</v>
      </c>
      <c r="F2468" s="81">
        <f>IF(E2468="기사임",(COUNTIF($B$2:B2468,B2468)-COUNTIFS($B$2:B2467,B2468,$E$2:E2467,"")),"")</f>
        <v>94</v>
      </c>
      <c r="G2468" s="46" t="str">
        <f>IF(F2468=1,COUNTIF($F$1:F2468,1),"")</f>
        <v/>
      </c>
      <c r="H2468" s="46">
        <f t="shared" si="118"/>
        <v>0</v>
      </c>
      <c r="I2468" s="46" t="b">
        <f t="shared" si="119"/>
        <v>0</v>
      </c>
      <c r="J2468" s="46" t="str">
        <f>IF(I2468=FALSE,"",B2468&amp;"@"&amp;COUNTIFS($B$2:B2468,B2468,$I$2:I2468,TRUE))</f>
        <v/>
      </c>
    </row>
    <row r="2469" spans="1:10">
      <c r="A2469" s="6" t="s">
        <v>1614</v>
      </c>
      <c r="B2469" s="6" t="s">
        <v>694</v>
      </c>
      <c r="C2469" s="6">
        <v>1</v>
      </c>
      <c r="D2469" s="6">
        <v>1</v>
      </c>
      <c r="E2469" s="46" t="str">
        <f t="shared" si="117"/>
        <v>기사임</v>
      </c>
      <c r="F2469" s="81">
        <f>IF(E2469="기사임",(COUNTIF($B$2:B2469,B2469)-COUNTIFS($B$2:B2468,B2469,$E$2:E2468,"")),"")</f>
        <v>40</v>
      </c>
      <c r="G2469" s="46" t="str">
        <f>IF(F2469=1,COUNTIF($F$1:F2469,1),"")</f>
        <v/>
      </c>
      <c r="H2469" s="46">
        <f t="shared" si="118"/>
        <v>1</v>
      </c>
      <c r="I2469" s="46" t="b">
        <f t="shared" si="119"/>
        <v>1</v>
      </c>
      <c r="J2469" s="46" t="str">
        <f>IF(I2469=FALSE,"",B2469&amp;"@"&amp;COUNTIFS($B$2:B2469,B2469,$I$2:I2469,TRUE))</f>
        <v>Vietnam@40</v>
      </c>
    </row>
    <row r="2470" spans="1:10">
      <c r="A2470" s="6" t="s">
        <v>1612</v>
      </c>
      <c r="B2470" s="6" t="s">
        <v>691</v>
      </c>
      <c r="C2470" s="6">
        <v>1</v>
      </c>
      <c r="D2470" s="6">
        <v>2</v>
      </c>
      <c r="E2470" s="46" t="str">
        <f t="shared" si="117"/>
        <v>기사임</v>
      </c>
      <c r="F2470" s="81">
        <f>IF(E2470="기사임",(COUNTIF($B$2:B2470,B2470)-COUNTIFS($B$2:B2469,B2470,$E$2:E2469,"")),"")</f>
        <v>36</v>
      </c>
      <c r="G2470" s="46" t="str">
        <f>IF(F2470=1,COUNTIF($F$1:F2470,1),"")</f>
        <v/>
      </c>
      <c r="H2470" s="46">
        <f t="shared" si="118"/>
        <v>0</v>
      </c>
      <c r="I2470" s="46" t="b">
        <f t="shared" si="119"/>
        <v>0</v>
      </c>
      <c r="J2470" s="46" t="str">
        <f>IF(I2470=FALSE,"",B2470&amp;"@"&amp;COUNTIFS($B$2:B2470,B2470,$I$2:I2470,TRUE))</f>
        <v/>
      </c>
    </row>
    <row r="2471" spans="1:10">
      <c r="A2471" s="6" t="s">
        <v>1612</v>
      </c>
      <c r="B2471" s="6" t="s">
        <v>679</v>
      </c>
      <c r="C2471" s="6">
        <v>1</v>
      </c>
      <c r="D2471" s="6">
        <v>1</v>
      </c>
      <c r="E2471" s="46" t="str">
        <f t="shared" si="117"/>
        <v>기사임</v>
      </c>
      <c r="F2471" s="81">
        <f>IF(E2471="기사임",(COUNTIF($B$2:B2471,B2471)-COUNTIFS($B$2:B2470,B2471,$E$2:E2470,"")),"")</f>
        <v>64</v>
      </c>
      <c r="G2471" s="46" t="str">
        <f>IF(F2471=1,COUNTIF($F$1:F2471,1),"")</f>
        <v/>
      </c>
      <c r="H2471" s="46">
        <f t="shared" si="118"/>
        <v>0</v>
      </c>
      <c r="I2471" s="46" t="b">
        <f t="shared" si="119"/>
        <v>0</v>
      </c>
      <c r="J2471" s="46" t="str">
        <f>IF(I2471=FALSE,"",B2471&amp;"@"&amp;COUNTIFS($B$2:B2471,B2471,$I$2:I2471,TRUE))</f>
        <v/>
      </c>
    </row>
    <row r="2472" spans="1:10">
      <c r="A2472" s="6" t="s">
        <v>1612</v>
      </c>
      <c r="B2472" s="6" t="s">
        <v>700</v>
      </c>
      <c r="C2472" s="6">
        <v>1</v>
      </c>
      <c r="D2472" s="6">
        <v>1</v>
      </c>
      <c r="E2472" s="46" t="str">
        <f t="shared" si="117"/>
        <v>기사임</v>
      </c>
      <c r="F2472" s="81">
        <f>IF(E2472="기사임",(COUNTIF($B$2:B2472,B2472)-COUNTIFS($B$2:B2471,B2472,$E$2:E2471,"")),"")</f>
        <v>27</v>
      </c>
      <c r="G2472" s="46" t="str">
        <f>IF(F2472=1,COUNTIF($F$1:F2472,1),"")</f>
        <v/>
      </c>
      <c r="H2472" s="46">
        <f t="shared" si="118"/>
        <v>0</v>
      </c>
      <c r="I2472" s="46" t="b">
        <f t="shared" si="119"/>
        <v>0</v>
      </c>
      <c r="J2472" s="46" t="str">
        <f>IF(I2472=FALSE,"",B2472&amp;"@"&amp;COUNTIFS($B$2:B2472,B2472,$I$2:I2472,TRUE))</f>
        <v/>
      </c>
    </row>
    <row r="2473" spans="1:10">
      <c r="A2473" s="6" t="s">
        <v>1612</v>
      </c>
      <c r="B2473" s="6" t="s">
        <v>694</v>
      </c>
      <c r="C2473" s="6">
        <v>1</v>
      </c>
      <c r="D2473" s="6">
        <v>1</v>
      </c>
      <c r="E2473" s="46" t="str">
        <f t="shared" si="117"/>
        <v>기사임</v>
      </c>
      <c r="F2473" s="81">
        <f>IF(E2473="기사임",(COUNTIF($B$2:B2473,B2473)-COUNTIFS($B$2:B2472,B2473,$E$2:E2472,"")),"")</f>
        <v>41</v>
      </c>
      <c r="G2473" s="46" t="str">
        <f>IF(F2473=1,COUNTIF($F$1:F2473,1),"")</f>
        <v/>
      </c>
      <c r="H2473" s="46">
        <f t="shared" si="118"/>
        <v>1</v>
      </c>
      <c r="I2473" s="46" t="b">
        <f t="shared" si="119"/>
        <v>1</v>
      </c>
      <c r="J2473" s="46" t="str">
        <f>IF(I2473=FALSE,"",B2473&amp;"@"&amp;COUNTIFS($B$2:B2473,B2473,$I$2:I2473,TRUE))</f>
        <v>Vietnam@41</v>
      </c>
    </row>
    <row r="2474" spans="1:10">
      <c r="A2474" s="6" t="s">
        <v>1920</v>
      </c>
      <c r="B2474" s="6" t="s">
        <v>711</v>
      </c>
      <c r="C2474" s="6">
        <v>1</v>
      </c>
      <c r="D2474" s="6">
        <v>1</v>
      </c>
      <c r="E2474" s="46" t="str">
        <f t="shared" si="117"/>
        <v>기사임</v>
      </c>
      <c r="F2474" s="81">
        <f>IF(E2474="기사임",(COUNTIF($B$2:B2474,B2474)-COUNTIFS($B$2:B2473,B2474,$E$2:E2473,"")),"")</f>
        <v>8</v>
      </c>
      <c r="G2474" s="46" t="str">
        <f>IF(F2474=1,COUNTIF($F$1:F2474,1),"")</f>
        <v/>
      </c>
      <c r="H2474" s="46">
        <f t="shared" si="118"/>
        <v>0</v>
      </c>
      <c r="I2474" s="46" t="b">
        <f t="shared" si="119"/>
        <v>0</v>
      </c>
      <c r="J2474" s="46" t="str">
        <f>IF(I2474=FALSE,"",B2474&amp;"@"&amp;COUNTIFS($B$2:B2474,B2474,$I$2:I2474,TRUE))</f>
        <v/>
      </c>
    </row>
    <row r="2475" spans="1:10">
      <c r="A2475" s="6" t="s">
        <v>1919</v>
      </c>
      <c r="B2475" s="6" t="s">
        <v>722</v>
      </c>
      <c r="C2475" s="6">
        <v>1</v>
      </c>
      <c r="D2475" s="6">
        <v>1</v>
      </c>
      <c r="E2475" s="46" t="str">
        <f t="shared" si="117"/>
        <v>기사임</v>
      </c>
      <c r="F2475" s="81">
        <f>IF(E2475="기사임",(COUNTIF($B$2:B2475,B2475)-COUNTIFS($B$2:B2474,B2475,$E$2:E2474,"")),"")</f>
        <v>8</v>
      </c>
      <c r="G2475" s="46" t="str">
        <f>IF(F2475=1,COUNTIF($F$1:F2475,1),"")</f>
        <v/>
      </c>
      <c r="H2475" s="46">
        <f t="shared" si="118"/>
        <v>0</v>
      </c>
      <c r="I2475" s="46" t="b">
        <f t="shared" si="119"/>
        <v>0</v>
      </c>
      <c r="J2475" s="46" t="str">
        <f>IF(I2475=FALSE,"",B2475&amp;"@"&amp;COUNTIFS($B$2:B2475,B2475,$I$2:I2475,TRUE))</f>
        <v/>
      </c>
    </row>
    <row r="2476" spans="1:10">
      <c r="A2476" s="6" t="s">
        <v>1919</v>
      </c>
      <c r="B2476" s="6" t="s">
        <v>1182</v>
      </c>
      <c r="C2476" s="6">
        <v>1</v>
      </c>
      <c r="D2476" s="6">
        <v>2</v>
      </c>
      <c r="E2476" s="46" t="str">
        <f t="shared" si="117"/>
        <v>기사임</v>
      </c>
      <c r="F2476" s="81">
        <f>IF(E2476="기사임",(COUNTIF($B$2:B2476,B2476)-COUNTIFS($B$2:B2475,B2476,$E$2:E2475,"")),"")</f>
        <v>4</v>
      </c>
      <c r="G2476" s="46" t="str">
        <f>IF(F2476=1,COUNTIF($F$1:F2476,1),"")</f>
        <v/>
      </c>
      <c r="H2476" s="46">
        <f t="shared" si="118"/>
        <v>0</v>
      </c>
      <c r="I2476" s="46" t="b">
        <f t="shared" si="119"/>
        <v>0</v>
      </c>
      <c r="J2476" s="46" t="str">
        <f>IF(I2476=FALSE,"",B2476&amp;"@"&amp;COUNTIFS($B$2:B2476,B2476,$I$2:I2476,TRUE))</f>
        <v/>
      </c>
    </row>
    <row r="2477" spans="1:10">
      <c r="A2477" s="6" t="s">
        <v>1919</v>
      </c>
      <c r="B2477" s="6" t="s">
        <v>733</v>
      </c>
      <c r="C2477" s="6">
        <v>1</v>
      </c>
      <c r="D2477" s="6">
        <v>1</v>
      </c>
      <c r="E2477" s="46" t="str">
        <f t="shared" si="117"/>
        <v>기사임</v>
      </c>
      <c r="F2477" s="81">
        <f>IF(E2477="기사임",(COUNTIF($B$2:B2477,B2477)-COUNTIFS($B$2:B2476,B2477,$E$2:E2476,"")),"")</f>
        <v>4</v>
      </c>
      <c r="G2477" s="46" t="str">
        <f>IF(F2477=1,COUNTIF($F$1:F2477,1),"")</f>
        <v/>
      </c>
      <c r="H2477" s="46">
        <f t="shared" si="118"/>
        <v>0</v>
      </c>
      <c r="I2477" s="46" t="b">
        <f t="shared" si="119"/>
        <v>0</v>
      </c>
      <c r="J2477" s="46" t="str">
        <f>IF(I2477=FALSE,"",B2477&amp;"@"&amp;COUNTIFS($B$2:B2477,B2477,$I$2:I2477,TRUE))</f>
        <v/>
      </c>
    </row>
    <row r="2478" spans="1:10">
      <c r="A2478" s="6" t="s">
        <v>1919</v>
      </c>
      <c r="B2478" s="6" t="s">
        <v>719</v>
      </c>
      <c r="C2478" s="6">
        <v>1</v>
      </c>
      <c r="D2478" s="6">
        <v>1</v>
      </c>
      <c r="E2478" s="46" t="str">
        <f t="shared" si="117"/>
        <v>기사임</v>
      </c>
      <c r="F2478" s="81">
        <f>IF(E2478="기사임",(COUNTIF($B$2:B2478,B2478)-COUNTIFS($B$2:B2477,B2478,$E$2:E2477,"")),"")</f>
        <v>4</v>
      </c>
      <c r="G2478" s="46" t="str">
        <f>IF(F2478=1,COUNTIF($F$1:F2478,1),"")</f>
        <v/>
      </c>
      <c r="H2478" s="46">
        <f t="shared" si="118"/>
        <v>0</v>
      </c>
      <c r="I2478" s="46" t="b">
        <f t="shared" si="119"/>
        <v>0</v>
      </c>
      <c r="J2478" s="46" t="str">
        <f>IF(I2478=FALSE,"",B2478&amp;"@"&amp;COUNTIFS($B$2:B2478,B2478,$I$2:I2478,TRUE))</f>
        <v/>
      </c>
    </row>
    <row r="2479" spans="1:10">
      <c r="A2479" s="6" t="s">
        <v>1919</v>
      </c>
      <c r="B2479" s="6" t="s">
        <v>731</v>
      </c>
      <c r="C2479" s="6">
        <v>1</v>
      </c>
      <c r="D2479" s="6">
        <v>2</v>
      </c>
      <c r="E2479" s="46" t="str">
        <f t="shared" si="117"/>
        <v>기사임</v>
      </c>
      <c r="F2479" s="81">
        <f>IF(E2479="기사임",(COUNTIF($B$2:B2479,B2479)-COUNTIFS($B$2:B2478,B2479,$E$2:E2478,"")),"")</f>
        <v>4</v>
      </c>
      <c r="G2479" s="46" t="str">
        <f>IF(F2479=1,COUNTIF($F$1:F2479,1),"")</f>
        <v/>
      </c>
      <c r="H2479" s="46">
        <f t="shared" si="118"/>
        <v>0</v>
      </c>
      <c r="I2479" s="46" t="b">
        <f t="shared" si="119"/>
        <v>0</v>
      </c>
      <c r="J2479" s="46" t="str">
        <f>IF(I2479=FALSE,"",B2479&amp;"@"&amp;COUNTIFS($B$2:B2479,B2479,$I$2:I2479,TRUE))</f>
        <v/>
      </c>
    </row>
    <row r="2480" spans="1:10">
      <c r="A2480" s="6" t="s">
        <v>1919</v>
      </c>
      <c r="B2480" s="6" t="s">
        <v>1379</v>
      </c>
      <c r="C2480" s="6">
        <v>1</v>
      </c>
      <c r="D2480" s="6">
        <v>1</v>
      </c>
      <c r="E2480" s="46" t="str">
        <f t="shared" si="117"/>
        <v>기사임</v>
      </c>
      <c r="F2480" s="81">
        <f>IF(E2480="기사임",(COUNTIF($B$2:B2480,B2480)-COUNTIFS($B$2:B2479,B2480,$E$2:E2479,"")),"")</f>
        <v>1</v>
      </c>
      <c r="G2480" s="46">
        <f>IF(F2480=1,COUNTIF($F$1:F2480,1),"")</f>
        <v>103</v>
      </c>
      <c r="H2480" s="46">
        <f t="shared" si="118"/>
        <v>0</v>
      </c>
      <c r="I2480" s="46" t="b">
        <f t="shared" si="119"/>
        <v>0</v>
      </c>
      <c r="J2480" s="46" t="str">
        <f>IF(I2480=FALSE,"",B2480&amp;"@"&amp;COUNTIFS($B$2:B2480,B2480,$I$2:I2480,TRUE))</f>
        <v/>
      </c>
    </row>
    <row r="2481" spans="1:10">
      <c r="A2481" s="6" t="s">
        <v>1919</v>
      </c>
      <c r="B2481" s="6" t="s">
        <v>724</v>
      </c>
      <c r="C2481" s="6">
        <v>1</v>
      </c>
      <c r="D2481" s="6">
        <v>1</v>
      </c>
      <c r="E2481" s="46" t="str">
        <f t="shared" si="117"/>
        <v>기사임</v>
      </c>
      <c r="F2481" s="81">
        <f>IF(E2481="기사임",(COUNTIF($B$2:B2481,B2481)-COUNTIFS($B$2:B2480,B2481,$E$2:E2480,"")),"")</f>
        <v>2</v>
      </c>
      <c r="G2481" s="46" t="str">
        <f>IF(F2481=1,COUNTIF($F$1:F2481,1),"")</f>
        <v/>
      </c>
      <c r="H2481" s="46">
        <f t="shared" si="118"/>
        <v>0</v>
      </c>
      <c r="I2481" s="46" t="b">
        <f t="shared" si="119"/>
        <v>0</v>
      </c>
      <c r="J2481" s="46" t="str">
        <f>IF(I2481=FALSE,"",B2481&amp;"@"&amp;COUNTIFS($B$2:B2481,B2481,$I$2:I2481,TRUE))</f>
        <v/>
      </c>
    </row>
    <row r="2482" spans="1:10">
      <c r="A2482" s="6" t="s">
        <v>1919</v>
      </c>
      <c r="B2482" s="6" t="s">
        <v>699</v>
      </c>
      <c r="C2482" s="6">
        <v>1</v>
      </c>
      <c r="D2482" s="6">
        <v>1</v>
      </c>
      <c r="E2482" s="46" t="str">
        <f t="shared" si="117"/>
        <v>기사임</v>
      </c>
      <c r="F2482" s="81">
        <f>IF(E2482="기사임",(COUNTIF($B$2:B2482,B2482)-COUNTIFS($B$2:B2481,B2482,$E$2:E2481,"")),"")</f>
        <v>3</v>
      </c>
      <c r="G2482" s="46" t="str">
        <f>IF(F2482=1,COUNTIF($F$1:F2482,1),"")</f>
        <v/>
      </c>
      <c r="H2482" s="46">
        <f t="shared" si="118"/>
        <v>0</v>
      </c>
      <c r="I2482" s="46" t="b">
        <f t="shared" si="119"/>
        <v>0</v>
      </c>
      <c r="J2482" s="46" t="str">
        <f>IF(I2482=FALSE,"",B2482&amp;"@"&amp;COUNTIFS($B$2:B2482,B2482,$I$2:I2482,TRUE))</f>
        <v/>
      </c>
    </row>
    <row r="2483" spans="1:10">
      <c r="A2483" s="6" t="s">
        <v>1919</v>
      </c>
      <c r="B2483" s="6" t="s">
        <v>697</v>
      </c>
      <c r="C2483" s="6">
        <v>1</v>
      </c>
      <c r="D2483" s="6">
        <v>1</v>
      </c>
      <c r="E2483" s="46" t="str">
        <f t="shared" si="117"/>
        <v>기사임</v>
      </c>
      <c r="F2483" s="81">
        <f>IF(E2483="기사임",(COUNTIF($B$2:B2483,B2483)-COUNTIFS($B$2:B2482,B2483,$E$2:E2482,"")),"")</f>
        <v>16</v>
      </c>
      <c r="G2483" s="46" t="str">
        <f>IF(F2483=1,COUNTIF($F$1:F2483,1),"")</f>
        <v/>
      </c>
      <c r="H2483" s="46">
        <f t="shared" si="118"/>
        <v>0</v>
      </c>
      <c r="I2483" s="46" t="b">
        <f t="shared" si="119"/>
        <v>0</v>
      </c>
      <c r="J2483" s="46" t="str">
        <f>IF(I2483=FALSE,"",B2483&amp;"@"&amp;COUNTIFS($B$2:B2483,B2483,$I$2:I2483,TRUE))</f>
        <v/>
      </c>
    </row>
    <row r="2484" spans="1:10">
      <c r="A2484" s="6" t="s">
        <v>1919</v>
      </c>
      <c r="B2484" s="6" t="s">
        <v>717</v>
      </c>
      <c r="C2484" s="6">
        <v>1</v>
      </c>
      <c r="D2484" s="6">
        <v>1</v>
      </c>
      <c r="E2484" s="46" t="str">
        <f t="shared" si="117"/>
        <v>기사임</v>
      </c>
      <c r="F2484" s="81">
        <f>IF(E2484="기사임",(COUNTIF($B$2:B2484,B2484)-COUNTIFS($B$2:B2483,B2484,$E$2:E2483,"")),"")</f>
        <v>2</v>
      </c>
      <c r="G2484" s="46" t="str">
        <f>IF(F2484=1,COUNTIF($F$1:F2484,1),"")</f>
        <v/>
      </c>
      <c r="H2484" s="46">
        <f t="shared" si="118"/>
        <v>0</v>
      </c>
      <c r="I2484" s="46" t="b">
        <f t="shared" si="119"/>
        <v>0</v>
      </c>
      <c r="J2484" s="46" t="str">
        <f>IF(I2484=FALSE,"",B2484&amp;"@"&amp;COUNTIFS($B$2:B2484,B2484,$I$2:I2484,TRUE))</f>
        <v/>
      </c>
    </row>
    <row r="2485" spans="1:10">
      <c r="A2485" s="6" t="s">
        <v>1919</v>
      </c>
      <c r="B2485" s="6" t="s">
        <v>700</v>
      </c>
      <c r="C2485" s="6">
        <v>1</v>
      </c>
      <c r="D2485" s="6">
        <v>1</v>
      </c>
      <c r="E2485" s="46" t="str">
        <f t="shared" si="117"/>
        <v>기사임</v>
      </c>
      <c r="F2485" s="81">
        <f>IF(E2485="기사임",(COUNTIF($B$2:B2485,B2485)-COUNTIFS($B$2:B2484,B2485,$E$2:E2484,"")),"")</f>
        <v>28</v>
      </c>
      <c r="G2485" s="46" t="str">
        <f>IF(F2485=1,COUNTIF($F$1:F2485,1),"")</f>
        <v/>
      </c>
      <c r="H2485" s="46">
        <f t="shared" si="118"/>
        <v>0</v>
      </c>
      <c r="I2485" s="46" t="b">
        <f t="shared" si="119"/>
        <v>0</v>
      </c>
      <c r="J2485" s="46" t="str">
        <f>IF(I2485=FALSE,"",B2485&amp;"@"&amp;COUNTIFS($B$2:B2485,B2485,$I$2:I2485,TRUE))</f>
        <v/>
      </c>
    </row>
    <row r="2486" spans="1:10">
      <c r="A2486" s="6" t="s">
        <v>1919</v>
      </c>
      <c r="B2486" s="6" t="s">
        <v>712</v>
      </c>
      <c r="C2486" s="6">
        <v>1</v>
      </c>
      <c r="D2486" s="6">
        <v>1</v>
      </c>
      <c r="E2486" s="46" t="str">
        <f t="shared" si="117"/>
        <v>기사임</v>
      </c>
      <c r="F2486" s="81">
        <f>IF(E2486="기사임",(COUNTIF($B$2:B2486,B2486)-COUNTIFS($B$2:B2485,B2486,$E$2:E2485,"")),"")</f>
        <v>18</v>
      </c>
      <c r="G2486" s="46" t="str">
        <f>IF(F2486=1,COUNTIF($F$1:F2486,1),"")</f>
        <v/>
      </c>
      <c r="H2486" s="46">
        <f t="shared" si="118"/>
        <v>0</v>
      </c>
      <c r="I2486" s="46" t="b">
        <f t="shared" si="119"/>
        <v>0</v>
      </c>
      <c r="J2486" s="46" t="str">
        <f>IF(I2486=FALSE,"",B2486&amp;"@"&amp;COUNTIFS($B$2:B2486,B2486,$I$2:I2486,TRUE))</f>
        <v/>
      </c>
    </row>
    <row r="2487" spans="1:10">
      <c r="A2487" s="6" t="s">
        <v>1919</v>
      </c>
      <c r="B2487" s="6" t="s">
        <v>1670</v>
      </c>
      <c r="C2487" s="6">
        <v>1</v>
      </c>
      <c r="D2487" s="6">
        <v>1</v>
      </c>
      <c r="E2487" s="46" t="str">
        <f t="shared" si="117"/>
        <v>기사임</v>
      </c>
      <c r="F2487" s="81">
        <f>IF(E2487="기사임",(COUNTIF($B$2:B2487,B2487)-COUNTIFS($B$2:B2486,B2487,$E$2:E2486,"")),"")</f>
        <v>1</v>
      </c>
      <c r="G2487" s="46">
        <f>IF(F2487=1,COUNTIF($F$1:F2487,1),"")</f>
        <v>104</v>
      </c>
      <c r="H2487" s="46">
        <f t="shared" si="118"/>
        <v>0</v>
      </c>
      <c r="I2487" s="46" t="b">
        <f t="shared" si="119"/>
        <v>0</v>
      </c>
      <c r="J2487" s="46" t="str">
        <f>IF(I2487=FALSE,"",B2487&amp;"@"&amp;COUNTIFS($B$2:B2487,B2487,$I$2:I2487,TRUE))</f>
        <v/>
      </c>
    </row>
    <row r="2488" spans="1:10">
      <c r="A2488" s="6" t="s">
        <v>1919</v>
      </c>
      <c r="B2488" s="6" t="s">
        <v>693</v>
      </c>
      <c r="C2488" s="6">
        <v>1</v>
      </c>
      <c r="D2488" s="6">
        <v>1</v>
      </c>
      <c r="E2488" s="46" t="str">
        <f t="shared" si="117"/>
        <v>기사임</v>
      </c>
      <c r="F2488" s="81">
        <f>IF(E2488="기사임",(COUNTIF($B$2:B2488,B2488)-COUNTIFS($B$2:B2487,B2488,$E$2:E2487,"")),"")</f>
        <v>26</v>
      </c>
      <c r="G2488" s="46" t="str">
        <f>IF(F2488=1,COUNTIF($F$1:F2488,1),"")</f>
        <v/>
      </c>
      <c r="H2488" s="46">
        <f t="shared" si="118"/>
        <v>0</v>
      </c>
      <c r="I2488" s="46" t="b">
        <f t="shared" si="119"/>
        <v>0</v>
      </c>
      <c r="J2488" s="46" t="str">
        <f>IF(I2488=FALSE,"",B2488&amp;"@"&amp;COUNTIFS($B$2:B2488,B2488,$I$2:I2488,TRUE))</f>
        <v/>
      </c>
    </row>
    <row r="2489" spans="1:10">
      <c r="A2489" s="6" t="s">
        <v>1919</v>
      </c>
      <c r="B2489" s="6" t="s">
        <v>711</v>
      </c>
      <c r="C2489" s="6">
        <v>1</v>
      </c>
      <c r="D2489" s="6">
        <v>1</v>
      </c>
      <c r="E2489" s="46" t="str">
        <f t="shared" si="117"/>
        <v>기사임</v>
      </c>
      <c r="F2489" s="81">
        <f>IF(E2489="기사임",(COUNTIF($B$2:B2489,B2489)-COUNTIFS($B$2:B2488,B2489,$E$2:E2488,"")),"")</f>
        <v>9</v>
      </c>
      <c r="G2489" s="46" t="str">
        <f>IF(F2489=1,COUNTIF($F$1:F2489,1),"")</f>
        <v/>
      </c>
      <c r="H2489" s="46">
        <f t="shared" si="118"/>
        <v>0</v>
      </c>
      <c r="I2489" s="46" t="b">
        <f t="shared" si="119"/>
        <v>0</v>
      </c>
      <c r="J2489" s="46" t="str">
        <f>IF(I2489=FALSE,"",B2489&amp;"@"&amp;COUNTIFS($B$2:B2489,B2489,$I$2:I2489,TRUE))</f>
        <v/>
      </c>
    </row>
    <row r="2490" spans="1:10">
      <c r="A2490" s="6" t="s">
        <v>1919</v>
      </c>
      <c r="B2490" s="6" t="s">
        <v>728</v>
      </c>
      <c r="C2490" s="6">
        <v>1</v>
      </c>
      <c r="D2490" s="6">
        <v>1</v>
      </c>
      <c r="E2490" s="46" t="str">
        <f t="shared" si="117"/>
        <v>기사임</v>
      </c>
      <c r="F2490" s="81">
        <f>IF(E2490="기사임",(COUNTIF($B$2:B2490,B2490)-COUNTIFS($B$2:B2489,B2490,$E$2:E2489,"")),"")</f>
        <v>3</v>
      </c>
      <c r="G2490" s="46" t="str">
        <f>IF(F2490=1,COUNTIF($F$1:F2490,1),"")</f>
        <v/>
      </c>
      <c r="H2490" s="46">
        <f t="shared" si="118"/>
        <v>0</v>
      </c>
      <c r="I2490" s="46" t="b">
        <f t="shared" si="119"/>
        <v>0</v>
      </c>
      <c r="J2490" s="46" t="str">
        <f>IF(I2490=FALSE,"",B2490&amp;"@"&amp;COUNTIFS($B$2:B2490,B2490,$I$2:I2490,TRUE))</f>
        <v/>
      </c>
    </row>
    <row r="2491" spans="1:10">
      <c r="A2491" s="6" t="s">
        <v>1919</v>
      </c>
      <c r="B2491" s="6" t="s">
        <v>720</v>
      </c>
      <c r="C2491" s="6">
        <v>1</v>
      </c>
      <c r="D2491" s="6">
        <v>1</v>
      </c>
      <c r="E2491" s="46" t="str">
        <f t="shared" si="117"/>
        <v>기사임</v>
      </c>
      <c r="F2491" s="81">
        <f>IF(E2491="기사임",(COUNTIF($B$2:B2491,B2491)-COUNTIFS($B$2:B2490,B2491,$E$2:E2490,"")),"")</f>
        <v>7</v>
      </c>
      <c r="G2491" s="46" t="str">
        <f>IF(F2491=1,COUNTIF($F$1:F2491,1),"")</f>
        <v/>
      </c>
      <c r="H2491" s="46">
        <f t="shared" si="118"/>
        <v>0</v>
      </c>
      <c r="I2491" s="46" t="b">
        <f t="shared" si="119"/>
        <v>0</v>
      </c>
      <c r="J2491" s="46" t="str">
        <f>IF(I2491=FALSE,"",B2491&amp;"@"&amp;COUNTIFS($B$2:B2491,B2491,$I$2:I2491,TRUE))</f>
        <v/>
      </c>
    </row>
    <row r="2492" spans="1:10">
      <c r="A2492" s="6" t="s">
        <v>1919</v>
      </c>
      <c r="B2492" s="6" t="s">
        <v>714</v>
      </c>
      <c r="C2492" s="6">
        <v>1</v>
      </c>
      <c r="D2492" s="6">
        <v>1</v>
      </c>
      <c r="E2492" s="46" t="str">
        <f t="shared" si="117"/>
        <v>기사임</v>
      </c>
      <c r="F2492" s="81">
        <f>IF(E2492="기사임",(COUNTIF($B$2:B2492,B2492)-COUNTIFS($B$2:B2491,B2492,$E$2:E2491,"")),"")</f>
        <v>16</v>
      </c>
      <c r="G2492" s="46" t="str">
        <f>IF(F2492=1,COUNTIF($F$1:F2492,1),"")</f>
        <v/>
      </c>
      <c r="H2492" s="46">
        <f t="shared" si="118"/>
        <v>0</v>
      </c>
      <c r="I2492" s="46" t="b">
        <f t="shared" si="119"/>
        <v>0</v>
      </c>
      <c r="J2492" s="46" t="str">
        <f>IF(I2492=FALSE,"",B2492&amp;"@"&amp;COUNTIFS($B$2:B2492,B2492,$I$2:I2492,TRUE))</f>
        <v/>
      </c>
    </row>
    <row r="2493" spans="1:10">
      <c r="A2493" s="6" t="s">
        <v>1919</v>
      </c>
      <c r="B2493" s="6" t="s">
        <v>1378</v>
      </c>
      <c r="C2493" s="6">
        <v>1</v>
      </c>
      <c r="D2493" s="6">
        <v>1</v>
      </c>
      <c r="E2493" s="46" t="str">
        <f t="shared" si="117"/>
        <v>기사임</v>
      </c>
      <c r="F2493" s="81">
        <f>IF(E2493="기사임",(COUNTIF($B$2:B2493,B2493)-COUNTIFS($B$2:B2492,B2493,$E$2:E2492,"")),"")</f>
        <v>6</v>
      </c>
      <c r="G2493" s="46" t="str">
        <f>IF(F2493=1,COUNTIF($F$1:F2493,1),"")</f>
        <v/>
      </c>
      <c r="H2493" s="46">
        <f t="shared" si="118"/>
        <v>0</v>
      </c>
      <c r="I2493" s="46" t="b">
        <f t="shared" si="119"/>
        <v>0</v>
      </c>
      <c r="J2493" s="46" t="str">
        <f>IF(I2493=FALSE,"",B2493&amp;"@"&amp;COUNTIFS($B$2:B2493,B2493,$I$2:I2493,TRUE))</f>
        <v/>
      </c>
    </row>
    <row r="2494" spans="1:10">
      <c r="A2494" s="6" t="s">
        <v>1919</v>
      </c>
      <c r="B2494" s="6" t="s">
        <v>707</v>
      </c>
      <c r="C2494" s="6">
        <v>1</v>
      </c>
      <c r="D2494" s="6">
        <v>1</v>
      </c>
      <c r="E2494" s="46" t="str">
        <f t="shared" si="117"/>
        <v>기사임</v>
      </c>
      <c r="F2494" s="81">
        <f>IF(E2494="기사임",(COUNTIF($B$2:B2494,B2494)-COUNTIFS($B$2:B2493,B2494,$E$2:E2493,"")),"")</f>
        <v>25</v>
      </c>
      <c r="G2494" s="46" t="str">
        <f>IF(F2494=1,COUNTIF($F$1:F2494,1),"")</f>
        <v/>
      </c>
      <c r="H2494" s="46">
        <f t="shared" si="118"/>
        <v>0</v>
      </c>
      <c r="I2494" s="46" t="b">
        <f t="shared" si="119"/>
        <v>0</v>
      </c>
      <c r="J2494" s="46" t="str">
        <f>IF(I2494=FALSE,"",B2494&amp;"@"&amp;COUNTIFS($B$2:B2494,B2494,$I$2:I2494,TRUE))</f>
        <v/>
      </c>
    </row>
    <row r="2495" spans="1:10">
      <c r="A2495" s="6" t="s">
        <v>1918</v>
      </c>
      <c r="B2495" s="6" t="s">
        <v>683</v>
      </c>
      <c r="C2495" s="6">
        <v>1</v>
      </c>
      <c r="D2495" s="6">
        <v>1</v>
      </c>
      <c r="E2495" s="46" t="str">
        <f t="shared" si="117"/>
        <v>기사임</v>
      </c>
      <c r="F2495" s="81">
        <f>IF(E2495="기사임",(COUNTIF($B$2:B2495,B2495)-COUNTIFS($B$2:B2494,B2495,$E$2:E2494,"")),"")</f>
        <v>44</v>
      </c>
      <c r="G2495" s="46" t="str">
        <f>IF(F2495=1,COUNTIF($F$1:F2495,1),"")</f>
        <v/>
      </c>
      <c r="H2495" s="46">
        <f t="shared" si="118"/>
        <v>0</v>
      </c>
      <c r="I2495" s="46" t="b">
        <f t="shared" si="119"/>
        <v>0</v>
      </c>
      <c r="J2495" s="46" t="str">
        <f>IF(I2495=FALSE,"",B2495&amp;"@"&amp;COUNTIFS($B$2:B2495,B2495,$I$2:I2495,TRUE))</f>
        <v/>
      </c>
    </row>
    <row r="2496" spans="1:10">
      <c r="A2496" s="6" t="s">
        <v>1918</v>
      </c>
      <c r="B2496" s="6" t="s">
        <v>685</v>
      </c>
      <c r="C2496" s="6">
        <v>1</v>
      </c>
      <c r="D2496" s="6">
        <v>1</v>
      </c>
      <c r="E2496" s="46" t="str">
        <f t="shared" si="117"/>
        <v>기사임</v>
      </c>
      <c r="F2496" s="81">
        <f>IF(E2496="기사임",(COUNTIF($B$2:B2496,B2496)-COUNTIFS($B$2:B2495,B2496,$E$2:E2495,"")),"")</f>
        <v>48</v>
      </c>
      <c r="G2496" s="46" t="str">
        <f>IF(F2496=1,COUNTIF($F$1:F2496,1),"")</f>
        <v/>
      </c>
      <c r="H2496" s="46">
        <f t="shared" si="118"/>
        <v>0</v>
      </c>
      <c r="I2496" s="46" t="b">
        <f t="shared" si="119"/>
        <v>0</v>
      </c>
      <c r="J2496" s="46" t="str">
        <f>IF(I2496=FALSE,"",B2496&amp;"@"&amp;COUNTIFS($B$2:B2496,B2496,$I$2:I2496,TRUE))</f>
        <v/>
      </c>
    </row>
    <row r="2497" spans="1:10">
      <c r="A2497" s="6" t="s">
        <v>1918</v>
      </c>
      <c r="B2497" s="6" t="s">
        <v>688</v>
      </c>
      <c r="C2497" s="6">
        <v>1</v>
      </c>
      <c r="D2497" s="6">
        <v>1</v>
      </c>
      <c r="E2497" s="46" t="str">
        <f t="shared" si="117"/>
        <v>기사임</v>
      </c>
      <c r="F2497" s="81">
        <f>IF(E2497="기사임",(COUNTIF($B$2:B2497,B2497)-COUNTIFS($B$2:B2496,B2497,$E$2:E2496,"")),"")</f>
        <v>82</v>
      </c>
      <c r="G2497" s="46" t="str">
        <f>IF(F2497=1,COUNTIF($F$1:F2497,1),"")</f>
        <v/>
      </c>
      <c r="H2497" s="46">
        <f t="shared" si="118"/>
        <v>0</v>
      </c>
      <c r="I2497" s="46" t="b">
        <f t="shared" si="119"/>
        <v>0</v>
      </c>
      <c r="J2497" s="46" t="str">
        <f>IF(I2497=FALSE,"",B2497&amp;"@"&amp;COUNTIFS($B$2:B2497,B2497,$I$2:I2497,TRUE))</f>
        <v/>
      </c>
    </row>
    <row r="2498" spans="1:10">
      <c r="A2498" s="6" t="s">
        <v>1918</v>
      </c>
      <c r="B2498" s="6" t="s">
        <v>693</v>
      </c>
      <c r="C2498" s="6">
        <v>1</v>
      </c>
      <c r="D2498" s="6">
        <v>1</v>
      </c>
      <c r="E2498" s="46" t="str">
        <f t="shared" ref="E2498:E2561" si="120">IF(AND(LEFT(A2498,17)="/global/archives/",ISNUMBER(_xlfn.NUMBERVALUE(MID(A2498,18,1))),ISERROR(FIND("ckattempt",A2498)),ISERROR(FIND("preview",A2498))),"기사임","")</f>
        <v>기사임</v>
      </c>
      <c r="F2498" s="81">
        <f>IF(E2498="기사임",(COUNTIF($B$2:B2498,B2498)-COUNTIFS($B$2:B2497,B2498,$E$2:E2497,"")),"")</f>
        <v>27</v>
      </c>
      <c r="G2498" s="46" t="str">
        <f>IF(F2498=1,COUNTIF($F$1:F2498,1),"")</f>
        <v/>
      </c>
      <c r="H2498" s="46">
        <f t="shared" ref="H2498:H2561" si="121">COUNTIF($L$2:$L$4,B2498)</f>
        <v>0</v>
      </c>
      <c r="I2498" s="46" t="b">
        <f t="shared" si="119"/>
        <v>0</v>
      </c>
      <c r="J2498" s="46" t="str">
        <f>IF(I2498=FALSE,"",B2498&amp;"@"&amp;COUNTIFS($B$2:B2498,B2498,$I$2:I2498,TRUE))</f>
        <v/>
      </c>
    </row>
    <row r="2499" spans="1:10">
      <c r="A2499" s="6" t="s">
        <v>1918</v>
      </c>
      <c r="B2499" s="6" t="s">
        <v>709</v>
      </c>
      <c r="C2499" s="6">
        <v>1</v>
      </c>
      <c r="D2499" s="6">
        <v>1</v>
      </c>
      <c r="E2499" s="46" t="str">
        <f t="shared" si="120"/>
        <v>기사임</v>
      </c>
      <c r="F2499" s="81">
        <f>IF(E2499="기사임",(COUNTIF($B$2:B2499,B2499)-COUNTIFS($B$2:B2498,B2499,$E$2:E2498,"")),"")</f>
        <v>13</v>
      </c>
      <c r="G2499" s="46" t="str">
        <f>IF(F2499=1,COUNTIF($F$1:F2499,1),"")</f>
        <v/>
      </c>
      <c r="H2499" s="46">
        <f t="shared" si="121"/>
        <v>0</v>
      </c>
      <c r="I2499" s="46" t="b">
        <f t="shared" ref="I2499:I2562" si="122">AND(H2499=1,F2499&gt;=1,F2499&lt;&gt;"")</f>
        <v>0</v>
      </c>
      <c r="J2499" s="46" t="str">
        <f>IF(I2499=FALSE,"",B2499&amp;"@"&amp;COUNTIFS($B$2:B2499,B2499,$I$2:I2499,TRUE))</f>
        <v/>
      </c>
    </row>
    <row r="2500" spans="1:10">
      <c r="A2500" s="6" t="s">
        <v>1918</v>
      </c>
      <c r="B2500" s="6" t="s">
        <v>698</v>
      </c>
      <c r="C2500" s="6">
        <v>1</v>
      </c>
      <c r="D2500" s="6">
        <v>1</v>
      </c>
      <c r="E2500" s="46" t="str">
        <f t="shared" si="120"/>
        <v>기사임</v>
      </c>
      <c r="F2500" s="81">
        <f>IF(E2500="기사임",(COUNTIF($B$2:B2500,B2500)-COUNTIFS($B$2:B2499,B2500,$E$2:E2499,"")),"")</f>
        <v>39</v>
      </c>
      <c r="G2500" s="46" t="str">
        <f>IF(F2500=1,COUNTIF($F$1:F2500,1),"")</f>
        <v/>
      </c>
      <c r="H2500" s="46">
        <f t="shared" si="121"/>
        <v>0</v>
      </c>
      <c r="I2500" s="46" t="b">
        <f t="shared" si="122"/>
        <v>0</v>
      </c>
      <c r="J2500" s="46" t="str">
        <f>IF(I2500=FALSE,"",B2500&amp;"@"&amp;COUNTIFS($B$2:B2500,B2500,$I$2:I2500,TRUE))</f>
        <v/>
      </c>
    </row>
    <row r="2501" spans="1:10">
      <c r="A2501" s="6" t="s">
        <v>1921</v>
      </c>
      <c r="B2501" s="6" t="s">
        <v>693</v>
      </c>
      <c r="C2501" s="6">
        <v>1</v>
      </c>
      <c r="D2501" s="6">
        <v>1</v>
      </c>
      <c r="E2501" s="46" t="str">
        <f t="shared" si="120"/>
        <v>기사임</v>
      </c>
      <c r="F2501" s="81">
        <f>IF(E2501="기사임",(COUNTIF($B$2:B2501,B2501)-COUNTIFS($B$2:B2500,B2501,$E$2:E2500,"")),"")</f>
        <v>28</v>
      </c>
      <c r="G2501" s="46" t="str">
        <f>IF(F2501=1,COUNTIF($F$1:F2501,1),"")</f>
        <v/>
      </c>
      <c r="H2501" s="46">
        <f t="shared" si="121"/>
        <v>0</v>
      </c>
      <c r="I2501" s="46" t="b">
        <f t="shared" si="122"/>
        <v>0</v>
      </c>
      <c r="J2501" s="46" t="str">
        <f>IF(I2501=FALSE,"",B2501&amp;"@"&amp;COUNTIFS($B$2:B2501,B2501,$I$2:I2501,TRUE))</f>
        <v/>
      </c>
    </row>
    <row r="2502" spans="1:10">
      <c r="A2502" s="6" t="s">
        <v>1921</v>
      </c>
      <c r="B2502" s="6" t="s">
        <v>708</v>
      </c>
      <c r="C2502" s="6">
        <v>1</v>
      </c>
      <c r="D2502" s="6">
        <v>2</v>
      </c>
      <c r="E2502" s="46" t="str">
        <f t="shared" si="120"/>
        <v>기사임</v>
      </c>
      <c r="F2502" s="81">
        <f>IF(E2502="기사임",(COUNTIF($B$2:B2502,B2502)-COUNTIFS($B$2:B2501,B2502,$E$2:E2501,"")),"")</f>
        <v>13</v>
      </c>
      <c r="G2502" s="46" t="str">
        <f>IF(F2502=1,COUNTIF($F$1:F2502,1),"")</f>
        <v/>
      </c>
      <c r="H2502" s="46">
        <f t="shared" si="121"/>
        <v>0</v>
      </c>
      <c r="I2502" s="46" t="b">
        <f t="shared" si="122"/>
        <v>0</v>
      </c>
      <c r="J2502" s="46" t="str">
        <f>IF(I2502=FALSE,"",B2502&amp;"@"&amp;COUNTIFS($B$2:B2502,B2502,$I$2:I2502,TRUE))</f>
        <v/>
      </c>
    </row>
    <row r="2503" spans="1:10">
      <c r="A2503" s="6" t="s">
        <v>1960</v>
      </c>
      <c r="B2503" s="6" t="s">
        <v>683</v>
      </c>
      <c r="C2503" s="6">
        <v>1</v>
      </c>
      <c r="D2503" s="6">
        <v>1</v>
      </c>
      <c r="E2503" s="46" t="str">
        <f t="shared" si="120"/>
        <v>기사임</v>
      </c>
      <c r="F2503" s="81">
        <f>IF(E2503="기사임",(COUNTIF($B$2:B2503,B2503)-COUNTIFS($B$2:B2502,B2503,$E$2:E2502,"")),"")</f>
        <v>45</v>
      </c>
      <c r="G2503" s="46" t="str">
        <f>IF(F2503=1,COUNTIF($F$1:F2503,1),"")</f>
        <v/>
      </c>
      <c r="H2503" s="46">
        <f t="shared" si="121"/>
        <v>0</v>
      </c>
      <c r="I2503" s="46" t="b">
        <f t="shared" si="122"/>
        <v>0</v>
      </c>
      <c r="J2503" s="46" t="str">
        <f>IF(I2503=FALSE,"",B2503&amp;"@"&amp;COUNTIFS($B$2:B2503,B2503,$I$2:I2503,TRUE))</f>
        <v/>
      </c>
    </row>
    <row r="2504" spans="1:10">
      <c r="A2504" s="6" t="s">
        <v>1960</v>
      </c>
      <c r="B2504" s="6" t="s">
        <v>1271</v>
      </c>
      <c r="C2504" s="6">
        <v>1</v>
      </c>
      <c r="D2504" s="6">
        <v>1</v>
      </c>
      <c r="E2504" s="46" t="str">
        <f t="shared" si="120"/>
        <v>기사임</v>
      </c>
      <c r="F2504" s="81">
        <f>IF(E2504="기사임",(COUNTIF($B$2:B2504,B2504)-COUNTIFS($B$2:B2503,B2504,$E$2:E2503,"")),"")</f>
        <v>2</v>
      </c>
      <c r="G2504" s="46" t="str">
        <f>IF(F2504=1,COUNTIF($F$1:F2504,1),"")</f>
        <v/>
      </c>
      <c r="H2504" s="46">
        <f t="shared" si="121"/>
        <v>0</v>
      </c>
      <c r="I2504" s="46" t="b">
        <f t="shared" si="122"/>
        <v>0</v>
      </c>
      <c r="J2504" s="46" t="str">
        <f>IF(I2504=FALSE,"",B2504&amp;"@"&amp;COUNTIFS($B$2:B2504,B2504,$I$2:I2504,TRUE))</f>
        <v/>
      </c>
    </row>
    <row r="2505" spans="1:10">
      <c r="A2505" s="6" t="s">
        <v>1960</v>
      </c>
      <c r="B2505" s="6" t="s">
        <v>693</v>
      </c>
      <c r="C2505" s="6">
        <v>1</v>
      </c>
      <c r="D2505" s="6">
        <v>1</v>
      </c>
      <c r="E2505" s="46" t="str">
        <f t="shared" si="120"/>
        <v>기사임</v>
      </c>
      <c r="F2505" s="81">
        <f>IF(E2505="기사임",(COUNTIF($B$2:B2505,B2505)-COUNTIFS($B$2:B2504,B2505,$E$2:E2504,"")),"")</f>
        <v>29</v>
      </c>
      <c r="G2505" s="46" t="str">
        <f>IF(F2505=1,COUNTIF($F$1:F2505,1),"")</f>
        <v/>
      </c>
      <c r="H2505" s="46">
        <f t="shared" si="121"/>
        <v>0</v>
      </c>
      <c r="I2505" s="46" t="b">
        <f t="shared" si="122"/>
        <v>0</v>
      </c>
      <c r="J2505" s="46" t="str">
        <f>IF(I2505=FALSE,"",B2505&amp;"@"&amp;COUNTIFS($B$2:B2505,B2505,$I$2:I2505,TRUE))</f>
        <v/>
      </c>
    </row>
    <row r="2506" spans="1:10">
      <c r="A2506" s="6" t="s">
        <v>2486</v>
      </c>
      <c r="B2506" s="6">
        <v>1</v>
      </c>
      <c r="C2506" s="6">
        <v>1</v>
      </c>
      <c r="D2506" s="6">
        <v>1</v>
      </c>
      <c r="E2506" s="46" t="str">
        <f t="shared" si="120"/>
        <v>기사임</v>
      </c>
      <c r="F2506" s="81">
        <f>IF(E2506="기사임",(COUNTIF($B$2:B2506,B2506)-COUNTIFS($B$2:B2505,B2506,$E$2:E2505,"")),"")</f>
        <v>1</v>
      </c>
      <c r="G2506" s="46">
        <f>IF(F2506=1,COUNTIF($F$1:F2506,1),"")</f>
        <v>105</v>
      </c>
      <c r="H2506" s="46">
        <f t="shared" si="121"/>
        <v>0</v>
      </c>
      <c r="I2506" s="46" t="b">
        <f t="shared" si="122"/>
        <v>0</v>
      </c>
      <c r="J2506" s="46" t="str">
        <f>IF(I2506=FALSE,"",B2506&amp;"@"&amp;COUNTIFS($B$2:B2506,B2506,$I$2:I2506,TRUE))</f>
        <v/>
      </c>
    </row>
    <row r="2507" spans="1:10">
      <c r="A2507" s="6" t="s">
        <v>1957</v>
      </c>
      <c r="B2507" s="6" t="s">
        <v>731</v>
      </c>
      <c r="C2507" s="6">
        <v>1</v>
      </c>
      <c r="D2507" s="6">
        <v>1</v>
      </c>
      <c r="E2507" s="46" t="str">
        <f t="shared" si="120"/>
        <v>기사임</v>
      </c>
      <c r="F2507" s="81">
        <f>IF(E2507="기사임",(COUNTIF($B$2:B2507,B2507)-COUNTIFS($B$2:B2506,B2507,$E$2:E2506,"")),"")</f>
        <v>5</v>
      </c>
      <c r="G2507" s="46" t="str">
        <f>IF(F2507=1,COUNTIF($F$1:F2507,1),"")</f>
        <v/>
      </c>
      <c r="H2507" s="46">
        <f t="shared" si="121"/>
        <v>0</v>
      </c>
      <c r="I2507" s="46" t="b">
        <f t="shared" si="122"/>
        <v>0</v>
      </c>
      <c r="J2507" s="46" t="str">
        <f>IF(I2507=FALSE,"",B2507&amp;"@"&amp;COUNTIFS($B$2:B2507,B2507,$I$2:I2507,TRUE))</f>
        <v/>
      </c>
    </row>
    <row r="2508" spans="1:10">
      <c r="A2508" s="6" t="s">
        <v>1957</v>
      </c>
      <c r="B2508" s="6" t="s">
        <v>685</v>
      </c>
      <c r="C2508" s="6">
        <v>1</v>
      </c>
      <c r="D2508" s="6">
        <v>1</v>
      </c>
      <c r="E2508" s="46" t="str">
        <f t="shared" si="120"/>
        <v>기사임</v>
      </c>
      <c r="F2508" s="81">
        <f>IF(E2508="기사임",(COUNTIF($B$2:B2508,B2508)-COUNTIFS($B$2:B2507,B2508,$E$2:E2507,"")),"")</f>
        <v>49</v>
      </c>
      <c r="G2508" s="46" t="str">
        <f>IF(F2508=1,COUNTIF($F$1:F2508,1),"")</f>
        <v/>
      </c>
      <c r="H2508" s="46">
        <f t="shared" si="121"/>
        <v>0</v>
      </c>
      <c r="I2508" s="46" t="b">
        <f t="shared" si="122"/>
        <v>0</v>
      </c>
      <c r="J2508" s="46" t="str">
        <f>IF(I2508=FALSE,"",B2508&amp;"@"&amp;COUNTIFS($B$2:B2508,B2508,$I$2:I2508,TRUE))</f>
        <v/>
      </c>
    </row>
    <row r="2509" spans="1:10">
      <c r="A2509" s="6" t="s">
        <v>1957</v>
      </c>
      <c r="B2509" s="6" t="s">
        <v>701</v>
      </c>
      <c r="C2509" s="6">
        <v>1</v>
      </c>
      <c r="D2509" s="6">
        <v>1</v>
      </c>
      <c r="E2509" s="46" t="str">
        <f t="shared" si="120"/>
        <v>기사임</v>
      </c>
      <c r="F2509" s="81">
        <f>IF(E2509="기사임",(COUNTIF($B$2:B2509,B2509)-COUNTIFS($B$2:B2508,B2509,$E$2:E2508,"")),"")</f>
        <v>2</v>
      </c>
      <c r="G2509" s="46" t="str">
        <f>IF(F2509=1,COUNTIF($F$1:F2509,1),"")</f>
        <v/>
      </c>
      <c r="H2509" s="46">
        <f t="shared" si="121"/>
        <v>0</v>
      </c>
      <c r="I2509" s="46" t="b">
        <f t="shared" si="122"/>
        <v>0</v>
      </c>
      <c r="J2509" s="46" t="str">
        <f>IF(I2509=FALSE,"",B2509&amp;"@"&amp;COUNTIFS($B$2:B2509,B2509,$I$2:I2509,TRUE))</f>
        <v/>
      </c>
    </row>
    <row r="2510" spans="1:10">
      <c r="A2510" s="6" t="s">
        <v>1957</v>
      </c>
      <c r="B2510" s="6" t="s">
        <v>698</v>
      </c>
      <c r="C2510" s="6">
        <v>1</v>
      </c>
      <c r="D2510" s="6">
        <v>1</v>
      </c>
      <c r="E2510" s="46" t="str">
        <f t="shared" si="120"/>
        <v>기사임</v>
      </c>
      <c r="F2510" s="81">
        <f>IF(E2510="기사임",(COUNTIF($B$2:B2510,B2510)-COUNTIFS($B$2:B2509,B2510,$E$2:E2509,"")),"")</f>
        <v>40</v>
      </c>
      <c r="G2510" s="46" t="str">
        <f>IF(F2510=1,COUNTIF($F$1:F2510,1),"")</f>
        <v/>
      </c>
      <c r="H2510" s="46">
        <f t="shared" si="121"/>
        <v>0</v>
      </c>
      <c r="I2510" s="46" t="b">
        <f t="shared" si="122"/>
        <v>0</v>
      </c>
      <c r="J2510" s="46" t="str">
        <f>IF(I2510=FALSE,"",B2510&amp;"@"&amp;COUNTIFS($B$2:B2510,B2510,$I$2:I2510,TRUE))</f>
        <v/>
      </c>
    </row>
    <row r="2511" spans="1:10">
      <c r="A2511" s="6" t="s">
        <v>1957</v>
      </c>
      <c r="B2511" s="6" t="s">
        <v>690</v>
      </c>
      <c r="C2511" s="6">
        <v>1</v>
      </c>
      <c r="D2511" s="6">
        <v>1</v>
      </c>
      <c r="E2511" s="46" t="str">
        <f t="shared" si="120"/>
        <v>기사임</v>
      </c>
      <c r="F2511" s="81">
        <f>IF(E2511="기사임",(COUNTIF($B$2:B2511,B2511)-COUNTIFS($B$2:B2510,B2511,$E$2:E2510,"")),"")</f>
        <v>95</v>
      </c>
      <c r="G2511" s="46" t="str">
        <f>IF(F2511=1,COUNTIF($F$1:F2511,1),"")</f>
        <v/>
      </c>
      <c r="H2511" s="46">
        <f t="shared" si="121"/>
        <v>0</v>
      </c>
      <c r="I2511" s="46" t="b">
        <f t="shared" si="122"/>
        <v>0</v>
      </c>
      <c r="J2511" s="46" t="str">
        <f>IF(I2511=FALSE,"",B2511&amp;"@"&amp;COUNTIFS($B$2:B2511,B2511,$I$2:I2511,TRUE))</f>
        <v/>
      </c>
    </row>
    <row r="2512" spans="1:10">
      <c r="A2512" s="6" t="s">
        <v>2375</v>
      </c>
      <c r="B2512" s="6" t="s">
        <v>676</v>
      </c>
      <c r="C2512" s="6">
        <v>1</v>
      </c>
      <c r="D2512" s="6">
        <v>1</v>
      </c>
      <c r="E2512" s="46" t="str">
        <f t="shared" si="120"/>
        <v>기사임</v>
      </c>
      <c r="F2512" s="81">
        <f>IF(E2512="기사임",(COUNTIF($B$2:B2512,B2512)-COUNTIFS($B$2:B2511,B2512,$E$2:E2511,"")),"")</f>
        <v>211</v>
      </c>
      <c r="G2512" s="46" t="str">
        <f>IF(F2512=1,COUNTIF($F$1:F2512,1),"")</f>
        <v/>
      </c>
      <c r="H2512" s="46">
        <f t="shared" si="121"/>
        <v>0</v>
      </c>
      <c r="I2512" s="46" t="b">
        <f t="shared" si="122"/>
        <v>0</v>
      </c>
      <c r="J2512" s="46" t="str">
        <f>IF(I2512=FALSE,"",B2512&amp;"@"&amp;COUNTIFS($B$2:B2512,B2512,$I$2:I2512,TRUE))</f>
        <v/>
      </c>
    </row>
    <row r="2513" spans="1:10">
      <c r="A2513" s="6" t="s">
        <v>1959</v>
      </c>
      <c r="B2513" s="6" t="s">
        <v>722</v>
      </c>
      <c r="C2513" s="6">
        <v>1</v>
      </c>
      <c r="D2513" s="6">
        <v>1</v>
      </c>
      <c r="E2513" s="46" t="str">
        <f t="shared" si="120"/>
        <v>기사임</v>
      </c>
      <c r="F2513" s="81">
        <f>IF(E2513="기사임",(COUNTIF($B$2:B2513,B2513)-COUNTIFS($B$2:B2512,B2513,$E$2:E2512,"")),"")</f>
        <v>9</v>
      </c>
      <c r="G2513" s="46" t="str">
        <f>IF(F2513=1,COUNTIF($F$1:F2513,1),"")</f>
        <v/>
      </c>
      <c r="H2513" s="46">
        <f t="shared" si="121"/>
        <v>0</v>
      </c>
      <c r="I2513" s="46" t="b">
        <f t="shared" si="122"/>
        <v>0</v>
      </c>
      <c r="J2513" s="46" t="str">
        <f>IF(I2513=FALSE,"",B2513&amp;"@"&amp;COUNTIFS($B$2:B2513,B2513,$I$2:I2513,TRUE))</f>
        <v/>
      </c>
    </row>
    <row r="2514" spans="1:10">
      <c r="A2514" s="6" t="s">
        <v>1959</v>
      </c>
      <c r="B2514" s="6" t="s">
        <v>683</v>
      </c>
      <c r="C2514" s="6">
        <v>1</v>
      </c>
      <c r="D2514" s="6">
        <v>1</v>
      </c>
      <c r="E2514" s="46" t="str">
        <f t="shared" si="120"/>
        <v>기사임</v>
      </c>
      <c r="F2514" s="81">
        <f>IF(E2514="기사임",(COUNTIF($B$2:B2514,B2514)-COUNTIFS($B$2:B2513,B2514,$E$2:E2513,"")),"")</f>
        <v>46</v>
      </c>
      <c r="G2514" s="46" t="str">
        <f>IF(F2514=1,COUNTIF($F$1:F2514,1),"")</f>
        <v/>
      </c>
      <c r="H2514" s="46">
        <f t="shared" si="121"/>
        <v>0</v>
      </c>
      <c r="I2514" s="46" t="b">
        <f t="shared" si="122"/>
        <v>0</v>
      </c>
      <c r="J2514" s="46" t="str">
        <f>IF(I2514=FALSE,"",B2514&amp;"@"&amp;COUNTIFS($B$2:B2514,B2514,$I$2:I2514,TRUE))</f>
        <v/>
      </c>
    </row>
    <row r="2515" spans="1:10">
      <c r="A2515" s="6" t="s">
        <v>1959</v>
      </c>
      <c r="B2515" s="6" t="s">
        <v>731</v>
      </c>
      <c r="C2515" s="6">
        <v>1</v>
      </c>
      <c r="D2515" s="6">
        <v>1</v>
      </c>
      <c r="E2515" s="46" t="str">
        <f t="shared" si="120"/>
        <v>기사임</v>
      </c>
      <c r="F2515" s="81">
        <f>IF(E2515="기사임",(COUNTIF($B$2:B2515,B2515)-COUNTIFS($B$2:B2514,B2515,$E$2:E2514,"")),"")</f>
        <v>6</v>
      </c>
      <c r="G2515" s="46" t="str">
        <f>IF(F2515=1,COUNTIF($F$1:F2515,1),"")</f>
        <v/>
      </c>
      <c r="H2515" s="46">
        <f t="shared" si="121"/>
        <v>0</v>
      </c>
      <c r="I2515" s="46" t="b">
        <f t="shared" si="122"/>
        <v>0</v>
      </c>
      <c r="J2515" s="46" t="str">
        <f>IF(I2515=FALSE,"",B2515&amp;"@"&amp;COUNTIFS($B$2:B2515,B2515,$I$2:I2515,TRUE))</f>
        <v/>
      </c>
    </row>
    <row r="2516" spans="1:10">
      <c r="A2516" s="6" t="s">
        <v>1959</v>
      </c>
      <c r="B2516" s="6" t="s">
        <v>677</v>
      </c>
      <c r="C2516" s="6">
        <v>1</v>
      </c>
      <c r="D2516" s="6">
        <v>1</v>
      </c>
      <c r="E2516" s="46" t="str">
        <f t="shared" si="120"/>
        <v>기사임</v>
      </c>
      <c r="F2516" s="81">
        <f>IF(E2516="기사임",(COUNTIF($B$2:B2516,B2516)-COUNTIFS($B$2:B2515,B2516,$E$2:E2515,"")),"")</f>
        <v>175</v>
      </c>
      <c r="G2516" s="46" t="str">
        <f>IF(F2516=1,COUNTIF($F$1:F2516,1),"")</f>
        <v/>
      </c>
      <c r="H2516" s="46">
        <f t="shared" si="121"/>
        <v>0</v>
      </c>
      <c r="I2516" s="46" t="b">
        <f t="shared" si="122"/>
        <v>0</v>
      </c>
      <c r="J2516" s="46" t="str">
        <f>IF(I2516=FALSE,"",B2516&amp;"@"&amp;COUNTIFS($B$2:B2516,B2516,$I$2:I2516,TRUE))</f>
        <v/>
      </c>
    </row>
    <row r="2517" spans="1:10">
      <c r="A2517" s="6" t="s">
        <v>1959</v>
      </c>
      <c r="B2517" s="6" t="s">
        <v>682</v>
      </c>
      <c r="C2517" s="6">
        <v>1</v>
      </c>
      <c r="D2517" s="6">
        <v>1</v>
      </c>
      <c r="E2517" s="46" t="str">
        <f t="shared" si="120"/>
        <v>기사임</v>
      </c>
      <c r="F2517" s="81">
        <f>IF(E2517="기사임",(COUNTIF($B$2:B2517,B2517)-COUNTIFS($B$2:B2516,B2517,$E$2:E2516,"")),"")</f>
        <v>53</v>
      </c>
      <c r="G2517" s="46" t="str">
        <f>IF(F2517=1,COUNTIF($F$1:F2517,1),"")</f>
        <v/>
      </c>
      <c r="H2517" s="46">
        <f t="shared" si="121"/>
        <v>0</v>
      </c>
      <c r="I2517" s="46" t="b">
        <f t="shared" si="122"/>
        <v>0</v>
      </c>
      <c r="J2517" s="46" t="str">
        <f>IF(I2517=FALSE,"",B2517&amp;"@"&amp;COUNTIFS($B$2:B2517,B2517,$I$2:I2517,TRUE))</f>
        <v/>
      </c>
    </row>
    <row r="2518" spans="1:10">
      <c r="A2518" s="6" t="s">
        <v>1959</v>
      </c>
      <c r="B2518" s="6" t="s">
        <v>725</v>
      </c>
      <c r="C2518" s="6">
        <v>1</v>
      </c>
      <c r="D2518" s="6">
        <v>1</v>
      </c>
      <c r="E2518" s="46" t="str">
        <f t="shared" si="120"/>
        <v>기사임</v>
      </c>
      <c r="F2518" s="81">
        <f>IF(E2518="기사임",(COUNTIF($B$2:B2518,B2518)-COUNTIFS($B$2:B2517,B2518,$E$2:E2517,"")),"")</f>
        <v>14</v>
      </c>
      <c r="G2518" s="46" t="str">
        <f>IF(F2518=1,COUNTIF($F$1:F2518,1),"")</f>
        <v/>
      </c>
      <c r="H2518" s="46">
        <f t="shared" si="121"/>
        <v>0</v>
      </c>
      <c r="I2518" s="46" t="b">
        <f t="shared" si="122"/>
        <v>0</v>
      </c>
      <c r="J2518" s="46" t="str">
        <f>IF(I2518=FALSE,"",B2518&amp;"@"&amp;COUNTIFS($B$2:B2518,B2518,$I$2:I2518,TRUE))</f>
        <v/>
      </c>
    </row>
    <row r="2519" spans="1:10">
      <c r="A2519" s="6" t="s">
        <v>1959</v>
      </c>
      <c r="B2519" s="6" t="s">
        <v>678</v>
      </c>
      <c r="C2519" s="6">
        <v>1</v>
      </c>
      <c r="D2519" s="6">
        <v>1</v>
      </c>
      <c r="E2519" s="46" t="str">
        <f t="shared" si="120"/>
        <v>기사임</v>
      </c>
      <c r="F2519" s="81">
        <f>IF(E2519="기사임",(COUNTIF($B$2:B2519,B2519)-COUNTIFS($B$2:B2518,B2519,$E$2:E2518,"")),"")</f>
        <v>106</v>
      </c>
      <c r="G2519" s="46" t="str">
        <f>IF(F2519=1,COUNTIF($F$1:F2519,1),"")</f>
        <v/>
      </c>
      <c r="H2519" s="46">
        <f t="shared" si="121"/>
        <v>0</v>
      </c>
      <c r="I2519" s="46" t="b">
        <f t="shared" si="122"/>
        <v>0</v>
      </c>
      <c r="J2519" s="46" t="str">
        <f>IF(I2519=FALSE,"",B2519&amp;"@"&amp;COUNTIFS($B$2:B2519,B2519,$I$2:I2519,TRUE))</f>
        <v/>
      </c>
    </row>
    <row r="2520" spans="1:10">
      <c r="A2520" s="6" t="s">
        <v>1959</v>
      </c>
      <c r="B2520" s="6" t="s">
        <v>1351</v>
      </c>
      <c r="C2520" s="6">
        <v>1</v>
      </c>
      <c r="D2520" s="6">
        <v>1</v>
      </c>
      <c r="E2520" s="46" t="str">
        <f t="shared" si="120"/>
        <v>기사임</v>
      </c>
      <c r="F2520" s="81">
        <f>IF(E2520="기사임",(COUNTIF($B$2:B2520,B2520)-COUNTIFS($B$2:B2519,B2520,$E$2:E2519,"")),"")</f>
        <v>2</v>
      </c>
      <c r="G2520" s="46" t="str">
        <f>IF(F2520=1,COUNTIF($F$1:F2520,1),"")</f>
        <v/>
      </c>
      <c r="H2520" s="46">
        <f t="shared" si="121"/>
        <v>0</v>
      </c>
      <c r="I2520" s="46" t="b">
        <f t="shared" si="122"/>
        <v>0</v>
      </c>
      <c r="J2520" s="46" t="str">
        <f>IF(I2520=FALSE,"",B2520&amp;"@"&amp;COUNTIFS($B$2:B2520,B2520,$I$2:I2520,TRUE))</f>
        <v/>
      </c>
    </row>
    <row r="2521" spans="1:10">
      <c r="A2521" s="6" t="s">
        <v>1959</v>
      </c>
      <c r="B2521" s="6" t="s">
        <v>716</v>
      </c>
      <c r="C2521" s="6">
        <v>1</v>
      </c>
      <c r="D2521" s="6">
        <v>1</v>
      </c>
      <c r="E2521" s="46" t="str">
        <f t="shared" si="120"/>
        <v>기사임</v>
      </c>
      <c r="F2521" s="81">
        <f>IF(E2521="기사임",(COUNTIF($B$2:B2521,B2521)-COUNTIFS($B$2:B2520,B2521,$E$2:E2520,"")),"")</f>
        <v>6</v>
      </c>
      <c r="G2521" s="46" t="str">
        <f>IF(F2521=1,COUNTIF($F$1:F2521,1),"")</f>
        <v/>
      </c>
      <c r="H2521" s="46">
        <f t="shared" si="121"/>
        <v>0</v>
      </c>
      <c r="I2521" s="46" t="b">
        <f t="shared" si="122"/>
        <v>0</v>
      </c>
      <c r="J2521" s="46" t="str">
        <f>IF(I2521=FALSE,"",B2521&amp;"@"&amp;COUNTIFS($B$2:B2521,B2521,$I$2:I2521,TRUE))</f>
        <v/>
      </c>
    </row>
    <row r="2522" spans="1:10">
      <c r="A2522" s="6" t="s">
        <v>1959</v>
      </c>
      <c r="B2522" s="6" t="s">
        <v>700</v>
      </c>
      <c r="C2522" s="6">
        <v>1</v>
      </c>
      <c r="D2522" s="6">
        <v>1</v>
      </c>
      <c r="E2522" s="46" t="str">
        <f t="shared" si="120"/>
        <v>기사임</v>
      </c>
      <c r="F2522" s="81">
        <f>IF(E2522="기사임",(COUNTIF($B$2:B2522,B2522)-COUNTIFS($B$2:B2521,B2522,$E$2:E2521,"")),"")</f>
        <v>29</v>
      </c>
      <c r="G2522" s="46" t="str">
        <f>IF(F2522=1,COUNTIF($F$1:F2522,1),"")</f>
        <v/>
      </c>
      <c r="H2522" s="46">
        <f t="shared" si="121"/>
        <v>0</v>
      </c>
      <c r="I2522" s="46" t="b">
        <f t="shared" si="122"/>
        <v>0</v>
      </c>
      <c r="J2522" s="46" t="str">
        <f>IF(I2522=FALSE,"",B2522&amp;"@"&amp;COUNTIFS($B$2:B2522,B2522,$I$2:I2522,TRUE))</f>
        <v/>
      </c>
    </row>
    <row r="2523" spans="1:10">
      <c r="A2523" s="6" t="s">
        <v>1959</v>
      </c>
      <c r="B2523" s="6" t="s">
        <v>693</v>
      </c>
      <c r="C2523" s="6">
        <v>1</v>
      </c>
      <c r="D2523" s="6">
        <v>1</v>
      </c>
      <c r="E2523" s="46" t="str">
        <f t="shared" si="120"/>
        <v>기사임</v>
      </c>
      <c r="F2523" s="81">
        <f>IF(E2523="기사임",(COUNTIF($B$2:B2523,B2523)-COUNTIFS($B$2:B2522,B2523,$E$2:E2522,"")),"")</f>
        <v>30</v>
      </c>
      <c r="G2523" s="46" t="str">
        <f>IF(F2523=1,COUNTIF($F$1:F2523,1),"")</f>
        <v/>
      </c>
      <c r="H2523" s="46">
        <f t="shared" si="121"/>
        <v>0</v>
      </c>
      <c r="I2523" s="46" t="b">
        <f t="shared" si="122"/>
        <v>0</v>
      </c>
      <c r="J2523" s="46" t="str">
        <f>IF(I2523=FALSE,"",B2523&amp;"@"&amp;COUNTIFS($B$2:B2523,B2523,$I$2:I2523,TRUE))</f>
        <v/>
      </c>
    </row>
    <row r="2524" spans="1:10">
      <c r="A2524" s="6" t="s">
        <v>1959</v>
      </c>
      <c r="B2524" s="6" t="s">
        <v>686</v>
      </c>
      <c r="C2524" s="6">
        <v>1</v>
      </c>
      <c r="D2524" s="6">
        <v>1</v>
      </c>
      <c r="E2524" s="46" t="str">
        <f t="shared" si="120"/>
        <v>기사임</v>
      </c>
      <c r="F2524" s="81">
        <f>IF(E2524="기사임",(COUNTIF($B$2:B2524,B2524)-COUNTIFS($B$2:B2523,B2524,$E$2:E2523,"")),"")</f>
        <v>21</v>
      </c>
      <c r="G2524" s="46" t="str">
        <f>IF(F2524=1,COUNTIF($F$1:F2524,1),"")</f>
        <v/>
      </c>
      <c r="H2524" s="46">
        <f t="shared" si="121"/>
        <v>0</v>
      </c>
      <c r="I2524" s="46" t="b">
        <f t="shared" si="122"/>
        <v>0</v>
      </c>
      <c r="J2524" s="46" t="str">
        <f>IF(I2524=FALSE,"",B2524&amp;"@"&amp;COUNTIFS($B$2:B2524,B2524,$I$2:I2524,TRUE))</f>
        <v/>
      </c>
    </row>
    <row r="2525" spans="1:10">
      <c r="A2525" s="6" t="s">
        <v>1959</v>
      </c>
      <c r="B2525" s="6" t="s">
        <v>707</v>
      </c>
      <c r="C2525" s="6">
        <v>1</v>
      </c>
      <c r="D2525" s="6">
        <v>1</v>
      </c>
      <c r="E2525" s="46" t="str">
        <f t="shared" si="120"/>
        <v>기사임</v>
      </c>
      <c r="F2525" s="81">
        <f>IF(E2525="기사임",(COUNTIF($B$2:B2525,B2525)-COUNTIFS($B$2:B2524,B2525,$E$2:E2524,"")),"")</f>
        <v>26</v>
      </c>
      <c r="G2525" s="46" t="str">
        <f>IF(F2525=1,COUNTIF($F$1:F2525,1),"")</f>
        <v/>
      </c>
      <c r="H2525" s="46">
        <f t="shared" si="121"/>
        <v>0</v>
      </c>
      <c r="I2525" s="46" t="b">
        <f t="shared" si="122"/>
        <v>0</v>
      </c>
      <c r="J2525" s="46" t="str">
        <f>IF(I2525=FALSE,"",B2525&amp;"@"&amp;COUNTIFS($B$2:B2525,B2525,$I$2:I2525,TRUE))</f>
        <v/>
      </c>
    </row>
    <row r="2526" spans="1:10">
      <c r="A2526" s="6" t="s">
        <v>1959</v>
      </c>
      <c r="B2526" s="6" t="s">
        <v>690</v>
      </c>
      <c r="C2526" s="6">
        <v>1</v>
      </c>
      <c r="D2526" s="6">
        <v>1</v>
      </c>
      <c r="E2526" s="46" t="str">
        <f t="shared" si="120"/>
        <v>기사임</v>
      </c>
      <c r="F2526" s="81">
        <f>IF(E2526="기사임",(COUNTIF($B$2:B2526,B2526)-COUNTIFS($B$2:B2525,B2526,$E$2:E2525,"")),"")</f>
        <v>96</v>
      </c>
      <c r="G2526" s="46" t="str">
        <f>IF(F2526=1,COUNTIF($F$1:F2526,1),"")</f>
        <v/>
      </c>
      <c r="H2526" s="46">
        <f t="shared" si="121"/>
        <v>0</v>
      </c>
      <c r="I2526" s="46" t="b">
        <f t="shared" si="122"/>
        <v>0</v>
      </c>
      <c r="J2526" s="46" t="str">
        <f>IF(I2526=FALSE,"",B2526&amp;"@"&amp;COUNTIFS($B$2:B2526,B2526,$I$2:I2526,TRUE))</f>
        <v/>
      </c>
    </row>
    <row r="2527" spans="1:10">
      <c r="A2527" s="6" t="s">
        <v>1962</v>
      </c>
      <c r="B2527" s="6" t="s">
        <v>685</v>
      </c>
      <c r="C2527" s="6">
        <v>1</v>
      </c>
      <c r="D2527" s="6">
        <v>1</v>
      </c>
      <c r="E2527" s="46" t="str">
        <f t="shared" si="120"/>
        <v>기사임</v>
      </c>
      <c r="F2527" s="81">
        <f>IF(E2527="기사임",(COUNTIF($B$2:B2527,B2527)-COUNTIFS($B$2:B2526,B2527,$E$2:E2526,"")),"")</f>
        <v>50</v>
      </c>
      <c r="G2527" s="46" t="str">
        <f>IF(F2527=1,COUNTIF($F$1:F2527,1),"")</f>
        <v/>
      </c>
      <c r="H2527" s="46">
        <f t="shared" si="121"/>
        <v>0</v>
      </c>
      <c r="I2527" s="46" t="b">
        <f t="shared" si="122"/>
        <v>0</v>
      </c>
      <c r="J2527" s="46" t="str">
        <f>IF(I2527=FALSE,"",B2527&amp;"@"&amp;COUNTIFS($B$2:B2527,B2527,$I$2:I2527,TRUE))</f>
        <v/>
      </c>
    </row>
    <row r="2528" spans="1:10">
      <c r="A2528" s="6" t="s">
        <v>1962</v>
      </c>
      <c r="B2528" s="6" t="s">
        <v>693</v>
      </c>
      <c r="C2528" s="6">
        <v>1</v>
      </c>
      <c r="D2528" s="6">
        <v>1</v>
      </c>
      <c r="E2528" s="46" t="str">
        <f t="shared" si="120"/>
        <v>기사임</v>
      </c>
      <c r="F2528" s="81">
        <f>IF(E2528="기사임",(COUNTIF($B$2:B2528,B2528)-COUNTIFS($B$2:B2527,B2528,$E$2:E2527,"")),"")</f>
        <v>31</v>
      </c>
      <c r="G2528" s="46" t="str">
        <f>IF(F2528=1,COUNTIF($F$1:F2528,1),"")</f>
        <v/>
      </c>
      <c r="H2528" s="46">
        <f t="shared" si="121"/>
        <v>0</v>
      </c>
      <c r="I2528" s="46" t="b">
        <f t="shared" si="122"/>
        <v>0</v>
      </c>
      <c r="J2528" s="46" t="str">
        <f>IF(I2528=FALSE,"",B2528&amp;"@"&amp;COUNTIFS($B$2:B2528,B2528,$I$2:I2528,TRUE))</f>
        <v/>
      </c>
    </row>
    <row r="2529" spans="1:10">
      <c r="A2529" s="6" t="s">
        <v>1958</v>
      </c>
      <c r="B2529" s="6" t="s">
        <v>721</v>
      </c>
      <c r="C2529" s="6">
        <v>1</v>
      </c>
      <c r="D2529" s="6">
        <v>1</v>
      </c>
      <c r="E2529" s="46" t="str">
        <f t="shared" si="120"/>
        <v>기사임</v>
      </c>
      <c r="F2529" s="81">
        <f>IF(E2529="기사임",(COUNTIF($B$2:B2529,B2529)-COUNTIFS($B$2:B2528,B2529,$E$2:E2528,"")),"")</f>
        <v>18</v>
      </c>
      <c r="G2529" s="46" t="str">
        <f>IF(F2529=1,COUNTIF($F$1:F2529,1),"")</f>
        <v/>
      </c>
      <c r="H2529" s="46">
        <f t="shared" si="121"/>
        <v>0</v>
      </c>
      <c r="I2529" s="46" t="b">
        <f t="shared" si="122"/>
        <v>0</v>
      </c>
      <c r="J2529" s="46" t="str">
        <f>IF(I2529=FALSE,"",B2529&amp;"@"&amp;COUNTIFS($B$2:B2529,B2529,$I$2:I2529,TRUE))</f>
        <v/>
      </c>
    </row>
    <row r="2530" spans="1:10">
      <c r="A2530" s="6" t="s">
        <v>1958</v>
      </c>
      <c r="B2530" s="6" t="s">
        <v>683</v>
      </c>
      <c r="C2530" s="6">
        <v>1</v>
      </c>
      <c r="D2530" s="6">
        <v>1</v>
      </c>
      <c r="E2530" s="46" t="str">
        <f t="shared" si="120"/>
        <v>기사임</v>
      </c>
      <c r="F2530" s="81">
        <f>IF(E2530="기사임",(COUNTIF($B$2:B2530,B2530)-COUNTIFS($B$2:B2529,B2530,$E$2:E2529,"")),"")</f>
        <v>47</v>
      </c>
      <c r="G2530" s="46" t="str">
        <f>IF(F2530=1,COUNTIF($F$1:F2530,1),"")</f>
        <v/>
      </c>
      <c r="H2530" s="46">
        <f t="shared" si="121"/>
        <v>0</v>
      </c>
      <c r="I2530" s="46" t="b">
        <f t="shared" si="122"/>
        <v>0</v>
      </c>
      <c r="J2530" s="46" t="str">
        <f>IF(I2530=FALSE,"",B2530&amp;"@"&amp;COUNTIFS($B$2:B2530,B2530,$I$2:I2530,TRUE))</f>
        <v/>
      </c>
    </row>
    <row r="2531" spans="1:10">
      <c r="A2531" s="6" t="s">
        <v>1958</v>
      </c>
      <c r="B2531" s="6" t="s">
        <v>715</v>
      </c>
      <c r="C2531" s="6">
        <v>1</v>
      </c>
      <c r="D2531" s="6">
        <v>1</v>
      </c>
      <c r="E2531" s="46" t="str">
        <f t="shared" si="120"/>
        <v>기사임</v>
      </c>
      <c r="F2531" s="81">
        <f>IF(E2531="기사임",(COUNTIF($B$2:B2531,B2531)-COUNTIFS($B$2:B2530,B2531,$E$2:E2530,"")),"")</f>
        <v>7</v>
      </c>
      <c r="G2531" s="46" t="str">
        <f>IF(F2531=1,COUNTIF($F$1:F2531,1),"")</f>
        <v/>
      </c>
      <c r="H2531" s="46">
        <f t="shared" si="121"/>
        <v>0</v>
      </c>
      <c r="I2531" s="46" t="b">
        <f t="shared" si="122"/>
        <v>0</v>
      </c>
      <c r="J2531" s="46" t="str">
        <f>IF(I2531=FALSE,"",B2531&amp;"@"&amp;COUNTIFS($B$2:B2531,B2531,$I$2:I2531,TRUE))</f>
        <v/>
      </c>
    </row>
    <row r="2532" spans="1:10">
      <c r="A2532" s="6" t="s">
        <v>1958</v>
      </c>
      <c r="B2532" s="6" t="s">
        <v>678</v>
      </c>
      <c r="C2532" s="6">
        <v>1</v>
      </c>
      <c r="D2532" s="6">
        <v>1</v>
      </c>
      <c r="E2532" s="46" t="str">
        <f t="shared" si="120"/>
        <v>기사임</v>
      </c>
      <c r="F2532" s="81">
        <f>IF(E2532="기사임",(COUNTIF($B$2:B2532,B2532)-COUNTIFS($B$2:B2531,B2532,$E$2:E2531,"")),"")</f>
        <v>107</v>
      </c>
      <c r="G2532" s="46" t="str">
        <f>IF(F2532=1,COUNTIF($F$1:F2532,1),"")</f>
        <v/>
      </c>
      <c r="H2532" s="46">
        <f t="shared" si="121"/>
        <v>0</v>
      </c>
      <c r="I2532" s="46" t="b">
        <f t="shared" si="122"/>
        <v>0</v>
      </c>
      <c r="J2532" s="46" t="str">
        <f>IF(I2532=FALSE,"",B2532&amp;"@"&amp;COUNTIFS($B$2:B2532,B2532,$I$2:I2532,TRUE))</f>
        <v/>
      </c>
    </row>
    <row r="2533" spans="1:10">
      <c r="A2533" s="6" t="s">
        <v>1958</v>
      </c>
      <c r="B2533" s="6" t="s">
        <v>712</v>
      </c>
      <c r="C2533" s="6">
        <v>1</v>
      </c>
      <c r="D2533" s="6">
        <v>1</v>
      </c>
      <c r="E2533" s="46" t="str">
        <f t="shared" si="120"/>
        <v>기사임</v>
      </c>
      <c r="F2533" s="81">
        <f>IF(E2533="기사임",(COUNTIF($B$2:B2533,B2533)-COUNTIFS($B$2:B2532,B2533,$E$2:E2532,"")),"")</f>
        <v>19</v>
      </c>
      <c r="G2533" s="46" t="str">
        <f>IF(F2533=1,COUNTIF($F$1:F2533,1),"")</f>
        <v/>
      </c>
      <c r="H2533" s="46">
        <f t="shared" si="121"/>
        <v>0</v>
      </c>
      <c r="I2533" s="46" t="b">
        <f t="shared" si="122"/>
        <v>0</v>
      </c>
      <c r="J2533" s="46" t="str">
        <f>IF(I2533=FALSE,"",B2533&amp;"@"&amp;COUNTIFS($B$2:B2533,B2533,$I$2:I2533,TRUE))</f>
        <v/>
      </c>
    </row>
    <row r="2534" spans="1:10">
      <c r="A2534" s="6" t="s">
        <v>1958</v>
      </c>
      <c r="B2534" s="6" t="s">
        <v>711</v>
      </c>
      <c r="C2534" s="6">
        <v>1</v>
      </c>
      <c r="D2534" s="6">
        <v>1</v>
      </c>
      <c r="E2534" s="46" t="str">
        <f t="shared" si="120"/>
        <v>기사임</v>
      </c>
      <c r="F2534" s="81">
        <f>IF(E2534="기사임",(COUNTIF($B$2:B2534,B2534)-COUNTIFS($B$2:B2533,B2534,$E$2:E2533,"")),"")</f>
        <v>10</v>
      </c>
      <c r="G2534" s="46" t="str">
        <f>IF(F2534=1,COUNTIF($F$1:F2534,1),"")</f>
        <v/>
      </c>
      <c r="H2534" s="46">
        <f t="shared" si="121"/>
        <v>0</v>
      </c>
      <c r="I2534" s="46" t="b">
        <f t="shared" si="122"/>
        <v>0</v>
      </c>
      <c r="J2534" s="46" t="str">
        <f>IF(I2534=FALSE,"",B2534&amp;"@"&amp;COUNTIFS($B$2:B2534,B2534,$I$2:I2534,TRUE))</f>
        <v/>
      </c>
    </row>
    <row r="2535" spans="1:10">
      <c r="A2535" s="6" t="s">
        <v>1958</v>
      </c>
      <c r="B2535" s="6" t="s">
        <v>714</v>
      </c>
      <c r="C2535" s="6">
        <v>1</v>
      </c>
      <c r="D2535" s="6">
        <v>1</v>
      </c>
      <c r="E2535" s="46" t="str">
        <f t="shared" si="120"/>
        <v>기사임</v>
      </c>
      <c r="F2535" s="81">
        <f>IF(E2535="기사임",(COUNTIF($B$2:B2535,B2535)-COUNTIFS($B$2:B2534,B2535,$E$2:E2534,"")),"")</f>
        <v>17</v>
      </c>
      <c r="G2535" s="46" t="str">
        <f>IF(F2535=1,COUNTIF($F$1:F2535,1),"")</f>
        <v/>
      </c>
      <c r="H2535" s="46">
        <f t="shared" si="121"/>
        <v>0</v>
      </c>
      <c r="I2535" s="46" t="b">
        <f t="shared" si="122"/>
        <v>0</v>
      </c>
      <c r="J2535" s="46" t="str">
        <f>IF(I2535=FALSE,"",B2535&amp;"@"&amp;COUNTIFS($B$2:B2535,B2535,$I$2:I2535,TRUE))</f>
        <v/>
      </c>
    </row>
    <row r="2536" spans="1:10">
      <c r="A2536" s="6" t="s">
        <v>1958</v>
      </c>
      <c r="B2536" s="6" t="s">
        <v>680</v>
      </c>
      <c r="C2536" s="6">
        <v>1</v>
      </c>
      <c r="D2536" s="6">
        <v>1</v>
      </c>
      <c r="E2536" s="46" t="str">
        <f t="shared" si="120"/>
        <v>기사임</v>
      </c>
      <c r="F2536" s="81">
        <f>IF(E2536="기사임",(COUNTIF($B$2:B2536,B2536)-COUNTIFS($B$2:B2535,B2536,$E$2:E2535,"")),"")</f>
        <v>137</v>
      </c>
      <c r="G2536" s="46" t="str">
        <f>IF(F2536=1,COUNTIF($F$1:F2536,1),"")</f>
        <v/>
      </c>
      <c r="H2536" s="46">
        <f t="shared" si="121"/>
        <v>0</v>
      </c>
      <c r="I2536" s="46" t="b">
        <f t="shared" si="122"/>
        <v>0</v>
      </c>
      <c r="J2536" s="46" t="str">
        <f>IF(I2536=FALSE,"",B2536&amp;"@"&amp;COUNTIFS($B$2:B2536,B2536,$I$2:I2536,TRUE))</f>
        <v/>
      </c>
    </row>
    <row r="2537" spans="1:10">
      <c r="A2537" s="6" t="s">
        <v>1961</v>
      </c>
      <c r="B2537" s="6" t="s">
        <v>681</v>
      </c>
      <c r="C2537" s="6">
        <v>1</v>
      </c>
      <c r="D2537" s="6">
        <v>1</v>
      </c>
      <c r="E2537" s="46" t="str">
        <f t="shared" si="120"/>
        <v>기사임</v>
      </c>
      <c r="F2537" s="81">
        <f>IF(E2537="기사임",(COUNTIF($B$2:B2537,B2537)-COUNTIFS($B$2:B2536,B2537,$E$2:E2536,"")),"")</f>
        <v>64</v>
      </c>
      <c r="G2537" s="46" t="str">
        <f>IF(F2537=1,COUNTIF($F$1:F2537,1),"")</f>
        <v/>
      </c>
      <c r="H2537" s="46">
        <f t="shared" si="121"/>
        <v>0</v>
      </c>
      <c r="I2537" s="46" t="b">
        <f t="shared" si="122"/>
        <v>0</v>
      </c>
      <c r="J2537" s="46" t="str">
        <f>IF(I2537=FALSE,"",B2537&amp;"@"&amp;COUNTIFS($B$2:B2537,B2537,$I$2:I2537,TRUE))</f>
        <v/>
      </c>
    </row>
    <row r="2538" spans="1:10">
      <c r="A2538" s="6" t="s">
        <v>1961</v>
      </c>
      <c r="B2538" s="6" t="s">
        <v>689</v>
      </c>
      <c r="C2538" s="6">
        <v>1</v>
      </c>
      <c r="D2538" s="6">
        <v>1</v>
      </c>
      <c r="E2538" s="46" t="str">
        <f t="shared" si="120"/>
        <v>기사임</v>
      </c>
      <c r="F2538" s="81">
        <f>IF(E2538="기사임",(COUNTIF($B$2:B2538,B2538)-COUNTIFS($B$2:B2537,B2538,$E$2:E2537,"")),"")</f>
        <v>25</v>
      </c>
      <c r="G2538" s="46" t="str">
        <f>IF(F2538=1,COUNTIF($F$1:F2538,1),"")</f>
        <v/>
      </c>
      <c r="H2538" s="46">
        <f t="shared" si="121"/>
        <v>0</v>
      </c>
      <c r="I2538" s="46" t="b">
        <f t="shared" si="122"/>
        <v>0</v>
      </c>
      <c r="J2538" s="46" t="str">
        <f>IF(I2538=FALSE,"",B2538&amp;"@"&amp;COUNTIFS($B$2:B2538,B2538,$I$2:I2538,TRUE))</f>
        <v/>
      </c>
    </row>
    <row r="2539" spans="1:10">
      <c r="A2539" s="6" t="s">
        <v>1961</v>
      </c>
      <c r="B2539" s="6" t="s">
        <v>677</v>
      </c>
      <c r="C2539" s="6">
        <v>1</v>
      </c>
      <c r="D2539" s="6">
        <v>1</v>
      </c>
      <c r="E2539" s="46" t="str">
        <f t="shared" si="120"/>
        <v>기사임</v>
      </c>
      <c r="F2539" s="81">
        <f>IF(E2539="기사임",(COUNTIF($B$2:B2539,B2539)-COUNTIFS($B$2:B2538,B2539,$E$2:E2538,"")),"")</f>
        <v>176</v>
      </c>
      <c r="G2539" s="46" t="str">
        <f>IF(F2539=1,COUNTIF($F$1:F2539,1),"")</f>
        <v/>
      </c>
      <c r="H2539" s="46">
        <f t="shared" si="121"/>
        <v>0</v>
      </c>
      <c r="I2539" s="46" t="b">
        <f t="shared" si="122"/>
        <v>0</v>
      </c>
      <c r="J2539" s="46" t="str">
        <f>IF(I2539=FALSE,"",B2539&amp;"@"&amp;COUNTIFS($B$2:B2539,B2539,$I$2:I2539,TRUE))</f>
        <v/>
      </c>
    </row>
    <row r="2540" spans="1:10">
      <c r="A2540" s="6" t="s">
        <v>1961</v>
      </c>
      <c r="B2540" s="6" t="s">
        <v>697</v>
      </c>
      <c r="C2540" s="6">
        <v>1</v>
      </c>
      <c r="D2540" s="6">
        <v>1</v>
      </c>
      <c r="E2540" s="46" t="str">
        <f t="shared" si="120"/>
        <v>기사임</v>
      </c>
      <c r="F2540" s="81">
        <f>IF(E2540="기사임",(COUNTIF($B$2:B2540,B2540)-COUNTIFS($B$2:B2539,B2540,$E$2:E2539,"")),"")</f>
        <v>17</v>
      </c>
      <c r="G2540" s="46" t="str">
        <f>IF(F2540=1,COUNTIF($F$1:F2540,1),"")</f>
        <v/>
      </c>
      <c r="H2540" s="46">
        <f t="shared" si="121"/>
        <v>0</v>
      </c>
      <c r="I2540" s="46" t="b">
        <f t="shared" si="122"/>
        <v>0</v>
      </c>
      <c r="J2540" s="46" t="str">
        <f>IF(I2540=FALSE,"",B2540&amp;"@"&amp;COUNTIFS($B$2:B2540,B2540,$I$2:I2540,TRUE))</f>
        <v/>
      </c>
    </row>
    <row r="2541" spans="1:10">
      <c r="A2541" s="6" t="s">
        <v>1961</v>
      </c>
      <c r="B2541" s="6" t="s">
        <v>678</v>
      </c>
      <c r="C2541" s="6">
        <v>1</v>
      </c>
      <c r="D2541" s="6">
        <v>2</v>
      </c>
      <c r="E2541" s="46" t="str">
        <f t="shared" si="120"/>
        <v>기사임</v>
      </c>
      <c r="F2541" s="81">
        <f>IF(E2541="기사임",(COUNTIF($B$2:B2541,B2541)-COUNTIFS($B$2:B2540,B2541,$E$2:E2540,"")),"")</f>
        <v>108</v>
      </c>
      <c r="G2541" s="46" t="str">
        <f>IF(F2541=1,COUNTIF($F$1:F2541,1),"")</f>
        <v/>
      </c>
      <c r="H2541" s="46">
        <f t="shared" si="121"/>
        <v>0</v>
      </c>
      <c r="I2541" s="46" t="b">
        <f t="shared" si="122"/>
        <v>0</v>
      </c>
      <c r="J2541" s="46" t="str">
        <f>IF(I2541=FALSE,"",B2541&amp;"@"&amp;COUNTIFS($B$2:B2541,B2541,$I$2:I2541,TRUE))</f>
        <v/>
      </c>
    </row>
    <row r="2542" spans="1:10">
      <c r="A2542" s="6" t="s">
        <v>1961</v>
      </c>
      <c r="B2542" s="6" t="s">
        <v>717</v>
      </c>
      <c r="C2542" s="6">
        <v>1</v>
      </c>
      <c r="D2542" s="6">
        <v>1</v>
      </c>
      <c r="E2542" s="46" t="str">
        <f t="shared" si="120"/>
        <v>기사임</v>
      </c>
      <c r="F2542" s="81">
        <f>IF(E2542="기사임",(COUNTIF($B$2:B2542,B2542)-COUNTIFS($B$2:B2541,B2542,$E$2:E2541,"")),"")</f>
        <v>3</v>
      </c>
      <c r="G2542" s="46" t="str">
        <f>IF(F2542=1,COUNTIF($F$1:F2542,1),"")</f>
        <v/>
      </c>
      <c r="H2542" s="46">
        <f t="shared" si="121"/>
        <v>0</v>
      </c>
      <c r="I2542" s="46" t="b">
        <f t="shared" si="122"/>
        <v>0</v>
      </c>
      <c r="J2542" s="46" t="str">
        <f>IF(I2542=FALSE,"",B2542&amp;"@"&amp;COUNTIFS($B$2:B2542,B2542,$I$2:I2542,TRUE))</f>
        <v/>
      </c>
    </row>
    <row r="2543" spans="1:10">
      <c r="A2543" s="6" t="s">
        <v>1961</v>
      </c>
      <c r="B2543" s="6" t="s">
        <v>720</v>
      </c>
      <c r="C2543" s="6">
        <v>1</v>
      </c>
      <c r="D2543" s="6">
        <v>1</v>
      </c>
      <c r="E2543" s="46" t="str">
        <f t="shared" si="120"/>
        <v>기사임</v>
      </c>
      <c r="F2543" s="81">
        <f>IF(E2543="기사임",(COUNTIF($B$2:B2543,B2543)-COUNTIFS($B$2:B2542,B2543,$E$2:E2542,"")),"")</f>
        <v>8</v>
      </c>
      <c r="G2543" s="46" t="str">
        <f>IF(F2543=1,COUNTIF($F$1:F2543,1),"")</f>
        <v/>
      </c>
      <c r="H2543" s="46">
        <f t="shared" si="121"/>
        <v>0</v>
      </c>
      <c r="I2543" s="46" t="b">
        <f t="shared" si="122"/>
        <v>0</v>
      </c>
      <c r="J2543" s="46" t="str">
        <f>IF(I2543=FALSE,"",B2543&amp;"@"&amp;COUNTIFS($B$2:B2543,B2543,$I$2:I2543,TRUE))</f>
        <v/>
      </c>
    </row>
    <row r="2544" spans="1:10">
      <c r="A2544" s="6" t="s">
        <v>1961</v>
      </c>
      <c r="B2544" s="6" t="s">
        <v>696</v>
      </c>
      <c r="C2544" s="6">
        <v>1</v>
      </c>
      <c r="D2544" s="6">
        <v>1</v>
      </c>
      <c r="E2544" s="46" t="str">
        <f t="shared" si="120"/>
        <v>기사임</v>
      </c>
      <c r="F2544" s="81">
        <f>IF(E2544="기사임",(COUNTIF($B$2:B2544,B2544)-COUNTIFS($B$2:B2543,B2544,$E$2:E2543,"")),"")</f>
        <v>11</v>
      </c>
      <c r="G2544" s="46" t="str">
        <f>IF(F2544=1,COUNTIF($F$1:F2544,1),"")</f>
        <v/>
      </c>
      <c r="H2544" s="46">
        <f t="shared" si="121"/>
        <v>0</v>
      </c>
      <c r="I2544" s="46" t="b">
        <f t="shared" si="122"/>
        <v>0</v>
      </c>
      <c r="J2544" s="46" t="str">
        <f>IF(I2544=FALSE,"",B2544&amp;"@"&amp;COUNTIFS($B$2:B2544,B2544,$I$2:I2544,TRUE))</f>
        <v/>
      </c>
    </row>
    <row r="2545" spans="1:10">
      <c r="A2545" s="6" t="s">
        <v>1961</v>
      </c>
      <c r="B2545" s="6" t="s">
        <v>690</v>
      </c>
      <c r="C2545" s="6">
        <v>1</v>
      </c>
      <c r="D2545" s="6">
        <v>1</v>
      </c>
      <c r="E2545" s="46" t="str">
        <f t="shared" si="120"/>
        <v>기사임</v>
      </c>
      <c r="F2545" s="81">
        <f>IF(E2545="기사임",(COUNTIF($B$2:B2545,B2545)-COUNTIFS($B$2:B2544,B2545,$E$2:E2544,"")),"")</f>
        <v>97</v>
      </c>
      <c r="G2545" s="46" t="str">
        <f>IF(F2545=1,COUNTIF($F$1:F2545,1),"")</f>
        <v/>
      </c>
      <c r="H2545" s="46">
        <f t="shared" si="121"/>
        <v>0</v>
      </c>
      <c r="I2545" s="46" t="b">
        <f t="shared" si="122"/>
        <v>0</v>
      </c>
      <c r="J2545" s="46" t="str">
        <f>IF(I2545=FALSE,"",B2545&amp;"@"&amp;COUNTIFS($B$2:B2545,B2545,$I$2:I2545,TRUE))</f>
        <v/>
      </c>
    </row>
    <row r="2546" spans="1:10">
      <c r="A2546" s="6" t="s">
        <v>2024</v>
      </c>
      <c r="B2546" s="6" t="s">
        <v>679</v>
      </c>
      <c r="C2546" s="6">
        <v>1</v>
      </c>
      <c r="D2546" s="6">
        <v>1</v>
      </c>
      <c r="E2546" s="46" t="str">
        <f t="shared" si="120"/>
        <v>기사임</v>
      </c>
      <c r="F2546" s="81">
        <f>IF(E2546="기사임",(COUNTIF($B$2:B2546,B2546)-COUNTIFS($B$2:B2545,B2546,$E$2:E2545,"")),"")</f>
        <v>65</v>
      </c>
      <c r="G2546" s="46" t="str">
        <f>IF(F2546=1,COUNTIF($F$1:F2546,1),"")</f>
        <v/>
      </c>
      <c r="H2546" s="46">
        <f t="shared" si="121"/>
        <v>0</v>
      </c>
      <c r="I2546" s="46" t="b">
        <f t="shared" si="122"/>
        <v>0</v>
      </c>
      <c r="J2546" s="46" t="str">
        <f>IF(I2546=FALSE,"",B2546&amp;"@"&amp;COUNTIFS($B$2:B2546,B2546,$I$2:I2546,TRUE))</f>
        <v/>
      </c>
    </row>
    <row r="2547" spans="1:10">
      <c r="A2547" s="6" t="s">
        <v>2024</v>
      </c>
      <c r="B2547" s="6" t="s">
        <v>677</v>
      </c>
      <c r="C2547" s="6">
        <v>1</v>
      </c>
      <c r="D2547" s="6">
        <v>1</v>
      </c>
      <c r="E2547" s="46" t="str">
        <f t="shared" si="120"/>
        <v>기사임</v>
      </c>
      <c r="F2547" s="81">
        <f>IF(E2547="기사임",(COUNTIF($B$2:B2547,B2547)-COUNTIFS($B$2:B2546,B2547,$E$2:E2546,"")),"")</f>
        <v>177</v>
      </c>
      <c r="G2547" s="46" t="str">
        <f>IF(F2547=1,COUNTIF($F$1:F2547,1),"")</f>
        <v/>
      </c>
      <c r="H2547" s="46">
        <f t="shared" si="121"/>
        <v>0</v>
      </c>
      <c r="I2547" s="46" t="b">
        <f t="shared" si="122"/>
        <v>0</v>
      </c>
      <c r="J2547" s="46" t="str">
        <f>IF(I2547=FALSE,"",B2547&amp;"@"&amp;COUNTIFS($B$2:B2547,B2547,$I$2:I2547,TRUE))</f>
        <v/>
      </c>
    </row>
    <row r="2548" spans="1:10">
      <c r="A2548" s="6" t="s">
        <v>2024</v>
      </c>
      <c r="B2548" s="6" t="s">
        <v>686</v>
      </c>
      <c r="C2548" s="6">
        <v>1</v>
      </c>
      <c r="D2548" s="6">
        <v>1</v>
      </c>
      <c r="E2548" s="46" t="str">
        <f t="shared" si="120"/>
        <v>기사임</v>
      </c>
      <c r="F2548" s="81">
        <f>IF(E2548="기사임",(COUNTIF($B$2:B2548,B2548)-COUNTIFS($B$2:B2547,B2548,$E$2:E2547,"")),"")</f>
        <v>22</v>
      </c>
      <c r="G2548" s="46" t="str">
        <f>IF(F2548=1,COUNTIF($F$1:F2548,1),"")</f>
        <v/>
      </c>
      <c r="H2548" s="46">
        <f t="shared" si="121"/>
        <v>0</v>
      </c>
      <c r="I2548" s="46" t="b">
        <f t="shared" si="122"/>
        <v>0</v>
      </c>
      <c r="J2548" s="46" t="str">
        <f>IF(I2548=FALSE,"",B2548&amp;"@"&amp;COUNTIFS($B$2:B2548,B2548,$I$2:I2548,TRUE))</f>
        <v/>
      </c>
    </row>
    <row r="2549" spans="1:10">
      <c r="A2549" s="6" t="s">
        <v>2024</v>
      </c>
      <c r="B2549" s="6" t="s">
        <v>711</v>
      </c>
      <c r="C2549" s="6">
        <v>1</v>
      </c>
      <c r="D2549" s="6">
        <v>1</v>
      </c>
      <c r="E2549" s="46" t="str">
        <f t="shared" si="120"/>
        <v>기사임</v>
      </c>
      <c r="F2549" s="81">
        <f>IF(E2549="기사임",(COUNTIF($B$2:B2549,B2549)-COUNTIFS($B$2:B2548,B2549,$E$2:E2548,"")),"")</f>
        <v>11</v>
      </c>
      <c r="G2549" s="46" t="str">
        <f>IF(F2549=1,COUNTIF($F$1:F2549,1),"")</f>
        <v/>
      </c>
      <c r="H2549" s="46">
        <f t="shared" si="121"/>
        <v>0</v>
      </c>
      <c r="I2549" s="46" t="b">
        <f t="shared" si="122"/>
        <v>0</v>
      </c>
      <c r="J2549" s="46" t="str">
        <f>IF(I2549=FALSE,"",B2549&amp;"@"&amp;COUNTIFS($B$2:B2549,B2549,$I$2:I2549,TRUE))</f>
        <v/>
      </c>
    </row>
    <row r="2550" spans="1:10">
      <c r="A2550" s="6" t="s">
        <v>2024</v>
      </c>
      <c r="B2550" s="6" t="s">
        <v>680</v>
      </c>
      <c r="C2550" s="6">
        <v>1</v>
      </c>
      <c r="D2550" s="6">
        <v>1</v>
      </c>
      <c r="E2550" s="46" t="str">
        <f t="shared" si="120"/>
        <v>기사임</v>
      </c>
      <c r="F2550" s="81">
        <f>IF(E2550="기사임",(COUNTIF($B$2:B2550,B2550)-COUNTIFS($B$2:B2549,B2550,$E$2:E2549,"")),"")</f>
        <v>138</v>
      </c>
      <c r="G2550" s="46" t="str">
        <f>IF(F2550=1,COUNTIF($F$1:F2550,1),"")</f>
        <v/>
      </c>
      <c r="H2550" s="46">
        <f t="shared" si="121"/>
        <v>0</v>
      </c>
      <c r="I2550" s="46" t="b">
        <f t="shared" si="122"/>
        <v>0</v>
      </c>
      <c r="J2550" s="46" t="str">
        <f>IF(I2550=FALSE,"",B2550&amp;"@"&amp;COUNTIFS($B$2:B2550,B2550,$I$2:I2550,TRUE))</f>
        <v/>
      </c>
    </row>
    <row r="2551" spans="1:10">
      <c r="A2551" s="6" t="s">
        <v>2026</v>
      </c>
      <c r="B2551" s="6" t="s">
        <v>689</v>
      </c>
      <c r="C2551" s="6">
        <v>1</v>
      </c>
      <c r="D2551" s="6">
        <v>1</v>
      </c>
      <c r="E2551" s="46" t="str">
        <f t="shared" si="120"/>
        <v>기사임</v>
      </c>
      <c r="F2551" s="81">
        <f>IF(E2551="기사임",(COUNTIF($B$2:B2551,B2551)-COUNTIFS($B$2:B2550,B2551,$E$2:E2550,"")),"")</f>
        <v>26</v>
      </c>
      <c r="G2551" s="46" t="str">
        <f>IF(F2551=1,COUNTIF($F$1:F2551,1),"")</f>
        <v/>
      </c>
      <c r="H2551" s="46">
        <f t="shared" si="121"/>
        <v>0</v>
      </c>
      <c r="I2551" s="46" t="b">
        <f t="shared" si="122"/>
        <v>0</v>
      </c>
      <c r="J2551" s="46" t="str">
        <f>IF(I2551=FALSE,"",B2551&amp;"@"&amp;COUNTIFS($B$2:B2551,B2551,$I$2:I2551,TRUE))</f>
        <v/>
      </c>
    </row>
    <row r="2552" spans="1:10">
      <c r="A2552" s="6" t="s">
        <v>2026</v>
      </c>
      <c r="B2552" s="6" t="s">
        <v>678</v>
      </c>
      <c r="C2552" s="6">
        <v>1</v>
      </c>
      <c r="D2552" s="6">
        <v>1</v>
      </c>
      <c r="E2552" s="46" t="str">
        <f t="shared" si="120"/>
        <v>기사임</v>
      </c>
      <c r="F2552" s="81">
        <f>IF(E2552="기사임",(COUNTIF($B$2:B2552,B2552)-COUNTIFS($B$2:B2551,B2552,$E$2:E2551,"")),"")</f>
        <v>109</v>
      </c>
      <c r="G2552" s="46" t="str">
        <f>IF(F2552=1,COUNTIF($F$1:F2552,1),"")</f>
        <v/>
      </c>
      <c r="H2552" s="46">
        <f t="shared" si="121"/>
        <v>0</v>
      </c>
      <c r="I2552" s="46" t="b">
        <f t="shared" si="122"/>
        <v>0</v>
      </c>
      <c r="J2552" s="46" t="str">
        <f>IF(I2552=FALSE,"",B2552&amp;"@"&amp;COUNTIFS($B$2:B2552,B2552,$I$2:I2552,TRUE))</f>
        <v/>
      </c>
    </row>
    <row r="2553" spans="1:10">
      <c r="A2553" s="6" t="s">
        <v>2026</v>
      </c>
      <c r="B2553" s="6" t="s">
        <v>687</v>
      </c>
      <c r="C2553" s="6">
        <v>1</v>
      </c>
      <c r="D2553" s="6">
        <v>1</v>
      </c>
      <c r="E2553" s="46" t="str">
        <f t="shared" si="120"/>
        <v>기사임</v>
      </c>
      <c r="F2553" s="81">
        <f>IF(E2553="기사임",(COUNTIF($B$2:B2553,B2553)-COUNTIFS($B$2:B2552,B2553,$E$2:E2552,"")),"")</f>
        <v>30</v>
      </c>
      <c r="G2553" s="46" t="str">
        <f>IF(F2553=1,COUNTIF($F$1:F2553,1),"")</f>
        <v/>
      </c>
      <c r="H2553" s="46">
        <f t="shared" si="121"/>
        <v>0</v>
      </c>
      <c r="I2553" s="46" t="b">
        <f t="shared" si="122"/>
        <v>0</v>
      </c>
      <c r="J2553" s="46" t="str">
        <f>IF(I2553=FALSE,"",B2553&amp;"@"&amp;COUNTIFS($B$2:B2553,B2553,$I$2:I2553,TRUE))</f>
        <v/>
      </c>
    </row>
    <row r="2554" spans="1:10">
      <c r="A2554" s="6" t="s">
        <v>2028</v>
      </c>
      <c r="B2554" s="6" t="s">
        <v>683</v>
      </c>
      <c r="C2554" s="6">
        <v>1</v>
      </c>
      <c r="D2554" s="6">
        <v>1</v>
      </c>
      <c r="E2554" s="46" t="str">
        <f t="shared" si="120"/>
        <v>기사임</v>
      </c>
      <c r="F2554" s="81">
        <f>IF(E2554="기사임",(COUNTIF($B$2:B2554,B2554)-COUNTIFS($B$2:B2553,B2554,$E$2:E2553,"")),"")</f>
        <v>48</v>
      </c>
      <c r="G2554" s="46" t="str">
        <f>IF(F2554=1,COUNTIF($F$1:F2554,1),"")</f>
        <v/>
      </c>
      <c r="H2554" s="46">
        <f t="shared" si="121"/>
        <v>0</v>
      </c>
      <c r="I2554" s="46" t="b">
        <f t="shared" si="122"/>
        <v>0</v>
      </c>
      <c r="J2554" s="46" t="str">
        <f>IF(I2554=FALSE,"",B2554&amp;"@"&amp;COUNTIFS($B$2:B2554,B2554,$I$2:I2554,TRUE))</f>
        <v/>
      </c>
    </row>
    <row r="2555" spans="1:10">
      <c r="A2555" s="6" t="s">
        <v>2028</v>
      </c>
      <c r="B2555" s="6" t="s">
        <v>704</v>
      </c>
      <c r="C2555" s="6">
        <v>1</v>
      </c>
      <c r="D2555" s="6">
        <v>1</v>
      </c>
      <c r="E2555" s="46" t="str">
        <f t="shared" si="120"/>
        <v>기사임</v>
      </c>
      <c r="F2555" s="81">
        <f>IF(E2555="기사임",(COUNTIF($B$2:B2555,B2555)-COUNTIFS($B$2:B2554,B2555,$E$2:E2554,"")),"")</f>
        <v>19</v>
      </c>
      <c r="G2555" s="46" t="str">
        <f>IF(F2555=1,COUNTIF($F$1:F2555,1),"")</f>
        <v/>
      </c>
      <c r="H2555" s="46">
        <f t="shared" si="121"/>
        <v>0</v>
      </c>
      <c r="I2555" s="46" t="b">
        <f t="shared" si="122"/>
        <v>0</v>
      </c>
      <c r="J2555" s="46" t="str">
        <f>IF(I2555=FALSE,"",B2555&amp;"@"&amp;COUNTIFS($B$2:B2555,B2555,$I$2:I2555,TRUE))</f>
        <v/>
      </c>
    </row>
    <row r="2556" spans="1:10">
      <c r="A2556" s="6" t="s">
        <v>2028</v>
      </c>
      <c r="B2556" s="6" t="s">
        <v>689</v>
      </c>
      <c r="C2556" s="6">
        <v>1</v>
      </c>
      <c r="D2556" s="6">
        <v>1</v>
      </c>
      <c r="E2556" s="46" t="str">
        <f t="shared" si="120"/>
        <v>기사임</v>
      </c>
      <c r="F2556" s="81">
        <f>IF(E2556="기사임",(COUNTIF($B$2:B2556,B2556)-COUNTIFS($B$2:B2555,B2556,$E$2:E2555,"")),"")</f>
        <v>27</v>
      </c>
      <c r="G2556" s="46" t="str">
        <f>IF(F2556=1,COUNTIF($F$1:F2556,1),"")</f>
        <v/>
      </c>
      <c r="H2556" s="46">
        <f t="shared" si="121"/>
        <v>0</v>
      </c>
      <c r="I2556" s="46" t="b">
        <f t="shared" si="122"/>
        <v>0</v>
      </c>
      <c r="J2556" s="46" t="str">
        <f>IF(I2556=FALSE,"",B2556&amp;"@"&amp;COUNTIFS($B$2:B2556,B2556,$I$2:I2556,TRUE))</f>
        <v/>
      </c>
    </row>
    <row r="2557" spans="1:10">
      <c r="A2557" s="6" t="s">
        <v>2028</v>
      </c>
      <c r="B2557" s="6" t="s">
        <v>700</v>
      </c>
      <c r="C2557" s="6">
        <v>1</v>
      </c>
      <c r="D2557" s="6">
        <v>1</v>
      </c>
      <c r="E2557" s="46" t="str">
        <f t="shared" si="120"/>
        <v>기사임</v>
      </c>
      <c r="F2557" s="81">
        <f>IF(E2557="기사임",(COUNTIF($B$2:B2557,B2557)-COUNTIFS($B$2:B2556,B2557,$E$2:E2556,"")),"")</f>
        <v>30</v>
      </c>
      <c r="G2557" s="46" t="str">
        <f>IF(F2557=1,COUNTIF($F$1:F2557,1),"")</f>
        <v/>
      </c>
      <c r="H2557" s="46">
        <f t="shared" si="121"/>
        <v>0</v>
      </c>
      <c r="I2557" s="46" t="b">
        <f t="shared" si="122"/>
        <v>0</v>
      </c>
      <c r="J2557" s="46" t="str">
        <f>IF(I2557=FALSE,"",B2557&amp;"@"&amp;COUNTIFS($B$2:B2557,B2557,$I$2:I2557,TRUE))</f>
        <v/>
      </c>
    </row>
    <row r="2558" spans="1:10">
      <c r="A2558" s="6" t="s">
        <v>2028</v>
      </c>
      <c r="B2558" s="6" t="s">
        <v>728</v>
      </c>
      <c r="C2558" s="6">
        <v>1</v>
      </c>
      <c r="D2558" s="6">
        <v>1</v>
      </c>
      <c r="E2558" s="46" t="str">
        <f t="shared" si="120"/>
        <v>기사임</v>
      </c>
      <c r="F2558" s="81">
        <f>IF(E2558="기사임",(COUNTIF($B$2:B2558,B2558)-COUNTIFS($B$2:B2557,B2558,$E$2:E2557,"")),"")</f>
        <v>4</v>
      </c>
      <c r="G2558" s="46" t="str">
        <f>IF(F2558=1,COUNTIF($F$1:F2558,1),"")</f>
        <v/>
      </c>
      <c r="H2558" s="46">
        <f t="shared" si="121"/>
        <v>0</v>
      </c>
      <c r="I2558" s="46" t="b">
        <f t="shared" si="122"/>
        <v>0</v>
      </c>
      <c r="J2558" s="46" t="str">
        <f>IF(I2558=FALSE,"",B2558&amp;"@"&amp;COUNTIFS($B$2:B2558,B2558,$I$2:I2558,TRUE))</f>
        <v/>
      </c>
    </row>
    <row r="2559" spans="1:10">
      <c r="A2559" s="6" t="s">
        <v>2028</v>
      </c>
      <c r="B2559" s="6" t="s">
        <v>680</v>
      </c>
      <c r="C2559" s="6">
        <v>1</v>
      </c>
      <c r="D2559" s="6">
        <v>1</v>
      </c>
      <c r="E2559" s="46" t="str">
        <f t="shared" si="120"/>
        <v>기사임</v>
      </c>
      <c r="F2559" s="81">
        <f>IF(E2559="기사임",(COUNTIF($B$2:B2559,B2559)-COUNTIFS($B$2:B2558,B2559,$E$2:E2558,"")),"")</f>
        <v>139</v>
      </c>
      <c r="G2559" s="46" t="str">
        <f>IF(F2559=1,COUNTIF($F$1:F2559,1),"")</f>
        <v/>
      </c>
      <c r="H2559" s="46">
        <f t="shared" si="121"/>
        <v>0</v>
      </c>
      <c r="I2559" s="46" t="b">
        <f t="shared" si="122"/>
        <v>0</v>
      </c>
      <c r="J2559" s="46" t="str">
        <f>IF(I2559=FALSE,"",B2559&amp;"@"&amp;COUNTIFS($B$2:B2559,B2559,$I$2:I2559,TRUE))</f>
        <v/>
      </c>
    </row>
    <row r="2560" spans="1:10">
      <c r="A2560" s="6" t="s">
        <v>2028</v>
      </c>
      <c r="B2560" s="6" t="s">
        <v>695</v>
      </c>
      <c r="C2560" s="6">
        <v>1</v>
      </c>
      <c r="D2560" s="6">
        <v>1</v>
      </c>
      <c r="E2560" s="46" t="str">
        <f t="shared" si="120"/>
        <v>기사임</v>
      </c>
      <c r="F2560" s="81">
        <f>IF(E2560="기사임",(COUNTIF($B$2:B2560,B2560)-COUNTIFS($B$2:B2559,B2560,$E$2:E2559,"")),"")</f>
        <v>43</v>
      </c>
      <c r="G2560" s="46" t="str">
        <f>IF(F2560=1,COUNTIF($F$1:F2560,1),"")</f>
        <v/>
      </c>
      <c r="H2560" s="46">
        <f t="shared" si="121"/>
        <v>0</v>
      </c>
      <c r="I2560" s="46" t="b">
        <f t="shared" si="122"/>
        <v>0</v>
      </c>
      <c r="J2560" s="46" t="str">
        <f>IF(I2560=FALSE,"",B2560&amp;"@"&amp;COUNTIFS($B$2:B2560,B2560,$I$2:I2560,TRUE))</f>
        <v/>
      </c>
    </row>
    <row r="2561" spans="1:10">
      <c r="A2561" s="6" t="s">
        <v>2028</v>
      </c>
      <c r="B2561" s="6" t="s">
        <v>696</v>
      </c>
      <c r="C2561" s="6">
        <v>1</v>
      </c>
      <c r="D2561" s="6">
        <v>1</v>
      </c>
      <c r="E2561" s="46" t="str">
        <f t="shared" si="120"/>
        <v>기사임</v>
      </c>
      <c r="F2561" s="81">
        <f>IF(E2561="기사임",(COUNTIF($B$2:B2561,B2561)-COUNTIFS($B$2:B2560,B2561,$E$2:E2560,"")),"")</f>
        <v>12</v>
      </c>
      <c r="G2561" s="46" t="str">
        <f>IF(F2561=1,COUNTIF($F$1:F2561,1),"")</f>
        <v/>
      </c>
      <c r="H2561" s="46">
        <f t="shared" si="121"/>
        <v>0</v>
      </c>
      <c r="I2561" s="46" t="b">
        <f t="shared" si="122"/>
        <v>0</v>
      </c>
      <c r="J2561" s="46" t="str">
        <f>IF(I2561=FALSE,"",B2561&amp;"@"&amp;COUNTIFS($B$2:B2561,B2561,$I$2:I2561,TRUE))</f>
        <v/>
      </c>
    </row>
    <row r="2562" spans="1:10">
      <c r="A2562" s="6" t="s">
        <v>2028</v>
      </c>
      <c r="B2562" s="6" t="s">
        <v>690</v>
      </c>
      <c r="C2562" s="6">
        <v>1</v>
      </c>
      <c r="D2562" s="6">
        <v>1</v>
      </c>
      <c r="E2562" s="46" t="str">
        <f t="shared" ref="E2562:E2625" si="123">IF(AND(LEFT(A2562,17)="/global/archives/",ISNUMBER(_xlfn.NUMBERVALUE(MID(A2562,18,1))),ISERROR(FIND("ckattempt",A2562)),ISERROR(FIND("preview",A2562))),"기사임","")</f>
        <v>기사임</v>
      </c>
      <c r="F2562" s="81">
        <f>IF(E2562="기사임",(COUNTIF($B$2:B2562,B2562)-COUNTIFS($B$2:B2561,B2562,$E$2:E2561,"")),"")</f>
        <v>98</v>
      </c>
      <c r="G2562" s="46" t="str">
        <f>IF(F2562=1,COUNTIF($F$1:F2562,1),"")</f>
        <v/>
      </c>
      <c r="H2562" s="46">
        <f t="shared" ref="H2562:H2625" si="124">COUNTIF($L$2:$L$4,B2562)</f>
        <v>0</v>
      </c>
      <c r="I2562" s="46" t="b">
        <f t="shared" si="122"/>
        <v>0</v>
      </c>
      <c r="J2562" s="46" t="str">
        <f>IF(I2562=FALSE,"",B2562&amp;"@"&amp;COUNTIFS($B$2:B2562,B2562,$I$2:I2562,TRUE))</f>
        <v/>
      </c>
    </row>
    <row r="2563" spans="1:10">
      <c r="A2563" s="6" t="s">
        <v>2027</v>
      </c>
      <c r="B2563" s="6" t="s">
        <v>691</v>
      </c>
      <c r="C2563" s="6">
        <v>1</v>
      </c>
      <c r="D2563" s="6">
        <v>1</v>
      </c>
      <c r="E2563" s="46" t="str">
        <f t="shared" si="123"/>
        <v>기사임</v>
      </c>
      <c r="F2563" s="81">
        <f>IF(E2563="기사임",(COUNTIF($B$2:B2563,B2563)-COUNTIFS($B$2:B2562,B2563,$E$2:E2562,"")),"")</f>
        <v>37</v>
      </c>
      <c r="G2563" s="46" t="str">
        <f>IF(F2563=1,COUNTIF($F$1:F2563,1),"")</f>
        <v/>
      </c>
      <c r="H2563" s="46">
        <f t="shared" si="124"/>
        <v>0</v>
      </c>
      <c r="I2563" s="46" t="b">
        <f t="shared" ref="I2563:I2626" si="125">AND(H2563=1,F2563&gt;=1,F2563&lt;&gt;"")</f>
        <v>0</v>
      </c>
      <c r="J2563" s="46" t="str">
        <f>IF(I2563=FALSE,"",B2563&amp;"@"&amp;COUNTIFS($B$2:B2563,B2563,$I$2:I2563,TRUE))</f>
        <v/>
      </c>
    </row>
    <row r="2564" spans="1:10">
      <c r="A2564" s="6" t="s">
        <v>2027</v>
      </c>
      <c r="B2564" s="6" t="s">
        <v>705</v>
      </c>
      <c r="C2564" s="6">
        <v>1</v>
      </c>
      <c r="D2564" s="6">
        <v>1</v>
      </c>
      <c r="E2564" s="46" t="str">
        <f t="shared" si="123"/>
        <v>기사임</v>
      </c>
      <c r="F2564" s="81">
        <f>IF(E2564="기사임",(COUNTIF($B$2:B2564,B2564)-COUNTIFS($B$2:B2563,B2564,$E$2:E2563,"")),"")</f>
        <v>8</v>
      </c>
      <c r="G2564" s="46" t="str">
        <f>IF(F2564=1,COUNTIF($F$1:F2564,1),"")</f>
        <v/>
      </c>
      <c r="H2564" s="46">
        <f t="shared" si="124"/>
        <v>0</v>
      </c>
      <c r="I2564" s="46" t="b">
        <f t="shared" si="125"/>
        <v>0</v>
      </c>
      <c r="J2564" s="46" t="str">
        <f>IF(I2564=FALSE,"",B2564&amp;"@"&amp;COUNTIFS($B$2:B2564,B2564,$I$2:I2564,TRUE))</f>
        <v/>
      </c>
    </row>
    <row r="2565" spans="1:10">
      <c r="A2565" s="6" t="s">
        <v>2027</v>
      </c>
      <c r="B2565" s="6" t="s">
        <v>689</v>
      </c>
      <c r="C2565" s="6">
        <v>1</v>
      </c>
      <c r="D2565" s="6">
        <v>1</v>
      </c>
      <c r="E2565" s="46" t="str">
        <f t="shared" si="123"/>
        <v>기사임</v>
      </c>
      <c r="F2565" s="81">
        <f>IF(E2565="기사임",(COUNTIF($B$2:B2565,B2565)-COUNTIFS($B$2:B2564,B2565,$E$2:E2564,"")),"")</f>
        <v>28</v>
      </c>
      <c r="G2565" s="46" t="str">
        <f>IF(F2565=1,COUNTIF($F$1:F2565,1),"")</f>
        <v/>
      </c>
      <c r="H2565" s="46">
        <f t="shared" si="124"/>
        <v>0</v>
      </c>
      <c r="I2565" s="46" t="b">
        <f t="shared" si="125"/>
        <v>0</v>
      </c>
      <c r="J2565" s="46" t="str">
        <f>IF(I2565=FALSE,"",B2565&amp;"@"&amp;COUNTIFS($B$2:B2565,B2565,$I$2:I2565,TRUE))</f>
        <v/>
      </c>
    </row>
    <row r="2566" spans="1:10">
      <c r="A2566" s="6" t="s">
        <v>2027</v>
      </c>
      <c r="B2566" s="6" t="s">
        <v>720</v>
      </c>
      <c r="C2566" s="6">
        <v>1</v>
      </c>
      <c r="D2566" s="6">
        <v>1</v>
      </c>
      <c r="E2566" s="46" t="str">
        <f t="shared" si="123"/>
        <v>기사임</v>
      </c>
      <c r="F2566" s="81">
        <f>IF(E2566="기사임",(COUNTIF($B$2:B2566,B2566)-COUNTIFS($B$2:B2565,B2566,$E$2:E2565,"")),"")</f>
        <v>9</v>
      </c>
      <c r="G2566" s="46" t="str">
        <f>IF(F2566=1,COUNTIF($F$1:F2566,1),"")</f>
        <v/>
      </c>
      <c r="H2566" s="46">
        <f t="shared" si="124"/>
        <v>0</v>
      </c>
      <c r="I2566" s="46" t="b">
        <f t="shared" si="125"/>
        <v>0</v>
      </c>
      <c r="J2566" s="46" t="str">
        <f>IF(I2566=FALSE,"",B2566&amp;"@"&amp;COUNTIFS($B$2:B2566,B2566,$I$2:I2566,TRUE))</f>
        <v/>
      </c>
    </row>
    <row r="2567" spans="1:10">
      <c r="A2567" s="6" t="s">
        <v>2027</v>
      </c>
      <c r="B2567" s="6" t="s">
        <v>680</v>
      </c>
      <c r="C2567" s="6">
        <v>1</v>
      </c>
      <c r="D2567" s="6">
        <v>1</v>
      </c>
      <c r="E2567" s="46" t="str">
        <f t="shared" si="123"/>
        <v>기사임</v>
      </c>
      <c r="F2567" s="81">
        <f>IF(E2567="기사임",(COUNTIF($B$2:B2567,B2567)-COUNTIFS($B$2:B2566,B2567,$E$2:E2566,"")),"")</f>
        <v>140</v>
      </c>
      <c r="G2567" s="46" t="str">
        <f>IF(F2567=1,COUNTIF($F$1:F2567,1),"")</f>
        <v/>
      </c>
      <c r="H2567" s="46">
        <f t="shared" si="124"/>
        <v>0</v>
      </c>
      <c r="I2567" s="46" t="b">
        <f t="shared" si="125"/>
        <v>0</v>
      </c>
      <c r="J2567" s="46" t="str">
        <f>IF(I2567=FALSE,"",B2567&amp;"@"&amp;COUNTIFS($B$2:B2567,B2567,$I$2:I2567,TRUE))</f>
        <v/>
      </c>
    </row>
    <row r="2568" spans="1:10">
      <c r="A2568" s="6" t="s">
        <v>2027</v>
      </c>
      <c r="B2568" s="6" t="s">
        <v>695</v>
      </c>
      <c r="C2568" s="6">
        <v>1</v>
      </c>
      <c r="D2568" s="6">
        <v>1</v>
      </c>
      <c r="E2568" s="46" t="str">
        <f t="shared" si="123"/>
        <v>기사임</v>
      </c>
      <c r="F2568" s="81">
        <f>IF(E2568="기사임",(COUNTIF($B$2:B2568,B2568)-COUNTIFS($B$2:B2567,B2568,$E$2:E2567,"")),"")</f>
        <v>44</v>
      </c>
      <c r="G2568" s="46" t="str">
        <f>IF(F2568=1,COUNTIF($F$1:F2568,1),"")</f>
        <v/>
      </c>
      <c r="H2568" s="46">
        <f t="shared" si="124"/>
        <v>0</v>
      </c>
      <c r="I2568" s="46" t="b">
        <f t="shared" si="125"/>
        <v>0</v>
      </c>
      <c r="J2568" s="46" t="str">
        <f>IF(I2568=FALSE,"",B2568&amp;"@"&amp;COUNTIFS($B$2:B2568,B2568,$I$2:I2568,TRUE))</f>
        <v/>
      </c>
    </row>
    <row r="2569" spans="1:10">
      <c r="A2569" s="6" t="s">
        <v>2027</v>
      </c>
      <c r="B2569" s="6" t="s">
        <v>696</v>
      </c>
      <c r="C2569" s="6">
        <v>1</v>
      </c>
      <c r="D2569" s="6">
        <v>1</v>
      </c>
      <c r="E2569" s="46" t="str">
        <f t="shared" si="123"/>
        <v>기사임</v>
      </c>
      <c r="F2569" s="81">
        <f>IF(E2569="기사임",(COUNTIF($B$2:B2569,B2569)-COUNTIFS($B$2:B2568,B2569,$E$2:E2568,"")),"")</f>
        <v>13</v>
      </c>
      <c r="G2569" s="46" t="str">
        <f>IF(F2569=1,COUNTIF($F$1:F2569,1),"")</f>
        <v/>
      </c>
      <c r="H2569" s="46">
        <f t="shared" si="124"/>
        <v>0</v>
      </c>
      <c r="I2569" s="46" t="b">
        <f t="shared" si="125"/>
        <v>0</v>
      </c>
      <c r="J2569" s="46" t="str">
        <f>IF(I2569=FALSE,"",B2569&amp;"@"&amp;COUNTIFS($B$2:B2569,B2569,$I$2:I2569,TRUE))</f>
        <v/>
      </c>
    </row>
    <row r="2570" spans="1:10">
      <c r="A2570" s="6" t="s">
        <v>2027</v>
      </c>
      <c r="B2570" s="6" t="s">
        <v>707</v>
      </c>
      <c r="C2570" s="6">
        <v>1</v>
      </c>
      <c r="D2570" s="6">
        <v>1</v>
      </c>
      <c r="E2570" s="46" t="str">
        <f t="shared" si="123"/>
        <v>기사임</v>
      </c>
      <c r="F2570" s="81">
        <f>IF(E2570="기사임",(COUNTIF($B$2:B2570,B2570)-COUNTIFS($B$2:B2569,B2570,$E$2:E2569,"")),"")</f>
        <v>27</v>
      </c>
      <c r="G2570" s="46" t="str">
        <f>IF(F2570=1,COUNTIF($F$1:F2570,1),"")</f>
        <v/>
      </c>
      <c r="H2570" s="46">
        <f t="shared" si="124"/>
        <v>0</v>
      </c>
      <c r="I2570" s="46" t="b">
        <f t="shared" si="125"/>
        <v>0</v>
      </c>
      <c r="J2570" s="46" t="str">
        <f>IF(I2570=FALSE,"",B2570&amp;"@"&amp;COUNTIFS($B$2:B2570,B2570,$I$2:I2570,TRUE))</f>
        <v/>
      </c>
    </row>
    <row r="2571" spans="1:10">
      <c r="A2571" s="6" t="s">
        <v>2027</v>
      </c>
      <c r="B2571" s="6" t="s">
        <v>690</v>
      </c>
      <c r="C2571" s="6">
        <v>1</v>
      </c>
      <c r="D2571" s="6">
        <v>2</v>
      </c>
      <c r="E2571" s="46" t="str">
        <f t="shared" si="123"/>
        <v>기사임</v>
      </c>
      <c r="F2571" s="81">
        <f>IF(E2571="기사임",(COUNTIF($B$2:B2571,B2571)-COUNTIFS($B$2:B2570,B2571,$E$2:E2570,"")),"")</f>
        <v>99</v>
      </c>
      <c r="G2571" s="46" t="str">
        <f>IF(F2571=1,COUNTIF($F$1:F2571,1),"")</f>
        <v/>
      </c>
      <c r="H2571" s="46">
        <f t="shared" si="124"/>
        <v>0</v>
      </c>
      <c r="I2571" s="46" t="b">
        <f t="shared" si="125"/>
        <v>0</v>
      </c>
      <c r="J2571" s="46" t="str">
        <f>IF(I2571=FALSE,"",B2571&amp;"@"&amp;COUNTIFS($B$2:B2571,B2571,$I$2:I2571,TRUE))</f>
        <v/>
      </c>
    </row>
    <row r="2572" spans="1:10">
      <c r="A2572" s="6" t="s">
        <v>2025</v>
      </c>
      <c r="B2572" s="6" t="s">
        <v>681</v>
      </c>
      <c r="C2572" s="6">
        <v>1</v>
      </c>
      <c r="D2572" s="6">
        <v>1</v>
      </c>
      <c r="E2572" s="46" t="str">
        <f t="shared" si="123"/>
        <v>기사임</v>
      </c>
      <c r="F2572" s="81">
        <f>IF(E2572="기사임",(COUNTIF($B$2:B2572,B2572)-COUNTIFS($B$2:B2571,B2572,$E$2:E2571,"")),"")</f>
        <v>65</v>
      </c>
      <c r="G2572" s="46" t="str">
        <f>IF(F2572=1,COUNTIF($F$1:F2572,1),"")</f>
        <v/>
      </c>
      <c r="H2572" s="46">
        <f t="shared" si="124"/>
        <v>0</v>
      </c>
      <c r="I2572" s="46" t="b">
        <f t="shared" si="125"/>
        <v>0</v>
      </c>
      <c r="J2572" s="46" t="str">
        <f>IF(I2572=FALSE,"",B2572&amp;"@"&amp;COUNTIFS($B$2:B2572,B2572,$I$2:I2572,TRUE))</f>
        <v/>
      </c>
    </row>
    <row r="2573" spans="1:10">
      <c r="A2573" s="6" t="s">
        <v>2025</v>
      </c>
      <c r="B2573" s="6" t="s">
        <v>679</v>
      </c>
      <c r="C2573" s="6">
        <v>1</v>
      </c>
      <c r="D2573" s="6">
        <v>1</v>
      </c>
      <c r="E2573" s="46" t="str">
        <f t="shared" si="123"/>
        <v>기사임</v>
      </c>
      <c r="F2573" s="81">
        <f>IF(E2573="기사임",(COUNTIF($B$2:B2573,B2573)-COUNTIFS($B$2:B2572,B2573,$E$2:E2572,"")),"")</f>
        <v>66</v>
      </c>
      <c r="G2573" s="46" t="str">
        <f>IF(F2573=1,COUNTIF($F$1:F2573,1),"")</f>
        <v/>
      </c>
      <c r="H2573" s="46">
        <f t="shared" si="124"/>
        <v>0</v>
      </c>
      <c r="I2573" s="46" t="b">
        <f t="shared" si="125"/>
        <v>0</v>
      </c>
      <c r="J2573" s="46" t="str">
        <f>IF(I2573=FALSE,"",B2573&amp;"@"&amp;COUNTIFS($B$2:B2573,B2573,$I$2:I2573,TRUE))</f>
        <v/>
      </c>
    </row>
    <row r="2574" spans="1:10">
      <c r="A2574" s="6" t="s">
        <v>2025</v>
      </c>
      <c r="B2574" s="6" t="s">
        <v>680</v>
      </c>
      <c r="C2574" s="6">
        <v>1</v>
      </c>
      <c r="D2574" s="6">
        <v>1</v>
      </c>
      <c r="E2574" s="46" t="str">
        <f t="shared" si="123"/>
        <v>기사임</v>
      </c>
      <c r="F2574" s="81">
        <f>IF(E2574="기사임",(COUNTIF($B$2:B2574,B2574)-COUNTIFS($B$2:B2573,B2574,$E$2:E2573,"")),"")</f>
        <v>141</v>
      </c>
      <c r="G2574" s="46" t="str">
        <f>IF(F2574=1,COUNTIF($F$1:F2574,1),"")</f>
        <v/>
      </c>
      <c r="H2574" s="46">
        <f t="shared" si="124"/>
        <v>0</v>
      </c>
      <c r="I2574" s="46" t="b">
        <f t="shared" si="125"/>
        <v>0</v>
      </c>
      <c r="J2574" s="46" t="str">
        <f>IF(I2574=FALSE,"",B2574&amp;"@"&amp;COUNTIFS($B$2:B2574,B2574,$I$2:I2574,TRUE))</f>
        <v/>
      </c>
    </row>
    <row r="2575" spans="1:10">
      <c r="A2575" s="6" t="s">
        <v>2029</v>
      </c>
      <c r="B2575" s="6" t="s">
        <v>685</v>
      </c>
      <c r="C2575" s="6">
        <v>1</v>
      </c>
      <c r="D2575" s="6">
        <v>1</v>
      </c>
      <c r="E2575" s="46" t="str">
        <f t="shared" si="123"/>
        <v>기사임</v>
      </c>
      <c r="F2575" s="81">
        <f>IF(E2575="기사임",(COUNTIF($B$2:B2575,B2575)-COUNTIFS($B$2:B2574,B2575,$E$2:E2574,"")),"")</f>
        <v>51</v>
      </c>
      <c r="G2575" s="46" t="str">
        <f>IF(F2575=1,COUNTIF($F$1:F2575,1),"")</f>
        <v/>
      </c>
      <c r="H2575" s="46">
        <f t="shared" si="124"/>
        <v>0</v>
      </c>
      <c r="I2575" s="46" t="b">
        <f t="shared" si="125"/>
        <v>0</v>
      </c>
      <c r="J2575" s="46" t="str">
        <f>IF(I2575=FALSE,"",B2575&amp;"@"&amp;COUNTIFS($B$2:B2575,B2575,$I$2:I2575,TRUE))</f>
        <v/>
      </c>
    </row>
    <row r="2576" spans="1:10">
      <c r="A2576" s="6" t="s">
        <v>2029</v>
      </c>
      <c r="B2576" s="6" t="s">
        <v>688</v>
      </c>
      <c r="C2576" s="6">
        <v>1</v>
      </c>
      <c r="D2576" s="6">
        <v>1</v>
      </c>
      <c r="E2576" s="46" t="str">
        <f t="shared" si="123"/>
        <v>기사임</v>
      </c>
      <c r="F2576" s="81">
        <f>IF(E2576="기사임",(COUNTIF($B$2:B2576,B2576)-COUNTIFS($B$2:B2575,B2576,$E$2:E2575,"")),"")</f>
        <v>83</v>
      </c>
      <c r="G2576" s="46" t="str">
        <f>IF(F2576=1,COUNTIF($F$1:F2576,1),"")</f>
        <v/>
      </c>
      <c r="H2576" s="46">
        <f t="shared" si="124"/>
        <v>0</v>
      </c>
      <c r="I2576" s="46" t="b">
        <f t="shared" si="125"/>
        <v>0</v>
      </c>
      <c r="J2576" s="46" t="str">
        <f>IF(I2576=FALSE,"",B2576&amp;"@"&amp;COUNTIFS($B$2:B2576,B2576,$I$2:I2576,TRUE))</f>
        <v/>
      </c>
    </row>
    <row r="2577" spans="1:10">
      <c r="A2577" s="6" t="s">
        <v>2029</v>
      </c>
      <c r="B2577" s="6" t="s">
        <v>689</v>
      </c>
      <c r="C2577" s="6">
        <v>1</v>
      </c>
      <c r="D2577" s="6">
        <v>2</v>
      </c>
      <c r="E2577" s="46" t="str">
        <f t="shared" si="123"/>
        <v>기사임</v>
      </c>
      <c r="F2577" s="81">
        <f>IF(E2577="기사임",(COUNTIF($B$2:B2577,B2577)-COUNTIFS($B$2:B2576,B2577,$E$2:E2576,"")),"")</f>
        <v>29</v>
      </c>
      <c r="G2577" s="46" t="str">
        <f>IF(F2577=1,COUNTIF($F$1:F2577,1),"")</f>
        <v/>
      </c>
      <c r="H2577" s="46">
        <f t="shared" si="124"/>
        <v>0</v>
      </c>
      <c r="I2577" s="46" t="b">
        <f t="shared" si="125"/>
        <v>0</v>
      </c>
      <c r="J2577" s="46" t="str">
        <f>IF(I2577=FALSE,"",B2577&amp;"@"&amp;COUNTIFS($B$2:B2577,B2577,$I$2:I2577,TRUE))</f>
        <v/>
      </c>
    </row>
    <row r="2578" spans="1:10">
      <c r="A2578" s="6" t="s">
        <v>2029</v>
      </c>
      <c r="B2578" s="6" t="s">
        <v>682</v>
      </c>
      <c r="C2578" s="6">
        <v>1</v>
      </c>
      <c r="D2578" s="6">
        <v>1</v>
      </c>
      <c r="E2578" s="46" t="str">
        <f t="shared" si="123"/>
        <v>기사임</v>
      </c>
      <c r="F2578" s="81">
        <f>IF(E2578="기사임",(COUNTIF($B$2:B2578,B2578)-COUNTIFS($B$2:B2577,B2578,$E$2:E2577,"")),"")</f>
        <v>54</v>
      </c>
      <c r="G2578" s="46" t="str">
        <f>IF(F2578=1,COUNTIF($F$1:F2578,1),"")</f>
        <v/>
      </c>
      <c r="H2578" s="46">
        <f t="shared" si="124"/>
        <v>0</v>
      </c>
      <c r="I2578" s="46" t="b">
        <f t="shared" si="125"/>
        <v>0</v>
      </c>
      <c r="J2578" s="46" t="str">
        <f>IF(I2578=FALSE,"",B2578&amp;"@"&amp;COUNTIFS($B$2:B2578,B2578,$I$2:I2578,TRUE))</f>
        <v/>
      </c>
    </row>
    <row r="2579" spans="1:10">
      <c r="A2579" s="6" t="s">
        <v>2029</v>
      </c>
      <c r="B2579" s="6" t="s">
        <v>711</v>
      </c>
      <c r="C2579" s="6">
        <v>1</v>
      </c>
      <c r="D2579" s="6">
        <v>1</v>
      </c>
      <c r="E2579" s="46" t="str">
        <f t="shared" si="123"/>
        <v>기사임</v>
      </c>
      <c r="F2579" s="81">
        <f>IF(E2579="기사임",(COUNTIF($B$2:B2579,B2579)-COUNTIFS($B$2:B2578,B2579,$E$2:E2578,"")),"")</f>
        <v>12</v>
      </c>
      <c r="G2579" s="46" t="str">
        <f>IF(F2579=1,COUNTIF($F$1:F2579,1),"")</f>
        <v/>
      </c>
      <c r="H2579" s="46">
        <f t="shared" si="124"/>
        <v>0</v>
      </c>
      <c r="I2579" s="46" t="b">
        <f t="shared" si="125"/>
        <v>0</v>
      </c>
      <c r="J2579" s="46" t="str">
        <f>IF(I2579=FALSE,"",B2579&amp;"@"&amp;COUNTIFS($B$2:B2579,B2579,$I$2:I2579,TRUE))</f>
        <v/>
      </c>
    </row>
    <row r="2580" spans="1:10">
      <c r="A2580" s="6" t="s">
        <v>2029</v>
      </c>
      <c r="B2580" s="6" t="s">
        <v>676</v>
      </c>
      <c r="C2580" s="6">
        <v>1</v>
      </c>
      <c r="D2580" s="6">
        <v>1</v>
      </c>
      <c r="E2580" s="46" t="str">
        <f t="shared" si="123"/>
        <v>기사임</v>
      </c>
      <c r="F2580" s="81">
        <f>IF(E2580="기사임",(COUNTIF($B$2:B2580,B2580)-COUNTIFS($B$2:B2579,B2580,$E$2:E2579,"")),"")</f>
        <v>212</v>
      </c>
      <c r="G2580" s="46" t="str">
        <f>IF(F2580=1,COUNTIF($F$1:F2580,1),"")</f>
        <v/>
      </c>
      <c r="H2580" s="46">
        <f t="shared" si="124"/>
        <v>0</v>
      </c>
      <c r="I2580" s="46" t="b">
        <f t="shared" si="125"/>
        <v>0</v>
      </c>
      <c r="J2580" s="46" t="str">
        <f>IF(I2580=FALSE,"",B2580&amp;"@"&amp;COUNTIFS($B$2:B2580,B2580,$I$2:I2580,TRUE))</f>
        <v/>
      </c>
    </row>
    <row r="2581" spans="1:10">
      <c r="A2581" s="6" t="s">
        <v>2023</v>
      </c>
      <c r="B2581" s="6" t="s">
        <v>721</v>
      </c>
      <c r="C2581" s="6">
        <v>1</v>
      </c>
      <c r="D2581" s="6">
        <v>1</v>
      </c>
      <c r="E2581" s="46" t="str">
        <f t="shared" si="123"/>
        <v>기사임</v>
      </c>
      <c r="F2581" s="81">
        <f>IF(E2581="기사임",(COUNTIF($B$2:B2581,B2581)-COUNTIFS($B$2:B2580,B2581,$E$2:E2580,"")),"")</f>
        <v>19</v>
      </c>
      <c r="G2581" s="46" t="str">
        <f>IF(F2581=1,COUNTIF($F$1:F2581,1),"")</f>
        <v/>
      </c>
      <c r="H2581" s="46">
        <f t="shared" si="124"/>
        <v>0</v>
      </c>
      <c r="I2581" s="46" t="b">
        <f t="shared" si="125"/>
        <v>0</v>
      </c>
      <c r="J2581" s="46" t="str">
        <f>IF(I2581=FALSE,"",B2581&amp;"@"&amp;COUNTIFS($B$2:B2581,B2581,$I$2:I2581,TRUE))</f>
        <v/>
      </c>
    </row>
    <row r="2582" spans="1:10">
      <c r="A2582" s="6" t="s">
        <v>2023</v>
      </c>
      <c r="B2582" s="6" t="s">
        <v>722</v>
      </c>
      <c r="C2582" s="6">
        <v>1</v>
      </c>
      <c r="D2582" s="6">
        <v>2</v>
      </c>
      <c r="E2582" s="46" t="str">
        <f t="shared" si="123"/>
        <v>기사임</v>
      </c>
      <c r="F2582" s="81">
        <f>IF(E2582="기사임",(COUNTIF($B$2:B2582,B2582)-COUNTIFS($B$2:B2581,B2582,$E$2:E2581,"")),"")</f>
        <v>10</v>
      </c>
      <c r="G2582" s="46" t="str">
        <f>IF(F2582=1,COUNTIF($F$1:F2582,1),"")</f>
        <v/>
      </c>
      <c r="H2582" s="46">
        <f t="shared" si="124"/>
        <v>0</v>
      </c>
      <c r="I2582" s="46" t="b">
        <f t="shared" si="125"/>
        <v>0</v>
      </c>
      <c r="J2582" s="46" t="str">
        <f>IF(I2582=FALSE,"",B2582&amp;"@"&amp;COUNTIFS($B$2:B2582,B2582,$I$2:I2582,TRUE))</f>
        <v/>
      </c>
    </row>
    <row r="2583" spans="1:10">
      <c r="A2583" s="6" t="s">
        <v>2023</v>
      </c>
      <c r="B2583" s="6" t="s">
        <v>719</v>
      </c>
      <c r="C2583" s="6">
        <v>1</v>
      </c>
      <c r="D2583" s="6">
        <v>1</v>
      </c>
      <c r="E2583" s="46" t="str">
        <f t="shared" si="123"/>
        <v>기사임</v>
      </c>
      <c r="F2583" s="81">
        <f>IF(E2583="기사임",(COUNTIF($B$2:B2583,B2583)-COUNTIFS($B$2:B2582,B2583,$E$2:E2582,"")),"")</f>
        <v>5</v>
      </c>
      <c r="G2583" s="46" t="str">
        <f>IF(F2583=1,COUNTIF($F$1:F2583,1),"")</f>
        <v/>
      </c>
      <c r="H2583" s="46">
        <f t="shared" si="124"/>
        <v>0</v>
      </c>
      <c r="I2583" s="46" t="b">
        <f t="shared" si="125"/>
        <v>0</v>
      </c>
      <c r="J2583" s="46" t="str">
        <f>IF(I2583=FALSE,"",B2583&amp;"@"&amp;COUNTIFS($B$2:B2583,B2583,$I$2:I2583,TRUE))</f>
        <v/>
      </c>
    </row>
    <row r="2584" spans="1:10">
      <c r="A2584" s="6" t="s">
        <v>2023</v>
      </c>
      <c r="B2584" s="6" t="s">
        <v>725</v>
      </c>
      <c r="C2584" s="6">
        <v>1</v>
      </c>
      <c r="D2584" s="6">
        <v>1</v>
      </c>
      <c r="E2584" s="46" t="str">
        <f t="shared" si="123"/>
        <v>기사임</v>
      </c>
      <c r="F2584" s="81">
        <f>IF(E2584="기사임",(COUNTIF($B$2:B2584,B2584)-COUNTIFS($B$2:B2583,B2584,$E$2:E2583,"")),"")</f>
        <v>15</v>
      </c>
      <c r="G2584" s="46" t="str">
        <f>IF(F2584=1,COUNTIF($F$1:F2584,1),"")</f>
        <v/>
      </c>
      <c r="H2584" s="46">
        <f t="shared" si="124"/>
        <v>0</v>
      </c>
      <c r="I2584" s="46" t="b">
        <f t="shared" si="125"/>
        <v>0</v>
      </c>
      <c r="J2584" s="46" t="str">
        <f>IF(I2584=FALSE,"",B2584&amp;"@"&amp;COUNTIFS($B$2:B2584,B2584,$I$2:I2584,TRUE))</f>
        <v/>
      </c>
    </row>
    <row r="2585" spans="1:10">
      <c r="A2585" s="6" t="s">
        <v>2023</v>
      </c>
      <c r="B2585" s="6" t="s">
        <v>712</v>
      </c>
      <c r="C2585" s="6">
        <v>1</v>
      </c>
      <c r="D2585" s="6">
        <v>1</v>
      </c>
      <c r="E2585" s="46" t="str">
        <f t="shared" si="123"/>
        <v>기사임</v>
      </c>
      <c r="F2585" s="81">
        <f>IF(E2585="기사임",(COUNTIF($B$2:B2585,B2585)-COUNTIFS($B$2:B2584,B2585,$E$2:E2584,"")),"")</f>
        <v>20</v>
      </c>
      <c r="G2585" s="46" t="str">
        <f>IF(F2585=1,COUNTIF($F$1:F2585,1),"")</f>
        <v/>
      </c>
      <c r="H2585" s="46">
        <f t="shared" si="124"/>
        <v>0</v>
      </c>
      <c r="I2585" s="46" t="b">
        <f t="shared" si="125"/>
        <v>0</v>
      </c>
      <c r="J2585" s="46" t="str">
        <f>IF(I2585=FALSE,"",B2585&amp;"@"&amp;COUNTIFS($B$2:B2585,B2585,$I$2:I2585,TRUE))</f>
        <v/>
      </c>
    </row>
    <row r="2586" spans="1:10">
      <c r="A2586" s="6" t="s">
        <v>2023</v>
      </c>
      <c r="B2586" s="6" t="s">
        <v>693</v>
      </c>
      <c r="C2586" s="6">
        <v>1</v>
      </c>
      <c r="D2586" s="6">
        <v>1</v>
      </c>
      <c r="E2586" s="46" t="str">
        <f t="shared" si="123"/>
        <v>기사임</v>
      </c>
      <c r="F2586" s="81">
        <f>IF(E2586="기사임",(COUNTIF($B$2:B2586,B2586)-COUNTIFS($B$2:B2585,B2586,$E$2:E2585,"")),"")</f>
        <v>32</v>
      </c>
      <c r="G2586" s="46" t="str">
        <f>IF(F2586=1,COUNTIF($F$1:F2586,1),"")</f>
        <v/>
      </c>
      <c r="H2586" s="46">
        <f t="shared" si="124"/>
        <v>0</v>
      </c>
      <c r="I2586" s="46" t="b">
        <f t="shared" si="125"/>
        <v>0</v>
      </c>
      <c r="J2586" s="46" t="str">
        <f>IF(I2586=FALSE,"",B2586&amp;"@"&amp;COUNTIFS($B$2:B2586,B2586,$I$2:I2586,TRUE))</f>
        <v/>
      </c>
    </row>
    <row r="2587" spans="1:10">
      <c r="A2587" s="6" t="s">
        <v>2023</v>
      </c>
      <c r="B2587" s="6" t="s">
        <v>698</v>
      </c>
      <c r="C2587" s="6">
        <v>1</v>
      </c>
      <c r="D2587" s="6">
        <v>1</v>
      </c>
      <c r="E2587" s="46" t="str">
        <f t="shared" si="123"/>
        <v>기사임</v>
      </c>
      <c r="F2587" s="81">
        <f>IF(E2587="기사임",(COUNTIF($B$2:B2587,B2587)-COUNTIFS($B$2:B2586,B2587,$E$2:E2586,"")),"")</f>
        <v>41</v>
      </c>
      <c r="G2587" s="46" t="str">
        <f>IF(F2587=1,COUNTIF($F$1:F2587,1),"")</f>
        <v/>
      </c>
      <c r="H2587" s="46">
        <f t="shared" si="124"/>
        <v>0</v>
      </c>
      <c r="I2587" s="46" t="b">
        <f t="shared" si="125"/>
        <v>0</v>
      </c>
      <c r="J2587" s="46" t="str">
        <f>IF(I2587=FALSE,"",B2587&amp;"@"&amp;COUNTIFS($B$2:B2587,B2587,$I$2:I2587,TRUE))</f>
        <v/>
      </c>
    </row>
    <row r="2588" spans="1:10">
      <c r="A2588" s="6" t="s">
        <v>2030</v>
      </c>
      <c r="B2588" s="6" t="s">
        <v>683</v>
      </c>
      <c r="C2588" s="6">
        <v>1</v>
      </c>
      <c r="D2588" s="6">
        <v>1</v>
      </c>
      <c r="E2588" s="46" t="str">
        <f t="shared" si="123"/>
        <v>기사임</v>
      </c>
      <c r="F2588" s="81">
        <f>IF(E2588="기사임",(COUNTIF($B$2:B2588,B2588)-COUNTIFS($B$2:B2587,B2588,$E$2:E2587,"")),"")</f>
        <v>49</v>
      </c>
      <c r="G2588" s="46" t="str">
        <f>IF(F2588=1,COUNTIF($F$1:F2588,1),"")</f>
        <v/>
      </c>
      <c r="H2588" s="46">
        <f t="shared" si="124"/>
        <v>0</v>
      </c>
      <c r="I2588" s="46" t="b">
        <f t="shared" si="125"/>
        <v>0</v>
      </c>
      <c r="J2588" s="46" t="str">
        <f>IF(I2588=FALSE,"",B2588&amp;"@"&amp;COUNTIFS($B$2:B2588,B2588,$I$2:I2588,TRUE))</f>
        <v/>
      </c>
    </row>
    <row r="2589" spans="1:10">
      <c r="A2589" s="6" t="s">
        <v>2030</v>
      </c>
      <c r="B2589" s="6" t="s">
        <v>675</v>
      </c>
      <c r="C2589" s="6">
        <v>1</v>
      </c>
      <c r="D2589" s="6">
        <v>1</v>
      </c>
      <c r="E2589" s="46" t="str">
        <f t="shared" si="123"/>
        <v>기사임</v>
      </c>
      <c r="F2589" s="81">
        <f>IF(E2589="기사임",(COUNTIF($B$2:B2589,B2589)-COUNTIFS($B$2:B2588,B2589,$E$2:E2588,"")),"")</f>
        <v>229</v>
      </c>
      <c r="G2589" s="46" t="str">
        <f>IF(F2589=1,COUNTIF($F$1:F2589,1),"")</f>
        <v/>
      </c>
      <c r="H2589" s="46">
        <f t="shared" si="124"/>
        <v>1</v>
      </c>
      <c r="I2589" s="46" t="b">
        <f t="shared" si="125"/>
        <v>1</v>
      </c>
      <c r="J2589" s="46" t="str">
        <f>IF(I2589=FALSE,"",B2589&amp;"@"&amp;COUNTIFS($B$2:B2589,B2589,$I$2:I2589,TRUE))</f>
        <v>South Korea@229</v>
      </c>
    </row>
    <row r="2590" spans="1:10">
      <c r="A2590" s="6" t="s">
        <v>2030</v>
      </c>
      <c r="B2590" s="6" t="s">
        <v>698</v>
      </c>
      <c r="C2590" s="6">
        <v>1</v>
      </c>
      <c r="D2590" s="6">
        <v>1</v>
      </c>
      <c r="E2590" s="46" t="str">
        <f t="shared" si="123"/>
        <v>기사임</v>
      </c>
      <c r="F2590" s="81">
        <f>IF(E2590="기사임",(COUNTIF($B$2:B2590,B2590)-COUNTIFS($B$2:B2589,B2590,$E$2:E2589,"")),"")</f>
        <v>42</v>
      </c>
      <c r="G2590" s="46" t="str">
        <f>IF(F2590=1,COUNTIF($F$1:F2590,1),"")</f>
        <v/>
      </c>
      <c r="H2590" s="46">
        <f t="shared" si="124"/>
        <v>0</v>
      </c>
      <c r="I2590" s="46" t="b">
        <f t="shared" si="125"/>
        <v>0</v>
      </c>
      <c r="J2590" s="46" t="str">
        <f>IF(I2590=FALSE,"",B2590&amp;"@"&amp;COUNTIFS($B$2:B2590,B2590,$I$2:I2590,TRUE))</f>
        <v/>
      </c>
    </row>
    <row r="2591" spans="1:10">
      <c r="A2591" s="6" t="s">
        <v>2030</v>
      </c>
      <c r="B2591" s="6" t="s">
        <v>676</v>
      </c>
      <c r="C2591" s="6">
        <v>1</v>
      </c>
      <c r="D2591" s="6">
        <v>1</v>
      </c>
      <c r="E2591" s="46" t="str">
        <f t="shared" si="123"/>
        <v>기사임</v>
      </c>
      <c r="F2591" s="81">
        <f>IF(E2591="기사임",(COUNTIF($B$2:B2591,B2591)-COUNTIFS($B$2:B2590,B2591,$E$2:E2590,"")),"")</f>
        <v>213</v>
      </c>
      <c r="G2591" s="46" t="str">
        <f>IF(F2591=1,COUNTIF($F$1:F2591,1),"")</f>
        <v/>
      </c>
      <c r="H2591" s="46">
        <f t="shared" si="124"/>
        <v>0</v>
      </c>
      <c r="I2591" s="46" t="b">
        <f t="shared" si="125"/>
        <v>0</v>
      </c>
      <c r="J2591" s="46" t="str">
        <f>IF(I2591=FALSE,"",B2591&amp;"@"&amp;COUNTIFS($B$2:B2591,B2591,$I$2:I2591,TRUE))</f>
        <v/>
      </c>
    </row>
    <row r="2592" spans="1:10">
      <c r="A2592" s="6" t="s">
        <v>2169</v>
      </c>
      <c r="B2592" s="6" t="s">
        <v>731</v>
      </c>
      <c r="C2592" s="6">
        <v>1</v>
      </c>
      <c r="D2592" s="6">
        <v>1</v>
      </c>
      <c r="E2592" s="46" t="str">
        <f t="shared" si="123"/>
        <v>기사임</v>
      </c>
      <c r="F2592" s="81">
        <f>IF(E2592="기사임",(COUNTIF($B$2:B2592,B2592)-COUNTIFS($B$2:B2591,B2592,$E$2:E2591,"")),"")</f>
        <v>7</v>
      </c>
      <c r="G2592" s="46" t="str">
        <f>IF(F2592=1,COUNTIF($F$1:F2592,1),"")</f>
        <v/>
      </c>
      <c r="H2592" s="46">
        <f t="shared" si="124"/>
        <v>0</v>
      </c>
      <c r="I2592" s="46" t="b">
        <f t="shared" si="125"/>
        <v>0</v>
      </c>
      <c r="J2592" s="46" t="str">
        <f>IF(I2592=FALSE,"",B2592&amp;"@"&amp;COUNTIFS($B$2:B2592,B2592,$I$2:I2592,TRUE))</f>
        <v/>
      </c>
    </row>
    <row r="2593" spans="1:10">
      <c r="A2593" s="6" t="s">
        <v>2169</v>
      </c>
      <c r="B2593" s="6" t="s">
        <v>712</v>
      </c>
      <c r="C2593" s="6">
        <v>1</v>
      </c>
      <c r="D2593" s="6">
        <v>1</v>
      </c>
      <c r="E2593" s="46" t="str">
        <f t="shared" si="123"/>
        <v>기사임</v>
      </c>
      <c r="F2593" s="81">
        <f>IF(E2593="기사임",(COUNTIF($B$2:B2593,B2593)-COUNTIFS($B$2:B2592,B2593,$E$2:E2592,"")),"")</f>
        <v>21</v>
      </c>
      <c r="G2593" s="46" t="str">
        <f>IF(F2593=1,COUNTIF($F$1:F2593,1),"")</f>
        <v/>
      </c>
      <c r="H2593" s="46">
        <f t="shared" si="124"/>
        <v>0</v>
      </c>
      <c r="I2593" s="46" t="b">
        <f t="shared" si="125"/>
        <v>0</v>
      </c>
      <c r="J2593" s="46" t="str">
        <f>IF(I2593=FALSE,"",B2593&amp;"@"&amp;COUNTIFS($B$2:B2593,B2593,$I$2:I2593,TRUE))</f>
        <v/>
      </c>
    </row>
    <row r="2594" spans="1:10">
      <c r="A2594" s="6" t="s">
        <v>2169</v>
      </c>
      <c r="B2594" s="6" t="s">
        <v>709</v>
      </c>
      <c r="C2594" s="6">
        <v>1</v>
      </c>
      <c r="D2594" s="6">
        <v>1</v>
      </c>
      <c r="E2594" s="46" t="str">
        <f t="shared" si="123"/>
        <v>기사임</v>
      </c>
      <c r="F2594" s="81">
        <f>IF(E2594="기사임",(COUNTIF($B$2:B2594,B2594)-COUNTIFS($B$2:B2593,B2594,$E$2:E2593,"")),"")</f>
        <v>14</v>
      </c>
      <c r="G2594" s="46" t="str">
        <f>IF(F2594=1,COUNTIF($F$1:F2594,1),"")</f>
        <v/>
      </c>
      <c r="H2594" s="46">
        <f t="shared" si="124"/>
        <v>0</v>
      </c>
      <c r="I2594" s="46" t="b">
        <f t="shared" si="125"/>
        <v>0</v>
      </c>
      <c r="J2594" s="46" t="str">
        <f>IF(I2594=FALSE,"",B2594&amp;"@"&amp;COUNTIFS($B$2:B2594,B2594,$I$2:I2594,TRUE))</f>
        <v/>
      </c>
    </row>
    <row r="2595" spans="1:10">
      <c r="A2595" s="6" t="s">
        <v>2179</v>
      </c>
      <c r="B2595" s="6" t="s">
        <v>1266</v>
      </c>
      <c r="C2595" s="6">
        <v>1</v>
      </c>
      <c r="D2595" s="6">
        <v>1</v>
      </c>
      <c r="E2595" s="46" t="str">
        <f t="shared" si="123"/>
        <v>기사임</v>
      </c>
      <c r="F2595" s="81">
        <f>IF(E2595="기사임",(COUNTIF($B$2:B2595,B2595)-COUNTIFS($B$2:B2594,B2595,$E$2:E2594,"")),"")</f>
        <v>2</v>
      </c>
      <c r="G2595" s="46" t="str">
        <f>IF(F2595=1,COUNTIF($F$1:F2595,1),"")</f>
        <v/>
      </c>
      <c r="H2595" s="46">
        <f t="shared" si="124"/>
        <v>0</v>
      </c>
      <c r="I2595" s="46" t="b">
        <f t="shared" si="125"/>
        <v>0</v>
      </c>
      <c r="J2595" s="46" t="str">
        <f>IF(I2595=FALSE,"",B2595&amp;"@"&amp;COUNTIFS($B$2:B2595,B2595,$I$2:I2595,TRUE))</f>
        <v/>
      </c>
    </row>
    <row r="2596" spans="1:10">
      <c r="A2596" s="6" t="s">
        <v>2179</v>
      </c>
      <c r="B2596" s="6" t="s">
        <v>676</v>
      </c>
      <c r="C2596" s="6">
        <v>1</v>
      </c>
      <c r="D2596" s="6">
        <v>1</v>
      </c>
      <c r="E2596" s="46" t="str">
        <f t="shared" si="123"/>
        <v>기사임</v>
      </c>
      <c r="F2596" s="81">
        <f>IF(E2596="기사임",(COUNTIF($B$2:B2596,B2596)-COUNTIFS($B$2:B2595,B2596,$E$2:E2595,"")),"")</f>
        <v>214</v>
      </c>
      <c r="G2596" s="46" t="str">
        <f>IF(F2596=1,COUNTIF($F$1:F2596,1),"")</f>
        <v/>
      </c>
      <c r="H2596" s="46">
        <f t="shared" si="124"/>
        <v>0</v>
      </c>
      <c r="I2596" s="46" t="b">
        <f t="shared" si="125"/>
        <v>0</v>
      </c>
      <c r="J2596" s="46" t="str">
        <f>IF(I2596=FALSE,"",B2596&amp;"@"&amp;COUNTIFS($B$2:B2596,B2596,$I$2:I2596,TRUE))</f>
        <v/>
      </c>
    </row>
    <row r="2597" spans="1:10">
      <c r="A2597" s="6" t="s">
        <v>2175</v>
      </c>
      <c r="B2597" s="6" t="s">
        <v>683</v>
      </c>
      <c r="C2597" s="6">
        <v>1</v>
      </c>
      <c r="D2597" s="6">
        <v>1</v>
      </c>
      <c r="E2597" s="46" t="str">
        <f t="shared" si="123"/>
        <v>기사임</v>
      </c>
      <c r="F2597" s="81">
        <f>IF(E2597="기사임",(COUNTIF($B$2:B2597,B2597)-COUNTIFS($B$2:B2596,B2597,$E$2:E2596,"")),"")</f>
        <v>50</v>
      </c>
      <c r="G2597" s="46" t="str">
        <f>IF(F2597=1,COUNTIF($F$1:F2597,1),"")</f>
        <v/>
      </c>
      <c r="H2597" s="46">
        <f t="shared" si="124"/>
        <v>0</v>
      </c>
      <c r="I2597" s="46" t="b">
        <f t="shared" si="125"/>
        <v>0</v>
      </c>
      <c r="J2597" s="46" t="str">
        <f>IF(I2597=FALSE,"",B2597&amp;"@"&amp;COUNTIFS($B$2:B2597,B2597,$I$2:I2597,TRUE))</f>
        <v/>
      </c>
    </row>
    <row r="2598" spans="1:10">
      <c r="A2598" s="6" t="s">
        <v>2175</v>
      </c>
      <c r="B2598" s="6" t="s">
        <v>685</v>
      </c>
      <c r="C2598" s="6">
        <v>1</v>
      </c>
      <c r="D2598" s="6">
        <v>2</v>
      </c>
      <c r="E2598" s="46" t="str">
        <f t="shared" si="123"/>
        <v>기사임</v>
      </c>
      <c r="F2598" s="81">
        <f>IF(E2598="기사임",(COUNTIF($B$2:B2598,B2598)-COUNTIFS($B$2:B2597,B2598,$E$2:E2597,"")),"")</f>
        <v>52</v>
      </c>
      <c r="G2598" s="46" t="str">
        <f>IF(F2598=1,COUNTIF($F$1:F2598,1),"")</f>
        <v/>
      </c>
      <c r="H2598" s="46">
        <f t="shared" si="124"/>
        <v>0</v>
      </c>
      <c r="I2598" s="46" t="b">
        <f t="shared" si="125"/>
        <v>0</v>
      </c>
      <c r="J2598" s="46" t="str">
        <f>IF(I2598=FALSE,"",B2598&amp;"@"&amp;COUNTIFS($B$2:B2598,B2598,$I$2:I2598,TRUE))</f>
        <v/>
      </c>
    </row>
    <row r="2599" spans="1:10">
      <c r="A2599" s="6" t="s">
        <v>2175</v>
      </c>
      <c r="B2599" s="6" t="s">
        <v>675</v>
      </c>
      <c r="C2599" s="6">
        <v>1</v>
      </c>
      <c r="D2599" s="6">
        <v>1</v>
      </c>
      <c r="E2599" s="46" t="str">
        <f t="shared" si="123"/>
        <v>기사임</v>
      </c>
      <c r="F2599" s="81">
        <f>IF(E2599="기사임",(COUNTIF($B$2:B2599,B2599)-COUNTIFS($B$2:B2598,B2599,$E$2:E2598,"")),"")</f>
        <v>230</v>
      </c>
      <c r="G2599" s="46" t="str">
        <f>IF(F2599=1,COUNTIF($F$1:F2599,1),"")</f>
        <v/>
      </c>
      <c r="H2599" s="46">
        <f t="shared" si="124"/>
        <v>1</v>
      </c>
      <c r="I2599" s="46" t="b">
        <f t="shared" si="125"/>
        <v>1</v>
      </c>
      <c r="J2599" s="46" t="str">
        <f>IF(I2599=FALSE,"",B2599&amp;"@"&amp;COUNTIFS($B$2:B2599,B2599,$I$2:I2599,TRUE))</f>
        <v>South Korea@230</v>
      </c>
    </row>
    <row r="2600" spans="1:10">
      <c r="A2600" s="6" t="s">
        <v>2175</v>
      </c>
      <c r="B2600" s="6" t="s">
        <v>687</v>
      </c>
      <c r="C2600" s="6">
        <v>1</v>
      </c>
      <c r="D2600" s="6">
        <v>1</v>
      </c>
      <c r="E2600" s="46" t="str">
        <f t="shared" si="123"/>
        <v>기사임</v>
      </c>
      <c r="F2600" s="81">
        <f>IF(E2600="기사임",(COUNTIF($B$2:B2600,B2600)-COUNTIFS($B$2:B2599,B2600,$E$2:E2599,"")),"")</f>
        <v>31</v>
      </c>
      <c r="G2600" s="46" t="str">
        <f>IF(F2600=1,COUNTIF($F$1:F2600,1),"")</f>
        <v/>
      </c>
      <c r="H2600" s="46">
        <f t="shared" si="124"/>
        <v>0</v>
      </c>
      <c r="I2600" s="46" t="b">
        <f t="shared" si="125"/>
        <v>0</v>
      </c>
      <c r="J2600" s="46" t="str">
        <f>IF(I2600=FALSE,"",B2600&amp;"@"&amp;COUNTIFS($B$2:B2600,B2600,$I$2:I2600,TRUE))</f>
        <v/>
      </c>
    </row>
    <row r="2601" spans="1:10">
      <c r="A2601" s="6" t="s">
        <v>2168</v>
      </c>
      <c r="B2601" s="6" t="s">
        <v>700</v>
      </c>
      <c r="C2601" s="6">
        <v>1</v>
      </c>
      <c r="D2601" s="6">
        <v>1</v>
      </c>
      <c r="E2601" s="46" t="str">
        <f t="shared" si="123"/>
        <v>기사임</v>
      </c>
      <c r="F2601" s="81">
        <f>IF(E2601="기사임",(COUNTIF($B$2:B2601,B2601)-COUNTIFS($B$2:B2600,B2601,$E$2:E2600,"")),"")</f>
        <v>31</v>
      </c>
      <c r="G2601" s="46" t="str">
        <f>IF(F2601=1,COUNTIF($F$1:F2601,1),"")</f>
        <v/>
      </c>
      <c r="H2601" s="46">
        <f t="shared" si="124"/>
        <v>0</v>
      </c>
      <c r="I2601" s="46" t="b">
        <f t="shared" si="125"/>
        <v>0</v>
      </c>
      <c r="J2601" s="46" t="str">
        <f>IF(I2601=FALSE,"",B2601&amp;"@"&amp;COUNTIFS($B$2:B2601,B2601,$I$2:I2601,TRUE))</f>
        <v/>
      </c>
    </row>
    <row r="2602" spans="1:10">
      <c r="A2602" s="6" t="s">
        <v>2168</v>
      </c>
      <c r="B2602" s="6" t="s">
        <v>1271</v>
      </c>
      <c r="C2602" s="6">
        <v>1</v>
      </c>
      <c r="D2602" s="6">
        <v>1</v>
      </c>
      <c r="E2602" s="46" t="str">
        <f t="shared" si="123"/>
        <v>기사임</v>
      </c>
      <c r="F2602" s="81">
        <f>IF(E2602="기사임",(COUNTIF($B$2:B2602,B2602)-COUNTIFS($B$2:B2601,B2602,$E$2:E2601,"")),"")</f>
        <v>3</v>
      </c>
      <c r="G2602" s="46" t="str">
        <f>IF(F2602=1,COUNTIF($F$1:F2602,1),"")</f>
        <v/>
      </c>
      <c r="H2602" s="46">
        <f t="shared" si="124"/>
        <v>0</v>
      </c>
      <c r="I2602" s="46" t="b">
        <f t="shared" si="125"/>
        <v>0</v>
      </c>
      <c r="J2602" s="46" t="str">
        <f>IF(I2602=FALSE,"",B2602&amp;"@"&amp;COUNTIFS($B$2:B2602,B2602,$I$2:I2602,TRUE))</f>
        <v/>
      </c>
    </row>
    <row r="2603" spans="1:10">
      <c r="A2603" s="6" t="s">
        <v>2172</v>
      </c>
      <c r="B2603" s="6" t="s">
        <v>721</v>
      </c>
      <c r="C2603" s="6">
        <v>1</v>
      </c>
      <c r="D2603" s="6">
        <v>1</v>
      </c>
      <c r="E2603" s="46" t="str">
        <f t="shared" si="123"/>
        <v>기사임</v>
      </c>
      <c r="F2603" s="81">
        <f>IF(E2603="기사임",(COUNTIF($B$2:B2603,B2603)-COUNTIFS($B$2:B2602,B2603,$E$2:E2602,"")),"")</f>
        <v>20</v>
      </c>
      <c r="G2603" s="46" t="str">
        <f>IF(F2603=1,COUNTIF($F$1:F2603,1),"")</f>
        <v/>
      </c>
      <c r="H2603" s="46">
        <f t="shared" si="124"/>
        <v>0</v>
      </c>
      <c r="I2603" s="46" t="b">
        <f t="shared" si="125"/>
        <v>0</v>
      </c>
      <c r="J2603" s="46" t="str">
        <f>IF(I2603=FALSE,"",B2603&amp;"@"&amp;COUNTIFS($B$2:B2603,B2603,$I$2:I2603,TRUE))</f>
        <v/>
      </c>
    </row>
    <row r="2604" spans="1:10">
      <c r="A2604" s="6" t="s">
        <v>2172</v>
      </c>
      <c r="B2604" s="6" t="s">
        <v>688</v>
      </c>
      <c r="C2604" s="6">
        <v>1</v>
      </c>
      <c r="D2604" s="6">
        <v>1</v>
      </c>
      <c r="E2604" s="46" t="str">
        <f t="shared" si="123"/>
        <v>기사임</v>
      </c>
      <c r="F2604" s="81">
        <f>IF(E2604="기사임",(COUNTIF($B$2:B2604,B2604)-COUNTIFS($B$2:B2603,B2604,$E$2:E2603,"")),"")</f>
        <v>84</v>
      </c>
      <c r="G2604" s="46" t="str">
        <f>IF(F2604=1,COUNTIF($F$1:F2604,1),"")</f>
        <v/>
      </c>
      <c r="H2604" s="46">
        <f t="shared" si="124"/>
        <v>0</v>
      </c>
      <c r="I2604" s="46" t="b">
        <f t="shared" si="125"/>
        <v>0</v>
      </c>
      <c r="J2604" s="46" t="str">
        <f>IF(I2604=FALSE,"",B2604&amp;"@"&amp;COUNTIFS($B$2:B2604,B2604,$I$2:I2604,TRUE))</f>
        <v/>
      </c>
    </row>
    <row r="2605" spans="1:10">
      <c r="A2605" s="6" t="s">
        <v>2172</v>
      </c>
      <c r="B2605" s="6" t="s">
        <v>1696</v>
      </c>
      <c r="C2605" s="6">
        <v>1</v>
      </c>
      <c r="D2605" s="6">
        <v>1</v>
      </c>
      <c r="E2605" s="46" t="str">
        <f t="shared" si="123"/>
        <v>기사임</v>
      </c>
      <c r="F2605" s="81">
        <f>IF(E2605="기사임",(COUNTIF($B$2:B2605,B2605)-COUNTIFS($B$2:B2604,B2605,$E$2:E2604,"")),"")</f>
        <v>10</v>
      </c>
      <c r="G2605" s="46" t="str">
        <f>IF(F2605=1,COUNTIF($F$1:F2605,1),"")</f>
        <v/>
      </c>
      <c r="H2605" s="46">
        <f t="shared" si="124"/>
        <v>0</v>
      </c>
      <c r="I2605" s="46" t="b">
        <f t="shared" si="125"/>
        <v>0</v>
      </c>
      <c r="J2605" s="46" t="str">
        <f>IF(I2605=FALSE,"",B2605&amp;"@"&amp;COUNTIFS($B$2:B2605,B2605,$I$2:I2605,TRUE))</f>
        <v/>
      </c>
    </row>
    <row r="2606" spans="1:10">
      <c r="A2606" s="6" t="s">
        <v>2172</v>
      </c>
      <c r="B2606" s="6" t="s">
        <v>686</v>
      </c>
      <c r="C2606" s="6">
        <v>1</v>
      </c>
      <c r="D2606" s="6">
        <v>1</v>
      </c>
      <c r="E2606" s="46" t="str">
        <f t="shared" si="123"/>
        <v>기사임</v>
      </c>
      <c r="F2606" s="81">
        <f>IF(E2606="기사임",(COUNTIF($B$2:B2606,B2606)-COUNTIFS($B$2:B2605,B2606,$E$2:E2605,"")),"")</f>
        <v>23</v>
      </c>
      <c r="G2606" s="46" t="str">
        <f>IF(F2606=1,COUNTIF($F$1:F2606,1),"")</f>
        <v/>
      </c>
      <c r="H2606" s="46">
        <f t="shared" si="124"/>
        <v>0</v>
      </c>
      <c r="I2606" s="46" t="b">
        <f t="shared" si="125"/>
        <v>0</v>
      </c>
      <c r="J2606" s="46" t="str">
        <f>IF(I2606=FALSE,"",B2606&amp;"@"&amp;COUNTIFS($B$2:B2606,B2606,$I$2:I2606,TRUE))</f>
        <v/>
      </c>
    </row>
    <row r="2607" spans="1:10">
      <c r="A2607" s="6" t="s">
        <v>2172</v>
      </c>
      <c r="B2607" s="6" t="s">
        <v>698</v>
      </c>
      <c r="C2607" s="6">
        <v>1</v>
      </c>
      <c r="D2607" s="6">
        <v>1</v>
      </c>
      <c r="E2607" s="46" t="str">
        <f t="shared" si="123"/>
        <v>기사임</v>
      </c>
      <c r="F2607" s="81">
        <f>IF(E2607="기사임",(COUNTIF($B$2:B2607,B2607)-COUNTIFS($B$2:B2606,B2607,$E$2:E2606,"")),"")</f>
        <v>43</v>
      </c>
      <c r="G2607" s="46" t="str">
        <f>IF(F2607=1,COUNTIF($F$1:F2607,1),"")</f>
        <v/>
      </c>
      <c r="H2607" s="46">
        <f t="shared" si="124"/>
        <v>0</v>
      </c>
      <c r="I2607" s="46" t="b">
        <f t="shared" si="125"/>
        <v>0</v>
      </c>
      <c r="J2607" s="46" t="str">
        <f>IF(I2607=FALSE,"",B2607&amp;"@"&amp;COUNTIFS($B$2:B2607,B2607,$I$2:I2607,TRUE))</f>
        <v/>
      </c>
    </row>
    <row r="2608" spans="1:10">
      <c r="A2608" s="6" t="s">
        <v>2180</v>
      </c>
      <c r="B2608" s="6" t="s">
        <v>681</v>
      </c>
      <c r="C2608" s="6">
        <v>1</v>
      </c>
      <c r="D2608" s="6">
        <v>1</v>
      </c>
      <c r="E2608" s="46" t="str">
        <f t="shared" si="123"/>
        <v>기사임</v>
      </c>
      <c r="F2608" s="81">
        <f>IF(E2608="기사임",(COUNTIF($B$2:B2608,B2608)-COUNTIFS($B$2:B2607,B2608,$E$2:E2607,"")),"")</f>
        <v>66</v>
      </c>
      <c r="G2608" s="46" t="str">
        <f>IF(F2608=1,COUNTIF($F$1:F2608,1),"")</f>
        <v/>
      </c>
      <c r="H2608" s="46">
        <f t="shared" si="124"/>
        <v>0</v>
      </c>
      <c r="I2608" s="46" t="b">
        <f t="shared" si="125"/>
        <v>0</v>
      </c>
      <c r="J2608" s="46" t="str">
        <f>IF(I2608=FALSE,"",B2608&amp;"@"&amp;COUNTIFS($B$2:B2608,B2608,$I$2:I2608,TRUE))</f>
        <v/>
      </c>
    </row>
    <row r="2609" spans="1:10">
      <c r="A2609" s="6" t="s">
        <v>2180</v>
      </c>
      <c r="B2609" s="6" t="s">
        <v>676</v>
      </c>
      <c r="C2609" s="6">
        <v>1</v>
      </c>
      <c r="D2609" s="6">
        <v>1</v>
      </c>
      <c r="E2609" s="46" t="str">
        <f t="shared" si="123"/>
        <v>기사임</v>
      </c>
      <c r="F2609" s="81">
        <f>IF(E2609="기사임",(COUNTIF($B$2:B2609,B2609)-COUNTIFS($B$2:B2608,B2609,$E$2:E2608,"")),"")</f>
        <v>215</v>
      </c>
      <c r="G2609" s="46" t="str">
        <f>IF(F2609=1,COUNTIF($F$1:F2609,1),"")</f>
        <v/>
      </c>
      <c r="H2609" s="46">
        <f t="shared" si="124"/>
        <v>0</v>
      </c>
      <c r="I2609" s="46" t="b">
        <f t="shared" si="125"/>
        <v>0</v>
      </c>
      <c r="J2609" s="46" t="str">
        <f>IF(I2609=FALSE,"",B2609&amp;"@"&amp;COUNTIFS($B$2:B2609,B2609,$I$2:I2609,TRUE))</f>
        <v/>
      </c>
    </row>
    <row r="2610" spans="1:10">
      <c r="A2610" s="6" t="s">
        <v>2176</v>
      </c>
      <c r="B2610" s="6" t="s">
        <v>683</v>
      </c>
      <c r="C2610" s="6">
        <v>1</v>
      </c>
      <c r="D2610" s="6">
        <v>1</v>
      </c>
      <c r="E2610" s="46" t="str">
        <f t="shared" si="123"/>
        <v>기사임</v>
      </c>
      <c r="F2610" s="81">
        <f>IF(E2610="기사임",(COUNTIF($B$2:B2610,B2610)-COUNTIFS($B$2:B2609,B2610,$E$2:E2609,"")),"")</f>
        <v>51</v>
      </c>
      <c r="G2610" s="46" t="str">
        <f>IF(F2610=1,COUNTIF($F$1:F2610,1),"")</f>
        <v/>
      </c>
      <c r="H2610" s="46">
        <f t="shared" si="124"/>
        <v>0</v>
      </c>
      <c r="I2610" s="46" t="b">
        <f t="shared" si="125"/>
        <v>0</v>
      </c>
      <c r="J2610" s="46" t="str">
        <f>IF(I2610=FALSE,"",B2610&amp;"@"&amp;COUNTIFS($B$2:B2610,B2610,$I$2:I2610,TRUE))</f>
        <v/>
      </c>
    </row>
    <row r="2611" spans="1:10">
      <c r="A2611" s="6" t="s">
        <v>2176</v>
      </c>
      <c r="B2611" s="6" t="s">
        <v>685</v>
      </c>
      <c r="C2611" s="6">
        <v>1</v>
      </c>
      <c r="D2611" s="6">
        <v>1</v>
      </c>
      <c r="E2611" s="46" t="str">
        <f t="shared" si="123"/>
        <v>기사임</v>
      </c>
      <c r="F2611" s="81">
        <f>IF(E2611="기사임",(COUNTIF($B$2:B2611,B2611)-COUNTIFS($B$2:B2610,B2611,$E$2:E2610,"")),"")</f>
        <v>53</v>
      </c>
      <c r="G2611" s="46" t="str">
        <f>IF(F2611=1,COUNTIF($F$1:F2611,1),"")</f>
        <v/>
      </c>
      <c r="H2611" s="46">
        <f t="shared" si="124"/>
        <v>0</v>
      </c>
      <c r="I2611" s="46" t="b">
        <f t="shared" si="125"/>
        <v>0</v>
      </c>
      <c r="J2611" s="46" t="str">
        <f>IF(I2611=FALSE,"",B2611&amp;"@"&amp;COUNTIFS($B$2:B2611,B2611,$I$2:I2611,TRUE))</f>
        <v/>
      </c>
    </row>
    <row r="2612" spans="1:10">
      <c r="A2612" s="6" t="s">
        <v>2176</v>
      </c>
      <c r="B2612" s="6" t="s">
        <v>677</v>
      </c>
      <c r="C2612" s="6">
        <v>1</v>
      </c>
      <c r="D2612" s="6">
        <v>1</v>
      </c>
      <c r="E2612" s="46" t="str">
        <f t="shared" si="123"/>
        <v>기사임</v>
      </c>
      <c r="F2612" s="81">
        <f>IF(E2612="기사임",(COUNTIF($B$2:B2612,B2612)-COUNTIFS($B$2:B2611,B2612,$E$2:E2611,"")),"")</f>
        <v>178</v>
      </c>
      <c r="G2612" s="46" t="str">
        <f>IF(F2612=1,COUNTIF($F$1:F2612,1),"")</f>
        <v/>
      </c>
      <c r="H2612" s="46">
        <f t="shared" si="124"/>
        <v>0</v>
      </c>
      <c r="I2612" s="46" t="b">
        <f t="shared" si="125"/>
        <v>0</v>
      </c>
      <c r="J2612" s="46" t="str">
        <f>IF(I2612=FALSE,"",B2612&amp;"@"&amp;COUNTIFS($B$2:B2612,B2612,$I$2:I2612,TRUE))</f>
        <v/>
      </c>
    </row>
    <row r="2613" spans="1:10">
      <c r="A2613" s="6" t="s">
        <v>2176</v>
      </c>
      <c r="B2613" s="6" t="s">
        <v>698</v>
      </c>
      <c r="C2613" s="6">
        <v>1</v>
      </c>
      <c r="D2613" s="6">
        <v>1</v>
      </c>
      <c r="E2613" s="46" t="str">
        <f t="shared" si="123"/>
        <v>기사임</v>
      </c>
      <c r="F2613" s="81">
        <f>IF(E2613="기사임",(COUNTIF($B$2:B2613,B2613)-COUNTIFS($B$2:B2612,B2613,$E$2:E2612,"")),"")</f>
        <v>44</v>
      </c>
      <c r="G2613" s="46" t="str">
        <f>IF(F2613=1,COUNTIF($F$1:F2613,1),"")</f>
        <v/>
      </c>
      <c r="H2613" s="46">
        <f t="shared" si="124"/>
        <v>0</v>
      </c>
      <c r="I2613" s="46" t="b">
        <f t="shared" si="125"/>
        <v>0</v>
      </c>
      <c r="J2613" s="46" t="str">
        <f>IF(I2613=FALSE,"",B2613&amp;"@"&amp;COUNTIFS($B$2:B2613,B2613,$I$2:I2613,TRUE))</f>
        <v/>
      </c>
    </row>
    <row r="2614" spans="1:10">
      <c r="A2614" s="6" t="s">
        <v>2170</v>
      </c>
      <c r="B2614" s="6" t="s">
        <v>683</v>
      </c>
      <c r="C2614" s="6">
        <v>1</v>
      </c>
      <c r="D2614" s="6">
        <v>1</v>
      </c>
      <c r="E2614" s="46" t="str">
        <f t="shared" si="123"/>
        <v>기사임</v>
      </c>
      <c r="F2614" s="81">
        <f>IF(E2614="기사임",(COUNTIF($B$2:B2614,B2614)-COUNTIFS($B$2:B2613,B2614,$E$2:E2613,"")),"")</f>
        <v>52</v>
      </c>
      <c r="G2614" s="46" t="str">
        <f>IF(F2614=1,COUNTIF($F$1:F2614,1),"")</f>
        <v/>
      </c>
      <c r="H2614" s="46">
        <f t="shared" si="124"/>
        <v>0</v>
      </c>
      <c r="I2614" s="46" t="b">
        <f t="shared" si="125"/>
        <v>0</v>
      </c>
      <c r="J2614" s="46" t="str">
        <f>IF(I2614=FALSE,"",B2614&amp;"@"&amp;COUNTIFS($B$2:B2614,B2614,$I$2:I2614,TRUE))</f>
        <v/>
      </c>
    </row>
    <row r="2615" spans="1:10">
      <c r="A2615" s="6" t="s">
        <v>2170</v>
      </c>
      <c r="B2615" s="6" t="s">
        <v>681</v>
      </c>
      <c r="C2615" s="6">
        <v>1</v>
      </c>
      <c r="D2615" s="6">
        <v>2</v>
      </c>
      <c r="E2615" s="46" t="str">
        <f t="shared" si="123"/>
        <v>기사임</v>
      </c>
      <c r="F2615" s="81">
        <f>IF(E2615="기사임",(COUNTIF($B$2:B2615,B2615)-COUNTIFS($B$2:B2614,B2615,$E$2:E2614,"")),"")</f>
        <v>67</v>
      </c>
      <c r="G2615" s="46" t="str">
        <f>IF(F2615=1,COUNTIF($F$1:F2615,1),"")</f>
        <v/>
      </c>
      <c r="H2615" s="46">
        <f t="shared" si="124"/>
        <v>0</v>
      </c>
      <c r="I2615" s="46" t="b">
        <f t="shared" si="125"/>
        <v>0</v>
      </c>
      <c r="J2615" s="46" t="str">
        <f>IF(I2615=FALSE,"",B2615&amp;"@"&amp;COUNTIFS($B$2:B2615,B2615,$I$2:I2615,TRUE))</f>
        <v/>
      </c>
    </row>
    <row r="2616" spans="1:10">
      <c r="A2616" s="6" t="s">
        <v>2170</v>
      </c>
      <c r="B2616" s="6" t="s">
        <v>685</v>
      </c>
      <c r="C2616" s="6">
        <v>1</v>
      </c>
      <c r="D2616" s="6">
        <v>1</v>
      </c>
      <c r="E2616" s="46" t="str">
        <f t="shared" si="123"/>
        <v>기사임</v>
      </c>
      <c r="F2616" s="81">
        <f>IF(E2616="기사임",(COUNTIF($B$2:B2616,B2616)-COUNTIFS($B$2:B2615,B2616,$E$2:E2615,"")),"")</f>
        <v>54</v>
      </c>
      <c r="G2616" s="46" t="str">
        <f>IF(F2616=1,COUNTIF($F$1:F2616,1),"")</f>
        <v/>
      </c>
      <c r="H2616" s="46">
        <f t="shared" si="124"/>
        <v>0</v>
      </c>
      <c r="I2616" s="46" t="b">
        <f t="shared" si="125"/>
        <v>0</v>
      </c>
      <c r="J2616" s="46" t="str">
        <f>IF(I2616=FALSE,"",B2616&amp;"@"&amp;COUNTIFS($B$2:B2616,B2616,$I$2:I2616,TRUE))</f>
        <v/>
      </c>
    </row>
    <row r="2617" spans="1:10">
      <c r="A2617" s="6" t="s">
        <v>2170</v>
      </c>
      <c r="B2617" s="6" t="s">
        <v>689</v>
      </c>
      <c r="C2617" s="6">
        <v>1</v>
      </c>
      <c r="D2617" s="6">
        <v>1</v>
      </c>
      <c r="E2617" s="46" t="str">
        <f t="shared" si="123"/>
        <v>기사임</v>
      </c>
      <c r="F2617" s="81">
        <f>IF(E2617="기사임",(COUNTIF($B$2:B2617,B2617)-COUNTIFS($B$2:B2616,B2617,$E$2:E2616,"")),"")</f>
        <v>30</v>
      </c>
      <c r="G2617" s="46" t="str">
        <f>IF(F2617=1,COUNTIF($F$1:F2617,1),"")</f>
        <v/>
      </c>
      <c r="H2617" s="46">
        <f t="shared" si="124"/>
        <v>0</v>
      </c>
      <c r="I2617" s="46" t="b">
        <f t="shared" si="125"/>
        <v>0</v>
      </c>
      <c r="J2617" s="46" t="str">
        <f>IF(I2617=FALSE,"",B2617&amp;"@"&amp;COUNTIFS($B$2:B2617,B2617,$I$2:I2617,TRUE))</f>
        <v/>
      </c>
    </row>
    <row r="2618" spans="1:10">
      <c r="A2618" s="6" t="s">
        <v>2170</v>
      </c>
      <c r="B2618" s="6" t="s">
        <v>687</v>
      </c>
      <c r="C2618" s="6">
        <v>1</v>
      </c>
      <c r="D2618" s="6">
        <v>1</v>
      </c>
      <c r="E2618" s="46" t="str">
        <f t="shared" si="123"/>
        <v>기사임</v>
      </c>
      <c r="F2618" s="81">
        <f>IF(E2618="기사임",(COUNTIF($B$2:B2618,B2618)-COUNTIFS($B$2:B2617,B2618,$E$2:E2617,"")),"")</f>
        <v>32</v>
      </c>
      <c r="G2618" s="46" t="str">
        <f>IF(F2618=1,COUNTIF($F$1:F2618,1),"")</f>
        <v/>
      </c>
      <c r="H2618" s="46">
        <f t="shared" si="124"/>
        <v>0</v>
      </c>
      <c r="I2618" s="46" t="b">
        <f t="shared" si="125"/>
        <v>0</v>
      </c>
      <c r="J2618" s="46" t="str">
        <f>IF(I2618=FALSE,"",B2618&amp;"@"&amp;COUNTIFS($B$2:B2618,B2618,$I$2:I2618,TRUE))</f>
        <v/>
      </c>
    </row>
    <row r="2619" spans="1:10">
      <c r="A2619" s="6" t="s">
        <v>2170</v>
      </c>
      <c r="B2619" s="6" t="s">
        <v>698</v>
      </c>
      <c r="C2619" s="6">
        <v>1</v>
      </c>
      <c r="D2619" s="6">
        <v>1</v>
      </c>
      <c r="E2619" s="46" t="str">
        <f t="shared" si="123"/>
        <v>기사임</v>
      </c>
      <c r="F2619" s="81">
        <f>IF(E2619="기사임",(COUNTIF($B$2:B2619,B2619)-COUNTIFS($B$2:B2618,B2619,$E$2:E2618,"")),"")</f>
        <v>45</v>
      </c>
      <c r="G2619" s="46" t="str">
        <f>IF(F2619=1,COUNTIF($F$1:F2619,1),"")</f>
        <v/>
      </c>
      <c r="H2619" s="46">
        <f t="shared" si="124"/>
        <v>0</v>
      </c>
      <c r="I2619" s="46" t="b">
        <f t="shared" si="125"/>
        <v>0</v>
      </c>
      <c r="J2619" s="46" t="str">
        <f>IF(I2619=FALSE,"",B2619&amp;"@"&amp;COUNTIFS($B$2:B2619,B2619,$I$2:I2619,TRUE))</f>
        <v/>
      </c>
    </row>
    <row r="2620" spans="1:10">
      <c r="A2620" s="6" t="s">
        <v>2170</v>
      </c>
      <c r="B2620" s="6" t="s">
        <v>694</v>
      </c>
      <c r="C2620" s="6">
        <v>1</v>
      </c>
      <c r="D2620" s="6">
        <v>1</v>
      </c>
      <c r="E2620" s="46" t="str">
        <f t="shared" si="123"/>
        <v>기사임</v>
      </c>
      <c r="F2620" s="81">
        <f>IF(E2620="기사임",(COUNTIF($B$2:B2620,B2620)-COUNTIFS($B$2:B2619,B2620,$E$2:E2619,"")),"")</f>
        <v>42</v>
      </c>
      <c r="G2620" s="46" t="str">
        <f>IF(F2620=1,COUNTIF($F$1:F2620,1),"")</f>
        <v/>
      </c>
      <c r="H2620" s="46">
        <f t="shared" si="124"/>
        <v>1</v>
      </c>
      <c r="I2620" s="46" t="b">
        <f t="shared" si="125"/>
        <v>1</v>
      </c>
      <c r="J2620" s="46" t="str">
        <f>IF(I2620=FALSE,"",B2620&amp;"@"&amp;COUNTIFS($B$2:B2620,B2620,$I$2:I2620,TRUE))</f>
        <v>Vietnam@42</v>
      </c>
    </row>
    <row r="2621" spans="1:10">
      <c r="A2621" s="6" t="s">
        <v>2173</v>
      </c>
      <c r="B2621" s="6" t="s">
        <v>679</v>
      </c>
      <c r="C2621" s="6">
        <v>1</v>
      </c>
      <c r="D2621" s="6">
        <v>1</v>
      </c>
      <c r="E2621" s="46" t="str">
        <f t="shared" si="123"/>
        <v>기사임</v>
      </c>
      <c r="F2621" s="81">
        <f>IF(E2621="기사임",(COUNTIF($B$2:B2621,B2621)-COUNTIFS($B$2:B2620,B2621,$E$2:E2620,"")),"")</f>
        <v>67</v>
      </c>
      <c r="G2621" s="46" t="str">
        <f>IF(F2621=1,COUNTIF($F$1:F2621,1),"")</f>
        <v/>
      </c>
      <c r="H2621" s="46">
        <f t="shared" si="124"/>
        <v>0</v>
      </c>
      <c r="I2621" s="46" t="b">
        <f t="shared" si="125"/>
        <v>0</v>
      </c>
      <c r="J2621" s="46" t="str">
        <f>IF(I2621=FALSE,"",B2621&amp;"@"&amp;COUNTIFS($B$2:B2621,B2621,$I$2:I2621,TRUE))</f>
        <v/>
      </c>
    </row>
    <row r="2622" spans="1:10">
      <c r="A2622" s="6" t="s">
        <v>2173</v>
      </c>
      <c r="B2622" s="6" t="s">
        <v>689</v>
      </c>
      <c r="C2622" s="6">
        <v>1</v>
      </c>
      <c r="D2622" s="6">
        <v>1</v>
      </c>
      <c r="E2622" s="46" t="str">
        <f t="shared" si="123"/>
        <v>기사임</v>
      </c>
      <c r="F2622" s="81">
        <f>IF(E2622="기사임",(COUNTIF($B$2:B2622,B2622)-COUNTIFS($B$2:B2621,B2622,$E$2:E2621,"")),"")</f>
        <v>31</v>
      </c>
      <c r="G2622" s="46" t="str">
        <f>IF(F2622=1,COUNTIF($F$1:F2622,1),"")</f>
        <v/>
      </c>
      <c r="H2622" s="46">
        <f t="shared" si="124"/>
        <v>0</v>
      </c>
      <c r="I2622" s="46" t="b">
        <f t="shared" si="125"/>
        <v>0</v>
      </c>
      <c r="J2622" s="46" t="str">
        <f>IF(I2622=FALSE,"",B2622&amp;"@"&amp;COUNTIFS($B$2:B2622,B2622,$I$2:I2622,TRUE))</f>
        <v/>
      </c>
    </row>
    <row r="2623" spans="1:10">
      <c r="A2623" s="6" t="s">
        <v>2173</v>
      </c>
      <c r="B2623" s="6" t="s">
        <v>1696</v>
      </c>
      <c r="C2623" s="6">
        <v>1</v>
      </c>
      <c r="D2623" s="6">
        <v>1</v>
      </c>
      <c r="E2623" s="46" t="str">
        <f t="shared" si="123"/>
        <v>기사임</v>
      </c>
      <c r="F2623" s="81">
        <f>IF(E2623="기사임",(COUNTIF($B$2:B2623,B2623)-COUNTIFS($B$2:B2622,B2623,$E$2:E2622,"")),"")</f>
        <v>11</v>
      </c>
      <c r="G2623" s="46" t="str">
        <f>IF(F2623=1,COUNTIF($F$1:F2623,1),"")</f>
        <v/>
      </c>
      <c r="H2623" s="46">
        <f t="shared" si="124"/>
        <v>0</v>
      </c>
      <c r="I2623" s="46" t="b">
        <f t="shared" si="125"/>
        <v>0</v>
      </c>
      <c r="J2623" s="46" t="str">
        <f>IF(I2623=FALSE,"",B2623&amp;"@"&amp;COUNTIFS($B$2:B2623,B2623,$I$2:I2623,TRUE))</f>
        <v/>
      </c>
    </row>
    <row r="2624" spans="1:10">
      <c r="A2624" s="6" t="s">
        <v>2173</v>
      </c>
      <c r="B2624" s="6" t="s">
        <v>698</v>
      </c>
      <c r="C2624" s="6">
        <v>1</v>
      </c>
      <c r="D2624" s="6">
        <v>1</v>
      </c>
      <c r="E2624" s="46" t="str">
        <f t="shared" si="123"/>
        <v>기사임</v>
      </c>
      <c r="F2624" s="81">
        <f>IF(E2624="기사임",(COUNTIF($B$2:B2624,B2624)-COUNTIFS($B$2:B2623,B2624,$E$2:E2623,"")),"")</f>
        <v>46</v>
      </c>
      <c r="G2624" s="46" t="str">
        <f>IF(F2624=1,COUNTIF($F$1:F2624,1),"")</f>
        <v/>
      </c>
      <c r="H2624" s="46">
        <f t="shared" si="124"/>
        <v>0</v>
      </c>
      <c r="I2624" s="46" t="b">
        <f t="shared" si="125"/>
        <v>0</v>
      </c>
      <c r="J2624" s="46" t="str">
        <f>IF(I2624=FALSE,"",B2624&amp;"@"&amp;COUNTIFS($B$2:B2624,B2624,$I$2:I2624,TRUE))</f>
        <v/>
      </c>
    </row>
    <row r="2625" spans="1:10">
      <c r="A2625" s="6" t="s">
        <v>2171</v>
      </c>
      <c r="B2625" s="6" t="s">
        <v>685</v>
      </c>
      <c r="C2625" s="6">
        <v>1</v>
      </c>
      <c r="D2625" s="6">
        <v>1</v>
      </c>
      <c r="E2625" s="46" t="str">
        <f t="shared" si="123"/>
        <v>기사임</v>
      </c>
      <c r="F2625" s="81">
        <f>IF(E2625="기사임",(COUNTIF($B$2:B2625,B2625)-COUNTIFS($B$2:B2624,B2625,$E$2:E2624,"")),"")</f>
        <v>55</v>
      </c>
      <c r="G2625" s="46" t="str">
        <f>IF(F2625=1,COUNTIF($F$1:F2625,1),"")</f>
        <v/>
      </c>
      <c r="H2625" s="46">
        <f t="shared" si="124"/>
        <v>0</v>
      </c>
      <c r="I2625" s="46" t="b">
        <f t="shared" si="125"/>
        <v>0</v>
      </c>
      <c r="J2625" s="46" t="str">
        <f>IF(I2625=FALSE,"",B2625&amp;"@"&amp;COUNTIFS($B$2:B2625,B2625,$I$2:I2625,TRUE))</f>
        <v/>
      </c>
    </row>
    <row r="2626" spans="1:10">
      <c r="A2626" s="6" t="s">
        <v>2171</v>
      </c>
      <c r="B2626" s="6" t="s">
        <v>725</v>
      </c>
      <c r="C2626" s="6">
        <v>1</v>
      </c>
      <c r="D2626" s="6">
        <v>1</v>
      </c>
      <c r="E2626" s="46" t="str">
        <f t="shared" ref="E2626:E2689" si="126">IF(AND(LEFT(A2626,17)="/global/archives/",ISNUMBER(_xlfn.NUMBERVALUE(MID(A2626,18,1))),ISERROR(FIND("ckattempt",A2626)),ISERROR(FIND("preview",A2626))),"기사임","")</f>
        <v>기사임</v>
      </c>
      <c r="F2626" s="81">
        <f>IF(E2626="기사임",(COUNTIF($B$2:B2626,B2626)-COUNTIFS($B$2:B2625,B2626,$E$2:E2625,"")),"")</f>
        <v>16</v>
      </c>
      <c r="G2626" s="46" t="str">
        <f>IF(F2626=1,COUNTIF($F$1:F2626,1),"")</f>
        <v/>
      </c>
      <c r="H2626" s="46">
        <f t="shared" ref="H2626:H2689" si="127">COUNTIF($L$2:$L$4,B2626)</f>
        <v>0</v>
      </c>
      <c r="I2626" s="46" t="b">
        <f t="shared" si="125"/>
        <v>0</v>
      </c>
      <c r="J2626" s="46" t="str">
        <f>IF(I2626=FALSE,"",B2626&amp;"@"&amp;COUNTIFS($B$2:B2626,B2626,$I$2:I2626,TRUE))</f>
        <v/>
      </c>
    </row>
    <row r="2627" spans="1:10">
      <c r="A2627" s="6" t="s">
        <v>2171</v>
      </c>
      <c r="B2627" s="6" t="s">
        <v>678</v>
      </c>
      <c r="C2627" s="6">
        <v>1</v>
      </c>
      <c r="D2627" s="6">
        <v>1</v>
      </c>
      <c r="E2627" s="46" t="str">
        <f t="shared" si="126"/>
        <v>기사임</v>
      </c>
      <c r="F2627" s="81">
        <f>IF(E2627="기사임",(COUNTIF($B$2:B2627,B2627)-COUNTIFS($B$2:B2626,B2627,$E$2:E2626,"")),"")</f>
        <v>110</v>
      </c>
      <c r="G2627" s="46" t="str">
        <f>IF(F2627=1,COUNTIF($F$1:F2627,1),"")</f>
        <v/>
      </c>
      <c r="H2627" s="46">
        <f t="shared" si="127"/>
        <v>0</v>
      </c>
      <c r="I2627" s="46" t="b">
        <f t="shared" ref="I2627:I2690" si="128">AND(H2627=1,F2627&gt;=1,F2627&lt;&gt;"")</f>
        <v>0</v>
      </c>
      <c r="J2627" s="46" t="str">
        <f>IF(I2627=FALSE,"",B2627&amp;"@"&amp;COUNTIFS($B$2:B2627,B2627,$I$2:I2627,TRUE))</f>
        <v/>
      </c>
    </row>
    <row r="2628" spans="1:10">
      <c r="A2628" s="6" t="s">
        <v>2171</v>
      </c>
      <c r="B2628" s="6" t="s">
        <v>1696</v>
      </c>
      <c r="C2628" s="6">
        <v>1</v>
      </c>
      <c r="D2628" s="6">
        <v>2</v>
      </c>
      <c r="E2628" s="46" t="str">
        <f t="shared" si="126"/>
        <v>기사임</v>
      </c>
      <c r="F2628" s="81">
        <f>IF(E2628="기사임",(COUNTIF($B$2:B2628,B2628)-COUNTIFS($B$2:B2627,B2628,$E$2:E2627,"")),"")</f>
        <v>12</v>
      </c>
      <c r="G2628" s="46" t="str">
        <f>IF(F2628=1,COUNTIF($F$1:F2628,1),"")</f>
        <v/>
      </c>
      <c r="H2628" s="46">
        <f t="shared" si="127"/>
        <v>0</v>
      </c>
      <c r="I2628" s="46" t="b">
        <f t="shared" si="128"/>
        <v>0</v>
      </c>
      <c r="J2628" s="46" t="str">
        <f>IF(I2628=FALSE,"",B2628&amp;"@"&amp;COUNTIFS($B$2:B2628,B2628,$I$2:I2628,TRUE))</f>
        <v/>
      </c>
    </row>
    <row r="2629" spans="1:10">
      <c r="A2629" s="6" t="s">
        <v>2171</v>
      </c>
      <c r="B2629" s="6" t="s">
        <v>1268</v>
      </c>
      <c r="C2629" s="6">
        <v>1</v>
      </c>
      <c r="D2629" s="6">
        <v>1</v>
      </c>
      <c r="E2629" s="46" t="str">
        <f t="shared" si="126"/>
        <v>기사임</v>
      </c>
      <c r="F2629" s="81">
        <f>IF(E2629="기사임",(COUNTIF($B$2:B2629,B2629)-COUNTIFS($B$2:B2628,B2629,$E$2:E2628,"")),"")</f>
        <v>3</v>
      </c>
      <c r="G2629" s="46" t="str">
        <f>IF(F2629=1,COUNTIF($F$1:F2629,1),"")</f>
        <v/>
      </c>
      <c r="H2629" s="46">
        <f t="shared" si="127"/>
        <v>0</v>
      </c>
      <c r="I2629" s="46" t="b">
        <f t="shared" si="128"/>
        <v>0</v>
      </c>
      <c r="J2629" s="46" t="str">
        <f>IF(I2629=FALSE,"",B2629&amp;"@"&amp;COUNTIFS($B$2:B2629,B2629,$I$2:I2629,TRUE))</f>
        <v/>
      </c>
    </row>
    <row r="2630" spans="1:10">
      <c r="A2630" s="6" t="s">
        <v>2171</v>
      </c>
      <c r="B2630" s="6" t="s">
        <v>684</v>
      </c>
      <c r="C2630" s="6">
        <v>1</v>
      </c>
      <c r="D2630" s="6">
        <v>1</v>
      </c>
      <c r="E2630" s="46" t="str">
        <f t="shared" si="126"/>
        <v>기사임</v>
      </c>
      <c r="F2630" s="81">
        <f>IF(E2630="기사임",(COUNTIF($B$2:B2630,B2630)-COUNTIFS($B$2:B2629,B2630,$E$2:E2629,"")),"")</f>
        <v>44</v>
      </c>
      <c r="G2630" s="46" t="str">
        <f>IF(F2630=1,COUNTIF($F$1:F2630,1),"")</f>
        <v/>
      </c>
      <c r="H2630" s="46">
        <f t="shared" si="127"/>
        <v>1</v>
      </c>
      <c r="I2630" s="46" t="b">
        <f t="shared" si="128"/>
        <v>1</v>
      </c>
      <c r="J2630" s="46" t="str">
        <f>IF(I2630=FALSE,"",B2630&amp;"@"&amp;COUNTIFS($B$2:B2630,B2630,$I$2:I2630,TRUE))</f>
        <v>Malaysia@44</v>
      </c>
    </row>
    <row r="2631" spans="1:10">
      <c r="A2631" s="6" t="s">
        <v>2171</v>
      </c>
      <c r="B2631" s="6" t="s">
        <v>1271</v>
      </c>
      <c r="C2631" s="6">
        <v>1</v>
      </c>
      <c r="D2631" s="6">
        <v>2</v>
      </c>
      <c r="E2631" s="46" t="str">
        <f t="shared" si="126"/>
        <v>기사임</v>
      </c>
      <c r="F2631" s="81">
        <f>IF(E2631="기사임",(COUNTIF($B$2:B2631,B2631)-COUNTIFS($B$2:B2630,B2631,$E$2:E2630,"")),"")</f>
        <v>4</v>
      </c>
      <c r="G2631" s="46" t="str">
        <f>IF(F2631=1,COUNTIF($F$1:F2631,1),"")</f>
        <v/>
      </c>
      <c r="H2631" s="46">
        <f t="shared" si="127"/>
        <v>0</v>
      </c>
      <c r="I2631" s="46" t="b">
        <f t="shared" si="128"/>
        <v>0</v>
      </c>
      <c r="J2631" s="46" t="str">
        <f>IF(I2631=FALSE,"",B2631&amp;"@"&amp;COUNTIFS($B$2:B2631,B2631,$I$2:I2631,TRUE))</f>
        <v/>
      </c>
    </row>
    <row r="2632" spans="1:10">
      <c r="A2632" s="6" t="s">
        <v>2171</v>
      </c>
      <c r="B2632" s="6" t="s">
        <v>687</v>
      </c>
      <c r="C2632" s="6">
        <v>1</v>
      </c>
      <c r="D2632" s="6">
        <v>1</v>
      </c>
      <c r="E2632" s="46" t="str">
        <f t="shared" si="126"/>
        <v>기사임</v>
      </c>
      <c r="F2632" s="81">
        <f>IF(E2632="기사임",(COUNTIF($B$2:B2632,B2632)-COUNTIFS($B$2:B2631,B2632,$E$2:E2631,"")),"")</f>
        <v>33</v>
      </c>
      <c r="G2632" s="46" t="str">
        <f>IF(F2632=1,COUNTIF($F$1:F2632,1),"")</f>
        <v/>
      </c>
      <c r="H2632" s="46">
        <f t="shared" si="127"/>
        <v>0</v>
      </c>
      <c r="I2632" s="46" t="b">
        <f t="shared" si="128"/>
        <v>0</v>
      </c>
      <c r="J2632" s="46" t="str">
        <f>IF(I2632=FALSE,"",B2632&amp;"@"&amp;COUNTIFS($B$2:B2632,B2632,$I$2:I2632,TRUE))</f>
        <v/>
      </c>
    </row>
    <row r="2633" spans="1:10">
      <c r="A2633" s="6" t="s">
        <v>2171</v>
      </c>
      <c r="B2633" s="6" t="s">
        <v>707</v>
      </c>
      <c r="C2633" s="6">
        <v>1</v>
      </c>
      <c r="D2633" s="6">
        <v>1</v>
      </c>
      <c r="E2633" s="46" t="str">
        <f t="shared" si="126"/>
        <v>기사임</v>
      </c>
      <c r="F2633" s="81">
        <f>IF(E2633="기사임",(COUNTIF($B$2:B2633,B2633)-COUNTIFS($B$2:B2632,B2633,$E$2:E2632,"")),"")</f>
        <v>28</v>
      </c>
      <c r="G2633" s="46" t="str">
        <f>IF(F2633=1,COUNTIF($F$1:F2633,1),"")</f>
        <v/>
      </c>
      <c r="H2633" s="46">
        <f t="shared" si="127"/>
        <v>0</v>
      </c>
      <c r="I2633" s="46" t="b">
        <f t="shared" si="128"/>
        <v>0</v>
      </c>
      <c r="J2633" s="46" t="str">
        <f>IF(I2633=FALSE,"",B2633&amp;"@"&amp;COUNTIFS($B$2:B2633,B2633,$I$2:I2633,TRUE))</f>
        <v/>
      </c>
    </row>
    <row r="2634" spans="1:10">
      <c r="A2634" s="6" t="s">
        <v>2174</v>
      </c>
      <c r="B2634" s="6" t="s">
        <v>685</v>
      </c>
      <c r="C2634" s="6">
        <v>1</v>
      </c>
      <c r="D2634" s="6">
        <v>1</v>
      </c>
      <c r="E2634" s="46" t="str">
        <f t="shared" si="126"/>
        <v>기사임</v>
      </c>
      <c r="F2634" s="81">
        <f>IF(E2634="기사임",(COUNTIF($B$2:B2634,B2634)-COUNTIFS($B$2:B2633,B2634,$E$2:E2633,"")),"")</f>
        <v>56</v>
      </c>
      <c r="G2634" s="46" t="str">
        <f>IF(F2634=1,COUNTIF($F$1:F2634,1),"")</f>
        <v/>
      </c>
      <c r="H2634" s="46">
        <f t="shared" si="127"/>
        <v>0</v>
      </c>
      <c r="I2634" s="46" t="b">
        <f t="shared" si="128"/>
        <v>0</v>
      </c>
      <c r="J2634" s="46" t="str">
        <f>IF(I2634=FALSE,"",B2634&amp;"@"&amp;COUNTIFS($B$2:B2634,B2634,$I$2:I2634,TRUE))</f>
        <v/>
      </c>
    </row>
    <row r="2635" spans="1:10">
      <c r="A2635" s="6" t="s">
        <v>2174</v>
      </c>
      <c r="B2635" s="6" t="s">
        <v>677</v>
      </c>
      <c r="C2635" s="6">
        <v>1</v>
      </c>
      <c r="D2635" s="6">
        <v>1</v>
      </c>
      <c r="E2635" s="46" t="str">
        <f t="shared" si="126"/>
        <v>기사임</v>
      </c>
      <c r="F2635" s="81">
        <f>IF(E2635="기사임",(COUNTIF($B$2:B2635,B2635)-COUNTIFS($B$2:B2634,B2635,$E$2:E2634,"")),"")</f>
        <v>179</v>
      </c>
      <c r="G2635" s="46" t="str">
        <f>IF(F2635=1,COUNTIF($F$1:F2635,1),"")</f>
        <v/>
      </c>
      <c r="H2635" s="46">
        <f t="shared" si="127"/>
        <v>0</v>
      </c>
      <c r="I2635" s="46" t="b">
        <f t="shared" si="128"/>
        <v>0</v>
      </c>
      <c r="J2635" s="46" t="str">
        <f>IF(I2635=FALSE,"",B2635&amp;"@"&amp;COUNTIFS($B$2:B2635,B2635,$I$2:I2635,TRUE))</f>
        <v/>
      </c>
    </row>
    <row r="2636" spans="1:10">
      <c r="A2636" s="6" t="s">
        <v>2174</v>
      </c>
      <c r="B2636" s="6" t="s">
        <v>678</v>
      </c>
      <c r="C2636" s="6">
        <v>1</v>
      </c>
      <c r="D2636" s="6">
        <v>1</v>
      </c>
      <c r="E2636" s="46" t="str">
        <f t="shared" si="126"/>
        <v>기사임</v>
      </c>
      <c r="F2636" s="81">
        <f>IF(E2636="기사임",(COUNTIF($B$2:B2636,B2636)-COUNTIFS($B$2:B2635,B2636,$E$2:E2635,"")),"")</f>
        <v>111</v>
      </c>
      <c r="G2636" s="46" t="str">
        <f>IF(F2636=1,COUNTIF($F$1:F2636,1),"")</f>
        <v/>
      </c>
      <c r="H2636" s="46">
        <f t="shared" si="127"/>
        <v>0</v>
      </c>
      <c r="I2636" s="46" t="b">
        <f t="shared" si="128"/>
        <v>0</v>
      </c>
      <c r="J2636" s="46" t="str">
        <f>IF(I2636=FALSE,"",B2636&amp;"@"&amp;COUNTIFS($B$2:B2636,B2636,$I$2:I2636,TRUE))</f>
        <v/>
      </c>
    </row>
    <row r="2637" spans="1:10">
      <c r="A2637" s="6" t="s">
        <v>2174</v>
      </c>
      <c r="B2637" s="6" t="s">
        <v>695</v>
      </c>
      <c r="C2637" s="6">
        <v>1</v>
      </c>
      <c r="D2637" s="6">
        <v>1</v>
      </c>
      <c r="E2637" s="46" t="str">
        <f t="shared" si="126"/>
        <v>기사임</v>
      </c>
      <c r="F2637" s="81">
        <f>IF(E2637="기사임",(COUNTIF($B$2:B2637,B2637)-COUNTIFS($B$2:B2636,B2637,$E$2:E2636,"")),"")</f>
        <v>45</v>
      </c>
      <c r="G2637" s="46" t="str">
        <f>IF(F2637=1,COUNTIF($F$1:F2637,1),"")</f>
        <v/>
      </c>
      <c r="H2637" s="46">
        <f t="shared" si="127"/>
        <v>0</v>
      </c>
      <c r="I2637" s="46" t="b">
        <f t="shared" si="128"/>
        <v>0</v>
      </c>
      <c r="J2637" s="46" t="str">
        <f>IF(I2637=FALSE,"",B2637&amp;"@"&amp;COUNTIFS($B$2:B2637,B2637,$I$2:I2637,TRUE))</f>
        <v/>
      </c>
    </row>
    <row r="2638" spans="1:10">
      <c r="A2638" s="6" t="s">
        <v>2174</v>
      </c>
      <c r="B2638" s="6" t="s">
        <v>690</v>
      </c>
      <c r="C2638" s="6">
        <v>1</v>
      </c>
      <c r="D2638" s="6">
        <v>1</v>
      </c>
      <c r="E2638" s="46" t="str">
        <f t="shared" si="126"/>
        <v>기사임</v>
      </c>
      <c r="F2638" s="81">
        <f>IF(E2638="기사임",(COUNTIF($B$2:B2638,B2638)-COUNTIFS($B$2:B2637,B2638,$E$2:E2637,"")),"")</f>
        <v>100</v>
      </c>
      <c r="G2638" s="46" t="str">
        <f>IF(F2638=1,COUNTIF($F$1:F2638,1),"")</f>
        <v/>
      </c>
      <c r="H2638" s="46">
        <f t="shared" si="127"/>
        <v>0</v>
      </c>
      <c r="I2638" s="46" t="b">
        <f t="shared" si="128"/>
        <v>0</v>
      </c>
      <c r="J2638" s="46" t="str">
        <f>IF(I2638=FALSE,"",B2638&amp;"@"&amp;COUNTIFS($B$2:B2638,B2638,$I$2:I2638,TRUE))</f>
        <v/>
      </c>
    </row>
    <row r="2639" spans="1:10">
      <c r="A2639" s="6" t="s">
        <v>2281</v>
      </c>
      <c r="B2639" s="6" t="s">
        <v>722</v>
      </c>
      <c r="C2639" s="6">
        <v>1</v>
      </c>
      <c r="D2639" s="6">
        <v>1</v>
      </c>
      <c r="E2639" s="46" t="str">
        <f t="shared" si="126"/>
        <v>기사임</v>
      </c>
      <c r="F2639" s="81">
        <f>IF(E2639="기사임",(COUNTIF($B$2:B2639,B2639)-COUNTIFS($B$2:B2638,B2639,$E$2:E2638,"")),"")</f>
        <v>11</v>
      </c>
      <c r="G2639" s="46" t="str">
        <f>IF(F2639=1,COUNTIF($F$1:F2639,1),"")</f>
        <v/>
      </c>
      <c r="H2639" s="46">
        <f t="shared" si="127"/>
        <v>0</v>
      </c>
      <c r="I2639" s="46" t="b">
        <f t="shared" si="128"/>
        <v>0</v>
      </c>
      <c r="J2639" s="46" t="str">
        <f>IF(I2639=FALSE,"",B2639&amp;"@"&amp;COUNTIFS($B$2:B2639,B2639,$I$2:I2639,TRUE))</f>
        <v/>
      </c>
    </row>
    <row r="2640" spans="1:10">
      <c r="A2640" s="6" t="s">
        <v>2281</v>
      </c>
      <c r="B2640" s="6" t="s">
        <v>682</v>
      </c>
      <c r="C2640" s="6">
        <v>1</v>
      </c>
      <c r="D2640" s="6">
        <v>2</v>
      </c>
      <c r="E2640" s="46" t="str">
        <f t="shared" si="126"/>
        <v>기사임</v>
      </c>
      <c r="F2640" s="81">
        <f>IF(E2640="기사임",(COUNTIF($B$2:B2640,B2640)-COUNTIFS($B$2:B2639,B2640,$E$2:E2639,"")),"")</f>
        <v>55</v>
      </c>
      <c r="G2640" s="46" t="str">
        <f>IF(F2640=1,COUNTIF($F$1:F2640,1),"")</f>
        <v/>
      </c>
      <c r="H2640" s="46">
        <f t="shared" si="127"/>
        <v>0</v>
      </c>
      <c r="I2640" s="46" t="b">
        <f t="shared" si="128"/>
        <v>0</v>
      </c>
      <c r="J2640" s="46" t="str">
        <f>IF(I2640=FALSE,"",B2640&amp;"@"&amp;COUNTIFS($B$2:B2640,B2640,$I$2:I2640,TRUE))</f>
        <v/>
      </c>
    </row>
    <row r="2641" spans="1:10">
      <c r="A2641" s="6" t="s">
        <v>2281</v>
      </c>
      <c r="B2641" s="6" t="s">
        <v>678</v>
      </c>
      <c r="C2641" s="6">
        <v>1</v>
      </c>
      <c r="D2641" s="6">
        <v>1</v>
      </c>
      <c r="E2641" s="46" t="str">
        <f t="shared" si="126"/>
        <v>기사임</v>
      </c>
      <c r="F2641" s="81">
        <f>IF(E2641="기사임",(COUNTIF($B$2:B2641,B2641)-COUNTIFS($B$2:B2640,B2641,$E$2:E2640,"")),"")</f>
        <v>112</v>
      </c>
      <c r="G2641" s="46" t="str">
        <f>IF(F2641=1,COUNTIF($F$1:F2641,1),"")</f>
        <v/>
      </c>
      <c r="H2641" s="46">
        <f t="shared" si="127"/>
        <v>0</v>
      </c>
      <c r="I2641" s="46" t="b">
        <f t="shared" si="128"/>
        <v>0</v>
      </c>
      <c r="J2641" s="46" t="str">
        <f>IF(I2641=FALSE,"",B2641&amp;"@"&amp;COUNTIFS($B$2:B2641,B2641,$I$2:I2641,TRUE))</f>
        <v/>
      </c>
    </row>
    <row r="2642" spans="1:10">
      <c r="A2642" s="6" t="s">
        <v>2281</v>
      </c>
      <c r="B2642" s="6" t="s">
        <v>1351</v>
      </c>
      <c r="C2642" s="6">
        <v>1</v>
      </c>
      <c r="D2642" s="6">
        <v>1</v>
      </c>
      <c r="E2642" s="46" t="str">
        <f t="shared" si="126"/>
        <v>기사임</v>
      </c>
      <c r="F2642" s="81">
        <f>IF(E2642="기사임",(COUNTIF($B$2:B2642,B2642)-COUNTIFS($B$2:B2641,B2642,$E$2:E2641,"")),"")</f>
        <v>3</v>
      </c>
      <c r="G2642" s="46" t="str">
        <f>IF(F2642=1,COUNTIF($F$1:F2642,1),"")</f>
        <v/>
      </c>
      <c r="H2642" s="46">
        <f t="shared" si="127"/>
        <v>0</v>
      </c>
      <c r="I2642" s="46" t="b">
        <f t="shared" si="128"/>
        <v>0</v>
      </c>
      <c r="J2642" s="46" t="str">
        <f>IF(I2642=FALSE,"",B2642&amp;"@"&amp;COUNTIFS($B$2:B2642,B2642,$I$2:I2642,TRUE))</f>
        <v/>
      </c>
    </row>
    <row r="2643" spans="1:10">
      <c r="A2643" s="6" t="s">
        <v>2281</v>
      </c>
      <c r="B2643" s="6" t="s">
        <v>1271</v>
      </c>
      <c r="C2643" s="6">
        <v>1</v>
      </c>
      <c r="D2643" s="6">
        <v>1</v>
      </c>
      <c r="E2643" s="46" t="str">
        <f t="shared" si="126"/>
        <v>기사임</v>
      </c>
      <c r="F2643" s="81">
        <f>IF(E2643="기사임",(COUNTIF($B$2:B2643,B2643)-COUNTIFS($B$2:B2642,B2643,$E$2:E2642,"")),"")</f>
        <v>5</v>
      </c>
      <c r="G2643" s="46" t="str">
        <f>IF(F2643=1,COUNTIF($F$1:F2643,1),"")</f>
        <v/>
      </c>
      <c r="H2643" s="46">
        <f t="shared" si="127"/>
        <v>0</v>
      </c>
      <c r="I2643" s="46" t="b">
        <f t="shared" si="128"/>
        <v>0</v>
      </c>
      <c r="J2643" s="46" t="str">
        <f>IF(I2643=FALSE,"",B2643&amp;"@"&amp;COUNTIFS($B$2:B2643,B2643,$I$2:I2643,TRUE))</f>
        <v/>
      </c>
    </row>
    <row r="2644" spans="1:10">
      <c r="A2644" s="6" t="s">
        <v>2281</v>
      </c>
      <c r="B2644" s="6" t="s">
        <v>708</v>
      </c>
      <c r="C2644" s="6">
        <v>1</v>
      </c>
      <c r="D2644" s="6">
        <v>1</v>
      </c>
      <c r="E2644" s="46" t="str">
        <f t="shared" si="126"/>
        <v>기사임</v>
      </c>
      <c r="F2644" s="81">
        <f>IF(E2644="기사임",(COUNTIF($B$2:B2644,B2644)-COUNTIFS($B$2:B2643,B2644,$E$2:E2643,"")),"")</f>
        <v>14</v>
      </c>
      <c r="G2644" s="46" t="str">
        <f>IF(F2644=1,COUNTIF($F$1:F2644,1),"")</f>
        <v/>
      </c>
      <c r="H2644" s="46">
        <f t="shared" si="127"/>
        <v>0</v>
      </c>
      <c r="I2644" s="46" t="b">
        <f t="shared" si="128"/>
        <v>0</v>
      </c>
      <c r="J2644" s="46" t="str">
        <f>IF(I2644=FALSE,"",B2644&amp;"@"&amp;COUNTIFS($B$2:B2644,B2644,$I$2:I2644,TRUE))</f>
        <v/>
      </c>
    </row>
    <row r="2645" spans="1:10">
      <c r="A2645" s="6" t="s">
        <v>2281</v>
      </c>
      <c r="B2645" s="6" t="s">
        <v>698</v>
      </c>
      <c r="C2645" s="6">
        <v>1</v>
      </c>
      <c r="D2645" s="6">
        <v>1</v>
      </c>
      <c r="E2645" s="46" t="str">
        <f t="shared" si="126"/>
        <v>기사임</v>
      </c>
      <c r="F2645" s="81">
        <f>IF(E2645="기사임",(COUNTIF($B$2:B2645,B2645)-COUNTIFS($B$2:B2644,B2645,$E$2:E2644,"")),"")</f>
        <v>47</v>
      </c>
      <c r="G2645" s="46" t="str">
        <f>IF(F2645=1,COUNTIF($F$1:F2645,1),"")</f>
        <v/>
      </c>
      <c r="H2645" s="46">
        <f t="shared" si="127"/>
        <v>0</v>
      </c>
      <c r="I2645" s="46" t="b">
        <f t="shared" si="128"/>
        <v>0</v>
      </c>
      <c r="J2645" s="46" t="str">
        <f>IF(I2645=FALSE,"",B2645&amp;"@"&amp;COUNTIFS($B$2:B2645,B2645,$I$2:I2645,TRUE))</f>
        <v/>
      </c>
    </row>
    <row r="2646" spans="1:10">
      <c r="A2646" s="6" t="s">
        <v>2281</v>
      </c>
      <c r="B2646" s="6" t="s">
        <v>707</v>
      </c>
      <c r="C2646" s="6">
        <v>1</v>
      </c>
      <c r="D2646" s="6">
        <v>2</v>
      </c>
      <c r="E2646" s="46" t="str">
        <f t="shared" si="126"/>
        <v>기사임</v>
      </c>
      <c r="F2646" s="81">
        <f>IF(E2646="기사임",(COUNTIF($B$2:B2646,B2646)-COUNTIFS($B$2:B2645,B2646,$E$2:E2645,"")),"")</f>
        <v>29</v>
      </c>
      <c r="G2646" s="46" t="str">
        <f>IF(F2646=1,COUNTIF($F$1:F2646,1),"")</f>
        <v/>
      </c>
      <c r="H2646" s="46">
        <f t="shared" si="127"/>
        <v>0</v>
      </c>
      <c r="I2646" s="46" t="b">
        <f t="shared" si="128"/>
        <v>0</v>
      </c>
      <c r="J2646" s="46" t="str">
        <f>IF(I2646=FALSE,"",B2646&amp;"@"&amp;COUNTIFS($B$2:B2646,B2646,$I$2:I2646,TRUE))</f>
        <v/>
      </c>
    </row>
    <row r="2647" spans="1:10">
      <c r="A2647" s="6" t="s">
        <v>2281</v>
      </c>
      <c r="B2647" s="6" t="s">
        <v>690</v>
      </c>
      <c r="C2647" s="6">
        <v>1</v>
      </c>
      <c r="D2647" s="6">
        <v>1</v>
      </c>
      <c r="E2647" s="46" t="str">
        <f t="shared" si="126"/>
        <v>기사임</v>
      </c>
      <c r="F2647" s="81">
        <f>IF(E2647="기사임",(COUNTIF($B$2:B2647,B2647)-COUNTIFS($B$2:B2646,B2647,$E$2:E2646,"")),"")</f>
        <v>101</v>
      </c>
      <c r="G2647" s="46" t="str">
        <f>IF(F2647=1,COUNTIF($F$1:F2647,1),"")</f>
        <v/>
      </c>
      <c r="H2647" s="46">
        <f t="shared" si="127"/>
        <v>0</v>
      </c>
      <c r="I2647" s="46" t="b">
        <f t="shared" si="128"/>
        <v>0</v>
      </c>
      <c r="J2647" s="46" t="str">
        <f>IF(I2647=FALSE,"",B2647&amp;"@"&amp;COUNTIFS($B$2:B2647,B2647,$I$2:I2647,TRUE))</f>
        <v/>
      </c>
    </row>
    <row r="2648" spans="1:10">
      <c r="A2648" s="6" t="s">
        <v>2283</v>
      </c>
      <c r="B2648" s="6" t="s">
        <v>2076</v>
      </c>
      <c r="C2648" s="6">
        <v>1</v>
      </c>
      <c r="D2648" s="6">
        <v>1</v>
      </c>
      <c r="E2648" s="46" t="str">
        <f t="shared" si="126"/>
        <v>기사임</v>
      </c>
      <c r="F2648" s="81">
        <f>IF(E2648="기사임",(COUNTIF($B$2:B2648,B2648)-COUNTIFS($B$2:B2647,B2648,$E$2:E2647,"")),"")</f>
        <v>5</v>
      </c>
      <c r="G2648" s="46" t="str">
        <f>IF(F2648=1,COUNTIF($F$1:F2648,1),"")</f>
        <v/>
      </c>
      <c r="H2648" s="46">
        <f t="shared" si="127"/>
        <v>0</v>
      </c>
      <c r="I2648" s="46" t="b">
        <f t="shared" si="128"/>
        <v>0</v>
      </c>
      <c r="J2648" s="46" t="str">
        <f>IF(I2648=FALSE,"",B2648&amp;"@"&amp;COUNTIFS($B$2:B2648,B2648,$I$2:I2648,TRUE))</f>
        <v/>
      </c>
    </row>
    <row r="2649" spans="1:10">
      <c r="A2649" s="6" t="s">
        <v>2283</v>
      </c>
      <c r="B2649" s="6" t="s">
        <v>689</v>
      </c>
      <c r="C2649" s="6">
        <v>1</v>
      </c>
      <c r="D2649" s="6">
        <v>2</v>
      </c>
      <c r="E2649" s="46" t="str">
        <f t="shared" si="126"/>
        <v>기사임</v>
      </c>
      <c r="F2649" s="81">
        <f>IF(E2649="기사임",(COUNTIF($B$2:B2649,B2649)-COUNTIFS($B$2:B2648,B2649,$E$2:E2648,"")),"")</f>
        <v>32</v>
      </c>
      <c r="G2649" s="46" t="str">
        <f>IF(F2649=1,COUNTIF($F$1:F2649,1),"")</f>
        <v/>
      </c>
      <c r="H2649" s="46">
        <f t="shared" si="127"/>
        <v>0</v>
      </c>
      <c r="I2649" s="46" t="b">
        <f t="shared" si="128"/>
        <v>0</v>
      </c>
      <c r="J2649" s="46" t="str">
        <f>IF(I2649=FALSE,"",B2649&amp;"@"&amp;COUNTIFS($B$2:B2649,B2649,$I$2:I2649,TRUE))</f>
        <v/>
      </c>
    </row>
    <row r="2650" spans="1:10">
      <c r="A2650" s="6" t="s">
        <v>2283</v>
      </c>
      <c r="B2650" s="6" t="s">
        <v>687</v>
      </c>
      <c r="C2650" s="6">
        <v>1</v>
      </c>
      <c r="D2650" s="6">
        <v>2</v>
      </c>
      <c r="E2650" s="46" t="str">
        <f t="shared" si="126"/>
        <v>기사임</v>
      </c>
      <c r="F2650" s="81">
        <f>IF(E2650="기사임",(COUNTIF($B$2:B2650,B2650)-COUNTIFS($B$2:B2649,B2650,$E$2:E2649,"")),"")</f>
        <v>34</v>
      </c>
      <c r="G2650" s="46" t="str">
        <f>IF(F2650=1,COUNTIF($F$1:F2650,1),"")</f>
        <v/>
      </c>
      <c r="H2650" s="46">
        <f t="shared" si="127"/>
        <v>0</v>
      </c>
      <c r="I2650" s="46" t="b">
        <f t="shared" si="128"/>
        <v>0</v>
      </c>
      <c r="J2650" s="46" t="str">
        <f>IF(I2650=FALSE,"",B2650&amp;"@"&amp;COUNTIFS($B$2:B2650,B2650,$I$2:I2650,TRUE))</f>
        <v/>
      </c>
    </row>
    <row r="2651" spans="1:10">
      <c r="A2651" s="6" t="s">
        <v>2279</v>
      </c>
      <c r="B2651" s="6" t="s">
        <v>1450</v>
      </c>
      <c r="C2651" s="6">
        <v>1</v>
      </c>
      <c r="D2651" s="6">
        <v>2</v>
      </c>
      <c r="E2651" s="46" t="str">
        <f t="shared" si="126"/>
        <v>기사임</v>
      </c>
      <c r="F2651" s="81">
        <f>IF(E2651="기사임",(COUNTIF($B$2:B2651,B2651)-COUNTIFS($B$2:B2650,B2651,$E$2:E2650,"")),"")</f>
        <v>3</v>
      </c>
      <c r="G2651" s="46" t="str">
        <f>IF(F2651=1,COUNTIF($F$1:F2651,1),"")</f>
        <v/>
      </c>
      <c r="H2651" s="46">
        <f t="shared" si="127"/>
        <v>0</v>
      </c>
      <c r="I2651" s="46" t="b">
        <f t="shared" si="128"/>
        <v>0</v>
      </c>
      <c r="J2651" s="46" t="str">
        <f>IF(I2651=FALSE,"",B2651&amp;"@"&amp;COUNTIFS($B$2:B2651,B2651,$I$2:I2651,TRUE))</f>
        <v/>
      </c>
    </row>
    <row r="2652" spans="1:10">
      <c r="A2652" s="6" t="s">
        <v>2279</v>
      </c>
      <c r="B2652" s="6" t="s">
        <v>731</v>
      </c>
      <c r="C2652" s="6">
        <v>1</v>
      </c>
      <c r="D2652" s="6">
        <v>2</v>
      </c>
      <c r="E2652" s="46" t="str">
        <f t="shared" si="126"/>
        <v>기사임</v>
      </c>
      <c r="F2652" s="81">
        <f>IF(E2652="기사임",(COUNTIF($B$2:B2652,B2652)-COUNTIFS($B$2:B2651,B2652,$E$2:E2651,"")),"")</f>
        <v>8</v>
      </c>
      <c r="G2652" s="46" t="str">
        <f>IF(F2652=1,COUNTIF($F$1:F2652,1),"")</f>
        <v/>
      </c>
      <c r="H2652" s="46">
        <f t="shared" si="127"/>
        <v>0</v>
      </c>
      <c r="I2652" s="46" t="b">
        <f t="shared" si="128"/>
        <v>0</v>
      </c>
      <c r="J2652" s="46" t="str">
        <f>IF(I2652=FALSE,"",B2652&amp;"@"&amp;COUNTIFS($B$2:B2652,B2652,$I$2:I2652,TRUE))</f>
        <v/>
      </c>
    </row>
    <row r="2653" spans="1:10">
      <c r="A2653" s="6" t="s">
        <v>2279</v>
      </c>
      <c r="B2653" s="6" t="s">
        <v>704</v>
      </c>
      <c r="C2653" s="6">
        <v>1</v>
      </c>
      <c r="D2653" s="6">
        <v>1</v>
      </c>
      <c r="E2653" s="46" t="str">
        <f t="shared" si="126"/>
        <v>기사임</v>
      </c>
      <c r="F2653" s="81">
        <f>IF(E2653="기사임",(COUNTIF($B$2:B2653,B2653)-COUNTIFS($B$2:B2652,B2653,$E$2:E2652,"")),"")</f>
        <v>20</v>
      </c>
      <c r="G2653" s="46" t="str">
        <f>IF(F2653=1,COUNTIF($F$1:F2653,1),"")</f>
        <v/>
      </c>
      <c r="H2653" s="46">
        <f t="shared" si="127"/>
        <v>0</v>
      </c>
      <c r="I2653" s="46" t="b">
        <f t="shared" si="128"/>
        <v>0</v>
      </c>
      <c r="J2653" s="46" t="str">
        <f>IF(I2653=FALSE,"",B2653&amp;"@"&amp;COUNTIFS($B$2:B2653,B2653,$I$2:I2653,TRUE))</f>
        <v/>
      </c>
    </row>
    <row r="2654" spans="1:10">
      <c r="A2654" s="6" t="s">
        <v>2279</v>
      </c>
      <c r="B2654" s="6" t="s">
        <v>1266</v>
      </c>
      <c r="C2654" s="6">
        <v>1</v>
      </c>
      <c r="D2654" s="6">
        <v>2</v>
      </c>
      <c r="E2654" s="46" t="str">
        <f t="shared" si="126"/>
        <v>기사임</v>
      </c>
      <c r="F2654" s="81">
        <f>IF(E2654="기사임",(COUNTIF($B$2:B2654,B2654)-COUNTIFS($B$2:B2653,B2654,$E$2:E2653,"")),"")</f>
        <v>3</v>
      </c>
      <c r="G2654" s="46" t="str">
        <f>IF(F2654=1,COUNTIF($F$1:F2654,1),"")</f>
        <v/>
      </c>
      <c r="H2654" s="46">
        <f t="shared" si="127"/>
        <v>0</v>
      </c>
      <c r="I2654" s="46" t="b">
        <f t="shared" si="128"/>
        <v>0</v>
      </c>
      <c r="J2654" s="46" t="str">
        <f>IF(I2654=FALSE,"",B2654&amp;"@"&amp;COUNTIFS($B$2:B2654,B2654,$I$2:I2654,TRUE))</f>
        <v/>
      </c>
    </row>
    <row r="2655" spans="1:10">
      <c r="A2655" s="6" t="s">
        <v>2279</v>
      </c>
      <c r="B2655" s="6" t="s">
        <v>718</v>
      </c>
      <c r="C2655" s="6">
        <v>1</v>
      </c>
      <c r="D2655" s="6">
        <v>1</v>
      </c>
      <c r="E2655" s="46" t="str">
        <f t="shared" si="126"/>
        <v>기사임</v>
      </c>
      <c r="F2655" s="81">
        <f>IF(E2655="기사임",(COUNTIF($B$2:B2655,B2655)-COUNTIFS($B$2:B2654,B2655,$E$2:E2654,"")),"")</f>
        <v>12</v>
      </c>
      <c r="G2655" s="46" t="str">
        <f>IF(F2655=1,COUNTIF($F$1:F2655,1),"")</f>
        <v/>
      </c>
      <c r="H2655" s="46">
        <f t="shared" si="127"/>
        <v>0</v>
      </c>
      <c r="I2655" s="46" t="b">
        <f t="shared" si="128"/>
        <v>0</v>
      </c>
      <c r="J2655" s="46" t="str">
        <f>IF(I2655=FALSE,"",B2655&amp;"@"&amp;COUNTIFS($B$2:B2655,B2655,$I$2:I2655,TRUE))</f>
        <v/>
      </c>
    </row>
    <row r="2656" spans="1:10">
      <c r="A2656" s="6" t="s">
        <v>2279</v>
      </c>
      <c r="B2656" s="6" t="s">
        <v>720</v>
      </c>
      <c r="C2656" s="6">
        <v>1</v>
      </c>
      <c r="D2656" s="6">
        <v>1</v>
      </c>
      <c r="E2656" s="46" t="str">
        <f t="shared" si="126"/>
        <v>기사임</v>
      </c>
      <c r="F2656" s="81">
        <f>IF(E2656="기사임",(COUNTIF($B$2:B2656,B2656)-COUNTIFS($B$2:B2655,B2656,$E$2:E2655,"")),"")</f>
        <v>10</v>
      </c>
      <c r="G2656" s="46" t="str">
        <f>IF(F2656=1,COUNTIF($F$1:F2656,1),"")</f>
        <v/>
      </c>
      <c r="H2656" s="46">
        <f t="shared" si="127"/>
        <v>0</v>
      </c>
      <c r="I2656" s="46" t="b">
        <f t="shared" si="128"/>
        <v>0</v>
      </c>
      <c r="J2656" s="46" t="str">
        <f>IF(I2656=FALSE,"",B2656&amp;"@"&amp;COUNTIFS($B$2:B2656,B2656,$I$2:I2656,TRUE))</f>
        <v/>
      </c>
    </row>
    <row r="2657" spans="1:10">
      <c r="A2657" s="6" t="s">
        <v>2279</v>
      </c>
      <c r="B2657" s="6" t="s">
        <v>1658</v>
      </c>
      <c r="C2657" s="6">
        <v>1</v>
      </c>
      <c r="D2657" s="6">
        <v>1</v>
      </c>
      <c r="E2657" s="46" t="str">
        <f t="shared" si="126"/>
        <v>기사임</v>
      </c>
      <c r="F2657" s="81">
        <f>IF(E2657="기사임",(COUNTIF($B$2:B2657,B2657)-COUNTIFS($B$2:B2656,B2657,$E$2:E2656,"")),"")</f>
        <v>2</v>
      </c>
      <c r="G2657" s="46" t="str">
        <f>IF(F2657=1,COUNTIF($F$1:F2657,1),"")</f>
        <v/>
      </c>
      <c r="H2657" s="46">
        <f t="shared" si="127"/>
        <v>0</v>
      </c>
      <c r="I2657" s="46" t="b">
        <f t="shared" si="128"/>
        <v>0</v>
      </c>
      <c r="J2657" s="46" t="str">
        <f>IF(I2657=FALSE,"",B2657&amp;"@"&amp;COUNTIFS($B$2:B2657,B2657,$I$2:I2657,TRUE))</f>
        <v/>
      </c>
    </row>
    <row r="2658" spans="1:10">
      <c r="A2658" s="6" t="s">
        <v>2279</v>
      </c>
      <c r="B2658" s="6" t="s">
        <v>727</v>
      </c>
      <c r="C2658" s="6">
        <v>1</v>
      </c>
      <c r="D2658" s="6">
        <v>2</v>
      </c>
      <c r="E2658" s="46" t="str">
        <f t="shared" si="126"/>
        <v>기사임</v>
      </c>
      <c r="F2658" s="81">
        <f>IF(E2658="기사임",(COUNTIF($B$2:B2658,B2658)-COUNTIFS($B$2:B2657,B2658,$E$2:E2657,"")),"")</f>
        <v>4</v>
      </c>
      <c r="G2658" s="46" t="str">
        <f>IF(F2658=1,COUNTIF($F$1:F2658,1),"")</f>
        <v/>
      </c>
      <c r="H2658" s="46">
        <f t="shared" si="127"/>
        <v>0</v>
      </c>
      <c r="I2658" s="46" t="b">
        <f t="shared" si="128"/>
        <v>0</v>
      </c>
      <c r="J2658" s="46" t="str">
        <f>IF(I2658=FALSE,"",B2658&amp;"@"&amp;COUNTIFS($B$2:B2658,B2658,$I$2:I2658,TRUE))</f>
        <v/>
      </c>
    </row>
    <row r="2659" spans="1:10">
      <c r="A2659" s="6" t="s">
        <v>2279</v>
      </c>
      <c r="B2659" s="6" t="s">
        <v>709</v>
      </c>
      <c r="C2659" s="6">
        <v>1</v>
      </c>
      <c r="D2659" s="6">
        <v>2</v>
      </c>
      <c r="E2659" s="46" t="str">
        <f t="shared" si="126"/>
        <v>기사임</v>
      </c>
      <c r="F2659" s="81">
        <f>IF(E2659="기사임",(COUNTIF($B$2:B2659,B2659)-COUNTIFS($B$2:B2658,B2659,$E$2:E2658,"")),"")</f>
        <v>15</v>
      </c>
      <c r="G2659" s="46" t="str">
        <f>IF(F2659=1,COUNTIF($F$1:F2659,1),"")</f>
        <v/>
      </c>
      <c r="H2659" s="46">
        <f t="shared" si="127"/>
        <v>0</v>
      </c>
      <c r="I2659" s="46" t="b">
        <f t="shared" si="128"/>
        <v>0</v>
      </c>
      <c r="J2659" s="46" t="str">
        <f>IF(I2659=FALSE,"",B2659&amp;"@"&amp;COUNTIFS($B$2:B2659,B2659,$I$2:I2659,TRUE))</f>
        <v/>
      </c>
    </row>
    <row r="2660" spans="1:10">
      <c r="A2660" s="6" t="s">
        <v>2279</v>
      </c>
      <c r="B2660" s="6" t="s">
        <v>696</v>
      </c>
      <c r="C2660" s="6">
        <v>1</v>
      </c>
      <c r="D2660" s="6">
        <v>1</v>
      </c>
      <c r="E2660" s="46" t="str">
        <f t="shared" si="126"/>
        <v>기사임</v>
      </c>
      <c r="F2660" s="81">
        <f>IF(E2660="기사임",(COUNTIF($B$2:B2660,B2660)-COUNTIFS($B$2:B2659,B2660,$E$2:E2659,"")),"")</f>
        <v>14</v>
      </c>
      <c r="G2660" s="46" t="str">
        <f>IF(F2660=1,COUNTIF($F$1:F2660,1),"")</f>
        <v/>
      </c>
      <c r="H2660" s="46">
        <f t="shared" si="127"/>
        <v>0</v>
      </c>
      <c r="I2660" s="46" t="b">
        <f t="shared" si="128"/>
        <v>0</v>
      </c>
      <c r="J2660" s="46" t="str">
        <f>IF(I2660=FALSE,"",B2660&amp;"@"&amp;COUNTIFS($B$2:B2660,B2660,$I$2:I2660,TRUE))</f>
        <v/>
      </c>
    </row>
    <row r="2661" spans="1:10">
      <c r="A2661" s="6" t="s">
        <v>2280</v>
      </c>
      <c r="B2661" s="6" t="s">
        <v>1225</v>
      </c>
      <c r="C2661" s="6">
        <v>1</v>
      </c>
      <c r="D2661" s="6">
        <v>1</v>
      </c>
      <c r="E2661" s="46" t="str">
        <f t="shared" si="126"/>
        <v>기사임</v>
      </c>
      <c r="F2661" s="81">
        <f>IF(E2661="기사임",(COUNTIF($B$2:B2661,B2661)-COUNTIFS($B$2:B2660,B2661,$E$2:E2660,"")),"")</f>
        <v>3</v>
      </c>
      <c r="G2661" s="46" t="str">
        <f>IF(F2661=1,COUNTIF($F$1:F2661,1),"")</f>
        <v/>
      </c>
      <c r="H2661" s="46">
        <f t="shared" si="127"/>
        <v>0</v>
      </c>
      <c r="I2661" s="46" t="b">
        <f t="shared" si="128"/>
        <v>0</v>
      </c>
      <c r="J2661" s="46" t="str">
        <f>IF(I2661=FALSE,"",B2661&amp;"@"&amp;COUNTIFS($B$2:B2661,B2661,$I$2:I2661,TRUE))</f>
        <v/>
      </c>
    </row>
    <row r="2662" spans="1:10">
      <c r="A2662" s="6" t="s">
        <v>2280</v>
      </c>
      <c r="B2662" s="6" t="s">
        <v>722</v>
      </c>
      <c r="C2662" s="6">
        <v>1</v>
      </c>
      <c r="D2662" s="6">
        <v>1</v>
      </c>
      <c r="E2662" s="46" t="str">
        <f t="shared" si="126"/>
        <v>기사임</v>
      </c>
      <c r="F2662" s="81">
        <f>IF(E2662="기사임",(COUNTIF($B$2:B2662,B2662)-COUNTIFS($B$2:B2661,B2662,$E$2:E2661,"")),"")</f>
        <v>12</v>
      </c>
      <c r="G2662" s="46" t="str">
        <f>IF(F2662=1,COUNTIF($F$1:F2662,1),"")</f>
        <v/>
      </c>
      <c r="H2662" s="46">
        <f t="shared" si="127"/>
        <v>0</v>
      </c>
      <c r="I2662" s="46" t="b">
        <f t="shared" si="128"/>
        <v>0</v>
      </c>
      <c r="J2662" s="46" t="str">
        <f>IF(I2662=FALSE,"",B2662&amp;"@"&amp;COUNTIFS($B$2:B2662,B2662,$I$2:I2662,TRUE))</f>
        <v/>
      </c>
    </row>
    <row r="2663" spans="1:10">
      <c r="A2663" s="6" t="s">
        <v>2280</v>
      </c>
      <c r="B2663" s="6" t="s">
        <v>732</v>
      </c>
      <c r="C2663" s="6">
        <v>1</v>
      </c>
      <c r="D2663" s="6">
        <v>1</v>
      </c>
      <c r="E2663" s="46" t="str">
        <f t="shared" si="126"/>
        <v>기사임</v>
      </c>
      <c r="F2663" s="81">
        <f>IF(E2663="기사임",(COUNTIF($B$2:B2663,B2663)-COUNTIFS($B$2:B2662,B2663,$E$2:E2662,"")),"")</f>
        <v>6</v>
      </c>
      <c r="G2663" s="46" t="str">
        <f>IF(F2663=1,COUNTIF($F$1:F2663,1),"")</f>
        <v/>
      </c>
      <c r="H2663" s="46">
        <f t="shared" si="127"/>
        <v>0</v>
      </c>
      <c r="I2663" s="46" t="b">
        <f t="shared" si="128"/>
        <v>0</v>
      </c>
      <c r="J2663" s="46" t="str">
        <f>IF(I2663=FALSE,"",B2663&amp;"@"&amp;COUNTIFS($B$2:B2663,B2663,$I$2:I2663,TRUE))</f>
        <v/>
      </c>
    </row>
    <row r="2664" spans="1:10">
      <c r="A2664" s="6" t="s">
        <v>2280</v>
      </c>
      <c r="B2664" s="6" t="s">
        <v>719</v>
      </c>
      <c r="C2664" s="6">
        <v>1</v>
      </c>
      <c r="D2664" s="6">
        <v>1</v>
      </c>
      <c r="E2664" s="46" t="str">
        <f t="shared" si="126"/>
        <v>기사임</v>
      </c>
      <c r="F2664" s="81">
        <f>IF(E2664="기사임",(COUNTIF($B$2:B2664,B2664)-COUNTIFS($B$2:B2663,B2664,$E$2:E2663,"")),"")</f>
        <v>6</v>
      </c>
      <c r="G2664" s="46" t="str">
        <f>IF(F2664=1,COUNTIF($F$1:F2664,1),"")</f>
        <v/>
      </c>
      <c r="H2664" s="46">
        <f t="shared" si="127"/>
        <v>0</v>
      </c>
      <c r="I2664" s="46" t="b">
        <f t="shared" si="128"/>
        <v>0</v>
      </c>
      <c r="J2664" s="46" t="str">
        <f>IF(I2664=FALSE,"",B2664&amp;"@"&amp;COUNTIFS($B$2:B2664,B2664,$I$2:I2664,TRUE))</f>
        <v/>
      </c>
    </row>
    <row r="2665" spans="1:10">
      <c r="A2665" s="6" t="s">
        <v>2280</v>
      </c>
      <c r="B2665" s="6" t="s">
        <v>724</v>
      </c>
      <c r="C2665" s="6">
        <v>1</v>
      </c>
      <c r="D2665" s="6">
        <v>1</v>
      </c>
      <c r="E2665" s="46" t="str">
        <f t="shared" si="126"/>
        <v>기사임</v>
      </c>
      <c r="F2665" s="81">
        <f>IF(E2665="기사임",(COUNTIF($B$2:B2665,B2665)-COUNTIFS($B$2:B2664,B2665,$E$2:E2664,"")),"")</f>
        <v>3</v>
      </c>
      <c r="G2665" s="46" t="str">
        <f>IF(F2665=1,COUNTIF($F$1:F2665,1),"")</f>
        <v/>
      </c>
      <c r="H2665" s="46">
        <f t="shared" si="127"/>
        <v>0</v>
      </c>
      <c r="I2665" s="46" t="b">
        <f t="shared" si="128"/>
        <v>0</v>
      </c>
      <c r="J2665" s="46" t="str">
        <f>IF(I2665=FALSE,"",B2665&amp;"@"&amp;COUNTIFS($B$2:B2665,B2665,$I$2:I2665,TRUE))</f>
        <v/>
      </c>
    </row>
    <row r="2666" spans="1:10">
      <c r="A2666" s="6" t="s">
        <v>2280</v>
      </c>
      <c r="B2666" s="6" t="s">
        <v>689</v>
      </c>
      <c r="C2666" s="6">
        <v>1</v>
      </c>
      <c r="D2666" s="6">
        <v>1</v>
      </c>
      <c r="E2666" s="46" t="str">
        <f t="shared" si="126"/>
        <v>기사임</v>
      </c>
      <c r="F2666" s="81">
        <f>IF(E2666="기사임",(COUNTIF($B$2:B2666,B2666)-COUNTIFS($B$2:B2665,B2666,$E$2:E2665,"")),"")</f>
        <v>33</v>
      </c>
      <c r="G2666" s="46" t="str">
        <f>IF(F2666=1,COUNTIF($F$1:F2666,1),"")</f>
        <v/>
      </c>
      <c r="H2666" s="46">
        <f t="shared" si="127"/>
        <v>0</v>
      </c>
      <c r="I2666" s="46" t="b">
        <f t="shared" si="128"/>
        <v>0</v>
      </c>
      <c r="J2666" s="46" t="str">
        <f>IF(I2666=FALSE,"",B2666&amp;"@"&amp;COUNTIFS($B$2:B2666,B2666,$I$2:I2666,TRUE))</f>
        <v/>
      </c>
    </row>
    <row r="2667" spans="1:10">
      <c r="A2667" s="6" t="s">
        <v>2280</v>
      </c>
      <c r="B2667" s="6" t="s">
        <v>716</v>
      </c>
      <c r="C2667" s="6">
        <v>1</v>
      </c>
      <c r="D2667" s="6">
        <v>2</v>
      </c>
      <c r="E2667" s="46" t="str">
        <f t="shared" si="126"/>
        <v>기사임</v>
      </c>
      <c r="F2667" s="81">
        <f>IF(E2667="기사임",(COUNTIF($B$2:B2667,B2667)-COUNTIFS($B$2:B2666,B2667,$E$2:E2666,"")),"")</f>
        <v>7</v>
      </c>
      <c r="G2667" s="46" t="str">
        <f>IF(F2667=1,COUNTIF($F$1:F2667,1),"")</f>
        <v/>
      </c>
      <c r="H2667" s="46">
        <f t="shared" si="127"/>
        <v>0</v>
      </c>
      <c r="I2667" s="46" t="b">
        <f t="shared" si="128"/>
        <v>0</v>
      </c>
      <c r="J2667" s="46" t="str">
        <f>IF(I2667=FALSE,"",B2667&amp;"@"&amp;COUNTIFS($B$2:B2667,B2667,$I$2:I2667,TRUE))</f>
        <v/>
      </c>
    </row>
    <row r="2668" spans="1:10">
      <c r="A2668" s="6" t="s">
        <v>2280</v>
      </c>
      <c r="B2668" s="6" t="s">
        <v>718</v>
      </c>
      <c r="C2668" s="6">
        <v>1</v>
      </c>
      <c r="D2668" s="6">
        <v>1</v>
      </c>
      <c r="E2668" s="46" t="str">
        <f t="shared" si="126"/>
        <v>기사임</v>
      </c>
      <c r="F2668" s="81">
        <f>IF(E2668="기사임",(COUNTIF($B$2:B2668,B2668)-COUNTIFS($B$2:B2667,B2668,$E$2:E2667,"")),"")</f>
        <v>13</v>
      </c>
      <c r="G2668" s="46" t="str">
        <f>IF(F2668=1,COUNTIF($F$1:F2668,1),"")</f>
        <v/>
      </c>
      <c r="H2668" s="46">
        <f t="shared" si="127"/>
        <v>0</v>
      </c>
      <c r="I2668" s="46" t="b">
        <f t="shared" si="128"/>
        <v>0</v>
      </c>
      <c r="J2668" s="46" t="str">
        <f>IF(I2668=FALSE,"",B2668&amp;"@"&amp;COUNTIFS($B$2:B2668,B2668,$I$2:I2668,TRUE))</f>
        <v/>
      </c>
    </row>
    <row r="2669" spans="1:10">
      <c r="A2669" s="6" t="s">
        <v>2280</v>
      </c>
      <c r="B2669" s="6" t="s">
        <v>1271</v>
      </c>
      <c r="C2669" s="6">
        <v>1</v>
      </c>
      <c r="D2669" s="6">
        <v>1</v>
      </c>
      <c r="E2669" s="46" t="str">
        <f t="shared" si="126"/>
        <v>기사임</v>
      </c>
      <c r="F2669" s="81">
        <f>IF(E2669="기사임",(COUNTIF($B$2:B2669,B2669)-COUNTIFS($B$2:B2668,B2669,$E$2:E2668,"")),"")</f>
        <v>6</v>
      </c>
      <c r="G2669" s="46" t="str">
        <f>IF(F2669=1,COUNTIF($F$1:F2669,1),"")</f>
        <v/>
      </c>
      <c r="H2669" s="46">
        <f t="shared" si="127"/>
        <v>0</v>
      </c>
      <c r="I2669" s="46" t="b">
        <f t="shared" si="128"/>
        <v>0</v>
      </c>
      <c r="J2669" s="46" t="str">
        <f>IF(I2669=FALSE,"",B2669&amp;"@"&amp;COUNTIFS($B$2:B2669,B2669,$I$2:I2669,TRUE))</f>
        <v/>
      </c>
    </row>
    <row r="2670" spans="1:10">
      <c r="A2670" s="6" t="s">
        <v>2280</v>
      </c>
      <c r="B2670" s="6" t="s">
        <v>728</v>
      </c>
      <c r="C2670" s="6">
        <v>1</v>
      </c>
      <c r="D2670" s="6">
        <v>1</v>
      </c>
      <c r="E2670" s="46" t="str">
        <f t="shared" si="126"/>
        <v>기사임</v>
      </c>
      <c r="F2670" s="81">
        <f>IF(E2670="기사임",(COUNTIF($B$2:B2670,B2670)-COUNTIFS($B$2:B2669,B2670,$E$2:E2669,"")),"")</f>
        <v>5</v>
      </c>
      <c r="G2670" s="46" t="str">
        <f>IF(F2670=1,COUNTIF($F$1:F2670,1),"")</f>
        <v/>
      </c>
      <c r="H2670" s="46">
        <f t="shared" si="127"/>
        <v>0</v>
      </c>
      <c r="I2670" s="46" t="b">
        <f t="shared" si="128"/>
        <v>0</v>
      </c>
      <c r="J2670" s="46" t="str">
        <f>IF(I2670=FALSE,"",B2670&amp;"@"&amp;COUNTIFS($B$2:B2670,B2670,$I$2:I2670,TRUE))</f>
        <v/>
      </c>
    </row>
    <row r="2671" spans="1:10">
      <c r="A2671" s="6" t="s">
        <v>2280</v>
      </c>
      <c r="B2671" s="6" t="s">
        <v>708</v>
      </c>
      <c r="C2671" s="6">
        <v>1</v>
      </c>
      <c r="D2671" s="6">
        <v>1</v>
      </c>
      <c r="E2671" s="46" t="str">
        <f t="shared" si="126"/>
        <v>기사임</v>
      </c>
      <c r="F2671" s="81">
        <f>IF(E2671="기사임",(COUNTIF($B$2:B2671,B2671)-COUNTIFS($B$2:B2670,B2671,$E$2:E2670,"")),"")</f>
        <v>15</v>
      </c>
      <c r="G2671" s="46" t="str">
        <f>IF(F2671=1,COUNTIF($F$1:F2671,1),"")</f>
        <v/>
      </c>
      <c r="H2671" s="46">
        <f t="shared" si="127"/>
        <v>0</v>
      </c>
      <c r="I2671" s="46" t="b">
        <f t="shared" si="128"/>
        <v>0</v>
      </c>
      <c r="J2671" s="46" t="str">
        <f>IF(I2671=FALSE,"",B2671&amp;"@"&amp;COUNTIFS($B$2:B2671,B2671,$I$2:I2671,TRUE))</f>
        <v/>
      </c>
    </row>
    <row r="2672" spans="1:10">
      <c r="A2672" s="6" t="s">
        <v>2280</v>
      </c>
      <c r="B2672" s="6" t="s">
        <v>1658</v>
      </c>
      <c r="C2672" s="6">
        <v>1</v>
      </c>
      <c r="D2672" s="6">
        <v>2</v>
      </c>
      <c r="E2672" s="46" t="str">
        <f t="shared" si="126"/>
        <v>기사임</v>
      </c>
      <c r="F2672" s="81">
        <f>IF(E2672="기사임",(COUNTIF($B$2:B2672,B2672)-COUNTIFS($B$2:B2671,B2672,$E$2:E2671,"")),"")</f>
        <v>3</v>
      </c>
      <c r="G2672" s="46" t="str">
        <f>IF(F2672=1,COUNTIF($F$1:F2672,1),"")</f>
        <v/>
      </c>
      <c r="H2672" s="46">
        <f t="shared" si="127"/>
        <v>0</v>
      </c>
      <c r="I2672" s="46" t="b">
        <f t="shared" si="128"/>
        <v>0</v>
      </c>
      <c r="J2672" s="46" t="str">
        <f>IF(I2672=FALSE,"",B2672&amp;"@"&amp;COUNTIFS($B$2:B2672,B2672,$I$2:I2672,TRUE))</f>
        <v/>
      </c>
    </row>
    <row r="2673" spans="1:10">
      <c r="A2673" s="6" t="s">
        <v>2280</v>
      </c>
      <c r="B2673" s="6" t="s">
        <v>727</v>
      </c>
      <c r="C2673" s="6">
        <v>1</v>
      </c>
      <c r="D2673" s="6">
        <v>1</v>
      </c>
      <c r="E2673" s="46" t="str">
        <f t="shared" si="126"/>
        <v>기사임</v>
      </c>
      <c r="F2673" s="81">
        <f>IF(E2673="기사임",(COUNTIF($B$2:B2673,B2673)-COUNTIFS($B$2:B2672,B2673,$E$2:E2672,"")),"")</f>
        <v>5</v>
      </c>
      <c r="G2673" s="46" t="str">
        <f>IF(F2673=1,COUNTIF($F$1:F2673,1),"")</f>
        <v/>
      </c>
      <c r="H2673" s="46">
        <f t="shared" si="127"/>
        <v>0</v>
      </c>
      <c r="I2673" s="46" t="b">
        <f t="shared" si="128"/>
        <v>0</v>
      </c>
      <c r="J2673" s="46" t="str">
        <f>IF(I2673=FALSE,"",B2673&amp;"@"&amp;COUNTIFS($B$2:B2673,B2673,$I$2:I2673,TRUE))</f>
        <v/>
      </c>
    </row>
    <row r="2674" spans="1:10">
      <c r="A2674" s="6" t="s">
        <v>2280</v>
      </c>
      <c r="B2674" s="6" t="s">
        <v>1378</v>
      </c>
      <c r="C2674" s="6">
        <v>1</v>
      </c>
      <c r="D2674" s="6">
        <v>1</v>
      </c>
      <c r="E2674" s="46" t="str">
        <f t="shared" si="126"/>
        <v>기사임</v>
      </c>
      <c r="F2674" s="81">
        <f>IF(E2674="기사임",(COUNTIF($B$2:B2674,B2674)-COUNTIFS($B$2:B2673,B2674,$E$2:E2673,"")),"")</f>
        <v>7</v>
      </c>
      <c r="G2674" s="46" t="str">
        <f>IF(F2674=1,COUNTIF($F$1:F2674,1),"")</f>
        <v/>
      </c>
      <c r="H2674" s="46">
        <f t="shared" si="127"/>
        <v>0</v>
      </c>
      <c r="I2674" s="46" t="b">
        <f t="shared" si="128"/>
        <v>0</v>
      </c>
      <c r="J2674" s="46" t="str">
        <f>IF(I2674=FALSE,"",B2674&amp;"@"&amp;COUNTIFS($B$2:B2674,B2674,$I$2:I2674,TRUE))</f>
        <v/>
      </c>
    </row>
    <row r="2675" spans="1:10">
      <c r="A2675" s="6" t="s">
        <v>2282</v>
      </c>
      <c r="B2675" s="6" t="s">
        <v>680</v>
      </c>
      <c r="C2675" s="6">
        <v>1</v>
      </c>
      <c r="D2675" s="6">
        <v>1</v>
      </c>
      <c r="E2675" s="46" t="str">
        <f t="shared" si="126"/>
        <v>기사임</v>
      </c>
      <c r="F2675" s="81">
        <f>IF(E2675="기사임",(COUNTIF($B$2:B2675,B2675)-COUNTIFS($B$2:B2674,B2675,$E$2:E2674,"")),"")</f>
        <v>142</v>
      </c>
      <c r="G2675" s="46" t="str">
        <f>IF(F2675=1,COUNTIF($F$1:F2675,1),"")</f>
        <v/>
      </c>
      <c r="H2675" s="46">
        <f t="shared" si="127"/>
        <v>0</v>
      </c>
      <c r="I2675" s="46" t="b">
        <f t="shared" si="128"/>
        <v>0</v>
      </c>
      <c r="J2675" s="46" t="str">
        <f>IF(I2675=FALSE,"",B2675&amp;"@"&amp;COUNTIFS($B$2:B2675,B2675,$I$2:I2675,TRUE))</f>
        <v/>
      </c>
    </row>
    <row r="2676" spans="1:10">
      <c r="A2676" s="6" t="s">
        <v>2282</v>
      </c>
      <c r="B2676" s="6" t="s">
        <v>687</v>
      </c>
      <c r="C2676" s="6">
        <v>1</v>
      </c>
      <c r="D2676" s="6">
        <v>2</v>
      </c>
      <c r="E2676" s="46" t="str">
        <f t="shared" si="126"/>
        <v>기사임</v>
      </c>
      <c r="F2676" s="81">
        <f>IF(E2676="기사임",(COUNTIF($B$2:B2676,B2676)-COUNTIFS($B$2:B2675,B2676,$E$2:E2675,"")),"")</f>
        <v>35</v>
      </c>
      <c r="G2676" s="46" t="str">
        <f>IF(F2676=1,COUNTIF($F$1:F2676,1),"")</f>
        <v/>
      </c>
      <c r="H2676" s="46">
        <f t="shared" si="127"/>
        <v>0</v>
      </c>
      <c r="I2676" s="46" t="b">
        <f t="shared" si="128"/>
        <v>0</v>
      </c>
      <c r="J2676" s="46" t="str">
        <f>IF(I2676=FALSE,"",B2676&amp;"@"&amp;COUNTIFS($B$2:B2676,B2676,$I$2:I2676,TRUE))</f>
        <v/>
      </c>
    </row>
    <row r="2677" spans="1:10">
      <c r="A2677" s="6" t="s">
        <v>2282</v>
      </c>
      <c r="B2677" s="6" t="s">
        <v>695</v>
      </c>
      <c r="C2677" s="6">
        <v>1</v>
      </c>
      <c r="D2677" s="6">
        <v>1</v>
      </c>
      <c r="E2677" s="46" t="str">
        <f t="shared" si="126"/>
        <v>기사임</v>
      </c>
      <c r="F2677" s="81">
        <f>IF(E2677="기사임",(COUNTIF($B$2:B2677,B2677)-COUNTIFS($B$2:B2676,B2677,$E$2:E2676,"")),"")</f>
        <v>46</v>
      </c>
      <c r="G2677" s="46" t="str">
        <f>IF(F2677=1,COUNTIF($F$1:F2677,1),"")</f>
        <v/>
      </c>
      <c r="H2677" s="46">
        <f t="shared" si="127"/>
        <v>0</v>
      </c>
      <c r="I2677" s="46" t="b">
        <f t="shared" si="128"/>
        <v>0</v>
      </c>
      <c r="J2677" s="46" t="str">
        <f>IF(I2677=FALSE,"",B2677&amp;"@"&amp;COUNTIFS($B$2:B2677,B2677,$I$2:I2677,TRUE))</f>
        <v/>
      </c>
    </row>
    <row r="2678" spans="1:10">
      <c r="A2678" s="6" t="s">
        <v>2284</v>
      </c>
      <c r="B2678" s="6" t="s">
        <v>681</v>
      </c>
      <c r="C2678" s="6">
        <v>1</v>
      </c>
      <c r="D2678" s="6">
        <v>1</v>
      </c>
      <c r="E2678" s="46" t="str">
        <f t="shared" si="126"/>
        <v>기사임</v>
      </c>
      <c r="F2678" s="81">
        <f>IF(E2678="기사임",(COUNTIF($B$2:B2678,B2678)-COUNTIFS($B$2:B2677,B2678,$E$2:E2677,"")),"")</f>
        <v>68</v>
      </c>
      <c r="G2678" s="46" t="str">
        <f>IF(F2678=1,COUNTIF($F$1:F2678,1),"")</f>
        <v/>
      </c>
      <c r="H2678" s="46">
        <f t="shared" si="127"/>
        <v>0</v>
      </c>
      <c r="I2678" s="46" t="b">
        <f t="shared" si="128"/>
        <v>0</v>
      </c>
      <c r="J2678" s="46" t="str">
        <f>IF(I2678=FALSE,"",B2678&amp;"@"&amp;COUNTIFS($B$2:B2678,B2678,$I$2:I2678,TRUE))</f>
        <v/>
      </c>
    </row>
    <row r="2679" spans="1:10">
      <c r="A2679" s="6" t="s">
        <v>2284</v>
      </c>
      <c r="B2679" s="6" t="s">
        <v>679</v>
      </c>
      <c r="C2679" s="6">
        <v>1</v>
      </c>
      <c r="D2679" s="6">
        <v>1</v>
      </c>
      <c r="E2679" s="46" t="str">
        <f t="shared" si="126"/>
        <v>기사임</v>
      </c>
      <c r="F2679" s="81">
        <f>IF(E2679="기사임",(COUNTIF($B$2:B2679,B2679)-COUNTIFS($B$2:B2678,B2679,$E$2:E2678,"")),"")</f>
        <v>68</v>
      </c>
      <c r="G2679" s="46" t="str">
        <f>IF(F2679=1,COUNTIF($F$1:F2679,1),"")</f>
        <v/>
      </c>
      <c r="H2679" s="46">
        <f t="shared" si="127"/>
        <v>0</v>
      </c>
      <c r="I2679" s="46" t="b">
        <f t="shared" si="128"/>
        <v>0</v>
      </c>
      <c r="J2679" s="46" t="str">
        <f>IF(I2679=FALSE,"",B2679&amp;"@"&amp;COUNTIFS($B$2:B2679,B2679,$I$2:I2679,TRUE))</f>
        <v/>
      </c>
    </row>
    <row r="2680" spans="1:10">
      <c r="A2680" s="6" t="s">
        <v>2284</v>
      </c>
      <c r="B2680" s="6" t="s">
        <v>688</v>
      </c>
      <c r="C2680" s="6">
        <v>1</v>
      </c>
      <c r="D2680" s="6">
        <v>1</v>
      </c>
      <c r="E2680" s="46" t="str">
        <f t="shared" si="126"/>
        <v>기사임</v>
      </c>
      <c r="F2680" s="81">
        <f>IF(E2680="기사임",(COUNTIF($B$2:B2680,B2680)-COUNTIFS($B$2:B2679,B2680,$E$2:E2679,"")),"")</f>
        <v>85</v>
      </c>
      <c r="G2680" s="46" t="str">
        <f>IF(F2680=1,COUNTIF($F$1:F2680,1),"")</f>
        <v/>
      </c>
      <c r="H2680" s="46">
        <f t="shared" si="127"/>
        <v>0</v>
      </c>
      <c r="I2680" s="46" t="b">
        <f t="shared" si="128"/>
        <v>0</v>
      </c>
      <c r="J2680" s="46" t="str">
        <f>IF(I2680=FALSE,"",B2680&amp;"@"&amp;COUNTIFS($B$2:B2680,B2680,$I$2:I2680,TRUE))</f>
        <v/>
      </c>
    </row>
    <row r="2681" spans="1:10">
      <c r="A2681" s="6" t="s">
        <v>2284</v>
      </c>
      <c r="B2681" s="6" t="s">
        <v>677</v>
      </c>
      <c r="C2681" s="6">
        <v>1</v>
      </c>
      <c r="D2681" s="6">
        <v>1</v>
      </c>
      <c r="E2681" s="46" t="str">
        <f t="shared" si="126"/>
        <v>기사임</v>
      </c>
      <c r="F2681" s="81">
        <f>IF(E2681="기사임",(COUNTIF($B$2:B2681,B2681)-COUNTIFS($B$2:B2680,B2681,$E$2:E2680,"")),"")</f>
        <v>180</v>
      </c>
      <c r="G2681" s="46" t="str">
        <f>IF(F2681=1,COUNTIF($F$1:F2681,1),"")</f>
        <v/>
      </c>
      <c r="H2681" s="46">
        <f t="shared" si="127"/>
        <v>0</v>
      </c>
      <c r="I2681" s="46" t="b">
        <f t="shared" si="128"/>
        <v>0</v>
      </c>
      <c r="J2681" s="46" t="str">
        <f>IF(I2681=FALSE,"",B2681&amp;"@"&amp;COUNTIFS($B$2:B2681,B2681,$I$2:I2681,TRUE))</f>
        <v/>
      </c>
    </row>
    <row r="2682" spans="1:10">
      <c r="A2682" s="6" t="s">
        <v>2284</v>
      </c>
      <c r="B2682" s="6" t="s">
        <v>682</v>
      </c>
      <c r="C2682" s="6">
        <v>1</v>
      </c>
      <c r="D2682" s="6">
        <v>1</v>
      </c>
      <c r="E2682" s="46" t="str">
        <f t="shared" si="126"/>
        <v>기사임</v>
      </c>
      <c r="F2682" s="81">
        <f>IF(E2682="기사임",(COUNTIF($B$2:B2682,B2682)-COUNTIFS($B$2:B2681,B2682,$E$2:E2681,"")),"")</f>
        <v>56</v>
      </c>
      <c r="G2682" s="46" t="str">
        <f>IF(F2682=1,COUNTIF($F$1:F2682,1),"")</f>
        <v/>
      </c>
      <c r="H2682" s="46">
        <f t="shared" si="127"/>
        <v>0</v>
      </c>
      <c r="I2682" s="46" t="b">
        <f t="shared" si="128"/>
        <v>0</v>
      </c>
      <c r="J2682" s="46" t="str">
        <f>IF(I2682=FALSE,"",B2682&amp;"@"&amp;COUNTIFS($B$2:B2682,B2682,$I$2:I2682,TRUE))</f>
        <v/>
      </c>
    </row>
    <row r="2683" spans="1:10">
      <c r="A2683" s="6" t="s">
        <v>2284</v>
      </c>
      <c r="B2683" s="6" t="s">
        <v>680</v>
      </c>
      <c r="C2683" s="6">
        <v>1</v>
      </c>
      <c r="D2683" s="6">
        <v>2</v>
      </c>
      <c r="E2683" s="46" t="str">
        <f t="shared" si="126"/>
        <v>기사임</v>
      </c>
      <c r="F2683" s="81">
        <f>IF(E2683="기사임",(COUNTIF($B$2:B2683,B2683)-COUNTIFS($B$2:B2682,B2683,$E$2:E2682,"")),"")</f>
        <v>143</v>
      </c>
      <c r="G2683" s="46" t="str">
        <f>IF(F2683=1,COUNTIF($F$1:F2683,1),"")</f>
        <v/>
      </c>
      <c r="H2683" s="46">
        <f t="shared" si="127"/>
        <v>0</v>
      </c>
      <c r="I2683" s="46" t="b">
        <f t="shared" si="128"/>
        <v>0</v>
      </c>
      <c r="J2683" s="46" t="str">
        <f>IF(I2683=FALSE,"",B2683&amp;"@"&amp;COUNTIFS($B$2:B2683,B2683,$I$2:I2683,TRUE))</f>
        <v/>
      </c>
    </row>
    <row r="2684" spans="1:10">
      <c r="A2684" s="6" t="s">
        <v>2284</v>
      </c>
      <c r="B2684" s="6" t="s">
        <v>676</v>
      </c>
      <c r="C2684" s="6">
        <v>1</v>
      </c>
      <c r="D2684" s="6">
        <v>1</v>
      </c>
      <c r="E2684" s="46" t="str">
        <f t="shared" si="126"/>
        <v>기사임</v>
      </c>
      <c r="F2684" s="81">
        <f>IF(E2684="기사임",(COUNTIF($B$2:B2684,B2684)-COUNTIFS($B$2:B2683,B2684,$E$2:E2683,"")),"")</f>
        <v>216</v>
      </c>
      <c r="G2684" s="46" t="str">
        <f>IF(F2684=1,COUNTIF($F$1:F2684,1),"")</f>
        <v/>
      </c>
      <c r="H2684" s="46">
        <f t="shared" si="127"/>
        <v>0</v>
      </c>
      <c r="I2684" s="46" t="b">
        <f t="shared" si="128"/>
        <v>0</v>
      </c>
      <c r="J2684" s="46" t="str">
        <f>IF(I2684=FALSE,"",B2684&amp;"@"&amp;COUNTIFS($B$2:B2684,B2684,$I$2:I2684,TRUE))</f>
        <v/>
      </c>
    </row>
    <row r="2685" spans="1:10">
      <c r="A2685" s="6" t="s">
        <v>2376</v>
      </c>
      <c r="B2685" s="6" t="s">
        <v>675</v>
      </c>
      <c r="C2685" s="6">
        <v>1</v>
      </c>
      <c r="D2685" s="6">
        <v>1</v>
      </c>
      <c r="E2685" s="46" t="str">
        <f t="shared" si="126"/>
        <v>기사임</v>
      </c>
      <c r="F2685" s="81">
        <f>IF(E2685="기사임",(COUNTIF($B$2:B2685,B2685)-COUNTIFS($B$2:B2684,B2685,$E$2:E2684,"")),"")</f>
        <v>231</v>
      </c>
      <c r="G2685" s="46" t="str">
        <f>IF(F2685=1,COUNTIF($F$1:F2685,1),"")</f>
        <v/>
      </c>
      <c r="H2685" s="46">
        <f t="shared" si="127"/>
        <v>1</v>
      </c>
      <c r="I2685" s="46" t="b">
        <f t="shared" si="128"/>
        <v>1</v>
      </c>
      <c r="J2685" s="46" t="str">
        <f>IF(I2685=FALSE,"",B2685&amp;"@"&amp;COUNTIFS($B$2:B2685,B2685,$I$2:I2685,TRUE))</f>
        <v>South Korea@231</v>
      </c>
    </row>
    <row r="2686" spans="1:10">
      <c r="A2686" s="6" t="s">
        <v>2287</v>
      </c>
      <c r="B2686" s="6" t="s">
        <v>685</v>
      </c>
      <c r="C2686" s="6">
        <v>1</v>
      </c>
      <c r="D2686" s="6">
        <v>1</v>
      </c>
      <c r="E2686" s="46" t="str">
        <f t="shared" si="126"/>
        <v>기사임</v>
      </c>
      <c r="F2686" s="81">
        <f>IF(E2686="기사임",(COUNTIF($B$2:B2686,B2686)-COUNTIFS($B$2:B2685,B2686,$E$2:E2685,"")),"")</f>
        <v>57</v>
      </c>
      <c r="G2686" s="46" t="str">
        <f>IF(F2686=1,COUNTIF($F$1:F2686,1),"")</f>
        <v/>
      </c>
      <c r="H2686" s="46">
        <f t="shared" si="127"/>
        <v>0</v>
      </c>
      <c r="I2686" s="46" t="b">
        <f t="shared" si="128"/>
        <v>0</v>
      </c>
      <c r="J2686" s="46" t="str">
        <f>IF(I2686=FALSE,"",B2686&amp;"@"&amp;COUNTIFS($B$2:B2686,B2686,$I$2:I2686,TRUE))</f>
        <v/>
      </c>
    </row>
    <row r="2687" spans="1:10">
      <c r="A2687" s="6" t="s">
        <v>2287</v>
      </c>
      <c r="B2687" s="6" t="s">
        <v>688</v>
      </c>
      <c r="C2687" s="6">
        <v>1</v>
      </c>
      <c r="D2687" s="6">
        <v>1</v>
      </c>
      <c r="E2687" s="46" t="str">
        <f t="shared" si="126"/>
        <v>기사임</v>
      </c>
      <c r="F2687" s="81">
        <f>IF(E2687="기사임",(COUNTIF($B$2:B2687,B2687)-COUNTIFS($B$2:B2686,B2687,$E$2:E2686,"")),"")</f>
        <v>86</v>
      </c>
      <c r="G2687" s="46" t="str">
        <f>IF(F2687=1,COUNTIF($F$1:F2687,1),"")</f>
        <v/>
      </c>
      <c r="H2687" s="46">
        <f t="shared" si="127"/>
        <v>0</v>
      </c>
      <c r="I2687" s="46" t="b">
        <f t="shared" si="128"/>
        <v>0</v>
      </c>
      <c r="J2687" s="46" t="str">
        <f>IF(I2687=FALSE,"",B2687&amp;"@"&amp;COUNTIFS($B$2:B2687,B2687,$I$2:I2687,TRUE))</f>
        <v/>
      </c>
    </row>
    <row r="2688" spans="1:10">
      <c r="A2688" s="6" t="s">
        <v>2287</v>
      </c>
      <c r="B2688" s="6" t="s">
        <v>697</v>
      </c>
      <c r="C2688" s="6">
        <v>1</v>
      </c>
      <c r="D2688" s="6">
        <v>2</v>
      </c>
      <c r="E2688" s="46" t="str">
        <f t="shared" si="126"/>
        <v>기사임</v>
      </c>
      <c r="F2688" s="81">
        <f>IF(E2688="기사임",(COUNTIF($B$2:B2688,B2688)-COUNTIFS($B$2:B2687,B2688,$E$2:E2687,"")),"")</f>
        <v>18</v>
      </c>
      <c r="G2688" s="46" t="str">
        <f>IF(F2688=1,COUNTIF($F$1:F2688,1),"")</f>
        <v/>
      </c>
      <c r="H2688" s="46">
        <f t="shared" si="127"/>
        <v>0</v>
      </c>
      <c r="I2688" s="46" t="b">
        <f t="shared" si="128"/>
        <v>0</v>
      </c>
      <c r="J2688" s="46" t="str">
        <f>IF(I2688=FALSE,"",B2688&amp;"@"&amp;COUNTIFS($B$2:B2688,B2688,$I$2:I2688,TRUE))</f>
        <v/>
      </c>
    </row>
    <row r="2689" spans="1:10">
      <c r="A2689" s="6" t="s">
        <v>2287</v>
      </c>
      <c r="B2689" s="6" t="s">
        <v>693</v>
      </c>
      <c r="C2689" s="6">
        <v>1</v>
      </c>
      <c r="D2689" s="6">
        <v>1</v>
      </c>
      <c r="E2689" s="46" t="str">
        <f t="shared" si="126"/>
        <v>기사임</v>
      </c>
      <c r="F2689" s="81">
        <f>IF(E2689="기사임",(COUNTIF($B$2:B2689,B2689)-COUNTIFS($B$2:B2688,B2689,$E$2:E2688,"")),"")</f>
        <v>33</v>
      </c>
      <c r="G2689" s="46" t="str">
        <f>IF(F2689=1,COUNTIF($F$1:F2689,1),"")</f>
        <v/>
      </c>
      <c r="H2689" s="46">
        <f t="shared" si="127"/>
        <v>0</v>
      </c>
      <c r="I2689" s="46" t="b">
        <f t="shared" si="128"/>
        <v>0</v>
      </c>
      <c r="J2689" s="46" t="str">
        <f>IF(I2689=FALSE,"",B2689&amp;"@"&amp;COUNTIFS($B$2:B2689,B2689,$I$2:I2689,TRUE))</f>
        <v/>
      </c>
    </row>
    <row r="2690" spans="1:10">
      <c r="A2690" s="6" t="s">
        <v>2287</v>
      </c>
      <c r="B2690" s="6" t="s">
        <v>680</v>
      </c>
      <c r="C2690" s="6">
        <v>1</v>
      </c>
      <c r="D2690" s="6">
        <v>1</v>
      </c>
      <c r="E2690" s="46" t="str">
        <f t="shared" ref="E2690:E2753" si="129">IF(AND(LEFT(A2690,17)="/global/archives/",ISNUMBER(_xlfn.NUMBERVALUE(MID(A2690,18,1))),ISERROR(FIND("ckattempt",A2690)),ISERROR(FIND("preview",A2690))),"기사임","")</f>
        <v>기사임</v>
      </c>
      <c r="F2690" s="81">
        <f>IF(E2690="기사임",(COUNTIF($B$2:B2690,B2690)-COUNTIFS($B$2:B2689,B2690,$E$2:E2689,"")),"")</f>
        <v>144</v>
      </c>
      <c r="G2690" s="46" t="str">
        <f>IF(F2690=1,COUNTIF($F$1:F2690,1),"")</f>
        <v/>
      </c>
      <c r="H2690" s="46">
        <f t="shared" ref="H2690:H2753" si="130">COUNTIF($L$2:$L$4,B2690)</f>
        <v>0</v>
      </c>
      <c r="I2690" s="46" t="b">
        <f t="shared" si="128"/>
        <v>0</v>
      </c>
      <c r="J2690" s="46" t="str">
        <f>IF(I2690=FALSE,"",B2690&amp;"@"&amp;COUNTIFS($B$2:B2690,B2690,$I$2:I2690,TRUE))</f>
        <v/>
      </c>
    </row>
    <row r="2691" spans="1:10">
      <c r="A2691" s="6" t="s">
        <v>2287</v>
      </c>
      <c r="B2691" s="6" t="s">
        <v>676</v>
      </c>
      <c r="C2691" s="6">
        <v>1</v>
      </c>
      <c r="D2691" s="6">
        <v>1</v>
      </c>
      <c r="E2691" s="46" t="str">
        <f t="shared" si="129"/>
        <v>기사임</v>
      </c>
      <c r="F2691" s="81">
        <f>IF(E2691="기사임",(COUNTIF($B$2:B2691,B2691)-COUNTIFS($B$2:B2690,B2691,$E$2:E2690,"")),"")</f>
        <v>217</v>
      </c>
      <c r="G2691" s="46" t="str">
        <f>IF(F2691=1,COUNTIF($F$1:F2691,1),"")</f>
        <v/>
      </c>
      <c r="H2691" s="46">
        <f t="shared" si="130"/>
        <v>0</v>
      </c>
      <c r="I2691" s="46" t="b">
        <f t="shared" ref="I2691:I2754" si="131">AND(H2691=1,F2691&gt;=1,F2691&lt;&gt;"")</f>
        <v>0</v>
      </c>
      <c r="J2691" s="46" t="str">
        <f>IF(I2691=FALSE,"",B2691&amp;"@"&amp;COUNTIFS($B$2:B2691,B2691,$I$2:I2691,TRUE))</f>
        <v/>
      </c>
    </row>
    <row r="2692" spans="1:10">
      <c r="A2692" s="6" t="s">
        <v>2293</v>
      </c>
      <c r="B2692" s="6" t="s">
        <v>678</v>
      </c>
      <c r="C2692" s="6">
        <v>1</v>
      </c>
      <c r="D2692" s="6">
        <v>1</v>
      </c>
      <c r="E2692" s="46" t="str">
        <f t="shared" si="129"/>
        <v>기사임</v>
      </c>
      <c r="F2692" s="81">
        <f>IF(E2692="기사임",(COUNTIF($B$2:B2692,B2692)-COUNTIFS($B$2:B2691,B2692,$E$2:E2691,"")),"")</f>
        <v>113</v>
      </c>
      <c r="G2692" s="46" t="str">
        <f>IF(F2692=1,COUNTIF($F$1:F2692,1),"")</f>
        <v/>
      </c>
      <c r="H2692" s="46">
        <f t="shared" si="130"/>
        <v>0</v>
      </c>
      <c r="I2692" s="46" t="b">
        <f t="shared" si="131"/>
        <v>0</v>
      </c>
      <c r="J2692" s="46" t="str">
        <f>IF(I2692=FALSE,"",B2692&amp;"@"&amp;COUNTIFS($B$2:B2692,B2692,$I$2:I2692,TRUE))</f>
        <v/>
      </c>
    </row>
    <row r="2693" spans="1:10">
      <c r="A2693" s="6" t="s">
        <v>2293</v>
      </c>
      <c r="B2693" s="6" t="s">
        <v>686</v>
      </c>
      <c r="C2693" s="6">
        <v>1</v>
      </c>
      <c r="D2693" s="6">
        <v>2</v>
      </c>
      <c r="E2693" s="46" t="str">
        <f t="shared" si="129"/>
        <v>기사임</v>
      </c>
      <c r="F2693" s="81">
        <f>IF(E2693="기사임",(COUNTIF($B$2:B2693,B2693)-COUNTIFS($B$2:B2692,B2693,$E$2:E2692,"")),"")</f>
        <v>24</v>
      </c>
      <c r="G2693" s="46" t="str">
        <f>IF(F2693=1,COUNTIF($F$1:F2693,1),"")</f>
        <v/>
      </c>
      <c r="H2693" s="46">
        <f t="shared" si="130"/>
        <v>0</v>
      </c>
      <c r="I2693" s="46" t="b">
        <f t="shared" si="131"/>
        <v>0</v>
      </c>
      <c r="J2693" s="46" t="str">
        <f>IF(I2693=FALSE,"",B2693&amp;"@"&amp;COUNTIFS($B$2:B2693,B2693,$I$2:I2693,TRUE))</f>
        <v/>
      </c>
    </row>
    <row r="2694" spans="1:10">
      <c r="A2694" s="6" t="s">
        <v>2293</v>
      </c>
      <c r="B2694" s="6" t="s">
        <v>680</v>
      </c>
      <c r="C2694" s="6">
        <v>1</v>
      </c>
      <c r="D2694" s="6">
        <v>1</v>
      </c>
      <c r="E2694" s="46" t="str">
        <f t="shared" si="129"/>
        <v>기사임</v>
      </c>
      <c r="F2694" s="81">
        <f>IF(E2694="기사임",(COUNTIF($B$2:B2694,B2694)-COUNTIFS($B$2:B2693,B2694,$E$2:E2693,"")),"")</f>
        <v>145</v>
      </c>
      <c r="G2694" s="46" t="str">
        <f>IF(F2694=1,COUNTIF($F$1:F2694,1),"")</f>
        <v/>
      </c>
      <c r="H2694" s="46">
        <f t="shared" si="130"/>
        <v>0</v>
      </c>
      <c r="I2694" s="46" t="b">
        <f t="shared" si="131"/>
        <v>0</v>
      </c>
      <c r="J2694" s="46" t="str">
        <f>IF(I2694=FALSE,"",B2694&amp;"@"&amp;COUNTIFS($B$2:B2694,B2694,$I$2:I2694,TRUE))</f>
        <v/>
      </c>
    </row>
    <row r="2695" spans="1:10">
      <c r="A2695" s="6" t="s">
        <v>2293</v>
      </c>
      <c r="B2695" s="6" t="s">
        <v>675</v>
      </c>
      <c r="C2695" s="6">
        <v>1</v>
      </c>
      <c r="D2695" s="6">
        <v>1</v>
      </c>
      <c r="E2695" s="46" t="str">
        <f t="shared" si="129"/>
        <v>기사임</v>
      </c>
      <c r="F2695" s="81">
        <f>IF(E2695="기사임",(COUNTIF($B$2:B2695,B2695)-COUNTIFS($B$2:B2694,B2695,$E$2:E2694,"")),"")</f>
        <v>232</v>
      </c>
      <c r="G2695" s="46" t="str">
        <f>IF(F2695=1,COUNTIF($F$1:F2695,1),"")</f>
        <v/>
      </c>
      <c r="H2695" s="46">
        <f t="shared" si="130"/>
        <v>1</v>
      </c>
      <c r="I2695" s="46" t="b">
        <f t="shared" si="131"/>
        <v>1</v>
      </c>
      <c r="J2695" s="46" t="str">
        <f>IF(I2695=FALSE,"",B2695&amp;"@"&amp;COUNTIFS($B$2:B2695,B2695,$I$2:I2695,TRUE))</f>
        <v>South Korea@232</v>
      </c>
    </row>
    <row r="2696" spans="1:10">
      <c r="A2696" s="6" t="s">
        <v>2293</v>
      </c>
      <c r="B2696" s="6" t="s">
        <v>698</v>
      </c>
      <c r="C2696" s="6">
        <v>1</v>
      </c>
      <c r="D2696" s="6">
        <v>1</v>
      </c>
      <c r="E2696" s="46" t="str">
        <f t="shared" si="129"/>
        <v>기사임</v>
      </c>
      <c r="F2696" s="81">
        <f>IF(E2696="기사임",(COUNTIF($B$2:B2696,B2696)-COUNTIFS($B$2:B2695,B2696,$E$2:E2695,"")),"")</f>
        <v>48</v>
      </c>
      <c r="G2696" s="46" t="str">
        <f>IF(F2696=1,COUNTIF($F$1:F2696,1),"")</f>
        <v/>
      </c>
      <c r="H2696" s="46">
        <f t="shared" si="130"/>
        <v>0</v>
      </c>
      <c r="I2696" s="46" t="b">
        <f t="shared" si="131"/>
        <v>0</v>
      </c>
      <c r="J2696" s="46" t="str">
        <f>IF(I2696=FALSE,"",B2696&amp;"@"&amp;COUNTIFS($B$2:B2696,B2696,$I$2:I2696,TRUE))</f>
        <v/>
      </c>
    </row>
    <row r="2697" spans="1:10">
      <c r="A2697" s="6" t="s">
        <v>599</v>
      </c>
      <c r="B2697" s="6" t="s">
        <v>704</v>
      </c>
      <c r="C2697" s="6">
        <v>1</v>
      </c>
      <c r="D2697" s="6">
        <v>1</v>
      </c>
      <c r="E2697" s="46" t="str">
        <f t="shared" si="129"/>
        <v>기사임</v>
      </c>
      <c r="F2697" s="81">
        <f>IF(E2697="기사임",(COUNTIF($B$2:B2697,B2697)-COUNTIFS($B$2:B2696,B2697,$E$2:E2696,"")),"")</f>
        <v>21</v>
      </c>
      <c r="G2697" s="46" t="str">
        <f>IF(F2697=1,COUNTIF($F$1:F2697,1),"")</f>
        <v/>
      </c>
      <c r="H2697" s="46">
        <f t="shared" si="130"/>
        <v>0</v>
      </c>
      <c r="I2697" s="46" t="b">
        <f t="shared" si="131"/>
        <v>0</v>
      </c>
      <c r="J2697" s="46" t="str">
        <f>IF(I2697=FALSE,"",B2697&amp;"@"&amp;COUNTIFS($B$2:B2697,B2697,$I$2:I2697,TRUE))</f>
        <v/>
      </c>
    </row>
    <row r="2698" spans="1:10">
      <c r="A2698" s="6" t="s">
        <v>599</v>
      </c>
      <c r="B2698" s="6" t="s">
        <v>677</v>
      </c>
      <c r="C2698" s="6">
        <v>1</v>
      </c>
      <c r="D2698" s="6">
        <v>1</v>
      </c>
      <c r="E2698" s="46" t="str">
        <f t="shared" si="129"/>
        <v>기사임</v>
      </c>
      <c r="F2698" s="81">
        <f>IF(E2698="기사임",(COUNTIF($B$2:B2698,B2698)-COUNTIFS($B$2:B2697,B2698,$E$2:E2697,"")),"")</f>
        <v>181</v>
      </c>
      <c r="G2698" s="46" t="str">
        <f>IF(F2698=1,COUNTIF($F$1:F2698,1),"")</f>
        <v/>
      </c>
      <c r="H2698" s="46">
        <f t="shared" si="130"/>
        <v>0</v>
      </c>
      <c r="I2698" s="46" t="b">
        <f t="shared" si="131"/>
        <v>0</v>
      </c>
      <c r="J2698" s="46" t="str">
        <f>IF(I2698=FALSE,"",B2698&amp;"@"&amp;COUNTIFS($B$2:B2698,B2698,$I$2:I2698,TRUE))</f>
        <v/>
      </c>
    </row>
    <row r="2699" spans="1:10">
      <c r="A2699" s="6" t="s">
        <v>599</v>
      </c>
      <c r="B2699" s="6" t="s">
        <v>676</v>
      </c>
      <c r="C2699" s="6">
        <v>1</v>
      </c>
      <c r="D2699" s="6">
        <v>2</v>
      </c>
      <c r="E2699" s="46" t="str">
        <f t="shared" si="129"/>
        <v>기사임</v>
      </c>
      <c r="F2699" s="81">
        <f>IF(E2699="기사임",(COUNTIF($B$2:B2699,B2699)-COUNTIFS($B$2:B2698,B2699,$E$2:E2698,"")),"")</f>
        <v>218</v>
      </c>
      <c r="G2699" s="46" t="str">
        <f>IF(F2699=1,COUNTIF($F$1:F2699,1),"")</f>
        <v/>
      </c>
      <c r="H2699" s="46">
        <f t="shared" si="130"/>
        <v>0</v>
      </c>
      <c r="I2699" s="46" t="b">
        <f t="shared" si="131"/>
        <v>0</v>
      </c>
      <c r="J2699" s="46" t="str">
        <f>IF(I2699=FALSE,"",B2699&amp;"@"&amp;COUNTIFS($B$2:B2699,B2699,$I$2:I2699,TRUE))</f>
        <v/>
      </c>
    </row>
    <row r="2700" spans="1:10">
      <c r="A2700" s="6" t="s">
        <v>2033</v>
      </c>
      <c r="B2700" s="6" t="s">
        <v>675</v>
      </c>
      <c r="C2700" s="6">
        <v>1</v>
      </c>
      <c r="D2700" s="6">
        <v>1</v>
      </c>
      <c r="E2700" s="46" t="str">
        <f t="shared" si="129"/>
        <v>기사임</v>
      </c>
      <c r="F2700" s="81">
        <f>IF(E2700="기사임",(COUNTIF($B$2:B2700,B2700)-COUNTIFS($B$2:B2699,B2700,$E$2:E2699,"")),"")</f>
        <v>233</v>
      </c>
      <c r="G2700" s="46" t="str">
        <f>IF(F2700=1,COUNTIF($F$1:F2700,1),"")</f>
        <v/>
      </c>
      <c r="H2700" s="46">
        <f t="shared" si="130"/>
        <v>1</v>
      </c>
      <c r="I2700" s="46" t="b">
        <f t="shared" si="131"/>
        <v>1</v>
      </c>
      <c r="J2700" s="46" t="str">
        <f>IF(I2700=FALSE,"",B2700&amp;"@"&amp;COUNTIFS($B$2:B2700,B2700,$I$2:I2700,TRUE))</f>
        <v>South Korea@233</v>
      </c>
    </row>
    <row r="2701" spans="1:10">
      <c r="A2701" s="6" t="s">
        <v>668</v>
      </c>
      <c r="B2701" s="6" t="s">
        <v>687</v>
      </c>
      <c r="C2701" s="6">
        <v>1</v>
      </c>
      <c r="D2701" s="6">
        <v>1</v>
      </c>
      <c r="E2701" s="46" t="str">
        <f t="shared" si="129"/>
        <v>기사임</v>
      </c>
      <c r="F2701" s="81">
        <f>IF(E2701="기사임",(COUNTIF($B$2:B2701,B2701)-COUNTIFS($B$2:B2700,B2701,$E$2:E2700,"")),"")</f>
        <v>36</v>
      </c>
      <c r="G2701" s="46" t="str">
        <f>IF(F2701=1,COUNTIF($F$1:F2701,1),"")</f>
        <v/>
      </c>
      <c r="H2701" s="46">
        <f t="shared" si="130"/>
        <v>0</v>
      </c>
      <c r="I2701" s="46" t="b">
        <f t="shared" si="131"/>
        <v>0</v>
      </c>
      <c r="J2701" s="46" t="str">
        <f>IF(I2701=FALSE,"",B2701&amp;"@"&amp;COUNTIFS($B$2:B2701,B2701,$I$2:I2701,TRUE))</f>
        <v/>
      </c>
    </row>
    <row r="2702" spans="1:10">
      <c r="A2702" s="6" t="s">
        <v>561</v>
      </c>
      <c r="B2702" s="6" t="s">
        <v>689</v>
      </c>
      <c r="C2702" s="6">
        <v>1</v>
      </c>
      <c r="D2702" s="6">
        <v>1</v>
      </c>
      <c r="E2702" s="46" t="str">
        <f t="shared" si="129"/>
        <v>기사임</v>
      </c>
      <c r="F2702" s="81">
        <f>IF(E2702="기사임",(COUNTIF($B$2:B2702,B2702)-COUNTIFS($B$2:B2701,B2702,$E$2:E2701,"")),"")</f>
        <v>34</v>
      </c>
      <c r="G2702" s="46" t="str">
        <f>IF(F2702=1,COUNTIF($F$1:F2702,1),"")</f>
        <v/>
      </c>
      <c r="H2702" s="46">
        <f t="shared" si="130"/>
        <v>0</v>
      </c>
      <c r="I2702" s="46" t="b">
        <f t="shared" si="131"/>
        <v>0</v>
      </c>
      <c r="J2702" s="46" t="str">
        <f>IF(I2702=FALSE,"",B2702&amp;"@"&amp;COUNTIFS($B$2:B2702,B2702,$I$2:I2702,TRUE))</f>
        <v/>
      </c>
    </row>
    <row r="2703" spans="1:10">
      <c r="A2703" s="6" t="s">
        <v>561</v>
      </c>
      <c r="B2703" s="6" t="s">
        <v>677</v>
      </c>
      <c r="C2703" s="6">
        <v>1</v>
      </c>
      <c r="D2703" s="6">
        <v>1</v>
      </c>
      <c r="E2703" s="46" t="str">
        <f t="shared" si="129"/>
        <v>기사임</v>
      </c>
      <c r="F2703" s="81">
        <f>IF(E2703="기사임",(COUNTIF($B$2:B2703,B2703)-COUNTIFS($B$2:B2702,B2703,$E$2:E2702,"")),"")</f>
        <v>182</v>
      </c>
      <c r="G2703" s="46" t="str">
        <f>IF(F2703=1,COUNTIF($F$1:F2703,1),"")</f>
        <v/>
      </c>
      <c r="H2703" s="46">
        <f t="shared" si="130"/>
        <v>0</v>
      </c>
      <c r="I2703" s="46" t="b">
        <f t="shared" si="131"/>
        <v>0</v>
      </c>
      <c r="J2703" s="46" t="str">
        <f>IF(I2703=FALSE,"",B2703&amp;"@"&amp;COUNTIFS($B$2:B2703,B2703,$I$2:I2703,TRUE))</f>
        <v/>
      </c>
    </row>
    <row r="2704" spans="1:10">
      <c r="A2704" s="6" t="s">
        <v>561</v>
      </c>
      <c r="B2704" s="6" t="s">
        <v>698</v>
      </c>
      <c r="C2704" s="6">
        <v>1</v>
      </c>
      <c r="D2704" s="6">
        <v>1</v>
      </c>
      <c r="E2704" s="46" t="str">
        <f t="shared" si="129"/>
        <v>기사임</v>
      </c>
      <c r="F2704" s="81">
        <f>IF(E2704="기사임",(COUNTIF($B$2:B2704,B2704)-COUNTIFS($B$2:B2703,B2704,$E$2:E2703,"")),"")</f>
        <v>49</v>
      </c>
      <c r="G2704" s="46" t="str">
        <f>IF(F2704=1,COUNTIF($F$1:F2704,1),"")</f>
        <v/>
      </c>
      <c r="H2704" s="46">
        <f t="shared" si="130"/>
        <v>0</v>
      </c>
      <c r="I2704" s="46" t="b">
        <f t="shared" si="131"/>
        <v>0</v>
      </c>
      <c r="J2704" s="46" t="str">
        <f>IF(I2704=FALSE,"",B2704&amp;"@"&amp;COUNTIFS($B$2:B2704,B2704,$I$2:I2704,TRUE))</f>
        <v/>
      </c>
    </row>
    <row r="2705" spans="1:10">
      <c r="A2705" s="6" t="s">
        <v>2205</v>
      </c>
      <c r="B2705" s="6" t="s">
        <v>677</v>
      </c>
      <c r="C2705" s="6">
        <v>1</v>
      </c>
      <c r="D2705" s="6">
        <v>1</v>
      </c>
      <c r="E2705" s="46" t="str">
        <f t="shared" si="129"/>
        <v>기사임</v>
      </c>
      <c r="F2705" s="81">
        <f>IF(E2705="기사임",(COUNTIF($B$2:B2705,B2705)-COUNTIFS($B$2:B2704,B2705,$E$2:E2704,"")),"")</f>
        <v>183</v>
      </c>
      <c r="G2705" s="46" t="str">
        <f>IF(F2705=1,COUNTIF($F$1:F2705,1),"")</f>
        <v/>
      </c>
      <c r="H2705" s="46">
        <f t="shared" si="130"/>
        <v>0</v>
      </c>
      <c r="I2705" s="46" t="b">
        <f t="shared" si="131"/>
        <v>0</v>
      </c>
      <c r="J2705" s="46" t="str">
        <f>IF(I2705=FALSE,"",B2705&amp;"@"&amp;COUNTIFS($B$2:B2705,B2705,$I$2:I2705,TRUE))</f>
        <v/>
      </c>
    </row>
    <row r="2706" spans="1:10">
      <c r="A2706" s="6" t="s">
        <v>2205</v>
      </c>
      <c r="B2706" s="6" t="s">
        <v>730</v>
      </c>
      <c r="C2706" s="6">
        <v>1</v>
      </c>
      <c r="D2706" s="6">
        <v>1</v>
      </c>
      <c r="E2706" s="46" t="str">
        <f t="shared" si="129"/>
        <v>기사임</v>
      </c>
      <c r="F2706" s="81">
        <f>IF(E2706="기사임",(COUNTIF($B$2:B2706,B2706)-COUNTIFS($B$2:B2705,B2706,$E$2:E2705,"")),"")</f>
        <v>4</v>
      </c>
      <c r="G2706" s="46" t="str">
        <f>IF(F2706=1,COUNTIF($F$1:F2706,1),"")</f>
        <v/>
      </c>
      <c r="H2706" s="46">
        <f t="shared" si="130"/>
        <v>0</v>
      </c>
      <c r="I2706" s="46" t="b">
        <f t="shared" si="131"/>
        <v>0</v>
      </c>
      <c r="J2706" s="46" t="str">
        <f>IF(I2706=FALSE,"",B2706&amp;"@"&amp;COUNTIFS($B$2:B2706,B2706,$I$2:I2706,TRUE))</f>
        <v/>
      </c>
    </row>
    <row r="2707" spans="1:10">
      <c r="A2707" s="6" t="s">
        <v>2205</v>
      </c>
      <c r="B2707" s="6" t="s">
        <v>675</v>
      </c>
      <c r="C2707" s="6">
        <v>1</v>
      </c>
      <c r="D2707" s="6">
        <v>1</v>
      </c>
      <c r="E2707" s="46" t="str">
        <f t="shared" si="129"/>
        <v>기사임</v>
      </c>
      <c r="F2707" s="81">
        <f>IF(E2707="기사임",(COUNTIF($B$2:B2707,B2707)-COUNTIFS($B$2:B2706,B2707,$E$2:E2706,"")),"")</f>
        <v>234</v>
      </c>
      <c r="G2707" s="46" t="str">
        <f>IF(F2707=1,COUNTIF($F$1:F2707,1),"")</f>
        <v/>
      </c>
      <c r="H2707" s="46">
        <f t="shared" si="130"/>
        <v>1</v>
      </c>
      <c r="I2707" s="46" t="b">
        <f t="shared" si="131"/>
        <v>1</v>
      </c>
      <c r="J2707" s="46" t="str">
        <f>IF(I2707=FALSE,"",B2707&amp;"@"&amp;COUNTIFS($B$2:B2707,B2707,$I$2:I2707,TRUE))</f>
        <v>South Korea@234</v>
      </c>
    </row>
    <row r="2708" spans="1:10">
      <c r="A2708" s="6" t="s">
        <v>2205</v>
      </c>
      <c r="B2708" s="6" t="s">
        <v>696</v>
      </c>
      <c r="C2708" s="6">
        <v>1</v>
      </c>
      <c r="D2708" s="6">
        <v>1</v>
      </c>
      <c r="E2708" s="46" t="str">
        <f t="shared" si="129"/>
        <v>기사임</v>
      </c>
      <c r="F2708" s="81">
        <f>IF(E2708="기사임",(COUNTIF($B$2:B2708,B2708)-COUNTIFS($B$2:B2707,B2708,$E$2:E2707,"")),"")</f>
        <v>15</v>
      </c>
      <c r="G2708" s="46" t="str">
        <f>IF(F2708=1,COUNTIF($F$1:F2708,1),"")</f>
        <v/>
      </c>
      <c r="H2708" s="46">
        <f t="shared" si="130"/>
        <v>0</v>
      </c>
      <c r="I2708" s="46" t="b">
        <f t="shared" si="131"/>
        <v>0</v>
      </c>
      <c r="J2708" s="46" t="str">
        <f>IF(I2708=FALSE,"",B2708&amp;"@"&amp;COUNTIFS($B$2:B2708,B2708,$I$2:I2708,TRUE))</f>
        <v/>
      </c>
    </row>
    <row r="2709" spans="1:10">
      <c r="A2709" s="6" t="s">
        <v>669</v>
      </c>
      <c r="B2709" s="6" t="s">
        <v>681</v>
      </c>
      <c r="C2709" s="6">
        <v>1</v>
      </c>
      <c r="D2709" s="6">
        <v>1</v>
      </c>
      <c r="E2709" s="46" t="str">
        <f t="shared" si="129"/>
        <v>기사임</v>
      </c>
      <c r="F2709" s="81">
        <f>IF(E2709="기사임",(COUNTIF($B$2:B2709,B2709)-COUNTIFS($B$2:B2708,B2709,$E$2:E2708,"")),"")</f>
        <v>69</v>
      </c>
      <c r="G2709" s="46" t="str">
        <f>IF(F2709=1,COUNTIF($F$1:F2709,1),"")</f>
        <v/>
      </c>
      <c r="H2709" s="46">
        <f t="shared" si="130"/>
        <v>0</v>
      </c>
      <c r="I2709" s="46" t="b">
        <f t="shared" si="131"/>
        <v>0</v>
      </c>
      <c r="J2709" s="46" t="str">
        <f>IF(I2709=FALSE,"",B2709&amp;"@"&amp;COUNTIFS($B$2:B2709,B2709,$I$2:I2709,TRUE))</f>
        <v/>
      </c>
    </row>
    <row r="2710" spans="1:10">
      <c r="A2710" s="6" t="s">
        <v>669</v>
      </c>
      <c r="B2710" s="6" t="s">
        <v>677</v>
      </c>
      <c r="C2710" s="6">
        <v>1</v>
      </c>
      <c r="D2710" s="6">
        <v>1</v>
      </c>
      <c r="E2710" s="46" t="str">
        <f t="shared" si="129"/>
        <v>기사임</v>
      </c>
      <c r="F2710" s="81">
        <f>IF(E2710="기사임",(COUNTIF($B$2:B2710,B2710)-COUNTIFS($B$2:B2709,B2710,$E$2:E2709,"")),"")</f>
        <v>184</v>
      </c>
      <c r="G2710" s="46" t="str">
        <f>IF(F2710=1,COUNTIF($F$1:F2710,1),"")</f>
        <v/>
      </c>
      <c r="H2710" s="46">
        <f t="shared" si="130"/>
        <v>0</v>
      </c>
      <c r="I2710" s="46" t="b">
        <f t="shared" si="131"/>
        <v>0</v>
      </c>
      <c r="J2710" s="46" t="str">
        <f>IF(I2710=FALSE,"",B2710&amp;"@"&amp;COUNTIFS($B$2:B2710,B2710,$I$2:I2710,TRUE))</f>
        <v/>
      </c>
    </row>
    <row r="2711" spans="1:10">
      <c r="A2711" s="6" t="s">
        <v>634</v>
      </c>
      <c r="B2711" s="6" t="s">
        <v>688</v>
      </c>
      <c r="C2711" s="6">
        <v>1</v>
      </c>
      <c r="D2711" s="6">
        <v>1</v>
      </c>
      <c r="E2711" s="46" t="str">
        <f t="shared" si="129"/>
        <v>기사임</v>
      </c>
      <c r="F2711" s="81">
        <f>IF(E2711="기사임",(COUNTIF($B$2:B2711,B2711)-COUNTIFS($B$2:B2710,B2711,$E$2:E2710,"")),"")</f>
        <v>87</v>
      </c>
      <c r="G2711" s="46" t="str">
        <f>IF(F2711=1,COUNTIF($F$1:F2711,1),"")</f>
        <v/>
      </c>
      <c r="H2711" s="46">
        <f t="shared" si="130"/>
        <v>0</v>
      </c>
      <c r="I2711" s="46" t="b">
        <f t="shared" si="131"/>
        <v>0</v>
      </c>
      <c r="J2711" s="46" t="str">
        <f>IF(I2711=FALSE,"",B2711&amp;"@"&amp;COUNTIFS($B$2:B2711,B2711,$I$2:I2711,TRUE))</f>
        <v/>
      </c>
    </row>
    <row r="2712" spans="1:10">
      <c r="A2712" s="6" t="s">
        <v>634</v>
      </c>
      <c r="B2712" s="6" t="s">
        <v>678</v>
      </c>
      <c r="C2712" s="6">
        <v>1</v>
      </c>
      <c r="D2712" s="6">
        <v>1</v>
      </c>
      <c r="E2712" s="46" t="str">
        <f t="shared" si="129"/>
        <v>기사임</v>
      </c>
      <c r="F2712" s="81">
        <f>IF(E2712="기사임",(COUNTIF($B$2:B2712,B2712)-COUNTIFS($B$2:B2711,B2712,$E$2:E2711,"")),"")</f>
        <v>114</v>
      </c>
      <c r="G2712" s="46" t="str">
        <f>IF(F2712=1,COUNTIF($F$1:F2712,1),"")</f>
        <v/>
      </c>
      <c r="H2712" s="46">
        <f t="shared" si="130"/>
        <v>0</v>
      </c>
      <c r="I2712" s="46" t="b">
        <f t="shared" si="131"/>
        <v>0</v>
      </c>
      <c r="J2712" s="46" t="str">
        <f>IF(I2712=FALSE,"",B2712&amp;"@"&amp;COUNTIFS($B$2:B2712,B2712,$I$2:I2712,TRUE))</f>
        <v/>
      </c>
    </row>
    <row r="2713" spans="1:10">
      <c r="A2713" s="6" t="s">
        <v>634</v>
      </c>
      <c r="B2713" s="6" t="s">
        <v>1673</v>
      </c>
      <c r="C2713" s="6">
        <v>1</v>
      </c>
      <c r="D2713" s="6">
        <v>1</v>
      </c>
      <c r="E2713" s="46" t="str">
        <f t="shared" si="129"/>
        <v>기사임</v>
      </c>
      <c r="F2713" s="81">
        <f>IF(E2713="기사임",(COUNTIF($B$2:B2713,B2713)-COUNTIFS($B$2:B2712,B2713,$E$2:E2712,"")),"")</f>
        <v>1</v>
      </c>
      <c r="G2713" s="46">
        <f>IF(F2713=1,COUNTIF($F$1:F2713,1),"")</f>
        <v>106</v>
      </c>
      <c r="H2713" s="46">
        <f t="shared" si="130"/>
        <v>0</v>
      </c>
      <c r="I2713" s="46" t="b">
        <f t="shared" si="131"/>
        <v>0</v>
      </c>
      <c r="J2713" s="46" t="str">
        <f>IF(I2713=FALSE,"",B2713&amp;"@"&amp;COUNTIFS($B$2:B2713,B2713,$I$2:I2713,TRUE))</f>
        <v/>
      </c>
    </row>
    <row r="2714" spans="1:10">
      <c r="A2714" s="6" t="s">
        <v>634</v>
      </c>
      <c r="B2714" s="6" t="s">
        <v>675</v>
      </c>
      <c r="C2714" s="6">
        <v>1</v>
      </c>
      <c r="D2714" s="6">
        <v>1</v>
      </c>
      <c r="E2714" s="46" t="str">
        <f t="shared" si="129"/>
        <v>기사임</v>
      </c>
      <c r="F2714" s="81">
        <f>IF(E2714="기사임",(COUNTIF($B$2:B2714,B2714)-COUNTIFS($B$2:B2713,B2714,$E$2:E2713,"")),"")</f>
        <v>235</v>
      </c>
      <c r="G2714" s="46" t="str">
        <f>IF(F2714=1,COUNTIF($F$1:F2714,1),"")</f>
        <v/>
      </c>
      <c r="H2714" s="46">
        <f t="shared" si="130"/>
        <v>1</v>
      </c>
      <c r="I2714" s="46" t="b">
        <f t="shared" si="131"/>
        <v>1</v>
      </c>
      <c r="J2714" s="46" t="str">
        <f>IF(I2714=FALSE,"",B2714&amp;"@"&amp;COUNTIFS($B$2:B2714,B2714,$I$2:I2714,TRUE))</f>
        <v>South Korea@235</v>
      </c>
    </row>
    <row r="2715" spans="1:10">
      <c r="A2715" s="6" t="s">
        <v>634</v>
      </c>
      <c r="B2715" s="6" t="s">
        <v>676</v>
      </c>
      <c r="C2715" s="6">
        <v>1</v>
      </c>
      <c r="D2715" s="6">
        <v>1</v>
      </c>
      <c r="E2715" s="46" t="str">
        <f t="shared" si="129"/>
        <v>기사임</v>
      </c>
      <c r="F2715" s="81">
        <f>IF(E2715="기사임",(COUNTIF($B$2:B2715,B2715)-COUNTIFS($B$2:B2714,B2715,$E$2:E2714,"")),"")</f>
        <v>219</v>
      </c>
      <c r="G2715" s="46" t="str">
        <f>IF(F2715=1,COUNTIF($F$1:F2715,1),"")</f>
        <v/>
      </c>
      <c r="H2715" s="46">
        <f t="shared" si="130"/>
        <v>0</v>
      </c>
      <c r="I2715" s="46" t="b">
        <f t="shared" si="131"/>
        <v>0</v>
      </c>
      <c r="J2715" s="46" t="str">
        <f>IF(I2715=FALSE,"",B2715&amp;"@"&amp;COUNTIFS($B$2:B2715,B2715,$I$2:I2715,TRUE))</f>
        <v/>
      </c>
    </row>
    <row r="2716" spans="1:10">
      <c r="A2716" s="6" t="s">
        <v>634</v>
      </c>
      <c r="B2716" s="6" t="s">
        <v>694</v>
      </c>
      <c r="C2716" s="6">
        <v>1</v>
      </c>
      <c r="D2716" s="6">
        <v>2</v>
      </c>
      <c r="E2716" s="46" t="str">
        <f t="shared" si="129"/>
        <v>기사임</v>
      </c>
      <c r="F2716" s="81">
        <f>IF(E2716="기사임",(COUNTIF($B$2:B2716,B2716)-COUNTIFS($B$2:B2715,B2716,$E$2:E2715,"")),"")</f>
        <v>43</v>
      </c>
      <c r="G2716" s="46" t="str">
        <f>IF(F2716=1,COUNTIF($F$1:F2716,1),"")</f>
        <v/>
      </c>
      <c r="H2716" s="46">
        <f t="shared" si="130"/>
        <v>1</v>
      </c>
      <c r="I2716" s="46" t="b">
        <f t="shared" si="131"/>
        <v>1</v>
      </c>
      <c r="J2716" s="46" t="str">
        <f>IF(I2716=FALSE,"",B2716&amp;"@"&amp;COUNTIFS($B$2:B2716,B2716,$I$2:I2716,TRUE))</f>
        <v>Vietnam@43</v>
      </c>
    </row>
    <row r="2717" spans="1:10">
      <c r="A2717" s="6" t="s">
        <v>1986</v>
      </c>
      <c r="B2717" s="6" t="s">
        <v>686</v>
      </c>
      <c r="C2717" s="6">
        <v>1</v>
      </c>
      <c r="D2717" s="6">
        <v>1</v>
      </c>
      <c r="E2717" s="46" t="str">
        <f t="shared" si="129"/>
        <v>기사임</v>
      </c>
      <c r="F2717" s="81">
        <f>IF(E2717="기사임",(COUNTIF($B$2:B2717,B2717)-COUNTIFS($B$2:B2716,B2717,$E$2:E2716,"")),"")</f>
        <v>25</v>
      </c>
      <c r="G2717" s="46" t="str">
        <f>IF(F2717=1,COUNTIF($F$1:F2717,1),"")</f>
        <v/>
      </c>
      <c r="H2717" s="46">
        <f t="shared" si="130"/>
        <v>0</v>
      </c>
      <c r="I2717" s="46" t="b">
        <f t="shared" si="131"/>
        <v>0</v>
      </c>
      <c r="J2717" s="46" t="str">
        <f>IF(I2717=FALSE,"",B2717&amp;"@"&amp;COUNTIFS($B$2:B2717,B2717,$I$2:I2717,TRUE))</f>
        <v/>
      </c>
    </row>
    <row r="2718" spans="1:10">
      <c r="A2718" s="6" t="s">
        <v>1926</v>
      </c>
      <c r="B2718" s="6" t="s">
        <v>691</v>
      </c>
      <c r="C2718" s="6">
        <v>1</v>
      </c>
      <c r="D2718" s="6">
        <v>1</v>
      </c>
      <c r="E2718" s="46" t="str">
        <f t="shared" si="129"/>
        <v>기사임</v>
      </c>
      <c r="F2718" s="81">
        <f>IF(E2718="기사임",(COUNTIF($B$2:B2718,B2718)-COUNTIFS($B$2:B2717,B2718,$E$2:E2717,"")),"")</f>
        <v>38</v>
      </c>
      <c r="G2718" s="46" t="str">
        <f>IF(F2718=1,COUNTIF($F$1:F2718,1),"")</f>
        <v/>
      </c>
      <c r="H2718" s="46">
        <f t="shared" si="130"/>
        <v>0</v>
      </c>
      <c r="I2718" s="46" t="b">
        <f t="shared" si="131"/>
        <v>0</v>
      </c>
      <c r="J2718" s="46" t="str">
        <f>IF(I2718=FALSE,"",B2718&amp;"@"&amp;COUNTIFS($B$2:B2718,B2718,$I$2:I2718,TRUE))</f>
        <v/>
      </c>
    </row>
    <row r="2719" spans="1:10">
      <c r="A2719" s="6" t="s">
        <v>1926</v>
      </c>
      <c r="B2719" s="6" t="s">
        <v>688</v>
      </c>
      <c r="C2719" s="6">
        <v>1</v>
      </c>
      <c r="D2719" s="6">
        <v>1</v>
      </c>
      <c r="E2719" s="46" t="str">
        <f t="shared" si="129"/>
        <v>기사임</v>
      </c>
      <c r="F2719" s="81">
        <f>IF(E2719="기사임",(COUNTIF($B$2:B2719,B2719)-COUNTIFS($B$2:B2718,B2719,$E$2:E2718,"")),"")</f>
        <v>88</v>
      </c>
      <c r="G2719" s="46" t="str">
        <f>IF(F2719=1,COUNTIF($F$1:F2719,1),"")</f>
        <v/>
      </c>
      <c r="H2719" s="46">
        <f t="shared" si="130"/>
        <v>0</v>
      </c>
      <c r="I2719" s="46" t="b">
        <f t="shared" si="131"/>
        <v>0</v>
      </c>
      <c r="J2719" s="46" t="str">
        <f>IF(I2719=FALSE,"",B2719&amp;"@"&amp;COUNTIFS($B$2:B2719,B2719,$I$2:I2719,TRUE))</f>
        <v/>
      </c>
    </row>
    <row r="2720" spans="1:10">
      <c r="A2720" s="6" t="s">
        <v>1926</v>
      </c>
      <c r="B2720" s="6" t="s">
        <v>696</v>
      </c>
      <c r="C2720" s="6">
        <v>1</v>
      </c>
      <c r="D2720" s="6">
        <v>1</v>
      </c>
      <c r="E2720" s="46" t="str">
        <f t="shared" si="129"/>
        <v>기사임</v>
      </c>
      <c r="F2720" s="81">
        <f>IF(E2720="기사임",(COUNTIF($B$2:B2720,B2720)-COUNTIFS($B$2:B2719,B2720,$E$2:E2719,"")),"")</f>
        <v>16</v>
      </c>
      <c r="G2720" s="46" t="str">
        <f>IF(F2720=1,COUNTIF($F$1:F2720,1),"")</f>
        <v/>
      </c>
      <c r="H2720" s="46">
        <f t="shared" si="130"/>
        <v>0</v>
      </c>
      <c r="I2720" s="46" t="b">
        <f t="shared" si="131"/>
        <v>0</v>
      </c>
      <c r="J2720" s="46" t="str">
        <f>IF(I2720=FALSE,"",B2720&amp;"@"&amp;COUNTIFS($B$2:B2720,B2720,$I$2:I2720,TRUE))</f>
        <v/>
      </c>
    </row>
    <row r="2721" spans="1:10">
      <c r="A2721" s="6" t="s">
        <v>2377</v>
      </c>
      <c r="B2721" s="6" t="s">
        <v>677</v>
      </c>
      <c r="C2721" s="6">
        <v>1</v>
      </c>
      <c r="D2721" s="6">
        <v>1</v>
      </c>
      <c r="E2721" s="46" t="str">
        <f t="shared" si="129"/>
        <v>기사임</v>
      </c>
      <c r="F2721" s="81">
        <f>IF(E2721="기사임",(COUNTIF($B$2:B2721,B2721)-COUNTIFS($B$2:B2720,B2721,$E$2:E2720,"")),"")</f>
        <v>185</v>
      </c>
      <c r="G2721" s="46" t="str">
        <f>IF(F2721=1,COUNTIF($F$1:F2721,1),"")</f>
        <v/>
      </c>
      <c r="H2721" s="46">
        <f t="shared" si="130"/>
        <v>0</v>
      </c>
      <c r="I2721" s="46" t="b">
        <f t="shared" si="131"/>
        <v>0</v>
      </c>
      <c r="J2721" s="46" t="str">
        <f>IF(I2721=FALSE,"",B2721&amp;"@"&amp;COUNTIFS($B$2:B2721,B2721,$I$2:I2721,TRUE))</f>
        <v/>
      </c>
    </row>
    <row r="2722" spans="1:10">
      <c r="A2722" s="6" t="s">
        <v>2378</v>
      </c>
      <c r="B2722" s="6" t="s">
        <v>681</v>
      </c>
      <c r="C2722" s="6">
        <v>1</v>
      </c>
      <c r="D2722" s="6">
        <v>1</v>
      </c>
      <c r="E2722" s="46" t="str">
        <f t="shared" si="129"/>
        <v>기사임</v>
      </c>
      <c r="F2722" s="81">
        <f>IF(E2722="기사임",(COUNTIF($B$2:B2722,B2722)-COUNTIFS($B$2:B2721,B2722,$E$2:E2721,"")),"")</f>
        <v>70</v>
      </c>
      <c r="G2722" s="46" t="str">
        <f>IF(F2722=1,COUNTIF($F$1:F2722,1),"")</f>
        <v/>
      </c>
      <c r="H2722" s="46">
        <f t="shared" si="130"/>
        <v>0</v>
      </c>
      <c r="I2722" s="46" t="b">
        <f t="shared" si="131"/>
        <v>0</v>
      </c>
      <c r="J2722" s="46" t="str">
        <f>IF(I2722=FALSE,"",B2722&amp;"@"&amp;COUNTIFS($B$2:B2722,B2722,$I$2:I2722,TRUE))</f>
        <v/>
      </c>
    </row>
    <row r="2723" spans="1:10">
      <c r="A2723" s="6" t="s">
        <v>2066</v>
      </c>
      <c r="B2723" s="6" t="s">
        <v>688</v>
      </c>
      <c r="C2723" s="6">
        <v>1</v>
      </c>
      <c r="D2723" s="6">
        <v>2</v>
      </c>
      <c r="E2723" s="46" t="str">
        <f t="shared" si="129"/>
        <v>기사임</v>
      </c>
      <c r="F2723" s="81">
        <f>IF(E2723="기사임",(COUNTIF($B$2:B2723,B2723)-COUNTIFS($B$2:B2722,B2723,$E$2:E2722,"")),"")</f>
        <v>89</v>
      </c>
      <c r="G2723" s="46" t="str">
        <f>IF(F2723=1,COUNTIF($F$1:F2723,1),"")</f>
        <v/>
      </c>
      <c r="H2723" s="46">
        <f t="shared" si="130"/>
        <v>0</v>
      </c>
      <c r="I2723" s="46" t="b">
        <f t="shared" si="131"/>
        <v>0</v>
      </c>
      <c r="J2723" s="46" t="str">
        <f>IF(I2723=FALSE,"",B2723&amp;"@"&amp;COUNTIFS($B$2:B2723,B2723,$I$2:I2723,TRUE))</f>
        <v/>
      </c>
    </row>
    <row r="2724" spans="1:10">
      <c r="A2724" s="6" t="s">
        <v>2066</v>
      </c>
      <c r="B2724" s="6" t="s">
        <v>675</v>
      </c>
      <c r="C2724" s="6">
        <v>1</v>
      </c>
      <c r="D2724" s="6">
        <v>1</v>
      </c>
      <c r="E2724" s="46" t="str">
        <f t="shared" si="129"/>
        <v>기사임</v>
      </c>
      <c r="F2724" s="81">
        <f>IF(E2724="기사임",(COUNTIF($B$2:B2724,B2724)-COUNTIFS($B$2:B2723,B2724,$E$2:E2723,"")),"")</f>
        <v>236</v>
      </c>
      <c r="G2724" s="46" t="str">
        <f>IF(F2724=1,COUNTIF($F$1:F2724,1),"")</f>
        <v/>
      </c>
      <c r="H2724" s="46">
        <f t="shared" si="130"/>
        <v>1</v>
      </c>
      <c r="I2724" s="46" t="b">
        <f t="shared" si="131"/>
        <v>1</v>
      </c>
      <c r="J2724" s="46" t="str">
        <f>IF(I2724=FALSE,"",B2724&amp;"@"&amp;COUNTIFS($B$2:B2724,B2724,$I$2:I2724,TRUE))</f>
        <v>South Korea@236</v>
      </c>
    </row>
    <row r="2725" spans="1:10">
      <c r="A2725" s="6" t="s">
        <v>1257</v>
      </c>
      <c r="B2725" s="6" t="s">
        <v>678</v>
      </c>
      <c r="C2725" s="6">
        <v>1</v>
      </c>
      <c r="D2725" s="6">
        <v>1</v>
      </c>
      <c r="E2725" s="46" t="str">
        <f t="shared" si="129"/>
        <v>기사임</v>
      </c>
      <c r="F2725" s="81">
        <f>IF(E2725="기사임",(COUNTIF($B$2:B2725,B2725)-COUNTIFS($B$2:B2724,B2725,$E$2:E2724,"")),"")</f>
        <v>115</v>
      </c>
      <c r="G2725" s="46" t="str">
        <f>IF(F2725=1,COUNTIF($F$1:F2725,1),"")</f>
        <v/>
      </c>
      <c r="H2725" s="46">
        <f t="shared" si="130"/>
        <v>0</v>
      </c>
      <c r="I2725" s="46" t="b">
        <f t="shared" si="131"/>
        <v>0</v>
      </c>
      <c r="J2725" s="46" t="str">
        <f>IF(I2725=FALSE,"",B2725&amp;"@"&amp;COUNTIFS($B$2:B2725,B2725,$I$2:I2725,TRUE))</f>
        <v/>
      </c>
    </row>
    <row r="2726" spans="1:10">
      <c r="A2726" s="6" t="s">
        <v>1257</v>
      </c>
      <c r="B2726" s="6" t="s">
        <v>680</v>
      </c>
      <c r="C2726" s="6">
        <v>1</v>
      </c>
      <c r="D2726" s="6">
        <v>1</v>
      </c>
      <c r="E2726" s="46" t="str">
        <f t="shared" si="129"/>
        <v>기사임</v>
      </c>
      <c r="F2726" s="81">
        <f>IF(E2726="기사임",(COUNTIF($B$2:B2726,B2726)-COUNTIFS($B$2:B2725,B2726,$E$2:E2725,"")),"")</f>
        <v>146</v>
      </c>
      <c r="G2726" s="46" t="str">
        <f>IF(F2726=1,COUNTIF($F$1:F2726,1),"")</f>
        <v/>
      </c>
      <c r="H2726" s="46">
        <f t="shared" si="130"/>
        <v>0</v>
      </c>
      <c r="I2726" s="46" t="b">
        <f t="shared" si="131"/>
        <v>0</v>
      </c>
      <c r="J2726" s="46" t="str">
        <f>IF(I2726=FALSE,"",B2726&amp;"@"&amp;COUNTIFS($B$2:B2726,B2726,$I$2:I2726,TRUE))</f>
        <v/>
      </c>
    </row>
    <row r="2727" spans="1:10">
      <c r="A2727" s="6" t="s">
        <v>1257</v>
      </c>
      <c r="B2727" s="6" t="s">
        <v>675</v>
      </c>
      <c r="C2727" s="6">
        <v>1</v>
      </c>
      <c r="D2727" s="6">
        <v>1</v>
      </c>
      <c r="E2727" s="46" t="str">
        <f t="shared" si="129"/>
        <v>기사임</v>
      </c>
      <c r="F2727" s="81">
        <f>IF(E2727="기사임",(COUNTIF($B$2:B2727,B2727)-COUNTIFS($B$2:B2726,B2727,$E$2:E2726,"")),"")</f>
        <v>237</v>
      </c>
      <c r="G2727" s="46" t="str">
        <f>IF(F2727=1,COUNTIF($F$1:F2727,1),"")</f>
        <v/>
      </c>
      <c r="H2727" s="46">
        <f t="shared" si="130"/>
        <v>1</v>
      </c>
      <c r="I2727" s="46" t="b">
        <f t="shared" si="131"/>
        <v>1</v>
      </c>
      <c r="J2727" s="46" t="str">
        <f>IF(I2727=FALSE,"",B2727&amp;"@"&amp;COUNTIFS($B$2:B2727,B2727,$I$2:I2727,TRUE))</f>
        <v>South Korea@237</v>
      </c>
    </row>
    <row r="2728" spans="1:10">
      <c r="A2728" s="6" t="s">
        <v>1967</v>
      </c>
      <c r="B2728" s="6" t="s">
        <v>681</v>
      </c>
      <c r="C2728" s="6">
        <v>1</v>
      </c>
      <c r="D2728" s="6">
        <v>1</v>
      </c>
      <c r="E2728" s="46" t="str">
        <f t="shared" si="129"/>
        <v>기사임</v>
      </c>
      <c r="F2728" s="81">
        <f>IF(E2728="기사임",(COUNTIF($B$2:B2728,B2728)-COUNTIFS($B$2:B2727,B2728,$E$2:E2727,"")),"")</f>
        <v>71</v>
      </c>
      <c r="G2728" s="46" t="str">
        <f>IF(F2728=1,COUNTIF($F$1:F2728,1),"")</f>
        <v/>
      </c>
      <c r="H2728" s="46">
        <f t="shared" si="130"/>
        <v>0</v>
      </c>
      <c r="I2728" s="46" t="b">
        <f t="shared" si="131"/>
        <v>0</v>
      </c>
      <c r="J2728" s="46" t="str">
        <f>IF(I2728=FALSE,"",B2728&amp;"@"&amp;COUNTIFS($B$2:B2728,B2728,$I$2:I2728,TRUE))</f>
        <v/>
      </c>
    </row>
    <row r="2729" spans="1:10">
      <c r="A2729" s="6" t="s">
        <v>2228</v>
      </c>
      <c r="B2729" s="6" t="s">
        <v>689</v>
      </c>
      <c r="C2729" s="6">
        <v>1</v>
      </c>
      <c r="D2729" s="6">
        <v>1</v>
      </c>
      <c r="E2729" s="46" t="str">
        <f t="shared" si="129"/>
        <v>기사임</v>
      </c>
      <c r="F2729" s="81">
        <f>IF(E2729="기사임",(COUNTIF($B$2:B2729,B2729)-COUNTIFS($B$2:B2728,B2729,$E$2:E2728,"")),"")</f>
        <v>35</v>
      </c>
      <c r="G2729" s="46" t="str">
        <f>IF(F2729=1,COUNTIF($F$1:F2729,1),"")</f>
        <v/>
      </c>
      <c r="H2729" s="46">
        <f t="shared" si="130"/>
        <v>0</v>
      </c>
      <c r="I2729" s="46" t="b">
        <f t="shared" si="131"/>
        <v>0</v>
      </c>
      <c r="J2729" s="46" t="str">
        <f>IF(I2729=FALSE,"",B2729&amp;"@"&amp;COUNTIFS($B$2:B2729,B2729,$I$2:I2729,TRUE))</f>
        <v/>
      </c>
    </row>
    <row r="2730" spans="1:10">
      <c r="A2730" s="6" t="s">
        <v>1566</v>
      </c>
      <c r="B2730" s="6" t="s">
        <v>676</v>
      </c>
      <c r="C2730" s="6">
        <v>1</v>
      </c>
      <c r="D2730" s="6">
        <v>1</v>
      </c>
      <c r="E2730" s="46" t="str">
        <f t="shared" si="129"/>
        <v>기사임</v>
      </c>
      <c r="F2730" s="81">
        <f>IF(E2730="기사임",(COUNTIF($B$2:B2730,B2730)-COUNTIFS($B$2:B2729,B2730,$E$2:E2729,"")),"")</f>
        <v>220</v>
      </c>
      <c r="G2730" s="46" t="str">
        <f>IF(F2730=1,COUNTIF($F$1:F2730,1),"")</f>
        <v/>
      </c>
      <c r="H2730" s="46">
        <f t="shared" si="130"/>
        <v>0</v>
      </c>
      <c r="I2730" s="46" t="b">
        <f t="shared" si="131"/>
        <v>0</v>
      </c>
      <c r="J2730" s="46" t="str">
        <f>IF(I2730=FALSE,"",B2730&amp;"@"&amp;COUNTIFS($B$2:B2730,B2730,$I$2:I2730,TRUE))</f>
        <v/>
      </c>
    </row>
    <row r="2731" spans="1:10">
      <c r="A2731" s="6" t="s">
        <v>1203</v>
      </c>
      <c r="B2731" s="6" t="s">
        <v>685</v>
      </c>
      <c r="C2731" s="6">
        <v>1</v>
      </c>
      <c r="D2731" s="6">
        <v>1</v>
      </c>
      <c r="E2731" s="46" t="str">
        <f t="shared" si="129"/>
        <v>기사임</v>
      </c>
      <c r="F2731" s="81">
        <f>IF(E2731="기사임",(COUNTIF($B$2:B2731,B2731)-COUNTIFS($B$2:B2730,B2731,$E$2:E2730,"")),"")</f>
        <v>58</v>
      </c>
      <c r="G2731" s="46" t="str">
        <f>IF(F2731=1,COUNTIF($F$1:F2731,1),"")</f>
        <v/>
      </c>
      <c r="H2731" s="46">
        <f t="shared" si="130"/>
        <v>0</v>
      </c>
      <c r="I2731" s="46" t="b">
        <f t="shared" si="131"/>
        <v>0</v>
      </c>
      <c r="J2731" s="46" t="str">
        <f>IF(I2731=FALSE,"",B2731&amp;"@"&amp;COUNTIFS($B$2:B2731,B2731,$I$2:I2731,TRUE))</f>
        <v/>
      </c>
    </row>
    <row r="2732" spans="1:10">
      <c r="A2732" s="6" t="s">
        <v>1203</v>
      </c>
      <c r="B2732" s="6" t="s">
        <v>718</v>
      </c>
      <c r="C2732" s="6">
        <v>1</v>
      </c>
      <c r="D2732" s="6">
        <v>1</v>
      </c>
      <c r="E2732" s="46" t="str">
        <f t="shared" si="129"/>
        <v>기사임</v>
      </c>
      <c r="F2732" s="81">
        <f>IF(E2732="기사임",(COUNTIF($B$2:B2732,B2732)-COUNTIFS($B$2:B2731,B2732,$E$2:E2731,"")),"")</f>
        <v>14</v>
      </c>
      <c r="G2732" s="46" t="str">
        <f>IF(F2732=1,COUNTIF($F$1:F2732,1),"")</f>
        <v/>
      </c>
      <c r="H2732" s="46">
        <f t="shared" si="130"/>
        <v>0</v>
      </c>
      <c r="I2732" s="46" t="b">
        <f t="shared" si="131"/>
        <v>0</v>
      </c>
      <c r="J2732" s="46" t="str">
        <f>IF(I2732=FALSE,"",B2732&amp;"@"&amp;COUNTIFS($B$2:B2732,B2732,$I$2:I2732,TRUE))</f>
        <v/>
      </c>
    </row>
    <row r="2733" spans="1:10">
      <c r="A2733" s="6" t="s">
        <v>670</v>
      </c>
      <c r="B2733" s="6" t="s">
        <v>678</v>
      </c>
      <c r="C2733" s="6">
        <v>1</v>
      </c>
      <c r="D2733" s="6">
        <v>1</v>
      </c>
      <c r="E2733" s="46" t="str">
        <f t="shared" si="129"/>
        <v>기사임</v>
      </c>
      <c r="F2733" s="81">
        <f>IF(E2733="기사임",(COUNTIF($B$2:B2733,B2733)-COUNTIFS($B$2:B2732,B2733,$E$2:E2732,"")),"")</f>
        <v>116</v>
      </c>
      <c r="G2733" s="46" t="str">
        <f>IF(F2733=1,COUNTIF($F$1:F2733,1),"")</f>
        <v/>
      </c>
      <c r="H2733" s="46">
        <f t="shared" si="130"/>
        <v>0</v>
      </c>
      <c r="I2733" s="46" t="b">
        <f t="shared" si="131"/>
        <v>0</v>
      </c>
      <c r="J2733" s="46" t="str">
        <f>IF(I2733=FALSE,"",B2733&amp;"@"&amp;COUNTIFS($B$2:B2733,B2733,$I$2:I2733,TRUE))</f>
        <v/>
      </c>
    </row>
    <row r="2734" spans="1:10">
      <c r="A2734" s="6" t="s">
        <v>670</v>
      </c>
      <c r="B2734" s="6" t="s">
        <v>675</v>
      </c>
      <c r="C2734" s="6">
        <v>1</v>
      </c>
      <c r="D2734" s="6">
        <v>1</v>
      </c>
      <c r="E2734" s="46" t="str">
        <f t="shared" si="129"/>
        <v>기사임</v>
      </c>
      <c r="F2734" s="81">
        <f>IF(E2734="기사임",(COUNTIF($B$2:B2734,B2734)-COUNTIFS($B$2:B2733,B2734,$E$2:E2733,"")),"")</f>
        <v>238</v>
      </c>
      <c r="G2734" s="46" t="str">
        <f>IF(F2734=1,COUNTIF($F$1:F2734,1),"")</f>
        <v/>
      </c>
      <c r="H2734" s="46">
        <f t="shared" si="130"/>
        <v>1</v>
      </c>
      <c r="I2734" s="46" t="b">
        <f t="shared" si="131"/>
        <v>1</v>
      </c>
      <c r="J2734" s="46" t="str">
        <f>IF(I2734=FALSE,"",B2734&amp;"@"&amp;COUNTIFS($B$2:B2734,B2734,$I$2:I2734,TRUE))</f>
        <v>South Korea@238</v>
      </c>
    </row>
    <row r="2735" spans="1:10">
      <c r="A2735" s="6" t="s">
        <v>607</v>
      </c>
      <c r="B2735" s="6" t="s">
        <v>690</v>
      </c>
      <c r="C2735" s="6">
        <v>1</v>
      </c>
      <c r="D2735" s="6">
        <v>2</v>
      </c>
      <c r="E2735" s="46" t="str">
        <f t="shared" si="129"/>
        <v>기사임</v>
      </c>
      <c r="F2735" s="81">
        <f>IF(E2735="기사임",(COUNTIF($B$2:B2735,B2735)-COUNTIFS($B$2:B2734,B2735,$E$2:E2734,"")),"")</f>
        <v>102</v>
      </c>
      <c r="G2735" s="46" t="str">
        <f>IF(F2735=1,COUNTIF($F$1:F2735,1),"")</f>
        <v/>
      </c>
      <c r="H2735" s="46">
        <f t="shared" si="130"/>
        <v>0</v>
      </c>
      <c r="I2735" s="46" t="b">
        <f t="shared" si="131"/>
        <v>0</v>
      </c>
      <c r="J2735" s="46" t="str">
        <f>IF(I2735=FALSE,"",B2735&amp;"@"&amp;COUNTIFS($B$2:B2735,B2735,$I$2:I2735,TRUE))</f>
        <v/>
      </c>
    </row>
    <row r="2736" spans="1:10">
      <c r="A2736" s="6" t="s">
        <v>2067</v>
      </c>
      <c r="B2736" s="6" t="s">
        <v>695</v>
      </c>
      <c r="C2736" s="6">
        <v>1</v>
      </c>
      <c r="D2736" s="6">
        <v>2</v>
      </c>
      <c r="E2736" s="46" t="str">
        <f t="shared" si="129"/>
        <v>기사임</v>
      </c>
      <c r="F2736" s="81">
        <f>IF(E2736="기사임",(COUNTIF($B$2:B2736,B2736)-COUNTIFS($B$2:B2735,B2736,$E$2:E2735,"")),"")</f>
        <v>47</v>
      </c>
      <c r="G2736" s="46" t="str">
        <f>IF(F2736=1,COUNTIF($F$1:F2736,1),"")</f>
        <v/>
      </c>
      <c r="H2736" s="46">
        <f t="shared" si="130"/>
        <v>0</v>
      </c>
      <c r="I2736" s="46" t="b">
        <f t="shared" si="131"/>
        <v>0</v>
      </c>
      <c r="J2736" s="46" t="str">
        <f>IF(I2736=FALSE,"",B2736&amp;"@"&amp;COUNTIFS($B$2:B2736,B2736,$I$2:I2736,TRUE))</f>
        <v/>
      </c>
    </row>
    <row r="2737" spans="1:10">
      <c r="A2737" s="6" t="s">
        <v>1987</v>
      </c>
      <c r="B2737" s="6" t="s">
        <v>706</v>
      </c>
      <c r="C2737" s="6">
        <v>1</v>
      </c>
      <c r="D2737" s="6">
        <v>2</v>
      </c>
      <c r="E2737" s="46" t="str">
        <f t="shared" si="129"/>
        <v>기사임</v>
      </c>
      <c r="F2737" s="81">
        <f>IF(E2737="기사임",(COUNTIF($B$2:B2737,B2737)-COUNTIFS($B$2:B2736,B2737,$E$2:E2736,"")),"")</f>
        <v>5</v>
      </c>
      <c r="G2737" s="46" t="str">
        <f>IF(F2737=1,COUNTIF($F$1:F2737,1),"")</f>
        <v/>
      </c>
      <c r="H2737" s="46">
        <f t="shared" si="130"/>
        <v>0</v>
      </c>
      <c r="I2737" s="46" t="b">
        <f t="shared" si="131"/>
        <v>0</v>
      </c>
      <c r="J2737" s="46" t="str">
        <f>IF(I2737=FALSE,"",B2737&amp;"@"&amp;COUNTIFS($B$2:B2737,B2737,$I$2:I2737,TRUE))</f>
        <v/>
      </c>
    </row>
    <row r="2738" spans="1:10">
      <c r="A2738" s="6" t="s">
        <v>2195</v>
      </c>
      <c r="B2738" s="6" t="s">
        <v>708</v>
      </c>
      <c r="C2738" s="6">
        <v>1</v>
      </c>
      <c r="D2738" s="6">
        <v>1</v>
      </c>
      <c r="E2738" s="46" t="str">
        <f t="shared" si="129"/>
        <v>기사임</v>
      </c>
      <c r="F2738" s="81">
        <f>IF(E2738="기사임",(COUNTIF($B$2:B2738,B2738)-COUNTIFS($B$2:B2737,B2738,$E$2:E2737,"")),"")</f>
        <v>16</v>
      </c>
      <c r="G2738" s="46" t="str">
        <f>IF(F2738=1,COUNTIF($F$1:F2738,1),"")</f>
        <v/>
      </c>
      <c r="H2738" s="46">
        <f t="shared" si="130"/>
        <v>0</v>
      </c>
      <c r="I2738" s="46" t="b">
        <f t="shared" si="131"/>
        <v>0</v>
      </c>
      <c r="J2738" s="46" t="str">
        <f>IF(I2738=FALSE,"",B2738&amp;"@"&amp;COUNTIFS($B$2:B2738,B2738,$I$2:I2738,TRUE))</f>
        <v/>
      </c>
    </row>
    <row r="2739" spans="1:10">
      <c r="A2739" s="6" t="s">
        <v>2195</v>
      </c>
      <c r="B2739" s="6" t="s">
        <v>680</v>
      </c>
      <c r="C2739" s="6">
        <v>1</v>
      </c>
      <c r="D2739" s="6">
        <v>1</v>
      </c>
      <c r="E2739" s="46" t="str">
        <f t="shared" si="129"/>
        <v>기사임</v>
      </c>
      <c r="F2739" s="81">
        <f>IF(E2739="기사임",(COUNTIF($B$2:B2739,B2739)-COUNTIFS($B$2:B2738,B2739,$E$2:E2738,"")),"")</f>
        <v>147</v>
      </c>
      <c r="G2739" s="46" t="str">
        <f>IF(F2739=1,COUNTIF($F$1:F2739,1),"")</f>
        <v/>
      </c>
      <c r="H2739" s="46">
        <f t="shared" si="130"/>
        <v>0</v>
      </c>
      <c r="I2739" s="46" t="b">
        <f t="shared" si="131"/>
        <v>0</v>
      </c>
      <c r="J2739" s="46" t="str">
        <f>IF(I2739=FALSE,"",B2739&amp;"@"&amp;COUNTIFS($B$2:B2739,B2739,$I$2:I2739,TRUE))</f>
        <v/>
      </c>
    </row>
    <row r="2740" spans="1:10">
      <c r="A2740" s="6" t="s">
        <v>2195</v>
      </c>
      <c r="B2740" s="6" t="s">
        <v>675</v>
      </c>
      <c r="C2740" s="6">
        <v>1</v>
      </c>
      <c r="D2740" s="6">
        <v>1</v>
      </c>
      <c r="E2740" s="46" t="str">
        <f t="shared" si="129"/>
        <v>기사임</v>
      </c>
      <c r="F2740" s="81">
        <f>IF(E2740="기사임",(COUNTIF($B$2:B2740,B2740)-COUNTIFS($B$2:B2739,B2740,$E$2:E2739,"")),"")</f>
        <v>239</v>
      </c>
      <c r="G2740" s="46" t="str">
        <f>IF(F2740=1,COUNTIF($F$1:F2740,1),"")</f>
        <v/>
      </c>
      <c r="H2740" s="46">
        <f t="shared" si="130"/>
        <v>1</v>
      </c>
      <c r="I2740" s="46" t="b">
        <f t="shared" si="131"/>
        <v>1</v>
      </c>
      <c r="J2740" s="46" t="str">
        <f>IF(I2740=FALSE,"",B2740&amp;"@"&amp;COUNTIFS($B$2:B2740,B2740,$I$2:I2740,TRUE))</f>
        <v>South Korea@239</v>
      </c>
    </row>
    <row r="2741" spans="1:10">
      <c r="A2741" s="6" t="s">
        <v>2195</v>
      </c>
      <c r="B2741" s="6" t="s">
        <v>687</v>
      </c>
      <c r="C2741" s="6">
        <v>1</v>
      </c>
      <c r="D2741" s="6">
        <v>1</v>
      </c>
      <c r="E2741" s="46" t="str">
        <f t="shared" si="129"/>
        <v>기사임</v>
      </c>
      <c r="F2741" s="81">
        <f>IF(E2741="기사임",(COUNTIF($B$2:B2741,B2741)-COUNTIFS($B$2:B2740,B2741,$E$2:E2740,"")),"")</f>
        <v>37</v>
      </c>
      <c r="G2741" s="46" t="str">
        <f>IF(F2741=1,COUNTIF($F$1:F2741,1),"")</f>
        <v/>
      </c>
      <c r="H2741" s="46">
        <f t="shared" si="130"/>
        <v>0</v>
      </c>
      <c r="I2741" s="46" t="b">
        <f t="shared" si="131"/>
        <v>0</v>
      </c>
      <c r="J2741" s="46" t="str">
        <f>IF(I2741=FALSE,"",B2741&amp;"@"&amp;COUNTIFS($B$2:B2741,B2741,$I$2:I2741,TRUE))</f>
        <v/>
      </c>
    </row>
    <row r="2742" spans="1:10">
      <c r="A2742" s="6" t="s">
        <v>2379</v>
      </c>
      <c r="B2742" s="6" t="s">
        <v>675</v>
      </c>
      <c r="C2742" s="6">
        <v>1</v>
      </c>
      <c r="D2742" s="6">
        <v>1</v>
      </c>
      <c r="E2742" s="46" t="str">
        <f t="shared" si="129"/>
        <v>기사임</v>
      </c>
      <c r="F2742" s="81">
        <f>IF(E2742="기사임",(COUNTIF($B$2:B2742,B2742)-COUNTIFS($B$2:B2741,B2742,$E$2:E2741,"")),"")</f>
        <v>240</v>
      </c>
      <c r="G2742" s="46" t="str">
        <f>IF(F2742=1,COUNTIF($F$1:F2742,1),"")</f>
        <v/>
      </c>
      <c r="H2742" s="46">
        <f t="shared" si="130"/>
        <v>1</v>
      </c>
      <c r="I2742" s="46" t="b">
        <f t="shared" si="131"/>
        <v>1</v>
      </c>
      <c r="J2742" s="46" t="str">
        <f>IF(I2742=FALSE,"",B2742&amp;"@"&amp;COUNTIFS($B$2:B2742,B2742,$I$2:I2742,TRUE))</f>
        <v>South Korea@240</v>
      </c>
    </row>
    <row r="2743" spans="1:10">
      <c r="A2743" s="6" t="s">
        <v>589</v>
      </c>
      <c r="B2743" s="6" t="s">
        <v>685</v>
      </c>
      <c r="C2743" s="6">
        <v>1</v>
      </c>
      <c r="D2743" s="6">
        <v>1</v>
      </c>
      <c r="E2743" s="46" t="str">
        <f t="shared" si="129"/>
        <v>기사임</v>
      </c>
      <c r="F2743" s="81">
        <f>IF(E2743="기사임",(COUNTIF($B$2:B2743,B2743)-COUNTIFS($B$2:B2742,B2743,$E$2:E2742,"")),"")</f>
        <v>59</v>
      </c>
      <c r="G2743" s="46" t="str">
        <f>IF(F2743=1,COUNTIF($F$1:F2743,1),"")</f>
        <v/>
      </c>
      <c r="H2743" s="46">
        <f t="shared" si="130"/>
        <v>0</v>
      </c>
      <c r="I2743" s="46" t="b">
        <f t="shared" si="131"/>
        <v>0</v>
      </c>
      <c r="J2743" s="46" t="str">
        <f>IF(I2743=FALSE,"",B2743&amp;"@"&amp;COUNTIFS($B$2:B2743,B2743,$I$2:I2743,TRUE))</f>
        <v/>
      </c>
    </row>
    <row r="2744" spans="1:10">
      <c r="A2744" s="6" t="s">
        <v>589</v>
      </c>
      <c r="B2744" s="6" t="s">
        <v>711</v>
      </c>
      <c r="C2744" s="6">
        <v>1</v>
      </c>
      <c r="D2744" s="6">
        <v>1</v>
      </c>
      <c r="E2744" s="46" t="str">
        <f t="shared" si="129"/>
        <v>기사임</v>
      </c>
      <c r="F2744" s="81">
        <f>IF(E2744="기사임",(COUNTIF($B$2:B2744,B2744)-COUNTIFS($B$2:B2743,B2744,$E$2:E2743,"")),"")</f>
        <v>13</v>
      </c>
      <c r="G2744" s="46" t="str">
        <f>IF(F2744=1,COUNTIF($F$1:F2744,1),"")</f>
        <v/>
      </c>
      <c r="H2744" s="46">
        <f t="shared" si="130"/>
        <v>0</v>
      </c>
      <c r="I2744" s="46" t="b">
        <f t="shared" si="131"/>
        <v>0</v>
      </c>
      <c r="J2744" s="46" t="str">
        <f>IF(I2744=FALSE,"",B2744&amp;"@"&amp;COUNTIFS($B$2:B2744,B2744,$I$2:I2744,TRUE))</f>
        <v/>
      </c>
    </row>
    <row r="2745" spans="1:10">
      <c r="A2745" s="6" t="s">
        <v>589</v>
      </c>
      <c r="B2745" s="6" t="s">
        <v>676</v>
      </c>
      <c r="C2745" s="6">
        <v>1</v>
      </c>
      <c r="D2745" s="6">
        <v>2</v>
      </c>
      <c r="E2745" s="46" t="str">
        <f t="shared" si="129"/>
        <v>기사임</v>
      </c>
      <c r="F2745" s="81">
        <f>IF(E2745="기사임",(COUNTIF($B$2:B2745,B2745)-COUNTIFS($B$2:B2744,B2745,$E$2:E2744,"")),"")</f>
        <v>221</v>
      </c>
      <c r="G2745" s="46" t="str">
        <f>IF(F2745=1,COUNTIF($F$1:F2745,1),"")</f>
        <v/>
      </c>
      <c r="H2745" s="46">
        <f t="shared" si="130"/>
        <v>0</v>
      </c>
      <c r="I2745" s="46" t="b">
        <f t="shared" si="131"/>
        <v>0</v>
      </c>
      <c r="J2745" s="46" t="str">
        <f>IF(I2745=FALSE,"",B2745&amp;"@"&amp;COUNTIFS($B$2:B2745,B2745,$I$2:I2745,TRUE))</f>
        <v/>
      </c>
    </row>
    <row r="2746" spans="1:10">
      <c r="A2746" s="6" t="s">
        <v>2325</v>
      </c>
      <c r="B2746" s="6" t="s">
        <v>722</v>
      </c>
      <c r="C2746" s="6">
        <v>1</v>
      </c>
      <c r="D2746" s="6">
        <v>1</v>
      </c>
      <c r="E2746" s="46" t="str">
        <f t="shared" si="129"/>
        <v>기사임</v>
      </c>
      <c r="F2746" s="81">
        <f>IF(E2746="기사임",(COUNTIF($B$2:B2746,B2746)-COUNTIFS($B$2:B2745,B2746,$E$2:E2745,"")),"")</f>
        <v>13</v>
      </c>
      <c r="G2746" s="46" t="str">
        <f>IF(F2746=1,COUNTIF($F$1:F2746,1),"")</f>
        <v/>
      </c>
      <c r="H2746" s="46">
        <f t="shared" si="130"/>
        <v>0</v>
      </c>
      <c r="I2746" s="46" t="b">
        <f t="shared" si="131"/>
        <v>0</v>
      </c>
      <c r="J2746" s="46" t="str">
        <f>IF(I2746=FALSE,"",B2746&amp;"@"&amp;COUNTIFS($B$2:B2746,B2746,$I$2:I2746,TRUE))</f>
        <v/>
      </c>
    </row>
    <row r="2747" spans="1:10">
      <c r="A2747" s="6" t="s">
        <v>2325</v>
      </c>
      <c r="B2747" s="6" t="s">
        <v>676</v>
      </c>
      <c r="C2747" s="6">
        <v>1</v>
      </c>
      <c r="D2747" s="6">
        <v>1</v>
      </c>
      <c r="E2747" s="46" t="str">
        <f t="shared" si="129"/>
        <v>기사임</v>
      </c>
      <c r="F2747" s="81">
        <f>IF(E2747="기사임",(COUNTIF($B$2:B2747,B2747)-COUNTIFS($B$2:B2746,B2747,$E$2:E2746,"")),"")</f>
        <v>222</v>
      </c>
      <c r="G2747" s="46" t="str">
        <f>IF(F2747=1,COUNTIF($F$1:F2747,1),"")</f>
        <v/>
      </c>
      <c r="H2747" s="46">
        <f t="shared" si="130"/>
        <v>0</v>
      </c>
      <c r="I2747" s="46" t="b">
        <f t="shared" si="131"/>
        <v>0</v>
      </c>
      <c r="J2747" s="46" t="str">
        <f>IF(I2747=FALSE,"",B2747&amp;"@"&amp;COUNTIFS($B$2:B2747,B2747,$I$2:I2747,TRUE))</f>
        <v/>
      </c>
    </row>
    <row r="2748" spans="1:10">
      <c r="A2748" s="6" t="s">
        <v>651</v>
      </c>
      <c r="B2748" s="6" t="s">
        <v>677</v>
      </c>
      <c r="C2748" s="6">
        <v>1</v>
      </c>
      <c r="D2748" s="6">
        <v>1</v>
      </c>
      <c r="E2748" s="46" t="str">
        <f t="shared" si="129"/>
        <v>기사임</v>
      </c>
      <c r="F2748" s="81">
        <f>IF(E2748="기사임",(COUNTIF($B$2:B2748,B2748)-COUNTIFS($B$2:B2747,B2748,$E$2:E2747,"")),"")</f>
        <v>186</v>
      </c>
      <c r="G2748" s="46" t="str">
        <f>IF(F2748=1,COUNTIF($F$1:F2748,1),"")</f>
        <v/>
      </c>
      <c r="H2748" s="46">
        <f t="shared" si="130"/>
        <v>0</v>
      </c>
      <c r="I2748" s="46" t="b">
        <f t="shared" si="131"/>
        <v>0</v>
      </c>
      <c r="J2748" s="46" t="str">
        <f>IF(I2748=FALSE,"",B2748&amp;"@"&amp;COUNTIFS($B$2:B2748,B2748,$I$2:I2748,TRUE))</f>
        <v/>
      </c>
    </row>
    <row r="2749" spans="1:10">
      <c r="A2749" s="6" t="s">
        <v>1932</v>
      </c>
      <c r="B2749" s="6" t="s">
        <v>676</v>
      </c>
      <c r="C2749" s="6">
        <v>1</v>
      </c>
      <c r="D2749" s="6">
        <v>1</v>
      </c>
      <c r="E2749" s="46" t="str">
        <f t="shared" si="129"/>
        <v>기사임</v>
      </c>
      <c r="F2749" s="81">
        <f>IF(E2749="기사임",(COUNTIF($B$2:B2749,B2749)-COUNTIFS($B$2:B2748,B2749,$E$2:E2748,"")),"")</f>
        <v>223</v>
      </c>
      <c r="G2749" s="46" t="str">
        <f>IF(F2749=1,COUNTIF($F$1:F2749,1),"")</f>
        <v/>
      </c>
      <c r="H2749" s="46">
        <f t="shared" si="130"/>
        <v>0</v>
      </c>
      <c r="I2749" s="46" t="b">
        <f t="shared" si="131"/>
        <v>0</v>
      </c>
      <c r="J2749" s="46" t="str">
        <f>IF(I2749=FALSE,"",B2749&amp;"@"&amp;COUNTIFS($B$2:B2749,B2749,$I$2:I2749,TRUE))</f>
        <v/>
      </c>
    </row>
    <row r="2750" spans="1:10">
      <c r="A2750" s="6" t="s">
        <v>2206</v>
      </c>
      <c r="B2750" s="6" t="s">
        <v>685</v>
      </c>
      <c r="C2750" s="6">
        <v>1</v>
      </c>
      <c r="D2750" s="6">
        <v>1</v>
      </c>
      <c r="E2750" s="46" t="str">
        <f t="shared" si="129"/>
        <v>기사임</v>
      </c>
      <c r="F2750" s="81">
        <f>IF(E2750="기사임",(COUNTIF($B$2:B2750,B2750)-COUNTIFS($B$2:B2749,B2750,$E$2:E2749,"")),"")</f>
        <v>60</v>
      </c>
      <c r="G2750" s="46" t="str">
        <f>IF(F2750=1,COUNTIF($F$1:F2750,1),"")</f>
        <v/>
      </c>
      <c r="H2750" s="46">
        <f t="shared" si="130"/>
        <v>0</v>
      </c>
      <c r="I2750" s="46" t="b">
        <f t="shared" si="131"/>
        <v>0</v>
      </c>
      <c r="J2750" s="46" t="str">
        <f>IF(I2750=FALSE,"",B2750&amp;"@"&amp;COUNTIFS($B$2:B2750,B2750,$I$2:I2750,TRUE))</f>
        <v/>
      </c>
    </row>
    <row r="2751" spans="1:10">
      <c r="A2751" s="6" t="s">
        <v>2206</v>
      </c>
      <c r="B2751" s="6" t="s">
        <v>687</v>
      </c>
      <c r="C2751" s="6">
        <v>1</v>
      </c>
      <c r="D2751" s="6">
        <v>1</v>
      </c>
      <c r="E2751" s="46" t="str">
        <f t="shared" si="129"/>
        <v>기사임</v>
      </c>
      <c r="F2751" s="81">
        <f>IF(E2751="기사임",(COUNTIF($B$2:B2751,B2751)-COUNTIFS($B$2:B2750,B2751,$E$2:E2750,"")),"")</f>
        <v>38</v>
      </c>
      <c r="G2751" s="46" t="str">
        <f>IF(F2751=1,COUNTIF($F$1:F2751,1),"")</f>
        <v/>
      </c>
      <c r="H2751" s="46">
        <f t="shared" si="130"/>
        <v>0</v>
      </c>
      <c r="I2751" s="46" t="b">
        <f t="shared" si="131"/>
        <v>0</v>
      </c>
      <c r="J2751" s="46" t="str">
        <f>IF(I2751=FALSE,"",B2751&amp;"@"&amp;COUNTIFS($B$2:B2751,B2751,$I$2:I2751,TRUE))</f>
        <v/>
      </c>
    </row>
    <row r="2752" spans="1:10">
      <c r="A2752" s="6" t="s">
        <v>2206</v>
      </c>
      <c r="B2752" s="6" t="s">
        <v>676</v>
      </c>
      <c r="C2752" s="6">
        <v>1</v>
      </c>
      <c r="D2752" s="6">
        <v>1</v>
      </c>
      <c r="E2752" s="46" t="str">
        <f t="shared" si="129"/>
        <v>기사임</v>
      </c>
      <c r="F2752" s="81">
        <f>IF(E2752="기사임",(COUNTIF($B$2:B2752,B2752)-COUNTIFS($B$2:B2751,B2752,$E$2:E2751,"")),"")</f>
        <v>224</v>
      </c>
      <c r="G2752" s="46" t="str">
        <f>IF(F2752=1,COUNTIF($F$1:F2752,1),"")</f>
        <v/>
      </c>
      <c r="H2752" s="46">
        <f t="shared" si="130"/>
        <v>0</v>
      </c>
      <c r="I2752" s="46" t="b">
        <f t="shared" si="131"/>
        <v>0</v>
      </c>
      <c r="J2752" s="46" t="str">
        <f>IF(I2752=FALSE,"",B2752&amp;"@"&amp;COUNTIFS($B$2:B2752,B2752,$I$2:I2752,TRUE))</f>
        <v/>
      </c>
    </row>
    <row r="2753" spans="1:10">
      <c r="A2753" s="6" t="s">
        <v>2229</v>
      </c>
      <c r="B2753" s="6" t="s">
        <v>690</v>
      </c>
      <c r="C2753" s="6">
        <v>1</v>
      </c>
      <c r="D2753" s="6">
        <v>1</v>
      </c>
      <c r="E2753" s="46" t="str">
        <f t="shared" si="129"/>
        <v>기사임</v>
      </c>
      <c r="F2753" s="81">
        <f>IF(E2753="기사임",(COUNTIF($B$2:B2753,B2753)-COUNTIFS($B$2:B2752,B2753,$E$2:E2752,"")),"")</f>
        <v>103</v>
      </c>
      <c r="G2753" s="46" t="str">
        <f>IF(F2753=1,COUNTIF($F$1:F2753,1),"")</f>
        <v/>
      </c>
      <c r="H2753" s="46">
        <f t="shared" si="130"/>
        <v>0</v>
      </c>
      <c r="I2753" s="46" t="b">
        <f t="shared" si="131"/>
        <v>0</v>
      </c>
      <c r="J2753" s="46" t="str">
        <f>IF(I2753=FALSE,"",B2753&amp;"@"&amp;COUNTIFS($B$2:B2753,B2753,$I$2:I2753,TRUE))</f>
        <v/>
      </c>
    </row>
    <row r="2754" spans="1:10">
      <c r="A2754" s="6" t="s">
        <v>2229</v>
      </c>
      <c r="B2754" s="6" t="s">
        <v>676</v>
      </c>
      <c r="C2754" s="6">
        <v>1</v>
      </c>
      <c r="D2754" s="6">
        <v>1</v>
      </c>
      <c r="E2754" s="46" t="str">
        <f t="shared" ref="E2754:E2817" si="132">IF(AND(LEFT(A2754,17)="/global/archives/",ISNUMBER(_xlfn.NUMBERVALUE(MID(A2754,18,1))),ISERROR(FIND("ckattempt",A2754)),ISERROR(FIND("preview",A2754))),"기사임","")</f>
        <v>기사임</v>
      </c>
      <c r="F2754" s="81">
        <f>IF(E2754="기사임",(COUNTIF($B$2:B2754,B2754)-COUNTIFS($B$2:B2753,B2754,$E$2:E2753,"")),"")</f>
        <v>225</v>
      </c>
      <c r="G2754" s="46" t="str">
        <f>IF(F2754=1,COUNTIF($F$1:F2754,1),"")</f>
        <v/>
      </c>
      <c r="H2754" s="46">
        <f t="shared" ref="H2754:H2817" si="133">COUNTIF($L$2:$L$4,B2754)</f>
        <v>0</v>
      </c>
      <c r="I2754" s="46" t="b">
        <f t="shared" si="131"/>
        <v>0</v>
      </c>
      <c r="J2754" s="46" t="str">
        <f>IF(I2754=FALSE,"",B2754&amp;"@"&amp;COUNTIFS($B$2:B2754,B2754,$I$2:I2754,TRUE))</f>
        <v/>
      </c>
    </row>
    <row r="2755" spans="1:10">
      <c r="A2755" s="6" t="s">
        <v>2326</v>
      </c>
      <c r="B2755" s="6" t="s">
        <v>688</v>
      </c>
      <c r="C2755" s="6">
        <v>1</v>
      </c>
      <c r="D2755" s="6">
        <v>1</v>
      </c>
      <c r="E2755" s="46" t="str">
        <f t="shared" si="132"/>
        <v>기사임</v>
      </c>
      <c r="F2755" s="81">
        <f>IF(E2755="기사임",(COUNTIF($B$2:B2755,B2755)-COUNTIFS($B$2:B2754,B2755,$E$2:E2754,"")),"")</f>
        <v>90</v>
      </c>
      <c r="G2755" s="46" t="str">
        <f>IF(F2755=1,COUNTIF($F$1:F2755,1),"")</f>
        <v/>
      </c>
      <c r="H2755" s="46">
        <f t="shared" si="133"/>
        <v>0</v>
      </c>
      <c r="I2755" s="46" t="b">
        <f t="shared" ref="I2755:I2818" si="134">AND(H2755=1,F2755&gt;=1,F2755&lt;&gt;"")</f>
        <v>0</v>
      </c>
      <c r="J2755" s="46" t="str">
        <f>IF(I2755=FALSE,"",B2755&amp;"@"&amp;COUNTIFS($B$2:B2755,B2755,$I$2:I2755,TRUE))</f>
        <v/>
      </c>
    </row>
    <row r="2756" spans="1:10">
      <c r="A2756" s="6" t="s">
        <v>2326</v>
      </c>
      <c r="B2756" s="6" t="s">
        <v>675</v>
      </c>
      <c r="C2756" s="6">
        <v>1</v>
      </c>
      <c r="D2756" s="6">
        <v>1</v>
      </c>
      <c r="E2756" s="46" t="str">
        <f t="shared" si="132"/>
        <v>기사임</v>
      </c>
      <c r="F2756" s="81">
        <f>IF(E2756="기사임",(COUNTIF($B$2:B2756,B2756)-COUNTIFS($B$2:B2755,B2756,$E$2:E2755,"")),"")</f>
        <v>241</v>
      </c>
      <c r="G2756" s="46" t="str">
        <f>IF(F2756=1,COUNTIF($F$1:F2756,1),"")</f>
        <v/>
      </c>
      <c r="H2756" s="46">
        <f t="shared" si="133"/>
        <v>1</v>
      </c>
      <c r="I2756" s="46" t="b">
        <f t="shared" si="134"/>
        <v>1</v>
      </c>
      <c r="J2756" s="46" t="str">
        <f>IF(I2756=FALSE,"",B2756&amp;"@"&amp;COUNTIFS($B$2:B2756,B2756,$I$2:I2756,TRUE))</f>
        <v>South Korea@241</v>
      </c>
    </row>
    <row r="2757" spans="1:10">
      <c r="A2757" s="6" t="s">
        <v>621</v>
      </c>
      <c r="B2757" s="6" t="s">
        <v>677</v>
      </c>
      <c r="C2757" s="6">
        <v>1</v>
      </c>
      <c r="D2757" s="6">
        <v>1</v>
      </c>
      <c r="E2757" s="46" t="str">
        <f t="shared" si="132"/>
        <v>기사임</v>
      </c>
      <c r="F2757" s="81">
        <f>IF(E2757="기사임",(COUNTIF($B$2:B2757,B2757)-COUNTIFS($B$2:B2756,B2757,$E$2:E2756,"")),"")</f>
        <v>187</v>
      </c>
      <c r="G2757" s="46" t="str">
        <f>IF(F2757=1,COUNTIF($F$1:F2757,1),"")</f>
        <v/>
      </c>
      <c r="H2757" s="46">
        <f t="shared" si="133"/>
        <v>0</v>
      </c>
      <c r="I2757" s="46" t="b">
        <f t="shared" si="134"/>
        <v>0</v>
      </c>
      <c r="J2757" s="46" t="str">
        <f>IF(I2757=FALSE,"",B2757&amp;"@"&amp;COUNTIFS($B$2:B2757,B2757,$I$2:I2757,TRUE))</f>
        <v/>
      </c>
    </row>
    <row r="2758" spans="1:10">
      <c r="A2758" s="6" t="s">
        <v>621</v>
      </c>
      <c r="B2758" s="6" t="s">
        <v>711</v>
      </c>
      <c r="C2758" s="6">
        <v>1</v>
      </c>
      <c r="D2758" s="6">
        <v>1</v>
      </c>
      <c r="E2758" s="46" t="str">
        <f t="shared" si="132"/>
        <v>기사임</v>
      </c>
      <c r="F2758" s="81">
        <f>IF(E2758="기사임",(COUNTIF($B$2:B2758,B2758)-COUNTIFS($B$2:B2757,B2758,$E$2:E2757,"")),"")</f>
        <v>14</v>
      </c>
      <c r="G2758" s="46" t="str">
        <f>IF(F2758=1,COUNTIF($F$1:F2758,1),"")</f>
        <v/>
      </c>
      <c r="H2758" s="46">
        <f t="shared" si="133"/>
        <v>0</v>
      </c>
      <c r="I2758" s="46" t="b">
        <f t="shared" si="134"/>
        <v>0</v>
      </c>
      <c r="J2758" s="46" t="str">
        <f>IF(I2758=FALSE,"",B2758&amp;"@"&amp;COUNTIFS($B$2:B2758,B2758,$I$2:I2758,TRUE))</f>
        <v/>
      </c>
    </row>
    <row r="2759" spans="1:10">
      <c r="A2759" s="6" t="s">
        <v>621</v>
      </c>
      <c r="B2759" s="6" t="s">
        <v>675</v>
      </c>
      <c r="C2759" s="6">
        <v>1</v>
      </c>
      <c r="D2759" s="6">
        <v>1</v>
      </c>
      <c r="E2759" s="46" t="str">
        <f t="shared" si="132"/>
        <v>기사임</v>
      </c>
      <c r="F2759" s="81">
        <f>IF(E2759="기사임",(COUNTIF($B$2:B2759,B2759)-COUNTIFS($B$2:B2758,B2759,$E$2:E2758,"")),"")</f>
        <v>242</v>
      </c>
      <c r="G2759" s="46" t="str">
        <f>IF(F2759=1,COUNTIF($F$1:F2759,1),"")</f>
        <v/>
      </c>
      <c r="H2759" s="46">
        <f t="shared" si="133"/>
        <v>1</v>
      </c>
      <c r="I2759" s="46" t="b">
        <f t="shared" si="134"/>
        <v>1</v>
      </c>
      <c r="J2759" s="46" t="str">
        <f>IF(I2759=FALSE,"",B2759&amp;"@"&amp;COUNTIFS($B$2:B2759,B2759,$I$2:I2759,TRUE))</f>
        <v>South Korea@242</v>
      </c>
    </row>
    <row r="2760" spans="1:10">
      <c r="A2760" s="6" t="s">
        <v>621</v>
      </c>
      <c r="B2760" s="6" t="s">
        <v>690</v>
      </c>
      <c r="C2760" s="6">
        <v>1</v>
      </c>
      <c r="D2760" s="6">
        <v>1</v>
      </c>
      <c r="E2760" s="46" t="str">
        <f t="shared" si="132"/>
        <v>기사임</v>
      </c>
      <c r="F2760" s="81">
        <f>IF(E2760="기사임",(COUNTIF($B$2:B2760,B2760)-COUNTIFS($B$2:B2759,B2760,$E$2:E2759,"")),"")</f>
        <v>104</v>
      </c>
      <c r="G2760" s="46" t="str">
        <f>IF(F2760=1,COUNTIF($F$1:F2760,1),"")</f>
        <v/>
      </c>
      <c r="H2760" s="46">
        <f t="shared" si="133"/>
        <v>0</v>
      </c>
      <c r="I2760" s="46" t="b">
        <f t="shared" si="134"/>
        <v>0</v>
      </c>
      <c r="J2760" s="46" t="str">
        <f>IF(I2760=FALSE,"",B2760&amp;"@"&amp;COUNTIFS($B$2:B2760,B2760,$I$2:I2760,TRUE))</f>
        <v/>
      </c>
    </row>
    <row r="2761" spans="1:10">
      <c r="A2761" s="6" t="s">
        <v>590</v>
      </c>
      <c r="B2761" s="6" t="s">
        <v>721</v>
      </c>
      <c r="C2761" s="6">
        <v>1</v>
      </c>
      <c r="D2761" s="6">
        <v>1</v>
      </c>
      <c r="E2761" s="46" t="str">
        <f t="shared" si="132"/>
        <v>기사임</v>
      </c>
      <c r="F2761" s="81">
        <f>IF(E2761="기사임",(COUNTIF($B$2:B2761,B2761)-COUNTIFS($B$2:B2760,B2761,$E$2:E2760,"")),"")</f>
        <v>21</v>
      </c>
      <c r="G2761" s="46" t="str">
        <f>IF(F2761=1,COUNTIF($F$1:F2761,1),"")</f>
        <v/>
      </c>
      <c r="H2761" s="46">
        <f t="shared" si="133"/>
        <v>0</v>
      </c>
      <c r="I2761" s="46" t="b">
        <f t="shared" si="134"/>
        <v>0</v>
      </c>
      <c r="J2761" s="46" t="str">
        <f>IF(I2761=FALSE,"",B2761&amp;"@"&amp;COUNTIFS($B$2:B2761,B2761,$I$2:I2761,TRUE))</f>
        <v/>
      </c>
    </row>
    <row r="2762" spans="1:10">
      <c r="A2762" s="6" t="s">
        <v>590</v>
      </c>
      <c r="B2762" s="6" t="s">
        <v>681</v>
      </c>
      <c r="C2762" s="6">
        <v>1</v>
      </c>
      <c r="D2762" s="6">
        <v>1</v>
      </c>
      <c r="E2762" s="46" t="str">
        <f t="shared" si="132"/>
        <v>기사임</v>
      </c>
      <c r="F2762" s="81">
        <f>IF(E2762="기사임",(COUNTIF($B$2:B2762,B2762)-COUNTIFS($B$2:B2761,B2762,$E$2:E2761,"")),"")</f>
        <v>72</v>
      </c>
      <c r="G2762" s="46" t="str">
        <f>IF(F2762=1,COUNTIF($F$1:F2762,1),"")</f>
        <v/>
      </c>
      <c r="H2762" s="46">
        <f t="shared" si="133"/>
        <v>0</v>
      </c>
      <c r="I2762" s="46" t="b">
        <f t="shared" si="134"/>
        <v>0</v>
      </c>
      <c r="J2762" s="46" t="str">
        <f>IF(I2762=FALSE,"",B2762&amp;"@"&amp;COUNTIFS($B$2:B2762,B2762,$I$2:I2762,TRUE))</f>
        <v/>
      </c>
    </row>
    <row r="2763" spans="1:10">
      <c r="A2763" s="6" t="s">
        <v>590</v>
      </c>
      <c r="B2763" s="6" t="s">
        <v>703</v>
      </c>
      <c r="C2763" s="6">
        <v>1</v>
      </c>
      <c r="D2763" s="6">
        <v>1</v>
      </c>
      <c r="E2763" s="46" t="str">
        <f t="shared" si="132"/>
        <v>기사임</v>
      </c>
      <c r="F2763" s="81">
        <f>IF(E2763="기사임",(COUNTIF($B$2:B2763,B2763)-COUNTIFS($B$2:B2762,B2763,$E$2:E2762,"")),"")</f>
        <v>24</v>
      </c>
      <c r="G2763" s="46" t="str">
        <f>IF(F2763=1,COUNTIF($F$1:F2763,1),"")</f>
        <v/>
      </c>
      <c r="H2763" s="46">
        <f t="shared" si="133"/>
        <v>0</v>
      </c>
      <c r="I2763" s="46" t="b">
        <f t="shared" si="134"/>
        <v>0</v>
      </c>
      <c r="J2763" s="46" t="str">
        <f>IF(I2763=FALSE,"",B2763&amp;"@"&amp;COUNTIFS($B$2:B2763,B2763,$I$2:I2763,TRUE))</f>
        <v/>
      </c>
    </row>
    <row r="2764" spans="1:10">
      <c r="A2764" s="6" t="s">
        <v>590</v>
      </c>
      <c r="B2764" s="6" t="s">
        <v>690</v>
      </c>
      <c r="C2764" s="6">
        <v>1</v>
      </c>
      <c r="D2764" s="6">
        <v>1</v>
      </c>
      <c r="E2764" s="46" t="str">
        <f t="shared" si="132"/>
        <v>기사임</v>
      </c>
      <c r="F2764" s="81">
        <f>IF(E2764="기사임",(COUNTIF($B$2:B2764,B2764)-COUNTIFS($B$2:B2763,B2764,$E$2:E2763,"")),"")</f>
        <v>105</v>
      </c>
      <c r="G2764" s="46" t="str">
        <f>IF(F2764=1,COUNTIF($F$1:F2764,1),"")</f>
        <v/>
      </c>
      <c r="H2764" s="46">
        <f t="shared" si="133"/>
        <v>0</v>
      </c>
      <c r="I2764" s="46" t="b">
        <f t="shared" si="134"/>
        <v>0</v>
      </c>
      <c r="J2764" s="46" t="str">
        <f>IF(I2764=FALSE,"",B2764&amp;"@"&amp;COUNTIFS($B$2:B2764,B2764,$I$2:I2764,TRUE))</f>
        <v/>
      </c>
    </row>
    <row r="2765" spans="1:10">
      <c r="A2765" s="6" t="s">
        <v>2207</v>
      </c>
      <c r="B2765" s="6" t="s">
        <v>721</v>
      </c>
      <c r="C2765" s="6">
        <v>1</v>
      </c>
      <c r="D2765" s="6">
        <v>1</v>
      </c>
      <c r="E2765" s="46" t="str">
        <f t="shared" si="132"/>
        <v>기사임</v>
      </c>
      <c r="F2765" s="81">
        <f>IF(E2765="기사임",(COUNTIF($B$2:B2765,B2765)-COUNTIFS($B$2:B2764,B2765,$E$2:E2764,"")),"")</f>
        <v>22</v>
      </c>
      <c r="G2765" s="46" t="str">
        <f>IF(F2765=1,COUNTIF($F$1:F2765,1),"")</f>
        <v/>
      </c>
      <c r="H2765" s="46">
        <f t="shared" si="133"/>
        <v>0</v>
      </c>
      <c r="I2765" s="46" t="b">
        <f t="shared" si="134"/>
        <v>0</v>
      </c>
      <c r="J2765" s="46" t="str">
        <f>IF(I2765=FALSE,"",B2765&amp;"@"&amp;COUNTIFS($B$2:B2765,B2765,$I$2:I2765,TRUE))</f>
        <v/>
      </c>
    </row>
    <row r="2766" spans="1:10">
      <c r="A2766" s="6" t="s">
        <v>1259</v>
      </c>
      <c r="B2766" s="6" t="s">
        <v>675</v>
      </c>
      <c r="C2766" s="6">
        <v>1</v>
      </c>
      <c r="D2766" s="6">
        <v>1</v>
      </c>
      <c r="E2766" s="46" t="str">
        <f t="shared" si="132"/>
        <v>기사임</v>
      </c>
      <c r="F2766" s="81">
        <f>IF(E2766="기사임",(COUNTIF($B$2:B2766,B2766)-COUNTIFS($B$2:B2765,B2766,$E$2:E2765,"")),"")</f>
        <v>243</v>
      </c>
      <c r="G2766" s="46" t="str">
        <f>IF(F2766=1,COUNTIF($F$1:F2766,1),"")</f>
        <v/>
      </c>
      <c r="H2766" s="46">
        <f t="shared" si="133"/>
        <v>1</v>
      </c>
      <c r="I2766" s="46" t="b">
        <f t="shared" si="134"/>
        <v>1</v>
      </c>
      <c r="J2766" s="46" t="str">
        <f>IF(I2766=FALSE,"",B2766&amp;"@"&amp;COUNTIFS($B$2:B2766,B2766,$I$2:I2766,TRUE))</f>
        <v>South Korea@243</v>
      </c>
    </row>
    <row r="2767" spans="1:10">
      <c r="A2767" s="6" t="s">
        <v>492</v>
      </c>
      <c r="B2767" s="6" t="s">
        <v>688</v>
      </c>
      <c r="C2767" s="6">
        <v>1</v>
      </c>
      <c r="D2767" s="6">
        <v>1</v>
      </c>
      <c r="E2767" s="46" t="str">
        <f t="shared" si="132"/>
        <v>기사임</v>
      </c>
      <c r="F2767" s="81">
        <f>IF(E2767="기사임",(COUNTIF($B$2:B2767,B2767)-COUNTIFS($B$2:B2766,B2767,$E$2:E2766,"")),"")</f>
        <v>91</v>
      </c>
      <c r="G2767" s="46" t="str">
        <f>IF(F2767=1,COUNTIF($F$1:F2767,1),"")</f>
        <v/>
      </c>
      <c r="H2767" s="46">
        <f t="shared" si="133"/>
        <v>0</v>
      </c>
      <c r="I2767" s="46" t="b">
        <f t="shared" si="134"/>
        <v>0</v>
      </c>
      <c r="J2767" s="46" t="str">
        <f>IF(I2767=FALSE,"",B2767&amp;"@"&amp;COUNTIFS($B$2:B2767,B2767,$I$2:I2767,TRUE))</f>
        <v/>
      </c>
    </row>
    <row r="2768" spans="1:10">
      <c r="A2768" s="6" t="s">
        <v>492</v>
      </c>
      <c r="B2768" s="6" t="s">
        <v>697</v>
      </c>
      <c r="C2768" s="6">
        <v>1</v>
      </c>
      <c r="D2768" s="6">
        <v>1</v>
      </c>
      <c r="E2768" s="46" t="str">
        <f t="shared" si="132"/>
        <v>기사임</v>
      </c>
      <c r="F2768" s="81">
        <f>IF(E2768="기사임",(COUNTIF($B$2:B2768,B2768)-COUNTIFS($B$2:B2767,B2768,$E$2:E2767,"")),"")</f>
        <v>19</v>
      </c>
      <c r="G2768" s="46" t="str">
        <f>IF(F2768=1,COUNTIF($F$1:F2768,1),"")</f>
        <v/>
      </c>
      <c r="H2768" s="46">
        <f t="shared" si="133"/>
        <v>0</v>
      </c>
      <c r="I2768" s="46" t="b">
        <f t="shared" si="134"/>
        <v>0</v>
      </c>
      <c r="J2768" s="46" t="str">
        <f>IF(I2768=FALSE,"",B2768&amp;"@"&amp;COUNTIFS($B$2:B2768,B2768,$I$2:I2768,TRUE))</f>
        <v/>
      </c>
    </row>
    <row r="2769" spans="1:10">
      <c r="A2769" s="6" t="s">
        <v>492</v>
      </c>
      <c r="B2769" s="6" t="s">
        <v>678</v>
      </c>
      <c r="C2769" s="6">
        <v>1</v>
      </c>
      <c r="D2769" s="6">
        <v>1</v>
      </c>
      <c r="E2769" s="46" t="str">
        <f t="shared" si="132"/>
        <v>기사임</v>
      </c>
      <c r="F2769" s="81">
        <f>IF(E2769="기사임",(COUNTIF($B$2:B2769,B2769)-COUNTIFS($B$2:B2768,B2769,$E$2:E2768,"")),"")</f>
        <v>117</v>
      </c>
      <c r="G2769" s="46" t="str">
        <f>IF(F2769=1,COUNTIF($F$1:F2769,1),"")</f>
        <v/>
      </c>
      <c r="H2769" s="46">
        <f t="shared" si="133"/>
        <v>0</v>
      </c>
      <c r="I2769" s="46" t="b">
        <f t="shared" si="134"/>
        <v>0</v>
      </c>
      <c r="J2769" s="46" t="str">
        <f>IF(I2769=FALSE,"",B2769&amp;"@"&amp;COUNTIFS($B$2:B2769,B2769,$I$2:I2769,TRUE))</f>
        <v/>
      </c>
    </row>
    <row r="2770" spans="1:10">
      <c r="A2770" s="6" t="s">
        <v>492</v>
      </c>
      <c r="B2770" s="6" t="s">
        <v>700</v>
      </c>
      <c r="C2770" s="6">
        <v>1</v>
      </c>
      <c r="D2770" s="6">
        <v>1</v>
      </c>
      <c r="E2770" s="46" t="str">
        <f t="shared" si="132"/>
        <v>기사임</v>
      </c>
      <c r="F2770" s="81">
        <f>IF(E2770="기사임",(COUNTIF($B$2:B2770,B2770)-COUNTIFS($B$2:B2769,B2770,$E$2:E2769,"")),"")</f>
        <v>32</v>
      </c>
      <c r="G2770" s="46" t="str">
        <f>IF(F2770=1,COUNTIF($F$1:F2770,1),"")</f>
        <v/>
      </c>
      <c r="H2770" s="46">
        <f t="shared" si="133"/>
        <v>0</v>
      </c>
      <c r="I2770" s="46" t="b">
        <f t="shared" si="134"/>
        <v>0</v>
      </c>
      <c r="J2770" s="46" t="str">
        <f>IF(I2770=FALSE,"",B2770&amp;"@"&amp;COUNTIFS($B$2:B2770,B2770,$I$2:I2770,TRUE))</f>
        <v/>
      </c>
    </row>
    <row r="2771" spans="1:10">
      <c r="A2771" s="6" t="s">
        <v>492</v>
      </c>
      <c r="B2771" s="6" t="s">
        <v>712</v>
      </c>
      <c r="C2771" s="6">
        <v>1</v>
      </c>
      <c r="D2771" s="6">
        <v>2</v>
      </c>
      <c r="E2771" s="46" t="str">
        <f t="shared" si="132"/>
        <v>기사임</v>
      </c>
      <c r="F2771" s="81">
        <f>IF(E2771="기사임",(COUNTIF($B$2:B2771,B2771)-COUNTIFS($B$2:B2770,B2771,$E$2:E2770,"")),"")</f>
        <v>22</v>
      </c>
      <c r="G2771" s="46" t="str">
        <f>IF(F2771=1,COUNTIF($F$1:F2771,1),"")</f>
        <v/>
      </c>
      <c r="H2771" s="46">
        <f t="shared" si="133"/>
        <v>0</v>
      </c>
      <c r="I2771" s="46" t="b">
        <f t="shared" si="134"/>
        <v>0</v>
      </c>
      <c r="J2771" s="46" t="str">
        <f>IF(I2771=FALSE,"",B2771&amp;"@"&amp;COUNTIFS($B$2:B2771,B2771,$I$2:I2771,TRUE))</f>
        <v/>
      </c>
    </row>
    <row r="2772" spans="1:10">
      <c r="A2772" s="6" t="s">
        <v>492</v>
      </c>
      <c r="B2772" s="6" t="s">
        <v>687</v>
      </c>
      <c r="C2772" s="6">
        <v>1</v>
      </c>
      <c r="D2772" s="6">
        <v>1</v>
      </c>
      <c r="E2772" s="46" t="str">
        <f t="shared" si="132"/>
        <v>기사임</v>
      </c>
      <c r="F2772" s="81">
        <f>IF(E2772="기사임",(COUNTIF($B$2:B2772,B2772)-COUNTIFS($B$2:B2771,B2772,$E$2:E2771,"")),"")</f>
        <v>39</v>
      </c>
      <c r="G2772" s="46" t="str">
        <f>IF(F2772=1,COUNTIF($F$1:F2772,1),"")</f>
        <v/>
      </c>
      <c r="H2772" s="46">
        <f t="shared" si="133"/>
        <v>0</v>
      </c>
      <c r="I2772" s="46" t="b">
        <f t="shared" si="134"/>
        <v>0</v>
      </c>
      <c r="J2772" s="46" t="str">
        <f>IF(I2772=FALSE,"",B2772&amp;"@"&amp;COUNTIFS($B$2:B2772,B2772,$I$2:I2772,TRUE))</f>
        <v/>
      </c>
    </row>
    <row r="2773" spans="1:10">
      <c r="A2773" s="6" t="s">
        <v>492</v>
      </c>
      <c r="B2773" s="6" t="s">
        <v>698</v>
      </c>
      <c r="C2773" s="6">
        <v>1</v>
      </c>
      <c r="D2773" s="6">
        <v>1</v>
      </c>
      <c r="E2773" s="46" t="str">
        <f t="shared" si="132"/>
        <v>기사임</v>
      </c>
      <c r="F2773" s="81">
        <f>IF(E2773="기사임",(COUNTIF($B$2:B2773,B2773)-COUNTIFS($B$2:B2772,B2773,$E$2:E2772,"")),"")</f>
        <v>50</v>
      </c>
      <c r="G2773" s="46" t="str">
        <f>IF(F2773=1,COUNTIF($F$1:F2773,1),"")</f>
        <v/>
      </c>
      <c r="H2773" s="46">
        <f t="shared" si="133"/>
        <v>0</v>
      </c>
      <c r="I2773" s="46" t="b">
        <f t="shared" si="134"/>
        <v>0</v>
      </c>
      <c r="J2773" s="46" t="str">
        <f>IF(I2773=FALSE,"",B2773&amp;"@"&amp;COUNTIFS($B$2:B2773,B2773,$I$2:I2773,TRUE))</f>
        <v/>
      </c>
    </row>
    <row r="2774" spans="1:10">
      <c r="A2774" s="6" t="s">
        <v>492</v>
      </c>
      <c r="B2774" s="6" t="s">
        <v>696</v>
      </c>
      <c r="C2774" s="6">
        <v>1</v>
      </c>
      <c r="D2774" s="6">
        <v>1</v>
      </c>
      <c r="E2774" s="46" t="str">
        <f t="shared" si="132"/>
        <v>기사임</v>
      </c>
      <c r="F2774" s="81">
        <f>IF(E2774="기사임",(COUNTIF($B$2:B2774,B2774)-COUNTIFS($B$2:B2773,B2774,$E$2:E2773,"")),"")</f>
        <v>17</v>
      </c>
      <c r="G2774" s="46" t="str">
        <f>IF(F2774=1,COUNTIF($F$1:F2774,1),"")</f>
        <v/>
      </c>
      <c r="H2774" s="46">
        <f t="shared" si="133"/>
        <v>0</v>
      </c>
      <c r="I2774" s="46" t="b">
        <f t="shared" si="134"/>
        <v>0</v>
      </c>
      <c r="J2774" s="46" t="str">
        <f>IF(I2774=FALSE,"",B2774&amp;"@"&amp;COUNTIFS($B$2:B2774,B2774,$I$2:I2774,TRUE))</f>
        <v/>
      </c>
    </row>
    <row r="2775" spans="1:10">
      <c r="A2775" s="6" t="s">
        <v>622</v>
      </c>
      <c r="B2775" s="6" t="s">
        <v>676</v>
      </c>
      <c r="C2775" s="6">
        <v>1</v>
      </c>
      <c r="D2775" s="6">
        <v>1</v>
      </c>
      <c r="E2775" s="46" t="str">
        <f t="shared" si="132"/>
        <v>기사임</v>
      </c>
      <c r="F2775" s="81">
        <f>IF(E2775="기사임",(COUNTIF($B$2:B2775,B2775)-COUNTIFS($B$2:B2774,B2775,$E$2:E2774,"")),"")</f>
        <v>226</v>
      </c>
      <c r="G2775" s="46" t="str">
        <f>IF(F2775=1,COUNTIF($F$1:F2775,1),"")</f>
        <v/>
      </c>
      <c r="H2775" s="46">
        <f t="shared" si="133"/>
        <v>0</v>
      </c>
      <c r="I2775" s="46" t="b">
        <f t="shared" si="134"/>
        <v>0</v>
      </c>
      <c r="J2775" s="46" t="str">
        <f>IF(I2775=FALSE,"",B2775&amp;"@"&amp;COUNTIFS($B$2:B2775,B2775,$I$2:I2775,TRUE))</f>
        <v/>
      </c>
    </row>
    <row r="2776" spans="1:10">
      <c r="A2776" s="6" t="s">
        <v>2054</v>
      </c>
      <c r="B2776" s="6" t="s">
        <v>703</v>
      </c>
      <c r="C2776" s="6">
        <v>1</v>
      </c>
      <c r="D2776" s="6">
        <v>1</v>
      </c>
      <c r="E2776" s="46" t="str">
        <f t="shared" si="132"/>
        <v>기사임</v>
      </c>
      <c r="F2776" s="81">
        <f>IF(E2776="기사임",(COUNTIF($B$2:B2776,B2776)-COUNTIFS($B$2:B2775,B2776,$E$2:E2775,"")),"")</f>
        <v>25</v>
      </c>
      <c r="G2776" s="46" t="str">
        <f>IF(F2776=1,COUNTIF($F$1:F2776,1),"")</f>
        <v/>
      </c>
      <c r="H2776" s="46">
        <f t="shared" si="133"/>
        <v>0</v>
      </c>
      <c r="I2776" s="46" t="b">
        <f t="shared" si="134"/>
        <v>0</v>
      </c>
      <c r="J2776" s="46" t="str">
        <f>IF(I2776=FALSE,"",B2776&amp;"@"&amp;COUNTIFS($B$2:B2776,B2776,$I$2:I2776,TRUE))</f>
        <v/>
      </c>
    </row>
    <row r="2777" spans="1:10">
      <c r="A2777" s="6" t="s">
        <v>1627</v>
      </c>
      <c r="B2777" s="6" t="s">
        <v>676</v>
      </c>
      <c r="C2777" s="6">
        <v>1</v>
      </c>
      <c r="D2777" s="6">
        <v>1</v>
      </c>
      <c r="E2777" s="46" t="str">
        <f t="shared" si="132"/>
        <v>기사임</v>
      </c>
      <c r="F2777" s="81">
        <f>IF(E2777="기사임",(COUNTIF($B$2:B2777,B2777)-COUNTIFS($B$2:B2776,B2777,$E$2:E2776,"")),"")</f>
        <v>227</v>
      </c>
      <c r="G2777" s="46" t="str">
        <f>IF(F2777=1,COUNTIF($F$1:F2777,1),"")</f>
        <v/>
      </c>
      <c r="H2777" s="46">
        <f t="shared" si="133"/>
        <v>0</v>
      </c>
      <c r="I2777" s="46" t="b">
        <f t="shared" si="134"/>
        <v>0</v>
      </c>
      <c r="J2777" s="46" t="str">
        <f>IF(I2777=FALSE,"",B2777&amp;"@"&amp;COUNTIFS($B$2:B2777,B2777,$I$2:I2777,TRUE))</f>
        <v/>
      </c>
    </row>
    <row r="2778" spans="1:10">
      <c r="A2778" s="6" t="s">
        <v>565</v>
      </c>
      <c r="B2778" s="6" t="s">
        <v>702</v>
      </c>
      <c r="C2778" s="6">
        <v>1</v>
      </c>
      <c r="D2778" s="6">
        <v>1</v>
      </c>
      <c r="E2778" s="46" t="str">
        <f t="shared" si="132"/>
        <v>기사임</v>
      </c>
      <c r="F2778" s="81">
        <f>IF(E2778="기사임",(COUNTIF($B$2:B2778,B2778)-COUNTIFS($B$2:B2777,B2778,$E$2:E2777,"")),"")</f>
        <v>3</v>
      </c>
      <c r="G2778" s="46" t="str">
        <f>IF(F2778=1,COUNTIF($F$1:F2778,1),"")</f>
        <v/>
      </c>
      <c r="H2778" s="46">
        <f t="shared" si="133"/>
        <v>0</v>
      </c>
      <c r="I2778" s="46" t="b">
        <f t="shared" si="134"/>
        <v>0</v>
      </c>
      <c r="J2778" s="46" t="str">
        <f>IF(I2778=FALSE,"",B2778&amp;"@"&amp;COUNTIFS($B$2:B2778,B2778,$I$2:I2778,TRUE))</f>
        <v/>
      </c>
    </row>
    <row r="2779" spans="1:10">
      <c r="A2779" s="6" t="s">
        <v>565</v>
      </c>
      <c r="B2779" s="6" t="s">
        <v>691</v>
      </c>
      <c r="C2779" s="6">
        <v>1</v>
      </c>
      <c r="D2779" s="6">
        <v>1</v>
      </c>
      <c r="E2779" s="46" t="str">
        <f t="shared" si="132"/>
        <v>기사임</v>
      </c>
      <c r="F2779" s="81">
        <f>IF(E2779="기사임",(COUNTIF($B$2:B2779,B2779)-COUNTIFS($B$2:B2778,B2779,$E$2:E2778,"")),"")</f>
        <v>39</v>
      </c>
      <c r="G2779" s="46" t="str">
        <f>IF(F2779=1,COUNTIF($F$1:F2779,1),"")</f>
        <v/>
      </c>
      <c r="H2779" s="46">
        <f t="shared" si="133"/>
        <v>0</v>
      </c>
      <c r="I2779" s="46" t="b">
        <f t="shared" si="134"/>
        <v>0</v>
      </c>
      <c r="J2779" s="46" t="str">
        <f>IF(I2779=FALSE,"",B2779&amp;"@"&amp;COUNTIFS($B$2:B2779,B2779,$I$2:I2779,TRUE))</f>
        <v/>
      </c>
    </row>
    <row r="2780" spans="1:10">
      <c r="A2780" s="6" t="s">
        <v>565</v>
      </c>
      <c r="B2780" s="6" t="s">
        <v>722</v>
      </c>
      <c r="C2780" s="6">
        <v>1</v>
      </c>
      <c r="D2780" s="6">
        <v>1</v>
      </c>
      <c r="E2780" s="46" t="str">
        <f t="shared" si="132"/>
        <v>기사임</v>
      </c>
      <c r="F2780" s="81">
        <f>IF(E2780="기사임",(COUNTIF($B$2:B2780,B2780)-COUNTIFS($B$2:B2779,B2780,$E$2:E2779,"")),"")</f>
        <v>14</v>
      </c>
      <c r="G2780" s="46" t="str">
        <f>IF(F2780=1,COUNTIF($F$1:F2780,1),"")</f>
        <v/>
      </c>
      <c r="H2780" s="46">
        <f t="shared" si="133"/>
        <v>0</v>
      </c>
      <c r="I2780" s="46" t="b">
        <f t="shared" si="134"/>
        <v>0</v>
      </c>
      <c r="J2780" s="46" t="str">
        <f>IF(I2780=FALSE,"",B2780&amp;"@"&amp;COUNTIFS($B$2:B2780,B2780,$I$2:I2780,TRUE))</f>
        <v/>
      </c>
    </row>
    <row r="2781" spans="1:10">
      <c r="A2781" s="6" t="s">
        <v>565</v>
      </c>
      <c r="B2781" s="6" t="s">
        <v>683</v>
      </c>
      <c r="C2781" s="6">
        <v>1</v>
      </c>
      <c r="D2781" s="6">
        <v>1</v>
      </c>
      <c r="E2781" s="46" t="str">
        <f t="shared" si="132"/>
        <v>기사임</v>
      </c>
      <c r="F2781" s="81">
        <f>IF(E2781="기사임",(COUNTIF($B$2:B2781,B2781)-COUNTIFS($B$2:B2780,B2781,$E$2:E2780,"")),"")</f>
        <v>53</v>
      </c>
      <c r="G2781" s="46" t="str">
        <f>IF(F2781=1,COUNTIF($F$1:F2781,1),"")</f>
        <v/>
      </c>
      <c r="H2781" s="46">
        <f t="shared" si="133"/>
        <v>0</v>
      </c>
      <c r="I2781" s="46" t="b">
        <f t="shared" si="134"/>
        <v>0</v>
      </c>
      <c r="J2781" s="46" t="str">
        <f>IF(I2781=FALSE,"",B2781&amp;"@"&amp;COUNTIFS($B$2:B2781,B2781,$I$2:I2781,TRUE))</f>
        <v/>
      </c>
    </row>
    <row r="2782" spans="1:10">
      <c r="A2782" s="6" t="s">
        <v>565</v>
      </c>
      <c r="B2782" s="6" t="s">
        <v>699</v>
      </c>
      <c r="C2782" s="6">
        <v>1</v>
      </c>
      <c r="D2782" s="6">
        <v>1</v>
      </c>
      <c r="E2782" s="46" t="str">
        <f t="shared" si="132"/>
        <v>기사임</v>
      </c>
      <c r="F2782" s="81">
        <f>IF(E2782="기사임",(COUNTIF($B$2:B2782,B2782)-COUNTIFS($B$2:B2781,B2782,$E$2:E2781,"")),"")</f>
        <v>4</v>
      </c>
      <c r="G2782" s="46" t="str">
        <f>IF(F2782=1,COUNTIF($F$1:F2782,1),"")</f>
        <v/>
      </c>
      <c r="H2782" s="46">
        <f t="shared" si="133"/>
        <v>0</v>
      </c>
      <c r="I2782" s="46" t="b">
        <f t="shared" si="134"/>
        <v>0</v>
      </c>
      <c r="J2782" s="46" t="str">
        <f>IF(I2782=FALSE,"",B2782&amp;"@"&amp;COUNTIFS($B$2:B2782,B2782,$I$2:I2782,TRUE))</f>
        <v/>
      </c>
    </row>
    <row r="2783" spans="1:10">
      <c r="A2783" s="6" t="s">
        <v>565</v>
      </c>
      <c r="B2783" s="6" t="s">
        <v>695</v>
      </c>
      <c r="C2783" s="6">
        <v>1</v>
      </c>
      <c r="D2783" s="6">
        <v>1</v>
      </c>
      <c r="E2783" s="46" t="str">
        <f t="shared" si="132"/>
        <v>기사임</v>
      </c>
      <c r="F2783" s="81">
        <f>IF(E2783="기사임",(COUNTIF($B$2:B2783,B2783)-COUNTIFS($B$2:B2782,B2783,$E$2:E2782,"")),"")</f>
        <v>48</v>
      </c>
      <c r="G2783" s="46" t="str">
        <f>IF(F2783=1,COUNTIF($F$1:F2783,1),"")</f>
        <v/>
      </c>
      <c r="H2783" s="46">
        <f t="shared" si="133"/>
        <v>0</v>
      </c>
      <c r="I2783" s="46" t="b">
        <f t="shared" si="134"/>
        <v>0</v>
      </c>
      <c r="J2783" s="46" t="str">
        <f>IF(I2783=FALSE,"",B2783&amp;"@"&amp;COUNTIFS($B$2:B2783,B2783,$I$2:I2783,TRUE))</f>
        <v/>
      </c>
    </row>
    <row r="2784" spans="1:10">
      <c r="A2784" s="6" t="s">
        <v>565</v>
      </c>
      <c r="B2784" s="6" t="s">
        <v>1378</v>
      </c>
      <c r="C2784" s="6">
        <v>1</v>
      </c>
      <c r="D2784" s="6">
        <v>1</v>
      </c>
      <c r="E2784" s="46" t="str">
        <f t="shared" si="132"/>
        <v>기사임</v>
      </c>
      <c r="F2784" s="81">
        <f>IF(E2784="기사임",(COUNTIF($B$2:B2784,B2784)-COUNTIFS($B$2:B2783,B2784,$E$2:E2783,"")),"")</f>
        <v>8</v>
      </c>
      <c r="G2784" s="46" t="str">
        <f>IF(F2784=1,COUNTIF($F$1:F2784,1),"")</f>
        <v/>
      </c>
      <c r="H2784" s="46">
        <f t="shared" si="133"/>
        <v>0</v>
      </c>
      <c r="I2784" s="46" t="b">
        <f t="shared" si="134"/>
        <v>0</v>
      </c>
      <c r="J2784" s="46" t="str">
        <f>IF(I2784=FALSE,"",B2784&amp;"@"&amp;COUNTIFS($B$2:B2784,B2784,$I$2:I2784,TRUE))</f>
        <v/>
      </c>
    </row>
    <row r="2785" spans="1:10">
      <c r="A2785" s="6" t="s">
        <v>2185</v>
      </c>
      <c r="B2785" s="6" t="s">
        <v>675</v>
      </c>
      <c r="C2785" s="6">
        <v>1</v>
      </c>
      <c r="D2785" s="6">
        <v>1</v>
      </c>
      <c r="E2785" s="46" t="str">
        <f t="shared" si="132"/>
        <v>기사임</v>
      </c>
      <c r="F2785" s="81">
        <f>IF(E2785="기사임",(COUNTIF($B$2:B2785,B2785)-COUNTIFS($B$2:B2784,B2785,$E$2:E2784,"")),"")</f>
        <v>244</v>
      </c>
      <c r="G2785" s="46" t="str">
        <f>IF(F2785=1,COUNTIF($F$1:F2785,1),"")</f>
        <v/>
      </c>
      <c r="H2785" s="46">
        <f t="shared" si="133"/>
        <v>1</v>
      </c>
      <c r="I2785" s="46" t="b">
        <f t="shared" si="134"/>
        <v>1</v>
      </c>
      <c r="J2785" s="46" t="str">
        <f>IF(I2785=FALSE,"",B2785&amp;"@"&amp;COUNTIFS($B$2:B2785,B2785,$I$2:I2785,TRUE))</f>
        <v>South Korea@244</v>
      </c>
    </row>
    <row r="2786" spans="1:10">
      <c r="A2786" s="6" t="s">
        <v>1622</v>
      </c>
      <c r="B2786" s="6" t="s">
        <v>679</v>
      </c>
      <c r="C2786" s="6">
        <v>1</v>
      </c>
      <c r="D2786" s="6">
        <v>1</v>
      </c>
      <c r="E2786" s="46" t="str">
        <f t="shared" si="132"/>
        <v>기사임</v>
      </c>
      <c r="F2786" s="81">
        <f>IF(E2786="기사임",(COUNTIF($B$2:B2786,B2786)-COUNTIFS($B$2:B2785,B2786,$E$2:E2785,"")),"")</f>
        <v>69</v>
      </c>
      <c r="G2786" s="46" t="str">
        <f>IF(F2786=1,COUNTIF($F$1:F2786,1),"")</f>
        <v/>
      </c>
      <c r="H2786" s="46">
        <f t="shared" si="133"/>
        <v>0</v>
      </c>
      <c r="I2786" s="46" t="b">
        <f t="shared" si="134"/>
        <v>0</v>
      </c>
      <c r="J2786" s="46" t="str">
        <f>IF(I2786=FALSE,"",B2786&amp;"@"&amp;COUNTIFS($B$2:B2786,B2786,$I$2:I2786,TRUE))</f>
        <v/>
      </c>
    </row>
    <row r="2787" spans="1:10">
      <c r="A2787" s="6" t="s">
        <v>1622</v>
      </c>
      <c r="B2787" s="6" t="s">
        <v>678</v>
      </c>
      <c r="C2787" s="6">
        <v>1</v>
      </c>
      <c r="D2787" s="6">
        <v>1</v>
      </c>
      <c r="E2787" s="46" t="str">
        <f t="shared" si="132"/>
        <v>기사임</v>
      </c>
      <c r="F2787" s="81">
        <f>IF(E2787="기사임",(COUNTIF($B$2:B2787,B2787)-COUNTIFS($B$2:B2786,B2787,$E$2:E2786,"")),"")</f>
        <v>118</v>
      </c>
      <c r="G2787" s="46" t="str">
        <f>IF(F2787=1,COUNTIF($F$1:F2787,1),"")</f>
        <v/>
      </c>
      <c r="H2787" s="46">
        <f t="shared" si="133"/>
        <v>0</v>
      </c>
      <c r="I2787" s="46" t="b">
        <f t="shared" si="134"/>
        <v>0</v>
      </c>
      <c r="J2787" s="46" t="str">
        <f>IF(I2787=FALSE,"",B2787&amp;"@"&amp;COUNTIFS($B$2:B2787,B2787,$I$2:I2787,TRUE))</f>
        <v/>
      </c>
    </row>
    <row r="2788" spans="1:10">
      <c r="A2788" s="6" t="s">
        <v>1513</v>
      </c>
      <c r="B2788" s="6" t="s">
        <v>681</v>
      </c>
      <c r="C2788" s="6">
        <v>1</v>
      </c>
      <c r="D2788" s="6">
        <v>1</v>
      </c>
      <c r="E2788" s="46" t="str">
        <f t="shared" si="132"/>
        <v>기사임</v>
      </c>
      <c r="F2788" s="81">
        <f>IF(E2788="기사임",(COUNTIF($B$2:B2788,B2788)-COUNTIFS($B$2:B2787,B2788,$E$2:E2787,"")),"")</f>
        <v>73</v>
      </c>
      <c r="G2788" s="46" t="str">
        <f>IF(F2788=1,COUNTIF($F$1:F2788,1),"")</f>
        <v/>
      </c>
      <c r="H2788" s="46">
        <f t="shared" si="133"/>
        <v>0</v>
      </c>
      <c r="I2788" s="46" t="b">
        <f t="shared" si="134"/>
        <v>0</v>
      </c>
      <c r="J2788" s="46" t="str">
        <f>IF(I2788=FALSE,"",B2788&amp;"@"&amp;COUNTIFS($B$2:B2788,B2788,$I$2:I2788,TRUE))</f>
        <v/>
      </c>
    </row>
    <row r="2789" spans="1:10">
      <c r="A2789" s="6" t="s">
        <v>1513</v>
      </c>
      <c r="B2789" s="6" t="s">
        <v>675</v>
      </c>
      <c r="C2789" s="6">
        <v>1</v>
      </c>
      <c r="D2789" s="6">
        <v>1</v>
      </c>
      <c r="E2789" s="46" t="str">
        <f t="shared" si="132"/>
        <v>기사임</v>
      </c>
      <c r="F2789" s="81">
        <f>IF(E2789="기사임",(COUNTIF($B$2:B2789,B2789)-COUNTIFS($B$2:B2788,B2789,$E$2:E2788,"")),"")</f>
        <v>245</v>
      </c>
      <c r="G2789" s="46" t="str">
        <f>IF(F2789=1,COUNTIF($F$1:F2789,1),"")</f>
        <v/>
      </c>
      <c r="H2789" s="46">
        <f t="shared" si="133"/>
        <v>1</v>
      </c>
      <c r="I2789" s="46" t="b">
        <f t="shared" si="134"/>
        <v>1</v>
      </c>
      <c r="J2789" s="46" t="str">
        <f>IF(I2789=FALSE,"",B2789&amp;"@"&amp;COUNTIFS($B$2:B2789,B2789,$I$2:I2789,TRUE))</f>
        <v>South Korea@245</v>
      </c>
    </row>
    <row r="2790" spans="1:10">
      <c r="A2790" s="6" t="s">
        <v>1563</v>
      </c>
      <c r="B2790" s="6" t="s">
        <v>677</v>
      </c>
      <c r="C2790" s="6">
        <v>1</v>
      </c>
      <c r="D2790" s="6">
        <v>1</v>
      </c>
      <c r="E2790" s="46" t="str">
        <f t="shared" si="132"/>
        <v>기사임</v>
      </c>
      <c r="F2790" s="81">
        <f>IF(E2790="기사임",(COUNTIF($B$2:B2790,B2790)-COUNTIFS($B$2:B2789,B2790,$E$2:E2789,"")),"")</f>
        <v>188</v>
      </c>
      <c r="G2790" s="46" t="str">
        <f>IF(F2790=1,COUNTIF($F$1:F2790,1),"")</f>
        <v/>
      </c>
      <c r="H2790" s="46">
        <f t="shared" si="133"/>
        <v>0</v>
      </c>
      <c r="I2790" s="46" t="b">
        <f t="shared" si="134"/>
        <v>0</v>
      </c>
      <c r="J2790" s="46" t="str">
        <f>IF(I2790=FALSE,"",B2790&amp;"@"&amp;COUNTIFS($B$2:B2790,B2790,$I$2:I2790,TRUE))</f>
        <v/>
      </c>
    </row>
    <row r="2791" spans="1:10">
      <c r="A2791" s="6" t="s">
        <v>1447</v>
      </c>
      <c r="B2791" s="6" t="s">
        <v>691</v>
      </c>
      <c r="C2791" s="6">
        <v>1</v>
      </c>
      <c r="D2791" s="6">
        <v>1</v>
      </c>
      <c r="E2791" s="46" t="str">
        <f t="shared" si="132"/>
        <v>기사임</v>
      </c>
      <c r="F2791" s="81">
        <f>IF(E2791="기사임",(COUNTIF($B$2:B2791,B2791)-COUNTIFS($B$2:B2790,B2791,$E$2:E2790,"")),"")</f>
        <v>40</v>
      </c>
      <c r="G2791" s="46" t="str">
        <f>IF(F2791=1,COUNTIF($F$1:F2791,1),"")</f>
        <v/>
      </c>
      <c r="H2791" s="46">
        <f t="shared" si="133"/>
        <v>0</v>
      </c>
      <c r="I2791" s="46" t="b">
        <f t="shared" si="134"/>
        <v>0</v>
      </c>
      <c r="J2791" s="46" t="str">
        <f>IF(I2791=FALSE,"",B2791&amp;"@"&amp;COUNTIFS($B$2:B2791,B2791,$I$2:I2791,TRUE))</f>
        <v/>
      </c>
    </row>
    <row r="2792" spans="1:10">
      <c r="A2792" s="6" t="s">
        <v>614</v>
      </c>
      <c r="B2792" s="6" t="s">
        <v>685</v>
      </c>
      <c r="C2792" s="6">
        <v>1</v>
      </c>
      <c r="D2792" s="6">
        <v>1</v>
      </c>
      <c r="E2792" s="46" t="str">
        <f t="shared" si="132"/>
        <v>기사임</v>
      </c>
      <c r="F2792" s="81">
        <f>IF(E2792="기사임",(COUNTIF($B$2:B2792,B2792)-COUNTIFS($B$2:B2791,B2792,$E$2:E2791,"")),"")</f>
        <v>61</v>
      </c>
      <c r="G2792" s="46" t="str">
        <f>IF(F2792=1,COUNTIF($F$1:F2792,1),"")</f>
        <v/>
      </c>
      <c r="H2792" s="46">
        <f t="shared" si="133"/>
        <v>0</v>
      </c>
      <c r="I2792" s="46" t="b">
        <f t="shared" si="134"/>
        <v>0</v>
      </c>
      <c r="J2792" s="46" t="str">
        <f>IF(I2792=FALSE,"",B2792&amp;"@"&amp;COUNTIFS($B$2:B2792,B2792,$I$2:I2792,TRUE))</f>
        <v/>
      </c>
    </row>
    <row r="2793" spans="1:10">
      <c r="A2793" s="6" t="s">
        <v>1974</v>
      </c>
      <c r="B2793" s="6" t="s">
        <v>676</v>
      </c>
      <c r="C2793" s="6">
        <v>1</v>
      </c>
      <c r="D2793" s="6">
        <v>1</v>
      </c>
      <c r="E2793" s="46" t="str">
        <f t="shared" si="132"/>
        <v>기사임</v>
      </c>
      <c r="F2793" s="81">
        <f>IF(E2793="기사임",(COUNTIF($B$2:B2793,B2793)-COUNTIFS($B$2:B2792,B2793,$E$2:E2792,"")),"")</f>
        <v>228</v>
      </c>
      <c r="G2793" s="46" t="str">
        <f>IF(F2793=1,COUNTIF($F$1:F2793,1),"")</f>
        <v/>
      </c>
      <c r="H2793" s="46">
        <f t="shared" si="133"/>
        <v>0</v>
      </c>
      <c r="I2793" s="46" t="b">
        <f t="shared" si="134"/>
        <v>0</v>
      </c>
      <c r="J2793" s="46" t="str">
        <f>IF(I2793=FALSE,"",B2793&amp;"@"&amp;COUNTIFS($B$2:B2793,B2793,$I$2:I2793,TRUE))</f>
        <v/>
      </c>
    </row>
    <row r="2794" spans="1:10">
      <c r="A2794" s="6" t="s">
        <v>542</v>
      </c>
      <c r="B2794" s="6" t="s">
        <v>681</v>
      </c>
      <c r="C2794" s="6">
        <v>1</v>
      </c>
      <c r="D2794" s="6">
        <v>1</v>
      </c>
      <c r="E2794" s="46" t="str">
        <f t="shared" si="132"/>
        <v>기사임</v>
      </c>
      <c r="F2794" s="81">
        <f>IF(E2794="기사임",(COUNTIF($B$2:B2794,B2794)-COUNTIFS($B$2:B2793,B2794,$E$2:E2793,"")),"")</f>
        <v>74</v>
      </c>
      <c r="G2794" s="46" t="str">
        <f>IF(F2794=1,COUNTIF($F$1:F2794,1),"")</f>
        <v/>
      </c>
      <c r="H2794" s="46">
        <f t="shared" si="133"/>
        <v>0</v>
      </c>
      <c r="I2794" s="46" t="b">
        <f t="shared" si="134"/>
        <v>0</v>
      </c>
      <c r="J2794" s="46" t="str">
        <f>IF(I2794=FALSE,"",B2794&amp;"@"&amp;COUNTIFS($B$2:B2794,B2794,$I$2:I2794,TRUE))</f>
        <v/>
      </c>
    </row>
    <row r="2795" spans="1:10">
      <c r="A2795" s="6" t="s">
        <v>542</v>
      </c>
      <c r="B2795" s="6" t="s">
        <v>678</v>
      </c>
      <c r="C2795" s="6">
        <v>1</v>
      </c>
      <c r="D2795" s="6">
        <v>1</v>
      </c>
      <c r="E2795" s="46" t="str">
        <f t="shared" si="132"/>
        <v>기사임</v>
      </c>
      <c r="F2795" s="81">
        <f>IF(E2795="기사임",(COUNTIF($B$2:B2795,B2795)-COUNTIFS($B$2:B2794,B2795,$E$2:E2794,"")),"")</f>
        <v>119</v>
      </c>
      <c r="G2795" s="46" t="str">
        <f>IF(F2795=1,COUNTIF($F$1:F2795,1),"")</f>
        <v/>
      </c>
      <c r="H2795" s="46">
        <f t="shared" si="133"/>
        <v>0</v>
      </c>
      <c r="I2795" s="46" t="b">
        <f t="shared" si="134"/>
        <v>0</v>
      </c>
      <c r="J2795" s="46" t="str">
        <f>IF(I2795=FALSE,"",B2795&amp;"@"&amp;COUNTIFS($B$2:B2795,B2795,$I$2:I2795,TRUE))</f>
        <v/>
      </c>
    </row>
    <row r="2796" spans="1:10">
      <c r="A2796" s="6" t="s">
        <v>542</v>
      </c>
      <c r="B2796" s="6" t="s">
        <v>675</v>
      </c>
      <c r="C2796" s="6">
        <v>1</v>
      </c>
      <c r="D2796" s="6">
        <v>2</v>
      </c>
      <c r="E2796" s="46" t="str">
        <f t="shared" si="132"/>
        <v>기사임</v>
      </c>
      <c r="F2796" s="81">
        <f>IF(E2796="기사임",(COUNTIF($B$2:B2796,B2796)-COUNTIFS($B$2:B2795,B2796,$E$2:E2795,"")),"")</f>
        <v>246</v>
      </c>
      <c r="G2796" s="46" t="str">
        <f>IF(F2796=1,COUNTIF($F$1:F2796,1),"")</f>
        <v/>
      </c>
      <c r="H2796" s="46">
        <f t="shared" si="133"/>
        <v>1</v>
      </c>
      <c r="I2796" s="46" t="b">
        <f t="shared" si="134"/>
        <v>1</v>
      </c>
      <c r="J2796" s="46" t="str">
        <f>IF(I2796=FALSE,"",B2796&amp;"@"&amp;COUNTIFS($B$2:B2796,B2796,$I$2:I2796,TRUE))</f>
        <v>South Korea@246</v>
      </c>
    </row>
    <row r="2797" spans="1:10">
      <c r="A2797" s="6" t="s">
        <v>542</v>
      </c>
      <c r="B2797" s="6" t="s">
        <v>707</v>
      </c>
      <c r="C2797" s="6">
        <v>1</v>
      </c>
      <c r="D2797" s="6">
        <v>2</v>
      </c>
      <c r="E2797" s="46" t="str">
        <f t="shared" si="132"/>
        <v>기사임</v>
      </c>
      <c r="F2797" s="81">
        <f>IF(E2797="기사임",(COUNTIF($B$2:B2797,B2797)-COUNTIFS($B$2:B2796,B2797,$E$2:E2796,"")),"")</f>
        <v>30</v>
      </c>
      <c r="G2797" s="46" t="str">
        <f>IF(F2797=1,COUNTIF($F$1:F2797,1),"")</f>
        <v/>
      </c>
      <c r="H2797" s="46">
        <f t="shared" si="133"/>
        <v>0</v>
      </c>
      <c r="I2797" s="46" t="b">
        <f t="shared" si="134"/>
        <v>0</v>
      </c>
      <c r="J2797" s="46" t="str">
        <f>IF(I2797=FALSE,"",B2797&amp;"@"&amp;COUNTIFS($B$2:B2797,B2797,$I$2:I2797,TRUE))</f>
        <v/>
      </c>
    </row>
    <row r="2798" spans="1:10">
      <c r="A2798" s="6" t="s">
        <v>542</v>
      </c>
      <c r="B2798" s="6" t="s">
        <v>676</v>
      </c>
      <c r="C2798" s="6">
        <v>1</v>
      </c>
      <c r="D2798" s="6">
        <v>1</v>
      </c>
      <c r="E2798" s="46" t="str">
        <f t="shared" si="132"/>
        <v>기사임</v>
      </c>
      <c r="F2798" s="81">
        <f>IF(E2798="기사임",(COUNTIF($B$2:B2798,B2798)-COUNTIFS($B$2:B2797,B2798,$E$2:E2797,"")),"")</f>
        <v>229</v>
      </c>
      <c r="G2798" s="46" t="str">
        <f>IF(F2798=1,COUNTIF($F$1:F2798,1),"")</f>
        <v/>
      </c>
      <c r="H2798" s="46">
        <f t="shared" si="133"/>
        <v>0</v>
      </c>
      <c r="I2798" s="46" t="b">
        <f t="shared" si="134"/>
        <v>0</v>
      </c>
      <c r="J2798" s="46" t="str">
        <f>IF(I2798=FALSE,"",B2798&amp;"@"&amp;COUNTIFS($B$2:B2798,B2798,$I$2:I2798,TRUE))</f>
        <v/>
      </c>
    </row>
    <row r="2799" spans="1:10">
      <c r="A2799" s="6" t="s">
        <v>581</v>
      </c>
      <c r="B2799" s="6" t="s">
        <v>683</v>
      </c>
      <c r="C2799" s="6">
        <v>1</v>
      </c>
      <c r="D2799" s="6">
        <v>1</v>
      </c>
      <c r="E2799" s="46" t="str">
        <f t="shared" si="132"/>
        <v>기사임</v>
      </c>
      <c r="F2799" s="81">
        <f>IF(E2799="기사임",(COUNTIF($B$2:B2799,B2799)-COUNTIFS($B$2:B2798,B2799,$E$2:E2798,"")),"")</f>
        <v>54</v>
      </c>
      <c r="G2799" s="46" t="str">
        <f>IF(F2799=1,COUNTIF($F$1:F2799,1),"")</f>
        <v/>
      </c>
      <c r="H2799" s="46">
        <f t="shared" si="133"/>
        <v>0</v>
      </c>
      <c r="I2799" s="46" t="b">
        <f t="shared" si="134"/>
        <v>0</v>
      </c>
      <c r="J2799" s="46" t="str">
        <f>IF(I2799=FALSE,"",B2799&amp;"@"&amp;COUNTIFS($B$2:B2799,B2799,$I$2:I2799,TRUE))</f>
        <v/>
      </c>
    </row>
    <row r="2800" spans="1:10">
      <c r="A2800" s="6" t="s">
        <v>581</v>
      </c>
      <c r="B2800" s="6" t="s">
        <v>679</v>
      </c>
      <c r="C2800" s="6">
        <v>1</v>
      </c>
      <c r="D2800" s="6">
        <v>1</v>
      </c>
      <c r="E2800" s="46" t="str">
        <f t="shared" si="132"/>
        <v>기사임</v>
      </c>
      <c r="F2800" s="81">
        <f>IF(E2800="기사임",(COUNTIF($B$2:B2800,B2800)-COUNTIFS($B$2:B2799,B2800,$E$2:E2799,"")),"")</f>
        <v>70</v>
      </c>
      <c r="G2800" s="46" t="str">
        <f>IF(F2800=1,COUNTIF($F$1:F2800,1),"")</f>
        <v/>
      </c>
      <c r="H2800" s="46">
        <f t="shared" si="133"/>
        <v>0</v>
      </c>
      <c r="I2800" s="46" t="b">
        <f t="shared" si="134"/>
        <v>0</v>
      </c>
      <c r="J2800" s="46" t="str">
        <f>IF(I2800=FALSE,"",B2800&amp;"@"&amp;COUNTIFS($B$2:B2800,B2800,$I$2:I2800,TRUE))</f>
        <v/>
      </c>
    </row>
    <row r="2801" spans="1:10">
      <c r="A2801" s="6" t="s">
        <v>581</v>
      </c>
      <c r="B2801" s="6" t="s">
        <v>688</v>
      </c>
      <c r="C2801" s="6">
        <v>1</v>
      </c>
      <c r="D2801" s="6">
        <v>1</v>
      </c>
      <c r="E2801" s="46" t="str">
        <f t="shared" si="132"/>
        <v>기사임</v>
      </c>
      <c r="F2801" s="81">
        <f>IF(E2801="기사임",(COUNTIF($B$2:B2801,B2801)-COUNTIFS($B$2:B2800,B2801,$E$2:E2800,"")),"")</f>
        <v>92</v>
      </c>
      <c r="G2801" s="46" t="str">
        <f>IF(F2801=1,COUNTIF($F$1:F2801,1),"")</f>
        <v/>
      </c>
      <c r="H2801" s="46">
        <f t="shared" si="133"/>
        <v>0</v>
      </c>
      <c r="I2801" s="46" t="b">
        <f t="shared" si="134"/>
        <v>0</v>
      </c>
      <c r="J2801" s="46" t="str">
        <f>IF(I2801=FALSE,"",B2801&amp;"@"&amp;COUNTIFS($B$2:B2801,B2801,$I$2:I2801,TRUE))</f>
        <v/>
      </c>
    </row>
    <row r="2802" spans="1:10">
      <c r="A2802" s="6" t="s">
        <v>581</v>
      </c>
      <c r="B2802" s="6" t="s">
        <v>701</v>
      </c>
      <c r="C2802" s="6">
        <v>1</v>
      </c>
      <c r="D2802" s="6">
        <v>1</v>
      </c>
      <c r="E2802" s="46" t="str">
        <f t="shared" si="132"/>
        <v>기사임</v>
      </c>
      <c r="F2802" s="81">
        <f>IF(E2802="기사임",(COUNTIF($B$2:B2802,B2802)-COUNTIFS($B$2:B2801,B2802,$E$2:E2801,"")),"")</f>
        <v>3</v>
      </c>
      <c r="G2802" s="46" t="str">
        <f>IF(F2802=1,COUNTIF($F$1:F2802,1),"")</f>
        <v/>
      </c>
      <c r="H2802" s="46">
        <f t="shared" si="133"/>
        <v>0</v>
      </c>
      <c r="I2802" s="46" t="b">
        <f t="shared" si="134"/>
        <v>0</v>
      </c>
      <c r="J2802" s="46" t="str">
        <f>IF(I2802=FALSE,"",B2802&amp;"@"&amp;COUNTIFS($B$2:B2802,B2802,$I$2:I2802,TRUE))</f>
        <v/>
      </c>
    </row>
    <row r="2803" spans="1:10">
      <c r="A2803" s="6" t="s">
        <v>581</v>
      </c>
      <c r="B2803" s="6" t="s">
        <v>730</v>
      </c>
      <c r="C2803" s="6">
        <v>1</v>
      </c>
      <c r="D2803" s="6">
        <v>1</v>
      </c>
      <c r="E2803" s="46" t="str">
        <f t="shared" si="132"/>
        <v>기사임</v>
      </c>
      <c r="F2803" s="81">
        <f>IF(E2803="기사임",(COUNTIF($B$2:B2803,B2803)-COUNTIFS($B$2:B2802,B2803,$E$2:E2802,"")),"")</f>
        <v>5</v>
      </c>
      <c r="G2803" s="46" t="str">
        <f>IF(F2803=1,COUNTIF($F$1:F2803,1),"")</f>
        <v/>
      </c>
      <c r="H2803" s="46">
        <f t="shared" si="133"/>
        <v>0</v>
      </c>
      <c r="I2803" s="46" t="b">
        <f t="shared" si="134"/>
        <v>0</v>
      </c>
      <c r="J2803" s="46" t="str">
        <f>IF(I2803=FALSE,"",B2803&amp;"@"&amp;COUNTIFS($B$2:B2803,B2803,$I$2:I2803,TRUE))</f>
        <v/>
      </c>
    </row>
    <row r="2804" spans="1:10">
      <c r="A2804" s="6" t="s">
        <v>581</v>
      </c>
      <c r="B2804" s="6" t="s">
        <v>711</v>
      </c>
      <c r="C2804" s="6">
        <v>1</v>
      </c>
      <c r="D2804" s="6">
        <v>1</v>
      </c>
      <c r="E2804" s="46" t="str">
        <f t="shared" si="132"/>
        <v>기사임</v>
      </c>
      <c r="F2804" s="81">
        <f>IF(E2804="기사임",(COUNTIF($B$2:B2804,B2804)-COUNTIFS($B$2:B2803,B2804,$E$2:E2803,"")),"")</f>
        <v>15</v>
      </c>
      <c r="G2804" s="46" t="str">
        <f>IF(F2804=1,COUNTIF($F$1:F2804,1),"")</f>
        <v/>
      </c>
      <c r="H2804" s="46">
        <f t="shared" si="133"/>
        <v>0</v>
      </c>
      <c r="I2804" s="46" t="b">
        <f t="shared" si="134"/>
        <v>0</v>
      </c>
      <c r="J2804" s="46" t="str">
        <f>IF(I2804=FALSE,"",B2804&amp;"@"&amp;COUNTIFS($B$2:B2804,B2804,$I$2:I2804,TRUE))</f>
        <v/>
      </c>
    </row>
    <row r="2805" spans="1:10">
      <c r="A2805" s="6" t="s">
        <v>581</v>
      </c>
      <c r="B2805" s="6" t="s">
        <v>709</v>
      </c>
      <c r="C2805" s="6">
        <v>1</v>
      </c>
      <c r="D2805" s="6">
        <v>1</v>
      </c>
      <c r="E2805" s="46" t="str">
        <f t="shared" si="132"/>
        <v>기사임</v>
      </c>
      <c r="F2805" s="81">
        <f>IF(E2805="기사임",(COUNTIF($B$2:B2805,B2805)-COUNTIFS($B$2:B2804,B2805,$E$2:E2804,"")),"")</f>
        <v>16</v>
      </c>
      <c r="G2805" s="46" t="str">
        <f>IF(F2805=1,COUNTIF($F$1:F2805,1),"")</f>
        <v/>
      </c>
      <c r="H2805" s="46">
        <f t="shared" si="133"/>
        <v>0</v>
      </c>
      <c r="I2805" s="46" t="b">
        <f t="shared" si="134"/>
        <v>0</v>
      </c>
      <c r="J2805" s="46" t="str">
        <f>IF(I2805=FALSE,"",B2805&amp;"@"&amp;COUNTIFS($B$2:B2805,B2805,$I$2:I2805,TRUE))</f>
        <v/>
      </c>
    </row>
    <row r="2806" spans="1:10">
      <c r="A2806" s="6" t="s">
        <v>581</v>
      </c>
      <c r="B2806" s="6" t="s">
        <v>1637</v>
      </c>
      <c r="C2806" s="6">
        <v>1</v>
      </c>
      <c r="D2806" s="6">
        <v>1</v>
      </c>
      <c r="E2806" s="46" t="str">
        <f t="shared" si="132"/>
        <v>기사임</v>
      </c>
      <c r="F2806" s="81">
        <f>IF(E2806="기사임",(COUNTIF($B$2:B2806,B2806)-COUNTIFS($B$2:B2805,B2806,$E$2:E2805,"")),"")</f>
        <v>1</v>
      </c>
      <c r="G2806" s="46">
        <f>IF(F2806=1,COUNTIF($F$1:F2806,1),"")</f>
        <v>107</v>
      </c>
      <c r="H2806" s="46">
        <f t="shared" si="133"/>
        <v>0</v>
      </c>
      <c r="I2806" s="46" t="b">
        <f t="shared" si="134"/>
        <v>0</v>
      </c>
      <c r="J2806" s="46" t="str">
        <f>IF(I2806=FALSE,"",B2806&amp;"@"&amp;COUNTIFS($B$2:B2806,B2806,$I$2:I2806,TRUE))</f>
        <v/>
      </c>
    </row>
    <row r="2807" spans="1:10">
      <c r="A2807" s="6" t="s">
        <v>2380</v>
      </c>
      <c r="B2807" s="6" t="s">
        <v>675</v>
      </c>
      <c r="C2807" s="6">
        <v>1</v>
      </c>
      <c r="D2807" s="6">
        <v>1</v>
      </c>
      <c r="E2807" s="46" t="str">
        <f t="shared" si="132"/>
        <v>기사임</v>
      </c>
      <c r="F2807" s="81">
        <f>IF(E2807="기사임",(COUNTIF($B$2:B2807,B2807)-COUNTIFS($B$2:B2806,B2807,$E$2:E2806,"")),"")</f>
        <v>247</v>
      </c>
      <c r="G2807" s="46" t="str">
        <f>IF(F2807=1,COUNTIF($F$1:F2807,1),"")</f>
        <v/>
      </c>
      <c r="H2807" s="46">
        <f t="shared" si="133"/>
        <v>1</v>
      </c>
      <c r="I2807" s="46" t="b">
        <f t="shared" si="134"/>
        <v>1</v>
      </c>
      <c r="J2807" s="46" t="str">
        <f>IF(I2807=FALSE,"",B2807&amp;"@"&amp;COUNTIFS($B$2:B2807,B2807,$I$2:I2807,TRUE))</f>
        <v>South Korea@247</v>
      </c>
    </row>
    <row r="2808" spans="1:10">
      <c r="A2808" s="6" t="s">
        <v>1436</v>
      </c>
      <c r="B2808" s="6" t="s">
        <v>1378</v>
      </c>
      <c r="C2808" s="6">
        <v>1</v>
      </c>
      <c r="D2808" s="6">
        <v>1</v>
      </c>
      <c r="E2808" s="46" t="str">
        <f t="shared" si="132"/>
        <v>기사임</v>
      </c>
      <c r="F2808" s="81">
        <f>IF(E2808="기사임",(COUNTIF($B$2:B2808,B2808)-COUNTIFS($B$2:B2807,B2808,$E$2:E2807,"")),"")</f>
        <v>9</v>
      </c>
      <c r="G2808" s="46" t="str">
        <f>IF(F2808=1,COUNTIF($F$1:F2808,1),"")</f>
        <v/>
      </c>
      <c r="H2808" s="46">
        <f t="shared" si="133"/>
        <v>0</v>
      </c>
      <c r="I2808" s="46" t="b">
        <f t="shared" si="134"/>
        <v>0</v>
      </c>
      <c r="J2808" s="46" t="str">
        <f>IF(I2808=FALSE,"",B2808&amp;"@"&amp;COUNTIFS($B$2:B2808,B2808,$I$2:I2808,TRUE))</f>
        <v/>
      </c>
    </row>
    <row r="2809" spans="1:10">
      <c r="A2809" s="6" t="s">
        <v>961</v>
      </c>
      <c r="B2809" s="6" t="s">
        <v>692</v>
      </c>
      <c r="C2809" s="6">
        <v>1</v>
      </c>
      <c r="D2809" s="6">
        <v>2</v>
      </c>
      <c r="E2809" s="46" t="str">
        <f t="shared" si="132"/>
        <v>기사임</v>
      </c>
      <c r="F2809" s="81">
        <f>IF(E2809="기사임",(COUNTIF($B$2:B2809,B2809)-COUNTIFS($B$2:B2808,B2809,$E$2:E2808,"")),"")</f>
        <v>12</v>
      </c>
      <c r="G2809" s="46" t="str">
        <f>IF(F2809=1,COUNTIF($F$1:F2809,1),"")</f>
        <v/>
      </c>
      <c r="H2809" s="46">
        <f t="shared" si="133"/>
        <v>0</v>
      </c>
      <c r="I2809" s="46" t="b">
        <f t="shared" si="134"/>
        <v>0</v>
      </c>
      <c r="J2809" s="46" t="str">
        <f>IF(I2809=FALSE,"",B2809&amp;"@"&amp;COUNTIFS($B$2:B2809,B2809,$I$2:I2809,TRUE))</f>
        <v/>
      </c>
    </row>
    <row r="2810" spans="1:10">
      <c r="A2810" s="6" t="s">
        <v>961</v>
      </c>
      <c r="B2810" s="6" t="s">
        <v>732</v>
      </c>
      <c r="C2810" s="6">
        <v>1</v>
      </c>
      <c r="D2810" s="6">
        <v>1</v>
      </c>
      <c r="E2810" s="46" t="str">
        <f t="shared" si="132"/>
        <v>기사임</v>
      </c>
      <c r="F2810" s="81">
        <f>IF(E2810="기사임",(COUNTIF($B$2:B2810,B2810)-COUNTIFS($B$2:B2809,B2810,$E$2:E2809,"")),"")</f>
        <v>7</v>
      </c>
      <c r="G2810" s="46" t="str">
        <f>IF(F2810=1,COUNTIF($F$1:F2810,1),"")</f>
        <v/>
      </c>
      <c r="H2810" s="46">
        <f t="shared" si="133"/>
        <v>0</v>
      </c>
      <c r="I2810" s="46" t="b">
        <f t="shared" si="134"/>
        <v>0</v>
      </c>
      <c r="J2810" s="46" t="str">
        <f>IF(I2810=FALSE,"",B2810&amp;"@"&amp;COUNTIFS($B$2:B2810,B2810,$I$2:I2810,TRUE))</f>
        <v/>
      </c>
    </row>
    <row r="2811" spans="1:10">
      <c r="A2811" s="6" t="s">
        <v>961</v>
      </c>
      <c r="B2811" s="6" t="s">
        <v>679</v>
      </c>
      <c r="C2811" s="6">
        <v>1</v>
      </c>
      <c r="D2811" s="6">
        <v>1</v>
      </c>
      <c r="E2811" s="46" t="str">
        <f t="shared" si="132"/>
        <v>기사임</v>
      </c>
      <c r="F2811" s="81">
        <f>IF(E2811="기사임",(COUNTIF($B$2:B2811,B2811)-COUNTIFS($B$2:B2810,B2811,$E$2:E2810,"")),"")</f>
        <v>71</v>
      </c>
      <c r="G2811" s="46" t="str">
        <f>IF(F2811=1,COUNTIF($F$1:F2811,1),"")</f>
        <v/>
      </c>
      <c r="H2811" s="46">
        <f t="shared" si="133"/>
        <v>0</v>
      </c>
      <c r="I2811" s="46" t="b">
        <f t="shared" si="134"/>
        <v>0</v>
      </c>
      <c r="J2811" s="46" t="str">
        <f>IF(I2811=FALSE,"",B2811&amp;"@"&amp;COUNTIFS($B$2:B2811,B2811,$I$2:I2811,TRUE))</f>
        <v/>
      </c>
    </row>
    <row r="2812" spans="1:10">
      <c r="A2812" s="6" t="s">
        <v>961</v>
      </c>
      <c r="B2812" s="6" t="s">
        <v>689</v>
      </c>
      <c r="C2812" s="6">
        <v>1</v>
      </c>
      <c r="D2812" s="6">
        <v>1</v>
      </c>
      <c r="E2812" s="46" t="str">
        <f t="shared" si="132"/>
        <v>기사임</v>
      </c>
      <c r="F2812" s="81">
        <f>IF(E2812="기사임",(COUNTIF($B$2:B2812,B2812)-COUNTIFS($B$2:B2811,B2812,$E$2:E2811,"")),"")</f>
        <v>36</v>
      </c>
      <c r="G2812" s="46" t="str">
        <f>IF(F2812=1,COUNTIF($F$1:F2812,1),"")</f>
        <v/>
      </c>
      <c r="H2812" s="46">
        <f t="shared" si="133"/>
        <v>0</v>
      </c>
      <c r="I2812" s="46" t="b">
        <f t="shared" si="134"/>
        <v>0</v>
      </c>
      <c r="J2812" s="46" t="str">
        <f>IF(I2812=FALSE,"",B2812&amp;"@"&amp;COUNTIFS($B$2:B2812,B2812,$I$2:I2812,TRUE))</f>
        <v/>
      </c>
    </row>
    <row r="2813" spans="1:10">
      <c r="A2813" s="6" t="s">
        <v>961</v>
      </c>
      <c r="B2813" s="6" t="s">
        <v>682</v>
      </c>
      <c r="C2813" s="6">
        <v>1</v>
      </c>
      <c r="D2813" s="6">
        <v>1</v>
      </c>
      <c r="E2813" s="46" t="str">
        <f t="shared" si="132"/>
        <v>기사임</v>
      </c>
      <c r="F2813" s="81">
        <f>IF(E2813="기사임",(COUNTIF($B$2:B2813,B2813)-COUNTIFS($B$2:B2812,B2813,$E$2:E2812,"")),"")</f>
        <v>57</v>
      </c>
      <c r="G2813" s="46" t="str">
        <f>IF(F2813=1,COUNTIF($F$1:F2813,1),"")</f>
        <v/>
      </c>
      <c r="H2813" s="46">
        <f t="shared" si="133"/>
        <v>0</v>
      </c>
      <c r="I2813" s="46" t="b">
        <f t="shared" si="134"/>
        <v>0</v>
      </c>
      <c r="J2813" s="46" t="str">
        <f>IF(I2813=FALSE,"",B2813&amp;"@"&amp;COUNTIFS($B$2:B2813,B2813,$I$2:I2813,TRUE))</f>
        <v/>
      </c>
    </row>
    <row r="2814" spans="1:10">
      <c r="A2814" s="6" t="s">
        <v>961</v>
      </c>
      <c r="B2814" s="6" t="s">
        <v>965</v>
      </c>
      <c r="C2814" s="6">
        <v>1</v>
      </c>
      <c r="D2814" s="6">
        <v>1</v>
      </c>
      <c r="E2814" s="46" t="str">
        <f t="shared" si="132"/>
        <v>기사임</v>
      </c>
      <c r="F2814" s="81">
        <f>IF(E2814="기사임",(COUNTIF($B$2:B2814,B2814)-COUNTIFS($B$2:B2813,B2814,$E$2:E2813,"")),"")</f>
        <v>3</v>
      </c>
      <c r="G2814" s="46" t="str">
        <f>IF(F2814=1,COUNTIF($F$1:F2814,1),"")</f>
        <v/>
      </c>
      <c r="H2814" s="46">
        <f t="shared" si="133"/>
        <v>0</v>
      </c>
      <c r="I2814" s="46" t="b">
        <f t="shared" si="134"/>
        <v>0</v>
      </c>
      <c r="J2814" s="46" t="str">
        <f>IF(I2814=FALSE,"",B2814&amp;"@"&amp;COUNTIFS($B$2:B2814,B2814,$I$2:I2814,TRUE))</f>
        <v/>
      </c>
    </row>
    <row r="2815" spans="1:10">
      <c r="A2815" s="6" t="s">
        <v>2296</v>
      </c>
      <c r="B2815" s="6" t="s">
        <v>677</v>
      </c>
      <c r="C2815" s="6">
        <v>1</v>
      </c>
      <c r="D2815" s="6">
        <v>1</v>
      </c>
      <c r="E2815" s="46" t="str">
        <f t="shared" si="132"/>
        <v>기사임</v>
      </c>
      <c r="F2815" s="81">
        <f>IF(E2815="기사임",(COUNTIF($B$2:B2815,B2815)-COUNTIFS($B$2:B2814,B2815,$E$2:E2814,"")),"")</f>
        <v>189</v>
      </c>
      <c r="G2815" s="46" t="str">
        <f>IF(F2815=1,COUNTIF($F$1:F2815,1),"")</f>
        <v/>
      </c>
      <c r="H2815" s="46">
        <f t="shared" si="133"/>
        <v>0</v>
      </c>
      <c r="I2815" s="46" t="b">
        <f t="shared" si="134"/>
        <v>0</v>
      </c>
      <c r="J2815" s="46" t="str">
        <f>IF(I2815=FALSE,"",B2815&amp;"@"&amp;COUNTIFS($B$2:B2815,B2815,$I$2:I2815,TRUE))</f>
        <v/>
      </c>
    </row>
    <row r="2816" spans="1:10">
      <c r="A2816" s="6" t="s">
        <v>2296</v>
      </c>
      <c r="B2816" s="6" t="s">
        <v>684</v>
      </c>
      <c r="C2816" s="6">
        <v>1</v>
      </c>
      <c r="D2816" s="6">
        <v>1</v>
      </c>
      <c r="E2816" s="46" t="str">
        <f t="shared" si="132"/>
        <v>기사임</v>
      </c>
      <c r="F2816" s="81">
        <f>IF(E2816="기사임",(COUNTIF($B$2:B2816,B2816)-COUNTIFS($B$2:B2815,B2816,$E$2:E2815,"")),"")</f>
        <v>45</v>
      </c>
      <c r="G2816" s="46" t="str">
        <f>IF(F2816=1,COUNTIF($F$1:F2816,1),"")</f>
        <v/>
      </c>
      <c r="H2816" s="46">
        <f t="shared" si="133"/>
        <v>1</v>
      </c>
      <c r="I2816" s="46" t="b">
        <f t="shared" si="134"/>
        <v>1</v>
      </c>
      <c r="J2816" s="46" t="str">
        <f>IF(I2816=FALSE,"",B2816&amp;"@"&amp;COUNTIFS($B$2:B2816,B2816,$I$2:I2816,TRUE))</f>
        <v>Malaysia@45</v>
      </c>
    </row>
    <row r="2817" spans="1:10">
      <c r="A2817" s="6" t="s">
        <v>575</v>
      </c>
      <c r="B2817" s="6" t="s">
        <v>733</v>
      </c>
      <c r="C2817" s="6">
        <v>1</v>
      </c>
      <c r="D2817" s="6">
        <v>1</v>
      </c>
      <c r="E2817" s="46" t="str">
        <f t="shared" si="132"/>
        <v>기사임</v>
      </c>
      <c r="F2817" s="81">
        <f>IF(E2817="기사임",(COUNTIF($B$2:B2817,B2817)-COUNTIFS($B$2:B2816,B2817,$E$2:E2816,"")),"")</f>
        <v>5</v>
      </c>
      <c r="G2817" s="46" t="str">
        <f>IF(F2817=1,COUNTIF($F$1:F2817,1),"")</f>
        <v/>
      </c>
      <c r="H2817" s="46">
        <f t="shared" si="133"/>
        <v>0</v>
      </c>
      <c r="I2817" s="46" t="b">
        <f t="shared" si="134"/>
        <v>0</v>
      </c>
      <c r="J2817" s="46" t="str">
        <f>IF(I2817=FALSE,"",B2817&amp;"@"&amp;COUNTIFS($B$2:B2817,B2817,$I$2:I2817,TRUE))</f>
        <v/>
      </c>
    </row>
    <row r="2818" spans="1:10">
      <c r="A2818" s="6" t="s">
        <v>575</v>
      </c>
      <c r="B2818" s="6" t="s">
        <v>1573</v>
      </c>
      <c r="C2818" s="6">
        <v>1</v>
      </c>
      <c r="D2818" s="6">
        <v>1</v>
      </c>
      <c r="E2818" s="46" t="str">
        <f t="shared" ref="E2818:E2881" si="135">IF(AND(LEFT(A2818,17)="/global/archives/",ISNUMBER(_xlfn.NUMBERVALUE(MID(A2818,18,1))),ISERROR(FIND("ckattempt",A2818)),ISERROR(FIND("preview",A2818))),"기사임","")</f>
        <v>기사임</v>
      </c>
      <c r="F2818" s="81">
        <f>IF(E2818="기사임",(COUNTIF($B$2:B2818,B2818)-COUNTIFS($B$2:B2817,B2818,$E$2:E2817,"")),"")</f>
        <v>4</v>
      </c>
      <c r="G2818" s="46" t="str">
        <f>IF(F2818=1,COUNTIF($F$1:F2818,1),"")</f>
        <v/>
      </c>
      <c r="H2818" s="46">
        <f t="shared" ref="H2818:H2881" si="136">COUNTIF($L$2:$L$4,B2818)</f>
        <v>0</v>
      </c>
      <c r="I2818" s="46" t="b">
        <f t="shared" si="134"/>
        <v>0</v>
      </c>
      <c r="J2818" s="46" t="str">
        <f>IF(I2818=FALSE,"",B2818&amp;"@"&amp;COUNTIFS($B$2:B2818,B2818,$I$2:I2818,TRUE))</f>
        <v/>
      </c>
    </row>
    <row r="2819" spans="1:10">
      <c r="A2819" s="6" t="s">
        <v>575</v>
      </c>
      <c r="B2819" s="6" t="s">
        <v>680</v>
      </c>
      <c r="C2819" s="6">
        <v>1</v>
      </c>
      <c r="D2819" s="6">
        <v>1</v>
      </c>
      <c r="E2819" s="46" t="str">
        <f t="shared" si="135"/>
        <v>기사임</v>
      </c>
      <c r="F2819" s="81">
        <f>IF(E2819="기사임",(COUNTIF($B$2:B2819,B2819)-COUNTIFS($B$2:B2818,B2819,$E$2:E2818,"")),"")</f>
        <v>148</v>
      </c>
      <c r="G2819" s="46" t="str">
        <f>IF(F2819=1,COUNTIF($F$1:F2819,1),"")</f>
        <v/>
      </c>
      <c r="H2819" s="46">
        <f t="shared" si="136"/>
        <v>0</v>
      </c>
      <c r="I2819" s="46" t="b">
        <f t="shared" ref="I2819:I2882" si="137">AND(H2819=1,F2819&gt;=1,F2819&lt;&gt;"")</f>
        <v>0</v>
      </c>
      <c r="J2819" s="46" t="str">
        <f>IF(I2819=FALSE,"",B2819&amp;"@"&amp;COUNTIFS($B$2:B2819,B2819,$I$2:I2819,TRUE))</f>
        <v/>
      </c>
    </row>
    <row r="2820" spans="1:10">
      <c r="A2820" s="6" t="s">
        <v>575</v>
      </c>
      <c r="B2820" s="6" t="s">
        <v>727</v>
      </c>
      <c r="C2820" s="6">
        <v>1</v>
      </c>
      <c r="D2820" s="6">
        <v>1</v>
      </c>
      <c r="E2820" s="46" t="str">
        <f t="shared" si="135"/>
        <v>기사임</v>
      </c>
      <c r="F2820" s="81">
        <f>IF(E2820="기사임",(COUNTIF($B$2:B2820,B2820)-COUNTIFS($B$2:B2819,B2820,$E$2:E2819,"")),"")</f>
        <v>6</v>
      </c>
      <c r="G2820" s="46" t="str">
        <f>IF(F2820=1,COUNTIF($F$1:F2820,1),"")</f>
        <v/>
      </c>
      <c r="H2820" s="46">
        <f t="shared" si="136"/>
        <v>0</v>
      </c>
      <c r="I2820" s="46" t="b">
        <f t="shared" si="137"/>
        <v>0</v>
      </c>
      <c r="J2820" s="46" t="str">
        <f>IF(I2820=FALSE,"",B2820&amp;"@"&amp;COUNTIFS($B$2:B2820,B2820,$I$2:I2820,TRUE))</f>
        <v/>
      </c>
    </row>
    <row r="2821" spans="1:10">
      <c r="A2821" s="6" t="s">
        <v>584</v>
      </c>
      <c r="B2821" s="6" t="s">
        <v>677</v>
      </c>
      <c r="C2821" s="6">
        <v>1</v>
      </c>
      <c r="D2821" s="6">
        <v>1</v>
      </c>
      <c r="E2821" s="46" t="str">
        <f t="shared" si="135"/>
        <v>기사임</v>
      </c>
      <c r="F2821" s="81">
        <f>IF(E2821="기사임",(COUNTIF($B$2:B2821,B2821)-COUNTIFS($B$2:B2820,B2821,$E$2:E2820,"")),"")</f>
        <v>190</v>
      </c>
      <c r="G2821" s="46" t="str">
        <f>IF(F2821=1,COUNTIF($F$1:F2821,1),"")</f>
        <v/>
      </c>
      <c r="H2821" s="46">
        <f t="shared" si="136"/>
        <v>0</v>
      </c>
      <c r="I2821" s="46" t="b">
        <f t="shared" si="137"/>
        <v>0</v>
      </c>
      <c r="J2821" s="46" t="str">
        <f>IF(I2821=FALSE,"",B2821&amp;"@"&amp;COUNTIFS($B$2:B2821,B2821,$I$2:I2821,TRUE))</f>
        <v/>
      </c>
    </row>
    <row r="2822" spans="1:10">
      <c r="A2822" s="6" t="s">
        <v>584</v>
      </c>
      <c r="B2822" s="6" t="s">
        <v>676</v>
      </c>
      <c r="C2822" s="6">
        <v>1</v>
      </c>
      <c r="D2822" s="6">
        <v>1</v>
      </c>
      <c r="E2822" s="46" t="str">
        <f t="shared" si="135"/>
        <v>기사임</v>
      </c>
      <c r="F2822" s="81">
        <f>IF(E2822="기사임",(COUNTIF($B$2:B2822,B2822)-COUNTIFS($B$2:B2821,B2822,$E$2:E2821,"")),"")</f>
        <v>230</v>
      </c>
      <c r="G2822" s="46" t="str">
        <f>IF(F2822=1,COUNTIF($F$1:F2822,1),"")</f>
        <v/>
      </c>
      <c r="H2822" s="46">
        <f t="shared" si="136"/>
        <v>0</v>
      </c>
      <c r="I2822" s="46" t="b">
        <f t="shared" si="137"/>
        <v>0</v>
      </c>
      <c r="J2822" s="46" t="str">
        <f>IF(I2822=FALSE,"",B2822&amp;"@"&amp;COUNTIFS($B$2:B2822,B2822,$I$2:I2822,TRUE))</f>
        <v/>
      </c>
    </row>
    <row r="2823" spans="1:10">
      <c r="A2823" s="6" t="s">
        <v>1514</v>
      </c>
      <c r="B2823" s="6" t="s">
        <v>683</v>
      </c>
      <c r="C2823" s="6">
        <v>1</v>
      </c>
      <c r="D2823" s="6">
        <v>2</v>
      </c>
      <c r="E2823" s="46" t="str">
        <f t="shared" si="135"/>
        <v>기사임</v>
      </c>
      <c r="F2823" s="81">
        <f>IF(E2823="기사임",(COUNTIF($B$2:B2823,B2823)-COUNTIFS($B$2:B2822,B2823,$E$2:E2822,"")),"")</f>
        <v>55</v>
      </c>
      <c r="G2823" s="46" t="str">
        <f>IF(F2823=1,COUNTIF($F$1:F2823,1),"")</f>
        <v/>
      </c>
      <c r="H2823" s="46">
        <f t="shared" si="136"/>
        <v>0</v>
      </c>
      <c r="I2823" s="46" t="b">
        <f t="shared" si="137"/>
        <v>0</v>
      </c>
      <c r="J2823" s="46" t="str">
        <f>IF(I2823=FALSE,"",B2823&amp;"@"&amp;COUNTIFS($B$2:B2823,B2823,$I$2:I2823,TRUE))</f>
        <v/>
      </c>
    </row>
    <row r="2824" spans="1:10">
      <c r="A2824" s="6" t="s">
        <v>591</v>
      </c>
      <c r="B2824" s="6" t="s">
        <v>691</v>
      </c>
      <c r="C2824" s="6">
        <v>1</v>
      </c>
      <c r="D2824" s="6">
        <v>1</v>
      </c>
      <c r="E2824" s="46" t="str">
        <f t="shared" si="135"/>
        <v>기사임</v>
      </c>
      <c r="F2824" s="81">
        <f>IF(E2824="기사임",(COUNTIF($B$2:B2824,B2824)-COUNTIFS($B$2:B2823,B2824,$E$2:E2823,"")),"")</f>
        <v>41</v>
      </c>
      <c r="G2824" s="46" t="str">
        <f>IF(F2824=1,COUNTIF($F$1:F2824,1),"")</f>
        <v/>
      </c>
      <c r="H2824" s="46">
        <f t="shared" si="136"/>
        <v>0</v>
      </c>
      <c r="I2824" s="46" t="b">
        <f t="shared" si="137"/>
        <v>0</v>
      </c>
      <c r="J2824" s="46" t="str">
        <f>IF(I2824=FALSE,"",B2824&amp;"@"&amp;COUNTIFS($B$2:B2824,B2824,$I$2:I2824,TRUE))</f>
        <v/>
      </c>
    </row>
    <row r="2825" spans="1:10">
      <c r="A2825" s="6" t="s">
        <v>591</v>
      </c>
      <c r="B2825" s="6" t="s">
        <v>681</v>
      </c>
      <c r="C2825" s="6">
        <v>1</v>
      </c>
      <c r="D2825" s="6">
        <v>1</v>
      </c>
      <c r="E2825" s="46" t="str">
        <f t="shared" si="135"/>
        <v>기사임</v>
      </c>
      <c r="F2825" s="81">
        <f>IF(E2825="기사임",(COUNTIF($B$2:B2825,B2825)-COUNTIFS($B$2:B2824,B2825,$E$2:E2824,"")),"")</f>
        <v>75</v>
      </c>
      <c r="G2825" s="46" t="str">
        <f>IF(F2825=1,COUNTIF($F$1:F2825,1),"")</f>
        <v/>
      </c>
      <c r="H2825" s="46">
        <f t="shared" si="136"/>
        <v>0</v>
      </c>
      <c r="I2825" s="46" t="b">
        <f t="shared" si="137"/>
        <v>0</v>
      </c>
      <c r="J2825" s="46" t="str">
        <f>IF(I2825=FALSE,"",B2825&amp;"@"&amp;COUNTIFS($B$2:B2825,B2825,$I$2:I2825,TRUE))</f>
        <v/>
      </c>
    </row>
    <row r="2826" spans="1:10">
      <c r="A2826" s="6" t="s">
        <v>591</v>
      </c>
      <c r="B2826" s="6" t="s">
        <v>685</v>
      </c>
      <c r="C2826" s="6">
        <v>1</v>
      </c>
      <c r="D2826" s="6">
        <v>1</v>
      </c>
      <c r="E2826" s="46" t="str">
        <f t="shared" si="135"/>
        <v>기사임</v>
      </c>
      <c r="F2826" s="81">
        <f>IF(E2826="기사임",(COUNTIF($B$2:B2826,B2826)-COUNTIFS($B$2:B2825,B2826,$E$2:E2825,"")),"")</f>
        <v>62</v>
      </c>
      <c r="G2826" s="46" t="str">
        <f>IF(F2826=1,COUNTIF($F$1:F2826,1),"")</f>
        <v/>
      </c>
      <c r="H2826" s="46">
        <f t="shared" si="136"/>
        <v>0</v>
      </c>
      <c r="I2826" s="46" t="b">
        <f t="shared" si="137"/>
        <v>0</v>
      </c>
      <c r="J2826" s="46" t="str">
        <f>IF(I2826=FALSE,"",B2826&amp;"@"&amp;COUNTIFS($B$2:B2826,B2826,$I$2:I2826,TRUE))</f>
        <v/>
      </c>
    </row>
    <row r="2827" spans="1:10">
      <c r="A2827" s="6" t="s">
        <v>591</v>
      </c>
      <c r="B2827" s="6" t="s">
        <v>1181</v>
      </c>
      <c r="C2827" s="6">
        <v>1</v>
      </c>
      <c r="D2827" s="6">
        <v>1</v>
      </c>
      <c r="E2827" s="46" t="str">
        <f t="shared" si="135"/>
        <v>기사임</v>
      </c>
      <c r="F2827" s="81">
        <f>IF(E2827="기사임",(COUNTIF($B$2:B2827,B2827)-COUNTIFS($B$2:B2826,B2827,$E$2:E2826,"")),"")</f>
        <v>4</v>
      </c>
      <c r="G2827" s="46" t="str">
        <f>IF(F2827=1,COUNTIF($F$1:F2827,1),"")</f>
        <v/>
      </c>
      <c r="H2827" s="46">
        <f t="shared" si="136"/>
        <v>0</v>
      </c>
      <c r="I2827" s="46" t="b">
        <f t="shared" si="137"/>
        <v>0</v>
      </c>
      <c r="J2827" s="46" t="str">
        <f>IF(I2827=FALSE,"",B2827&amp;"@"&amp;COUNTIFS($B$2:B2827,B2827,$I$2:I2827,TRUE))</f>
        <v/>
      </c>
    </row>
    <row r="2828" spans="1:10">
      <c r="A2828" s="6" t="s">
        <v>591</v>
      </c>
      <c r="B2828" s="6" t="s">
        <v>682</v>
      </c>
      <c r="C2828" s="6">
        <v>1</v>
      </c>
      <c r="D2828" s="6">
        <v>1</v>
      </c>
      <c r="E2828" s="46" t="str">
        <f t="shared" si="135"/>
        <v>기사임</v>
      </c>
      <c r="F2828" s="81">
        <f>IF(E2828="기사임",(COUNTIF($B$2:B2828,B2828)-COUNTIFS($B$2:B2827,B2828,$E$2:E2827,"")),"")</f>
        <v>58</v>
      </c>
      <c r="G2828" s="46" t="str">
        <f>IF(F2828=1,COUNTIF($F$1:F2828,1),"")</f>
        <v/>
      </c>
      <c r="H2828" s="46">
        <f t="shared" si="136"/>
        <v>0</v>
      </c>
      <c r="I2828" s="46" t="b">
        <f t="shared" si="137"/>
        <v>0</v>
      </c>
      <c r="J2828" s="46" t="str">
        <f>IF(I2828=FALSE,"",B2828&amp;"@"&amp;COUNTIFS($B$2:B2828,B2828,$I$2:I2828,TRUE))</f>
        <v/>
      </c>
    </row>
    <row r="2829" spans="1:10">
      <c r="A2829" s="6" t="s">
        <v>591</v>
      </c>
      <c r="B2829" s="6" t="s">
        <v>1351</v>
      </c>
      <c r="C2829" s="6">
        <v>1</v>
      </c>
      <c r="D2829" s="6">
        <v>1</v>
      </c>
      <c r="E2829" s="46" t="str">
        <f t="shared" si="135"/>
        <v>기사임</v>
      </c>
      <c r="F2829" s="81">
        <f>IF(E2829="기사임",(COUNTIF($B$2:B2829,B2829)-COUNTIFS($B$2:B2828,B2829,$E$2:E2828,"")),"")</f>
        <v>4</v>
      </c>
      <c r="G2829" s="46" t="str">
        <f>IF(F2829=1,COUNTIF($F$1:F2829,1),"")</f>
        <v/>
      </c>
      <c r="H2829" s="46">
        <f t="shared" si="136"/>
        <v>0</v>
      </c>
      <c r="I2829" s="46" t="b">
        <f t="shared" si="137"/>
        <v>0</v>
      </c>
      <c r="J2829" s="46" t="str">
        <f>IF(I2829=FALSE,"",B2829&amp;"@"&amp;COUNTIFS($B$2:B2829,B2829,$I$2:I2829,TRUE))</f>
        <v/>
      </c>
    </row>
    <row r="2830" spans="1:10">
      <c r="A2830" s="6" t="s">
        <v>591</v>
      </c>
      <c r="B2830" s="6" t="s">
        <v>675</v>
      </c>
      <c r="C2830" s="6">
        <v>1</v>
      </c>
      <c r="D2830" s="6">
        <v>1</v>
      </c>
      <c r="E2830" s="46" t="str">
        <f t="shared" si="135"/>
        <v>기사임</v>
      </c>
      <c r="F2830" s="81">
        <f>IF(E2830="기사임",(COUNTIF($B$2:B2830,B2830)-COUNTIFS($B$2:B2829,B2830,$E$2:E2829,"")),"")</f>
        <v>248</v>
      </c>
      <c r="G2830" s="46" t="str">
        <f>IF(F2830=1,COUNTIF($F$1:F2830,1),"")</f>
        <v/>
      </c>
      <c r="H2830" s="46">
        <f t="shared" si="136"/>
        <v>1</v>
      </c>
      <c r="I2830" s="46" t="b">
        <f t="shared" si="137"/>
        <v>1</v>
      </c>
      <c r="J2830" s="46" t="str">
        <f>IF(I2830=FALSE,"",B2830&amp;"@"&amp;COUNTIFS($B$2:B2830,B2830,$I$2:I2830,TRUE))</f>
        <v>South Korea@248</v>
      </c>
    </row>
    <row r="2831" spans="1:10">
      <c r="A2831" s="6" t="s">
        <v>591</v>
      </c>
      <c r="B2831" s="6" t="s">
        <v>687</v>
      </c>
      <c r="C2831" s="6">
        <v>1</v>
      </c>
      <c r="D2831" s="6">
        <v>1</v>
      </c>
      <c r="E2831" s="46" t="str">
        <f t="shared" si="135"/>
        <v>기사임</v>
      </c>
      <c r="F2831" s="81">
        <f>IF(E2831="기사임",(COUNTIF($B$2:B2831,B2831)-COUNTIFS($B$2:B2830,B2831,$E$2:E2830,"")),"")</f>
        <v>40</v>
      </c>
      <c r="G2831" s="46" t="str">
        <f>IF(F2831=1,COUNTIF($F$1:F2831,1),"")</f>
        <v/>
      </c>
      <c r="H2831" s="46">
        <f t="shared" si="136"/>
        <v>0</v>
      </c>
      <c r="I2831" s="46" t="b">
        <f t="shared" si="137"/>
        <v>0</v>
      </c>
      <c r="J2831" s="46" t="str">
        <f>IF(I2831=FALSE,"",B2831&amp;"@"&amp;COUNTIFS($B$2:B2831,B2831,$I$2:I2831,TRUE))</f>
        <v/>
      </c>
    </row>
    <row r="2832" spans="1:10">
      <c r="A2832" s="6" t="s">
        <v>1497</v>
      </c>
      <c r="B2832" s="6" t="s">
        <v>682</v>
      </c>
      <c r="C2832" s="6">
        <v>1</v>
      </c>
      <c r="D2832" s="6">
        <v>2</v>
      </c>
      <c r="E2832" s="46" t="str">
        <f t="shared" si="135"/>
        <v>기사임</v>
      </c>
      <c r="F2832" s="81">
        <f>IF(E2832="기사임",(COUNTIF($B$2:B2832,B2832)-COUNTIFS($B$2:B2831,B2832,$E$2:E2831,"")),"")</f>
        <v>59</v>
      </c>
      <c r="G2832" s="46" t="str">
        <f>IF(F2832=1,COUNTIF($F$1:F2832,1),"")</f>
        <v/>
      </c>
      <c r="H2832" s="46">
        <f t="shared" si="136"/>
        <v>0</v>
      </c>
      <c r="I2832" s="46" t="b">
        <f t="shared" si="137"/>
        <v>0</v>
      </c>
      <c r="J2832" s="46" t="str">
        <f>IF(I2832=FALSE,"",B2832&amp;"@"&amp;COUNTIFS($B$2:B2832,B2832,$I$2:I2832,TRUE))</f>
        <v/>
      </c>
    </row>
    <row r="2833" spans="1:10">
      <c r="A2833" s="6" t="s">
        <v>1119</v>
      </c>
      <c r="B2833" s="6" t="s">
        <v>679</v>
      </c>
      <c r="C2833" s="6">
        <v>1</v>
      </c>
      <c r="D2833" s="6">
        <v>1</v>
      </c>
      <c r="E2833" s="46" t="str">
        <f t="shared" si="135"/>
        <v>기사임</v>
      </c>
      <c r="F2833" s="81">
        <f>IF(E2833="기사임",(COUNTIF($B$2:B2833,B2833)-COUNTIFS($B$2:B2832,B2833,$E$2:E2832,"")),"")</f>
        <v>72</v>
      </c>
      <c r="G2833" s="46" t="str">
        <f>IF(F2833=1,COUNTIF($F$1:F2833,1),"")</f>
        <v/>
      </c>
      <c r="H2833" s="46">
        <f t="shared" si="136"/>
        <v>0</v>
      </c>
      <c r="I2833" s="46" t="b">
        <f t="shared" si="137"/>
        <v>0</v>
      </c>
      <c r="J2833" s="46" t="str">
        <f>IF(I2833=FALSE,"",B2833&amp;"@"&amp;COUNTIFS($B$2:B2833,B2833,$I$2:I2833,TRUE))</f>
        <v/>
      </c>
    </row>
    <row r="2834" spans="1:10">
      <c r="A2834" s="6" t="s">
        <v>1119</v>
      </c>
      <c r="B2834" s="6" t="s">
        <v>677</v>
      </c>
      <c r="C2834" s="6">
        <v>1</v>
      </c>
      <c r="D2834" s="6">
        <v>2</v>
      </c>
      <c r="E2834" s="46" t="str">
        <f t="shared" si="135"/>
        <v>기사임</v>
      </c>
      <c r="F2834" s="81">
        <f>IF(E2834="기사임",(COUNTIF($B$2:B2834,B2834)-COUNTIFS($B$2:B2833,B2834,$E$2:E2833,"")),"")</f>
        <v>191</v>
      </c>
      <c r="G2834" s="46" t="str">
        <f>IF(F2834=1,COUNTIF($F$1:F2834,1),"")</f>
        <v/>
      </c>
      <c r="H2834" s="46">
        <f t="shared" si="136"/>
        <v>0</v>
      </c>
      <c r="I2834" s="46" t="b">
        <f t="shared" si="137"/>
        <v>0</v>
      </c>
      <c r="J2834" s="46" t="str">
        <f>IF(I2834=FALSE,"",B2834&amp;"@"&amp;COUNTIFS($B$2:B2834,B2834,$I$2:I2834,TRUE))</f>
        <v/>
      </c>
    </row>
    <row r="2835" spans="1:10">
      <c r="A2835" s="6" t="s">
        <v>1119</v>
      </c>
      <c r="B2835" s="6" t="s">
        <v>675</v>
      </c>
      <c r="C2835" s="6">
        <v>1</v>
      </c>
      <c r="D2835" s="6">
        <v>2</v>
      </c>
      <c r="E2835" s="46" t="str">
        <f t="shared" si="135"/>
        <v>기사임</v>
      </c>
      <c r="F2835" s="81">
        <f>IF(E2835="기사임",(COUNTIF($B$2:B2835,B2835)-COUNTIFS($B$2:B2834,B2835,$E$2:E2834,"")),"")</f>
        <v>249</v>
      </c>
      <c r="G2835" s="46" t="str">
        <f>IF(F2835=1,COUNTIF($F$1:F2835,1),"")</f>
        <v/>
      </c>
      <c r="H2835" s="46">
        <f t="shared" si="136"/>
        <v>1</v>
      </c>
      <c r="I2835" s="46" t="b">
        <f t="shared" si="137"/>
        <v>1</v>
      </c>
      <c r="J2835" s="46" t="str">
        <f>IF(I2835=FALSE,"",B2835&amp;"@"&amp;COUNTIFS($B$2:B2835,B2835,$I$2:I2835,TRUE))</f>
        <v>South Korea@249</v>
      </c>
    </row>
    <row r="2836" spans="1:10">
      <c r="A2836" s="6" t="s">
        <v>635</v>
      </c>
      <c r="B2836" s="6" t="s">
        <v>681</v>
      </c>
      <c r="C2836" s="6">
        <v>1</v>
      </c>
      <c r="D2836" s="6">
        <v>1</v>
      </c>
      <c r="E2836" s="46" t="str">
        <f t="shared" si="135"/>
        <v>기사임</v>
      </c>
      <c r="F2836" s="81">
        <f>IF(E2836="기사임",(COUNTIF($B$2:B2836,B2836)-COUNTIFS($B$2:B2835,B2836,$E$2:E2835,"")),"")</f>
        <v>76</v>
      </c>
      <c r="G2836" s="46" t="str">
        <f>IF(F2836=1,COUNTIF($F$1:F2836,1),"")</f>
        <v/>
      </c>
      <c r="H2836" s="46">
        <f t="shared" si="136"/>
        <v>0</v>
      </c>
      <c r="I2836" s="46" t="b">
        <f t="shared" si="137"/>
        <v>0</v>
      </c>
      <c r="J2836" s="46" t="str">
        <f>IF(I2836=FALSE,"",B2836&amp;"@"&amp;COUNTIFS($B$2:B2836,B2836,$I$2:I2836,TRUE))</f>
        <v/>
      </c>
    </row>
    <row r="2837" spans="1:10">
      <c r="A2837" s="6" t="s">
        <v>635</v>
      </c>
      <c r="B2837" s="6" t="s">
        <v>685</v>
      </c>
      <c r="C2837" s="6">
        <v>1</v>
      </c>
      <c r="D2837" s="6">
        <v>1</v>
      </c>
      <c r="E2837" s="46" t="str">
        <f t="shared" si="135"/>
        <v>기사임</v>
      </c>
      <c r="F2837" s="81">
        <f>IF(E2837="기사임",(COUNTIF($B$2:B2837,B2837)-COUNTIFS($B$2:B2836,B2837,$E$2:E2836,"")),"")</f>
        <v>63</v>
      </c>
      <c r="G2837" s="46" t="str">
        <f>IF(F2837=1,COUNTIF($F$1:F2837,1),"")</f>
        <v/>
      </c>
      <c r="H2837" s="46">
        <f t="shared" si="136"/>
        <v>0</v>
      </c>
      <c r="I2837" s="46" t="b">
        <f t="shared" si="137"/>
        <v>0</v>
      </c>
      <c r="J2837" s="46" t="str">
        <f>IF(I2837=FALSE,"",B2837&amp;"@"&amp;COUNTIFS($B$2:B2837,B2837,$I$2:I2837,TRUE))</f>
        <v/>
      </c>
    </row>
    <row r="2838" spans="1:10">
      <c r="A2838" s="6" t="s">
        <v>635</v>
      </c>
      <c r="B2838" s="6" t="s">
        <v>688</v>
      </c>
      <c r="C2838" s="6">
        <v>1</v>
      </c>
      <c r="D2838" s="6">
        <v>1</v>
      </c>
      <c r="E2838" s="46" t="str">
        <f t="shared" si="135"/>
        <v>기사임</v>
      </c>
      <c r="F2838" s="81">
        <f>IF(E2838="기사임",(COUNTIF($B$2:B2838,B2838)-COUNTIFS($B$2:B2837,B2838,$E$2:E2837,"")),"")</f>
        <v>93</v>
      </c>
      <c r="G2838" s="46" t="str">
        <f>IF(F2838=1,COUNTIF($F$1:F2838,1),"")</f>
        <v/>
      </c>
      <c r="H2838" s="46">
        <f t="shared" si="136"/>
        <v>0</v>
      </c>
      <c r="I2838" s="46" t="b">
        <f t="shared" si="137"/>
        <v>0</v>
      </c>
      <c r="J2838" s="46" t="str">
        <f>IF(I2838=FALSE,"",B2838&amp;"@"&amp;COUNTIFS($B$2:B2838,B2838,$I$2:I2838,TRUE))</f>
        <v/>
      </c>
    </row>
    <row r="2839" spans="1:10">
      <c r="A2839" s="6" t="s">
        <v>635</v>
      </c>
      <c r="B2839" s="6" t="s">
        <v>699</v>
      </c>
      <c r="C2839" s="6">
        <v>1</v>
      </c>
      <c r="D2839" s="6">
        <v>1</v>
      </c>
      <c r="E2839" s="46" t="str">
        <f t="shared" si="135"/>
        <v>기사임</v>
      </c>
      <c r="F2839" s="81">
        <f>IF(E2839="기사임",(COUNTIF($B$2:B2839,B2839)-COUNTIFS($B$2:B2838,B2839,$E$2:E2838,"")),"")</f>
        <v>5</v>
      </c>
      <c r="G2839" s="46" t="str">
        <f>IF(F2839=1,COUNTIF($F$1:F2839,1),"")</f>
        <v/>
      </c>
      <c r="H2839" s="46">
        <f t="shared" si="136"/>
        <v>0</v>
      </c>
      <c r="I2839" s="46" t="b">
        <f t="shared" si="137"/>
        <v>0</v>
      </c>
      <c r="J2839" s="46" t="str">
        <f>IF(I2839=FALSE,"",B2839&amp;"@"&amp;COUNTIFS($B$2:B2839,B2839,$I$2:I2839,TRUE))</f>
        <v/>
      </c>
    </row>
    <row r="2840" spans="1:10">
      <c r="A2840" s="6" t="s">
        <v>635</v>
      </c>
      <c r="B2840" s="6" t="s">
        <v>686</v>
      </c>
      <c r="C2840" s="6">
        <v>1</v>
      </c>
      <c r="D2840" s="6">
        <v>1</v>
      </c>
      <c r="E2840" s="46" t="str">
        <f t="shared" si="135"/>
        <v>기사임</v>
      </c>
      <c r="F2840" s="81">
        <f>IF(E2840="기사임",(COUNTIF($B$2:B2840,B2840)-COUNTIFS($B$2:B2839,B2840,$E$2:E2839,"")),"")</f>
        <v>26</v>
      </c>
      <c r="G2840" s="46" t="str">
        <f>IF(F2840=1,COUNTIF($F$1:F2840,1),"")</f>
        <v/>
      </c>
      <c r="H2840" s="46">
        <f t="shared" si="136"/>
        <v>0</v>
      </c>
      <c r="I2840" s="46" t="b">
        <f t="shared" si="137"/>
        <v>0</v>
      </c>
      <c r="J2840" s="46" t="str">
        <f>IF(I2840=FALSE,"",B2840&amp;"@"&amp;COUNTIFS($B$2:B2840,B2840,$I$2:I2840,TRUE))</f>
        <v/>
      </c>
    </row>
    <row r="2841" spans="1:10">
      <c r="A2841" s="6" t="s">
        <v>673</v>
      </c>
      <c r="B2841" s="6" t="s">
        <v>688</v>
      </c>
      <c r="C2841" s="6">
        <v>1</v>
      </c>
      <c r="D2841" s="6">
        <v>2</v>
      </c>
      <c r="E2841" s="46" t="str">
        <f t="shared" si="135"/>
        <v>기사임</v>
      </c>
      <c r="F2841" s="81">
        <f>IF(E2841="기사임",(COUNTIF($B$2:B2841,B2841)-COUNTIFS($B$2:B2840,B2841,$E$2:E2840,"")),"")</f>
        <v>94</v>
      </c>
      <c r="G2841" s="46" t="str">
        <f>IF(F2841=1,COUNTIF($F$1:F2841,1),"")</f>
        <v/>
      </c>
      <c r="H2841" s="46">
        <f t="shared" si="136"/>
        <v>0</v>
      </c>
      <c r="I2841" s="46" t="b">
        <f t="shared" si="137"/>
        <v>0</v>
      </c>
      <c r="J2841" s="46" t="str">
        <f>IF(I2841=FALSE,"",B2841&amp;"@"&amp;COUNTIFS($B$2:B2841,B2841,$I$2:I2841,TRUE))</f>
        <v/>
      </c>
    </row>
    <row r="2842" spans="1:10">
      <c r="A2842" s="6" t="s">
        <v>673</v>
      </c>
      <c r="B2842" s="6" t="s">
        <v>675</v>
      </c>
      <c r="C2842" s="6">
        <v>1</v>
      </c>
      <c r="D2842" s="6">
        <v>1</v>
      </c>
      <c r="E2842" s="46" t="str">
        <f t="shared" si="135"/>
        <v>기사임</v>
      </c>
      <c r="F2842" s="81">
        <f>IF(E2842="기사임",(COUNTIF($B$2:B2842,B2842)-COUNTIFS($B$2:B2841,B2842,$E$2:E2841,"")),"")</f>
        <v>250</v>
      </c>
      <c r="G2842" s="46" t="str">
        <f>IF(F2842=1,COUNTIF($F$1:F2842,1),"")</f>
        <v/>
      </c>
      <c r="H2842" s="46">
        <f t="shared" si="136"/>
        <v>1</v>
      </c>
      <c r="I2842" s="46" t="b">
        <f t="shared" si="137"/>
        <v>1</v>
      </c>
      <c r="J2842" s="46" t="str">
        <f>IF(I2842=FALSE,"",B2842&amp;"@"&amp;COUNTIFS($B$2:B2842,B2842,$I$2:I2842,TRUE))</f>
        <v>South Korea@250</v>
      </c>
    </row>
    <row r="2843" spans="1:10">
      <c r="A2843" s="6" t="s">
        <v>673</v>
      </c>
      <c r="B2843" s="6" t="s">
        <v>698</v>
      </c>
      <c r="C2843" s="6">
        <v>1</v>
      </c>
      <c r="D2843" s="6">
        <v>1</v>
      </c>
      <c r="E2843" s="46" t="str">
        <f t="shared" si="135"/>
        <v>기사임</v>
      </c>
      <c r="F2843" s="81">
        <f>IF(E2843="기사임",(COUNTIF($B$2:B2843,B2843)-COUNTIFS($B$2:B2842,B2843,$E$2:E2842,"")),"")</f>
        <v>51</v>
      </c>
      <c r="G2843" s="46" t="str">
        <f>IF(F2843=1,COUNTIF($F$1:F2843,1),"")</f>
        <v/>
      </c>
      <c r="H2843" s="46">
        <f t="shared" si="136"/>
        <v>0</v>
      </c>
      <c r="I2843" s="46" t="b">
        <f t="shared" si="137"/>
        <v>0</v>
      </c>
      <c r="J2843" s="46" t="str">
        <f>IF(I2843=FALSE,"",B2843&amp;"@"&amp;COUNTIFS($B$2:B2843,B2843,$I$2:I2843,TRUE))</f>
        <v/>
      </c>
    </row>
    <row r="2844" spans="1:10">
      <c r="A2844" s="6" t="s">
        <v>636</v>
      </c>
      <c r="B2844" s="6" t="s">
        <v>1450</v>
      </c>
      <c r="C2844" s="6">
        <v>1</v>
      </c>
      <c r="D2844" s="6">
        <v>1</v>
      </c>
      <c r="E2844" s="46" t="str">
        <f t="shared" si="135"/>
        <v>기사임</v>
      </c>
      <c r="F2844" s="81">
        <f>IF(E2844="기사임",(COUNTIF($B$2:B2844,B2844)-COUNTIFS($B$2:B2843,B2844,$E$2:E2843,"")),"")</f>
        <v>4</v>
      </c>
      <c r="G2844" s="46" t="str">
        <f>IF(F2844=1,COUNTIF($F$1:F2844,1),"")</f>
        <v/>
      </c>
      <c r="H2844" s="46">
        <f t="shared" si="136"/>
        <v>0</v>
      </c>
      <c r="I2844" s="46" t="b">
        <f t="shared" si="137"/>
        <v>0</v>
      </c>
      <c r="J2844" s="46" t="str">
        <f>IF(I2844=FALSE,"",B2844&amp;"@"&amp;COUNTIFS($B$2:B2844,B2844,$I$2:I2844,TRUE))</f>
        <v/>
      </c>
    </row>
    <row r="2845" spans="1:10">
      <c r="A2845" s="6" t="s">
        <v>636</v>
      </c>
      <c r="B2845" s="6" t="s">
        <v>677</v>
      </c>
      <c r="C2845" s="6">
        <v>1</v>
      </c>
      <c r="D2845" s="6">
        <v>1</v>
      </c>
      <c r="E2845" s="46" t="str">
        <f t="shared" si="135"/>
        <v>기사임</v>
      </c>
      <c r="F2845" s="81">
        <f>IF(E2845="기사임",(COUNTIF($B$2:B2845,B2845)-COUNTIFS($B$2:B2844,B2845,$E$2:E2844,"")),"")</f>
        <v>192</v>
      </c>
      <c r="G2845" s="46" t="str">
        <f>IF(F2845=1,COUNTIF($F$1:F2845,1),"")</f>
        <v/>
      </c>
      <c r="H2845" s="46">
        <f t="shared" si="136"/>
        <v>0</v>
      </c>
      <c r="I2845" s="46" t="b">
        <f t="shared" si="137"/>
        <v>0</v>
      </c>
      <c r="J2845" s="46" t="str">
        <f>IF(I2845=FALSE,"",B2845&amp;"@"&amp;COUNTIFS($B$2:B2845,B2845,$I$2:I2845,TRUE))</f>
        <v/>
      </c>
    </row>
    <row r="2846" spans="1:10">
      <c r="A2846" s="6" t="s">
        <v>636</v>
      </c>
      <c r="B2846" s="6" t="s">
        <v>680</v>
      </c>
      <c r="C2846" s="6">
        <v>1</v>
      </c>
      <c r="D2846" s="6">
        <v>1</v>
      </c>
      <c r="E2846" s="46" t="str">
        <f t="shared" si="135"/>
        <v>기사임</v>
      </c>
      <c r="F2846" s="81">
        <f>IF(E2846="기사임",(COUNTIF($B$2:B2846,B2846)-COUNTIFS($B$2:B2845,B2846,$E$2:E2845,"")),"")</f>
        <v>149</v>
      </c>
      <c r="G2846" s="46" t="str">
        <f>IF(F2846=1,COUNTIF($F$1:F2846,1),"")</f>
        <v/>
      </c>
      <c r="H2846" s="46">
        <f t="shared" si="136"/>
        <v>0</v>
      </c>
      <c r="I2846" s="46" t="b">
        <f t="shared" si="137"/>
        <v>0</v>
      </c>
      <c r="J2846" s="46" t="str">
        <f>IF(I2846=FALSE,"",B2846&amp;"@"&amp;COUNTIFS($B$2:B2846,B2846,$I$2:I2846,TRUE))</f>
        <v/>
      </c>
    </row>
    <row r="2847" spans="1:10">
      <c r="A2847" s="6" t="s">
        <v>636</v>
      </c>
      <c r="B2847" s="6" t="s">
        <v>676</v>
      </c>
      <c r="C2847" s="6">
        <v>1</v>
      </c>
      <c r="D2847" s="6">
        <v>1</v>
      </c>
      <c r="E2847" s="46" t="str">
        <f t="shared" si="135"/>
        <v>기사임</v>
      </c>
      <c r="F2847" s="81">
        <f>IF(E2847="기사임",(COUNTIF($B$2:B2847,B2847)-COUNTIFS($B$2:B2846,B2847,$E$2:E2846,"")),"")</f>
        <v>231</v>
      </c>
      <c r="G2847" s="46" t="str">
        <f>IF(F2847=1,COUNTIF($F$1:F2847,1),"")</f>
        <v/>
      </c>
      <c r="H2847" s="46">
        <f t="shared" si="136"/>
        <v>0</v>
      </c>
      <c r="I2847" s="46" t="b">
        <f t="shared" si="137"/>
        <v>0</v>
      </c>
      <c r="J2847" s="46" t="str">
        <f>IF(I2847=FALSE,"",B2847&amp;"@"&amp;COUNTIFS($B$2:B2847,B2847,$I$2:I2847,TRUE))</f>
        <v/>
      </c>
    </row>
    <row r="2848" spans="1:10">
      <c r="A2848" s="6" t="s">
        <v>623</v>
      </c>
      <c r="B2848" s="6" t="s">
        <v>721</v>
      </c>
      <c r="C2848" s="6">
        <v>1</v>
      </c>
      <c r="D2848" s="6">
        <v>1</v>
      </c>
      <c r="E2848" s="46" t="str">
        <f t="shared" si="135"/>
        <v>기사임</v>
      </c>
      <c r="F2848" s="81">
        <f>IF(E2848="기사임",(COUNTIF($B$2:B2848,B2848)-COUNTIFS($B$2:B2847,B2848,$E$2:E2847,"")),"")</f>
        <v>23</v>
      </c>
      <c r="G2848" s="46" t="str">
        <f>IF(F2848=1,COUNTIF($F$1:F2848,1),"")</f>
        <v/>
      </c>
      <c r="H2848" s="46">
        <f t="shared" si="136"/>
        <v>0</v>
      </c>
      <c r="I2848" s="46" t="b">
        <f t="shared" si="137"/>
        <v>0</v>
      </c>
      <c r="J2848" s="46" t="str">
        <f>IF(I2848=FALSE,"",B2848&amp;"@"&amp;COUNTIFS($B$2:B2848,B2848,$I$2:I2848,TRUE))</f>
        <v/>
      </c>
    </row>
    <row r="2849" spans="1:10">
      <c r="A2849" s="6" t="s">
        <v>623</v>
      </c>
      <c r="B2849" s="6" t="s">
        <v>679</v>
      </c>
      <c r="C2849" s="6">
        <v>1</v>
      </c>
      <c r="D2849" s="6">
        <v>1</v>
      </c>
      <c r="E2849" s="46" t="str">
        <f t="shared" si="135"/>
        <v>기사임</v>
      </c>
      <c r="F2849" s="81">
        <f>IF(E2849="기사임",(COUNTIF($B$2:B2849,B2849)-COUNTIFS($B$2:B2848,B2849,$E$2:E2848,"")),"")</f>
        <v>73</v>
      </c>
      <c r="G2849" s="46" t="str">
        <f>IF(F2849=1,COUNTIF($F$1:F2849,1),"")</f>
        <v/>
      </c>
      <c r="H2849" s="46">
        <f t="shared" si="136"/>
        <v>0</v>
      </c>
      <c r="I2849" s="46" t="b">
        <f t="shared" si="137"/>
        <v>0</v>
      </c>
      <c r="J2849" s="46" t="str">
        <f>IF(I2849=FALSE,"",B2849&amp;"@"&amp;COUNTIFS($B$2:B2849,B2849,$I$2:I2849,TRUE))</f>
        <v/>
      </c>
    </row>
    <row r="2850" spans="1:10">
      <c r="A2850" s="6" t="s">
        <v>623</v>
      </c>
      <c r="B2850" s="6" t="s">
        <v>703</v>
      </c>
      <c r="C2850" s="6">
        <v>1</v>
      </c>
      <c r="D2850" s="6">
        <v>1</v>
      </c>
      <c r="E2850" s="46" t="str">
        <f t="shared" si="135"/>
        <v>기사임</v>
      </c>
      <c r="F2850" s="81">
        <f>IF(E2850="기사임",(COUNTIF($B$2:B2850,B2850)-COUNTIFS($B$2:B2849,B2850,$E$2:E2849,"")),"")</f>
        <v>26</v>
      </c>
      <c r="G2850" s="46" t="str">
        <f>IF(F2850=1,COUNTIF($F$1:F2850,1),"")</f>
        <v/>
      </c>
      <c r="H2850" s="46">
        <f t="shared" si="136"/>
        <v>0</v>
      </c>
      <c r="I2850" s="46" t="b">
        <f t="shared" si="137"/>
        <v>0</v>
      </c>
      <c r="J2850" s="46" t="str">
        <f>IF(I2850=FALSE,"",B2850&amp;"@"&amp;COUNTIFS($B$2:B2850,B2850,$I$2:I2850,TRUE))</f>
        <v/>
      </c>
    </row>
    <row r="2851" spans="1:10">
      <c r="A2851" s="6" t="s">
        <v>623</v>
      </c>
      <c r="B2851" s="6" t="s">
        <v>696</v>
      </c>
      <c r="C2851" s="6">
        <v>1</v>
      </c>
      <c r="D2851" s="6">
        <v>1</v>
      </c>
      <c r="E2851" s="46" t="str">
        <f t="shared" si="135"/>
        <v>기사임</v>
      </c>
      <c r="F2851" s="81">
        <f>IF(E2851="기사임",(COUNTIF($B$2:B2851,B2851)-COUNTIFS($B$2:B2850,B2851,$E$2:E2850,"")),"")</f>
        <v>18</v>
      </c>
      <c r="G2851" s="46" t="str">
        <f>IF(F2851=1,COUNTIF($F$1:F2851,1),"")</f>
        <v/>
      </c>
      <c r="H2851" s="46">
        <f t="shared" si="136"/>
        <v>0</v>
      </c>
      <c r="I2851" s="46" t="b">
        <f t="shared" si="137"/>
        <v>0</v>
      </c>
      <c r="J2851" s="46" t="str">
        <f>IF(I2851=FALSE,"",B2851&amp;"@"&amp;COUNTIFS($B$2:B2851,B2851,$I$2:I2851,TRUE))</f>
        <v/>
      </c>
    </row>
    <row r="2852" spans="1:10">
      <c r="A2852" s="6" t="s">
        <v>511</v>
      </c>
      <c r="B2852" s="6" t="s">
        <v>1686</v>
      </c>
      <c r="C2852" s="6">
        <v>1</v>
      </c>
      <c r="D2852" s="6">
        <v>1</v>
      </c>
      <c r="E2852" s="46" t="str">
        <f t="shared" si="135"/>
        <v>기사임</v>
      </c>
      <c r="F2852" s="81">
        <f>IF(E2852="기사임",(COUNTIF($B$2:B2852,B2852)-COUNTIFS($B$2:B2851,B2852,$E$2:E2851,"")),"")</f>
        <v>3</v>
      </c>
      <c r="G2852" s="46" t="str">
        <f>IF(F2852=1,COUNTIF($F$1:F2852,1),"")</f>
        <v/>
      </c>
      <c r="H2852" s="46">
        <f t="shared" si="136"/>
        <v>0</v>
      </c>
      <c r="I2852" s="46" t="b">
        <f t="shared" si="137"/>
        <v>0</v>
      </c>
      <c r="J2852" s="46" t="str">
        <f>IF(I2852=FALSE,"",B2852&amp;"@"&amp;COUNTIFS($B$2:B2852,B2852,$I$2:I2852,TRUE))</f>
        <v/>
      </c>
    </row>
    <row r="2853" spans="1:10">
      <c r="A2853" s="6" t="s">
        <v>511</v>
      </c>
      <c r="B2853" s="6" t="s">
        <v>700</v>
      </c>
      <c r="C2853" s="6">
        <v>1</v>
      </c>
      <c r="D2853" s="6">
        <v>1</v>
      </c>
      <c r="E2853" s="46" t="str">
        <f t="shared" si="135"/>
        <v>기사임</v>
      </c>
      <c r="F2853" s="81">
        <f>IF(E2853="기사임",(COUNTIF($B$2:B2853,B2853)-COUNTIFS($B$2:B2852,B2853,$E$2:E2852,"")),"")</f>
        <v>33</v>
      </c>
      <c r="G2853" s="46" t="str">
        <f>IF(F2853=1,COUNTIF($F$1:F2853,1),"")</f>
        <v/>
      </c>
      <c r="H2853" s="46">
        <f t="shared" si="136"/>
        <v>0</v>
      </c>
      <c r="I2853" s="46" t="b">
        <f t="shared" si="137"/>
        <v>0</v>
      </c>
      <c r="J2853" s="46" t="str">
        <f>IF(I2853=FALSE,"",B2853&amp;"@"&amp;COUNTIFS($B$2:B2853,B2853,$I$2:I2853,TRUE))</f>
        <v/>
      </c>
    </row>
    <row r="2854" spans="1:10">
      <c r="A2854" s="6" t="s">
        <v>511</v>
      </c>
      <c r="B2854" s="6" t="s">
        <v>675</v>
      </c>
      <c r="C2854" s="6">
        <v>1</v>
      </c>
      <c r="D2854" s="6">
        <v>1</v>
      </c>
      <c r="E2854" s="46" t="str">
        <f t="shared" si="135"/>
        <v>기사임</v>
      </c>
      <c r="F2854" s="81">
        <f>IF(E2854="기사임",(COUNTIF($B$2:B2854,B2854)-COUNTIFS($B$2:B2853,B2854,$E$2:E2853,"")),"")</f>
        <v>251</v>
      </c>
      <c r="G2854" s="46" t="str">
        <f>IF(F2854=1,COUNTIF($F$1:F2854,1),"")</f>
        <v/>
      </c>
      <c r="H2854" s="46">
        <f t="shared" si="136"/>
        <v>1</v>
      </c>
      <c r="I2854" s="46" t="b">
        <f t="shared" si="137"/>
        <v>1</v>
      </c>
      <c r="J2854" s="46" t="str">
        <f>IF(I2854=FALSE,"",B2854&amp;"@"&amp;COUNTIFS($B$2:B2854,B2854,$I$2:I2854,TRUE))</f>
        <v>South Korea@251</v>
      </c>
    </row>
    <row r="2855" spans="1:10">
      <c r="A2855" s="6" t="s">
        <v>511</v>
      </c>
      <c r="B2855" s="6" t="s">
        <v>703</v>
      </c>
      <c r="C2855" s="6">
        <v>1</v>
      </c>
      <c r="D2855" s="6">
        <v>1</v>
      </c>
      <c r="E2855" s="46" t="str">
        <f t="shared" si="135"/>
        <v>기사임</v>
      </c>
      <c r="F2855" s="81">
        <f>IF(E2855="기사임",(COUNTIF($B$2:B2855,B2855)-COUNTIFS($B$2:B2854,B2855,$E$2:E2854,"")),"")</f>
        <v>27</v>
      </c>
      <c r="G2855" s="46" t="str">
        <f>IF(F2855=1,COUNTIF($F$1:F2855,1),"")</f>
        <v/>
      </c>
      <c r="H2855" s="46">
        <f t="shared" si="136"/>
        <v>0</v>
      </c>
      <c r="I2855" s="46" t="b">
        <f t="shared" si="137"/>
        <v>0</v>
      </c>
      <c r="J2855" s="46" t="str">
        <f>IF(I2855=FALSE,"",B2855&amp;"@"&amp;COUNTIFS($B$2:B2855,B2855,$I$2:I2855,TRUE))</f>
        <v/>
      </c>
    </row>
    <row r="2856" spans="1:10">
      <c r="A2856" s="6" t="s">
        <v>511</v>
      </c>
      <c r="B2856" s="6" t="s">
        <v>709</v>
      </c>
      <c r="C2856" s="6">
        <v>1</v>
      </c>
      <c r="D2856" s="6">
        <v>1</v>
      </c>
      <c r="E2856" s="46" t="str">
        <f t="shared" si="135"/>
        <v>기사임</v>
      </c>
      <c r="F2856" s="81">
        <f>IF(E2856="기사임",(COUNTIF($B$2:B2856,B2856)-COUNTIFS($B$2:B2855,B2856,$E$2:E2855,"")),"")</f>
        <v>17</v>
      </c>
      <c r="G2856" s="46" t="str">
        <f>IF(F2856=1,COUNTIF($F$1:F2856,1),"")</f>
        <v/>
      </c>
      <c r="H2856" s="46">
        <f t="shared" si="136"/>
        <v>0</v>
      </c>
      <c r="I2856" s="46" t="b">
        <f t="shared" si="137"/>
        <v>0</v>
      </c>
      <c r="J2856" s="46" t="str">
        <f>IF(I2856=FALSE,"",B2856&amp;"@"&amp;COUNTIFS($B$2:B2856,B2856,$I$2:I2856,TRUE))</f>
        <v/>
      </c>
    </row>
    <row r="2857" spans="1:10">
      <c r="A2857" s="6" t="s">
        <v>511</v>
      </c>
      <c r="B2857" s="6" t="s">
        <v>676</v>
      </c>
      <c r="C2857" s="6">
        <v>1</v>
      </c>
      <c r="D2857" s="6">
        <v>1</v>
      </c>
      <c r="E2857" s="46" t="str">
        <f t="shared" si="135"/>
        <v>기사임</v>
      </c>
      <c r="F2857" s="81">
        <f>IF(E2857="기사임",(COUNTIF($B$2:B2857,B2857)-COUNTIFS($B$2:B2856,B2857,$E$2:E2856,"")),"")</f>
        <v>232</v>
      </c>
      <c r="G2857" s="46" t="str">
        <f>IF(F2857=1,COUNTIF($F$1:F2857,1),"")</f>
        <v/>
      </c>
      <c r="H2857" s="46">
        <f t="shared" si="136"/>
        <v>0</v>
      </c>
      <c r="I2857" s="46" t="b">
        <f t="shared" si="137"/>
        <v>0</v>
      </c>
      <c r="J2857" s="46" t="str">
        <f>IF(I2857=FALSE,"",B2857&amp;"@"&amp;COUNTIFS($B$2:B2857,B2857,$I$2:I2857,TRUE))</f>
        <v/>
      </c>
    </row>
    <row r="2858" spans="1:10">
      <c r="A2858" s="6" t="s">
        <v>2381</v>
      </c>
      <c r="B2858" s="6" t="s">
        <v>675</v>
      </c>
      <c r="C2858" s="6">
        <v>1</v>
      </c>
      <c r="D2858" s="6">
        <v>1</v>
      </c>
      <c r="E2858" s="46" t="str">
        <f t="shared" si="135"/>
        <v>기사임</v>
      </c>
      <c r="F2858" s="81">
        <f>IF(E2858="기사임",(COUNTIF($B$2:B2858,B2858)-COUNTIFS($B$2:B2857,B2858,$E$2:E2857,"")),"")</f>
        <v>252</v>
      </c>
      <c r="G2858" s="46" t="str">
        <f>IF(F2858=1,COUNTIF($F$1:F2858,1),"")</f>
        <v/>
      </c>
      <c r="H2858" s="46">
        <f t="shared" si="136"/>
        <v>1</v>
      </c>
      <c r="I2858" s="46" t="b">
        <f t="shared" si="137"/>
        <v>1</v>
      </c>
      <c r="J2858" s="46" t="str">
        <f>IF(I2858=FALSE,"",B2858&amp;"@"&amp;COUNTIFS($B$2:B2858,B2858,$I$2:I2858,TRUE))</f>
        <v>South Korea@252</v>
      </c>
    </row>
    <row r="2859" spans="1:10">
      <c r="A2859" s="6" t="s">
        <v>2382</v>
      </c>
      <c r="B2859" s="6" t="s">
        <v>724</v>
      </c>
      <c r="C2859" s="6">
        <v>1</v>
      </c>
      <c r="D2859" s="6">
        <v>1</v>
      </c>
      <c r="E2859" s="46" t="str">
        <f t="shared" si="135"/>
        <v>기사임</v>
      </c>
      <c r="F2859" s="81">
        <f>IF(E2859="기사임",(COUNTIF($B$2:B2859,B2859)-COUNTIFS($B$2:B2858,B2859,$E$2:E2858,"")),"")</f>
        <v>4</v>
      </c>
      <c r="G2859" s="46" t="str">
        <f>IF(F2859=1,COUNTIF($F$1:F2859,1),"")</f>
        <v/>
      </c>
      <c r="H2859" s="46">
        <f t="shared" si="136"/>
        <v>0</v>
      </c>
      <c r="I2859" s="46" t="b">
        <f t="shared" si="137"/>
        <v>0</v>
      </c>
      <c r="J2859" s="46" t="str">
        <f>IF(I2859=FALSE,"",B2859&amp;"@"&amp;COUNTIFS($B$2:B2859,B2859,$I$2:I2859,TRUE))</f>
        <v/>
      </c>
    </row>
    <row r="2860" spans="1:10">
      <c r="A2860" s="6" t="s">
        <v>1443</v>
      </c>
      <c r="B2860" s="6" t="s">
        <v>675</v>
      </c>
      <c r="C2860" s="6">
        <v>1</v>
      </c>
      <c r="D2860" s="6">
        <v>1</v>
      </c>
      <c r="E2860" s="46" t="str">
        <f t="shared" si="135"/>
        <v>기사임</v>
      </c>
      <c r="F2860" s="81">
        <f>IF(E2860="기사임",(COUNTIF($B$2:B2860,B2860)-COUNTIFS($B$2:B2859,B2860,$E$2:E2859,"")),"")</f>
        <v>253</v>
      </c>
      <c r="G2860" s="46" t="str">
        <f>IF(F2860=1,COUNTIF($F$1:F2860,1),"")</f>
        <v/>
      </c>
      <c r="H2860" s="46">
        <f t="shared" si="136"/>
        <v>1</v>
      </c>
      <c r="I2860" s="46" t="b">
        <f t="shared" si="137"/>
        <v>1</v>
      </c>
      <c r="J2860" s="46" t="str">
        <f>IF(I2860=FALSE,"",B2860&amp;"@"&amp;COUNTIFS($B$2:B2860,B2860,$I$2:I2860,TRUE))</f>
        <v>South Korea@253</v>
      </c>
    </row>
    <row r="2861" spans="1:10">
      <c r="A2861" s="6" t="s">
        <v>1377</v>
      </c>
      <c r="B2861" s="6" t="s">
        <v>676</v>
      </c>
      <c r="C2861" s="6">
        <v>1</v>
      </c>
      <c r="D2861" s="6">
        <v>1</v>
      </c>
      <c r="E2861" s="46" t="str">
        <f t="shared" si="135"/>
        <v>기사임</v>
      </c>
      <c r="F2861" s="81">
        <f>IF(E2861="기사임",(COUNTIF($B$2:B2861,B2861)-COUNTIFS($B$2:B2860,B2861,$E$2:E2860,"")),"")</f>
        <v>233</v>
      </c>
      <c r="G2861" s="46" t="str">
        <f>IF(F2861=1,COUNTIF($F$1:F2861,1),"")</f>
        <v/>
      </c>
      <c r="H2861" s="46">
        <f t="shared" si="136"/>
        <v>0</v>
      </c>
      <c r="I2861" s="46" t="b">
        <f t="shared" si="137"/>
        <v>0</v>
      </c>
      <c r="J2861" s="46" t="str">
        <f>IF(I2861=FALSE,"",B2861&amp;"@"&amp;COUNTIFS($B$2:B2861,B2861,$I$2:I2861,TRUE))</f>
        <v/>
      </c>
    </row>
    <row r="2862" spans="1:10">
      <c r="A2862" s="6" t="s">
        <v>2383</v>
      </c>
      <c r="B2862" s="6" t="s">
        <v>687</v>
      </c>
      <c r="C2862" s="6">
        <v>1</v>
      </c>
      <c r="D2862" s="6">
        <v>1</v>
      </c>
      <c r="E2862" s="46" t="str">
        <f t="shared" si="135"/>
        <v>기사임</v>
      </c>
      <c r="F2862" s="81">
        <f>IF(E2862="기사임",(COUNTIF($B$2:B2862,B2862)-COUNTIFS($B$2:B2861,B2862,$E$2:E2861,"")),"")</f>
        <v>41</v>
      </c>
      <c r="G2862" s="46" t="str">
        <f>IF(F2862=1,COUNTIF($F$1:F2862,1),"")</f>
        <v/>
      </c>
      <c r="H2862" s="46">
        <f t="shared" si="136"/>
        <v>0</v>
      </c>
      <c r="I2862" s="46" t="b">
        <f t="shared" si="137"/>
        <v>0</v>
      </c>
      <c r="J2862" s="46" t="str">
        <f>IF(I2862=FALSE,"",B2862&amp;"@"&amp;COUNTIFS($B$2:B2862,B2862,$I$2:I2862,TRUE))</f>
        <v/>
      </c>
    </row>
    <row r="2863" spans="1:10">
      <c r="A2863" s="6" t="s">
        <v>2190</v>
      </c>
      <c r="B2863" s="6" t="s">
        <v>677</v>
      </c>
      <c r="C2863" s="6">
        <v>1</v>
      </c>
      <c r="D2863" s="6">
        <v>1</v>
      </c>
      <c r="E2863" s="46" t="str">
        <f t="shared" si="135"/>
        <v>기사임</v>
      </c>
      <c r="F2863" s="81">
        <f>IF(E2863="기사임",(COUNTIF($B$2:B2863,B2863)-COUNTIFS($B$2:B2862,B2863,$E$2:E2862,"")),"")</f>
        <v>193</v>
      </c>
      <c r="G2863" s="46" t="str">
        <f>IF(F2863=1,COUNTIF($F$1:F2863,1),"")</f>
        <v/>
      </c>
      <c r="H2863" s="46">
        <f t="shared" si="136"/>
        <v>0</v>
      </c>
      <c r="I2863" s="46" t="b">
        <f t="shared" si="137"/>
        <v>0</v>
      </c>
      <c r="J2863" s="46" t="str">
        <f>IF(I2863=FALSE,"",B2863&amp;"@"&amp;COUNTIFS($B$2:B2863,B2863,$I$2:I2863,TRUE))</f>
        <v/>
      </c>
    </row>
    <row r="2864" spans="1:10">
      <c r="A2864" s="6" t="s">
        <v>2190</v>
      </c>
      <c r="B2864" s="6" t="s">
        <v>678</v>
      </c>
      <c r="C2864" s="6">
        <v>1</v>
      </c>
      <c r="D2864" s="6">
        <v>1</v>
      </c>
      <c r="E2864" s="46" t="str">
        <f t="shared" si="135"/>
        <v>기사임</v>
      </c>
      <c r="F2864" s="81">
        <f>IF(E2864="기사임",(COUNTIF($B$2:B2864,B2864)-COUNTIFS($B$2:B2863,B2864,$E$2:E2863,"")),"")</f>
        <v>120</v>
      </c>
      <c r="G2864" s="46" t="str">
        <f>IF(F2864=1,COUNTIF($F$1:F2864,1),"")</f>
        <v/>
      </c>
      <c r="H2864" s="46">
        <f t="shared" si="136"/>
        <v>0</v>
      </c>
      <c r="I2864" s="46" t="b">
        <f t="shared" si="137"/>
        <v>0</v>
      </c>
      <c r="J2864" s="46" t="str">
        <f>IF(I2864=FALSE,"",B2864&amp;"@"&amp;COUNTIFS($B$2:B2864,B2864,$I$2:I2864,TRUE))</f>
        <v/>
      </c>
    </row>
    <row r="2865" spans="1:10">
      <c r="A2865" s="6" t="s">
        <v>592</v>
      </c>
      <c r="B2865" s="6" t="s">
        <v>722</v>
      </c>
      <c r="C2865" s="6">
        <v>1</v>
      </c>
      <c r="D2865" s="6">
        <v>1</v>
      </c>
      <c r="E2865" s="46" t="str">
        <f t="shared" si="135"/>
        <v>기사임</v>
      </c>
      <c r="F2865" s="81">
        <f>IF(E2865="기사임",(COUNTIF($B$2:B2865,B2865)-COUNTIFS($B$2:B2864,B2865,$E$2:E2864,"")),"")</f>
        <v>15</v>
      </c>
      <c r="G2865" s="46" t="str">
        <f>IF(F2865=1,COUNTIF($F$1:F2865,1),"")</f>
        <v/>
      </c>
      <c r="H2865" s="46">
        <f t="shared" si="136"/>
        <v>0</v>
      </c>
      <c r="I2865" s="46" t="b">
        <f t="shared" si="137"/>
        <v>0</v>
      </c>
      <c r="J2865" s="46" t="str">
        <f>IF(I2865=FALSE,"",B2865&amp;"@"&amp;COUNTIFS($B$2:B2865,B2865,$I$2:I2865,TRUE))</f>
        <v/>
      </c>
    </row>
    <row r="2866" spans="1:10">
      <c r="A2866" s="6" t="s">
        <v>592</v>
      </c>
      <c r="B2866" s="6" t="s">
        <v>687</v>
      </c>
      <c r="C2866" s="6">
        <v>1</v>
      </c>
      <c r="D2866" s="6">
        <v>1</v>
      </c>
      <c r="E2866" s="46" t="str">
        <f t="shared" si="135"/>
        <v>기사임</v>
      </c>
      <c r="F2866" s="81">
        <f>IF(E2866="기사임",(COUNTIF($B$2:B2866,B2866)-COUNTIFS($B$2:B2865,B2866,$E$2:E2865,"")),"")</f>
        <v>42</v>
      </c>
      <c r="G2866" s="46" t="str">
        <f>IF(F2866=1,COUNTIF($F$1:F2866,1),"")</f>
        <v/>
      </c>
      <c r="H2866" s="46">
        <f t="shared" si="136"/>
        <v>0</v>
      </c>
      <c r="I2866" s="46" t="b">
        <f t="shared" si="137"/>
        <v>0</v>
      </c>
      <c r="J2866" s="46" t="str">
        <f>IF(I2866=FALSE,"",B2866&amp;"@"&amp;COUNTIFS($B$2:B2866,B2866,$I$2:I2866,TRUE))</f>
        <v/>
      </c>
    </row>
    <row r="2867" spans="1:10">
      <c r="A2867" s="6" t="s">
        <v>592</v>
      </c>
      <c r="B2867" s="6" t="s">
        <v>707</v>
      </c>
      <c r="C2867" s="6">
        <v>1</v>
      </c>
      <c r="D2867" s="6">
        <v>1</v>
      </c>
      <c r="E2867" s="46" t="str">
        <f t="shared" si="135"/>
        <v>기사임</v>
      </c>
      <c r="F2867" s="81">
        <f>IF(E2867="기사임",(COUNTIF($B$2:B2867,B2867)-COUNTIFS($B$2:B2866,B2867,$E$2:E2866,"")),"")</f>
        <v>31</v>
      </c>
      <c r="G2867" s="46" t="str">
        <f>IF(F2867=1,COUNTIF($F$1:F2867,1),"")</f>
        <v/>
      </c>
      <c r="H2867" s="46">
        <f t="shared" si="136"/>
        <v>0</v>
      </c>
      <c r="I2867" s="46" t="b">
        <f t="shared" si="137"/>
        <v>0</v>
      </c>
      <c r="J2867" s="46" t="str">
        <f>IF(I2867=FALSE,"",B2867&amp;"@"&amp;COUNTIFS($B$2:B2867,B2867,$I$2:I2867,TRUE))</f>
        <v/>
      </c>
    </row>
    <row r="2868" spans="1:10">
      <c r="A2868" s="6" t="s">
        <v>1933</v>
      </c>
      <c r="B2868" s="6" t="s">
        <v>680</v>
      </c>
      <c r="C2868" s="6">
        <v>1</v>
      </c>
      <c r="D2868" s="6">
        <v>1</v>
      </c>
      <c r="E2868" s="46" t="str">
        <f t="shared" si="135"/>
        <v>기사임</v>
      </c>
      <c r="F2868" s="81">
        <f>IF(E2868="기사임",(COUNTIF($B$2:B2868,B2868)-COUNTIFS($B$2:B2867,B2868,$E$2:E2867,"")),"")</f>
        <v>150</v>
      </c>
      <c r="G2868" s="46" t="str">
        <f>IF(F2868=1,COUNTIF($F$1:F2868,1),"")</f>
        <v/>
      </c>
      <c r="H2868" s="46">
        <f t="shared" si="136"/>
        <v>0</v>
      </c>
      <c r="I2868" s="46" t="b">
        <f t="shared" si="137"/>
        <v>0</v>
      </c>
      <c r="J2868" s="46" t="str">
        <f>IF(I2868=FALSE,"",B2868&amp;"@"&amp;COUNTIFS($B$2:B2868,B2868,$I$2:I2868,TRUE))</f>
        <v/>
      </c>
    </row>
    <row r="2869" spans="1:10">
      <c r="A2869" s="6" t="s">
        <v>1934</v>
      </c>
      <c r="B2869" s="6" t="s">
        <v>690</v>
      </c>
      <c r="C2869" s="6">
        <v>1</v>
      </c>
      <c r="D2869" s="6">
        <v>1</v>
      </c>
      <c r="E2869" s="46" t="str">
        <f t="shared" si="135"/>
        <v>기사임</v>
      </c>
      <c r="F2869" s="81">
        <f>IF(E2869="기사임",(COUNTIF($B$2:B2869,B2869)-COUNTIFS($B$2:B2868,B2869,$E$2:E2868,"")),"")</f>
        <v>106</v>
      </c>
      <c r="G2869" s="46" t="str">
        <f>IF(F2869=1,COUNTIF($F$1:F2869,1),"")</f>
        <v/>
      </c>
      <c r="H2869" s="46">
        <f t="shared" si="136"/>
        <v>0</v>
      </c>
      <c r="I2869" s="46" t="b">
        <f t="shared" si="137"/>
        <v>0</v>
      </c>
      <c r="J2869" s="46" t="str">
        <f>IF(I2869=FALSE,"",B2869&amp;"@"&amp;COUNTIFS($B$2:B2869,B2869,$I$2:I2869,TRUE))</f>
        <v/>
      </c>
    </row>
    <row r="2870" spans="1:10">
      <c r="A2870" s="6" t="s">
        <v>1934</v>
      </c>
      <c r="B2870" s="6" t="s">
        <v>676</v>
      </c>
      <c r="C2870" s="6">
        <v>1</v>
      </c>
      <c r="D2870" s="6">
        <v>1</v>
      </c>
      <c r="E2870" s="46" t="str">
        <f t="shared" si="135"/>
        <v>기사임</v>
      </c>
      <c r="F2870" s="81">
        <f>IF(E2870="기사임",(COUNTIF($B$2:B2870,B2870)-COUNTIFS($B$2:B2869,B2870,$E$2:E2869,"")),"")</f>
        <v>234</v>
      </c>
      <c r="G2870" s="46" t="str">
        <f>IF(F2870=1,COUNTIF($F$1:F2870,1),"")</f>
        <v/>
      </c>
      <c r="H2870" s="46">
        <f t="shared" si="136"/>
        <v>0</v>
      </c>
      <c r="I2870" s="46" t="b">
        <f t="shared" si="137"/>
        <v>0</v>
      </c>
      <c r="J2870" s="46" t="str">
        <f>IF(I2870=FALSE,"",B2870&amp;"@"&amp;COUNTIFS($B$2:B2870,B2870,$I$2:I2870,TRUE))</f>
        <v/>
      </c>
    </row>
    <row r="2871" spans="1:10">
      <c r="A2871" s="6" t="s">
        <v>1970</v>
      </c>
      <c r="B2871" s="6" t="s">
        <v>675</v>
      </c>
      <c r="C2871" s="6">
        <v>1</v>
      </c>
      <c r="D2871" s="6">
        <v>1</v>
      </c>
      <c r="E2871" s="46" t="str">
        <f t="shared" si="135"/>
        <v>기사임</v>
      </c>
      <c r="F2871" s="81">
        <f>IF(E2871="기사임",(COUNTIF($B$2:B2871,B2871)-COUNTIFS($B$2:B2870,B2871,$E$2:E2870,"")),"")</f>
        <v>254</v>
      </c>
      <c r="G2871" s="46" t="str">
        <f>IF(F2871=1,COUNTIF($F$1:F2871,1),"")</f>
        <v/>
      </c>
      <c r="H2871" s="46">
        <f t="shared" si="136"/>
        <v>1</v>
      </c>
      <c r="I2871" s="46" t="b">
        <f t="shared" si="137"/>
        <v>1</v>
      </c>
      <c r="J2871" s="46" t="str">
        <f>IF(I2871=FALSE,"",B2871&amp;"@"&amp;COUNTIFS($B$2:B2871,B2871,$I$2:I2871,TRUE))</f>
        <v>South Korea@254</v>
      </c>
    </row>
    <row r="2872" spans="1:10">
      <c r="A2872" s="6" t="s">
        <v>1970</v>
      </c>
      <c r="B2872" s="6" t="s">
        <v>707</v>
      </c>
      <c r="C2872" s="6">
        <v>1</v>
      </c>
      <c r="D2872" s="6">
        <v>1</v>
      </c>
      <c r="E2872" s="46" t="str">
        <f t="shared" si="135"/>
        <v>기사임</v>
      </c>
      <c r="F2872" s="81">
        <f>IF(E2872="기사임",(COUNTIF($B$2:B2872,B2872)-COUNTIFS($B$2:B2871,B2872,$E$2:E2871,"")),"")</f>
        <v>32</v>
      </c>
      <c r="G2872" s="46" t="str">
        <f>IF(F2872=1,COUNTIF($F$1:F2872,1),"")</f>
        <v/>
      </c>
      <c r="H2872" s="46">
        <f t="shared" si="136"/>
        <v>0</v>
      </c>
      <c r="I2872" s="46" t="b">
        <f t="shared" si="137"/>
        <v>0</v>
      </c>
      <c r="J2872" s="46" t="str">
        <f>IF(I2872=FALSE,"",B2872&amp;"@"&amp;COUNTIFS($B$2:B2872,B2872,$I$2:I2872,TRUE))</f>
        <v/>
      </c>
    </row>
    <row r="2873" spans="1:10">
      <c r="A2873" s="6" t="s">
        <v>1970</v>
      </c>
      <c r="B2873" s="6" t="s">
        <v>676</v>
      </c>
      <c r="C2873" s="6">
        <v>1</v>
      </c>
      <c r="D2873" s="6">
        <v>1</v>
      </c>
      <c r="E2873" s="46" t="str">
        <f t="shared" si="135"/>
        <v>기사임</v>
      </c>
      <c r="F2873" s="81">
        <f>IF(E2873="기사임",(COUNTIF($B$2:B2873,B2873)-COUNTIFS($B$2:B2872,B2873,$E$2:E2872,"")),"")</f>
        <v>235</v>
      </c>
      <c r="G2873" s="46" t="str">
        <f>IF(F2873=1,COUNTIF($F$1:F2873,1),"")</f>
        <v/>
      </c>
      <c r="H2873" s="46">
        <f t="shared" si="136"/>
        <v>0</v>
      </c>
      <c r="I2873" s="46" t="b">
        <f t="shared" si="137"/>
        <v>0</v>
      </c>
      <c r="J2873" s="46" t="str">
        <f>IF(I2873=FALSE,"",B2873&amp;"@"&amp;COUNTIFS($B$2:B2873,B2873,$I$2:I2873,TRUE))</f>
        <v/>
      </c>
    </row>
    <row r="2874" spans="1:10">
      <c r="A2874" s="6" t="s">
        <v>2208</v>
      </c>
      <c r="B2874" s="6" t="s">
        <v>676</v>
      </c>
      <c r="C2874" s="6">
        <v>1</v>
      </c>
      <c r="D2874" s="6">
        <v>1</v>
      </c>
      <c r="E2874" s="46" t="str">
        <f t="shared" si="135"/>
        <v>기사임</v>
      </c>
      <c r="F2874" s="81">
        <f>IF(E2874="기사임",(COUNTIF($B$2:B2874,B2874)-COUNTIFS($B$2:B2873,B2874,$E$2:E2873,"")),"")</f>
        <v>236</v>
      </c>
      <c r="G2874" s="46" t="str">
        <f>IF(F2874=1,COUNTIF($F$1:F2874,1),"")</f>
        <v/>
      </c>
      <c r="H2874" s="46">
        <f t="shared" si="136"/>
        <v>0</v>
      </c>
      <c r="I2874" s="46" t="b">
        <f t="shared" si="137"/>
        <v>0</v>
      </c>
      <c r="J2874" s="46" t="str">
        <f>IF(I2874=FALSE,"",B2874&amp;"@"&amp;COUNTIFS($B$2:B2874,B2874,$I$2:I2874,TRUE))</f>
        <v/>
      </c>
    </row>
    <row r="2875" spans="1:10">
      <c r="A2875" s="6" t="s">
        <v>2327</v>
      </c>
      <c r="B2875" s="6" t="s">
        <v>677</v>
      </c>
      <c r="C2875" s="6">
        <v>1</v>
      </c>
      <c r="D2875" s="6">
        <v>1</v>
      </c>
      <c r="E2875" s="46" t="str">
        <f t="shared" si="135"/>
        <v>기사임</v>
      </c>
      <c r="F2875" s="81">
        <f>IF(E2875="기사임",(COUNTIF($B$2:B2875,B2875)-COUNTIFS($B$2:B2874,B2875,$E$2:E2874,"")),"")</f>
        <v>194</v>
      </c>
      <c r="G2875" s="46" t="str">
        <f>IF(F2875=1,COUNTIF($F$1:F2875,1),"")</f>
        <v/>
      </c>
      <c r="H2875" s="46">
        <f t="shared" si="136"/>
        <v>0</v>
      </c>
      <c r="I2875" s="46" t="b">
        <f t="shared" si="137"/>
        <v>0</v>
      </c>
      <c r="J2875" s="46" t="str">
        <f>IF(I2875=FALSE,"",B2875&amp;"@"&amp;COUNTIFS($B$2:B2875,B2875,$I$2:I2875,TRUE))</f>
        <v/>
      </c>
    </row>
    <row r="2876" spans="1:10">
      <c r="A2876" s="6" t="s">
        <v>2327</v>
      </c>
      <c r="B2876" s="6" t="s">
        <v>700</v>
      </c>
      <c r="C2876" s="6">
        <v>1</v>
      </c>
      <c r="D2876" s="6">
        <v>2</v>
      </c>
      <c r="E2876" s="46" t="str">
        <f t="shared" si="135"/>
        <v>기사임</v>
      </c>
      <c r="F2876" s="81">
        <f>IF(E2876="기사임",(COUNTIF($B$2:B2876,B2876)-COUNTIFS($B$2:B2875,B2876,$E$2:E2875,"")),"")</f>
        <v>34</v>
      </c>
      <c r="G2876" s="46" t="str">
        <f>IF(F2876=1,COUNTIF($F$1:F2876,1),"")</f>
        <v/>
      </c>
      <c r="H2876" s="46">
        <f t="shared" si="136"/>
        <v>0</v>
      </c>
      <c r="I2876" s="46" t="b">
        <f t="shared" si="137"/>
        <v>0</v>
      </c>
      <c r="J2876" s="46" t="str">
        <f>IF(I2876=FALSE,"",B2876&amp;"@"&amp;COUNTIFS($B$2:B2876,B2876,$I$2:I2876,TRUE))</f>
        <v/>
      </c>
    </row>
    <row r="2877" spans="1:10">
      <c r="A2877" s="6" t="s">
        <v>1499</v>
      </c>
      <c r="B2877" s="6" t="s">
        <v>692</v>
      </c>
      <c r="C2877" s="6">
        <v>1</v>
      </c>
      <c r="D2877" s="6">
        <v>2</v>
      </c>
      <c r="E2877" s="46" t="str">
        <f t="shared" si="135"/>
        <v>기사임</v>
      </c>
      <c r="F2877" s="81">
        <f>IF(E2877="기사임",(COUNTIF($B$2:B2877,B2877)-COUNTIFS($B$2:B2876,B2877,$E$2:E2876,"")),"")</f>
        <v>13</v>
      </c>
      <c r="G2877" s="46" t="str">
        <f>IF(F2877=1,COUNTIF($F$1:F2877,1),"")</f>
        <v/>
      </c>
      <c r="H2877" s="46">
        <f t="shared" si="136"/>
        <v>0</v>
      </c>
      <c r="I2877" s="46" t="b">
        <f t="shared" si="137"/>
        <v>0</v>
      </c>
      <c r="J2877" s="46" t="str">
        <f>IF(I2877=FALSE,"",B2877&amp;"@"&amp;COUNTIFS($B$2:B2877,B2877,$I$2:I2877,TRUE))</f>
        <v/>
      </c>
    </row>
    <row r="2878" spans="1:10">
      <c r="A2878" s="6" t="s">
        <v>1499</v>
      </c>
      <c r="B2878" s="6" t="s">
        <v>688</v>
      </c>
      <c r="C2878" s="6">
        <v>1</v>
      </c>
      <c r="D2878" s="6">
        <v>1</v>
      </c>
      <c r="E2878" s="46" t="str">
        <f t="shared" si="135"/>
        <v>기사임</v>
      </c>
      <c r="F2878" s="81">
        <f>IF(E2878="기사임",(COUNTIF($B$2:B2878,B2878)-COUNTIFS($B$2:B2877,B2878,$E$2:E2877,"")),"")</f>
        <v>95</v>
      </c>
      <c r="G2878" s="46" t="str">
        <f>IF(F2878=1,COUNTIF($F$1:F2878,1),"")</f>
        <v/>
      </c>
      <c r="H2878" s="46">
        <f t="shared" si="136"/>
        <v>0</v>
      </c>
      <c r="I2878" s="46" t="b">
        <f t="shared" si="137"/>
        <v>0</v>
      </c>
      <c r="J2878" s="46" t="str">
        <f>IF(I2878=FALSE,"",B2878&amp;"@"&amp;COUNTIFS($B$2:B2878,B2878,$I$2:I2878,TRUE))</f>
        <v/>
      </c>
    </row>
    <row r="2879" spans="1:10">
      <c r="A2879" s="6" t="s">
        <v>1499</v>
      </c>
      <c r="B2879" s="6" t="s">
        <v>677</v>
      </c>
      <c r="C2879" s="6">
        <v>1</v>
      </c>
      <c r="D2879" s="6">
        <v>2</v>
      </c>
      <c r="E2879" s="46" t="str">
        <f t="shared" si="135"/>
        <v>기사임</v>
      </c>
      <c r="F2879" s="81">
        <f>IF(E2879="기사임",(COUNTIF($B$2:B2879,B2879)-COUNTIFS($B$2:B2878,B2879,$E$2:E2878,"")),"")</f>
        <v>195</v>
      </c>
      <c r="G2879" s="46" t="str">
        <f>IF(F2879=1,COUNTIF($F$1:F2879,1),"")</f>
        <v/>
      </c>
      <c r="H2879" s="46">
        <f t="shared" si="136"/>
        <v>0</v>
      </c>
      <c r="I2879" s="46" t="b">
        <f t="shared" si="137"/>
        <v>0</v>
      </c>
      <c r="J2879" s="46" t="str">
        <f>IF(I2879=FALSE,"",B2879&amp;"@"&amp;COUNTIFS($B$2:B2879,B2879,$I$2:I2879,TRUE))</f>
        <v/>
      </c>
    </row>
    <row r="2880" spans="1:10">
      <c r="A2880" s="6" t="s">
        <v>1499</v>
      </c>
      <c r="B2880" s="6" t="s">
        <v>680</v>
      </c>
      <c r="C2880" s="6">
        <v>1</v>
      </c>
      <c r="D2880" s="6">
        <v>2</v>
      </c>
      <c r="E2880" s="46" t="str">
        <f t="shared" si="135"/>
        <v>기사임</v>
      </c>
      <c r="F2880" s="81">
        <f>IF(E2880="기사임",(COUNTIF($B$2:B2880,B2880)-COUNTIFS($B$2:B2879,B2880,$E$2:E2879,"")),"")</f>
        <v>151</v>
      </c>
      <c r="G2880" s="46" t="str">
        <f>IF(F2880=1,COUNTIF($F$1:F2880,1),"")</f>
        <v/>
      </c>
      <c r="H2880" s="46">
        <f t="shared" si="136"/>
        <v>0</v>
      </c>
      <c r="I2880" s="46" t="b">
        <f t="shared" si="137"/>
        <v>0</v>
      </c>
      <c r="J2880" s="46" t="str">
        <f>IF(I2880=FALSE,"",B2880&amp;"@"&amp;COUNTIFS($B$2:B2880,B2880,$I$2:I2880,TRUE))</f>
        <v/>
      </c>
    </row>
    <row r="2881" spans="1:10">
      <c r="A2881" s="6" t="s">
        <v>1499</v>
      </c>
      <c r="B2881" s="6" t="s">
        <v>696</v>
      </c>
      <c r="C2881" s="6">
        <v>1</v>
      </c>
      <c r="D2881" s="6">
        <v>1</v>
      </c>
      <c r="E2881" s="46" t="str">
        <f t="shared" si="135"/>
        <v>기사임</v>
      </c>
      <c r="F2881" s="81">
        <f>IF(E2881="기사임",(COUNTIF($B$2:B2881,B2881)-COUNTIFS($B$2:B2880,B2881,$E$2:E2880,"")),"")</f>
        <v>19</v>
      </c>
      <c r="G2881" s="46" t="str">
        <f>IF(F2881=1,COUNTIF($F$1:F2881,1),"")</f>
        <v/>
      </c>
      <c r="H2881" s="46">
        <f t="shared" si="136"/>
        <v>0</v>
      </c>
      <c r="I2881" s="46" t="b">
        <f t="shared" si="137"/>
        <v>0</v>
      </c>
      <c r="J2881" s="46" t="str">
        <f>IF(I2881=FALSE,"",B2881&amp;"@"&amp;COUNTIFS($B$2:B2881,B2881,$I$2:I2881,TRUE))</f>
        <v/>
      </c>
    </row>
    <row r="2882" spans="1:10">
      <c r="A2882" s="6" t="s">
        <v>1499</v>
      </c>
      <c r="B2882" s="6" t="s">
        <v>676</v>
      </c>
      <c r="C2882" s="6">
        <v>1</v>
      </c>
      <c r="D2882" s="6">
        <v>1</v>
      </c>
      <c r="E2882" s="46" t="str">
        <f t="shared" ref="E2882:E2945" si="138">IF(AND(LEFT(A2882,17)="/global/archives/",ISNUMBER(_xlfn.NUMBERVALUE(MID(A2882,18,1))),ISERROR(FIND("ckattempt",A2882)),ISERROR(FIND("preview",A2882))),"기사임","")</f>
        <v>기사임</v>
      </c>
      <c r="F2882" s="81">
        <f>IF(E2882="기사임",(COUNTIF($B$2:B2882,B2882)-COUNTIFS($B$2:B2881,B2882,$E$2:E2881,"")),"")</f>
        <v>237</v>
      </c>
      <c r="G2882" s="46" t="str">
        <f>IF(F2882=1,COUNTIF($F$1:F2882,1),"")</f>
        <v/>
      </c>
      <c r="H2882" s="46">
        <f t="shared" ref="H2882:H2945" si="139">COUNTIF($L$2:$L$4,B2882)</f>
        <v>0</v>
      </c>
      <c r="I2882" s="46" t="b">
        <f t="shared" si="137"/>
        <v>0</v>
      </c>
      <c r="J2882" s="46" t="str">
        <f>IF(I2882=FALSE,"",B2882&amp;"@"&amp;COUNTIFS($B$2:B2882,B2882,$I$2:I2882,TRUE))</f>
        <v/>
      </c>
    </row>
    <row r="2883" spans="1:10">
      <c r="A2883" s="6" t="s">
        <v>2384</v>
      </c>
      <c r="B2883" s="6" t="s">
        <v>690</v>
      </c>
      <c r="C2883" s="6">
        <v>1</v>
      </c>
      <c r="D2883" s="6">
        <v>1</v>
      </c>
      <c r="E2883" s="46" t="str">
        <f t="shared" si="138"/>
        <v>기사임</v>
      </c>
      <c r="F2883" s="81">
        <f>IF(E2883="기사임",(COUNTIF($B$2:B2883,B2883)-COUNTIFS($B$2:B2882,B2883,$E$2:E2882,"")),"")</f>
        <v>107</v>
      </c>
      <c r="G2883" s="46" t="str">
        <f>IF(F2883=1,COUNTIF($F$1:F2883,1),"")</f>
        <v/>
      </c>
      <c r="H2883" s="46">
        <f t="shared" si="139"/>
        <v>0</v>
      </c>
      <c r="I2883" s="46" t="b">
        <f t="shared" ref="I2883:I2946" si="140">AND(H2883=1,F2883&gt;=1,F2883&lt;&gt;"")</f>
        <v>0</v>
      </c>
      <c r="J2883" s="46" t="str">
        <f>IF(I2883=FALSE,"",B2883&amp;"@"&amp;COUNTIFS($B$2:B2883,B2883,$I$2:I2883,TRUE))</f>
        <v/>
      </c>
    </row>
    <row r="2884" spans="1:10">
      <c r="A2884" s="6" t="s">
        <v>2055</v>
      </c>
      <c r="B2884" s="6" t="s">
        <v>675</v>
      </c>
      <c r="C2884" s="6">
        <v>1</v>
      </c>
      <c r="D2884" s="6">
        <v>1</v>
      </c>
      <c r="E2884" s="46" t="str">
        <f t="shared" si="138"/>
        <v>기사임</v>
      </c>
      <c r="F2884" s="81">
        <f>IF(E2884="기사임",(COUNTIF($B$2:B2884,B2884)-COUNTIFS($B$2:B2883,B2884,$E$2:E2883,"")),"")</f>
        <v>255</v>
      </c>
      <c r="G2884" s="46" t="str">
        <f>IF(F2884=1,COUNTIF($F$1:F2884,1),"")</f>
        <v/>
      </c>
      <c r="H2884" s="46">
        <f t="shared" si="139"/>
        <v>1</v>
      </c>
      <c r="I2884" s="46" t="b">
        <f t="shared" si="140"/>
        <v>1</v>
      </c>
      <c r="J2884" s="46" t="str">
        <f>IF(I2884=FALSE,"",B2884&amp;"@"&amp;COUNTIFS($B$2:B2884,B2884,$I$2:I2884,TRUE))</f>
        <v>South Korea@255</v>
      </c>
    </row>
    <row r="2885" spans="1:10">
      <c r="A2885" s="6" t="s">
        <v>664</v>
      </c>
      <c r="B2885" s="6" t="s">
        <v>722</v>
      </c>
      <c r="C2885" s="6">
        <v>1</v>
      </c>
      <c r="D2885" s="6">
        <v>1</v>
      </c>
      <c r="E2885" s="46" t="str">
        <f t="shared" si="138"/>
        <v>기사임</v>
      </c>
      <c r="F2885" s="81">
        <f>IF(E2885="기사임",(COUNTIF($B$2:B2885,B2885)-COUNTIFS($B$2:B2884,B2885,$E$2:E2884,"")),"")</f>
        <v>16</v>
      </c>
      <c r="G2885" s="46" t="str">
        <f>IF(F2885=1,COUNTIF($F$1:F2885,1),"")</f>
        <v/>
      </c>
      <c r="H2885" s="46">
        <f t="shared" si="139"/>
        <v>0</v>
      </c>
      <c r="I2885" s="46" t="b">
        <f t="shared" si="140"/>
        <v>0</v>
      </c>
      <c r="J2885" s="46" t="str">
        <f>IF(I2885=FALSE,"",B2885&amp;"@"&amp;COUNTIFS($B$2:B2885,B2885,$I$2:I2885,TRUE))</f>
        <v/>
      </c>
    </row>
    <row r="2886" spans="1:10">
      <c r="A2886" s="6" t="s">
        <v>664</v>
      </c>
      <c r="B2886" s="6" t="s">
        <v>679</v>
      </c>
      <c r="C2886" s="6">
        <v>1</v>
      </c>
      <c r="D2886" s="6">
        <v>1</v>
      </c>
      <c r="E2886" s="46" t="str">
        <f t="shared" si="138"/>
        <v>기사임</v>
      </c>
      <c r="F2886" s="81">
        <f>IF(E2886="기사임",(COUNTIF($B$2:B2886,B2886)-COUNTIFS($B$2:B2885,B2886,$E$2:E2885,"")),"")</f>
        <v>74</v>
      </c>
      <c r="G2886" s="46" t="str">
        <f>IF(F2886=1,COUNTIF($F$1:F2886,1),"")</f>
        <v/>
      </c>
      <c r="H2886" s="46">
        <f t="shared" si="139"/>
        <v>0</v>
      </c>
      <c r="I2886" s="46" t="b">
        <f t="shared" si="140"/>
        <v>0</v>
      </c>
      <c r="J2886" s="46" t="str">
        <f>IF(I2886=FALSE,"",B2886&amp;"@"&amp;COUNTIFS($B$2:B2886,B2886,$I$2:I2886,TRUE))</f>
        <v/>
      </c>
    </row>
    <row r="2887" spans="1:10">
      <c r="A2887" s="6" t="s">
        <v>664</v>
      </c>
      <c r="B2887" s="6" t="s">
        <v>677</v>
      </c>
      <c r="C2887" s="6">
        <v>1</v>
      </c>
      <c r="D2887" s="6">
        <v>1</v>
      </c>
      <c r="E2887" s="46" t="str">
        <f t="shared" si="138"/>
        <v>기사임</v>
      </c>
      <c r="F2887" s="81">
        <f>IF(E2887="기사임",(COUNTIF($B$2:B2887,B2887)-COUNTIFS($B$2:B2886,B2887,$E$2:E2886,"")),"")</f>
        <v>196</v>
      </c>
      <c r="G2887" s="46" t="str">
        <f>IF(F2887=1,COUNTIF($F$1:F2887,1),"")</f>
        <v/>
      </c>
      <c r="H2887" s="46">
        <f t="shared" si="139"/>
        <v>0</v>
      </c>
      <c r="I2887" s="46" t="b">
        <f t="shared" si="140"/>
        <v>0</v>
      </c>
      <c r="J2887" s="46" t="str">
        <f>IF(I2887=FALSE,"",B2887&amp;"@"&amp;COUNTIFS($B$2:B2887,B2887,$I$2:I2887,TRUE))</f>
        <v/>
      </c>
    </row>
    <row r="2888" spans="1:10">
      <c r="A2888" s="6" t="s">
        <v>664</v>
      </c>
      <c r="B2888" s="6" t="s">
        <v>675</v>
      </c>
      <c r="C2888" s="6">
        <v>1</v>
      </c>
      <c r="D2888" s="6">
        <v>2</v>
      </c>
      <c r="E2888" s="46" t="str">
        <f t="shared" si="138"/>
        <v>기사임</v>
      </c>
      <c r="F2888" s="81">
        <f>IF(E2888="기사임",(COUNTIF($B$2:B2888,B2888)-COUNTIFS($B$2:B2887,B2888,$E$2:E2887,"")),"")</f>
        <v>256</v>
      </c>
      <c r="G2888" s="46" t="str">
        <f>IF(F2888=1,COUNTIF($F$1:F2888,1),"")</f>
        <v/>
      </c>
      <c r="H2888" s="46">
        <f t="shared" si="139"/>
        <v>1</v>
      </c>
      <c r="I2888" s="46" t="b">
        <f t="shared" si="140"/>
        <v>1</v>
      </c>
      <c r="J2888" s="46" t="str">
        <f>IF(I2888=FALSE,"",B2888&amp;"@"&amp;COUNTIFS($B$2:B2888,B2888,$I$2:I2888,TRUE))</f>
        <v>South Korea@256</v>
      </c>
    </row>
    <row r="2889" spans="1:10">
      <c r="A2889" s="6" t="s">
        <v>664</v>
      </c>
      <c r="B2889" s="6" t="s">
        <v>1269</v>
      </c>
      <c r="C2889" s="6">
        <v>1</v>
      </c>
      <c r="D2889" s="6">
        <v>1</v>
      </c>
      <c r="E2889" s="46" t="str">
        <f t="shared" si="138"/>
        <v>기사임</v>
      </c>
      <c r="F2889" s="81">
        <f>IF(E2889="기사임",(COUNTIF($B$2:B2889,B2889)-COUNTIFS($B$2:B2888,B2889,$E$2:E2888,"")),"")</f>
        <v>2</v>
      </c>
      <c r="G2889" s="46" t="str">
        <f>IF(F2889=1,COUNTIF($F$1:F2889,1),"")</f>
        <v/>
      </c>
      <c r="H2889" s="46">
        <f t="shared" si="139"/>
        <v>0</v>
      </c>
      <c r="I2889" s="46" t="b">
        <f t="shared" si="140"/>
        <v>0</v>
      </c>
      <c r="J2889" s="46" t="str">
        <f>IF(I2889=FALSE,"",B2889&amp;"@"&amp;COUNTIFS($B$2:B2889,B2889,$I$2:I2889,TRUE))</f>
        <v/>
      </c>
    </row>
    <row r="2890" spans="1:10">
      <c r="A2890" s="6" t="s">
        <v>664</v>
      </c>
      <c r="B2890" s="6" t="s">
        <v>676</v>
      </c>
      <c r="C2890" s="6">
        <v>1</v>
      </c>
      <c r="D2890" s="6">
        <v>1</v>
      </c>
      <c r="E2890" s="46" t="str">
        <f t="shared" si="138"/>
        <v>기사임</v>
      </c>
      <c r="F2890" s="81">
        <f>IF(E2890="기사임",(COUNTIF($B$2:B2890,B2890)-COUNTIFS($B$2:B2889,B2890,$E$2:E2889,"")),"")</f>
        <v>238</v>
      </c>
      <c r="G2890" s="46" t="str">
        <f>IF(F2890=1,COUNTIF($F$1:F2890,1),"")</f>
        <v/>
      </c>
      <c r="H2890" s="46">
        <f t="shared" si="139"/>
        <v>0</v>
      </c>
      <c r="I2890" s="46" t="b">
        <f t="shared" si="140"/>
        <v>0</v>
      </c>
      <c r="J2890" s="46" t="str">
        <f>IF(I2890=FALSE,"",B2890&amp;"@"&amp;COUNTIFS($B$2:B2890,B2890,$I$2:I2890,TRUE))</f>
        <v/>
      </c>
    </row>
    <row r="2891" spans="1:10">
      <c r="A2891" s="6" t="s">
        <v>2385</v>
      </c>
      <c r="B2891" s="6" t="s">
        <v>675</v>
      </c>
      <c r="C2891" s="6">
        <v>1</v>
      </c>
      <c r="D2891" s="6">
        <v>1</v>
      </c>
      <c r="E2891" s="46" t="str">
        <f t="shared" si="138"/>
        <v>기사임</v>
      </c>
      <c r="F2891" s="81">
        <f>IF(E2891="기사임",(COUNTIF($B$2:B2891,B2891)-COUNTIFS($B$2:B2890,B2891,$E$2:E2890,"")),"")</f>
        <v>257</v>
      </c>
      <c r="G2891" s="46" t="str">
        <f>IF(F2891=1,COUNTIF($F$1:F2891,1),"")</f>
        <v/>
      </c>
      <c r="H2891" s="46">
        <f t="shared" si="139"/>
        <v>1</v>
      </c>
      <c r="I2891" s="46" t="b">
        <f t="shared" si="140"/>
        <v>1</v>
      </c>
      <c r="J2891" s="46" t="str">
        <f>IF(I2891=FALSE,"",B2891&amp;"@"&amp;COUNTIFS($B$2:B2891,B2891,$I$2:I2891,TRUE))</f>
        <v>South Korea@257</v>
      </c>
    </row>
    <row r="2892" spans="1:10">
      <c r="A2892" s="6" t="s">
        <v>2209</v>
      </c>
      <c r="B2892" s="6" t="s">
        <v>677</v>
      </c>
      <c r="C2892" s="6">
        <v>1</v>
      </c>
      <c r="D2892" s="6">
        <v>1</v>
      </c>
      <c r="E2892" s="46" t="str">
        <f t="shared" si="138"/>
        <v>기사임</v>
      </c>
      <c r="F2892" s="81">
        <f>IF(E2892="기사임",(COUNTIF($B$2:B2892,B2892)-COUNTIFS($B$2:B2891,B2892,$E$2:E2891,"")),"")</f>
        <v>197</v>
      </c>
      <c r="G2892" s="46" t="str">
        <f>IF(F2892=1,COUNTIF($F$1:F2892,1),"")</f>
        <v/>
      </c>
      <c r="H2892" s="46">
        <f t="shared" si="139"/>
        <v>0</v>
      </c>
      <c r="I2892" s="46" t="b">
        <f t="shared" si="140"/>
        <v>0</v>
      </c>
      <c r="J2892" s="46" t="str">
        <f>IF(I2892=FALSE,"",B2892&amp;"@"&amp;COUNTIFS($B$2:B2892,B2892,$I$2:I2892,TRUE))</f>
        <v/>
      </c>
    </row>
    <row r="2893" spans="1:10">
      <c r="A2893" s="6" t="s">
        <v>524</v>
      </c>
      <c r="B2893" s="6" t="s">
        <v>725</v>
      </c>
      <c r="C2893" s="6">
        <v>1</v>
      </c>
      <c r="D2893" s="6">
        <v>1</v>
      </c>
      <c r="E2893" s="46" t="str">
        <f t="shared" si="138"/>
        <v>기사임</v>
      </c>
      <c r="F2893" s="81">
        <f>IF(E2893="기사임",(COUNTIF($B$2:B2893,B2893)-COUNTIFS($B$2:B2892,B2893,$E$2:E2892,"")),"")</f>
        <v>17</v>
      </c>
      <c r="G2893" s="46" t="str">
        <f>IF(F2893=1,COUNTIF($F$1:F2893,1),"")</f>
        <v/>
      </c>
      <c r="H2893" s="46">
        <f t="shared" si="139"/>
        <v>0</v>
      </c>
      <c r="I2893" s="46" t="b">
        <f t="shared" si="140"/>
        <v>0</v>
      </c>
      <c r="J2893" s="46" t="str">
        <f>IF(I2893=FALSE,"",B2893&amp;"@"&amp;COUNTIFS($B$2:B2893,B2893,$I$2:I2893,TRUE))</f>
        <v/>
      </c>
    </row>
    <row r="2894" spans="1:10">
      <c r="A2894" s="6" t="s">
        <v>524</v>
      </c>
      <c r="B2894" s="6" t="s">
        <v>686</v>
      </c>
      <c r="C2894" s="6">
        <v>1</v>
      </c>
      <c r="D2894" s="6">
        <v>1</v>
      </c>
      <c r="E2894" s="46" t="str">
        <f t="shared" si="138"/>
        <v>기사임</v>
      </c>
      <c r="F2894" s="81">
        <f>IF(E2894="기사임",(COUNTIF($B$2:B2894,B2894)-COUNTIFS($B$2:B2893,B2894,$E$2:E2893,"")),"")</f>
        <v>27</v>
      </c>
      <c r="G2894" s="46" t="str">
        <f>IF(F2894=1,COUNTIF($F$1:F2894,1),"")</f>
        <v/>
      </c>
      <c r="H2894" s="46">
        <f t="shared" si="139"/>
        <v>0</v>
      </c>
      <c r="I2894" s="46" t="b">
        <f t="shared" si="140"/>
        <v>0</v>
      </c>
      <c r="J2894" s="46" t="str">
        <f>IF(I2894=FALSE,"",B2894&amp;"@"&amp;COUNTIFS($B$2:B2894,B2894,$I$2:I2894,TRUE))</f>
        <v/>
      </c>
    </row>
    <row r="2895" spans="1:10">
      <c r="A2895" s="6" t="s">
        <v>524</v>
      </c>
      <c r="B2895" s="6" t="s">
        <v>676</v>
      </c>
      <c r="C2895" s="6">
        <v>1</v>
      </c>
      <c r="D2895" s="6">
        <v>1</v>
      </c>
      <c r="E2895" s="46" t="str">
        <f t="shared" si="138"/>
        <v>기사임</v>
      </c>
      <c r="F2895" s="81">
        <f>IF(E2895="기사임",(COUNTIF($B$2:B2895,B2895)-COUNTIFS($B$2:B2894,B2895,$E$2:E2894,"")),"")</f>
        <v>239</v>
      </c>
      <c r="G2895" s="46" t="str">
        <f>IF(F2895=1,COUNTIF($F$1:F2895,1),"")</f>
        <v/>
      </c>
      <c r="H2895" s="46">
        <f t="shared" si="139"/>
        <v>0</v>
      </c>
      <c r="I2895" s="46" t="b">
        <f t="shared" si="140"/>
        <v>0</v>
      </c>
      <c r="J2895" s="46" t="str">
        <f>IF(I2895=FALSE,"",B2895&amp;"@"&amp;COUNTIFS($B$2:B2895,B2895,$I$2:I2895,TRUE))</f>
        <v/>
      </c>
    </row>
    <row r="2896" spans="1:10">
      <c r="A2896" s="6" t="s">
        <v>671</v>
      </c>
      <c r="B2896" s="6" t="s">
        <v>677</v>
      </c>
      <c r="C2896" s="6">
        <v>1</v>
      </c>
      <c r="D2896" s="6">
        <v>1</v>
      </c>
      <c r="E2896" s="46" t="str">
        <f t="shared" si="138"/>
        <v>기사임</v>
      </c>
      <c r="F2896" s="81">
        <f>IF(E2896="기사임",(COUNTIF($B$2:B2896,B2896)-COUNTIFS($B$2:B2895,B2896,$E$2:E2895,"")),"")</f>
        <v>198</v>
      </c>
      <c r="G2896" s="46" t="str">
        <f>IF(F2896=1,COUNTIF($F$1:F2896,1),"")</f>
        <v/>
      </c>
      <c r="H2896" s="46">
        <f t="shared" si="139"/>
        <v>0</v>
      </c>
      <c r="I2896" s="46" t="b">
        <f t="shared" si="140"/>
        <v>0</v>
      </c>
      <c r="J2896" s="46" t="str">
        <f>IF(I2896=FALSE,"",B2896&amp;"@"&amp;COUNTIFS($B$2:B2896,B2896,$I$2:I2896,TRUE))</f>
        <v/>
      </c>
    </row>
    <row r="2897" spans="1:10">
      <c r="A2897" s="6" t="s">
        <v>671</v>
      </c>
      <c r="B2897" s="6" t="s">
        <v>1573</v>
      </c>
      <c r="C2897" s="6">
        <v>1</v>
      </c>
      <c r="D2897" s="6">
        <v>1</v>
      </c>
      <c r="E2897" s="46" t="str">
        <f t="shared" si="138"/>
        <v>기사임</v>
      </c>
      <c r="F2897" s="81">
        <f>IF(E2897="기사임",(COUNTIF($B$2:B2897,B2897)-COUNTIFS($B$2:B2896,B2897,$E$2:E2896,"")),"")</f>
        <v>5</v>
      </c>
      <c r="G2897" s="46" t="str">
        <f>IF(F2897=1,COUNTIF($F$1:F2897,1),"")</f>
        <v/>
      </c>
      <c r="H2897" s="46">
        <f t="shared" si="139"/>
        <v>0</v>
      </c>
      <c r="I2897" s="46" t="b">
        <f t="shared" si="140"/>
        <v>0</v>
      </c>
      <c r="J2897" s="46" t="str">
        <f>IF(I2897=FALSE,"",B2897&amp;"@"&amp;COUNTIFS($B$2:B2897,B2897,$I$2:I2897,TRUE))</f>
        <v/>
      </c>
    </row>
    <row r="2898" spans="1:10">
      <c r="A2898" s="6" t="s">
        <v>671</v>
      </c>
      <c r="B2898" s="6" t="s">
        <v>690</v>
      </c>
      <c r="C2898" s="6">
        <v>1</v>
      </c>
      <c r="D2898" s="6">
        <v>1</v>
      </c>
      <c r="E2898" s="46" t="str">
        <f t="shared" si="138"/>
        <v>기사임</v>
      </c>
      <c r="F2898" s="81">
        <f>IF(E2898="기사임",(COUNTIF($B$2:B2898,B2898)-COUNTIFS($B$2:B2897,B2898,$E$2:E2897,"")),"")</f>
        <v>108</v>
      </c>
      <c r="G2898" s="46" t="str">
        <f>IF(F2898=1,COUNTIF($F$1:F2898,1),"")</f>
        <v/>
      </c>
      <c r="H2898" s="46">
        <f t="shared" si="139"/>
        <v>0</v>
      </c>
      <c r="I2898" s="46" t="b">
        <f t="shared" si="140"/>
        <v>0</v>
      </c>
      <c r="J2898" s="46" t="str">
        <f>IF(I2898=FALSE,"",B2898&amp;"@"&amp;COUNTIFS($B$2:B2898,B2898,$I$2:I2898,TRUE))</f>
        <v/>
      </c>
    </row>
    <row r="2899" spans="1:10">
      <c r="A2899" s="6" t="s">
        <v>652</v>
      </c>
      <c r="B2899" s="6" t="s">
        <v>685</v>
      </c>
      <c r="C2899" s="6">
        <v>1</v>
      </c>
      <c r="D2899" s="6">
        <v>1</v>
      </c>
      <c r="E2899" s="46" t="str">
        <f t="shared" si="138"/>
        <v>기사임</v>
      </c>
      <c r="F2899" s="81">
        <f>IF(E2899="기사임",(COUNTIF($B$2:B2899,B2899)-COUNTIFS($B$2:B2898,B2899,$E$2:E2898,"")),"")</f>
        <v>64</v>
      </c>
      <c r="G2899" s="46" t="str">
        <f>IF(F2899=1,COUNTIF($F$1:F2899,1),"")</f>
        <v/>
      </c>
      <c r="H2899" s="46">
        <f t="shared" si="139"/>
        <v>0</v>
      </c>
      <c r="I2899" s="46" t="b">
        <f t="shared" si="140"/>
        <v>0</v>
      </c>
      <c r="J2899" s="46" t="str">
        <f>IF(I2899=FALSE,"",B2899&amp;"@"&amp;COUNTIFS($B$2:B2899,B2899,$I$2:I2899,TRUE))</f>
        <v/>
      </c>
    </row>
    <row r="2900" spans="1:10">
      <c r="A2900" s="6" t="s">
        <v>652</v>
      </c>
      <c r="B2900" s="6" t="s">
        <v>677</v>
      </c>
      <c r="C2900" s="6">
        <v>1</v>
      </c>
      <c r="D2900" s="6">
        <v>1</v>
      </c>
      <c r="E2900" s="46" t="str">
        <f t="shared" si="138"/>
        <v>기사임</v>
      </c>
      <c r="F2900" s="81">
        <f>IF(E2900="기사임",(COUNTIF($B$2:B2900,B2900)-COUNTIFS($B$2:B2899,B2900,$E$2:E2899,"")),"")</f>
        <v>199</v>
      </c>
      <c r="G2900" s="46" t="str">
        <f>IF(F2900=1,COUNTIF($F$1:F2900,1),"")</f>
        <v/>
      </c>
      <c r="H2900" s="46">
        <f t="shared" si="139"/>
        <v>0</v>
      </c>
      <c r="I2900" s="46" t="b">
        <f t="shared" si="140"/>
        <v>0</v>
      </c>
      <c r="J2900" s="46" t="str">
        <f>IF(I2900=FALSE,"",B2900&amp;"@"&amp;COUNTIFS($B$2:B2900,B2900,$I$2:I2900,TRUE))</f>
        <v/>
      </c>
    </row>
    <row r="2901" spans="1:10">
      <c r="A2901" s="6" t="s">
        <v>652</v>
      </c>
      <c r="B2901" s="6" t="s">
        <v>684</v>
      </c>
      <c r="C2901" s="6">
        <v>1</v>
      </c>
      <c r="D2901" s="6">
        <v>1</v>
      </c>
      <c r="E2901" s="46" t="str">
        <f t="shared" si="138"/>
        <v>기사임</v>
      </c>
      <c r="F2901" s="81">
        <f>IF(E2901="기사임",(COUNTIF($B$2:B2901,B2901)-COUNTIFS($B$2:B2900,B2901,$E$2:E2900,"")),"")</f>
        <v>46</v>
      </c>
      <c r="G2901" s="46" t="str">
        <f>IF(F2901=1,COUNTIF($F$1:F2901,1),"")</f>
        <v/>
      </c>
      <c r="H2901" s="46">
        <f t="shared" si="139"/>
        <v>1</v>
      </c>
      <c r="I2901" s="46" t="b">
        <f t="shared" si="140"/>
        <v>1</v>
      </c>
      <c r="J2901" s="46" t="str">
        <f>IF(I2901=FALSE,"",B2901&amp;"@"&amp;COUNTIFS($B$2:B2901,B2901,$I$2:I2901,TRUE))</f>
        <v>Malaysia@46</v>
      </c>
    </row>
    <row r="2902" spans="1:10">
      <c r="A2902" s="6" t="s">
        <v>2230</v>
      </c>
      <c r="B2902" s="6" t="s">
        <v>680</v>
      </c>
      <c r="C2902" s="6">
        <v>1</v>
      </c>
      <c r="D2902" s="6">
        <v>1</v>
      </c>
      <c r="E2902" s="46" t="str">
        <f t="shared" si="138"/>
        <v>기사임</v>
      </c>
      <c r="F2902" s="81">
        <f>IF(E2902="기사임",(COUNTIF($B$2:B2902,B2902)-COUNTIFS($B$2:B2901,B2902,$E$2:E2901,"")),"")</f>
        <v>152</v>
      </c>
      <c r="G2902" s="46" t="str">
        <f>IF(F2902=1,COUNTIF($F$1:F2902,1),"")</f>
        <v/>
      </c>
      <c r="H2902" s="46">
        <f t="shared" si="139"/>
        <v>0</v>
      </c>
      <c r="I2902" s="46" t="b">
        <f t="shared" si="140"/>
        <v>0</v>
      </c>
      <c r="J2902" s="46" t="str">
        <f>IF(I2902=FALSE,"",B2902&amp;"@"&amp;COUNTIFS($B$2:B2902,B2902,$I$2:I2902,TRUE))</f>
        <v/>
      </c>
    </row>
    <row r="2903" spans="1:10">
      <c r="A2903" s="6" t="s">
        <v>645</v>
      </c>
      <c r="B2903" s="6" t="s">
        <v>730</v>
      </c>
      <c r="C2903" s="6">
        <v>1</v>
      </c>
      <c r="D2903" s="6">
        <v>1</v>
      </c>
      <c r="E2903" s="46" t="str">
        <f t="shared" si="138"/>
        <v>기사임</v>
      </c>
      <c r="F2903" s="81">
        <f>IF(E2903="기사임",(COUNTIF($B$2:B2903,B2903)-COUNTIFS($B$2:B2902,B2903,$E$2:E2902,"")),"")</f>
        <v>6</v>
      </c>
      <c r="G2903" s="46" t="str">
        <f>IF(F2903=1,COUNTIF($F$1:F2903,1),"")</f>
        <v/>
      </c>
      <c r="H2903" s="46">
        <f t="shared" si="139"/>
        <v>0</v>
      </c>
      <c r="I2903" s="46" t="b">
        <f t="shared" si="140"/>
        <v>0</v>
      </c>
      <c r="J2903" s="46" t="str">
        <f>IF(I2903=FALSE,"",B2903&amp;"@"&amp;COUNTIFS($B$2:B2903,B2903,$I$2:I2903,TRUE))</f>
        <v/>
      </c>
    </row>
    <row r="2904" spans="1:10">
      <c r="A2904" s="6" t="s">
        <v>653</v>
      </c>
      <c r="B2904" s="6" t="s">
        <v>692</v>
      </c>
      <c r="C2904" s="6">
        <v>1</v>
      </c>
      <c r="D2904" s="6">
        <v>1</v>
      </c>
      <c r="E2904" s="46" t="str">
        <f t="shared" si="138"/>
        <v>기사임</v>
      </c>
      <c r="F2904" s="81">
        <f>IF(E2904="기사임",(COUNTIF($B$2:B2904,B2904)-COUNTIFS($B$2:B2903,B2904,$E$2:E2903,"")),"")</f>
        <v>14</v>
      </c>
      <c r="G2904" s="46" t="str">
        <f>IF(F2904=1,COUNTIF($F$1:F2904,1),"")</f>
        <v/>
      </c>
      <c r="H2904" s="46">
        <f t="shared" si="139"/>
        <v>0</v>
      </c>
      <c r="I2904" s="46" t="b">
        <f t="shared" si="140"/>
        <v>0</v>
      </c>
      <c r="J2904" s="46" t="str">
        <f>IF(I2904=FALSE,"",B2904&amp;"@"&amp;COUNTIFS($B$2:B2904,B2904,$I$2:I2904,TRUE))</f>
        <v/>
      </c>
    </row>
    <row r="2905" spans="1:10">
      <c r="A2905" s="6" t="s">
        <v>653</v>
      </c>
      <c r="B2905" s="6" t="s">
        <v>683</v>
      </c>
      <c r="C2905" s="6">
        <v>1</v>
      </c>
      <c r="D2905" s="6">
        <v>1</v>
      </c>
      <c r="E2905" s="46" t="str">
        <f t="shared" si="138"/>
        <v>기사임</v>
      </c>
      <c r="F2905" s="81">
        <f>IF(E2905="기사임",(COUNTIF($B$2:B2905,B2905)-COUNTIFS($B$2:B2904,B2905,$E$2:E2904,"")),"")</f>
        <v>56</v>
      </c>
      <c r="G2905" s="46" t="str">
        <f>IF(F2905=1,COUNTIF($F$1:F2905,1),"")</f>
        <v/>
      </c>
      <c r="H2905" s="46">
        <f t="shared" si="139"/>
        <v>0</v>
      </c>
      <c r="I2905" s="46" t="b">
        <f t="shared" si="140"/>
        <v>0</v>
      </c>
      <c r="J2905" s="46" t="str">
        <f>IF(I2905=FALSE,"",B2905&amp;"@"&amp;COUNTIFS($B$2:B2905,B2905,$I$2:I2905,TRUE))</f>
        <v/>
      </c>
    </row>
    <row r="2906" spans="1:10">
      <c r="A2906" s="6" t="s">
        <v>653</v>
      </c>
      <c r="B2906" s="6" t="s">
        <v>679</v>
      </c>
      <c r="C2906" s="6">
        <v>1</v>
      </c>
      <c r="D2906" s="6">
        <v>1</v>
      </c>
      <c r="E2906" s="46" t="str">
        <f t="shared" si="138"/>
        <v>기사임</v>
      </c>
      <c r="F2906" s="81">
        <f>IF(E2906="기사임",(COUNTIF($B$2:B2906,B2906)-COUNTIFS($B$2:B2905,B2906,$E$2:E2905,"")),"")</f>
        <v>75</v>
      </c>
      <c r="G2906" s="46" t="str">
        <f>IF(F2906=1,COUNTIF($F$1:F2906,1),"")</f>
        <v/>
      </c>
      <c r="H2906" s="46">
        <f t="shared" si="139"/>
        <v>0</v>
      </c>
      <c r="I2906" s="46" t="b">
        <f t="shared" si="140"/>
        <v>0</v>
      </c>
      <c r="J2906" s="46" t="str">
        <f>IF(I2906=FALSE,"",B2906&amp;"@"&amp;COUNTIFS($B$2:B2906,B2906,$I$2:I2906,TRUE))</f>
        <v/>
      </c>
    </row>
    <row r="2907" spans="1:10">
      <c r="A2907" s="6" t="s">
        <v>653</v>
      </c>
      <c r="B2907" s="6" t="s">
        <v>696</v>
      </c>
      <c r="C2907" s="6">
        <v>1</v>
      </c>
      <c r="D2907" s="6">
        <v>1</v>
      </c>
      <c r="E2907" s="46" t="str">
        <f t="shared" si="138"/>
        <v>기사임</v>
      </c>
      <c r="F2907" s="81">
        <f>IF(E2907="기사임",(COUNTIF($B$2:B2907,B2907)-COUNTIFS($B$2:B2906,B2907,$E$2:E2906,"")),"")</f>
        <v>20</v>
      </c>
      <c r="G2907" s="46" t="str">
        <f>IF(F2907=1,COUNTIF($F$1:F2907,1),"")</f>
        <v/>
      </c>
      <c r="H2907" s="46">
        <f t="shared" si="139"/>
        <v>0</v>
      </c>
      <c r="I2907" s="46" t="b">
        <f t="shared" si="140"/>
        <v>0</v>
      </c>
      <c r="J2907" s="46" t="str">
        <f>IF(I2907=FALSE,"",B2907&amp;"@"&amp;COUNTIFS($B$2:B2907,B2907,$I$2:I2907,TRUE))</f>
        <v/>
      </c>
    </row>
    <row r="2908" spans="1:10">
      <c r="A2908" s="6" t="s">
        <v>1975</v>
      </c>
      <c r="B2908" s="6" t="s">
        <v>691</v>
      </c>
      <c r="C2908" s="6">
        <v>1</v>
      </c>
      <c r="D2908" s="6">
        <v>1</v>
      </c>
      <c r="E2908" s="46" t="str">
        <f t="shared" si="138"/>
        <v>기사임</v>
      </c>
      <c r="F2908" s="81">
        <f>IF(E2908="기사임",(COUNTIF($B$2:B2908,B2908)-COUNTIFS($B$2:B2907,B2908,$E$2:E2907,"")),"")</f>
        <v>42</v>
      </c>
      <c r="G2908" s="46" t="str">
        <f>IF(F2908=1,COUNTIF($F$1:F2908,1),"")</f>
        <v/>
      </c>
      <c r="H2908" s="46">
        <f t="shared" si="139"/>
        <v>0</v>
      </c>
      <c r="I2908" s="46" t="b">
        <f t="shared" si="140"/>
        <v>0</v>
      </c>
      <c r="J2908" s="46" t="str">
        <f>IF(I2908=FALSE,"",B2908&amp;"@"&amp;COUNTIFS($B$2:B2908,B2908,$I$2:I2908,TRUE))</f>
        <v/>
      </c>
    </row>
    <row r="2909" spans="1:10">
      <c r="A2909" s="6" t="s">
        <v>1975</v>
      </c>
      <c r="B2909" s="6" t="s">
        <v>700</v>
      </c>
      <c r="C2909" s="6">
        <v>1</v>
      </c>
      <c r="D2909" s="6">
        <v>1</v>
      </c>
      <c r="E2909" s="46" t="str">
        <f t="shared" si="138"/>
        <v>기사임</v>
      </c>
      <c r="F2909" s="81">
        <f>IF(E2909="기사임",(COUNTIF($B$2:B2909,B2909)-COUNTIFS($B$2:B2908,B2909,$E$2:E2908,"")),"")</f>
        <v>35</v>
      </c>
      <c r="G2909" s="46" t="str">
        <f>IF(F2909=1,COUNTIF($F$1:F2909,1),"")</f>
        <v/>
      </c>
      <c r="H2909" s="46">
        <f t="shared" si="139"/>
        <v>0</v>
      </c>
      <c r="I2909" s="46" t="b">
        <f t="shared" si="140"/>
        <v>0</v>
      </c>
      <c r="J2909" s="46" t="str">
        <f>IF(I2909=FALSE,"",B2909&amp;"@"&amp;COUNTIFS($B$2:B2909,B2909,$I$2:I2909,TRUE))</f>
        <v/>
      </c>
    </row>
    <row r="2910" spans="1:10">
      <c r="A2910" s="6" t="s">
        <v>1975</v>
      </c>
      <c r="B2910" s="6" t="s">
        <v>675</v>
      </c>
      <c r="C2910" s="6">
        <v>1</v>
      </c>
      <c r="D2910" s="6">
        <v>1</v>
      </c>
      <c r="E2910" s="46" t="str">
        <f t="shared" si="138"/>
        <v>기사임</v>
      </c>
      <c r="F2910" s="81">
        <f>IF(E2910="기사임",(COUNTIF($B$2:B2910,B2910)-COUNTIFS($B$2:B2909,B2910,$E$2:E2909,"")),"")</f>
        <v>258</v>
      </c>
      <c r="G2910" s="46" t="str">
        <f>IF(F2910=1,COUNTIF($F$1:F2910,1),"")</f>
        <v/>
      </c>
      <c r="H2910" s="46">
        <f t="shared" si="139"/>
        <v>1</v>
      </c>
      <c r="I2910" s="46" t="b">
        <f t="shared" si="140"/>
        <v>1</v>
      </c>
      <c r="J2910" s="46" t="str">
        <f>IF(I2910=FALSE,"",B2910&amp;"@"&amp;COUNTIFS($B$2:B2910,B2910,$I$2:I2910,TRUE))</f>
        <v>South Korea@258</v>
      </c>
    </row>
    <row r="2911" spans="1:10">
      <c r="A2911" s="6" t="s">
        <v>2210</v>
      </c>
      <c r="B2911" s="6" t="s">
        <v>679</v>
      </c>
      <c r="C2911" s="6">
        <v>1</v>
      </c>
      <c r="D2911" s="6">
        <v>1</v>
      </c>
      <c r="E2911" s="46" t="str">
        <f t="shared" si="138"/>
        <v>기사임</v>
      </c>
      <c r="F2911" s="81">
        <f>IF(E2911="기사임",(COUNTIF($B$2:B2911,B2911)-COUNTIFS($B$2:B2910,B2911,$E$2:E2910,"")),"")</f>
        <v>76</v>
      </c>
      <c r="G2911" s="46" t="str">
        <f>IF(F2911=1,COUNTIF($F$1:F2911,1),"")</f>
        <v/>
      </c>
      <c r="H2911" s="46">
        <f t="shared" si="139"/>
        <v>0</v>
      </c>
      <c r="I2911" s="46" t="b">
        <f t="shared" si="140"/>
        <v>0</v>
      </c>
      <c r="J2911" s="46" t="str">
        <f>IF(I2911=FALSE,"",B2911&amp;"@"&amp;COUNTIFS($B$2:B2911,B2911,$I$2:I2911,TRUE))</f>
        <v/>
      </c>
    </row>
    <row r="2912" spans="1:10">
      <c r="A2912" s="6" t="s">
        <v>2210</v>
      </c>
      <c r="B2912" s="6" t="s">
        <v>687</v>
      </c>
      <c r="C2912" s="6">
        <v>1</v>
      </c>
      <c r="D2912" s="6">
        <v>1</v>
      </c>
      <c r="E2912" s="46" t="str">
        <f t="shared" si="138"/>
        <v>기사임</v>
      </c>
      <c r="F2912" s="81">
        <f>IF(E2912="기사임",(COUNTIF($B$2:B2912,B2912)-COUNTIFS($B$2:B2911,B2912,$E$2:E2911,"")),"")</f>
        <v>43</v>
      </c>
      <c r="G2912" s="46" t="str">
        <f>IF(F2912=1,COUNTIF($F$1:F2912,1),"")</f>
        <v/>
      </c>
      <c r="H2912" s="46">
        <f t="shared" si="139"/>
        <v>0</v>
      </c>
      <c r="I2912" s="46" t="b">
        <f t="shared" si="140"/>
        <v>0</v>
      </c>
      <c r="J2912" s="46" t="str">
        <f>IF(I2912=FALSE,"",B2912&amp;"@"&amp;COUNTIFS($B$2:B2912,B2912,$I$2:I2912,TRUE))</f>
        <v/>
      </c>
    </row>
    <row r="2913" spans="1:10">
      <c r="A2913" s="6" t="s">
        <v>571</v>
      </c>
      <c r="B2913" s="6" t="s">
        <v>688</v>
      </c>
      <c r="C2913" s="6">
        <v>1</v>
      </c>
      <c r="D2913" s="6">
        <v>1</v>
      </c>
      <c r="E2913" s="46" t="str">
        <f t="shared" si="138"/>
        <v>기사임</v>
      </c>
      <c r="F2913" s="81">
        <f>IF(E2913="기사임",(COUNTIF($B$2:B2913,B2913)-COUNTIFS($B$2:B2912,B2913,$E$2:E2912,"")),"")</f>
        <v>96</v>
      </c>
      <c r="G2913" s="46" t="str">
        <f>IF(F2913=1,COUNTIF($F$1:F2913,1),"")</f>
        <v/>
      </c>
      <c r="H2913" s="46">
        <f t="shared" si="139"/>
        <v>0</v>
      </c>
      <c r="I2913" s="46" t="b">
        <f t="shared" si="140"/>
        <v>0</v>
      </c>
      <c r="J2913" s="46" t="str">
        <f>IF(I2913=FALSE,"",B2913&amp;"@"&amp;COUNTIFS($B$2:B2913,B2913,$I$2:I2913,TRUE))</f>
        <v/>
      </c>
    </row>
    <row r="2914" spans="1:10">
      <c r="A2914" s="6" t="s">
        <v>571</v>
      </c>
      <c r="B2914" s="6" t="s">
        <v>678</v>
      </c>
      <c r="C2914" s="6">
        <v>1</v>
      </c>
      <c r="D2914" s="6">
        <v>1</v>
      </c>
      <c r="E2914" s="46" t="str">
        <f t="shared" si="138"/>
        <v>기사임</v>
      </c>
      <c r="F2914" s="81">
        <f>IF(E2914="기사임",(COUNTIF($B$2:B2914,B2914)-COUNTIFS($B$2:B2913,B2914,$E$2:E2913,"")),"")</f>
        <v>121</v>
      </c>
      <c r="G2914" s="46" t="str">
        <f>IF(F2914=1,COUNTIF($F$1:F2914,1),"")</f>
        <v/>
      </c>
      <c r="H2914" s="46">
        <f t="shared" si="139"/>
        <v>0</v>
      </c>
      <c r="I2914" s="46" t="b">
        <f t="shared" si="140"/>
        <v>0</v>
      </c>
      <c r="J2914" s="46" t="str">
        <f>IF(I2914=FALSE,"",B2914&amp;"@"&amp;COUNTIFS($B$2:B2914,B2914,$I$2:I2914,TRUE))</f>
        <v/>
      </c>
    </row>
    <row r="2915" spans="1:10">
      <c r="A2915" s="6" t="s">
        <v>571</v>
      </c>
      <c r="B2915" s="6" t="s">
        <v>680</v>
      </c>
      <c r="C2915" s="6">
        <v>1</v>
      </c>
      <c r="D2915" s="6">
        <v>1</v>
      </c>
      <c r="E2915" s="46" t="str">
        <f t="shared" si="138"/>
        <v>기사임</v>
      </c>
      <c r="F2915" s="81">
        <f>IF(E2915="기사임",(COUNTIF($B$2:B2915,B2915)-COUNTIFS($B$2:B2914,B2915,$E$2:E2914,"")),"")</f>
        <v>153</v>
      </c>
      <c r="G2915" s="46" t="str">
        <f>IF(F2915=1,COUNTIF($F$1:F2915,1),"")</f>
        <v/>
      </c>
      <c r="H2915" s="46">
        <f t="shared" si="139"/>
        <v>0</v>
      </c>
      <c r="I2915" s="46" t="b">
        <f t="shared" si="140"/>
        <v>0</v>
      </c>
      <c r="J2915" s="46" t="str">
        <f>IF(I2915=FALSE,"",B2915&amp;"@"&amp;COUNTIFS($B$2:B2915,B2915,$I$2:I2915,TRUE))</f>
        <v/>
      </c>
    </row>
    <row r="2916" spans="1:10">
      <c r="A2916" s="6" t="s">
        <v>487</v>
      </c>
      <c r="B2916" s="6" t="s">
        <v>721</v>
      </c>
      <c r="C2916" s="6">
        <v>1</v>
      </c>
      <c r="D2916" s="6">
        <v>2</v>
      </c>
      <c r="E2916" s="46" t="str">
        <f t="shared" si="138"/>
        <v>기사임</v>
      </c>
      <c r="F2916" s="81">
        <f>IF(E2916="기사임",(COUNTIF($B$2:B2916,B2916)-COUNTIFS($B$2:B2915,B2916,$E$2:E2915,"")),"")</f>
        <v>24</v>
      </c>
      <c r="G2916" s="46" t="str">
        <f>IF(F2916=1,COUNTIF($F$1:F2916,1),"")</f>
        <v/>
      </c>
      <c r="H2916" s="46">
        <f t="shared" si="139"/>
        <v>0</v>
      </c>
      <c r="I2916" s="46" t="b">
        <f t="shared" si="140"/>
        <v>0</v>
      </c>
      <c r="J2916" s="46" t="str">
        <f>IF(I2916=FALSE,"",B2916&amp;"@"&amp;COUNTIFS($B$2:B2916,B2916,$I$2:I2916,TRUE))</f>
        <v/>
      </c>
    </row>
    <row r="2917" spans="1:10">
      <c r="A2917" s="6" t="s">
        <v>487</v>
      </c>
      <c r="B2917" s="6" t="s">
        <v>692</v>
      </c>
      <c r="C2917" s="6">
        <v>1</v>
      </c>
      <c r="D2917" s="6">
        <v>1</v>
      </c>
      <c r="E2917" s="46" t="str">
        <f t="shared" si="138"/>
        <v>기사임</v>
      </c>
      <c r="F2917" s="81">
        <f>IF(E2917="기사임",(COUNTIF($B$2:B2917,B2917)-COUNTIFS($B$2:B2916,B2917,$E$2:E2916,"")),"")</f>
        <v>15</v>
      </c>
      <c r="G2917" s="46" t="str">
        <f>IF(F2917=1,COUNTIF($F$1:F2917,1),"")</f>
        <v/>
      </c>
      <c r="H2917" s="46">
        <f t="shared" si="139"/>
        <v>0</v>
      </c>
      <c r="I2917" s="46" t="b">
        <f t="shared" si="140"/>
        <v>0</v>
      </c>
      <c r="J2917" s="46" t="str">
        <f>IF(I2917=FALSE,"",B2917&amp;"@"&amp;COUNTIFS($B$2:B2917,B2917,$I$2:I2917,TRUE))</f>
        <v/>
      </c>
    </row>
    <row r="2918" spans="1:10">
      <c r="A2918" s="6" t="s">
        <v>487</v>
      </c>
      <c r="B2918" s="6" t="s">
        <v>689</v>
      </c>
      <c r="C2918" s="6">
        <v>1</v>
      </c>
      <c r="D2918" s="6">
        <v>1</v>
      </c>
      <c r="E2918" s="46" t="str">
        <f t="shared" si="138"/>
        <v>기사임</v>
      </c>
      <c r="F2918" s="81">
        <f>IF(E2918="기사임",(COUNTIF($B$2:B2918,B2918)-COUNTIFS($B$2:B2917,B2918,$E$2:E2917,"")),"")</f>
        <v>37</v>
      </c>
      <c r="G2918" s="46" t="str">
        <f>IF(F2918=1,COUNTIF($F$1:F2918,1),"")</f>
        <v/>
      </c>
      <c r="H2918" s="46">
        <f t="shared" si="139"/>
        <v>0</v>
      </c>
      <c r="I2918" s="46" t="b">
        <f t="shared" si="140"/>
        <v>0</v>
      </c>
      <c r="J2918" s="46" t="str">
        <f>IF(I2918=FALSE,"",B2918&amp;"@"&amp;COUNTIFS($B$2:B2918,B2918,$I$2:I2918,TRUE))</f>
        <v/>
      </c>
    </row>
    <row r="2919" spans="1:10">
      <c r="A2919" s="6" t="s">
        <v>487</v>
      </c>
      <c r="B2919" s="6" t="s">
        <v>682</v>
      </c>
      <c r="C2919" s="6">
        <v>1</v>
      </c>
      <c r="D2919" s="6">
        <v>1</v>
      </c>
      <c r="E2919" s="46" t="str">
        <f t="shared" si="138"/>
        <v>기사임</v>
      </c>
      <c r="F2919" s="81">
        <f>IF(E2919="기사임",(COUNTIF($B$2:B2919,B2919)-COUNTIFS($B$2:B2918,B2919,$E$2:E2918,"")),"")</f>
        <v>60</v>
      </c>
      <c r="G2919" s="46" t="str">
        <f>IF(F2919=1,COUNTIF($F$1:F2919,1),"")</f>
        <v/>
      </c>
      <c r="H2919" s="46">
        <f t="shared" si="139"/>
        <v>0</v>
      </c>
      <c r="I2919" s="46" t="b">
        <f t="shared" si="140"/>
        <v>0</v>
      </c>
      <c r="J2919" s="46" t="str">
        <f>IF(I2919=FALSE,"",B2919&amp;"@"&amp;COUNTIFS($B$2:B2919,B2919,$I$2:I2919,TRUE))</f>
        <v/>
      </c>
    </row>
    <row r="2920" spans="1:10">
      <c r="A2920" s="6" t="s">
        <v>487</v>
      </c>
      <c r="B2920" s="6" t="s">
        <v>725</v>
      </c>
      <c r="C2920" s="6">
        <v>1</v>
      </c>
      <c r="D2920" s="6">
        <v>1</v>
      </c>
      <c r="E2920" s="46" t="str">
        <f t="shared" si="138"/>
        <v>기사임</v>
      </c>
      <c r="F2920" s="81">
        <f>IF(E2920="기사임",(COUNTIF($B$2:B2920,B2920)-COUNTIFS($B$2:B2919,B2920,$E$2:E2919,"")),"")</f>
        <v>18</v>
      </c>
      <c r="G2920" s="46" t="str">
        <f>IF(F2920=1,COUNTIF($F$1:F2920,1),"")</f>
        <v/>
      </c>
      <c r="H2920" s="46">
        <f t="shared" si="139"/>
        <v>0</v>
      </c>
      <c r="I2920" s="46" t="b">
        <f t="shared" si="140"/>
        <v>0</v>
      </c>
      <c r="J2920" s="46" t="str">
        <f>IF(I2920=FALSE,"",B2920&amp;"@"&amp;COUNTIFS($B$2:B2920,B2920,$I$2:I2920,TRUE))</f>
        <v/>
      </c>
    </row>
    <row r="2921" spans="1:10">
      <c r="A2921" s="6" t="s">
        <v>487</v>
      </c>
      <c r="B2921" s="6" t="s">
        <v>700</v>
      </c>
      <c r="C2921" s="6">
        <v>1</v>
      </c>
      <c r="D2921" s="6">
        <v>1</v>
      </c>
      <c r="E2921" s="46" t="str">
        <f t="shared" si="138"/>
        <v>기사임</v>
      </c>
      <c r="F2921" s="81">
        <f>IF(E2921="기사임",(COUNTIF($B$2:B2921,B2921)-COUNTIFS($B$2:B2920,B2921,$E$2:E2920,"")),"")</f>
        <v>36</v>
      </c>
      <c r="G2921" s="46" t="str">
        <f>IF(F2921=1,COUNTIF($F$1:F2921,1),"")</f>
        <v/>
      </c>
      <c r="H2921" s="46">
        <f t="shared" si="139"/>
        <v>0</v>
      </c>
      <c r="I2921" s="46" t="b">
        <f t="shared" si="140"/>
        <v>0</v>
      </c>
      <c r="J2921" s="46" t="str">
        <f>IF(I2921=FALSE,"",B2921&amp;"@"&amp;COUNTIFS($B$2:B2921,B2921,$I$2:I2921,TRUE))</f>
        <v/>
      </c>
    </row>
    <row r="2922" spans="1:10">
      <c r="A2922" s="6" t="s">
        <v>487</v>
      </c>
      <c r="B2922" s="6" t="s">
        <v>723</v>
      </c>
      <c r="C2922" s="6">
        <v>1</v>
      </c>
      <c r="D2922" s="6">
        <v>2</v>
      </c>
      <c r="E2922" s="46" t="str">
        <f t="shared" si="138"/>
        <v>기사임</v>
      </c>
      <c r="F2922" s="81">
        <f>IF(E2922="기사임",(COUNTIF($B$2:B2922,B2922)-COUNTIFS($B$2:B2921,B2922,$E$2:E2921,"")),"")</f>
        <v>5</v>
      </c>
      <c r="G2922" s="46" t="str">
        <f>IF(F2922=1,COUNTIF($F$1:F2922,1),"")</f>
        <v/>
      </c>
      <c r="H2922" s="46">
        <f t="shared" si="139"/>
        <v>0</v>
      </c>
      <c r="I2922" s="46" t="b">
        <f t="shared" si="140"/>
        <v>0</v>
      </c>
      <c r="J2922" s="46" t="str">
        <f>IF(I2922=FALSE,"",B2922&amp;"@"&amp;COUNTIFS($B$2:B2922,B2922,$I$2:I2922,TRUE))</f>
        <v/>
      </c>
    </row>
    <row r="2923" spans="1:10">
      <c r="A2923" s="6" t="s">
        <v>487</v>
      </c>
      <c r="B2923" s="6" t="s">
        <v>698</v>
      </c>
      <c r="C2923" s="6">
        <v>1</v>
      </c>
      <c r="D2923" s="6">
        <v>1</v>
      </c>
      <c r="E2923" s="46" t="str">
        <f t="shared" si="138"/>
        <v>기사임</v>
      </c>
      <c r="F2923" s="81">
        <f>IF(E2923="기사임",(COUNTIF($B$2:B2923,B2923)-COUNTIFS($B$2:B2922,B2923,$E$2:E2922,"")),"")</f>
        <v>52</v>
      </c>
      <c r="G2923" s="46" t="str">
        <f>IF(F2923=1,COUNTIF($F$1:F2923,1),"")</f>
        <v/>
      </c>
      <c r="H2923" s="46">
        <f t="shared" si="139"/>
        <v>0</v>
      </c>
      <c r="I2923" s="46" t="b">
        <f t="shared" si="140"/>
        <v>0</v>
      </c>
      <c r="J2923" s="46" t="str">
        <f>IF(I2923=FALSE,"",B2923&amp;"@"&amp;COUNTIFS($B$2:B2923,B2923,$I$2:I2923,TRUE))</f>
        <v/>
      </c>
    </row>
    <row r="2924" spans="1:10">
      <c r="A2924" s="6" t="s">
        <v>487</v>
      </c>
      <c r="B2924" s="6" t="s">
        <v>1378</v>
      </c>
      <c r="C2924" s="6">
        <v>1</v>
      </c>
      <c r="D2924" s="6">
        <v>2</v>
      </c>
      <c r="E2924" s="46" t="str">
        <f t="shared" si="138"/>
        <v>기사임</v>
      </c>
      <c r="F2924" s="81">
        <f>IF(E2924="기사임",(COUNTIF($B$2:B2924,B2924)-COUNTIFS($B$2:B2923,B2924,$E$2:E2923,"")),"")</f>
        <v>10</v>
      </c>
      <c r="G2924" s="46" t="str">
        <f>IF(F2924=1,COUNTIF($F$1:F2924,1),"")</f>
        <v/>
      </c>
      <c r="H2924" s="46">
        <f t="shared" si="139"/>
        <v>0</v>
      </c>
      <c r="I2924" s="46" t="b">
        <f t="shared" si="140"/>
        <v>0</v>
      </c>
      <c r="J2924" s="46" t="str">
        <f>IF(I2924=FALSE,"",B2924&amp;"@"&amp;COUNTIFS($B$2:B2924,B2924,$I$2:I2924,TRUE))</f>
        <v/>
      </c>
    </row>
    <row r="2925" spans="1:10">
      <c r="A2925" s="6" t="s">
        <v>487</v>
      </c>
      <c r="B2925" s="6" t="s">
        <v>696</v>
      </c>
      <c r="C2925" s="6">
        <v>1</v>
      </c>
      <c r="D2925" s="6">
        <v>1</v>
      </c>
      <c r="E2925" s="46" t="str">
        <f t="shared" si="138"/>
        <v>기사임</v>
      </c>
      <c r="F2925" s="81">
        <f>IF(E2925="기사임",(COUNTIF($B$2:B2925,B2925)-COUNTIFS($B$2:B2924,B2925,$E$2:E2924,"")),"")</f>
        <v>21</v>
      </c>
      <c r="G2925" s="46" t="str">
        <f>IF(F2925=1,COUNTIF($F$1:F2925,1),"")</f>
        <v/>
      </c>
      <c r="H2925" s="46">
        <f t="shared" si="139"/>
        <v>0</v>
      </c>
      <c r="I2925" s="46" t="b">
        <f t="shared" si="140"/>
        <v>0</v>
      </c>
      <c r="J2925" s="46" t="str">
        <f>IF(I2925=FALSE,"",B2925&amp;"@"&amp;COUNTIFS($B$2:B2925,B2925,$I$2:I2925,TRUE))</f>
        <v/>
      </c>
    </row>
    <row r="2926" spans="1:10">
      <c r="A2926" s="6" t="s">
        <v>487</v>
      </c>
      <c r="B2926" s="6" t="s">
        <v>690</v>
      </c>
      <c r="C2926" s="6">
        <v>1</v>
      </c>
      <c r="D2926" s="6">
        <v>1</v>
      </c>
      <c r="E2926" s="46" t="str">
        <f t="shared" si="138"/>
        <v>기사임</v>
      </c>
      <c r="F2926" s="81">
        <f>IF(E2926="기사임",(COUNTIF($B$2:B2926,B2926)-COUNTIFS($B$2:B2925,B2926,$E$2:E2925,"")),"")</f>
        <v>109</v>
      </c>
      <c r="G2926" s="46" t="str">
        <f>IF(F2926=1,COUNTIF($F$1:F2926,1),"")</f>
        <v/>
      </c>
      <c r="H2926" s="46">
        <f t="shared" si="139"/>
        <v>0</v>
      </c>
      <c r="I2926" s="46" t="b">
        <f t="shared" si="140"/>
        <v>0</v>
      </c>
      <c r="J2926" s="46" t="str">
        <f>IF(I2926=FALSE,"",B2926&amp;"@"&amp;COUNTIFS($B$2:B2926,B2926,$I$2:I2926,TRUE))</f>
        <v/>
      </c>
    </row>
    <row r="2927" spans="1:10">
      <c r="A2927" s="6" t="s">
        <v>572</v>
      </c>
      <c r="B2927" s="6" t="s">
        <v>682</v>
      </c>
      <c r="C2927" s="6">
        <v>1</v>
      </c>
      <c r="D2927" s="6">
        <v>1</v>
      </c>
      <c r="E2927" s="46" t="str">
        <f t="shared" si="138"/>
        <v>기사임</v>
      </c>
      <c r="F2927" s="81">
        <f>IF(E2927="기사임",(COUNTIF($B$2:B2927,B2927)-COUNTIFS($B$2:B2926,B2927,$E$2:E2926,"")),"")</f>
        <v>61</v>
      </c>
      <c r="G2927" s="46" t="str">
        <f>IF(F2927=1,COUNTIF($F$1:F2927,1),"")</f>
        <v/>
      </c>
      <c r="H2927" s="46">
        <f t="shared" si="139"/>
        <v>0</v>
      </c>
      <c r="I2927" s="46" t="b">
        <f t="shared" si="140"/>
        <v>0</v>
      </c>
      <c r="J2927" s="46" t="str">
        <f>IF(I2927=FALSE,"",B2927&amp;"@"&amp;COUNTIFS($B$2:B2927,B2927,$I$2:I2927,TRUE))</f>
        <v/>
      </c>
    </row>
    <row r="2928" spans="1:10">
      <c r="A2928" s="6" t="s">
        <v>572</v>
      </c>
      <c r="B2928" s="6" t="s">
        <v>678</v>
      </c>
      <c r="C2928" s="6">
        <v>1</v>
      </c>
      <c r="D2928" s="6">
        <v>1</v>
      </c>
      <c r="E2928" s="46" t="str">
        <f t="shared" si="138"/>
        <v>기사임</v>
      </c>
      <c r="F2928" s="81">
        <f>IF(E2928="기사임",(COUNTIF($B$2:B2928,B2928)-COUNTIFS($B$2:B2927,B2928,$E$2:E2927,"")),"")</f>
        <v>122</v>
      </c>
      <c r="G2928" s="46" t="str">
        <f>IF(F2928=1,COUNTIF($F$1:F2928,1),"")</f>
        <v/>
      </c>
      <c r="H2928" s="46">
        <f t="shared" si="139"/>
        <v>0</v>
      </c>
      <c r="I2928" s="46" t="b">
        <f t="shared" si="140"/>
        <v>0</v>
      </c>
      <c r="J2928" s="46" t="str">
        <f>IF(I2928=FALSE,"",B2928&amp;"@"&amp;COUNTIFS($B$2:B2928,B2928,$I$2:I2928,TRUE))</f>
        <v/>
      </c>
    </row>
    <row r="2929" spans="1:10">
      <c r="A2929" s="6" t="s">
        <v>572</v>
      </c>
      <c r="B2929" s="6" t="s">
        <v>1676</v>
      </c>
      <c r="C2929" s="6">
        <v>1</v>
      </c>
      <c r="D2929" s="6">
        <v>1</v>
      </c>
      <c r="E2929" s="46" t="str">
        <f t="shared" si="138"/>
        <v>기사임</v>
      </c>
      <c r="F2929" s="81">
        <f>IF(E2929="기사임",(COUNTIF($B$2:B2929,B2929)-COUNTIFS($B$2:B2928,B2929,$E$2:E2928,"")),"")</f>
        <v>2</v>
      </c>
      <c r="G2929" s="46" t="str">
        <f>IF(F2929=1,COUNTIF($F$1:F2929,1),"")</f>
        <v/>
      </c>
      <c r="H2929" s="46">
        <f t="shared" si="139"/>
        <v>0</v>
      </c>
      <c r="I2929" s="46" t="b">
        <f t="shared" si="140"/>
        <v>0</v>
      </c>
      <c r="J2929" s="46" t="str">
        <f>IF(I2929=FALSE,"",B2929&amp;"@"&amp;COUNTIFS($B$2:B2929,B2929,$I$2:I2929,TRUE))</f>
        <v/>
      </c>
    </row>
    <row r="2930" spans="1:10">
      <c r="A2930" s="6" t="s">
        <v>572</v>
      </c>
      <c r="B2930" s="6" t="s">
        <v>693</v>
      </c>
      <c r="C2930" s="6">
        <v>1</v>
      </c>
      <c r="D2930" s="6">
        <v>1</v>
      </c>
      <c r="E2930" s="46" t="str">
        <f t="shared" si="138"/>
        <v>기사임</v>
      </c>
      <c r="F2930" s="81">
        <f>IF(E2930="기사임",(COUNTIF($B$2:B2930,B2930)-COUNTIFS($B$2:B2929,B2930,$E$2:E2929,"")),"")</f>
        <v>34</v>
      </c>
      <c r="G2930" s="46" t="str">
        <f>IF(F2930=1,COUNTIF($F$1:F2930,1),"")</f>
        <v/>
      </c>
      <c r="H2930" s="46">
        <f t="shared" si="139"/>
        <v>0</v>
      </c>
      <c r="I2930" s="46" t="b">
        <f t="shared" si="140"/>
        <v>0</v>
      </c>
      <c r="J2930" s="46" t="str">
        <f>IF(I2930=FALSE,"",B2930&amp;"@"&amp;COUNTIFS($B$2:B2930,B2930,$I$2:I2930,TRUE))</f>
        <v/>
      </c>
    </row>
    <row r="2931" spans="1:10">
      <c r="A2931" s="6" t="s">
        <v>572</v>
      </c>
      <c r="B2931" s="6" t="s">
        <v>686</v>
      </c>
      <c r="C2931" s="6">
        <v>1</v>
      </c>
      <c r="D2931" s="6">
        <v>1</v>
      </c>
      <c r="E2931" s="46" t="str">
        <f t="shared" si="138"/>
        <v>기사임</v>
      </c>
      <c r="F2931" s="81">
        <f>IF(E2931="기사임",(COUNTIF($B$2:B2931,B2931)-COUNTIFS($B$2:B2930,B2931,$E$2:E2930,"")),"")</f>
        <v>28</v>
      </c>
      <c r="G2931" s="46" t="str">
        <f>IF(F2931=1,COUNTIF($F$1:F2931,1),"")</f>
        <v/>
      </c>
      <c r="H2931" s="46">
        <f t="shared" si="139"/>
        <v>0</v>
      </c>
      <c r="I2931" s="46" t="b">
        <f t="shared" si="140"/>
        <v>0</v>
      </c>
      <c r="J2931" s="46" t="str">
        <f>IF(I2931=FALSE,"",B2931&amp;"@"&amp;COUNTIFS($B$2:B2931,B2931,$I$2:I2931,TRUE))</f>
        <v/>
      </c>
    </row>
    <row r="2932" spans="1:10">
      <c r="A2932" s="6" t="s">
        <v>1506</v>
      </c>
      <c r="B2932" s="6" t="s">
        <v>688</v>
      </c>
      <c r="C2932" s="6">
        <v>1</v>
      </c>
      <c r="D2932" s="6">
        <v>1</v>
      </c>
      <c r="E2932" s="46" t="str">
        <f t="shared" si="138"/>
        <v>기사임</v>
      </c>
      <c r="F2932" s="81">
        <f>IF(E2932="기사임",(COUNTIF($B$2:B2932,B2932)-COUNTIFS($B$2:B2931,B2932,$E$2:E2931,"")),"")</f>
        <v>97</v>
      </c>
      <c r="G2932" s="46" t="str">
        <f>IF(F2932=1,COUNTIF($F$1:F2932,1),"")</f>
        <v/>
      </c>
      <c r="H2932" s="46">
        <f t="shared" si="139"/>
        <v>0</v>
      </c>
      <c r="I2932" s="46" t="b">
        <f t="shared" si="140"/>
        <v>0</v>
      </c>
      <c r="J2932" s="46" t="str">
        <f>IF(I2932=FALSE,"",B2932&amp;"@"&amp;COUNTIFS($B$2:B2932,B2932,$I$2:I2932,TRUE))</f>
        <v/>
      </c>
    </row>
    <row r="2933" spans="1:10">
      <c r="A2933" s="6" t="s">
        <v>1506</v>
      </c>
      <c r="B2933" s="6" t="s">
        <v>690</v>
      </c>
      <c r="C2933" s="6">
        <v>1</v>
      </c>
      <c r="D2933" s="6">
        <v>1</v>
      </c>
      <c r="E2933" s="46" t="str">
        <f t="shared" si="138"/>
        <v>기사임</v>
      </c>
      <c r="F2933" s="81">
        <f>IF(E2933="기사임",(COUNTIF($B$2:B2933,B2933)-COUNTIFS($B$2:B2932,B2933,$E$2:E2932,"")),"")</f>
        <v>110</v>
      </c>
      <c r="G2933" s="46" t="str">
        <f>IF(F2933=1,COUNTIF($F$1:F2933,1),"")</f>
        <v/>
      </c>
      <c r="H2933" s="46">
        <f t="shared" si="139"/>
        <v>0</v>
      </c>
      <c r="I2933" s="46" t="b">
        <f t="shared" si="140"/>
        <v>0</v>
      </c>
      <c r="J2933" s="46" t="str">
        <f>IF(I2933=FALSE,"",B2933&amp;"@"&amp;COUNTIFS($B$2:B2933,B2933,$I$2:I2933,TRUE))</f>
        <v/>
      </c>
    </row>
    <row r="2934" spans="1:10">
      <c r="A2934" s="6" t="s">
        <v>544</v>
      </c>
      <c r="B2934" s="6" t="s">
        <v>679</v>
      </c>
      <c r="C2934" s="6">
        <v>1</v>
      </c>
      <c r="D2934" s="6">
        <v>1</v>
      </c>
      <c r="E2934" s="46" t="str">
        <f t="shared" si="138"/>
        <v>기사임</v>
      </c>
      <c r="F2934" s="81">
        <f>IF(E2934="기사임",(COUNTIF($B$2:B2934,B2934)-COUNTIFS($B$2:B2933,B2934,$E$2:E2933,"")),"")</f>
        <v>77</v>
      </c>
      <c r="G2934" s="46" t="str">
        <f>IF(F2934=1,COUNTIF($F$1:F2934,1),"")</f>
        <v/>
      </c>
      <c r="H2934" s="46">
        <f t="shared" si="139"/>
        <v>0</v>
      </c>
      <c r="I2934" s="46" t="b">
        <f t="shared" si="140"/>
        <v>0</v>
      </c>
      <c r="J2934" s="46" t="str">
        <f>IF(I2934=FALSE,"",B2934&amp;"@"&amp;COUNTIFS($B$2:B2934,B2934,$I$2:I2934,TRUE))</f>
        <v/>
      </c>
    </row>
    <row r="2935" spans="1:10">
      <c r="A2935" s="6" t="s">
        <v>544</v>
      </c>
      <c r="B2935" s="6" t="s">
        <v>688</v>
      </c>
      <c r="C2935" s="6">
        <v>1</v>
      </c>
      <c r="D2935" s="6">
        <v>1</v>
      </c>
      <c r="E2935" s="46" t="str">
        <f t="shared" si="138"/>
        <v>기사임</v>
      </c>
      <c r="F2935" s="81">
        <f>IF(E2935="기사임",(COUNTIF($B$2:B2935,B2935)-COUNTIFS($B$2:B2934,B2935,$E$2:E2934,"")),"")</f>
        <v>98</v>
      </c>
      <c r="G2935" s="46" t="str">
        <f>IF(F2935=1,COUNTIF($F$1:F2935,1),"")</f>
        <v/>
      </c>
      <c r="H2935" s="46">
        <f t="shared" si="139"/>
        <v>0</v>
      </c>
      <c r="I2935" s="46" t="b">
        <f t="shared" si="140"/>
        <v>0</v>
      </c>
      <c r="J2935" s="46" t="str">
        <f>IF(I2935=FALSE,"",B2935&amp;"@"&amp;COUNTIFS($B$2:B2935,B2935,$I$2:I2935,TRUE))</f>
        <v/>
      </c>
    </row>
    <row r="2936" spans="1:10">
      <c r="A2936" s="6" t="s">
        <v>544</v>
      </c>
      <c r="B2936" s="6" t="s">
        <v>678</v>
      </c>
      <c r="C2936" s="6">
        <v>1</v>
      </c>
      <c r="D2936" s="6">
        <v>1</v>
      </c>
      <c r="E2936" s="46" t="str">
        <f t="shared" si="138"/>
        <v>기사임</v>
      </c>
      <c r="F2936" s="81">
        <f>IF(E2936="기사임",(COUNTIF($B$2:B2936,B2936)-COUNTIFS($B$2:B2935,B2936,$E$2:E2935,"")),"")</f>
        <v>123</v>
      </c>
      <c r="G2936" s="46" t="str">
        <f>IF(F2936=1,COUNTIF($F$1:F2936,1),"")</f>
        <v/>
      </c>
      <c r="H2936" s="46">
        <f t="shared" si="139"/>
        <v>0</v>
      </c>
      <c r="I2936" s="46" t="b">
        <f t="shared" si="140"/>
        <v>0</v>
      </c>
      <c r="J2936" s="46" t="str">
        <f>IF(I2936=FALSE,"",B2936&amp;"@"&amp;COUNTIFS($B$2:B2936,B2936,$I$2:I2936,TRUE))</f>
        <v/>
      </c>
    </row>
    <row r="2937" spans="1:10">
      <c r="A2937" s="6" t="s">
        <v>544</v>
      </c>
      <c r="B2937" s="6" t="s">
        <v>680</v>
      </c>
      <c r="C2937" s="6">
        <v>1</v>
      </c>
      <c r="D2937" s="6">
        <v>1</v>
      </c>
      <c r="E2937" s="46" t="str">
        <f t="shared" si="138"/>
        <v>기사임</v>
      </c>
      <c r="F2937" s="81">
        <f>IF(E2937="기사임",(COUNTIF($B$2:B2937,B2937)-COUNTIFS($B$2:B2936,B2937,$E$2:E2936,"")),"")</f>
        <v>154</v>
      </c>
      <c r="G2937" s="46" t="str">
        <f>IF(F2937=1,COUNTIF($F$1:F2937,1),"")</f>
        <v/>
      </c>
      <c r="H2937" s="46">
        <f t="shared" si="139"/>
        <v>0</v>
      </c>
      <c r="I2937" s="46" t="b">
        <f t="shared" si="140"/>
        <v>0</v>
      </c>
      <c r="J2937" s="46" t="str">
        <f>IF(I2937=FALSE,"",B2937&amp;"@"&amp;COUNTIFS($B$2:B2937,B2937,$I$2:I2937,TRUE))</f>
        <v/>
      </c>
    </row>
    <row r="2938" spans="1:10">
      <c r="A2938" s="6" t="s">
        <v>2386</v>
      </c>
      <c r="B2938" s="6" t="s">
        <v>676</v>
      </c>
      <c r="C2938" s="6">
        <v>1</v>
      </c>
      <c r="D2938" s="6">
        <v>1</v>
      </c>
      <c r="E2938" s="46" t="str">
        <f t="shared" si="138"/>
        <v>기사임</v>
      </c>
      <c r="F2938" s="81">
        <f>IF(E2938="기사임",(COUNTIF($B$2:B2938,B2938)-COUNTIFS($B$2:B2937,B2938,$E$2:E2937,"")),"")</f>
        <v>240</v>
      </c>
      <c r="G2938" s="46" t="str">
        <f>IF(F2938=1,COUNTIF($F$1:F2938,1),"")</f>
        <v/>
      </c>
      <c r="H2938" s="46">
        <f t="shared" si="139"/>
        <v>0</v>
      </c>
      <c r="I2938" s="46" t="b">
        <f t="shared" si="140"/>
        <v>0</v>
      </c>
      <c r="J2938" s="46" t="str">
        <f>IF(I2938=FALSE,"",B2938&amp;"@"&amp;COUNTIFS($B$2:B2938,B2938,$I$2:I2938,TRUE))</f>
        <v/>
      </c>
    </row>
    <row r="2939" spans="1:10">
      <c r="A2939" s="6" t="s">
        <v>2387</v>
      </c>
      <c r="B2939" s="6" t="s">
        <v>676</v>
      </c>
      <c r="C2939" s="6">
        <v>1</v>
      </c>
      <c r="D2939" s="6">
        <v>1</v>
      </c>
      <c r="E2939" s="46" t="str">
        <f t="shared" si="138"/>
        <v>기사임</v>
      </c>
      <c r="F2939" s="81">
        <f>IF(E2939="기사임",(COUNTIF($B$2:B2939,B2939)-COUNTIFS($B$2:B2938,B2939,$E$2:E2938,"")),"")</f>
        <v>241</v>
      </c>
      <c r="G2939" s="46" t="str">
        <f>IF(F2939=1,COUNTIF($F$1:F2939,1),"")</f>
        <v/>
      </c>
      <c r="H2939" s="46">
        <f t="shared" si="139"/>
        <v>0</v>
      </c>
      <c r="I2939" s="46" t="b">
        <f t="shared" si="140"/>
        <v>0</v>
      </c>
      <c r="J2939" s="46" t="str">
        <f>IF(I2939=FALSE,"",B2939&amp;"@"&amp;COUNTIFS($B$2:B2939,B2939,$I$2:I2939,TRUE))</f>
        <v/>
      </c>
    </row>
    <row r="2940" spans="1:10">
      <c r="A2940" s="6" t="s">
        <v>608</v>
      </c>
      <c r="B2940" s="6" t="s">
        <v>680</v>
      </c>
      <c r="C2940" s="6">
        <v>1</v>
      </c>
      <c r="D2940" s="6">
        <v>1</v>
      </c>
      <c r="E2940" s="46" t="str">
        <f t="shared" si="138"/>
        <v>기사임</v>
      </c>
      <c r="F2940" s="81">
        <f>IF(E2940="기사임",(COUNTIF($B$2:B2940,B2940)-COUNTIFS($B$2:B2939,B2940,$E$2:E2939,"")),"")</f>
        <v>155</v>
      </c>
      <c r="G2940" s="46" t="str">
        <f>IF(F2940=1,COUNTIF($F$1:F2940,1),"")</f>
        <v/>
      </c>
      <c r="H2940" s="46">
        <f t="shared" si="139"/>
        <v>0</v>
      </c>
      <c r="I2940" s="46" t="b">
        <f t="shared" si="140"/>
        <v>0</v>
      </c>
      <c r="J2940" s="46" t="str">
        <f>IF(I2940=FALSE,"",B2940&amp;"@"&amp;COUNTIFS($B$2:B2940,B2940,$I$2:I2940,TRUE))</f>
        <v/>
      </c>
    </row>
    <row r="2941" spans="1:10">
      <c r="A2941" s="6" t="s">
        <v>608</v>
      </c>
      <c r="B2941" s="6" t="s">
        <v>698</v>
      </c>
      <c r="C2941" s="6">
        <v>1</v>
      </c>
      <c r="D2941" s="6">
        <v>1</v>
      </c>
      <c r="E2941" s="46" t="str">
        <f t="shared" si="138"/>
        <v>기사임</v>
      </c>
      <c r="F2941" s="81">
        <f>IF(E2941="기사임",(COUNTIF($B$2:B2941,B2941)-COUNTIFS($B$2:B2940,B2941,$E$2:E2940,"")),"")</f>
        <v>53</v>
      </c>
      <c r="G2941" s="46" t="str">
        <f>IF(F2941=1,COUNTIF($F$1:F2941,1),"")</f>
        <v/>
      </c>
      <c r="H2941" s="46">
        <f t="shared" si="139"/>
        <v>0</v>
      </c>
      <c r="I2941" s="46" t="b">
        <f t="shared" si="140"/>
        <v>0</v>
      </c>
      <c r="J2941" s="46" t="str">
        <f>IF(I2941=FALSE,"",B2941&amp;"@"&amp;COUNTIFS($B$2:B2941,B2941,$I$2:I2941,TRUE))</f>
        <v/>
      </c>
    </row>
    <row r="2942" spans="1:10">
      <c r="A2942" s="6" t="s">
        <v>608</v>
      </c>
      <c r="B2942" s="6" t="s">
        <v>694</v>
      </c>
      <c r="C2942" s="6">
        <v>1</v>
      </c>
      <c r="D2942" s="6">
        <v>1</v>
      </c>
      <c r="E2942" s="46" t="str">
        <f t="shared" si="138"/>
        <v>기사임</v>
      </c>
      <c r="F2942" s="81">
        <f>IF(E2942="기사임",(COUNTIF($B$2:B2942,B2942)-COUNTIFS($B$2:B2941,B2942,$E$2:E2941,"")),"")</f>
        <v>44</v>
      </c>
      <c r="G2942" s="46" t="str">
        <f>IF(F2942=1,COUNTIF($F$1:F2942,1),"")</f>
        <v/>
      </c>
      <c r="H2942" s="46">
        <f t="shared" si="139"/>
        <v>1</v>
      </c>
      <c r="I2942" s="46" t="b">
        <f t="shared" si="140"/>
        <v>1</v>
      </c>
      <c r="J2942" s="46" t="str">
        <f>IF(I2942=FALSE,"",B2942&amp;"@"&amp;COUNTIFS($B$2:B2942,B2942,$I$2:I2942,TRUE))</f>
        <v>Vietnam@44</v>
      </c>
    </row>
    <row r="2943" spans="1:10">
      <c r="A2943" s="6" t="s">
        <v>1515</v>
      </c>
      <c r="B2943" s="6" t="s">
        <v>715</v>
      </c>
      <c r="C2943" s="6">
        <v>1</v>
      </c>
      <c r="D2943" s="6">
        <v>1</v>
      </c>
      <c r="E2943" s="46" t="str">
        <f t="shared" si="138"/>
        <v>기사임</v>
      </c>
      <c r="F2943" s="81">
        <f>IF(E2943="기사임",(COUNTIF($B$2:B2943,B2943)-COUNTIFS($B$2:B2942,B2943,$E$2:E2942,"")),"")</f>
        <v>8</v>
      </c>
      <c r="G2943" s="46" t="str">
        <f>IF(F2943=1,COUNTIF($F$1:F2943,1),"")</f>
        <v/>
      </c>
      <c r="H2943" s="46">
        <f t="shared" si="139"/>
        <v>0</v>
      </c>
      <c r="I2943" s="46" t="b">
        <f t="shared" si="140"/>
        <v>0</v>
      </c>
      <c r="J2943" s="46" t="str">
        <f>IF(I2943=FALSE,"",B2943&amp;"@"&amp;COUNTIFS($B$2:B2943,B2943,$I$2:I2943,TRUE))</f>
        <v/>
      </c>
    </row>
    <row r="2944" spans="1:10">
      <c r="A2944" s="6" t="s">
        <v>1515</v>
      </c>
      <c r="B2944" s="6" t="s">
        <v>680</v>
      </c>
      <c r="C2944" s="6">
        <v>1</v>
      </c>
      <c r="D2944" s="6">
        <v>1</v>
      </c>
      <c r="E2944" s="46" t="str">
        <f t="shared" si="138"/>
        <v>기사임</v>
      </c>
      <c r="F2944" s="81">
        <f>IF(E2944="기사임",(COUNTIF($B$2:B2944,B2944)-COUNTIFS($B$2:B2943,B2944,$E$2:E2943,"")),"")</f>
        <v>156</v>
      </c>
      <c r="G2944" s="46" t="str">
        <f>IF(F2944=1,COUNTIF($F$1:F2944,1),"")</f>
        <v/>
      </c>
      <c r="H2944" s="46">
        <f t="shared" si="139"/>
        <v>0</v>
      </c>
      <c r="I2944" s="46" t="b">
        <f t="shared" si="140"/>
        <v>0</v>
      </c>
      <c r="J2944" s="46" t="str">
        <f>IF(I2944=FALSE,"",B2944&amp;"@"&amp;COUNTIFS($B$2:B2944,B2944,$I$2:I2944,TRUE))</f>
        <v/>
      </c>
    </row>
    <row r="2945" spans="1:10">
      <c r="A2945" s="6" t="s">
        <v>1515</v>
      </c>
      <c r="B2945" s="6" t="s">
        <v>675</v>
      </c>
      <c r="C2945" s="6">
        <v>1</v>
      </c>
      <c r="D2945" s="6">
        <v>1</v>
      </c>
      <c r="E2945" s="46" t="str">
        <f t="shared" si="138"/>
        <v>기사임</v>
      </c>
      <c r="F2945" s="81">
        <f>IF(E2945="기사임",(COUNTIF($B$2:B2945,B2945)-COUNTIFS($B$2:B2944,B2945,$E$2:E2944,"")),"")</f>
        <v>259</v>
      </c>
      <c r="G2945" s="46" t="str">
        <f>IF(F2945=1,COUNTIF($F$1:F2945,1),"")</f>
        <v/>
      </c>
      <c r="H2945" s="46">
        <f t="shared" si="139"/>
        <v>1</v>
      </c>
      <c r="I2945" s="46" t="b">
        <f t="shared" si="140"/>
        <v>1</v>
      </c>
      <c r="J2945" s="46" t="str">
        <f>IF(I2945=FALSE,"",B2945&amp;"@"&amp;COUNTIFS($B$2:B2945,B2945,$I$2:I2945,TRUE))</f>
        <v>South Korea@259</v>
      </c>
    </row>
    <row r="2946" spans="1:10">
      <c r="A2946" s="6" t="s">
        <v>1515</v>
      </c>
      <c r="B2946" s="6" t="s">
        <v>709</v>
      </c>
      <c r="C2946" s="6">
        <v>1</v>
      </c>
      <c r="D2946" s="6">
        <v>2</v>
      </c>
      <c r="E2946" s="46" t="str">
        <f t="shared" ref="E2946:E3009" si="141">IF(AND(LEFT(A2946,17)="/global/archives/",ISNUMBER(_xlfn.NUMBERVALUE(MID(A2946,18,1))),ISERROR(FIND("ckattempt",A2946)),ISERROR(FIND("preview",A2946))),"기사임","")</f>
        <v>기사임</v>
      </c>
      <c r="F2946" s="81">
        <f>IF(E2946="기사임",(COUNTIF($B$2:B2946,B2946)-COUNTIFS($B$2:B2945,B2946,$E$2:E2945,"")),"")</f>
        <v>18</v>
      </c>
      <c r="G2946" s="46" t="str">
        <f>IF(F2946=1,COUNTIF($F$1:F2946,1),"")</f>
        <v/>
      </c>
      <c r="H2946" s="46">
        <f t="shared" ref="H2946:H3009" si="142">COUNTIF($L$2:$L$4,B2946)</f>
        <v>0</v>
      </c>
      <c r="I2946" s="46" t="b">
        <f t="shared" si="140"/>
        <v>0</v>
      </c>
      <c r="J2946" s="46" t="str">
        <f>IF(I2946=FALSE,"",B2946&amp;"@"&amp;COUNTIFS($B$2:B2946,B2946,$I$2:I2946,TRUE))</f>
        <v/>
      </c>
    </row>
    <row r="2947" spans="1:10">
      <c r="A2947" s="6" t="s">
        <v>1515</v>
      </c>
      <c r="B2947" s="6" t="s">
        <v>695</v>
      </c>
      <c r="C2947" s="6">
        <v>1</v>
      </c>
      <c r="D2947" s="6">
        <v>1</v>
      </c>
      <c r="E2947" s="46" t="str">
        <f t="shared" si="141"/>
        <v>기사임</v>
      </c>
      <c r="F2947" s="81">
        <f>IF(E2947="기사임",(COUNTIF($B$2:B2947,B2947)-COUNTIFS($B$2:B2946,B2947,$E$2:E2946,"")),"")</f>
        <v>49</v>
      </c>
      <c r="G2947" s="46" t="str">
        <f>IF(F2947=1,COUNTIF($F$1:F2947,1),"")</f>
        <v/>
      </c>
      <c r="H2947" s="46">
        <f t="shared" si="142"/>
        <v>0</v>
      </c>
      <c r="I2947" s="46" t="b">
        <f t="shared" ref="I2947:I3010" si="143">AND(H2947=1,F2947&gt;=1,F2947&lt;&gt;"")</f>
        <v>0</v>
      </c>
      <c r="J2947" s="46" t="str">
        <f>IF(I2947=FALSE,"",B2947&amp;"@"&amp;COUNTIFS($B$2:B2947,B2947,$I$2:I2947,TRUE))</f>
        <v/>
      </c>
    </row>
    <row r="2948" spans="1:10">
      <c r="A2948" s="6" t="s">
        <v>1515</v>
      </c>
      <c r="B2948" s="6" t="s">
        <v>1270</v>
      </c>
      <c r="C2948" s="6">
        <v>1</v>
      </c>
      <c r="D2948" s="6">
        <v>1</v>
      </c>
      <c r="E2948" s="46" t="str">
        <f t="shared" si="141"/>
        <v>기사임</v>
      </c>
      <c r="F2948" s="81">
        <f>IF(E2948="기사임",(COUNTIF($B$2:B2948,B2948)-COUNTIFS($B$2:B2947,B2948,$E$2:E2947,"")),"")</f>
        <v>2</v>
      </c>
      <c r="G2948" s="46" t="str">
        <f>IF(F2948=1,COUNTIF($F$1:F2948,1),"")</f>
        <v/>
      </c>
      <c r="H2948" s="46">
        <f t="shared" si="142"/>
        <v>0</v>
      </c>
      <c r="I2948" s="46" t="b">
        <f t="shared" si="143"/>
        <v>0</v>
      </c>
      <c r="J2948" s="46" t="str">
        <f>IF(I2948=FALSE,"",B2948&amp;"@"&amp;COUNTIFS($B$2:B2948,B2948,$I$2:I2948,TRUE))</f>
        <v/>
      </c>
    </row>
    <row r="2949" spans="1:10">
      <c r="A2949" s="6" t="s">
        <v>1515</v>
      </c>
      <c r="B2949" s="6" t="s">
        <v>694</v>
      </c>
      <c r="C2949" s="6">
        <v>1</v>
      </c>
      <c r="D2949" s="6">
        <v>1</v>
      </c>
      <c r="E2949" s="46" t="str">
        <f t="shared" si="141"/>
        <v>기사임</v>
      </c>
      <c r="F2949" s="81">
        <f>IF(E2949="기사임",(COUNTIF($B$2:B2949,B2949)-COUNTIFS($B$2:B2948,B2949,$E$2:E2948,"")),"")</f>
        <v>45</v>
      </c>
      <c r="G2949" s="46" t="str">
        <f>IF(F2949=1,COUNTIF($F$1:F2949,1),"")</f>
        <v/>
      </c>
      <c r="H2949" s="46">
        <f t="shared" si="142"/>
        <v>1</v>
      </c>
      <c r="I2949" s="46" t="b">
        <f t="shared" si="143"/>
        <v>1</v>
      </c>
      <c r="J2949" s="46" t="str">
        <f>IF(I2949=FALSE,"",B2949&amp;"@"&amp;COUNTIFS($B$2:B2949,B2949,$I$2:I2949,TRUE))</f>
        <v>Vietnam@45</v>
      </c>
    </row>
    <row r="2950" spans="1:10">
      <c r="A2950" s="6" t="s">
        <v>1311</v>
      </c>
      <c r="B2950" s="6" t="s">
        <v>681</v>
      </c>
      <c r="C2950" s="6">
        <v>1</v>
      </c>
      <c r="D2950" s="6">
        <v>1</v>
      </c>
      <c r="E2950" s="46" t="str">
        <f t="shared" si="141"/>
        <v>기사임</v>
      </c>
      <c r="F2950" s="81">
        <f>IF(E2950="기사임",(COUNTIF($B$2:B2950,B2950)-COUNTIFS($B$2:B2949,B2950,$E$2:E2949,"")),"")</f>
        <v>77</v>
      </c>
      <c r="G2950" s="46" t="str">
        <f>IF(F2950=1,COUNTIF($F$1:F2950,1),"")</f>
        <v/>
      </c>
      <c r="H2950" s="46">
        <f t="shared" si="142"/>
        <v>0</v>
      </c>
      <c r="I2950" s="46" t="b">
        <f t="shared" si="143"/>
        <v>0</v>
      </c>
      <c r="J2950" s="46" t="str">
        <f>IF(I2950=FALSE,"",B2950&amp;"@"&amp;COUNTIFS($B$2:B2950,B2950,$I$2:I2950,TRUE))</f>
        <v/>
      </c>
    </row>
    <row r="2951" spans="1:10">
      <c r="A2951" s="6" t="s">
        <v>550</v>
      </c>
      <c r="B2951" s="6" t="s">
        <v>688</v>
      </c>
      <c r="C2951" s="6">
        <v>1</v>
      </c>
      <c r="D2951" s="6">
        <v>1</v>
      </c>
      <c r="E2951" s="46" t="str">
        <f t="shared" si="141"/>
        <v>기사임</v>
      </c>
      <c r="F2951" s="81">
        <f>IF(E2951="기사임",(COUNTIF($B$2:B2951,B2951)-COUNTIFS($B$2:B2950,B2951,$E$2:E2950,"")),"")</f>
        <v>99</v>
      </c>
      <c r="G2951" s="46" t="str">
        <f>IF(F2951=1,COUNTIF($F$1:F2951,1),"")</f>
        <v/>
      </c>
      <c r="H2951" s="46">
        <f t="shared" si="142"/>
        <v>0</v>
      </c>
      <c r="I2951" s="46" t="b">
        <f t="shared" si="143"/>
        <v>0</v>
      </c>
      <c r="J2951" s="46" t="str">
        <f>IF(I2951=FALSE,"",B2951&amp;"@"&amp;COUNTIFS($B$2:B2951,B2951,$I$2:I2951,TRUE))</f>
        <v/>
      </c>
    </row>
    <row r="2952" spans="1:10">
      <c r="A2952" s="6" t="s">
        <v>550</v>
      </c>
      <c r="B2952" s="6" t="s">
        <v>675</v>
      </c>
      <c r="C2952" s="6">
        <v>1</v>
      </c>
      <c r="D2952" s="6">
        <v>1</v>
      </c>
      <c r="E2952" s="46" t="str">
        <f t="shared" si="141"/>
        <v>기사임</v>
      </c>
      <c r="F2952" s="81">
        <f>IF(E2952="기사임",(COUNTIF($B$2:B2952,B2952)-COUNTIFS($B$2:B2951,B2952,$E$2:E2951,"")),"")</f>
        <v>260</v>
      </c>
      <c r="G2952" s="46" t="str">
        <f>IF(F2952=1,COUNTIF($F$1:F2952,1),"")</f>
        <v/>
      </c>
      <c r="H2952" s="46">
        <f t="shared" si="142"/>
        <v>1</v>
      </c>
      <c r="I2952" s="46" t="b">
        <f t="shared" si="143"/>
        <v>1</v>
      </c>
      <c r="J2952" s="46" t="str">
        <f>IF(I2952=FALSE,"",B2952&amp;"@"&amp;COUNTIFS($B$2:B2952,B2952,$I$2:I2952,TRUE))</f>
        <v>South Korea@260</v>
      </c>
    </row>
    <row r="2953" spans="1:10">
      <c r="A2953" s="6" t="s">
        <v>2388</v>
      </c>
      <c r="B2953" s="6" t="s">
        <v>677</v>
      </c>
      <c r="C2953" s="6">
        <v>1</v>
      </c>
      <c r="D2953" s="6">
        <v>1</v>
      </c>
      <c r="E2953" s="46" t="str">
        <f t="shared" si="141"/>
        <v>기사임</v>
      </c>
      <c r="F2953" s="81">
        <f>IF(E2953="기사임",(COUNTIF($B$2:B2953,B2953)-COUNTIFS($B$2:B2952,B2953,$E$2:E2952,"")),"")</f>
        <v>200</v>
      </c>
      <c r="G2953" s="46" t="str">
        <f>IF(F2953=1,COUNTIF($F$1:F2953,1),"")</f>
        <v/>
      </c>
      <c r="H2953" s="46">
        <f t="shared" si="142"/>
        <v>0</v>
      </c>
      <c r="I2953" s="46" t="b">
        <f t="shared" si="143"/>
        <v>0</v>
      </c>
      <c r="J2953" s="46" t="str">
        <f>IF(I2953=FALSE,"",B2953&amp;"@"&amp;COUNTIFS($B$2:B2953,B2953,$I$2:I2953,TRUE))</f>
        <v/>
      </c>
    </row>
    <row r="2954" spans="1:10">
      <c r="A2954" s="6" t="s">
        <v>2211</v>
      </c>
      <c r="B2954" s="6" t="s">
        <v>675</v>
      </c>
      <c r="C2954" s="6">
        <v>1</v>
      </c>
      <c r="D2954" s="6">
        <v>1</v>
      </c>
      <c r="E2954" s="46" t="str">
        <f t="shared" si="141"/>
        <v>기사임</v>
      </c>
      <c r="F2954" s="81">
        <f>IF(E2954="기사임",(COUNTIF($B$2:B2954,B2954)-COUNTIFS($B$2:B2953,B2954,$E$2:E2953,"")),"")</f>
        <v>261</v>
      </c>
      <c r="G2954" s="46" t="str">
        <f>IF(F2954=1,COUNTIF($F$1:F2954,1),"")</f>
        <v/>
      </c>
      <c r="H2954" s="46">
        <f t="shared" si="142"/>
        <v>1</v>
      </c>
      <c r="I2954" s="46" t="b">
        <f t="shared" si="143"/>
        <v>1</v>
      </c>
      <c r="J2954" s="46" t="str">
        <f>IF(I2954=FALSE,"",B2954&amp;"@"&amp;COUNTIFS($B$2:B2954,B2954,$I$2:I2954,TRUE))</f>
        <v>South Korea@261</v>
      </c>
    </row>
    <row r="2955" spans="1:10">
      <c r="A2955" s="6" t="s">
        <v>2302</v>
      </c>
      <c r="B2955" s="6" t="s">
        <v>1378</v>
      </c>
      <c r="C2955" s="6">
        <v>1</v>
      </c>
      <c r="D2955" s="6">
        <v>1</v>
      </c>
      <c r="E2955" s="46" t="str">
        <f t="shared" si="141"/>
        <v>기사임</v>
      </c>
      <c r="F2955" s="81">
        <f>IF(E2955="기사임",(COUNTIF($B$2:B2955,B2955)-COUNTIFS($B$2:B2954,B2955,$E$2:E2954,"")),"")</f>
        <v>11</v>
      </c>
      <c r="G2955" s="46" t="str">
        <f>IF(F2955=1,COUNTIF($F$1:F2955,1),"")</f>
        <v/>
      </c>
      <c r="H2955" s="46">
        <f t="shared" si="142"/>
        <v>0</v>
      </c>
      <c r="I2955" s="46" t="b">
        <f t="shared" si="143"/>
        <v>0</v>
      </c>
      <c r="J2955" s="46" t="str">
        <f>IF(I2955=FALSE,"",B2955&amp;"@"&amp;COUNTIFS($B$2:B2955,B2955,$I$2:I2955,TRUE))</f>
        <v/>
      </c>
    </row>
    <row r="2956" spans="1:10">
      <c r="A2956" s="6" t="s">
        <v>593</v>
      </c>
      <c r="B2956" s="6" t="s">
        <v>1629</v>
      </c>
      <c r="C2956" s="6">
        <v>1</v>
      </c>
      <c r="D2956" s="6">
        <v>1</v>
      </c>
      <c r="E2956" s="46" t="str">
        <f t="shared" si="141"/>
        <v>기사임</v>
      </c>
      <c r="F2956" s="81">
        <f>IF(E2956="기사임",(COUNTIF($B$2:B2956,B2956)-COUNTIFS($B$2:B2955,B2956,$E$2:E2955,"")),"")</f>
        <v>1</v>
      </c>
      <c r="G2956" s="46">
        <f>IF(F2956=1,COUNTIF($F$1:F2956,1),"")</f>
        <v>108</v>
      </c>
      <c r="H2956" s="46">
        <f t="shared" si="142"/>
        <v>0</v>
      </c>
      <c r="I2956" s="46" t="b">
        <f t="shared" si="143"/>
        <v>0</v>
      </c>
      <c r="J2956" s="46" t="str">
        <f>IF(I2956=FALSE,"",B2956&amp;"@"&amp;COUNTIFS($B$2:B2956,B2956,$I$2:I2956,TRUE))</f>
        <v/>
      </c>
    </row>
    <row r="2957" spans="1:10">
      <c r="A2957" s="6" t="s">
        <v>593</v>
      </c>
      <c r="B2957" s="6" t="s">
        <v>688</v>
      </c>
      <c r="C2957" s="6">
        <v>1</v>
      </c>
      <c r="D2957" s="6">
        <v>2</v>
      </c>
      <c r="E2957" s="46" t="str">
        <f t="shared" si="141"/>
        <v>기사임</v>
      </c>
      <c r="F2957" s="81">
        <f>IF(E2957="기사임",(COUNTIF($B$2:B2957,B2957)-COUNTIFS($B$2:B2956,B2957,$E$2:E2956,"")),"")</f>
        <v>100</v>
      </c>
      <c r="G2957" s="46" t="str">
        <f>IF(F2957=1,COUNTIF($F$1:F2957,1),"")</f>
        <v/>
      </c>
      <c r="H2957" s="46">
        <f t="shared" si="142"/>
        <v>0</v>
      </c>
      <c r="I2957" s="46" t="b">
        <f t="shared" si="143"/>
        <v>0</v>
      </c>
      <c r="J2957" s="46" t="str">
        <f>IF(I2957=FALSE,"",B2957&amp;"@"&amp;COUNTIFS($B$2:B2957,B2957,$I$2:I2957,TRUE))</f>
        <v/>
      </c>
    </row>
    <row r="2958" spans="1:10">
      <c r="A2958" s="6" t="s">
        <v>646</v>
      </c>
      <c r="B2958" s="6" t="s">
        <v>687</v>
      </c>
      <c r="C2958" s="6">
        <v>1</v>
      </c>
      <c r="D2958" s="6">
        <v>2</v>
      </c>
      <c r="E2958" s="46" t="str">
        <f t="shared" si="141"/>
        <v>기사임</v>
      </c>
      <c r="F2958" s="81">
        <f>IF(E2958="기사임",(COUNTIF($B$2:B2958,B2958)-COUNTIFS($B$2:B2957,B2958,$E$2:E2957,"")),"")</f>
        <v>44</v>
      </c>
      <c r="G2958" s="46" t="str">
        <f>IF(F2958=1,COUNTIF($F$1:F2958,1),"")</f>
        <v/>
      </c>
      <c r="H2958" s="46">
        <f t="shared" si="142"/>
        <v>0</v>
      </c>
      <c r="I2958" s="46" t="b">
        <f t="shared" si="143"/>
        <v>0</v>
      </c>
      <c r="J2958" s="46" t="str">
        <f>IF(I2958=FALSE,"",B2958&amp;"@"&amp;COUNTIFS($B$2:B2958,B2958,$I$2:I2958,TRUE))</f>
        <v/>
      </c>
    </row>
    <row r="2959" spans="1:10">
      <c r="A2959" s="6" t="s">
        <v>1312</v>
      </c>
      <c r="B2959" s="6" t="s">
        <v>689</v>
      </c>
      <c r="C2959" s="6">
        <v>1</v>
      </c>
      <c r="D2959" s="6">
        <v>1</v>
      </c>
      <c r="E2959" s="46" t="str">
        <f t="shared" si="141"/>
        <v>기사임</v>
      </c>
      <c r="F2959" s="81">
        <f>IF(E2959="기사임",(COUNTIF($B$2:B2959,B2959)-COUNTIFS($B$2:B2958,B2959,$E$2:E2958,"")),"")</f>
        <v>38</v>
      </c>
      <c r="G2959" s="46" t="str">
        <f>IF(F2959=1,COUNTIF($F$1:F2959,1),"")</f>
        <v/>
      </c>
      <c r="H2959" s="46">
        <f t="shared" si="142"/>
        <v>0</v>
      </c>
      <c r="I2959" s="46" t="b">
        <f t="shared" si="143"/>
        <v>0</v>
      </c>
      <c r="J2959" s="46" t="str">
        <f>IF(I2959=FALSE,"",B2959&amp;"@"&amp;COUNTIFS($B$2:B2959,B2959,$I$2:I2959,TRUE))</f>
        <v/>
      </c>
    </row>
    <row r="2960" spans="1:10">
      <c r="A2960" s="6" t="s">
        <v>1312</v>
      </c>
      <c r="B2960" s="6" t="s">
        <v>697</v>
      </c>
      <c r="C2960" s="6">
        <v>1</v>
      </c>
      <c r="D2960" s="6">
        <v>1</v>
      </c>
      <c r="E2960" s="46" t="str">
        <f t="shared" si="141"/>
        <v>기사임</v>
      </c>
      <c r="F2960" s="81">
        <f>IF(E2960="기사임",(COUNTIF($B$2:B2960,B2960)-COUNTIFS($B$2:B2959,B2960,$E$2:E2959,"")),"")</f>
        <v>20</v>
      </c>
      <c r="G2960" s="46" t="str">
        <f>IF(F2960=1,COUNTIF($F$1:F2960,1),"")</f>
        <v/>
      </c>
      <c r="H2960" s="46">
        <f t="shared" si="142"/>
        <v>0</v>
      </c>
      <c r="I2960" s="46" t="b">
        <f t="shared" si="143"/>
        <v>0</v>
      </c>
      <c r="J2960" s="46" t="str">
        <f>IF(I2960=FALSE,"",B2960&amp;"@"&amp;COUNTIFS($B$2:B2960,B2960,$I$2:I2960,TRUE))</f>
        <v/>
      </c>
    </row>
    <row r="2961" spans="1:10">
      <c r="A2961" s="6" t="s">
        <v>2068</v>
      </c>
      <c r="B2961" s="6" t="s">
        <v>678</v>
      </c>
      <c r="C2961" s="6">
        <v>1</v>
      </c>
      <c r="D2961" s="6">
        <v>1</v>
      </c>
      <c r="E2961" s="46" t="str">
        <f t="shared" si="141"/>
        <v>기사임</v>
      </c>
      <c r="F2961" s="81">
        <f>IF(E2961="기사임",(COUNTIF($B$2:B2961,B2961)-COUNTIFS($B$2:B2960,B2961,$E$2:E2960,"")),"")</f>
        <v>124</v>
      </c>
      <c r="G2961" s="46" t="str">
        <f>IF(F2961=1,COUNTIF($F$1:F2961,1),"")</f>
        <v/>
      </c>
      <c r="H2961" s="46">
        <f t="shared" si="142"/>
        <v>0</v>
      </c>
      <c r="I2961" s="46" t="b">
        <f t="shared" si="143"/>
        <v>0</v>
      </c>
      <c r="J2961" s="46" t="str">
        <f>IF(I2961=FALSE,"",B2961&amp;"@"&amp;COUNTIFS($B$2:B2961,B2961,$I$2:I2961,TRUE))</f>
        <v/>
      </c>
    </row>
    <row r="2962" spans="1:10">
      <c r="A2962" s="6" t="s">
        <v>2068</v>
      </c>
      <c r="B2962" s="6" t="s">
        <v>675</v>
      </c>
      <c r="C2962" s="6">
        <v>1</v>
      </c>
      <c r="D2962" s="6">
        <v>1</v>
      </c>
      <c r="E2962" s="46" t="str">
        <f t="shared" si="141"/>
        <v>기사임</v>
      </c>
      <c r="F2962" s="81">
        <f>IF(E2962="기사임",(COUNTIF($B$2:B2962,B2962)-COUNTIFS($B$2:B2961,B2962,$E$2:E2961,"")),"")</f>
        <v>262</v>
      </c>
      <c r="G2962" s="46" t="str">
        <f>IF(F2962=1,COUNTIF($F$1:F2962,1),"")</f>
        <v/>
      </c>
      <c r="H2962" s="46">
        <f t="shared" si="142"/>
        <v>1</v>
      </c>
      <c r="I2962" s="46" t="b">
        <f t="shared" si="143"/>
        <v>1</v>
      </c>
      <c r="J2962" s="46" t="str">
        <f>IF(I2962=FALSE,"",B2962&amp;"@"&amp;COUNTIFS($B$2:B2962,B2962,$I$2:I2962,TRUE))</f>
        <v>South Korea@262</v>
      </c>
    </row>
    <row r="2963" spans="1:10">
      <c r="A2963" s="6" t="s">
        <v>2191</v>
      </c>
      <c r="B2963" s="6" t="s">
        <v>684</v>
      </c>
      <c r="C2963" s="6">
        <v>1</v>
      </c>
      <c r="D2963" s="6">
        <v>1</v>
      </c>
      <c r="E2963" s="46" t="str">
        <f t="shared" si="141"/>
        <v>기사임</v>
      </c>
      <c r="F2963" s="81">
        <f>IF(E2963="기사임",(COUNTIF($B$2:B2963,B2963)-COUNTIFS($B$2:B2962,B2963,$E$2:E2962,"")),"")</f>
        <v>47</v>
      </c>
      <c r="G2963" s="46" t="str">
        <f>IF(F2963=1,COUNTIF($F$1:F2963,1),"")</f>
        <v/>
      </c>
      <c r="H2963" s="46">
        <f t="shared" si="142"/>
        <v>1</v>
      </c>
      <c r="I2963" s="46" t="b">
        <f t="shared" si="143"/>
        <v>1</v>
      </c>
      <c r="J2963" s="46" t="str">
        <f>IF(I2963=FALSE,"",B2963&amp;"@"&amp;COUNTIFS($B$2:B2963,B2963,$I$2:I2963,TRUE))</f>
        <v>Malaysia@47</v>
      </c>
    </row>
    <row r="2964" spans="1:10">
      <c r="A2964" s="6" t="s">
        <v>624</v>
      </c>
      <c r="B2964" s="6" t="s">
        <v>692</v>
      </c>
      <c r="C2964" s="6">
        <v>1</v>
      </c>
      <c r="D2964" s="6">
        <v>1</v>
      </c>
      <c r="E2964" s="46" t="str">
        <f t="shared" si="141"/>
        <v>기사임</v>
      </c>
      <c r="F2964" s="81">
        <f>IF(E2964="기사임",(COUNTIF($B$2:B2964,B2964)-COUNTIFS($B$2:B2963,B2964,$E$2:E2963,"")),"")</f>
        <v>16</v>
      </c>
      <c r="G2964" s="46" t="str">
        <f>IF(F2964=1,COUNTIF($F$1:F2964,1),"")</f>
        <v/>
      </c>
      <c r="H2964" s="46">
        <f t="shared" si="142"/>
        <v>0</v>
      </c>
      <c r="I2964" s="46" t="b">
        <f t="shared" si="143"/>
        <v>0</v>
      </c>
      <c r="J2964" s="46" t="str">
        <f>IF(I2964=FALSE,"",B2964&amp;"@"&amp;COUNTIFS($B$2:B2964,B2964,$I$2:I2964,TRUE))</f>
        <v/>
      </c>
    </row>
    <row r="2965" spans="1:10">
      <c r="A2965" s="6" t="s">
        <v>624</v>
      </c>
      <c r="B2965" s="6" t="s">
        <v>677</v>
      </c>
      <c r="C2965" s="6">
        <v>1</v>
      </c>
      <c r="D2965" s="6">
        <v>1</v>
      </c>
      <c r="E2965" s="46" t="str">
        <f t="shared" si="141"/>
        <v>기사임</v>
      </c>
      <c r="F2965" s="81">
        <f>IF(E2965="기사임",(COUNTIF($B$2:B2965,B2965)-COUNTIFS($B$2:B2964,B2965,$E$2:E2964,"")),"")</f>
        <v>201</v>
      </c>
      <c r="G2965" s="46" t="str">
        <f>IF(F2965=1,COUNTIF($F$1:F2965,1),"")</f>
        <v/>
      </c>
      <c r="H2965" s="46">
        <f t="shared" si="142"/>
        <v>0</v>
      </c>
      <c r="I2965" s="46" t="b">
        <f t="shared" si="143"/>
        <v>0</v>
      </c>
      <c r="J2965" s="46" t="str">
        <f>IF(I2965=FALSE,"",B2965&amp;"@"&amp;COUNTIFS($B$2:B2965,B2965,$I$2:I2965,TRUE))</f>
        <v/>
      </c>
    </row>
    <row r="2966" spans="1:10">
      <c r="A2966" s="6" t="s">
        <v>624</v>
      </c>
      <c r="B2966" s="6" t="s">
        <v>680</v>
      </c>
      <c r="C2966" s="6">
        <v>1</v>
      </c>
      <c r="D2966" s="6">
        <v>1</v>
      </c>
      <c r="E2966" s="46" t="str">
        <f t="shared" si="141"/>
        <v>기사임</v>
      </c>
      <c r="F2966" s="81">
        <f>IF(E2966="기사임",(COUNTIF($B$2:B2966,B2966)-COUNTIFS($B$2:B2965,B2966,$E$2:E2965,"")),"")</f>
        <v>157</v>
      </c>
      <c r="G2966" s="46" t="str">
        <f>IF(F2966=1,COUNTIF($F$1:F2966,1),"")</f>
        <v/>
      </c>
      <c r="H2966" s="46">
        <f t="shared" si="142"/>
        <v>0</v>
      </c>
      <c r="I2966" s="46" t="b">
        <f t="shared" si="143"/>
        <v>0</v>
      </c>
      <c r="J2966" s="46" t="str">
        <f>IF(I2966=FALSE,"",B2966&amp;"@"&amp;COUNTIFS($B$2:B2966,B2966,$I$2:I2966,TRUE))</f>
        <v/>
      </c>
    </row>
    <row r="2967" spans="1:10">
      <c r="A2967" s="6" t="s">
        <v>624</v>
      </c>
      <c r="B2967" s="6" t="s">
        <v>694</v>
      </c>
      <c r="C2967" s="6">
        <v>1</v>
      </c>
      <c r="D2967" s="6">
        <v>1</v>
      </c>
      <c r="E2967" s="46" t="str">
        <f t="shared" si="141"/>
        <v>기사임</v>
      </c>
      <c r="F2967" s="81">
        <f>IF(E2967="기사임",(COUNTIF($B$2:B2967,B2967)-COUNTIFS($B$2:B2966,B2967,$E$2:E2966,"")),"")</f>
        <v>46</v>
      </c>
      <c r="G2967" s="46" t="str">
        <f>IF(F2967=1,COUNTIF($F$1:F2967,1),"")</f>
        <v/>
      </c>
      <c r="H2967" s="46">
        <f t="shared" si="142"/>
        <v>1</v>
      </c>
      <c r="I2967" s="46" t="b">
        <f t="shared" si="143"/>
        <v>1</v>
      </c>
      <c r="J2967" s="46" t="str">
        <f>IF(I2967=FALSE,"",B2967&amp;"@"&amp;COUNTIFS($B$2:B2967,B2967,$I$2:I2967,TRUE))</f>
        <v>Vietnam@46</v>
      </c>
    </row>
    <row r="2968" spans="1:10">
      <c r="A2968" s="6" t="s">
        <v>962</v>
      </c>
      <c r="B2968" s="6" t="s">
        <v>689</v>
      </c>
      <c r="C2968" s="6">
        <v>1</v>
      </c>
      <c r="D2968" s="6">
        <v>1</v>
      </c>
      <c r="E2968" s="46" t="str">
        <f t="shared" si="141"/>
        <v>기사임</v>
      </c>
      <c r="F2968" s="81">
        <f>IF(E2968="기사임",(COUNTIF($B$2:B2968,B2968)-COUNTIFS($B$2:B2967,B2968,$E$2:E2967,"")),"")</f>
        <v>39</v>
      </c>
      <c r="G2968" s="46" t="str">
        <f>IF(F2968=1,COUNTIF($F$1:F2968,1),"")</f>
        <v/>
      </c>
      <c r="H2968" s="46">
        <f t="shared" si="142"/>
        <v>0</v>
      </c>
      <c r="I2968" s="46" t="b">
        <f t="shared" si="143"/>
        <v>0</v>
      </c>
      <c r="J2968" s="46" t="str">
        <f>IF(I2968=FALSE,"",B2968&amp;"@"&amp;COUNTIFS($B$2:B2968,B2968,$I$2:I2968,TRUE))</f>
        <v/>
      </c>
    </row>
    <row r="2969" spans="1:10">
      <c r="A2969" s="6" t="s">
        <v>1567</v>
      </c>
      <c r="B2969" s="6" t="s">
        <v>703</v>
      </c>
      <c r="C2969" s="6">
        <v>1</v>
      </c>
      <c r="D2969" s="6">
        <v>1</v>
      </c>
      <c r="E2969" s="46" t="str">
        <f t="shared" si="141"/>
        <v>기사임</v>
      </c>
      <c r="F2969" s="81">
        <f>IF(E2969="기사임",(COUNTIF($B$2:B2969,B2969)-COUNTIFS($B$2:B2968,B2969,$E$2:E2968,"")),"")</f>
        <v>28</v>
      </c>
      <c r="G2969" s="46" t="str">
        <f>IF(F2969=1,COUNTIF($F$1:F2969,1),"")</f>
        <v/>
      </c>
      <c r="H2969" s="46">
        <f t="shared" si="142"/>
        <v>0</v>
      </c>
      <c r="I2969" s="46" t="b">
        <f t="shared" si="143"/>
        <v>0</v>
      </c>
      <c r="J2969" s="46" t="str">
        <f>IF(I2969=FALSE,"",B2969&amp;"@"&amp;COUNTIFS($B$2:B2969,B2969,$I$2:I2969,TRUE))</f>
        <v/>
      </c>
    </row>
    <row r="2970" spans="1:10">
      <c r="A2970" s="6" t="s">
        <v>1569</v>
      </c>
      <c r="B2970" s="6" t="s">
        <v>680</v>
      </c>
      <c r="C2970" s="6">
        <v>1</v>
      </c>
      <c r="D2970" s="6">
        <v>1</v>
      </c>
      <c r="E2970" s="46" t="str">
        <f t="shared" si="141"/>
        <v>기사임</v>
      </c>
      <c r="F2970" s="81">
        <f>IF(E2970="기사임",(COUNTIF($B$2:B2970,B2970)-COUNTIFS($B$2:B2969,B2970,$E$2:E2969,"")),"")</f>
        <v>158</v>
      </c>
      <c r="G2970" s="46" t="str">
        <f>IF(F2970=1,COUNTIF($F$1:F2970,1),"")</f>
        <v/>
      </c>
      <c r="H2970" s="46">
        <f t="shared" si="142"/>
        <v>0</v>
      </c>
      <c r="I2970" s="46" t="b">
        <f t="shared" si="143"/>
        <v>0</v>
      </c>
      <c r="J2970" s="46" t="str">
        <f>IF(I2970=FALSE,"",B2970&amp;"@"&amp;COUNTIFS($B$2:B2970,B2970,$I$2:I2970,TRUE))</f>
        <v/>
      </c>
    </row>
    <row r="2971" spans="1:10">
      <c r="A2971" s="6" t="s">
        <v>1505</v>
      </c>
      <c r="B2971" s="6" t="s">
        <v>685</v>
      </c>
      <c r="C2971" s="6">
        <v>1</v>
      </c>
      <c r="D2971" s="6">
        <v>1</v>
      </c>
      <c r="E2971" s="46" t="str">
        <f t="shared" si="141"/>
        <v>기사임</v>
      </c>
      <c r="F2971" s="81">
        <f>IF(E2971="기사임",(COUNTIF($B$2:B2971,B2971)-COUNTIFS($B$2:B2970,B2971,$E$2:E2970,"")),"")</f>
        <v>65</v>
      </c>
      <c r="G2971" s="46" t="str">
        <f>IF(F2971=1,COUNTIF($F$1:F2971,1),"")</f>
        <v/>
      </c>
      <c r="H2971" s="46">
        <f t="shared" si="142"/>
        <v>0</v>
      </c>
      <c r="I2971" s="46" t="b">
        <f t="shared" si="143"/>
        <v>0</v>
      </c>
      <c r="J2971" s="46" t="str">
        <f>IF(I2971=FALSE,"",B2971&amp;"@"&amp;COUNTIFS($B$2:B2971,B2971,$I$2:I2971,TRUE))</f>
        <v/>
      </c>
    </row>
    <row r="2972" spans="1:10">
      <c r="A2972" s="6" t="s">
        <v>1505</v>
      </c>
      <c r="B2972" s="6" t="s">
        <v>675</v>
      </c>
      <c r="C2972" s="6">
        <v>1</v>
      </c>
      <c r="D2972" s="6">
        <v>1</v>
      </c>
      <c r="E2972" s="46" t="str">
        <f t="shared" si="141"/>
        <v>기사임</v>
      </c>
      <c r="F2972" s="81">
        <f>IF(E2972="기사임",(COUNTIF($B$2:B2972,B2972)-COUNTIFS($B$2:B2971,B2972,$E$2:E2971,"")),"")</f>
        <v>263</v>
      </c>
      <c r="G2972" s="46" t="str">
        <f>IF(F2972=1,COUNTIF($F$1:F2972,1),"")</f>
        <v/>
      </c>
      <c r="H2972" s="46">
        <f t="shared" si="142"/>
        <v>1</v>
      </c>
      <c r="I2972" s="46" t="b">
        <f t="shared" si="143"/>
        <v>1</v>
      </c>
      <c r="J2972" s="46" t="str">
        <f>IF(I2972=FALSE,"",B2972&amp;"@"&amp;COUNTIFS($B$2:B2972,B2972,$I$2:I2972,TRUE))</f>
        <v>South Korea@263</v>
      </c>
    </row>
    <row r="2973" spans="1:10">
      <c r="A2973" s="6" t="s">
        <v>1505</v>
      </c>
      <c r="B2973" s="6" t="s">
        <v>687</v>
      </c>
      <c r="C2973" s="6">
        <v>1</v>
      </c>
      <c r="D2973" s="6">
        <v>1</v>
      </c>
      <c r="E2973" s="46" t="str">
        <f t="shared" si="141"/>
        <v>기사임</v>
      </c>
      <c r="F2973" s="81">
        <f>IF(E2973="기사임",(COUNTIF($B$2:B2973,B2973)-COUNTIFS($B$2:B2972,B2973,$E$2:E2972,"")),"")</f>
        <v>45</v>
      </c>
      <c r="G2973" s="46" t="str">
        <f>IF(F2973=1,COUNTIF($F$1:F2973,1),"")</f>
        <v/>
      </c>
      <c r="H2973" s="46">
        <f t="shared" si="142"/>
        <v>0</v>
      </c>
      <c r="I2973" s="46" t="b">
        <f t="shared" si="143"/>
        <v>0</v>
      </c>
      <c r="J2973" s="46" t="str">
        <f>IF(I2973=FALSE,"",B2973&amp;"@"&amp;COUNTIFS($B$2:B2973,B2973,$I$2:I2973,TRUE))</f>
        <v/>
      </c>
    </row>
    <row r="2974" spans="1:10">
      <c r="A2974" s="6" t="s">
        <v>573</v>
      </c>
      <c r="B2974" s="6" t="s">
        <v>681</v>
      </c>
      <c r="C2974" s="6">
        <v>1</v>
      </c>
      <c r="D2974" s="6">
        <v>1</v>
      </c>
      <c r="E2974" s="46" t="str">
        <f t="shared" si="141"/>
        <v>기사임</v>
      </c>
      <c r="F2974" s="81">
        <f>IF(E2974="기사임",(COUNTIF($B$2:B2974,B2974)-COUNTIFS($B$2:B2973,B2974,$E$2:E2973,"")),"")</f>
        <v>78</v>
      </c>
      <c r="G2974" s="46" t="str">
        <f>IF(F2974=1,COUNTIF($F$1:F2974,1),"")</f>
        <v/>
      </c>
      <c r="H2974" s="46">
        <f t="shared" si="142"/>
        <v>0</v>
      </c>
      <c r="I2974" s="46" t="b">
        <f t="shared" si="143"/>
        <v>0</v>
      </c>
      <c r="J2974" s="46" t="str">
        <f>IF(I2974=FALSE,"",B2974&amp;"@"&amp;COUNTIFS($B$2:B2974,B2974,$I$2:I2974,TRUE))</f>
        <v/>
      </c>
    </row>
    <row r="2975" spans="1:10">
      <c r="A2975" s="6" t="s">
        <v>573</v>
      </c>
      <c r="B2975" s="6" t="s">
        <v>726</v>
      </c>
      <c r="C2975" s="6">
        <v>1</v>
      </c>
      <c r="D2975" s="6">
        <v>1</v>
      </c>
      <c r="E2975" s="46" t="str">
        <f t="shared" si="141"/>
        <v>기사임</v>
      </c>
      <c r="F2975" s="81">
        <f>IF(E2975="기사임",(COUNTIF($B$2:B2975,B2975)-COUNTIFS($B$2:B2974,B2975,$E$2:E2974,"")),"")</f>
        <v>2</v>
      </c>
      <c r="G2975" s="46" t="str">
        <f>IF(F2975=1,COUNTIF($F$1:F2975,1),"")</f>
        <v/>
      </c>
      <c r="H2975" s="46">
        <f t="shared" si="142"/>
        <v>0</v>
      </c>
      <c r="I2975" s="46" t="b">
        <f t="shared" si="143"/>
        <v>0</v>
      </c>
      <c r="J2975" s="46" t="str">
        <f>IF(I2975=FALSE,"",B2975&amp;"@"&amp;COUNTIFS($B$2:B2975,B2975,$I$2:I2975,TRUE))</f>
        <v/>
      </c>
    </row>
    <row r="2976" spans="1:10">
      <c r="A2976" s="6" t="s">
        <v>573</v>
      </c>
      <c r="B2976" s="6" t="s">
        <v>678</v>
      </c>
      <c r="C2976" s="6">
        <v>1</v>
      </c>
      <c r="D2976" s="6">
        <v>1</v>
      </c>
      <c r="E2976" s="46" t="str">
        <f t="shared" si="141"/>
        <v>기사임</v>
      </c>
      <c r="F2976" s="81">
        <f>IF(E2976="기사임",(COUNTIF($B$2:B2976,B2976)-COUNTIFS($B$2:B2975,B2976,$E$2:E2975,"")),"")</f>
        <v>125</v>
      </c>
      <c r="G2976" s="46" t="str">
        <f>IF(F2976=1,COUNTIF($F$1:F2976,1),"")</f>
        <v/>
      </c>
      <c r="H2976" s="46">
        <f t="shared" si="142"/>
        <v>0</v>
      </c>
      <c r="I2976" s="46" t="b">
        <f t="shared" si="143"/>
        <v>0</v>
      </c>
      <c r="J2976" s="46" t="str">
        <f>IF(I2976=FALSE,"",B2976&amp;"@"&amp;COUNTIFS($B$2:B2976,B2976,$I$2:I2976,TRUE))</f>
        <v/>
      </c>
    </row>
    <row r="2977" spans="1:10">
      <c r="A2977" s="6" t="s">
        <v>573</v>
      </c>
      <c r="B2977" s="6" t="s">
        <v>1696</v>
      </c>
      <c r="C2977" s="6">
        <v>1</v>
      </c>
      <c r="D2977" s="6">
        <v>1</v>
      </c>
      <c r="E2977" s="46" t="str">
        <f t="shared" si="141"/>
        <v>기사임</v>
      </c>
      <c r="F2977" s="81">
        <f>IF(E2977="기사임",(COUNTIF($B$2:B2977,B2977)-COUNTIFS($B$2:B2976,B2977,$E$2:E2976,"")),"")</f>
        <v>13</v>
      </c>
      <c r="G2977" s="46" t="str">
        <f>IF(F2977=1,COUNTIF($F$1:F2977,1),"")</f>
        <v/>
      </c>
      <c r="H2977" s="46">
        <f t="shared" si="142"/>
        <v>0</v>
      </c>
      <c r="I2977" s="46" t="b">
        <f t="shared" si="143"/>
        <v>0</v>
      </c>
      <c r="J2977" s="46" t="str">
        <f>IF(I2977=FALSE,"",B2977&amp;"@"&amp;COUNTIFS($B$2:B2977,B2977,$I$2:I2977,TRUE))</f>
        <v/>
      </c>
    </row>
    <row r="2978" spans="1:10">
      <c r="A2978" s="6" t="s">
        <v>963</v>
      </c>
      <c r="B2978" s="6" t="s">
        <v>681</v>
      </c>
      <c r="C2978" s="6">
        <v>1</v>
      </c>
      <c r="D2978" s="6">
        <v>1</v>
      </c>
      <c r="E2978" s="46" t="str">
        <f t="shared" si="141"/>
        <v>기사임</v>
      </c>
      <c r="F2978" s="81">
        <f>IF(E2978="기사임",(COUNTIF($B$2:B2978,B2978)-COUNTIFS($B$2:B2977,B2978,$E$2:E2977,"")),"")</f>
        <v>79</v>
      </c>
      <c r="G2978" s="46" t="str">
        <f>IF(F2978=1,COUNTIF($F$1:F2978,1),"")</f>
        <v/>
      </c>
      <c r="H2978" s="46">
        <f t="shared" si="142"/>
        <v>0</v>
      </c>
      <c r="I2978" s="46" t="b">
        <f t="shared" si="143"/>
        <v>0</v>
      </c>
      <c r="J2978" s="46" t="str">
        <f>IF(I2978=FALSE,"",B2978&amp;"@"&amp;COUNTIFS($B$2:B2978,B2978,$I$2:I2978,TRUE))</f>
        <v/>
      </c>
    </row>
    <row r="2979" spans="1:10">
      <c r="A2979" s="6" t="s">
        <v>963</v>
      </c>
      <c r="B2979" s="6" t="s">
        <v>680</v>
      </c>
      <c r="C2979" s="6">
        <v>1</v>
      </c>
      <c r="D2979" s="6">
        <v>1</v>
      </c>
      <c r="E2979" s="46" t="str">
        <f t="shared" si="141"/>
        <v>기사임</v>
      </c>
      <c r="F2979" s="81">
        <f>IF(E2979="기사임",(COUNTIF($B$2:B2979,B2979)-COUNTIFS($B$2:B2978,B2979,$E$2:E2978,"")),"")</f>
        <v>159</v>
      </c>
      <c r="G2979" s="46" t="str">
        <f>IF(F2979=1,COUNTIF($F$1:F2979,1),"")</f>
        <v/>
      </c>
      <c r="H2979" s="46">
        <f t="shared" si="142"/>
        <v>0</v>
      </c>
      <c r="I2979" s="46" t="b">
        <f t="shared" si="143"/>
        <v>0</v>
      </c>
      <c r="J2979" s="46" t="str">
        <f>IF(I2979=FALSE,"",B2979&amp;"@"&amp;COUNTIFS($B$2:B2979,B2979,$I$2:I2979,TRUE))</f>
        <v/>
      </c>
    </row>
    <row r="2980" spans="1:10">
      <c r="A2980" s="6" t="s">
        <v>2303</v>
      </c>
      <c r="B2980" s="6" t="s">
        <v>691</v>
      </c>
      <c r="C2980" s="6">
        <v>1</v>
      </c>
      <c r="D2980" s="6">
        <v>1</v>
      </c>
      <c r="E2980" s="46" t="str">
        <f t="shared" si="141"/>
        <v>기사임</v>
      </c>
      <c r="F2980" s="81">
        <f>IF(E2980="기사임",(COUNTIF($B$2:B2980,B2980)-COUNTIFS($B$2:B2979,B2980,$E$2:E2979,"")),"")</f>
        <v>43</v>
      </c>
      <c r="G2980" s="46" t="str">
        <f>IF(F2980=1,COUNTIF($F$1:F2980,1),"")</f>
        <v/>
      </c>
      <c r="H2980" s="46">
        <f t="shared" si="142"/>
        <v>0</v>
      </c>
      <c r="I2980" s="46" t="b">
        <f t="shared" si="143"/>
        <v>0</v>
      </c>
      <c r="J2980" s="46" t="str">
        <f>IF(I2980=FALSE,"",B2980&amp;"@"&amp;COUNTIFS($B$2:B2980,B2980,$I$2:I2980,TRUE))</f>
        <v/>
      </c>
    </row>
    <row r="2981" spans="1:10">
      <c r="A2981" s="6" t="s">
        <v>2303</v>
      </c>
      <c r="B2981" s="6" t="s">
        <v>680</v>
      </c>
      <c r="C2981" s="6">
        <v>1</v>
      </c>
      <c r="D2981" s="6">
        <v>1</v>
      </c>
      <c r="E2981" s="46" t="str">
        <f t="shared" si="141"/>
        <v>기사임</v>
      </c>
      <c r="F2981" s="81">
        <f>IF(E2981="기사임",(COUNTIF($B$2:B2981,B2981)-COUNTIFS($B$2:B2980,B2981,$E$2:E2980,"")),"")</f>
        <v>160</v>
      </c>
      <c r="G2981" s="46" t="str">
        <f>IF(F2981=1,COUNTIF($F$1:F2981,1),"")</f>
        <v/>
      </c>
      <c r="H2981" s="46">
        <f t="shared" si="142"/>
        <v>0</v>
      </c>
      <c r="I2981" s="46" t="b">
        <f t="shared" si="143"/>
        <v>0</v>
      </c>
      <c r="J2981" s="46" t="str">
        <f>IF(I2981=FALSE,"",B2981&amp;"@"&amp;COUNTIFS($B$2:B2981,B2981,$I$2:I2981,TRUE))</f>
        <v/>
      </c>
    </row>
    <row r="2982" spans="1:10">
      <c r="A2982" s="6" t="s">
        <v>2303</v>
      </c>
      <c r="B2982" s="6" t="s">
        <v>709</v>
      </c>
      <c r="C2982" s="6">
        <v>1</v>
      </c>
      <c r="D2982" s="6">
        <v>1</v>
      </c>
      <c r="E2982" s="46" t="str">
        <f t="shared" si="141"/>
        <v>기사임</v>
      </c>
      <c r="F2982" s="81">
        <f>IF(E2982="기사임",(COUNTIF($B$2:B2982,B2982)-COUNTIFS($B$2:B2981,B2982,$E$2:E2981,"")),"")</f>
        <v>19</v>
      </c>
      <c r="G2982" s="46" t="str">
        <f>IF(F2982=1,COUNTIF($F$1:F2982,1),"")</f>
        <v/>
      </c>
      <c r="H2982" s="46">
        <f t="shared" si="142"/>
        <v>0</v>
      </c>
      <c r="I2982" s="46" t="b">
        <f t="shared" si="143"/>
        <v>0</v>
      </c>
      <c r="J2982" s="46" t="str">
        <f>IF(I2982=FALSE,"",B2982&amp;"@"&amp;COUNTIFS($B$2:B2982,B2982,$I$2:I2982,TRUE))</f>
        <v/>
      </c>
    </row>
    <row r="2983" spans="1:10">
      <c r="A2983" s="6" t="s">
        <v>2389</v>
      </c>
      <c r="B2983" s="6" t="s">
        <v>688</v>
      </c>
      <c r="C2983" s="6">
        <v>1</v>
      </c>
      <c r="D2983" s="6">
        <v>1</v>
      </c>
      <c r="E2983" s="46" t="str">
        <f t="shared" si="141"/>
        <v>기사임</v>
      </c>
      <c r="F2983" s="81">
        <f>IF(E2983="기사임",(COUNTIF($B$2:B2983,B2983)-COUNTIFS($B$2:B2982,B2983,$E$2:E2982,"")),"")</f>
        <v>101</v>
      </c>
      <c r="G2983" s="46" t="str">
        <f>IF(F2983=1,COUNTIF($F$1:F2983,1),"")</f>
        <v/>
      </c>
      <c r="H2983" s="46">
        <f t="shared" si="142"/>
        <v>0</v>
      </c>
      <c r="I2983" s="46" t="b">
        <f t="shared" si="143"/>
        <v>0</v>
      </c>
      <c r="J2983" s="46" t="str">
        <f>IF(I2983=FALSE,"",B2983&amp;"@"&amp;COUNTIFS($B$2:B2983,B2983,$I$2:I2983,TRUE))</f>
        <v/>
      </c>
    </row>
    <row r="2984" spans="1:10">
      <c r="A2984" s="6" t="s">
        <v>1502</v>
      </c>
      <c r="B2984" s="6" t="s">
        <v>680</v>
      </c>
      <c r="C2984" s="6">
        <v>1</v>
      </c>
      <c r="D2984" s="6">
        <v>1</v>
      </c>
      <c r="E2984" s="46" t="str">
        <f t="shared" si="141"/>
        <v>기사임</v>
      </c>
      <c r="F2984" s="81">
        <f>IF(E2984="기사임",(COUNTIF($B$2:B2984,B2984)-COUNTIFS($B$2:B2983,B2984,$E$2:E2983,"")),"")</f>
        <v>161</v>
      </c>
      <c r="G2984" s="46" t="str">
        <f>IF(F2984=1,COUNTIF($F$1:F2984,1),"")</f>
        <v/>
      </c>
      <c r="H2984" s="46">
        <f t="shared" si="142"/>
        <v>0</v>
      </c>
      <c r="I2984" s="46" t="b">
        <f t="shared" si="143"/>
        <v>0</v>
      </c>
      <c r="J2984" s="46" t="str">
        <f>IF(I2984=FALSE,"",B2984&amp;"@"&amp;COUNTIFS($B$2:B2984,B2984,$I$2:I2984,TRUE))</f>
        <v/>
      </c>
    </row>
    <row r="2985" spans="1:10">
      <c r="A2985" s="6" t="s">
        <v>1502</v>
      </c>
      <c r="B2985" s="6" t="s">
        <v>703</v>
      </c>
      <c r="C2985" s="6">
        <v>1</v>
      </c>
      <c r="D2985" s="6">
        <v>1</v>
      </c>
      <c r="E2985" s="46" t="str">
        <f t="shared" si="141"/>
        <v>기사임</v>
      </c>
      <c r="F2985" s="81">
        <f>IF(E2985="기사임",(COUNTIF($B$2:B2985,B2985)-COUNTIFS($B$2:B2984,B2985,$E$2:E2984,"")),"")</f>
        <v>29</v>
      </c>
      <c r="G2985" s="46" t="str">
        <f>IF(F2985=1,COUNTIF($F$1:F2985,1),"")</f>
        <v/>
      </c>
      <c r="H2985" s="46">
        <f t="shared" si="142"/>
        <v>0</v>
      </c>
      <c r="I2985" s="46" t="b">
        <f t="shared" si="143"/>
        <v>0</v>
      </c>
      <c r="J2985" s="46" t="str">
        <f>IF(I2985=FALSE,"",B2985&amp;"@"&amp;COUNTIFS($B$2:B2985,B2985,$I$2:I2985,TRUE))</f>
        <v/>
      </c>
    </row>
    <row r="2986" spans="1:10">
      <c r="A2986" s="6" t="s">
        <v>1502</v>
      </c>
      <c r="B2986" s="6" t="s">
        <v>690</v>
      </c>
      <c r="C2986" s="6">
        <v>1</v>
      </c>
      <c r="D2986" s="6">
        <v>1</v>
      </c>
      <c r="E2986" s="46" t="str">
        <f t="shared" si="141"/>
        <v>기사임</v>
      </c>
      <c r="F2986" s="81">
        <f>IF(E2986="기사임",(COUNTIF($B$2:B2986,B2986)-COUNTIFS($B$2:B2985,B2986,$E$2:E2985,"")),"")</f>
        <v>111</v>
      </c>
      <c r="G2986" s="46" t="str">
        <f>IF(F2986=1,COUNTIF($F$1:F2986,1),"")</f>
        <v/>
      </c>
      <c r="H2986" s="46">
        <f t="shared" si="142"/>
        <v>0</v>
      </c>
      <c r="I2986" s="46" t="b">
        <f t="shared" si="143"/>
        <v>0</v>
      </c>
      <c r="J2986" s="46" t="str">
        <f>IF(I2986=FALSE,"",B2986&amp;"@"&amp;COUNTIFS($B$2:B2986,B2986,$I$2:I2986,TRUE))</f>
        <v/>
      </c>
    </row>
    <row r="2987" spans="1:10">
      <c r="A2987" s="6" t="s">
        <v>1258</v>
      </c>
      <c r="B2987" s="6" t="s">
        <v>677</v>
      </c>
      <c r="C2987" s="6">
        <v>1</v>
      </c>
      <c r="D2987" s="6">
        <v>1</v>
      </c>
      <c r="E2987" s="46" t="str">
        <f t="shared" si="141"/>
        <v>기사임</v>
      </c>
      <c r="F2987" s="81">
        <f>IF(E2987="기사임",(COUNTIF($B$2:B2987,B2987)-COUNTIFS($B$2:B2986,B2987,$E$2:E2986,"")),"")</f>
        <v>202</v>
      </c>
      <c r="G2987" s="46" t="str">
        <f>IF(F2987=1,COUNTIF($F$1:F2987,1),"")</f>
        <v/>
      </c>
      <c r="H2987" s="46">
        <f t="shared" si="142"/>
        <v>0</v>
      </c>
      <c r="I2987" s="46" t="b">
        <f t="shared" si="143"/>
        <v>0</v>
      </c>
      <c r="J2987" s="46" t="str">
        <f>IF(I2987=FALSE,"",B2987&amp;"@"&amp;COUNTIFS($B$2:B2987,B2987,$I$2:I2987,TRUE))</f>
        <v/>
      </c>
    </row>
    <row r="2988" spans="1:10">
      <c r="A2988" s="6" t="s">
        <v>1258</v>
      </c>
      <c r="B2988" s="6" t="s">
        <v>678</v>
      </c>
      <c r="C2988" s="6">
        <v>1</v>
      </c>
      <c r="D2988" s="6">
        <v>1</v>
      </c>
      <c r="E2988" s="46" t="str">
        <f t="shared" si="141"/>
        <v>기사임</v>
      </c>
      <c r="F2988" s="81">
        <f>IF(E2988="기사임",(COUNTIF($B$2:B2988,B2988)-COUNTIFS($B$2:B2987,B2988,$E$2:E2987,"")),"")</f>
        <v>126</v>
      </c>
      <c r="G2988" s="46" t="str">
        <f>IF(F2988=1,COUNTIF($F$1:F2988,1),"")</f>
        <v/>
      </c>
      <c r="H2988" s="46">
        <f t="shared" si="142"/>
        <v>0</v>
      </c>
      <c r="I2988" s="46" t="b">
        <f t="shared" si="143"/>
        <v>0</v>
      </c>
      <c r="J2988" s="46" t="str">
        <f>IF(I2988=FALSE,"",B2988&amp;"@"&amp;COUNTIFS($B$2:B2988,B2988,$I$2:I2988,TRUE))</f>
        <v/>
      </c>
    </row>
    <row r="2989" spans="1:10">
      <c r="A2989" s="6" t="s">
        <v>1258</v>
      </c>
      <c r="B2989" s="6" t="s">
        <v>708</v>
      </c>
      <c r="C2989" s="6">
        <v>1</v>
      </c>
      <c r="D2989" s="6">
        <v>1</v>
      </c>
      <c r="E2989" s="46" t="str">
        <f t="shared" si="141"/>
        <v>기사임</v>
      </c>
      <c r="F2989" s="81">
        <f>IF(E2989="기사임",(COUNTIF($B$2:B2989,B2989)-COUNTIFS($B$2:B2988,B2989,$E$2:E2988,"")),"")</f>
        <v>17</v>
      </c>
      <c r="G2989" s="46" t="str">
        <f>IF(F2989=1,COUNTIF($F$1:F2989,1),"")</f>
        <v/>
      </c>
      <c r="H2989" s="46">
        <f t="shared" si="142"/>
        <v>0</v>
      </c>
      <c r="I2989" s="46" t="b">
        <f t="shared" si="143"/>
        <v>0</v>
      </c>
      <c r="J2989" s="46" t="str">
        <f>IF(I2989=FALSE,"",B2989&amp;"@"&amp;COUNTIFS($B$2:B2989,B2989,$I$2:I2989,TRUE))</f>
        <v/>
      </c>
    </row>
    <row r="2990" spans="1:10">
      <c r="A2990" s="6" t="s">
        <v>1258</v>
      </c>
      <c r="B2990" s="6" t="s">
        <v>675</v>
      </c>
      <c r="C2990" s="6">
        <v>1</v>
      </c>
      <c r="D2990" s="6">
        <v>1</v>
      </c>
      <c r="E2990" s="46" t="str">
        <f t="shared" si="141"/>
        <v>기사임</v>
      </c>
      <c r="F2990" s="81">
        <f>IF(E2990="기사임",(COUNTIF($B$2:B2990,B2990)-COUNTIFS($B$2:B2989,B2990,$E$2:E2989,"")),"")</f>
        <v>264</v>
      </c>
      <c r="G2990" s="46" t="str">
        <f>IF(F2990=1,COUNTIF($F$1:F2990,1),"")</f>
        <v/>
      </c>
      <c r="H2990" s="46">
        <f t="shared" si="142"/>
        <v>1</v>
      </c>
      <c r="I2990" s="46" t="b">
        <f t="shared" si="143"/>
        <v>1</v>
      </c>
      <c r="J2990" s="46" t="str">
        <f>IF(I2990=FALSE,"",B2990&amp;"@"&amp;COUNTIFS($B$2:B2990,B2990,$I$2:I2990,TRUE))</f>
        <v>South Korea@264</v>
      </c>
    </row>
    <row r="2991" spans="1:10">
      <c r="A2991" s="6" t="s">
        <v>2390</v>
      </c>
      <c r="B2991" s="6" t="s">
        <v>675</v>
      </c>
      <c r="C2991" s="6">
        <v>1</v>
      </c>
      <c r="D2991" s="6">
        <v>1</v>
      </c>
      <c r="E2991" s="46" t="str">
        <f t="shared" si="141"/>
        <v>기사임</v>
      </c>
      <c r="F2991" s="81">
        <f>IF(E2991="기사임",(COUNTIF($B$2:B2991,B2991)-COUNTIFS($B$2:B2990,B2991,$E$2:E2990,"")),"")</f>
        <v>265</v>
      </c>
      <c r="G2991" s="46" t="str">
        <f>IF(F2991=1,COUNTIF($F$1:F2991,1),"")</f>
        <v/>
      </c>
      <c r="H2991" s="46">
        <f t="shared" si="142"/>
        <v>1</v>
      </c>
      <c r="I2991" s="46" t="b">
        <f t="shared" si="143"/>
        <v>1</v>
      </c>
      <c r="J2991" s="46" t="str">
        <f>IF(I2991=FALSE,"",B2991&amp;"@"&amp;COUNTIFS($B$2:B2991,B2991,$I$2:I2991,TRUE))</f>
        <v>South Korea@265</v>
      </c>
    </row>
    <row r="2992" spans="1:10">
      <c r="A2992" s="6" t="s">
        <v>609</v>
      </c>
      <c r="B2992" s="6" t="s">
        <v>692</v>
      </c>
      <c r="C2992" s="6">
        <v>1</v>
      </c>
      <c r="D2992" s="6">
        <v>1</v>
      </c>
      <c r="E2992" s="46" t="str">
        <f t="shared" si="141"/>
        <v>기사임</v>
      </c>
      <c r="F2992" s="81">
        <f>IF(E2992="기사임",(COUNTIF($B$2:B2992,B2992)-COUNTIFS($B$2:B2991,B2992,$E$2:E2991,"")),"")</f>
        <v>17</v>
      </c>
      <c r="G2992" s="46" t="str">
        <f>IF(F2992=1,COUNTIF($F$1:F2992,1),"")</f>
        <v/>
      </c>
      <c r="H2992" s="46">
        <f t="shared" si="142"/>
        <v>0</v>
      </c>
      <c r="I2992" s="46" t="b">
        <f t="shared" si="143"/>
        <v>0</v>
      </c>
      <c r="J2992" s="46" t="str">
        <f>IF(I2992=FALSE,"",B2992&amp;"@"&amp;COUNTIFS($B$2:B2992,B2992,$I$2:I2992,TRUE))</f>
        <v/>
      </c>
    </row>
    <row r="2993" spans="1:10">
      <c r="A2993" s="6" t="s">
        <v>609</v>
      </c>
      <c r="B2993" s="6" t="s">
        <v>719</v>
      </c>
      <c r="C2993" s="6">
        <v>1</v>
      </c>
      <c r="D2993" s="6">
        <v>1</v>
      </c>
      <c r="E2993" s="46" t="str">
        <f t="shared" si="141"/>
        <v>기사임</v>
      </c>
      <c r="F2993" s="81">
        <f>IF(E2993="기사임",(COUNTIF($B$2:B2993,B2993)-COUNTIFS($B$2:B2992,B2993,$E$2:E2992,"")),"")</f>
        <v>7</v>
      </c>
      <c r="G2993" s="46" t="str">
        <f>IF(F2993=1,COUNTIF($F$1:F2993,1),"")</f>
        <v/>
      </c>
      <c r="H2993" s="46">
        <f t="shared" si="142"/>
        <v>0</v>
      </c>
      <c r="I2993" s="46" t="b">
        <f t="shared" si="143"/>
        <v>0</v>
      </c>
      <c r="J2993" s="46" t="str">
        <f>IF(I2993=FALSE,"",B2993&amp;"@"&amp;COUNTIFS($B$2:B2993,B2993,$I$2:I2993,TRUE))</f>
        <v/>
      </c>
    </row>
    <row r="2994" spans="1:10">
      <c r="A2994" s="6" t="s">
        <v>609</v>
      </c>
      <c r="B2994" s="6" t="s">
        <v>689</v>
      </c>
      <c r="C2994" s="6">
        <v>1</v>
      </c>
      <c r="D2994" s="6">
        <v>1</v>
      </c>
      <c r="E2994" s="46" t="str">
        <f t="shared" si="141"/>
        <v>기사임</v>
      </c>
      <c r="F2994" s="81">
        <f>IF(E2994="기사임",(COUNTIF($B$2:B2994,B2994)-COUNTIFS($B$2:B2993,B2994,$E$2:E2993,"")),"")</f>
        <v>40</v>
      </c>
      <c r="G2994" s="46" t="str">
        <f>IF(F2994=1,COUNTIF($F$1:F2994,1),"")</f>
        <v/>
      </c>
      <c r="H2994" s="46">
        <f t="shared" si="142"/>
        <v>0</v>
      </c>
      <c r="I2994" s="46" t="b">
        <f t="shared" si="143"/>
        <v>0</v>
      </c>
      <c r="J2994" s="46" t="str">
        <f>IF(I2994=FALSE,"",B2994&amp;"@"&amp;COUNTIFS($B$2:B2994,B2994,$I$2:I2994,TRUE))</f>
        <v/>
      </c>
    </row>
    <row r="2995" spans="1:10">
      <c r="A2995" s="6" t="s">
        <v>600</v>
      </c>
      <c r="B2995" s="6" t="s">
        <v>678</v>
      </c>
      <c r="C2995" s="6">
        <v>1</v>
      </c>
      <c r="D2995" s="6">
        <v>1</v>
      </c>
      <c r="E2995" s="46" t="str">
        <f t="shared" si="141"/>
        <v>기사임</v>
      </c>
      <c r="F2995" s="81">
        <f>IF(E2995="기사임",(COUNTIF($B$2:B2995,B2995)-COUNTIFS($B$2:B2994,B2995,$E$2:E2994,"")),"")</f>
        <v>127</v>
      </c>
      <c r="G2995" s="46" t="str">
        <f>IF(F2995=1,COUNTIF($F$1:F2995,1),"")</f>
        <v/>
      </c>
      <c r="H2995" s="46">
        <f t="shared" si="142"/>
        <v>0</v>
      </c>
      <c r="I2995" s="46" t="b">
        <f t="shared" si="143"/>
        <v>0</v>
      </c>
      <c r="J2995" s="46" t="str">
        <f>IF(I2995=FALSE,"",B2995&amp;"@"&amp;COUNTIFS($B$2:B2995,B2995,$I$2:I2995,TRUE))</f>
        <v/>
      </c>
    </row>
    <row r="2996" spans="1:10">
      <c r="A2996" s="6" t="s">
        <v>600</v>
      </c>
      <c r="B2996" s="6" t="s">
        <v>675</v>
      </c>
      <c r="C2996" s="6">
        <v>1</v>
      </c>
      <c r="D2996" s="6">
        <v>1</v>
      </c>
      <c r="E2996" s="46" t="str">
        <f t="shared" si="141"/>
        <v>기사임</v>
      </c>
      <c r="F2996" s="81">
        <f>IF(E2996="기사임",(COUNTIF($B$2:B2996,B2996)-COUNTIFS($B$2:B2995,B2996,$E$2:E2995,"")),"")</f>
        <v>266</v>
      </c>
      <c r="G2996" s="46" t="str">
        <f>IF(F2996=1,COUNTIF($F$1:F2996,1),"")</f>
        <v/>
      </c>
      <c r="H2996" s="46">
        <f t="shared" si="142"/>
        <v>1</v>
      </c>
      <c r="I2996" s="46" t="b">
        <f t="shared" si="143"/>
        <v>1</v>
      </c>
      <c r="J2996" s="46" t="str">
        <f>IF(I2996=FALSE,"",B2996&amp;"@"&amp;COUNTIFS($B$2:B2996,B2996,$I$2:I2996,TRUE))</f>
        <v>South Korea@266</v>
      </c>
    </row>
    <row r="2997" spans="1:10">
      <c r="A2997" s="6" t="s">
        <v>474</v>
      </c>
      <c r="B2997" s="6" t="s">
        <v>688</v>
      </c>
      <c r="C2997" s="6">
        <v>1</v>
      </c>
      <c r="D2997" s="6">
        <v>1</v>
      </c>
      <c r="E2997" s="46" t="str">
        <f t="shared" si="141"/>
        <v>기사임</v>
      </c>
      <c r="F2997" s="81">
        <f>IF(E2997="기사임",(COUNTIF($B$2:B2997,B2997)-COUNTIFS($B$2:B2996,B2997,$E$2:E2996,"")),"")</f>
        <v>102</v>
      </c>
      <c r="G2997" s="46" t="str">
        <f>IF(F2997=1,COUNTIF($F$1:F2997,1),"")</f>
        <v/>
      </c>
      <c r="H2997" s="46">
        <f t="shared" si="142"/>
        <v>0</v>
      </c>
      <c r="I2997" s="46" t="b">
        <f t="shared" si="143"/>
        <v>0</v>
      </c>
      <c r="J2997" s="46" t="str">
        <f>IF(I2997=FALSE,"",B2997&amp;"@"&amp;COUNTIFS($B$2:B2997,B2997,$I$2:I2997,TRUE))</f>
        <v/>
      </c>
    </row>
    <row r="2998" spans="1:10">
      <c r="A2998" s="6" t="s">
        <v>474</v>
      </c>
      <c r="B2998" s="6" t="s">
        <v>694</v>
      </c>
      <c r="C2998" s="6">
        <v>1</v>
      </c>
      <c r="D2998" s="6">
        <v>1</v>
      </c>
      <c r="E2998" s="46" t="str">
        <f t="shared" si="141"/>
        <v>기사임</v>
      </c>
      <c r="F2998" s="81">
        <f>IF(E2998="기사임",(COUNTIF($B$2:B2998,B2998)-COUNTIFS($B$2:B2997,B2998,$E$2:E2997,"")),"")</f>
        <v>47</v>
      </c>
      <c r="G2998" s="46" t="str">
        <f>IF(F2998=1,COUNTIF($F$1:F2998,1),"")</f>
        <v/>
      </c>
      <c r="H2998" s="46">
        <f t="shared" si="142"/>
        <v>1</v>
      </c>
      <c r="I2998" s="46" t="b">
        <f t="shared" si="143"/>
        <v>1</v>
      </c>
      <c r="J2998" s="46" t="str">
        <f>IF(I2998=FALSE,"",B2998&amp;"@"&amp;COUNTIFS($B$2:B2998,B2998,$I$2:I2998,TRUE))</f>
        <v>Vietnam@47</v>
      </c>
    </row>
    <row r="2999" spans="1:10">
      <c r="A2999" s="6" t="s">
        <v>2056</v>
      </c>
      <c r="B2999" s="6" t="s">
        <v>690</v>
      </c>
      <c r="C2999" s="6">
        <v>1</v>
      </c>
      <c r="D2999" s="6">
        <v>1</v>
      </c>
      <c r="E2999" s="46" t="str">
        <f t="shared" si="141"/>
        <v>기사임</v>
      </c>
      <c r="F2999" s="81">
        <f>IF(E2999="기사임",(COUNTIF($B$2:B2999,B2999)-COUNTIFS($B$2:B2998,B2999,$E$2:E2998,"")),"")</f>
        <v>112</v>
      </c>
      <c r="G2999" s="46" t="str">
        <f>IF(F2999=1,COUNTIF($F$1:F2999,1),"")</f>
        <v/>
      </c>
      <c r="H2999" s="46">
        <f t="shared" si="142"/>
        <v>0</v>
      </c>
      <c r="I2999" s="46" t="b">
        <f t="shared" si="143"/>
        <v>0</v>
      </c>
      <c r="J2999" s="46" t="str">
        <f>IF(I2999=FALSE,"",B2999&amp;"@"&amp;COUNTIFS($B$2:B2999,B2999,$I$2:I2999,TRUE))</f>
        <v/>
      </c>
    </row>
    <row r="3000" spans="1:10">
      <c r="A3000" s="6" t="s">
        <v>1444</v>
      </c>
      <c r="B3000" s="6" t="s">
        <v>685</v>
      </c>
      <c r="C3000" s="6">
        <v>1</v>
      </c>
      <c r="D3000" s="6">
        <v>1</v>
      </c>
      <c r="E3000" s="46" t="str">
        <f t="shared" si="141"/>
        <v>기사임</v>
      </c>
      <c r="F3000" s="81">
        <f>IF(E3000="기사임",(COUNTIF($B$2:B3000,B3000)-COUNTIFS($B$2:B2999,B3000,$E$2:E2999,"")),"")</f>
        <v>66</v>
      </c>
      <c r="G3000" s="46" t="str">
        <f>IF(F3000=1,COUNTIF($F$1:F3000,1),"")</f>
        <v/>
      </c>
      <c r="H3000" s="46">
        <f t="shared" si="142"/>
        <v>0</v>
      </c>
      <c r="I3000" s="46" t="b">
        <f t="shared" si="143"/>
        <v>0</v>
      </c>
      <c r="J3000" s="46" t="str">
        <f>IF(I3000=FALSE,"",B3000&amp;"@"&amp;COUNTIFS($B$2:B3000,B3000,$I$2:I3000,TRUE))</f>
        <v/>
      </c>
    </row>
    <row r="3001" spans="1:10">
      <c r="A3001" s="6" t="s">
        <v>1444</v>
      </c>
      <c r="B3001" s="6" t="s">
        <v>677</v>
      </c>
      <c r="C3001" s="6">
        <v>1</v>
      </c>
      <c r="D3001" s="6">
        <v>1</v>
      </c>
      <c r="E3001" s="46" t="str">
        <f t="shared" si="141"/>
        <v>기사임</v>
      </c>
      <c r="F3001" s="81">
        <f>IF(E3001="기사임",(COUNTIF($B$2:B3001,B3001)-COUNTIFS($B$2:B3000,B3001,$E$2:E3000,"")),"")</f>
        <v>203</v>
      </c>
      <c r="G3001" s="46" t="str">
        <f>IF(F3001=1,COUNTIF($F$1:F3001,1),"")</f>
        <v/>
      </c>
      <c r="H3001" s="46">
        <f t="shared" si="142"/>
        <v>0</v>
      </c>
      <c r="I3001" s="46" t="b">
        <f t="shared" si="143"/>
        <v>0</v>
      </c>
      <c r="J3001" s="46" t="str">
        <f>IF(I3001=FALSE,"",B3001&amp;"@"&amp;COUNTIFS($B$2:B3001,B3001,$I$2:I3001,TRUE))</f>
        <v/>
      </c>
    </row>
    <row r="3002" spans="1:10">
      <c r="A3002" s="6" t="s">
        <v>1444</v>
      </c>
      <c r="B3002" s="6" t="s">
        <v>682</v>
      </c>
      <c r="C3002" s="6">
        <v>1</v>
      </c>
      <c r="D3002" s="6">
        <v>1</v>
      </c>
      <c r="E3002" s="46" t="str">
        <f t="shared" si="141"/>
        <v>기사임</v>
      </c>
      <c r="F3002" s="81">
        <f>IF(E3002="기사임",(COUNTIF($B$2:B3002,B3002)-COUNTIFS($B$2:B3001,B3002,$E$2:E3001,"")),"")</f>
        <v>62</v>
      </c>
      <c r="G3002" s="46" t="str">
        <f>IF(F3002=1,COUNTIF($F$1:F3002,1),"")</f>
        <v/>
      </c>
      <c r="H3002" s="46">
        <f t="shared" si="142"/>
        <v>0</v>
      </c>
      <c r="I3002" s="46" t="b">
        <f t="shared" si="143"/>
        <v>0</v>
      </c>
      <c r="J3002" s="46" t="str">
        <f>IF(I3002=FALSE,"",B3002&amp;"@"&amp;COUNTIFS($B$2:B3002,B3002,$I$2:I3002,TRUE))</f>
        <v/>
      </c>
    </row>
    <row r="3003" spans="1:10">
      <c r="A3003" s="6" t="s">
        <v>1444</v>
      </c>
      <c r="B3003" s="6" t="s">
        <v>1696</v>
      </c>
      <c r="C3003" s="6">
        <v>1</v>
      </c>
      <c r="D3003" s="6">
        <v>1</v>
      </c>
      <c r="E3003" s="46" t="str">
        <f t="shared" si="141"/>
        <v>기사임</v>
      </c>
      <c r="F3003" s="81">
        <f>IF(E3003="기사임",(COUNTIF($B$2:B3003,B3003)-COUNTIFS($B$2:B3002,B3003,$E$2:E3002,"")),"")</f>
        <v>14</v>
      </c>
      <c r="G3003" s="46" t="str">
        <f>IF(F3003=1,COUNTIF($F$1:F3003,1),"")</f>
        <v/>
      </c>
      <c r="H3003" s="46">
        <f t="shared" si="142"/>
        <v>0</v>
      </c>
      <c r="I3003" s="46" t="b">
        <f t="shared" si="143"/>
        <v>0</v>
      </c>
      <c r="J3003" s="46" t="str">
        <f>IF(I3003=FALSE,"",B3003&amp;"@"&amp;COUNTIFS($B$2:B3003,B3003,$I$2:I3003,TRUE))</f>
        <v/>
      </c>
    </row>
    <row r="3004" spans="1:10">
      <c r="A3004" s="6" t="s">
        <v>1444</v>
      </c>
      <c r="B3004" s="6" t="s">
        <v>684</v>
      </c>
      <c r="C3004" s="6">
        <v>1</v>
      </c>
      <c r="D3004" s="6">
        <v>1</v>
      </c>
      <c r="E3004" s="46" t="str">
        <f t="shared" si="141"/>
        <v>기사임</v>
      </c>
      <c r="F3004" s="81">
        <f>IF(E3004="기사임",(COUNTIF($B$2:B3004,B3004)-COUNTIFS($B$2:B3003,B3004,$E$2:E3003,"")),"")</f>
        <v>48</v>
      </c>
      <c r="G3004" s="46" t="str">
        <f>IF(F3004=1,COUNTIF($F$1:F3004,1),"")</f>
        <v/>
      </c>
      <c r="H3004" s="46">
        <f t="shared" si="142"/>
        <v>1</v>
      </c>
      <c r="I3004" s="46" t="b">
        <f t="shared" si="143"/>
        <v>1</v>
      </c>
      <c r="J3004" s="46" t="str">
        <f>IF(I3004=FALSE,"",B3004&amp;"@"&amp;COUNTIFS($B$2:B3004,B3004,$I$2:I3004,TRUE))</f>
        <v>Malaysia@48</v>
      </c>
    </row>
    <row r="3005" spans="1:10">
      <c r="A3005" s="6" t="s">
        <v>562</v>
      </c>
      <c r="B3005" s="6" t="s">
        <v>678</v>
      </c>
      <c r="C3005" s="6">
        <v>1</v>
      </c>
      <c r="D3005" s="6">
        <v>2</v>
      </c>
      <c r="E3005" s="46" t="str">
        <f t="shared" si="141"/>
        <v>기사임</v>
      </c>
      <c r="F3005" s="81">
        <f>IF(E3005="기사임",(COUNTIF($B$2:B3005,B3005)-COUNTIFS($B$2:B3004,B3005,$E$2:E3004,"")),"")</f>
        <v>128</v>
      </c>
      <c r="G3005" s="46" t="str">
        <f>IF(F3005=1,COUNTIF($F$1:F3005,1),"")</f>
        <v/>
      </c>
      <c r="H3005" s="46">
        <f t="shared" si="142"/>
        <v>0</v>
      </c>
      <c r="I3005" s="46" t="b">
        <f t="shared" si="143"/>
        <v>0</v>
      </c>
      <c r="J3005" s="46" t="str">
        <f>IF(I3005=FALSE,"",B3005&amp;"@"&amp;COUNTIFS($B$2:B3005,B3005,$I$2:I3005,TRUE))</f>
        <v/>
      </c>
    </row>
    <row r="3006" spans="1:10">
      <c r="A3006" s="6" t="s">
        <v>582</v>
      </c>
      <c r="B3006" s="6" t="s">
        <v>675</v>
      </c>
      <c r="C3006" s="6">
        <v>1</v>
      </c>
      <c r="D3006" s="6">
        <v>2</v>
      </c>
      <c r="E3006" s="46" t="str">
        <f t="shared" si="141"/>
        <v>기사임</v>
      </c>
      <c r="F3006" s="81">
        <f>IF(E3006="기사임",(COUNTIF($B$2:B3006,B3006)-COUNTIFS($B$2:B3005,B3006,$E$2:E3005,"")),"")</f>
        <v>267</v>
      </c>
      <c r="G3006" s="46" t="str">
        <f>IF(F3006=1,COUNTIF($F$1:F3006,1),"")</f>
        <v/>
      </c>
      <c r="H3006" s="46">
        <f t="shared" si="142"/>
        <v>1</v>
      </c>
      <c r="I3006" s="46" t="b">
        <f t="shared" si="143"/>
        <v>1</v>
      </c>
      <c r="J3006" s="46" t="str">
        <f>IF(I3006=FALSE,"",B3006&amp;"@"&amp;COUNTIFS($B$2:B3006,B3006,$I$2:I3006,TRUE))</f>
        <v>South Korea@267</v>
      </c>
    </row>
    <row r="3007" spans="1:10">
      <c r="A3007" s="6" t="s">
        <v>574</v>
      </c>
      <c r="B3007" s="6" t="s">
        <v>689</v>
      </c>
      <c r="C3007" s="6">
        <v>1</v>
      </c>
      <c r="D3007" s="6">
        <v>1</v>
      </c>
      <c r="E3007" s="46" t="str">
        <f t="shared" si="141"/>
        <v>기사임</v>
      </c>
      <c r="F3007" s="81">
        <f>IF(E3007="기사임",(COUNTIF($B$2:B3007,B3007)-COUNTIFS($B$2:B3006,B3007,$E$2:E3006,"")),"")</f>
        <v>41</v>
      </c>
      <c r="G3007" s="46" t="str">
        <f>IF(F3007=1,COUNTIF($F$1:F3007,1),"")</f>
        <v/>
      </c>
      <c r="H3007" s="46">
        <f t="shared" si="142"/>
        <v>0</v>
      </c>
      <c r="I3007" s="46" t="b">
        <f t="shared" si="143"/>
        <v>0</v>
      </c>
      <c r="J3007" s="46" t="str">
        <f>IF(I3007=FALSE,"",B3007&amp;"@"&amp;COUNTIFS($B$2:B3007,B3007,$I$2:I3007,TRUE))</f>
        <v/>
      </c>
    </row>
    <row r="3008" spans="1:10">
      <c r="A3008" s="6" t="s">
        <v>574</v>
      </c>
      <c r="B3008" s="6" t="s">
        <v>1571</v>
      </c>
      <c r="C3008" s="6">
        <v>1</v>
      </c>
      <c r="D3008" s="6">
        <v>1</v>
      </c>
      <c r="E3008" s="46" t="str">
        <f t="shared" si="141"/>
        <v>기사임</v>
      </c>
      <c r="F3008" s="81">
        <f>IF(E3008="기사임",(COUNTIF($B$2:B3008,B3008)-COUNTIFS($B$2:B3007,B3008,$E$2:E3007,"")),"")</f>
        <v>2</v>
      </c>
      <c r="G3008" s="46" t="str">
        <f>IF(F3008=1,COUNTIF($F$1:F3008,1),"")</f>
        <v/>
      </c>
      <c r="H3008" s="46">
        <f t="shared" si="142"/>
        <v>0</v>
      </c>
      <c r="I3008" s="46" t="b">
        <f t="shared" si="143"/>
        <v>0</v>
      </c>
      <c r="J3008" s="46" t="str">
        <f>IF(I3008=FALSE,"",B3008&amp;"@"&amp;COUNTIFS($B$2:B3008,B3008,$I$2:I3008,TRUE))</f>
        <v/>
      </c>
    </row>
    <row r="3009" spans="1:10">
      <c r="A3009" s="6" t="s">
        <v>2049</v>
      </c>
      <c r="B3009" s="6" t="s">
        <v>688</v>
      </c>
      <c r="C3009" s="6">
        <v>1</v>
      </c>
      <c r="D3009" s="6">
        <v>2</v>
      </c>
      <c r="E3009" s="46" t="str">
        <f t="shared" si="141"/>
        <v>기사임</v>
      </c>
      <c r="F3009" s="81">
        <f>IF(E3009="기사임",(COUNTIF($B$2:B3009,B3009)-COUNTIFS($B$2:B3008,B3009,$E$2:E3008,"")),"")</f>
        <v>103</v>
      </c>
      <c r="G3009" s="46" t="str">
        <f>IF(F3009=1,COUNTIF($F$1:F3009,1),"")</f>
        <v/>
      </c>
      <c r="H3009" s="46">
        <f t="shared" si="142"/>
        <v>0</v>
      </c>
      <c r="I3009" s="46" t="b">
        <f t="shared" si="143"/>
        <v>0</v>
      </c>
      <c r="J3009" s="46" t="str">
        <f>IF(I3009=FALSE,"",B3009&amp;"@"&amp;COUNTIFS($B$2:B3009,B3009,$I$2:I3009,TRUE))</f>
        <v/>
      </c>
    </row>
    <row r="3010" spans="1:10">
      <c r="A3010" s="6" t="s">
        <v>2049</v>
      </c>
      <c r="B3010" s="6" t="s">
        <v>687</v>
      </c>
      <c r="C3010" s="6">
        <v>1</v>
      </c>
      <c r="D3010" s="6">
        <v>1</v>
      </c>
      <c r="E3010" s="46" t="str">
        <f t="shared" ref="E3010:E3073" si="144">IF(AND(LEFT(A3010,17)="/global/archives/",ISNUMBER(_xlfn.NUMBERVALUE(MID(A3010,18,1))),ISERROR(FIND("ckattempt",A3010)),ISERROR(FIND("preview",A3010))),"기사임","")</f>
        <v>기사임</v>
      </c>
      <c r="F3010" s="81">
        <f>IF(E3010="기사임",(COUNTIF($B$2:B3010,B3010)-COUNTIFS($B$2:B3009,B3010,$E$2:E3009,"")),"")</f>
        <v>46</v>
      </c>
      <c r="G3010" s="46" t="str">
        <f>IF(F3010=1,COUNTIF($F$1:F3010,1),"")</f>
        <v/>
      </c>
      <c r="H3010" s="46">
        <f t="shared" ref="H3010:H3073" si="145">COUNTIF($L$2:$L$4,B3010)</f>
        <v>0</v>
      </c>
      <c r="I3010" s="46" t="b">
        <f t="shared" si="143"/>
        <v>0</v>
      </c>
      <c r="J3010" s="46" t="str">
        <f>IF(I3010=FALSE,"",B3010&amp;"@"&amp;COUNTIFS($B$2:B3010,B3010,$I$2:I3010,TRUE))</f>
        <v/>
      </c>
    </row>
    <row r="3011" spans="1:10">
      <c r="A3011" s="6" t="s">
        <v>2049</v>
      </c>
      <c r="B3011" s="6" t="s">
        <v>690</v>
      </c>
      <c r="C3011" s="6">
        <v>1</v>
      </c>
      <c r="D3011" s="6">
        <v>1</v>
      </c>
      <c r="E3011" s="46" t="str">
        <f t="shared" si="144"/>
        <v>기사임</v>
      </c>
      <c r="F3011" s="81">
        <f>IF(E3011="기사임",(COUNTIF($B$2:B3011,B3011)-COUNTIFS($B$2:B3010,B3011,$E$2:E3010,"")),"")</f>
        <v>113</v>
      </c>
      <c r="G3011" s="46" t="str">
        <f>IF(F3011=1,COUNTIF($F$1:F3011,1),"")</f>
        <v/>
      </c>
      <c r="H3011" s="46">
        <f t="shared" si="145"/>
        <v>0</v>
      </c>
      <c r="I3011" s="46" t="b">
        <f t="shared" ref="I3011:I3074" si="146">AND(H3011=1,F3011&gt;=1,F3011&lt;&gt;"")</f>
        <v>0</v>
      </c>
      <c r="J3011" s="46" t="str">
        <f>IF(I3011=FALSE,"",B3011&amp;"@"&amp;COUNTIFS($B$2:B3011,B3011,$I$2:I3011,TRUE))</f>
        <v/>
      </c>
    </row>
    <row r="3012" spans="1:10">
      <c r="A3012" s="6" t="s">
        <v>522</v>
      </c>
      <c r="B3012" s="6" t="s">
        <v>721</v>
      </c>
      <c r="C3012" s="6">
        <v>1</v>
      </c>
      <c r="D3012" s="6">
        <v>1</v>
      </c>
      <c r="E3012" s="46" t="str">
        <f t="shared" si="144"/>
        <v>기사임</v>
      </c>
      <c r="F3012" s="81">
        <f>IF(E3012="기사임",(COUNTIF($B$2:B3012,B3012)-COUNTIFS($B$2:B3011,B3012,$E$2:E3011,"")),"")</f>
        <v>25</v>
      </c>
      <c r="G3012" s="46" t="str">
        <f>IF(F3012=1,COUNTIF($F$1:F3012,1),"")</f>
        <v/>
      </c>
      <c r="H3012" s="46">
        <f t="shared" si="145"/>
        <v>0</v>
      </c>
      <c r="I3012" s="46" t="b">
        <f t="shared" si="146"/>
        <v>0</v>
      </c>
      <c r="J3012" s="46" t="str">
        <f>IF(I3012=FALSE,"",B3012&amp;"@"&amp;COUNTIFS($B$2:B3012,B3012,$I$2:I3012,TRUE))</f>
        <v/>
      </c>
    </row>
    <row r="3013" spans="1:10">
      <c r="A3013" s="6" t="s">
        <v>522</v>
      </c>
      <c r="B3013" s="6" t="s">
        <v>683</v>
      </c>
      <c r="C3013" s="6">
        <v>1</v>
      </c>
      <c r="D3013" s="6">
        <v>1</v>
      </c>
      <c r="E3013" s="46" t="str">
        <f t="shared" si="144"/>
        <v>기사임</v>
      </c>
      <c r="F3013" s="81">
        <f>IF(E3013="기사임",(COUNTIF($B$2:B3013,B3013)-COUNTIFS($B$2:B3012,B3013,$E$2:E3012,"")),"")</f>
        <v>57</v>
      </c>
      <c r="G3013" s="46" t="str">
        <f>IF(F3013=1,COUNTIF($F$1:F3013,1),"")</f>
        <v/>
      </c>
      <c r="H3013" s="46">
        <f t="shared" si="145"/>
        <v>0</v>
      </c>
      <c r="I3013" s="46" t="b">
        <f t="shared" si="146"/>
        <v>0</v>
      </c>
      <c r="J3013" s="46" t="str">
        <f>IF(I3013=FALSE,"",B3013&amp;"@"&amp;COUNTIFS($B$2:B3013,B3013,$I$2:I3013,TRUE))</f>
        <v/>
      </c>
    </row>
    <row r="3014" spans="1:10">
      <c r="A3014" s="6" t="s">
        <v>522</v>
      </c>
      <c r="B3014" s="6" t="s">
        <v>731</v>
      </c>
      <c r="C3014" s="6">
        <v>1</v>
      </c>
      <c r="D3014" s="6">
        <v>1</v>
      </c>
      <c r="E3014" s="46" t="str">
        <f t="shared" si="144"/>
        <v>기사임</v>
      </c>
      <c r="F3014" s="81">
        <f>IF(E3014="기사임",(COUNTIF($B$2:B3014,B3014)-COUNTIFS($B$2:B3013,B3014,$E$2:E3013,"")),"")</f>
        <v>9</v>
      </c>
      <c r="G3014" s="46" t="str">
        <f>IF(F3014=1,COUNTIF($F$1:F3014,1),"")</f>
        <v/>
      </c>
      <c r="H3014" s="46">
        <f t="shared" si="145"/>
        <v>0</v>
      </c>
      <c r="I3014" s="46" t="b">
        <f t="shared" si="146"/>
        <v>0</v>
      </c>
      <c r="J3014" s="46" t="str">
        <f>IF(I3014=FALSE,"",B3014&amp;"@"&amp;COUNTIFS($B$2:B3014,B3014,$I$2:I3014,TRUE))</f>
        <v/>
      </c>
    </row>
    <row r="3015" spans="1:10">
      <c r="A3015" s="6" t="s">
        <v>522</v>
      </c>
      <c r="B3015" s="6" t="s">
        <v>704</v>
      </c>
      <c r="C3015" s="6">
        <v>1</v>
      </c>
      <c r="D3015" s="6">
        <v>1</v>
      </c>
      <c r="E3015" s="46" t="str">
        <f t="shared" si="144"/>
        <v>기사임</v>
      </c>
      <c r="F3015" s="81">
        <f>IF(E3015="기사임",(COUNTIF($B$2:B3015,B3015)-COUNTIFS($B$2:B3014,B3015,$E$2:E3014,"")),"")</f>
        <v>22</v>
      </c>
      <c r="G3015" s="46" t="str">
        <f>IF(F3015=1,COUNTIF($F$1:F3015,1),"")</f>
        <v/>
      </c>
      <c r="H3015" s="46">
        <f t="shared" si="145"/>
        <v>0</v>
      </c>
      <c r="I3015" s="46" t="b">
        <f t="shared" si="146"/>
        <v>0</v>
      </c>
      <c r="J3015" s="46" t="str">
        <f>IF(I3015=FALSE,"",B3015&amp;"@"&amp;COUNTIFS($B$2:B3015,B3015,$I$2:I3015,TRUE))</f>
        <v/>
      </c>
    </row>
    <row r="3016" spans="1:10">
      <c r="A3016" s="6" t="s">
        <v>522</v>
      </c>
      <c r="B3016" s="6" t="s">
        <v>688</v>
      </c>
      <c r="C3016" s="6">
        <v>1</v>
      </c>
      <c r="D3016" s="6">
        <v>1</v>
      </c>
      <c r="E3016" s="46" t="str">
        <f t="shared" si="144"/>
        <v>기사임</v>
      </c>
      <c r="F3016" s="81">
        <f>IF(E3016="기사임",(COUNTIF($B$2:B3016,B3016)-COUNTIFS($B$2:B3015,B3016,$E$2:E3015,"")),"")</f>
        <v>104</v>
      </c>
      <c r="G3016" s="46" t="str">
        <f>IF(F3016=1,COUNTIF($F$1:F3016,1),"")</f>
        <v/>
      </c>
      <c r="H3016" s="46">
        <f t="shared" si="145"/>
        <v>0</v>
      </c>
      <c r="I3016" s="46" t="b">
        <f t="shared" si="146"/>
        <v>0</v>
      </c>
      <c r="J3016" s="46" t="str">
        <f>IF(I3016=FALSE,"",B3016&amp;"@"&amp;COUNTIFS($B$2:B3016,B3016,$I$2:I3016,TRUE))</f>
        <v/>
      </c>
    </row>
    <row r="3017" spans="1:10">
      <c r="A3017" s="6" t="s">
        <v>522</v>
      </c>
      <c r="B3017" s="6" t="s">
        <v>678</v>
      </c>
      <c r="C3017" s="6">
        <v>1</v>
      </c>
      <c r="D3017" s="6">
        <v>1</v>
      </c>
      <c r="E3017" s="46" t="str">
        <f t="shared" si="144"/>
        <v>기사임</v>
      </c>
      <c r="F3017" s="81">
        <f>IF(E3017="기사임",(COUNTIF($B$2:B3017,B3017)-COUNTIFS($B$2:B3016,B3017,$E$2:E3016,"")),"")</f>
        <v>129</v>
      </c>
      <c r="G3017" s="46" t="str">
        <f>IF(F3017=1,COUNTIF($F$1:F3017,1),"")</f>
        <v/>
      </c>
      <c r="H3017" s="46">
        <f t="shared" si="145"/>
        <v>0</v>
      </c>
      <c r="I3017" s="46" t="b">
        <f t="shared" si="146"/>
        <v>0</v>
      </c>
      <c r="J3017" s="46" t="str">
        <f>IF(I3017=FALSE,"",B3017&amp;"@"&amp;COUNTIFS($B$2:B3017,B3017,$I$2:I3017,TRUE))</f>
        <v/>
      </c>
    </row>
    <row r="3018" spans="1:10">
      <c r="A3018" s="6" t="s">
        <v>522</v>
      </c>
      <c r="B3018" s="6" t="s">
        <v>700</v>
      </c>
      <c r="C3018" s="6">
        <v>1</v>
      </c>
      <c r="D3018" s="6">
        <v>1</v>
      </c>
      <c r="E3018" s="46" t="str">
        <f t="shared" si="144"/>
        <v>기사임</v>
      </c>
      <c r="F3018" s="81">
        <f>IF(E3018="기사임",(COUNTIF($B$2:B3018,B3018)-COUNTIFS($B$2:B3017,B3018,$E$2:E3017,"")),"")</f>
        <v>37</v>
      </c>
      <c r="G3018" s="46" t="str">
        <f>IF(F3018=1,COUNTIF($F$1:F3018,1),"")</f>
        <v/>
      </c>
      <c r="H3018" s="46">
        <f t="shared" si="145"/>
        <v>0</v>
      </c>
      <c r="I3018" s="46" t="b">
        <f t="shared" si="146"/>
        <v>0</v>
      </c>
      <c r="J3018" s="46" t="str">
        <f>IF(I3018=FALSE,"",B3018&amp;"@"&amp;COUNTIFS($B$2:B3018,B3018,$I$2:I3018,TRUE))</f>
        <v/>
      </c>
    </row>
    <row r="3019" spans="1:10">
      <c r="A3019" s="6" t="s">
        <v>522</v>
      </c>
      <c r="B3019" s="6" t="s">
        <v>730</v>
      </c>
      <c r="C3019" s="6">
        <v>1</v>
      </c>
      <c r="D3019" s="6">
        <v>1</v>
      </c>
      <c r="E3019" s="46" t="str">
        <f t="shared" si="144"/>
        <v>기사임</v>
      </c>
      <c r="F3019" s="81">
        <f>IF(E3019="기사임",(COUNTIF($B$2:B3019,B3019)-COUNTIFS($B$2:B3018,B3019,$E$2:E3018,"")),"")</f>
        <v>7</v>
      </c>
      <c r="G3019" s="46" t="str">
        <f>IF(F3019=1,COUNTIF($F$1:F3019,1),"")</f>
        <v/>
      </c>
      <c r="H3019" s="46">
        <f t="shared" si="145"/>
        <v>0</v>
      </c>
      <c r="I3019" s="46" t="b">
        <f t="shared" si="146"/>
        <v>0</v>
      </c>
      <c r="J3019" s="46" t="str">
        <f>IF(I3019=FALSE,"",B3019&amp;"@"&amp;COUNTIFS($B$2:B3019,B3019,$I$2:I3019,TRUE))</f>
        <v/>
      </c>
    </row>
    <row r="3020" spans="1:10">
      <c r="A3020" s="6" t="s">
        <v>522</v>
      </c>
      <c r="B3020" s="6" t="s">
        <v>712</v>
      </c>
      <c r="C3020" s="6">
        <v>1</v>
      </c>
      <c r="D3020" s="6">
        <v>1</v>
      </c>
      <c r="E3020" s="46" t="str">
        <f t="shared" si="144"/>
        <v>기사임</v>
      </c>
      <c r="F3020" s="81">
        <f>IF(E3020="기사임",(COUNTIF($B$2:B3020,B3020)-COUNTIFS($B$2:B3019,B3020,$E$2:E3019,"")),"")</f>
        <v>23</v>
      </c>
      <c r="G3020" s="46" t="str">
        <f>IF(F3020=1,COUNTIF($F$1:F3020,1),"")</f>
        <v/>
      </c>
      <c r="H3020" s="46">
        <f t="shared" si="145"/>
        <v>0</v>
      </c>
      <c r="I3020" s="46" t="b">
        <f t="shared" si="146"/>
        <v>0</v>
      </c>
      <c r="J3020" s="46" t="str">
        <f>IF(I3020=FALSE,"",B3020&amp;"@"&amp;COUNTIFS($B$2:B3020,B3020,$I$2:I3020,TRUE))</f>
        <v/>
      </c>
    </row>
    <row r="3021" spans="1:10">
      <c r="A3021" s="6" t="s">
        <v>522</v>
      </c>
      <c r="B3021" s="6" t="s">
        <v>1270</v>
      </c>
      <c r="C3021" s="6">
        <v>1</v>
      </c>
      <c r="D3021" s="6">
        <v>1</v>
      </c>
      <c r="E3021" s="46" t="str">
        <f t="shared" si="144"/>
        <v>기사임</v>
      </c>
      <c r="F3021" s="81">
        <f>IF(E3021="기사임",(COUNTIF($B$2:B3021,B3021)-COUNTIFS($B$2:B3020,B3021,$E$2:E3020,"")),"")</f>
        <v>3</v>
      </c>
      <c r="G3021" s="46" t="str">
        <f>IF(F3021=1,COUNTIF($F$1:F3021,1),"")</f>
        <v/>
      </c>
      <c r="H3021" s="46">
        <f t="shared" si="145"/>
        <v>0</v>
      </c>
      <c r="I3021" s="46" t="b">
        <f t="shared" si="146"/>
        <v>0</v>
      </c>
      <c r="J3021" s="46" t="str">
        <f>IF(I3021=FALSE,"",B3021&amp;"@"&amp;COUNTIFS($B$2:B3021,B3021,$I$2:I3021,TRUE))</f>
        <v/>
      </c>
    </row>
    <row r="3022" spans="1:10">
      <c r="A3022" s="6" t="s">
        <v>522</v>
      </c>
      <c r="B3022" s="6" t="s">
        <v>690</v>
      </c>
      <c r="C3022" s="6">
        <v>1</v>
      </c>
      <c r="D3022" s="6">
        <v>1</v>
      </c>
      <c r="E3022" s="46" t="str">
        <f t="shared" si="144"/>
        <v>기사임</v>
      </c>
      <c r="F3022" s="81">
        <f>IF(E3022="기사임",(COUNTIF($B$2:B3022,B3022)-COUNTIFS($B$2:B3021,B3022,$E$2:E3021,"")),"")</f>
        <v>114</v>
      </c>
      <c r="G3022" s="46" t="str">
        <f>IF(F3022=1,COUNTIF($F$1:F3022,1),"")</f>
        <v/>
      </c>
      <c r="H3022" s="46">
        <f t="shared" si="145"/>
        <v>0</v>
      </c>
      <c r="I3022" s="46" t="b">
        <f t="shared" si="146"/>
        <v>0</v>
      </c>
      <c r="J3022" s="46" t="str">
        <f>IF(I3022=FALSE,"",B3022&amp;"@"&amp;COUNTIFS($B$2:B3022,B3022,$I$2:I3022,TRUE))</f>
        <v/>
      </c>
    </row>
    <row r="3023" spans="1:10">
      <c r="A3023" s="6" t="s">
        <v>2391</v>
      </c>
      <c r="B3023" s="6" t="s">
        <v>698</v>
      </c>
      <c r="C3023" s="6">
        <v>1</v>
      </c>
      <c r="D3023" s="6">
        <v>1</v>
      </c>
      <c r="E3023" s="46" t="str">
        <f t="shared" si="144"/>
        <v>기사임</v>
      </c>
      <c r="F3023" s="81">
        <f>IF(E3023="기사임",(COUNTIF($B$2:B3023,B3023)-COUNTIFS($B$2:B3022,B3023,$E$2:E3022,"")),"")</f>
        <v>54</v>
      </c>
      <c r="G3023" s="46" t="str">
        <f>IF(F3023=1,COUNTIF($F$1:F3023,1),"")</f>
        <v/>
      </c>
      <c r="H3023" s="46">
        <f t="shared" si="145"/>
        <v>0</v>
      </c>
      <c r="I3023" s="46" t="b">
        <f t="shared" si="146"/>
        <v>0</v>
      </c>
      <c r="J3023" s="46" t="str">
        <f>IF(I3023=FALSE,"",B3023&amp;"@"&amp;COUNTIFS($B$2:B3023,B3023,$I$2:I3023,TRUE))</f>
        <v/>
      </c>
    </row>
    <row r="3024" spans="1:10">
      <c r="A3024" s="6" t="s">
        <v>534</v>
      </c>
      <c r="B3024" s="6" t="s">
        <v>677</v>
      </c>
      <c r="C3024" s="6">
        <v>1</v>
      </c>
      <c r="D3024" s="6">
        <v>1</v>
      </c>
      <c r="E3024" s="46" t="str">
        <f t="shared" si="144"/>
        <v>기사임</v>
      </c>
      <c r="F3024" s="81">
        <f>IF(E3024="기사임",(COUNTIF($B$2:B3024,B3024)-COUNTIFS($B$2:B3023,B3024,$E$2:E3023,"")),"")</f>
        <v>204</v>
      </c>
      <c r="G3024" s="46" t="str">
        <f>IF(F3024=1,COUNTIF($F$1:F3024,1),"")</f>
        <v/>
      </c>
      <c r="H3024" s="46">
        <f t="shared" si="145"/>
        <v>0</v>
      </c>
      <c r="I3024" s="46" t="b">
        <f t="shared" si="146"/>
        <v>0</v>
      </c>
      <c r="J3024" s="46" t="str">
        <f>IF(I3024=FALSE,"",B3024&amp;"@"&amp;COUNTIFS($B$2:B3024,B3024,$I$2:I3024,TRUE))</f>
        <v/>
      </c>
    </row>
    <row r="3025" spans="1:10">
      <c r="A3025" s="6" t="s">
        <v>534</v>
      </c>
      <c r="B3025" s="6" t="s">
        <v>682</v>
      </c>
      <c r="C3025" s="6">
        <v>1</v>
      </c>
      <c r="D3025" s="6">
        <v>1</v>
      </c>
      <c r="E3025" s="46" t="str">
        <f t="shared" si="144"/>
        <v>기사임</v>
      </c>
      <c r="F3025" s="81">
        <f>IF(E3025="기사임",(COUNTIF($B$2:B3025,B3025)-COUNTIFS($B$2:B3024,B3025,$E$2:E3024,"")),"")</f>
        <v>63</v>
      </c>
      <c r="G3025" s="46" t="str">
        <f>IF(F3025=1,COUNTIF($F$1:F3025,1),"")</f>
        <v/>
      </c>
      <c r="H3025" s="46">
        <f t="shared" si="145"/>
        <v>0</v>
      </c>
      <c r="I3025" s="46" t="b">
        <f t="shared" si="146"/>
        <v>0</v>
      </c>
      <c r="J3025" s="46" t="str">
        <f>IF(I3025=FALSE,"",B3025&amp;"@"&amp;COUNTIFS($B$2:B3025,B3025,$I$2:I3025,TRUE))</f>
        <v/>
      </c>
    </row>
    <row r="3026" spans="1:10">
      <c r="A3026" s="6" t="s">
        <v>534</v>
      </c>
      <c r="B3026" s="6" t="s">
        <v>675</v>
      </c>
      <c r="C3026" s="6">
        <v>1</v>
      </c>
      <c r="D3026" s="6">
        <v>1</v>
      </c>
      <c r="E3026" s="46" t="str">
        <f t="shared" si="144"/>
        <v>기사임</v>
      </c>
      <c r="F3026" s="81">
        <f>IF(E3026="기사임",(COUNTIF($B$2:B3026,B3026)-COUNTIFS($B$2:B3025,B3026,$E$2:E3025,"")),"")</f>
        <v>268</v>
      </c>
      <c r="G3026" s="46" t="str">
        <f>IF(F3026=1,COUNTIF($F$1:F3026,1),"")</f>
        <v/>
      </c>
      <c r="H3026" s="46">
        <f t="shared" si="145"/>
        <v>1</v>
      </c>
      <c r="I3026" s="46" t="b">
        <f t="shared" si="146"/>
        <v>1</v>
      </c>
      <c r="J3026" s="46" t="str">
        <f>IF(I3026=FALSE,"",B3026&amp;"@"&amp;COUNTIFS($B$2:B3026,B3026,$I$2:I3026,TRUE))</f>
        <v>South Korea@268</v>
      </c>
    </row>
    <row r="3027" spans="1:10">
      <c r="A3027" s="6" t="s">
        <v>2328</v>
      </c>
      <c r="B3027" s="6" t="s">
        <v>693</v>
      </c>
      <c r="C3027" s="6">
        <v>1</v>
      </c>
      <c r="D3027" s="6">
        <v>1</v>
      </c>
      <c r="E3027" s="46" t="str">
        <f t="shared" si="144"/>
        <v>기사임</v>
      </c>
      <c r="F3027" s="81">
        <f>IF(E3027="기사임",(COUNTIF($B$2:B3027,B3027)-COUNTIFS($B$2:B3026,B3027,$E$2:E3026,"")),"")</f>
        <v>35</v>
      </c>
      <c r="G3027" s="46" t="str">
        <f>IF(F3027=1,COUNTIF($F$1:F3027,1),"")</f>
        <v/>
      </c>
      <c r="H3027" s="46">
        <f t="shared" si="145"/>
        <v>0</v>
      </c>
      <c r="I3027" s="46" t="b">
        <f t="shared" si="146"/>
        <v>0</v>
      </c>
      <c r="J3027" s="46" t="str">
        <f>IF(I3027=FALSE,"",B3027&amp;"@"&amp;COUNTIFS($B$2:B3027,B3027,$I$2:I3027,TRUE))</f>
        <v/>
      </c>
    </row>
    <row r="3028" spans="1:10">
      <c r="A3028" s="6" t="s">
        <v>2328</v>
      </c>
      <c r="B3028" s="6" t="s">
        <v>676</v>
      </c>
      <c r="C3028" s="6">
        <v>1</v>
      </c>
      <c r="D3028" s="6">
        <v>2</v>
      </c>
      <c r="E3028" s="46" t="str">
        <f t="shared" si="144"/>
        <v>기사임</v>
      </c>
      <c r="F3028" s="81">
        <f>IF(E3028="기사임",(COUNTIF($B$2:B3028,B3028)-COUNTIFS($B$2:B3027,B3028,$E$2:E3027,"")),"")</f>
        <v>242</v>
      </c>
      <c r="G3028" s="46" t="str">
        <f>IF(F3028=1,COUNTIF($F$1:F3028,1),"")</f>
        <v/>
      </c>
      <c r="H3028" s="46">
        <f t="shared" si="145"/>
        <v>0</v>
      </c>
      <c r="I3028" s="46" t="b">
        <f t="shared" si="146"/>
        <v>0</v>
      </c>
      <c r="J3028" s="46" t="str">
        <f>IF(I3028=FALSE,"",B3028&amp;"@"&amp;COUNTIFS($B$2:B3028,B3028,$I$2:I3028,TRUE))</f>
        <v/>
      </c>
    </row>
    <row r="3029" spans="1:10">
      <c r="A3029" s="6" t="s">
        <v>625</v>
      </c>
      <c r="B3029" s="6" t="s">
        <v>689</v>
      </c>
      <c r="C3029" s="6">
        <v>1</v>
      </c>
      <c r="D3029" s="6">
        <v>1</v>
      </c>
      <c r="E3029" s="46" t="str">
        <f t="shared" si="144"/>
        <v>기사임</v>
      </c>
      <c r="F3029" s="81">
        <f>IF(E3029="기사임",(COUNTIF($B$2:B3029,B3029)-COUNTIFS($B$2:B3028,B3029,$E$2:E3028,"")),"")</f>
        <v>42</v>
      </c>
      <c r="G3029" s="46" t="str">
        <f>IF(F3029=1,COUNTIF($F$1:F3029,1),"")</f>
        <v/>
      </c>
      <c r="H3029" s="46">
        <f t="shared" si="145"/>
        <v>0</v>
      </c>
      <c r="I3029" s="46" t="b">
        <f t="shared" si="146"/>
        <v>0</v>
      </c>
      <c r="J3029" s="46" t="str">
        <f>IF(I3029=FALSE,"",B3029&amp;"@"&amp;COUNTIFS($B$2:B3029,B3029,$I$2:I3029,TRUE))</f>
        <v/>
      </c>
    </row>
    <row r="3030" spans="1:10">
      <c r="A3030" s="6" t="s">
        <v>625</v>
      </c>
      <c r="B3030" s="6" t="s">
        <v>677</v>
      </c>
      <c r="C3030" s="6">
        <v>1</v>
      </c>
      <c r="D3030" s="6">
        <v>1</v>
      </c>
      <c r="E3030" s="46" t="str">
        <f t="shared" si="144"/>
        <v>기사임</v>
      </c>
      <c r="F3030" s="81">
        <f>IF(E3030="기사임",(COUNTIF($B$2:B3030,B3030)-COUNTIFS($B$2:B3029,B3030,$E$2:E3029,"")),"")</f>
        <v>205</v>
      </c>
      <c r="G3030" s="46" t="str">
        <f>IF(F3030=1,COUNTIF($F$1:F3030,1),"")</f>
        <v/>
      </c>
      <c r="H3030" s="46">
        <f t="shared" si="145"/>
        <v>0</v>
      </c>
      <c r="I3030" s="46" t="b">
        <f t="shared" si="146"/>
        <v>0</v>
      </c>
      <c r="J3030" s="46" t="str">
        <f>IF(I3030=FALSE,"",B3030&amp;"@"&amp;COUNTIFS($B$2:B3030,B3030,$I$2:I3030,TRUE))</f>
        <v/>
      </c>
    </row>
    <row r="3031" spans="1:10">
      <c r="A3031" s="6" t="s">
        <v>625</v>
      </c>
      <c r="B3031" s="6" t="s">
        <v>1183</v>
      </c>
      <c r="C3031" s="6">
        <v>1</v>
      </c>
      <c r="D3031" s="6">
        <v>1</v>
      </c>
      <c r="E3031" s="46" t="str">
        <f t="shared" si="144"/>
        <v>기사임</v>
      </c>
      <c r="F3031" s="81">
        <f>IF(E3031="기사임",(COUNTIF($B$2:B3031,B3031)-COUNTIFS($B$2:B3030,B3031,$E$2:E3030,"")),"")</f>
        <v>1</v>
      </c>
      <c r="G3031" s="46">
        <f>IF(F3031=1,COUNTIF($F$1:F3031,1),"")</f>
        <v>109</v>
      </c>
      <c r="H3031" s="46">
        <f t="shared" si="145"/>
        <v>0</v>
      </c>
      <c r="I3031" s="46" t="b">
        <f t="shared" si="146"/>
        <v>0</v>
      </c>
      <c r="J3031" s="46" t="str">
        <f>IF(I3031=FALSE,"",B3031&amp;"@"&amp;COUNTIFS($B$2:B3031,B3031,$I$2:I3031,TRUE))</f>
        <v/>
      </c>
    </row>
    <row r="3032" spans="1:10">
      <c r="A3032" s="6" t="s">
        <v>625</v>
      </c>
      <c r="B3032" s="6" t="s">
        <v>686</v>
      </c>
      <c r="C3032" s="6">
        <v>1</v>
      </c>
      <c r="D3032" s="6">
        <v>1</v>
      </c>
      <c r="E3032" s="46" t="str">
        <f t="shared" si="144"/>
        <v>기사임</v>
      </c>
      <c r="F3032" s="81">
        <f>IF(E3032="기사임",(COUNTIF($B$2:B3032,B3032)-COUNTIFS($B$2:B3031,B3032,$E$2:E3031,"")),"")</f>
        <v>29</v>
      </c>
      <c r="G3032" s="46" t="str">
        <f>IF(F3032=1,COUNTIF($F$1:F3032,1),"")</f>
        <v/>
      </c>
      <c r="H3032" s="46">
        <f t="shared" si="145"/>
        <v>0</v>
      </c>
      <c r="I3032" s="46" t="b">
        <f t="shared" si="146"/>
        <v>0</v>
      </c>
      <c r="J3032" s="46" t="str">
        <f>IF(I3032=FALSE,"",B3032&amp;"@"&amp;COUNTIFS($B$2:B3032,B3032,$I$2:I3032,TRUE))</f>
        <v/>
      </c>
    </row>
    <row r="3033" spans="1:10">
      <c r="A3033" s="6" t="s">
        <v>625</v>
      </c>
      <c r="B3033" s="6" t="s">
        <v>714</v>
      </c>
      <c r="C3033" s="6">
        <v>1</v>
      </c>
      <c r="D3033" s="6">
        <v>1</v>
      </c>
      <c r="E3033" s="46" t="str">
        <f t="shared" si="144"/>
        <v>기사임</v>
      </c>
      <c r="F3033" s="81">
        <f>IF(E3033="기사임",(COUNTIF($B$2:B3033,B3033)-COUNTIFS($B$2:B3032,B3033,$E$2:E3032,"")),"")</f>
        <v>18</v>
      </c>
      <c r="G3033" s="46" t="str">
        <f>IF(F3033=1,COUNTIF($F$1:F3033,1),"")</f>
        <v/>
      </c>
      <c r="H3033" s="46">
        <f t="shared" si="145"/>
        <v>0</v>
      </c>
      <c r="I3033" s="46" t="b">
        <f t="shared" si="146"/>
        <v>0</v>
      </c>
      <c r="J3033" s="46" t="str">
        <f>IF(I3033=FALSE,"",B3033&amp;"@"&amp;COUNTIFS($B$2:B3033,B3033,$I$2:I3033,TRUE))</f>
        <v/>
      </c>
    </row>
    <row r="3034" spans="1:10">
      <c r="A3034" s="6" t="s">
        <v>627</v>
      </c>
      <c r="B3034" s="6" t="s">
        <v>713</v>
      </c>
      <c r="C3034" s="6">
        <v>1</v>
      </c>
      <c r="D3034" s="6">
        <v>1</v>
      </c>
      <c r="E3034" s="46" t="str">
        <f t="shared" si="144"/>
        <v>기사임</v>
      </c>
      <c r="F3034" s="81">
        <f>IF(E3034="기사임",(COUNTIF($B$2:B3034,B3034)-COUNTIFS($B$2:B3033,B3034,$E$2:E3033,"")),"")</f>
        <v>2</v>
      </c>
      <c r="G3034" s="46" t="str">
        <f>IF(F3034=1,COUNTIF($F$1:F3034,1),"")</f>
        <v/>
      </c>
      <c r="H3034" s="46">
        <f t="shared" si="145"/>
        <v>0</v>
      </c>
      <c r="I3034" s="46" t="b">
        <f t="shared" si="146"/>
        <v>0</v>
      </c>
      <c r="J3034" s="46" t="str">
        <f>IF(I3034=FALSE,"",B3034&amp;"@"&amp;COUNTIFS($B$2:B3034,B3034,$I$2:I3034,TRUE))</f>
        <v/>
      </c>
    </row>
    <row r="3035" spans="1:10">
      <c r="A3035" s="6" t="s">
        <v>627</v>
      </c>
      <c r="B3035" s="6" t="s">
        <v>690</v>
      </c>
      <c r="C3035" s="6">
        <v>1</v>
      </c>
      <c r="D3035" s="6">
        <v>1</v>
      </c>
      <c r="E3035" s="46" t="str">
        <f t="shared" si="144"/>
        <v>기사임</v>
      </c>
      <c r="F3035" s="81">
        <f>IF(E3035="기사임",(COUNTIF($B$2:B3035,B3035)-COUNTIFS($B$2:B3034,B3035,$E$2:E3034,"")),"")</f>
        <v>115</v>
      </c>
      <c r="G3035" s="46" t="str">
        <f>IF(F3035=1,COUNTIF($F$1:F3035,1),"")</f>
        <v/>
      </c>
      <c r="H3035" s="46">
        <f t="shared" si="145"/>
        <v>0</v>
      </c>
      <c r="I3035" s="46" t="b">
        <f t="shared" si="146"/>
        <v>0</v>
      </c>
      <c r="J3035" s="46" t="str">
        <f>IF(I3035=FALSE,"",B3035&amp;"@"&amp;COUNTIFS($B$2:B3035,B3035,$I$2:I3035,TRUE))</f>
        <v/>
      </c>
    </row>
    <row r="3036" spans="1:10">
      <c r="A3036" s="6" t="s">
        <v>601</v>
      </c>
      <c r="B3036" s="6" t="s">
        <v>691</v>
      </c>
      <c r="C3036" s="6">
        <v>1</v>
      </c>
      <c r="D3036" s="6">
        <v>1</v>
      </c>
      <c r="E3036" s="46" t="str">
        <f t="shared" si="144"/>
        <v>기사임</v>
      </c>
      <c r="F3036" s="81">
        <f>IF(E3036="기사임",(COUNTIF($B$2:B3036,B3036)-COUNTIFS($B$2:B3035,B3036,$E$2:E3035,"")),"")</f>
        <v>44</v>
      </c>
      <c r="G3036" s="46" t="str">
        <f>IF(F3036=1,COUNTIF($F$1:F3036,1),"")</f>
        <v/>
      </c>
      <c r="H3036" s="46">
        <f t="shared" si="145"/>
        <v>0</v>
      </c>
      <c r="I3036" s="46" t="b">
        <f t="shared" si="146"/>
        <v>0</v>
      </c>
      <c r="J3036" s="46" t="str">
        <f>IF(I3036=FALSE,"",B3036&amp;"@"&amp;COUNTIFS($B$2:B3036,B3036,$I$2:I3036,TRUE))</f>
        <v/>
      </c>
    </row>
    <row r="3037" spans="1:10">
      <c r="A3037" s="6" t="s">
        <v>601</v>
      </c>
      <c r="B3037" s="6" t="s">
        <v>722</v>
      </c>
      <c r="C3037" s="6">
        <v>1</v>
      </c>
      <c r="D3037" s="6">
        <v>2</v>
      </c>
      <c r="E3037" s="46" t="str">
        <f t="shared" si="144"/>
        <v>기사임</v>
      </c>
      <c r="F3037" s="81">
        <f>IF(E3037="기사임",(COUNTIF($B$2:B3037,B3037)-COUNTIFS($B$2:B3036,B3037,$E$2:E3036,"")),"")</f>
        <v>17</v>
      </c>
      <c r="G3037" s="46" t="str">
        <f>IF(F3037=1,COUNTIF($F$1:F3037,1),"")</f>
        <v/>
      </c>
      <c r="H3037" s="46">
        <f t="shared" si="145"/>
        <v>0</v>
      </c>
      <c r="I3037" s="46" t="b">
        <f t="shared" si="146"/>
        <v>0</v>
      </c>
      <c r="J3037" s="46" t="str">
        <f>IF(I3037=FALSE,"",B3037&amp;"@"&amp;COUNTIFS($B$2:B3037,B3037,$I$2:I3037,TRUE))</f>
        <v/>
      </c>
    </row>
    <row r="3038" spans="1:10">
      <c r="A3038" s="6" t="s">
        <v>601</v>
      </c>
      <c r="B3038" s="6" t="s">
        <v>683</v>
      </c>
      <c r="C3038" s="6">
        <v>1</v>
      </c>
      <c r="D3038" s="6">
        <v>1</v>
      </c>
      <c r="E3038" s="46" t="str">
        <f t="shared" si="144"/>
        <v>기사임</v>
      </c>
      <c r="F3038" s="81">
        <f>IF(E3038="기사임",(COUNTIF($B$2:B3038,B3038)-COUNTIFS($B$2:B3037,B3038,$E$2:E3037,"")),"")</f>
        <v>58</v>
      </c>
      <c r="G3038" s="46" t="str">
        <f>IF(F3038=1,COUNTIF($F$1:F3038,1),"")</f>
        <v/>
      </c>
      <c r="H3038" s="46">
        <f t="shared" si="145"/>
        <v>0</v>
      </c>
      <c r="I3038" s="46" t="b">
        <f t="shared" si="146"/>
        <v>0</v>
      </c>
      <c r="J3038" s="46" t="str">
        <f>IF(I3038=FALSE,"",B3038&amp;"@"&amp;COUNTIFS($B$2:B3038,B3038,$I$2:I3038,TRUE))</f>
        <v/>
      </c>
    </row>
    <row r="3039" spans="1:10">
      <c r="A3039" s="6" t="s">
        <v>601</v>
      </c>
      <c r="B3039" s="6" t="s">
        <v>677</v>
      </c>
      <c r="C3039" s="6">
        <v>1</v>
      </c>
      <c r="D3039" s="6">
        <v>1</v>
      </c>
      <c r="E3039" s="46" t="str">
        <f t="shared" si="144"/>
        <v>기사임</v>
      </c>
      <c r="F3039" s="81">
        <f>IF(E3039="기사임",(COUNTIF($B$2:B3039,B3039)-COUNTIFS($B$2:B3038,B3039,$E$2:E3038,"")),"")</f>
        <v>206</v>
      </c>
      <c r="G3039" s="46" t="str">
        <f>IF(F3039=1,COUNTIF($F$1:F3039,1),"")</f>
        <v/>
      </c>
      <c r="H3039" s="46">
        <f t="shared" si="145"/>
        <v>0</v>
      </c>
      <c r="I3039" s="46" t="b">
        <f t="shared" si="146"/>
        <v>0</v>
      </c>
      <c r="J3039" s="46" t="str">
        <f>IF(I3039=FALSE,"",B3039&amp;"@"&amp;COUNTIFS($B$2:B3039,B3039,$I$2:I3039,TRUE))</f>
        <v/>
      </c>
    </row>
    <row r="3040" spans="1:10">
      <c r="A3040" s="6" t="s">
        <v>601</v>
      </c>
      <c r="B3040" s="6" t="s">
        <v>680</v>
      </c>
      <c r="C3040" s="6">
        <v>1</v>
      </c>
      <c r="D3040" s="6">
        <v>1</v>
      </c>
      <c r="E3040" s="46" t="str">
        <f t="shared" si="144"/>
        <v>기사임</v>
      </c>
      <c r="F3040" s="81">
        <f>IF(E3040="기사임",(COUNTIF($B$2:B3040,B3040)-COUNTIFS($B$2:B3039,B3040,$E$2:E3039,"")),"")</f>
        <v>162</v>
      </c>
      <c r="G3040" s="46" t="str">
        <f>IF(F3040=1,COUNTIF($F$1:F3040,1),"")</f>
        <v/>
      </c>
      <c r="H3040" s="46">
        <f t="shared" si="145"/>
        <v>0</v>
      </c>
      <c r="I3040" s="46" t="b">
        <f t="shared" si="146"/>
        <v>0</v>
      </c>
      <c r="J3040" s="46" t="str">
        <f>IF(I3040=FALSE,"",B3040&amp;"@"&amp;COUNTIFS($B$2:B3040,B3040,$I$2:I3040,TRUE))</f>
        <v/>
      </c>
    </row>
    <row r="3041" spans="1:10">
      <c r="A3041" s="6" t="s">
        <v>601</v>
      </c>
      <c r="B3041" s="6" t="s">
        <v>676</v>
      </c>
      <c r="C3041" s="6">
        <v>1</v>
      </c>
      <c r="D3041" s="6">
        <v>1</v>
      </c>
      <c r="E3041" s="46" t="str">
        <f t="shared" si="144"/>
        <v>기사임</v>
      </c>
      <c r="F3041" s="81">
        <f>IF(E3041="기사임",(COUNTIF($B$2:B3041,B3041)-COUNTIFS($B$2:B3040,B3041,$E$2:E3040,"")),"")</f>
        <v>243</v>
      </c>
      <c r="G3041" s="46" t="str">
        <f>IF(F3041=1,COUNTIF($F$1:F3041,1),"")</f>
        <v/>
      </c>
      <c r="H3041" s="46">
        <f t="shared" si="145"/>
        <v>0</v>
      </c>
      <c r="I3041" s="46" t="b">
        <f t="shared" si="146"/>
        <v>0</v>
      </c>
      <c r="J3041" s="46" t="str">
        <f>IF(I3041=FALSE,"",B3041&amp;"@"&amp;COUNTIFS($B$2:B3041,B3041,$I$2:I3041,TRUE))</f>
        <v/>
      </c>
    </row>
    <row r="3042" spans="1:10">
      <c r="A3042" s="6" t="s">
        <v>566</v>
      </c>
      <c r="B3042" s="6" t="s">
        <v>683</v>
      </c>
      <c r="C3042" s="6">
        <v>1</v>
      </c>
      <c r="D3042" s="6">
        <v>1</v>
      </c>
      <c r="E3042" s="46" t="str">
        <f t="shared" si="144"/>
        <v>기사임</v>
      </c>
      <c r="F3042" s="81">
        <f>IF(E3042="기사임",(COUNTIF($B$2:B3042,B3042)-COUNTIFS($B$2:B3041,B3042,$E$2:E3041,"")),"")</f>
        <v>59</v>
      </c>
      <c r="G3042" s="46" t="str">
        <f>IF(F3042=1,COUNTIF($F$1:F3042,1),"")</f>
        <v/>
      </c>
      <c r="H3042" s="46">
        <f t="shared" si="145"/>
        <v>0</v>
      </c>
      <c r="I3042" s="46" t="b">
        <f t="shared" si="146"/>
        <v>0</v>
      </c>
      <c r="J3042" s="46" t="str">
        <f>IF(I3042=FALSE,"",B3042&amp;"@"&amp;COUNTIFS($B$2:B3042,B3042,$I$2:I3042,TRUE))</f>
        <v/>
      </c>
    </row>
    <row r="3043" spans="1:10">
      <c r="A3043" s="6" t="s">
        <v>566</v>
      </c>
      <c r="B3043" s="6" t="s">
        <v>678</v>
      </c>
      <c r="C3043" s="6">
        <v>1</v>
      </c>
      <c r="D3043" s="6">
        <v>2</v>
      </c>
      <c r="E3043" s="46" t="str">
        <f t="shared" si="144"/>
        <v>기사임</v>
      </c>
      <c r="F3043" s="81">
        <f>IF(E3043="기사임",(COUNTIF($B$2:B3043,B3043)-COUNTIFS($B$2:B3042,B3043,$E$2:E3042,"")),"")</f>
        <v>130</v>
      </c>
      <c r="G3043" s="46" t="str">
        <f>IF(F3043=1,COUNTIF($F$1:F3043,1),"")</f>
        <v/>
      </c>
      <c r="H3043" s="46">
        <f t="shared" si="145"/>
        <v>0</v>
      </c>
      <c r="I3043" s="46" t="b">
        <f t="shared" si="146"/>
        <v>0</v>
      </c>
      <c r="J3043" s="46" t="str">
        <f>IF(I3043=FALSE,"",B3043&amp;"@"&amp;COUNTIFS($B$2:B3043,B3043,$I$2:I3043,TRUE))</f>
        <v/>
      </c>
    </row>
    <row r="3044" spans="1:10">
      <c r="A3044" s="6" t="s">
        <v>566</v>
      </c>
      <c r="B3044" s="6" t="s">
        <v>675</v>
      </c>
      <c r="C3044" s="6">
        <v>1</v>
      </c>
      <c r="D3044" s="6">
        <v>1</v>
      </c>
      <c r="E3044" s="46" t="str">
        <f t="shared" si="144"/>
        <v>기사임</v>
      </c>
      <c r="F3044" s="81">
        <f>IF(E3044="기사임",(COUNTIF($B$2:B3044,B3044)-COUNTIFS($B$2:B3043,B3044,$E$2:E3043,"")),"")</f>
        <v>269</v>
      </c>
      <c r="G3044" s="46" t="str">
        <f>IF(F3044=1,COUNTIF($F$1:F3044,1),"")</f>
        <v/>
      </c>
      <c r="H3044" s="46">
        <f t="shared" si="145"/>
        <v>1</v>
      </c>
      <c r="I3044" s="46" t="b">
        <f t="shared" si="146"/>
        <v>1</v>
      </c>
      <c r="J3044" s="46" t="str">
        <f>IF(I3044=FALSE,"",B3044&amp;"@"&amp;COUNTIFS($B$2:B3044,B3044,$I$2:I3044,TRUE))</f>
        <v>South Korea@269</v>
      </c>
    </row>
    <row r="3045" spans="1:10">
      <c r="A3045" s="6" t="s">
        <v>1936</v>
      </c>
      <c r="B3045" s="6" t="s">
        <v>676</v>
      </c>
      <c r="C3045" s="6">
        <v>1</v>
      </c>
      <c r="D3045" s="6">
        <v>1</v>
      </c>
      <c r="E3045" s="46" t="str">
        <f t="shared" si="144"/>
        <v>기사임</v>
      </c>
      <c r="F3045" s="81">
        <f>IF(E3045="기사임",(COUNTIF($B$2:B3045,B3045)-COUNTIFS($B$2:B3044,B3045,$E$2:E3044,"")),"")</f>
        <v>244</v>
      </c>
      <c r="G3045" s="46" t="str">
        <f>IF(F3045=1,COUNTIF($F$1:F3045,1),"")</f>
        <v/>
      </c>
      <c r="H3045" s="46">
        <f t="shared" si="145"/>
        <v>0</v>
      </c>
      <c r="I3045" s="46" t="b">
        <f t="shared" si="146"/>
        <v>0</v>
      </c>
      <c r="J3045" s="46" t="str">
        <f>IF(I3045=FALSE,"",B3045&amp;"@"&amp;COUNTIFS($B$2:B3045,B3045,$I$2:I3045,TRUE))</f>
        <v/>
      </c>
    </row>
    <row r="3046" spans="1:10">
      <c r="A3046" s="6" t="s">
        <v>1448</v>
      </c>
      <c r="B3046" s="6" t="s">
        <v>675</v>
      </c>
      <c r="C3046" s="6">
        <v>1</v>
      </c>
      <c r="D3046" s="6">
        <v>1</v>
      </c>
      <c r="E3046" s="46" t="str">
        <f t="shared" si="144"/>
        <v>기사임</v>
      </c>
      <c r="F3046" s="81">
        <f>IF(E3046="기사임",(COUNTIF($B$2:B3046,B3046)-COUNTIFS($B$2:B3045,B3046,$E$2:E3045,"")),"")</f>
        <v>270</v>
      </c>
      <c r="G3046" s="46" t="str">
        <f>IF(F3046=1,COUNTIF($F$1:F3046,1),"")</f>
        <v/>
      </c>
      <c r="H3046" s="46">
        <f t="shared" si="145"/>
        <v>1</v>
      </c>
      <c r="I3046" s="46" t="b">
        <f t="shared" si="146"/>
        <v>1</v>
      </c>
      <c r="J3046" s="46" t="str">
        <f>IF(I3046=FALSE,"",B3046&amp;"@"&amp;COUNTIFS($B$2:B3046,B3046,$I$2:I3046,TRUE))</f>
        <v>South Korea@270</v>
      </c>
    </row>
    <row r="3047" spans="1:10">
      <c r="A3047" s="6" t="s">
        <v>1448</v>
      </c>
      <c r="B3047" s="6" t="s">
        <v>676</v>
      </c>
      <c r="C3047" s="6">
        <v>1</v>
      </c>
      <c r="D3047" s="6">
        <v>1</v>
      </c>
      <c r="E3047" s="46" t="str">
        <f t="shared" si="144"/>
        <v>기사임</v>
      </c>
      <c r="F3047" s="81">
        <f>IF(E3047="기사임",(COUNTIF($B$2:B3047,B3047)-COUNTIFS($B$2:B3046,B3047,$E$2:E3046,"")),"")</f>
        <v>245</v>
      </c>
      <c r="G3047" s="46" t="str">
        <f>IF(F3047=1,COUNTIF($F$1:F3047,1),"")</f>
        <v/>
      </c>
      <c r="H3047" s="46">
        <f t="shared" si="145"/>
        <v>0</v>
      </c>
      <c r="I3047" s="46" t="b">
        <f t="shared" si="146"/>
        <v>0</v>
      </c>
      <c r="J3047" s="46" t="str">
        <f>IF(I3047=FALSE,"",B3047&amp;"@"&amp;COUNTIFS($B$2:B3047,B3047,$I$2:I3047,TRUE))</f>
        <v/>
      </c>
    </row>
    <row r="3048" spans="1:10">
      <c r="A3048" s="6" t="s">
        <v>2231</v>
      </c>
      <c r="B3048" s="6" t="s">
        <v>682</v>
      </c>
      <c r="C3048" s="6">
        <v>1</v>
      </c>
      <c r="D3048" s="6">
        <v>1</v>
      </c>
      <c r="E3048" s="46" t="str">
        <f t="shared" si="144"/>
        <v>기사임</v>
      </c>
      <c r="F3048" s="81">
        <f>IF(E3048="기사임",(COUNTIF($B$2:B3048,B3048)-COUNTIFS($B$2:B3047,B3048,$E$2:E3047,"")),"")</f>
        <v>64</v>
      </c>
      <c r="G3048" s="46" t="str">
        <f>IF(F3048=1,COUNTIF($F$1:F3048,1),"")</f>
        <v/>
      </c>
      <c r="H3048" s="46">
        <f t="shared" si="145"/>
        <v>0</v>
      </c>
      <c r="I3048" s="46" t="b">
        <f t="shared" si="146"/>
        <v>0</v>
      </c>
      <c r="J3048" s="46" t="str">
        <f>IF(I3048=FALSE,"",B3048&amp;"@"&amp;COUNTIFS($B$2:B3048,B3048,$I$2:I3048,TRUE))</f>
        <v/>
      </c>
    </row>
    <row r="3049" spans="1:10">
      <c r="A3049" s="6" t="s">
        <v>2212</v>
      </c>
      <c r="B3049" s="6" t="s">
        <v>696</v>
      </c>
      <c r="C3049" s="6">
        <v>1</v>
      </c>
      <c r="D3049" s="6">
        <v>1</v>
      </c>
      <c r="E3049" s="46" t="str">
        <f t="shared" si="144"/>
        <v>기사임</v>
      </c>
      <c r="F3049" s="81">
        <f>IF(E3049="기사임",(COUNTIF($B$2:B3049,B3049)-COUNTIFS($B$2:B3048,B3049,$E$2:E3048,"")),"")</f>
        <v>22</v>
      </c>
      <c r="G3049" s="46" t="str">
        <f>IF(F3049=1,COUNTIF($F$1:F3049,1),"")</f>
        <v/>
      </c>
      <c r="H3049" s="46">
        <f t="shared" si="145"/>
        <v>0</v>
      </c>
      <c r="I3049" s="46" t="b">
        <f t="shared" si="146"/>
        <v>0</v>
      </c>
      <c r="J3049" s="46" t="str">
        <f>IF(I3049=FALSE,"",B3049&amp;"@"&amp;COUNTIFS($B$2:B3049,B3049,$I$2:I3049,TRUE))</f>
        <v/>
      </c>
    </row>
    <row r="3050" spans="1:10">
      <c r="A3050" s="6" t="s">
        <v>594</v>
      </c>
      <c r="B3050" s="6" t="s">
        <v>683</v>
      </c>
      <c r="C3050" s="6">
        <v>1</v>
      </c>
      <c r="D3050" s="6">
        <v>1</v>
      </c>
      <c r="E3050" s="46" t="str">
        <f t="shared" si="144"/>
        <v>기사임</v>
      </c>
      <c r="F3050" s="81">
        <f>IF(E3050="기사임",(COUNTIF($B$2:B3050,B3050)-COUNTIFS($B$2:B3049,B3050,$E$2:E3049,"")),"")</f>
        <v>60</v>
      </c>
      <c r="G3050" s="46" t="str">
        <f>IF(F3050=1,COUNTIF($F$1:F3050,1),"")</f>
        <v/>
      </c>
      <c r="H3050" s="46">
        <f t="shared" si="145"/>
        <v>0</v>
      </c>
      <c r="I3050" s="46" t="b">
        <f t="shared" si="146"/>
        <v>0</v>
      </c>
      <c r="J3050" s="46" t="str">
        <f>IF(I3050=FALSE,"",B3050&amp;"@"&amp;COUNTIFS($B$2:B3050,B3050,$I$2:I3050,TRUE))</f>
        <v/>
      </c>
    </row>
    <row r="3051" spans="1:10">
      <c r="A3051" s="6" t="s">
        <v>594</v>
      </c>
      <c r="B3051" s="6" t="s">
        <v>680</v>
      </c>
      <c r="C3051" s="6">
        <v>1</v>
      </c>
      <c r="D3051" s="6">
        <v>1</v>
      </c>
      <c r="E3051" s="46" t="str">
        <f t="shared" si="144"/>
        <v>기사임</v>
      </c>
      <c r="F3051" s="81">
        <f>IF(E3051="기사임",(COUNTIF($B$2:B3051,B3051)-COUNTIFS($B$2:B3050,B3051,$E$2:E3050,"")),"")</f>
        <v>163</v>
      </c>
      <c r="G3051" s="46" t="str">
        <f>IF(F3051=1,COUNTIF($F$1:F3051,1),"")</f>
        <v/>
      </c>
      <c r="H3051" s="46">
        <f t="shared" si="145"/>
        <v>0</v>
      </c>
      <c r="I3051" s="46" t="b">
        <f t="shared" si="146"/>
        <v>0</v>
      </c>
      <c r="J3051" s="46" t="str">
        <f>IF(I3051=FALSE,"",B3051&amp;"@"&amp;COUNTIFS($B$2:B3051,B3051,$I$2:I3051,TRUE))</f>
        <v/>
      </c>
    </row>
    <row r="3052" spans="1:10">
      <c r="A3052" s="6" t="s">
        <v>594</v>
      </c>
      <c r="B3052" s="6" t="s">
        <v>675</v>
      </c>
      <c r="C3052" s="6">
        <v>1</v>
      </c>
      <c r="D3052" s="6">
        <v>1</v>
      </c>
      <c r="E3052" s="46" t="str">
        <f t="shared" si="144"/>
        <v>기사임</v>
      </c>
      <c r="F3052" s="81">
        <f>IF(E3052="기사임",(COUNTIF($B$2:B3052,B3052)-COUNTIFS($B$2:B3051,B3052,$E$2:E3051,"")),"")</f>
        <v>271</v>
      </c>
      <c r="G3052" s="46" t="str">
        <f>IF(F3052=1,COUNTIF($F$1:F3052,1),"")</f>
        <v/>
      </c>
      <c r="H3052" s="46">
        <f t="shared" si="145"/>
        <v>1</v>
      </c>
      <c r="I3052" s="46" t="b">
        <f t="shared" si="146"/>
        <v>1</v>
      </c>
      <c r="J3052" s="46" t="str">
        <f>IF(I3052=FALSE,"",B3052&amp;"@"&amp;COUNTIFS($B$2:B3052,B3052,$I$2:I3052,TRUE))</f>
        <v>South Korea@271</v>
      </c>
    </row>
    <row r="3053" spans="1:10">
      <c r="A3053" s="6" t="s">
        <v>615</v>
      </c>
      <c r="B3053" s="6" t="s">
        <v>677</v>
      </c>
      <c r="C3053" s="6">
        <v>1</v>
      </c>
      <c r="D3053" s="6">
        <v>1</v>
      </c>
      <c r="E3053" s="46" t="str">
        <f t="shared" si="144"/>
        <v>기사임</v>
      </c>
      <c r="F3053" s="81">
        <f>IF(E3053="기사임",(COUNTIF($B$2:B3053,B3053)-COUNTIFS($B$2:B3052,B3053,$E$2:E3052,"")),"")</f>
        <v>207</v>
      </c>
      <c r="G3053" s="46" t="str">
        <f>IF(F3053=1,COUNTIF($F$1:F3053,1),"")</f>
        <v/>
      </c>
      <c r="H3053" s="46">
        <f t="shared" si="145"/>
        <v>0</v>
      </c>
      <c r="I3053" s="46" t="b">
        <f t="shared" si="146"/>
        <v>0</v>
      </c>
      <c r="J3053" s="46" t="str">
        <f>IF(I3053=FALSE,"",B3053&amp;"@"&amp;COUNTIFS($B$2:B3053,B3053,$I$2:I3053,TRUE))</f>
        <v/>
      </c>
    </row>
    <row r="3054" spans="1:10">
      <c r="A3054" s="6" t="s">
        <v>615</v>
      </c>
      <c r="B3054" s="6" t="s">
        <v>676</v>
      </c>
      <c r="C3054" s="6">
        <v>1</v>
      </c>
      <c r="D3054" s="6">
        <v>1</v>
      </c>
      <c r="E3054" s="46" t="str">
        <f t="shared" si="144"/>
        <v>기사임</v>
      </c>
      <c r="F3054" s="81">
        <f>IF(E3054="기사임",(COUNTIF($B$2:B3054,B3054)-COUNTIFS($B$2:B3053,B3054,$E$2:E3053,"")),"")</f>
        <v>246</v>
      </c>
      <c r="G3054" s="46" t="str">
        <f>IF(F3054=1,COUNTIF($F$1:F3054,1),"")</f>
        <v/>
      </c>
      <c r="H3054" s="46">
        <f t="shared" si="145"/>
        <v>0</v>
      </c>
      <c r="I3054" s="46" t="b">
        <f t="shared" si="146"/>
        <v>0</v>
      </c>
      <c r="J3054" s="46" t="str">
        <f>IF(I3054=FALSE,"",B3054&amp;"@"&amp;COUNTIFS($B$2:B3054,B3054,$I$2:I3054,TRUE))</f>
        <v/>
      </c>
    </row>
    <row r="3055" spans="1:10">
      <c r="A3055" s="6" t="s">
        <v>506</v>
      </c>
      <c r="B3055" s="6" t="s">
        <v>679</v>
      </c>
      <c r="C3055" s="6">
        <v>1</v>
      </c>
      <c r="D3055" s="6">
        <v>2</v>
      </c>
      <c r="E3055" s="46" t="str">
        <f t="shared" si="144"/>
        <v>기사임</v>
      </c>
      <c r="F3055" s="81">
        <f>IF(E3055="기사임",(COUNTIF($B$2:B3055,B3055)-COUNTIFS($B$2:B3054,B3055,$E$2:E3054,"")),"")</f>
        <v>78</v>
      </c>
      <c r="G3055" s="46" t="str">
        <f>IF(F3055=1,COUNTIF($F$1:F3055,1),"")</f>
        <v/>
      </c>
      <c r="H3055" s="46">
        <f t="shared" si="145"/>
        <v>0</v>
      </c>
      <c r="I3055" s="46" t="b">
        <f t="shared" si="146"/>
        <v>0</v>
      </c>
      <c r="J3055" s="46" t="str">
        <f>IF(I3055=FALSE,"",B3055&amp;"@"&amp;COUNTIFS($B$2:B3055,B3055,$I$2:I3055,TRUE))</f>
        <v/>
      </c>
    </row>
    <row r="3056" spans="1:10">
      <c r="A3056" s="6" t="s">
        <v>506</v>
      </c>
      <c r="B3056" s="6" t="s">
        <v>688</v>
      </c>
      <c r="C3056" s="6">
        <v>1</v>
      </c>
      <c r="D3056" s="6">
        <v>1</v>
      </c>
      <c r="E3056" s="46" t="str">
        <f t="shared" si="144"/>
        <v>기사임</v>
      </c>
      <c r="F3056" s="81">
        <f>IF(E3056="기사임",(COUNTIF($B$2:B3056,B3056)-COUNTIFS($B$2:B3055,B3056,$E$2:E3055,"")),"")</f>
        <v>105</v>
      </c>
      <c r="G3056" s="46" t="str">
        <f>IF(F3056=1,COUNTIF($F$1:F3056,1),"")</f>
        <v/>
      </c>
      <c r="H3056" s="46">
        <f t="shared" si="145"/>
        <v>0</v>
      </c>
      <c r="I3056" s="46" t="b">
        <f t="shared" si="146"/>
        <v>0</v>
      </c>
      <c r="J3056" s="46" t="str">
        <f>IF(I3056=FALSE,"",B3056&amp;"@"&amp;COUNTIFS($B$2:B3056,B3056,$I$2:I3056,TRUE))</f>
        <v/>
      </c>
    </row>
    <row r="3057" spans="1:10">
      <c r="A3057" s="6" t="s">
        <v>506</v>
      </c>
      <c r="B3057" s="6" t="s">
        <v>677</v>
      </c>
      <c r="C3057" s="6">
        <v>1</v>
      </c>
      <c r="D3057" s="6">
        <v>2</v>
      </c>
      <c r="E3057" s="46" t="str">
        <f t="shared" si="144"/>
        <v>기사임</v>
      </c>
      <c r="F3057" s="81">
        <f>IF(E3057="기사임",(COUNTIF($B$2:B3057,B3057)-COUNTIFS($B$2:B3056,B3057,$E$2:E3056,"")),"")</f>
        <v>208</v>
      </c>
      <c r="G3057" s="46" t="str">
        <f>IF(F3057=1,COUNTIF($F$1:F3057,1),"")</f>
        <v/>
      </c>
      <c r="H3057" s="46">
        <f t="shared" si="145"/>
        <v>0</v>
      </c>
      <c r="I3057" s="46" t="b">
        <f t="shared" si="146"/>
        <v>0</v>
      </c>
      <c r="J3057" s="46" t="str">
        <f>IF(I3057=FALSE,"",B3057&amp;"@"&amp;COUNTIFS($B$2:B3057,B3057,$I$2:I3057,TRUE))</f>
        <v/>
      </c>
    </row>
    <row r="3058" spans="1:10">
      <c r="A3058" s="6" t="s">
        <v>506</v>
      </c>
      <c r="B3058" s="6" t="s">
        <v>697</v>
      </c>
      <c r="C3058" s="6">
        <v>1</v>
      </c>
      <c r="D3058" s="6">
        <v>1</v>
      </c>
      <c r="E3058" s="46" t="str">
        <f t="shared" si="144"/>
        <v>기사임</v>
      </c>
      <c r="F3058" s="81">
        <f>IF(E3058="기사임",(COUNTIF($B$2:B3058,B3058)-COUNTIFS($B$2:B3057,B3058,$E$2:E3057,"")),"")</f>
        <v>21</v>
      </c>
      <c r="G3058" s="46" t="str">
        <f>IF(F3058=1,COUNTIF($F$1:F3058,1),"")</f>
        <v/>
      </c>
      <c r="H3058" s="46">
        <f t="shared" si="145"/>
        <v>0</v>
      </c>
      <c r="I3058" s="46" t="b">
        <f t="shared" si="146"/>
        <v>0</v>
      </c>
      <c r="J3058" s="46" t="str">
        <f>IF(I3058=FALSE,"",B3058&amp;"@"&amp;COUNTIFS($B$2:B3058,B3058,$I$2:I3058,TRUE))</f>
        <v/>
      </c>
    </row>
    <row r="3059" spans="1:10">
      <c r="A3059" s="6" t="s">
        <v>506</v>
      </c>
      <c r="B3059" s="6" t="s">
        <v>675</v>
      </c>
      <c r="C3059" s="6">
        <v>1</v>
      </c>
      <c r="D3059" s="6">
        <v>1</v>
      </c>
      <c r="E3059" s="46" t="str">
        <f t="shared" si="144"/>
        <v>기사임</v>
      </c>
      <c r="F3059" s="81">
        <f>IF(E3059="기사임",(COUNTIF($B$2:B3059,B3059)-COUNTIFS($B$2:B3058,B3059,$E$2:E3058,"")),"")</f>
        <v>272</v>
      </c>
      <c r="G3059" s="46" t="str">
        <f>IF(F3059=1,COUNTIF($F$1:F3059,1),"")</f>
        <v/>
      </c>
      <c r="H3059" s="46">
        <f t="shared" si="145"/>
        <v>1</v>
      </c>
      <c r="I3059" s="46" t="b">
        <f t="shared" si="146"/>
        <v>1</v>
      </c>
      <c r="J3059" s="46" t="str">
        <f>IF(I3059=FALSE,"",B3059&amp;"@"&amp;COUNTIFS($B$2:B3059,B3059,$I$2:I3059,TRUE))</f>
        <v>South Korea@272</v>
      </c>
    </row>
    <row r="3060" spans="1:10">
      <c r="A3060" s="6" t="s">
        <v>1314</v>
      </c>
      <c r="B3060" s="6" t="s">
        <v>680</v>
      </c>
      <c r="C3060" s="6">
        <v>1</v>
      </c>
      <c r="D3060" s="6">
        <v>1</v>
      </c>
      <c r="E3060" s="46" t="str">
        <f t="shared" si="144"/>
        <v>기사임</v>
      </c>
      <c r="F3060" s="81">
        <f>IF(E3060="기사임",(COUNTIF($B$2:B3060,B3060)-COUNTIFS($B$2:B3059,B3060,$E$2:E3059,"")),"")</f>
        <v>164</v>
      </c>
      <c r="G3060" s="46" t="str">
        <f>IF(F3060=1,COUNTIF($F$1:F3060,1),"")</f>
        <v/>
      </c>
      <c r="H3060" s="46">
        <f t="shared" si="145"/>
        <v>0</v>
      </c>
      <c r="I3060" s="46" t="b">
        <f t="shared" si="146"/>
        <v>0</v>
      </c>
      <c r="J3060" s="46" t="str">
        <f>IF(I3060=FALSE,"",B3060&amp;"@"&amp;COUNTIFS($B$2:B3060,B3060,$I$2:I3060,TRUE))</f>
        <v/>
      </c>
    </row>
    <row r="3061" spans="1:10">
      <c r="A3061" s="6" t="s">
        <v>2392</v>
      </c>
      <c r="B3061" s="6" t="s">
        <v>675</v>
      </c>
      <c r="C3061" s="6">
        <v>1</v>
      </c>
      <c r="D3061" s="6">
        <v>1</v>
      </c>
      <c r="E3061" s="46" t="str">
        <f t="shared" si="144"/>
        <v>기사임</v>
      </c>
      <c r="F3061" s="81">
        <f>IF(E3061="기사임",(COUNTIF($B$2:B3061,B3061)-COUNTIFS($B$2:B3060,B3061,$E$2:E3060,"")),"")</f>
        <v>273</v>
      </c>
      <c r="G3061" s="46" t="str">
        <f>IF(F3061=1,COUNTIF($F$1:F3061,1),"")</f>
        <v/>
      </c>
      <c r="H3061" s="46">
        <f t="shared" si="145"/>
        <v>1</v>
      </c>
      <c r="I3061" s="46" t="b">
        <f t="shared" si="146"/>
        <v>1</v>
      </c>
      <c r="J3061" s="46" t="str">
        <f>IF(I3061=FALSE,"",B3061&amp;"@"&amp;COUNTIFS($B$2:B3061,B3061,$I$2:I3061,TRUE))</f>
        <v>South Korea@273</v>
      </c>
    </row>
    <row r="3062" spans="1:10">
      <c r="A3062" s="6" t="s">
        <v>2329</v>
      </c>
      <c r="B3062" s="6" t="s">
        <v>678</v>
      </c>
      <c r="C3062" s="6">
        <v>1</v>
      </c>
      <c r="D3062" s="6">
        <v>1</v>
      </c>
      <c r="E3062" s="46" t="str">
        <f t="shared" si="144"/>
        <v>기사임</v>
      </c>
      <c r="F3062" s="81">
        <f>IF(E3062="기사임",(COUNTIF($B$2:B3062,B3062)-COUNTIFS($B$2:B3061,B3062,$E$2:E3061,"")),"")</f>
        <v>131</v>
      </c>
      <c r="G3062" s="46" t="str">
        <f>IF(F3062=1,COUNTIF($F$1:F3062,1),"")</f>
        <v/>
      </c>
      <c r="H3062" s="46">
        <f t="shared" si="145"/>
        <v>0</v>
      </c>
      <c r="I3062" s="46" t="b">
        <f t="shared" si="146"/>
        <v>0</v>
      </c>
      <c r="J3062" s="46" t="str">
        <f>IF(I3062=FALSE,"",B3062&amp;"@"&amp;COUNTIFS($B$2:B3062,B3062,$I$2:I3062,TRUE))</f>
        <v/>
      </c>
    </row>
    <row r="3063" spans="1:10">
      <c r="A3063" s="6" t="s">
        <v>2329</v>
      </c>
      <c r="B3063" s="6" t="s">
        <v>675</v>
      </c>
      <c r="C3063" s="6">
        <v>1</v>
      </c>
      <c r="D3063" s="6">
        <v>2</v>
      </c>
      <c r="E3063" s="46" t="str">
        <f t="shared" si="144"/>
        <v>기사임</v>
      </c>
      <c r="F3063" s="81">
        <f>IF(E3063="기사임",(COUNTIF($B$2:B3063,B3063)-COUNTIFS($B$2:B3062,B3063,$E$2:E3062,"")),"")</f>
        <v>274</v>
      </c>
      <c r="G3063" s="46" t="str">
        <f>IF(F3063=1,COUNTIF($F$1:F3063,1),"")</f>
        <v/>
      </c>
      <c r="H3063" s="46">
        <f t="shared" si="145"/>
        <v>1</v>
      </c>
      <c r="I3063" s="46" t="b">
        <f t="shared" si="146"/>
        <v>1</v>
      </c>
      <c r="J3063" s="46" t="str">
        <f>IF(I3063=FALSE,"",B3063&amp;"@"&amp;COUNTIFS($B$2:B3063,B3063,$I$2:I3063,TRUE))</f>
        <v>South Korea@274</v>
      </c>
    </row>
    <row r="3064" spans="1:10">
      <c r="A3064" s="6" t="s">
        <v>525</v>
      </c>
      <c r="B3064" s="6" t="s">
        <v>679</v>
      </c>
      <c r="C3064" s="6">
        <v>1</v>
      </c>
      <c r="D3064" s="6">
        <v>1</v>
      </c>
      <c r="E3064" s="46" t="str">
        <f t="shared" si="144"/>
        <v>기사임</v>
      </c>
      <c r="F3064" s="81">
        <f>IF(E3064="기사임",(COUNTIF($B$2:B3064,B3064)-COUNTIFS($B$2:B3063,B3064,$E$2:E3063,"")),"")</f>
        <v>79</v>
      </c>
      <c r="G3064" s="46" t="str">
        <f>IF(F3064=1,COUNTIF($F$1:F3064,1),"")</f>
        <v/>
      </c>
      <c r="H3064" s="46">
        <f t="shared" si="145"/>
        <v>0</v>
      </c>
      <c r="I3064" s="46" t="b">
        <f t="shared" si="146"/>
        <v>0</v>
      </c>
      <c r="J3064" s="46" t="str">
        <f>IF(I3064=FALSE,"",B3064&amp;"@"&amp;COUNTIFS($B$2:B3064,B3064,$I$2:I3064,TRUE))</f>
        <v/>
      </c>
    </row>
    <row r="3065" spans="1:10">
      <c r="A3065" s="6" t="s">
        <v>525</v>
      </c>
      <c r="B3065" s="6" t="s">
        <v>677</v>
      </c>
      <c r="C3065" s="6">
        <v>1</v>
      </c>
      <c r="D3065" s="6">
        <v>1</v>
      </c>
      <c r="E3065" s="46" t="str">
        <f t="shared" si="144"/>
        <v>기사임</v>
      </c>
      <c r="F3065" s="81">
        <f>IF(E3065="기사임",(COUNTIF($B$2:B3065,B3065)-COUNTIFS($B$2:B3064,B3065,$E$2:E3064,"")),"")</f>
        <v>209</v>
      </c>
      <c r="G3065" s="46" t="str">
        <f>IF(F3065=1,COUNTIF($F$1:F3065,1),"")</f>
        <v/>
      </c>
      <c r="H3065" s="46">
        <f t="shared" si="145"/>
        <v>0</v>
      </c>
      <c r="I3065" s="46" t="b">
        <f t="shared" si="146"/>
        <v>0</v>
      </c>
      <c r="J3065" s="46" t="str">
        <f>IF(I3065=FALSE,"",B3065&amp;"@"&amp;COUNTIFS($B$2:B3065,B3065,$I$2:I3065,TRUE))</f>
        <v/>
      </c>
    </row>
    <row r="3066" spans="1:10">
      <c r="A3066" s="6" t="s">
        <v>525</v>
      </c>
      <c r="B3066" s="6" t="s">
        <v>693</v>
      </c>
      <c r="C3066" s="6">
        <v>1</v>
      </c>
      <c r="D3066" s="6">
        <v>1</v>
      </c>
      <c r="E3066" s="46" t="str">
        <f t="shared" si="144"/>
        <v>기사임</v>
      </c>
      <c r="F3066" s="81">
        <f>IF(E3066="기사임",(COUNTIF($B$2:B3066,B3066)-COUNTIFS($B$2:B3065,B3066,$E$2:E3065,"")),"")</f>
        <v>36</v>
      </c>
      <c r="G3066" s="46" t="str">
        <f>IF(F3066=1,COUNTIF($F$1:F3066,1),"")</f>
        <v/>
      </c>
      <c r="H3066" s="46">
        <f t="shared" si="145"/>
        <v>0</v>
      </c>
      <c r="I3066" s="46" t="b">
        <f t="shared" si="146"/>
        <v>0</v>
      </c>
      <c r="J3066" s="46" t="str">
        <f>IF(I3066=FALSE,"",B3066&amp;"@"&amp;COUNTIFS($B$2:B3066,B3066,$I$2:I3066,TRUE))</f>
        <v/>
      </c>
    </row>
    <row r="3067" spans="1:10">
      <c r="A3067" s="6" t="s">
        <v>525</v>
      </c>
      <c r="B3067" s="6" t="s">
        <v>676</v>
      </c>
      <c r="C3067" s="6">
        <v>1</v>
      </c>
      <c r="D3067" s="6">
        <v>1</v>
      </c>
      <c r="E3067" s="46" t="str">
        <f t="shared" si="144"/>
        <v>기사임</v>
      </c>
      <c r="F3067" s="81">
        <f>IF(E3067="기사임",(COUNTIF($B$2:B3067,B3067)-COUNTIFS($B$2:B3066,B3067,$E$2:E3066,"")),"")</f>
        <v>247</v>
      </c>
      <c r="G3067" s="46" t="str">
        <f>IF(F3067=1,COUNTIF($F$1:F3067,1),"")</f>
        <v/>
      </c>
      <c r="H3067" s="46">
        <f t="shared" si="145"/>
        <v>0</v>
      </c>
      <c r="I3067" s="46" t="b">
        <f t="shared" si="146"/>
        <v>0</v>
      </c>
      <c r="J3067" s="46" t="str">
        <f>IF(I3067=FALSE,"",B3067&amp;"@"&amp;COUNTIFS($B$2:B3067,B3067,$I$2:I3067,TRUE))</f>
        <v/>
      </c>
    </row>
    <row r="3068" spans="1:10">
      <c r="A3068" s="6" t="s">
        <v>638</v>
      </c>
      <c r="B3068" s="6" t="s">
        <v>696</v>
      </c>
      <c r="C3068" s="6">
        <v>1</v>
      </c>
      <c r="D3068" s="6">
        <v>1</v>
      </c>
      <c r="E3068" s="46" t="str">
        <f t="shared" si="144"/>
        <v>기사임</v>
      </c>
      <c r="F3068" s="81">
        <f>IF(E3068="기사임",(COUNTIF($B$2:B3068,B3068)-COUNTIFS($B$2:B3067,B3068,$E$2:E3067,"")),"")</f>
        <v>23</v>
      </c>
      <c r="G3068" s="46" t="str">
        <f>IF(F3068=1,COUNTIF($F$1:F3068,1),"")</f>
        <v/>
      </c>
      <c r="H3068" s="46">
        <f t="shared" si="145"/>
        <v>0</v>
      </c>
      <c r="I3068" s="46" t="b">
        <f t="shared" si="146"/>
        <v>0</v>
      </c>
      <c r="J3068" s="46" t="str">
        <f>IF(I3068=FALSE,"",B3068&amp;"@"&amp;COUNTIFS($B$2:B3068,B3068,$I$2:I3068,TRUE))</f>
        <v/>
      </c>
    </row>
    <row r="3069" spans="1:10">
      <c r="A3069" s="6" t="s">
        <v>638</v>
      </c>
      <c r="B3069" s="6" t="s">
        <v>676</v>
      </c>
      <c r="C3069" s="6">
        <v>1</v>
      </c>
      <c r="D3069" s="6">
        <v>1</v>
      </c>
      <c r="E3069" s="46" t="str">
        <f t="shared" si="144"/>
        <v>기사임</v>
      </c>
      <c r="F3069" s="81">
        <f>IF(E3069="기사임",(COUNTIF($B$2:B3069,B3069)-COUNTIFS($B$2:B3068,B3069,$E$2:E3068,"")),"")</f>
        <v>248</v>
      </c>
      <c r="G3069" s="46" t="str">
        <f>IF(F3069=1,COUNTIF($F$1:F3069,1),"")</f>
        <v/>
      </c>
      <c r="H3069" s="46">
        <f t="shared" si="145"/>
        <v>0</v>
      </c>
      <c r="I3069" s="46" t="b">
        <f t="shared" si="146"/>
        <v>0</v>
      </c>
      <c r="J3069" s="46" t="str">
        <f>IF(I3069=FALSE,"",B3069&amp;"@"&amp;COUNTIFS($B$2:B3069,B3069,$I$2:I3069,TRUE))</f>
        <v/>
      </c>
    </row>
    <row r="3070" spans="1:10">
      <c r="A3070" s="6" t="s">
        <v>529</v>
      </c>
      <c r="B3070" s="6" t="s">
        <v>681</v>
      </c>
      <c r="C3070" s="6">
        <v>1</v>
      </c>
      <c r="D3070" s="6">
        <v>2</v>
      </c>
      <c r="E3070" s="46" t="str">
        <f t="shared" si="144"/>
        <v>기사임</v>
      </c>
      <c r="F3070" s="81">
        <f>IF(E3070="기사임",(COUNTIF($B$2:B3070,B3070)-COUNTIFS($B$2:B3069,B3070,$E$2:E3069,"")),"")</f>
        <v>80</v>
      </c>
      <c r="G3070" s="46" t="str">
        <f>IF(F3070=1,COUNTIF($F$1:F3070,1),"")</f>
        <v/>
      </c>
      <c r="H3070" s="46">
        <f t="shared" si="145"/>
        <v>0</v>
      </c>
      <c r="I3070" s="46" t="b">
        <f t="shared" si="146"/>
        <v>0</v>
      </c>
      <c r="J3070" s="46" t="str">
        <f>IF(I3070=FALSE,"",B3070&amp;"@"&amp;COUNTIFS($B$2:B3070,B3070,$I$2:I3070,TRUE))</f>
        <v/>
      </c>
    </row>
    <row r="3071" spans="1:10">
      <c r="A3071" s="6" t="s">
        <v>529</v>
      </c>
      <c r="B3071" s="6" t="s">
        <v>685</v>
      </c>
      <c r="C3071" s="6">
        <v>1</v>
      </c>
      <c r="D3071" s="6">
        <v>1</v>
      </c>
      <c r="E3071" s="46" t="str">
        <f t="shared" si="144"/>
        <v>기사임</v>
      </c>
      <c r="F3071" s="81">
        <f>IF(E3071="기사임",(COUNTIF($B$2:B3071,B3071)-COUNTIFS($B$2:B3070,B3071,$E$2:E3070,"")),"")</f>
        <v>67</v>
      </c>
      <c r="G3071" s="46" t="str">
        <f>IF(F3071=1,COUNTIF($F$1:F3071,1),"")</f>
        <v/>
      </c>
      <c r="H3071" s="46">
        <f t="shared" si="145"/>
        <v>0</v>
      </c>
      <c r="I3071" s="46" t="b">
        <f t="shared" si="146"/>
        <v>0</v>
      </c>
      <c r="J3071" s="46" t="str">
        <f>IF(I3071=FALSE,"",B3071&amp;"@"&amp;COUNTIFS($B$2:B3071,B3071,$I$2:I3071,TRUE))</f>
        <v/>
      </c>
    </row>
    <row r="3072" spans="1:10">
      <c r="A3072" s="6" t="s">
        <v>529</v>
      </c>
      <c r="B3072" s="6" t="s">
        <v>688</v>
      </c>
      <c r="C3072" s="6">
        <v>1</v>
      </c>
      <c r="D3072" s="6">
        <v>1</v>
      </c>
      <c r="E3072" s="46" t="str">
        <f t="shared" si="144"/>
        <v>기사임</v>
      </c>
      <c r="F3072" s="81">
        <f>IF(E3072="기사임",(COUNTIF($B$2:B3072,B3072)-COUNTIFS($B$2:B3071,B3072,$E$2:E3071,"")),"")</f>
        <v>106</v>
      </c>
      <c r="G3072" s="46" t="str">
        <f>IF(F3072=1,COUNTIF($F$1:F3072,1),"")</f>
        <v/>
      </c>
      <c r="H3072" s="46">
        <f t="shared" si="145"/>
        <v>0</v>
      </c>
      <c r="I3072" s="46" t="b">
        <f t="shared" si="146"/>
        <v>0</v>
      </c>
      <c r="J3072" s="46" t="str">
        <f>IF(I3072=FALSE,"",B3072&amp;"@"&amp;COUNTIFS($B$2:B3072,B3072,$I$2:I3072,TRUE))</f>
        <v/>
      </c>
    </row>
    <row r="3073" spans="1:10">
      <c r="A3073" s="6" t="s">
        <v>529</v>
      </c>
      <c r="B3073" s="6" t="s">
        <v>1571</v>
      </c>
      <c r="C3073" s="6">
        <v>1</v>
      </c>
      <c r="D3073" s="6">
        <v>1</v>
      </c>
      <c r="E3073" s="46" t="str">
        <f t="shared" si="144"/>
        <v>기사임</v>
      </c>
      <c r="F3073" s="81">
        <f>IF(E3073="기사임",(COUNTIF($B$2:B3073,B3073)-COUNTIFS($B$2:B3072,B3073,$E$2:E3072,"")),"")</f>
        <v>3</v>
      </c>
      <c r="G3073" s="46" t="str">
        <f>IF(F3073=1,COUNTIF($F$1:F3073,1),"")</f>
        <v/>
      </c>
      <c r="H3073" s="46">
        <f t="shared" si="145"/>
        <v>0</v>
      </c>
      <c r="I3073" s="46" t="b">
        <f t="shared" si="146"/>
        <v>0</v>
      </c>
      <c r="J3073" s="46" t="str">
        <f>IF(I3073=FALSE,"",B3073&amp;"@"&amp;COUNTIFS($B$2:B3073,B3073,$I$2:I3073,TRUE))</f>
        <v/>
      </c>
    </row>
    <row r="3074" spans="1:10">
      <c r="A3074" s="6" t="s">
        <v>529</v>
      </c>
      <c r="B3074" s="6" t="s">
        <v>1351</v>
      </c>
      <c r="C3074" s="6">
        <v>1</v>
      </c>
      <c r="D3074" s="6">
        <v>1</v>
      </c>
      <c r="E3074" s="46" t="str">
        <f t="shared" ref="E3074:E3137" si="147">IF(AND(LEFT(A3074,17)="/global/archives/",ISNUMBER(_xlfn.NUMBERVALUE(MID(A3074,18,1))),ISERROR(FIND("ckattempt",A3074)),ISERROR(FIND("preview",A3074))),"기사임","")</f>
        <v>기사임</v>
      </c>
      <c r="F3074" s="81">
        <f>IF(E3074="기사임",(COUNTIF($B$2:B3074,B3074)-COUNTIFS($B$2:B3073,B3074,$E$2:E3073,"")),"")</f>
        <v>5</v>
      </c>
      <c r="G3074" s="46" t="str">
        <f>IF(F3074=1,COUNTIF($F$1:F3074,1),"")</f>
        <v/>
      </c>
      <c r="H3074" s="46">
        <f t="shared" ref="H3074:H3137" si="148">COUNTIF($L$2:$L$4,B3074)</f>
        <v>0</v>
      </c>
      <c r="I3074" s="46" t="b">
        <f t="shared" si="146"/>
        <v>0</v>
      </c>
      <c r="J3074" s="46" t="str">
        <f>IF(I3074=FALSE,"",B3074&amp;"@"&amp;COUNTIFS($B$2:B3074,B3074,$I$2:I3074,TRUE))</f>
        <v/>
      </c>
    </row>
    <row r="3075" spans="1:10">
      <c r="A3075" s="6" t="s">
        <v>529</v>
      </c>
      <c r="B3075" s="6" t="s">
        <v>700</v>
      </c>
      <c r="C3075" s="6">
        <v>1</v>
      </c>
      <c r="D3075" s="6">
        <v>1</v>
      </c>
      <c r="E3075" s="46" t="str">
        <f t="shared" si="147"/>
        <v>기사임</v>
      </c>
      <c r="F3075" s="81">
        <f>IF(E3075="기사임",(COUNTIF($B$2:B3075,B3075)-COUNTIFS($B$2:B3074,B3075,$E$2:E3074,"")),"")</f>
        <v>38</v>
      </c>
      <c r="G3075" s="46" t="str">
        <f>IF(F3075=1,COUNTIF($F$1:F3075,1),"")</f>
        <v/>
      </c>
      <c r="H3075" s="46">
        <f t="shared" si="148"/>
        <v>0</v>
      </c>
      <c r="I3075" s="46" t="b">
        <f t="shared" ref="I3075:I3138" si="149">AND(H3075=1,F3075&gt;=1,F3075&lt;&gt;"")</f>
        <v>0</v>
      </c>
      <c r="J3075" s="46" t="str">
        <f>IF(I3075=FALSE,"",B3075&amp;"@"&amp;COUNTIFS($B$2:B3075,B3075,$I$2:I3075,TRUE))</f>
        <v/>
      </c>
    </row>
    <row r="3076" spans="1:10">
      <c r="A3076" s="6" t="s">
        <v>529</v>
      </c>
      <c r="B3076" s="6" t="s">
        <v>693</v>
      </c>
      <c r="C3076" s="6">
        <v>1</v>
      </c>
      <c r="D3076" s="6">
        <v>1</v>
      </c>
      <c r="E3076" s="46" t="str">
        <f t="shared" si="147"/>
        <v>기사임</v>
      </c>
      <c r="F3076" s="81">
        <f>IF(E3076="기사임",(COUNTIF($B$2:B3076,B3076)-COUNTIFS($B$2:B3075,B3076,$E$2:E3075,"")),"")</f>
        <v>37</v>
      </c>
      <c r="G3076" s="46" t="str">
        <f>IF(F3076=1,COUNTIF($F$1:F3076,1),"")</f>
        <v/>
      </c>
      <c r="H3076" s="46">
        <f t="shared" si="148"/>
        <v>0</v>
      </c>
      <c r="I3076" s="46" t="b">
        <f t="shared" si="149"/>
        <v>0</v>
      </c>
      <c r="J3076" s="46" t="str">
        <f>IF(I3076=FALSE,"",B3076&amp;"@"&amp;COUNTIFS($B$2:B3076,B3076,$I$2:I3076,TRUE))</f>
        <v/>
      </c>
    </row>
    <row r="3077" spans="1:10">
      <c r="A3077" s="6" t="s">
        <v>529</v>
      </c>
      <c r="B3077" s="6" t="s">
        <v>680</v>
      </c>
      <c r="C3077" s="6">
        <v>1</v>
      </c>
      <c r="D3077" s="6">
        <v>1</v>
      </c>
      <c r="E3077" s="46" t="str">
        <f t="shared" si="147"/>
        <v>기사임</v>
      </c>
      <c r="F3077" s="81">
        <f>IF(E3077="기사임",(COUNTIF($B$2:B3077,B3077)-COUNTIFS($B$2:B3076,B3077,$E$2:E3076,"")),"")</f>
        <v>165</v>
      </c>
      <c r="G3077" s="46" t="str">
        <f>IF(F3077=1,COUNTIF($F$1:F3077,1),"")</f>
        <v/>
      </c>
      <c r="H3077" s="46">
        <f t="shared" si="148"/>
        <v>0</v>
      </c>
      <c r="I3077" s="46" t="b">
        <f t="shared" si="149"/>
        <v>0</v>
      </c>
      <c r="J3077" s="46" t="str">
        <f>IF(I3077=FALSE,"",B3077&amp;"@"&amp;COUNTIFS($B$2:B3077,B3077,$I$2:I3077,TRUE))</f>
        <v/>
      </c>
    </row>
    <row r="3078" spans="1:10">
      <c r="A3078" s="6" t="s">
        <v>529</v>
      </c>
      <c r="B3078" s="6" t="s">
        <v>696</v>
      </c>
      <c r="C3078" s="6">
        <v>1</v>
      </c>
      <c r="D3078" s="6">
        <v>1</v>
      </c>
      <c r="E3078" s="46" t="str">
        <f t="shared" si="147"/>
        <v>기사임</v>
      </c>
      <c r="F3078" s="81">
        <f>IF(E3078="기사임",(COUNTIF($B$2:B3078,B3078)-COUNTIFS($B$2:B3077,B3078,$E$2:E3077,"")),"")</f>
        <v>24</v>
      </c>
      <c r="G3078" s="46" t="str">
        <f>IF(F3078=1,COUNTIF($F$1:F3078,1),"")</f>
        <v/>
      </c>
      <c r="H3078" s="46">
        <f t="shared" si="148"/>
        <v>0</v>
      </c>
      <c r="I3078" s="46" t="b">
        <f t="shared" si="149"/>
        <v>0</v>
      </c>
      <c r="J3078" s="46" t="str">
        <f>IF(I3078=FALSE,"",B3078&amp;"@"&amp;COUNTIFS($B$2:B3078,B3078,$I$2:I3078,TRUE))</f>
        <v/>
      </c>
    </row>
    <row r="3079" spans="1:10">
      <c r="A3079" s="6" t="s">
        <v>647</v>
      </c>
      <c r="B3079" s="6" t="s">
        <v>677</v>
      </c>
      <c r="C3079" s="6">
        <v>1</v>
      </c>
      <c r="D3079" s="6">
        <v>1</v>
      </c>
      <c r="E3079" s="46" t="str">
        <f t="shared" si="147"/>
        <v>기사임</v>
      </c>
      <c r="F3079" s="81">
        <f>IF(E3079="기사임",(COUNTIF($B$2:B3079,B3079)-COUNTIFS($B$2:B3078,B3079,$E$2:E3078,"")),"")</f>
        <v>210</v>
      </c>
      <c r="G3079" s="46" t="str">
        <f>IF(F3079=1,COUNTIF($F$1:F3079,1),"")</f>
        <v/>
      </c>
      <c r="H3079" s="46">
        <f t="shared" si="148"/>
        <v>0</v>
      </c>
      <c r="I3079" s="46" t="b">
        <f t="shared" si="149"/>
        <v>0</v>
      </c>
      <c r="J3079" s="46" t="str">
        <f>IF(I3079=FALSE,"",B3079&amp;"@"&amp;COUNTIFS($B$2:B3079,B3079,$I$2:I3079,TRUE))</f>
        <v/>
      </c>
    </row>
    <row r="3080" spans="1:10">
      <c r="A3080" s="6" t="s">
        <v>647</v>
      </c>
      <c r="B3080" s="6" t="s">
        <v>675</v>
      </c>
      <c r="C3080" s="6">
        <v>1</v>
      </c>
      <c r="D3080" s="6">
        <v>1</v>
      </c>
      <c r="E3080" s="46" t="str">
        <f t="shared" si="147"/>
        <v>기사임</v>
      </c>
      <c r="F3080" s="81">
        <f>IF(E3080="기사임",(COUNTIF($B$2:B3080,B3080)-COUNTIFS($B$2:B3079,B3080,$E$2:E3079,"")),"")</f>
        <v>275</v>
      </c>
      <c r="G3080" s="46" t="str">
        <f>IF(F3080=1,COUNTIF($F$1:F3080,1),"")</f>
        <v/>
      </c>
      <c r="H3080" s="46">
        <f t="shared" si="148"/>
        <v>1</v>
      </c>
      <c r="I3080" s="46" t="b">
        <f t="shared" si="149"/>
        <v>1</v>
      </c>
      <c r="J3080" s="46" t="str">
        <f>IF(I3080=FALSE,"",B3080&amp;"@"&amp;COUNTIFS($B$2:B3080,B3080,$I$2:I3080,TRUE))</f>
        <v>South Korea@275</v>
      </c>
    </row>
    <row r="3081" spans="1:10">
      <c r="A3081" s="6" t="s">
        <v>1449</v>
      </c>
      <c r="B3081" s="6" t="s">
        <v>682</v>
      </c>
      <c r="C3081" s="6">
        <v>1</v>
      </c>
      <c r="D3081" s="6">
        <v>2</v>
      </c>
      <c r="E3081" s="46" t="str">
        <f t="shared" si="147"/>
        <v>기사임</v>
      </c>
      <c r="F3081" s="81">
        <f>IF(E3081="기사임",(COUNTIF($B$2:B3081,B3081)-COUNTIFS($B$2:B3080,B3081,$E$2:E3080,"")),"")</f>
        <v>65</v>
      </c>
      <c r="G3081" s="46" t="str">
        <f>IF(F3081=1,COUNTIF($F$1:F3081,1),"")</f>
        <v/>
      </c>
      <c r="H3081" s="46">
        <f t="shared" si="148"/>
        <v>0</v>
      </c>
      <c r="I3081" s="46" t="b">
        <f t="shared" si="149"/>
        <v>0</v>
      </c>
      <c r="J3081" s="46" t="str">
        <f>IF(I3081=FALSE,"",B3081&amp;"@"&amp;COUNTIFS($B$2:B3081,B3081,$I$2:I3081,TRUE))</f>
        <v/>
      </c>
    </row>
    <row r="3082" spans="1:10">
      <c r="A3082" s="6" t="s">
        <v>2232</v>
      </c>
      <c r="B3082" s="6" t="s">
        <v>675</v>
      </c>
      <c r="C3082" s="6">
        <v>1</v>
      </c>
      <c r="D3082" s="6">
        <v>1</v>
      </c>
      <c r="E3082" s="46" t="str">
        <f t="shared" si="147"/>
        <v>기사임</v>
      </c>
      <c r="F3082" s="81">
        <f>IF(E3082="기사임",(COUNTIF($B$2:B3082,B3082)-COUNTIFS($B$2:B3081,B3082,$E$2:E3081,"")),"")</f>
        <v>276</v>
      </c>
      <c r="G3082" s="46" t="str">
        <f>IF(F3082=1,COUNTIF($F$1:F3082,1),"")</f>
        <v/>
      </c>
      <c r="H3082" s="46">
        <f t="shared" si="148"/>
        <v>1</v>
      </c>
      <c r="I3082" s="46" t="b">
        <f t="shared" si="149"/>
        <v>1</v>
      </c>
      <c r="J3082" s="46" t="str">
        <f>IF(I3082=FALSE,"",B3082&amp;"@"&amp;COUNTIFS($B$2:B3082,B3082,$I$2:I3082,TRUE))</f>
        <v>South Korea@276</v>
      </c>
    </row>
    <row r="3083" spans="1:10">
      <c r="A3083" s="6" t="s">
        <v>1516</v>
      </c>
      <c r="B3083" s="6" t="s">
        <v>692</v>
      </c>
      <c r="C3083" s="6">
        <v>1</v>
      </c>
      <c r="D3083" s="6">
        <v>1</v>
      </c>
      <c r="E3083" s="46" t="str">
        <f t="shared" si="147"/>
        <v>기사임</v>
      </c>
      <c r="F3083" s="81">
        <f>IF(E3083="기사임",(COUNTIF($B$2:B3083,B3083)-COUNTIFS($B$2:B3082,B3083,$E$2:E3082,"")),"")</f>
        <v>18</v>
      </c>
      <c r="G3083" s="46" t="str">
        <f>IF(F3083=1,COUNTIF($F$1:F3083,1),"")</f>
        <v/>
      </c>
      <c r="H3083" s="46">
        <f t="shared" si="148"/>
        <v>0</v>
      </c>
      <c r="I3083" s="46" t="b">
        <f t="shared" si="149"/>
        <v>0</v>
      </c>
      <c r="J3083" s="46" t="str">
        <f>IF(I3083=FALSE,"",B3083&amp;"@"&amp;COUNTIFS($B$2:B3083,B3083,$I$2:I3083,TRUE))</f>
        <v/>
      </c>
    </row>
    <row r="3084" spans="1:10">
      <c r="A3084" s="6" t="s">
        <v>648</v>
      </c>
      <c r="B3084" s="6" t="s">
        <v>685</v>
      </c>
      <c r="C3084" s="6">
        <v>1</v>
      </c>
      <c r="D3084" s="6">
        <v>2</v>
      </c>
      <c r="E3084" s="46" t="str">
        <f t="shared" si="147"/>
        <v>기사임</v>
      </c>
      <c r="F3084" s="81">
        <f>IF(E3084="기사임",(COUNTIF($B$2:B3084,B3084)-COUNTIFS($B$2:B3083,B3084,$E$2:E3083,"")),"")</f>
        <v>68</v>
      </c>
      <c r="G3084" s="46" t="str">
        <f>IF(F3084=1,COUNTIF($F$1:F3084,1),"")</f>
        <v/>
      </c>
      <c r="H3084" s="46">
        <f t="shared" si="148"/>
        <v>0</v>
      </c>
      <c r="I3084" s="46" t="b">
        <f t="shared" si="149"/>
        <v>0</v>
      </c>
      <c r="J3084" s="46" t="str">
        <f>IF(I3084=FALSE,"",B3084&amp;"@"&amp;COUNTIFS($B$2:B3084,B3084,$I$2:I3084,TRUE))</f>
        <v/>
      </c>
    </row>
    <row r="3085" spans="1:10">
      <c r="A3085" s="6" t="s">
        <v>648</v>
      </c>
      <c r="B3085" s="6" t="s">
        <v>723</v>
      </c>
      <c r="C3085" s="6">
        <v>1</v>
      </c>
      <c r="D3085" s="6">
        <v>1</v>
      </c>
      <c r="E3085" s="46" t="str">
        <f t="shared" si="147"/>
        <v>기사임</v>
      </c>
      <c r="F3085" s="81">
        <f>IF(E3085="기사임",(COUNTIF($B$2:B3085,B3085)-COUNTIFS($B$2:B3084,B3085,$E$2:E3084,"")),"")</f>
        <v>6</v>
      </c>
      <c r="G3085" s="46" t="str">
        <f>IF(F3085=1,COUNTIF($F$1:F3085,1),"")</f>
        <v/>
      </c>
      <c r="H3085" s="46">
        <f t="shared" si="148"/>
        <v>0</v>
      </c>
      <c r="I3085" s="46" t="b">
        <f t="shared" si="149"/>
        <v>0</v>
      </c>
      <c r="J3085" s="46" t="str">
        <f>IF(I3085=FALSE,"",B3085&amp;"@"&amp;COUNTIFS($B$2:B3085,B3085,$I$2:I3085,TRUE))</f>
        <v/>
      </c>
    </row>
    <row r="3086" spans="1:10">
      <c r="A3086" s="6" t="s">
        <v>648</v>
      </c>
      <c r="B3086" s="6" t="s">
        <v>675</v>
      </c>
      <c r="C3086" s="6">
        <v>1</v>
      </c>
      <c r="D3086" s="6">
        <v>1</v>
      </c>
      <c r="E3086" s="46" t="str">
        <f t="shared" si="147"/>
        <v>기사임</v>
      </c>
      <c r="F3086" s="81">
        <f>IF(E3086="기사임",(COUNTIF($B$2:B3086,B3086)-COUNTIFS($B$2:B3085,B3086,$E$2:E3085,"")),"")</f>
        <v>277</v>
      </c>
      <c r="G3086" s="46" t="str">
        <f>IF(F3086=1,COUNTIF($F$1:F3086,1),"")</f>
        <v/>
      </c>
      <c r="H3086" s="46">
        <f t="shared" si="148"/>
        <v>1</v>
      </c>
      <c r="I3086" s="46" t="b">
        <f t="shared" si="149"/>
        <v>1</v>
      </c>
      <c r="J3086" s="46" t="str">
        <f>IF(I3086=FALSE,"",B3086&amp;"@"&amp;COUNTIFS($B$2:B3086,B3086,$I$2:I3086,TRUE))</f>
        <v>South Korea@277</v>
      </c>
    </row>
    <row r="3087" spans="1:10">
      <c r="A3087" s="6" t="s">
        <v>639</v>
      </c>
      <c r="B3087" s="6" t="s">
        <v>689</v>
      </c>
      <c r="C3087" s="6">
        <v>1</v>
      </c>
      <c r="D3087" s="6">
        <v>1</v>
      </c>
      <c r="E3087" s="46" t="str">
        <f t="shared" si="147"/>
        <v>기사임</v>
      </c>
      <c r="F3087" s="81">
        <f>IF(E3087="기사임",(COUNTIF($B$2:B3087,B3087)-COUNTIFS($B$2:B3086,B3087,$E$2:E3086,"")),"")</f>
        <v>43</v>
      </c>
      <c r="G3087" s="46" t="str">
        <f>IF(F3087=1,COUNTIF($F$1:F3087,1),"")</f>
        <v/>
      </c>
      <c r="H3087" s="46">
        <f t="shared" si="148"/>
        <v>0</v>
      </c>
      <c r="I3087" s="46" t="b">
        <f t="shared" si="149"/>
        <v>0</v>
      </c>
      <c r="J3087" s="46" t="str">
        <f>IF(I3087=FALSE,"",B3087&amp;"@"&amp;COUNTIFS($B$2:B3087,B3087,$I$2:I3087,TRUE))</f>
        <v/>
      </c>
    </row>
    <row r="3088" spans="1:10">
      <c r="A3088" s="6" t="s">
        <v>639</v>
      </c>
      <c r="B3088" s="6" t="s">
        <v>675</v>
      </c>
      <c r="C3088" s="6">
        <v>1</v>
      </c>
      <c r="D3088" s="6">
        <v>1</v>
      </c>
      <c r="E3088" s="46" t="str">
        <f t="shared" si="147"/>
        <v>기사임</v>
      </c>
      <c r="F3088" s="81">
        <f>IF(E3088="기사임",(COUNTIF($B$2:B3088,B3088)-COUNTIFS($B$2:B3087,B3088,$E$2:E3087,"")),"")</f>
        <v>278</v>
      </c>
      <c r="G3088" s="46" t="str">
        <f>IF(F3088=1,COUNTIF($F$1:F3088,1),"")</f>
        <v/>
      </c>
      <c r="H3088" s="46">
        <f t="shared" si="148"/>
        <v>1</v>
      </c>
      <c r="I3088" s="46" t="b">
        <f t="shared" si="149"/>
        <v>1</v>
      </c>
      <c r="J3088" s="46" t="str">
        <f>IF(I3088=FALSE,"",B3088&amp;"@"&amp;COUNTIFS($B$2:B3088,B3088,$I$2:I3088,TRUE))</f>
        <v>South Korea@278</v>
      </c>
    </row>
    <row r="3089" spans="1:10">
      <c r="A3089" s="6" t="s">
        <v>639</v>
      </c>
      <c r="B3089" s="6" t="s">
        <v>687</v>
      </c>
      <c r="C3089" s="6">
        <v>1</v>
      </c>
      <c r="D3089" s="6">
        <v>1</v>
      </c>
      <c r="E3089" s="46" t="str">
        <f t="shared" si="147"/>
        <v>기사임</v>
      </c>
      <c r="F3089" s="81">
        <f>IF(E3089="기사임",(COUNTIF($B$2:B3089,B3089)-COUNTIFS($B$2:B3088,B3089,$E$2:E3088,"")),"")</f>
        <v>47</v>
      </c>
      <c r="G3089" s="46" t="str">
        <f>IF(F3089=1,COUNTIF($F$1:F3089,1),"")</f>
        <v/>
      </c>
      <c r="H3089" s="46">
        <f t="shared" si="148"/>
        <v>0</v>
      </c>
      <c r="I3089" s="46" t="b">
        <f t="shared" si="149"/>
        <v>0</v>
      </c>
      <c r="J3089" s="46" t="str">
        <f>IF(I3089=FALSE,"",B3089&amp;"@"&amp;COUNTIFS($B$2:B3089,B3089,$I$2:I3089,TRUE))</f>
        <v/>
      </c>
    </row>
    <row r="3090" spans="1:10">
      <c r="A3090" s="6" t="s">
        <v>567</v>
      </c>
      <c r="B3090" s="6" t="s">
        <v>685</v>
      </c>
      <c r="C3090" s="6">
        <v>1</v>
      </c>
      <c r="D3090" s="6">
        <v>1</v>
      </c>
      <c r="E3090" s="46" t="str">
        <f t="shared" si="147"/>
        <v>기사임</v>
      </c>
      <c r="F3090" s="81">
        <f>IF(E3090="기사임",(COUNTIF($B$2:B3090,B3090)-COUNTIFS($B$2:B3089,B3090,$E$2:E3089,"")),"")</f>
        <v>69</v>
      </c>
      <c r="G3090" s="46" t="str">
        <f>IF(F3090=1,COUNTIF($F$1:F3090,1),"")</f>
        <v/>
      </c>
      <c r="H3090" s="46">
        <f t="shared" si="148"/>
        <v>0</v>
      </c>
      <c r="I3090" s="46" t="b">
        <f t="shared" si="149"/>
        <v>0</v>
      </c>
      <c r="J3090" s="46" t="str">
        <f>IF(I3090=FALSE,"",B3090&amp;"@"&amp;COUNTIFS($B$2:B3090,B3090,$I$2:I3090,TRUE))</f>
        <v/>
      </c>
    </row>
    <row r="3091" spans="1:10">
      <c r="A3091" s="6" t="s">
        <v>567</v>
      </c>
      <c r="B3091" s="6" t="s">
        <v>698</v>
      </c>
      <c r="C3091" s="6">
        <v>1</v>
      </c>
      <c r="D3091" s="6">
        <v>1</v>
      </c>
      <c r="E3091" s="46" t="str">
        <f t="shared" si="147"/>
        <v>기사임</v>
      </c>
      <c r="F3091" s="81">
        <f>IF(E3091="기사임",(COUNTIF($B$2:B3091,B3091)-COUNTIFS($B$2:B3090,B3091,$E$2:E3090,"")),"")</f>
        <v>55</v>
      </c>
      <c r="G3091" s="46" t="str">
        <f>IF(F3091=1,COUNTIF($F$1:F3091,1),"")</f>
        <v/>
      </c>
      <c r="H3091" s="46">
        <f t="shared" si="148"/>
        <v>0</v>
      </c>
      <c r="I3091" s="46" t="b">
        <f t="shared" si="149"/>
        <v>0</v>
      </c>
      <c r="J3091" s="46" t="str">
        <f>IF(I3091=FALSE,"",B3091&amp;"@"&amp;COUNTIFS($B$2:B3091,B3091,$I$2:I3091,TRUE))</f>
        <v/>
      </c>
    </row>
    <row r="3092" spans="1:10">
      <c r="A3092" s="6" t="s">
        <v>567</v>
      </c>
      <c r="B3092" s="6" t="s">
        <v>695</v>
      </c>
      <c r="C3092" s="6">
        <v>1</v>
      </c>
      <c r="D3092" s="6">
        <v>1</v>
      </c>
      <c r="E3092" s="46" t="str">
        <f t="shared" si="147"/>
        <v>기사임</v>
      </c>
      <c r="F3092" s="81">
        <f>IF(E3092="기사임",(COUNTIF($B$2:B3092,B3092)-COUNTIFS($B$2:B3091,B3092,$E$2:E3091,"")),"")</f>
        <v>50</v>
      </c>
      <c r="G3092" s="46" t="str">
        <f>IF(F3092=1,COUNTIF($F$1:F3092,1),"")</f>
        <v/>
      </c>
      <c r="H3092" s="46">
        <f t="shared" si="148"/>
        <v>0</v>
      </c>
      <c r="I3092" s="46" t="b">
        <f t="shared" si="149"/>
        <v>0</v>
      </c>
      <c r="J3092" s="46" t="str">
        <f>IF(I3092=FALSE,"",B3092&amp;"@"&amp;COUNTIFS($B$2:B3092,B3092,$I$2:I3092,TRUE))</f>
        <v/>
      </c>
    </row>
    <row r="3093" spans="1:10">
      <c r="A3093" s="6" t="s">
        <v>567</v>
      </c>
      <c r="B3093" s="6" t="s">
        <v>696</v>
      </c>
      <c r="C3093" s="6">
        <v>1</v>
      </c>
      <c r="D3093" s="6">
        <v>1</v>
      </c>
      <c r="E3093" s="46" t="str">
        <f t="shared" si="147"/>
        <v>기사임</v>
      </c>
      <c r="F3093" s="81">
        <f>IF(E3093="기사임",(COUNTIF($B$2:B3093,B3093)-COUNTIFS($B$2:B3092,B3093,$E$2:E3092,"")),"")</f>
        <v>25</v>
      </c>
      <c r="G3093" s="46" t="str">
        <f>IF(F3093=1,COUNTIF($F$1:F3093,1),"")</f>
        <v/>
      </c>
      <c r="H3093" s="46">
        <f t="shared" si="148"/>
        <v>0</v>
      </c>
      <c r="I3093" s="46" t="b">
        <f t="shared" si="149"/>
        <v>0</v>
      </c>
      <c r="J3093" s="46" t="str">
        <f>IF(I3093=FALSE,"",B3093&amp;"@"&amp;COUNTIFS($B$2:B3093,B3093,$I$2:I3093,TRUE))</f>
        <v/>
      </c>
    </row>
    <row r="3094" spans="1:10">
      <c r="A3094" s="6" t="s">
        <v>1313</v>
      </c>
      <c r="B3094" s="6" t="s">
        <v>698</v>
      </c>
      <c r="C3094" s="6">
        <v>1</v>
      </c>
      <c r="D3094" s="6">
        <v>1</v>
      </c>
      <c r="E3094" s="46" t="str">
        <f t="shared" si="147"/>
        <v>기사임</v>
      </c>
      <c r="F3094" s="81">
        <f>IF(E3094="기사임",(COUNTIF($B$2:B3094,B3094)-COUNTIFS($B$2:B3093,B3094,$E$2:E3093,"")),"")</f>
        <v>56</v>
      </c>
      <c r="G3094" s="46" t="str">
        <f>IF(F3094=1,COUNTIF($F$1:F3094,1),"")</f>
        <v/>
      </c>
      <c r="H3094" s="46">
        <f t="shared" si="148"/>
        <v>0</v>
      </c>
      <c r="I3094" s="46" t="b">
        <f t="shared" si="149"/>
        <v>0</v>
      </c>
      <c r="J3094" s="46" t="str">
        <f>IF(I3094=FALSE,"",B3094&amp;"@"&amp;COUNTIFS($B$2:B3094,B3094,$I$2:I3094,TRUE))</f>
        <v/>
      </c>
    </row>
    <row r="3095" spans="1:10">
      <c r="A3095" s="6" t="s">
        <v>2057</v>
      </c>
      <c r="B3095" s="6" t="s">
        <v>675</v>
      </c>
      <c r="C3095" s="6">
        <v>1</v>
      </c>
      <c r="D3095" s="6">
        <v>1</v>
      </c>
      <c r="E3095" s="46" t="str">
        <f t="shared" si="147"/>
        <v>기사임</v>
      </c>
      <c r="F3095" s="81">
        <f>IF(E3095="기사임",(COUNTIF($B$2:B3095,B3095)-COUNTIFS($B$2:B3094,B3095,$E$2:E3094,"")),"")</f>
        <v>279</v>
      </c>
      <c r="G3095" s="46" t="str">
        <f>IF(F3095=1,COUNTIF($F$1:F3095,1),"")</f>
        <v/>
      </c>
      <c r="H3095" s="46">
        <f t="shared" si="148"/>
        <v>1</v>
      </c>
      <c r="I3095" s="46" t="b">
        <f t="shared" si="149"/>
        <v>1</v>
      </c>
      <c r="J3095" s="46" t="str">
        <f>IF(I3095=FALSE,"",B3095&amp;"@"&amp;COUNTIFS($B$2:B3095,B3095,$I$2:I3095,TRUE))</f>
        <v>South Korea@279</v>
      </c>
    </row>
    <row r="3096" spans="1:10">
      <c r="A3096" s="6" t="s">
        <v>2233</v>
      </c>
      <c r="B3096" s="6" t="s">
        <v>677</v>
      </c>
      <c r="C3096" s="6">
        <v>1</v>
      </c>
      <c r="D3096" s="6">
        <v>1</v>
      </c>
      <c r="E3096" s="46" t="str">
        <f t="shared" si="147"/>
        <v>기사임</v>
      </c>
      <c r="F3096" s="81">
        <f>IF(E3096="기사임",(COUNTIF($B$2:B3096,B3096)-COUNTIFS($B$2:B3095,B3096,$E$2:E3095,"")),"")</f>
        <v>211</v>
      </c>
      <c r="G3096" s="46" t="str">
        <f>IF(F3096=1,COUNTIF($F$1:F3096,1),"")</f>
        <v/>
      </c>
      <c r="H3096" s="46">
        <f t="shared" si="148"/>
        <v>0</v>
      </c>
      <c r="I3096" s="46" t="b">
        <f t="shared" si="149"/>
        <v>0</v>
      </c>
      <c r="J3096" s="46" t="str">
        <f>IF(I3096=FALSE,"",B3096&amp;"@"&amp;COUNTIFS($B$2:B3096,B3096,$I$2:I3096,TRUE))</f>
        <v/>
      </c>
    </row>
    <row r="3097" spans="1:10">
      <c r="A3097" s="6" t="s">
        <v>2233</v>
      </c>
      <c r="B3097" s="6" t="s">
        <v>678</v>
      </c>
      <c r="C3097" s="6">
        <v>1</v>
      </c>
      <c r="D3097" s="6">
        <v>1</v>
      </c>
      <c r="E3097" s="46" t="str">
        <f t="shared" si="147"/>
        <v>기사임</v>
      </c>
      <c r="F3097" s="81">
        <f>IF(E3097="기사임",(COUNTIF($B$2:B3097,B3097)-COUNTIFS($B$2:B3096,B3097,$E$2:E3096,"")),"")</f>
        <v>132</v>
      </c>
      <c r="G3097" s="46" t="str">
        <f>IF(F3097=1,COUNTIF($F$1:F3097,1),"")</f>
        <v/>
      </c>
      <c r="H3097" s="46">
        <f t="shared" si="148"/>
        <v>0</v>
      </c>
      <c r="I3097" s="46" t="b">
        <f t="shared" si="149"/>
        <v>0</v>
      </c>
      <c r="J3097" s="46" t="str">
        <f>IF(I3097=FALSE,"",B3097&amp;"@"&amp;COUNTIFS($B$2:B3097,B3097,$I$2:I3097,TRUE))</f>
        <v/>
      </c>
    </row>
    <row r="3098" spans="1:10">
      <c r="A3098" s="6" t="s">
        <v>1373</v>
      </c>
      <c r="B3098" s="6" t="s">
        <v>700</v>
      </c>
      <c r="C3098" s="6">
        <v>1</v>
      </c>
      <c r="D3098" s="6">
        <v>1</v>
      </c>
      <c r="E3098" s="46" t="str">
        <f t="shared" si="147"/>
        <v>기사임</v>
      </c>
      <c r="F3098" s="81">
        <f>IF(E3098="기사임",(COUNTIF($B$2:B3098,B3098)-COUNTIFS($B$2:B3097,B3098,$E$2:E3097,"")),"")</f>
        <v>39</v>
      </c>
      <c r="G3098" s="46" t="str">
        <f>IF(F3098=1,COUNTIF($F$1:F3098,1),"")</f>
        <v/>
      </c>
      <c r="H3098" s="46">
        <f t="shared" si="148"/>
        <v>0</v>
      </c>
      <c r="I3098" s="46" t="b">
        <f t="shared" si="149"/>
        <v>0</v>
      </c>
      <c r="J3098" s="46" t="str">
        <f>IF(I3098=FALSE,"",B3098&amp;"@"&amp;COUNTIFS($B$2:B3098,B3098,$I$2:I3098,TRUE))</f>
        <v/>
      </c>
    </row>
    <row r="3099" spans="1:10">
      <c r="A3099" s="6" t="s">
        <v>2393</v>
      </c>
      <c r="B3099" s="6" t="s">
        <v>688</v>
      </c>
      <c r="C3099" s="6">
        <v>1</v>
      </c>
      <c r="D3099" s="6">
        <v>1</v>
      </c>
      <c r="E3099" s="46" t="str">
        <f t="shared" si="147"/>
        <v>기사임</v>
      </c>
      <c r="F3099" s="81">
        <f>IF(E3099="기사임",(COUNTIF($B$2:B3099,B3099)-COUNTIFS($B$2:B3098,B3099,$E$2:E3098,"")),"")</f>
        <v>107</v>
      </c>
      <c r="G3099" s="46" t="str">
        <f>IF(F3099=1,COUNTIF($F$1:F3099,1),"")</f>
        <v/>
      </c>
      <c r="H3099" s="46">
        <f t="shared" si="148"/>
        <v>0</v>
      </c>
      <c r="I3099" s="46" t="b">
        <f t="shared" si="149"/>
        <v>0</v>
      </c>
      <c r="J3099" s="46" t="str">
        <f>IF(I3099=FALSE,"",B3099&amp;"@"&amp;COUNTIFS($B$2:B3099,B3099,$I$2:I3099,TRUE))</f>
        <v/>
      </c>
    </row>
    <row r="3100" spans="1:10">
      <c r="A3100" s="6" t="s">
        <v>2394</v>
      </c>
      <c r="B3100" s="6" t="s">
        <v>688</v>
      </c>
      <c r="C3100" s="6">
        <v>1</v>
      </c>
      <c r="D3100" s="6">
        <v>1</v>
      </c>
      <c r="E3100" s="46" t="str">
        <f t="shared" si="147"/>
        <v>기사임</v>
      </c>
      <c r="F3100" s="81">
        <f>IF(E3100="기사임",(COUNTIF($B$2:B3100,B3100)-COUNTIFS($B$2:B3099,B3100,$E$2:E3099,"")),"")</f>
        <v>108</v>
      </c>
      <c r="G3100" s="46" t="str">
        <f>IF(F3100=1,COUNTIF($F$1:F3100,1),"")</f>
        <v/>
      </c>
      <c r="H3100" s="46">
        <f t="shared" si="148"/>
        <v>0</v>
      </c>
      <c r="I3100" s="46" t="b">
        <f t="shared" si="149"/>
        <v>0</v>
      </c>
      <c r="J3100" s="46" t="str">
        <f>IF(I3100=FALSE,"",B3100&amp;"@"&amp;COUNTIFS($B$2:B3100,B3100,$I$2:I3100,TRUE))</f>
        <v/>
      </c>
    </row>
    <row r="3101" spans="1:10">
      <c r="A3101" s="6" t="s">
        <v>1937</v>
      </c>
      <c r="B3101" s="6" t="s">
        <v>675</v>
      </c>
      <c r="C3101" s="6">
        <v>1</v>
      </c>
      <c r="D3101" s="6">
        <v>2</v>
      </c>
      <c r="E3101" s="46" t="str">
        <f t="shared" si="147"/>
        <v>기사임</v>
      </c>
      <c r="F3101" s="81">
        <f>IF(E3101="기사임",(COUNTIF($B$2:B3101,B3101)-COUNTIFS($B$2:B3100,B3101,$E$2:E3100,"")),"")</f>
        <v>280</v>
      </c>
      <c r="G3101" s="46" t="str">
        <f>IF(F3101=1,COUNTIF($F$1:F3101,1),"")</f>
        <v/>
      </c>
      <c r="H3101" s="46">
        <f t="shared" si="148"/>
        <v>1</v>
      </c>
      <c r="I3101" s="46" t="b">
        <f t="shared" si="149"/>
        <v>1</v>
      </c>
      <c r="J3101" s="46" t="str">
        <f>IF(I3101=FALSE,"",B3101&amp;"@"&amp;COUNTIFS($B$2:B3101,B3101,$I$2:I3101,TRUE))</f>
        <v>South Korea@280</v>
      </c>
    </row>
    <row r="3102" spans="1:10">
      <c r="A3102" s="6" t="s">
        <v>1937</v>
      </c>
      <c r="B3102" s="6" t="s">
        <v>676</v>
      </c>
      <c r="C3102" s="6">
        <v>1</v>
      </c>
      <c r="D3102" s="6">
        <v>1</v>
      </c>
      <c r="E3102" s="46" t="str">
        <f t="shared" si="147"/>
        <v>기사임</v>
      </c>
      <c r="F3102" s="81">
        <f>IF(E3102="기사임",(COUNTIF($B$2:B3102,B3102)-COUNTIFS($B$2:B3101,B3102,$E$2:E3101,"")),"")</f>
        <v>249</v>
      </c>
      <c r="G3102" s="46" t="str">
        <f>IF(F3102=1,COUNTIF($F$1:F3102,1),"")</f>
        <v/>
      </c>
      <c r="H3102" s="46">
        <f t="shared" si="148"/>
        <v>0</v>
      </c>
      <c r="I3102" s="46" t="b">
        <f t="shared" si="149"/>
        <v>0</v>
      </c>
      <c r="J3102" s="46" t="str">
        <f>IF(I3102=FALSE,"",B3102&amp;"@"&amp;COUNTIFS($B$2:B3102,B3102,$I$2:I3102,TRUE))</f>
        <v/>
      </c>
    </row>
    <row r="3103" spans="1:10">
      <c r="A3103" s="6" t="s">
        <v>1507</v>
      </c>
      <c r="B3103" s="6" t="s">
        <v>675</v>
      </c>
      <c r="C3103" s="6">
        <v>1</v>
      </c>
      <c r="D3103" s="6">
        <v>1</v>
      </c>
      <c r="E3103" s="46" t="str">
        <f t="shared" si="147"/>
        <v>기사임</v>
      </c>
      <c r="F3103" s="81">
        <f>IF(E3103="기사임",(COUNTIF($B$2:B3103,B3103)-COUNTIFS($B$2:B3102,B3103,$E$2:E3102,"")),"")</f>
        <v>281</v>
      </c>
      <c r="G3103" s="46" t="str">
        <f>IF(F3103=1,COUNTIF($F$1:F3103,1),"")</f>
        <v/>
      </c>
      <c r="H3103" s="46">
        <f t="shared" si="148"/>
        <v>1</v>
      </c>
      <c r="I3103" s="46" t="b">
        <f t="shared" si="149"/>
        <v>1</v>
      </c>
      <c r="J3103" s="46" t="str">
        <f>IF(I3103=FALSE,"",B3103&amp;"@"&amp;COUNTIFS($B$2:B3103,B3103,$I$2:I3103,TRUE))</f>
        <v>South Korea@281</v>
      </c>
    </row>
    <row r="3104" spans="1:10">
      <c r="A3104" s="6" t="s">
        <v>1507</v>
      </c>
      <c r="B3104" s="6" t="s">
        <v>709</v>
      </c>
      <c r="C3104" s="6">
        <v>1</v>
      </c>
      <c r="D3104" s="6">
        <v>2</v>
      </c>
      <c r="E3104" s="46" t="str">
        <f t="shared" si="147"/>
        <v>기사임</v>
      </c>
      <c r="F3104" s="81">
        <f>IF(E3104="기사임",(COUNTIF($B$2:B3104,B3104)-COUNTIFS($B$2:B3103,B3104,$E$2:E3103,"")),"")</f>
        <v>20</v>
      </c>
      <c r="G3104" s="46" t="str">
        <f>IF(F3104=1,COUNTIF($F$1:F3104,1),"")</f>
        <v/>
      </c>
      <c r="H3104" s="46">
        <f t="shared" si="148"/>
        <v>0</v>
      </c>
      <c r="I3104" s="46" t="b">
        <f t="shared" si="149"/>
        <v>0</v>
      </c>
      <c r="J3104" s="46" t="str">
        <f>IF(I3104=FALSE,"",B3104&amp;"@"&amp;COUNTIFS($B$2:B3104,B3104,$I$2:I3104,TRUE))</f>
        <v/>
      </c>
    </row>
    <row r="3105" spans="1:10">
      <c r="A3105" s="6" t="s">
        <v>2197</v>
      </c>
      <c r="B3105" s="6" t="s">
        <v>685</v>
      </c>
      <c r="C3105" s="6">
        <v>1</v>
      </c>
      <c r="D3105" s="6">
        <v>1</v>
      </c>
      <c r="E3105" s="46" t="str">
        <f t="shared" si="147"/>
        <v>기사임</v>
      </c>
      <c r="F3105" s="81">
        <f>IF(E3105="기사임",(COUNTIF($B$2:B3105,B3105)-COUNTIFS($B$2:B3104,B3105,$E$2:E3104,"")),"")</f>
        <v>70</v>
      </c>
      <c r="G3105" s="46" t="str">
        <f>IF(F3105=1,COUNTIF($F$1:F3105,1),"")</f>
        <v/>
      </c>
      <c r="H3105" s="46">
        <f t="shared" si="148"/>
        <v>0</v>
      </c>
      <c r="I3105" s="46" t="b">
        <f t="shared" si="149"/>
        <v>0</v>
      </c>
      <c r="J3105" s="46" t="str">
        <f>IF(I3105=FALSE,"",B3105&amp;"@"&amp;COUNTIFS($B$2:B3105,B3105,$I$2:I3105,TRUE))</f>
        <v/>
      </c>
    </row>
    <row r="3106" spans="1:10">
      <c r="A3106" s="6" t="s">
        <v>2395</v>
      </c>
      <c r="B3106" s="6" t="s">
        <v>676</v>
      </c>
      <c r="C3106" s="6">
        <v>1</v>
      </c>
      <c r="D3106" s="6">
        <v>1</v>
      </c>
      <c r="E3106" s="46" t="str">
        <f t="shared" si="147"/>
        <v>기사임</v>
      </c>
      <c r="F3106" s="81">
        <f>IF(E3106="기사임",(COUNTIF($B$2:B3106,B3106)-COUNTIFS($B$2:B3105,B3106,$E$2:E3105,"")),"")</f>
        <v>250</v>
      </c>
      <c r="G3106" s="46" t="str">
        <f>IF(F3106=1,COUNTIF($F$1:F3106,1),"")</f>
        <v/>
      </c>
      <c r="H3106" s="46">
        <f t="shared" si="148"/>
        <v>0</v>
      </c>
      <c r="I3106" s="46" t="b">
        <f t="shared" si="149"/>
        <v>0</v>
      </c>
      <c r="J3106" s="46" t="str">
        <f>IF(I3106=FALSE,"",B3106&amp;"@"&amp;COUNTIFS($B$2:B3106,B3106,$I$2:I3106,TRUE))</f>
        <v/>
      </c>
    </row>
    <row r="3107" spans="1:10">
      <c r="A3107" s="6" t="s">
        <v>628</v>
      </c>
      <c r="B3107" s="6" t="s">
        <v>676</v>
      </c>
      <c r="C3107" s="6">
        <v>1</v>
      </c>
      <c r="D3107" s="6">
        <v>2</v>
      </c>
      <c r="E3107" s="46" t="str">
        <f t="shared" si="147"/>
        <v>기사임</v>
      </c>
      <c r="F3107" s="81">
        <f>IF(E3107="기사임",(COUNTIF($B$2:B3107,B3107)-COUNTIFS($B$2:B3106,B3107,$E$2:E3106,"")),"")</f>
        <v>251</v>
      </c>
      <c r="G3107" s="46" t="str">
        <f>IF(F3107=1,COUNTIF($F$1:F3107,1),"")</f>
        <v/>
      </c>
      <c r="H3107" s="46">
        <f t="shared" si="148"/>
        <v>0</v>
      </c>
      <c r="I3107" s="46" t="b">
        <f t="shared" si="149"/>
        <v>0</v>
      </c>
      <c r="J3107" s="46" t="str">
        <f>IF(I3107=FALSE,"",B3107&amp;"@"&amp;COUNTIFS($B$2:B3107,B3107,$I$2:I3107,TRUE))</f>
        <v/>
      </c>
    </row>
    <row r="3108" spans="1:10">
      <c r="A3108" s="6" t="s">
        <v>2181</v>
      </c>
      <c r="B3108" s="6" t="s">
        <v>677</v>
      </c>
      <c r="C3108" s="6">
        <v>1</v>
      </c>
      <c r="D3108" s="6">
        <v>1</v>
      </c>
      <c r="E3108" s="46" t="str">
        <f t="shared" si="147"/>
        <v>기사임</v>
      </c>
      <c r="F3108" s="81">
        <f>IF(E3108="기사임",(COUNTIF($B$2:B3108,B3108)-COUNTIFS($B$2:B3107,B3108,$E$2:E3107,"")),"")</f>
        <v>212</v>
      </c>
      <c r="G3108" s="46" t="str">
        <f>IF(F3108=1,COUNTIF($F$1:F3108,1),"")</f>
        <v/>
      </c>
      <c r="H3108" s="46">
        <f t="shared" si="148"/>
        <v>0</v>
      </c>
      <c r="I3108" s="46" t="b">
        <f t="shared" si="149"/>
        <v>0</v>
      </c>
      <c r="J3108" s="46" t="str">
        <f>IF(I3108=FALSE,"",B3108&amp;"@"&amp;COUNTIFS($B$2:B3108,B3108,$I$2:I3108,TRUE))</f>
        <v/>
      </c>
    </row>
    <row r="3109" spans="1:10">
      <c r="A3109" s="6" t="s">
        <v>2305</v>
      </c>
      <c r="B3109" s="6" t="s">
        <v>676</v>
      </c>
      <c r="C3109" s="6">
        <v>1</v>
      </c>
      <c r="D3109" s="6">
        <v>1</v>
      </c>
      <c r="E3109" s="46" t="str">
        <f t="shared" si="147"/>
        <v>기사임</v>
      </c>
      <c r="F3109" s="81">
        <f>IF(E3109="기사임",(COUNTIF($B$2:B3109,B3109)-COUNTIFS($B$2:B3108,B3109,$E$2:E3108,"")),"")</f>
        <v>252</v>
      </c>
      <c r="G3109" s="46" t="str">
        <f>IF(F3109=1,COUNTIF($F$1:F3109,1),"")</f>
        <v/>
      </c>
      <c r="H3109" s="46">
        <f t="shared" si="148"/>
        <v>0</v>
      </c>
      <c r="I3109" s="46" t="b">
        <f t="shared" si="149"/>
        <v>0</v>
      </c>
      <c r="J3109" s="46" t="str">
        <f>IF(I3109=FALSE,"",B3109&amp;"@"&amp;COUNTIFS($B$2:B3109,B3109,$I$2:I3109,TRUE))</f>
        <v/>
      </c>
    </row>
    <row r="3110" spans="1:10">
      <c r="A3110" s="6" t="s">
        <v>2213</v>
      </c>
      <c r="B3110" s="6" t="s">
        <v>676</v>
      </c>
      <c r="C3110" s="6">
        <v>1</v>
      </c>
      <c r="D3110" s="6">
        <v>1</v>
      </c>
      <c r="E3110" s="46" t="str">
        <f t="shared" si="147"/>
        <v>기사임</v>
      </c>
      <c r="F3110" s="81">
        <f>IF(E3110="기사임",(COUNTIF($B$2:B3110,B3110)-COUNTIFS($B$2:B3109,B3110,$E$2:E3109,"")),"")</f>
        <v>253</v>
      </c>
      <c r="G3110" s="46" t="str">
        <f>IF(F3110=1,COUNTIF($F$1:F3110,1),"")</f>
        <v/>
      </c>
      <c r="H3110" s="46">
        <f t="shared" si="148"/>
        <v>0</v>
      </c>
      <c r="I3110" s="46" t="b">
        <f t="shared" si="149"/>
        <v>0</v>
      </c>
      <c r="J3110" s="46" t="str">
        <f>IF(I3110=FALSE,"",B3110&amp;"@"&amp;COUNTIFS($B$2:B3110,B3110,$I$2:I3110,TRUE))</f>
        <v/>
      </c>
    </row>
    <row r="3111" spans="1:10">
      <c r="A3111" s="6" t="s">
        <v>508</v>
      </c>
      <c r="B3111" s="6" t="s">
        <v>688</v>
      </c>
      <c r="C3111" s="6">
        <v>1</v>
      </c>
      <c r="D3111" s="6">
        <v>1</v>
      </c>
      <c r="E3111" s="46" t="str">
        <f t="shared" si="147"/>
        <v>기사임</v>
      </c>
      <c r="F3111" s="81">
        <f>IF(E3111="기사임",(COUNTIF($B$2:B3111,B3111)-COUNTIFS($B$2:B3110,B3111,$E$2:E3110,"")),"")</f>
        <v>109</v>
      </c>
      <c r="G3111" s="46" t="str">
        <f>IF(F3111=1,COUNTIF($F$1:F3111,1),"")</f>
        <v/>
      </c>
      <c r="H3111" s="46">
        <f t="shared" si="148"/>
        <v>0</v>
      </c>
      <c r="I3111" s="46" t="b">
        <f t="shared" si="149"/>
        <v>0</v>
      </c>
      <c r="J3111" s="46" t="str">
        <f>IF(I3111=FALSE,"",B3111&amp;"@"&amp;COUNTIFS($B$2:B3111,B3111,$I$2:I3111,TRUE))</f>
        <v/>
      </c>
    </row>
    <row r="3112" spans="1:10">
      <c r="A3112" s="6" t="s">
        <v>2058</v>
      </c>
      <c r="B3112" s="6" t="s">
        <v>680</v>
      </c>
      <c r="C3112" s="6">
        <v>1</v>
      </c>
      <c r="D3112" s="6">
        <v>1</v>
      </c>
      <c r="E3112" s="46" t="str">
        <f t="shared" si="147"/>
        <v>기사임</v>
      </c>
      <c r="F3112" s="81">
        <f>IF(E3112="기사임",(COUNTIF($B$2:B3112,B3112)-COUNTIFS($B$2:B3111,B3112,$E$2:E3111,"")),"")</f>
        <v>166</v>
      </c>
      <c r="G3112" s="46" t="str">
        <f>IF(F3112=1,COUNTIF($F$1:F3112,1),"")</f>
        <v/>
      </c>
      <c r="H3112" s="46">
        <f t="shared" si="148"/>
        <v>0</v>
      </c>
      <c r="I3112" s="46" t="b">
        <f t="shared" si="149"/>
        <v>0</v>
      </c>
      <c r="J3112" s="46" t="str">
        <f>IF(I3112=FALSE,"",B3112&amp;"@"&amp;COUNTIFS($B$2:B3112,B3112,$I$2:I3112,TRUE))</f>
        <v/>
      </c>
    </row>
    <row r="3113" spans="1:10">
      <c r="A3113" s="6" t="s">
        <v>2058</v>
      </c>
      <c r="B3113" s="6" t="s">
        <v>690</v>
      </c>
      <c r="C3113" s="6">
        <v>1</v>
      </c>
      <c r="D3113" s="6">
        <v>1</v>
      </c>
      <c r="E3113" s="46" t="str">
        <f t="shared" si="147"/>
        <v>기사임</v>
      </c>
      <c r="F3113" s="81">
        <f>IF(E3113="기사임",(COUNTIF($B$2:B3113,B3113)-COUNTIFS($B$2:B3112,B3113,$E$2:E3112,"")),"")</f>
        <v>116</v>
      </c>
      <c r="G3113" s="46" t="str">
        <f>IF(F3113=1,COUNTIF($F$1:F3113,1),"")</f>
        <v/>
      </c>
      <c r="H3113" s="46">
        <f t="shared" si="148"/>
        <v>0</v>
      </c>
      <c r="I3113" s="46" t="b">
        <f t="shared" si="149"/>
        <v>0</v>
      </c>
      <c r="J3113" s="46" t="str">
        <f>IF(I3113=FALSE,"",B3113&amp;"@"&amp;COUNTIFS($B$2:B3113,B3113,$I$2:I3113,TRUE))</f>
        <v/>
      </c>
    </row>
    <row r="3114" spans="1:10">
      <c r="A3114" s="6" t="s">
        <v>1503</v>
      </c>
      <c r="B3114" s="6" t="s">
        <v>675</v>
      </c>
      <c r="C3114" s="6">
        <v>1</v>
      </c>
      <c r="D3114" s="6">
        <v>1</v>
      </c>
      <c r="E3114" s="46" t="str">
        <f t="shared" si="147"/>
        <v>기사임</v>
      </c>
      <c r="F3114" s="81">
        <f>IF(E3114="기사임",(COUNTIF($B$2:B3114,B3114)-COUNTIFS($B$2:B3113,B3114,$E$2:E3113,"")),"")</f>
        <v>282</v>
      </c>
      <c r="G3114" s="46" t="str">
        <f>IF(F3114=1,COUNTIF($F$1:F3114,1),"")</f>
        <v/>
      </c>
      <c r="H3114" s="46">
        <f t="shared" si="148"/>
        <v>1</v>
      </c>
      <c r="I3114" s="46" t="b">
        <f t="shared" si="149"/>
        <v>1</v>
      </c>
      <c r="J3114" s="46" t="str">
        <f>IF(I3114=FALSE,"",B3114&amp;"@"&amp;COUNTIFS($B$2:B3114,B3114,$I$2:I3114,TRUE))</f>
        <v>South Korea@282</v>
      </c>
    </row>
    <row r="3115" spans="1:10">
      <c r="A3115" s="6" t="s">
        <v>2330</v>
      </c>
      <c r="B3115" s="6" t="s">
        <v>690</v>
      </c>
      <c r="C3115" s="6">
        <v>1</v>
      </c>
      <c r="D3115" s="6">
        <v>1</v>
      </c>
      <c r="E3115" s="46" t="str">
        <f t="shared" si="147"/>
        <v>기사임</v>
      </c>
      <c r="F3115" s="81">
        <f>IF(E3115="기사임",(COUNTIF($B$2:B3115,B3115)-COUNTIFS($B$2:B3114,B3115,$E$2:E3114,"")),"")</f>
        <v>117</v>
      </c>
      <c r="G3115" s="46" t="str">
        <f>IF(F3115=1,COUNTIF($F$1:F3115,1),"")</f>
        <v/>
      </c>
      <c r="H3115" s="46">
        <f t="shared" si="148"/>
        <v>0</v>
      </c>
      <c r="I3115" s="46" t="b">
        <f t="shared" si="149"/>
        <v>0</v>
      </c>
      <c r="J3115" s="46" t="str">
        <f>IF(I3115=FALSE,"",B3115&amp;"@"&amp;COUNTIFS($B$2:B3115,B3115,$I$2:I3115,TRUE))</f>
        <v/>
      </c>
    </row>
    <row r="3116" spans="1:10">
      <c r="A3116" s="6" t="s">
        <v>2330</v>
      </c>
      <c r="B3116" s="6" t="s">
        <v>676</v>
      </c>
      <c r="C3116" s="6">
        <v>1</v>
      </c>
      <c r="D3116" s="6">
        <v>1</v>
      </c>
      <c r="E3116" s="46" t="str">
        <f t="shared" si="147"/>
        <v>기사임</v>
      </c>
      <c r="F3116" s="81">
        <f>IF(E3116="기사임",(COUNTIF($B$2:B3116,B3116)-COUNTIFS($B$2:B3115,B3116,$E$2:E3115,"")),"")</f>
        <v>254</v>
      </c>
      <c r="G3116" s="46" t="str">
        <f>IF(F3116=1,COUNTIF($F$1:F3116,1),"")</f>
        <v/>
      </c>
      <c r="H3116" s="46">
        <f t="shared" si="148"/>
        <v>0</v>
      </c>
      <c r="I3116" s="46" t="b">
        <f t="shared" si="149"/>
        <v>0</v>
      </c>
      <c r="J3116" s="46" t="str">
        <f>IF(I3116=FALSE,"",B3116&amp;"@"&amp;COUNTIFS($B$2:B3116,B3116,$I$2:I3116,TRUE))</f>
        <v/>
      </c>
    </row>
    <row r="3117" spans="1:10">
      <c r="A3117" s="6" t="s">
        <v>2234</v>
      </c>
      <c r="B3117" s="6" t="s">
        <v>682</v>
      </c>
      <c r="C3117" s="6">
        <v>1</v>
      </c>
      <c r="D3117" s="6">
        <v>1</v>
      </c>
      <c r="E3117" s="46" t="str">
        <f t="shared" si="147"/>
        <v>기사임</v>
      </c>
      <c r="F3117" s="81">
        <f>IF(E3117="기사임",(COUNTIF($B$2:B3117,B3117)-COUNTIFS($B$2:B3116,B3117,$E$2:E3116,"")),"")</f>
        <v>66</v>
      </c>
      <c r="G3117" s="46" t="str">
        <f>IF(F3117=1,COUNTIF($F$1:F3117,1),"")</f>
        <v/>
      </c>
      <c r="H3117" s="46">
        <f t="shared" si="148"/>
        <v>0</v>
      </c>
      <c r="I3117" s="46" t="b">
        <f t="shared" si="149"/>
        <v>0</v>
      </c>
      <c r="J3117" s="46" t="str">
        <f>IF(I3117=FALSE,"",B3117&amp;"@"&amp;COUNTIFS($B$2:B3117,B3117,$I$2:I3117,TRUE))</f>
        <v/>
      </c>
    </row>
    <row r="3118" spans="1:10">
      <c r="A3118" s="6" t="s">
        <v>2396</v>
      </c>
      <c r="B3118" s="6" t="s">
        <v>691</v>
      </c>
      <c r="C3118" s="6">
        <v>1</v>
      </c>
      <c r="D3118" s="6">
        <v>1</v>
      </c>
      <c r="E3118" s="46" t="str">
        <f t="shared" si="147"/>
        <v>기사임</v>
      </c>
      <c r="F3118" s="81">
        <f>IF(E3118="기사임",(COUNTIF($B$2:B3118,B3118)-COUNTIFS($B$2:B3117,B3118,$E$2:E3117,"")),"")</f>
        <v>45</v>
      </c>
      <c r="G3118" s="46" t="str">
        <f>IF(F3118=1,COUNTIF($F$1:F3118,1),"")</f>
        <v/>
      </c>
      <c r="H3118" s="46">
        <f t="shared" si="148"/>
        <v>0</v>
      </c>
      <c r="I3118" s="46" t="b">
        <f t="shared" si="149"/>
        <v>0</v>
      </c>
      <c r="J3118" s="46" t="str">
        <f>IF(I3118=FALSE,"",B3118&amp;"@"&amp;COUNTIFS($B$2:B3118,B3118,$I$2:I3118,TRUE))</f>
        <v/>
      </c>
    </row>
    <row r="3119" spans="1:10">
      <c r="A3119" s="6" t="s">
        <v>2397</v>
      </c>
      <c r="B3119" s="6" t="s">
        <v>677</v>
      </c>
      <c r="C3119" s="6">
        <v>1</v>
      </c>
      <c r="D3119" s="6">
        <v>1</v>
      </c>
      <c r="E3119" s="46" t="str">
        <f t="shared" si="147"/>
        <v>기사임</v>
      </c>
      <c r="F3119" s="81">
        <f>IF(E3119="기사임",(COUNTIF($B$2:B3119,B3119)-COUNTIFS($B$2:B3118,B3119,$E$2:E3118,"")),"")</f>
        <v>213</v>
      </c>
      <c r="G3119" s="46" t="str">
        <f>IF(F3119=1,COUNTIF($F$1:F3119,1),"")</f>
        <v/>
      </c>
      <c r="H3119" s="46">
        <f t="shared" si="148"/>
        <v>0</v>
      </c>
      <c r="I3119" s="46" t="b">
        <f t="shared" si="149"/>
        <v>0</v>
      </c>
      <c r="J3119" s="46" t="str">
        <f>IF(I3119=FALSE,"",B3119&amp;"@"&amp;COUNTIFS($B$2:B3119,B3119,$I$2:I3119,TRUE))</f>
        <v/>
      </c>
    </row>
    <row r="3120" spans="1:10">
      <c r="A3120" s="6" t="s">
        <v>2398</v>
      </c>
      <c r="B3120" s="6" t="s">
        <v>678</v>
      </c>
      <c r="C3120" s="6">
        <v>1</v>
      </c>
      <c r="D3120" s="6">
        <v>1</v>
      </c>
      <c r="E3120" s="46" t="str">
        <f t="shared" si="147"/>
        <v>기사임</v>
      </c>
      <c r="F3120" s="81">
        <f>IF(E3120="기사임",(COUNTIF($B$2:B3120,B3120)-COUNTIFS($B$2:B3119,B3120,$E$2:E3119,"")),"")</f>
        <v>133</v>
      </c>
      <c r="G3120" s="46" t="str">
        <f>IF(F3120=1,COUNTIF($F$1:F3120,1),"")</f>
        <v/>
      </c>
      <c r="H3120" s="46">
        <f t="shared" si="148"/>
        <v>0</v>
      </c>
      <c r="I3120" s="46" t="b">
        <f t="shared" si="149"/>
        <v>0</v>
      </c>
      <c r="J3120" s="46" t="str">
        <f>IF(I3120=FALSE,"",B3120&amp;"@"&amp;COUNTIFS($B$2:B3120,B3120,$I$2:I3120,TRUE))</f>
        <v/>
      </c>
    </row>
    <row r="3121" spans="1:10">
      <c r="A3121" s="6" t="s">
        <v>2399</v>
      </c>
      <c r="B3121" s="6" t="s">
        <v>687</v>
      </c>
      <c r="C3121" s="6">
        <v>1</v>
      </c>
      <c r="D3121" s="6">
        <v>1</v>
      </c>
      <c r="E3121" s="46" t="str">
        <f t="shared" si="147"/>
        <v>기사임</v>
      </c>
      <c r="F3121" s="81">
        <f>IF(E3121="기사임",(COUNTIF($B$2:B3121,B3121)-COUNTIFS($B$2:B3120,B3121,$E$2:E3120,"")),"")</f>
        <v>48</v>
      </c>
      <c r="G3121" s="46" t="str">
        <f>IF(F3121=1,COUNTIF($F$1:F3121,1),"")</f>
        <v/>
      </c>
      <c r="H3121" s="46">
        <f t="shared" si="148"/>
        <v>0</v>
      </c>
      <c r="I3121" s="46" t="b">
        <f t="shared" si="149"/>
        <v>0</v>
      </c>
      <c r="J3121" s="46" t="str">
        <f>IF(I3121=FALSE,"",B3121&amp;"@"&amp;COUNTIFS($B$2:B3121,B3121,$I$2:I3121,TRUE))</f>
        <v/>
      </c>
    </row>
    <row r="3122" spans="1:10">
      <c r="A3122" s="6" t="s">
        <v>516</v>
      </c>
      <c r="B3122" s="6" t="s">
        <v>685</v>
      </c>
      <c r="C3122" s="6">
        <v>1</v>
      </c>
      <c r="D3122" s="6">
        <v>1</v>
      </c>
      <c r="E3122" s="46" t="str">
        <f t="shared" si="147"/>
        <v>기사임</v>
      </c>
      <c r="F3122" s="81">
        <f>IF(E3122="기사임",(COUNTIF($B$2:B3122,B3122)-COUNTIFS($B$2:B3121,B3122,$E$2:E3121,"")),"")</f>
        <v>71</v>
      </c>
      <c r="G3122" s="46" t="str">
        <f>IF(F3122=1,COUNTIF($F$1:F3122,1),"")</f>
        <v/>
      </c>
      <c r="H3122" s="46">
        <f t="shared" si="148"/>
        <v>0</v>
      </c>
      <c r="I3122" s="46" t="b">
        <f t="shared" si="149"/>
        <v>0</v>
      </c>
      <c r="J3122" s="46" t="str">
        <f>IF(I3122=FALSE,"",B3122&amp;"@"&amp;COUNTIFS($B$2:B3122,B3122,$I$2:I3122,TRUE))</f>
        <v/>
      </c>
    </row>
    <row r="3123" spans="1:10">
      <c r="A3123" s="6" t="s">
        <v>516</v>
      </c>
      <c r="B3123" s="6" t="s">
        <v>688</v>
      </c>
      <c r="C3123" s="6">
        <v>1</v>
      </c>
      <c r="D3123" s="6">
        <v>1</v>
      </c>
      <c r="E3123" s="46" t="str">
        <f t="shared" si="147"/>
        <v>기사임</v>
      </c>
      <c r="F3123" s="81">
        <f>IF(E3123="기사임",(COUNTIF($B$2:B3123,B3123)-COUNTIFS($B$2:B3122,B3123,$E$2:E3122,"")),"")</f>
        <v>110</v>
      </c>
      <c r="G3123" s="46" t="str">
        <f>IF(F3123=1,COUNTIF($F$1:F3123,1),"")</f>
        <v/>
      </c>
      <c r="H3123" s="46">
        <f t="shared" si="148"/>
        <v>0</v>
      </c>
      <c r="I3123" s="46" t="b">
        <f t="shared" si="149"/>
        <v>0</v>
      </c>
      <c r="J3123" s="46" t="str">
        <f>IF(I3123=FALSE,"",B3123&amp;"@"&amp;COUNTIFS($B$2:B3123,B3123,$I$2:I3123,TRUE))</f>
        <v/>
      </c>
    </row>
    <row r="3124" spans="1:10">
      <c r="A3124" s="6" t="s">
        <v>516</v>
      </c>
      <c r="B3124" s="6" t="s">
        <v>677</v>
      </c>
      <c r="C3124" s="6">
        <v>1</v>
      </c>
      <c r="D3124" s="6">
        <v>1</v>
      </c>
      <c r="E3124" s="46" t="str">
        <f t="shared" si="147"/>
        <v>기사임</v>
      </c>
      <c r="F3124" s="81">
        <f>IF(E3124="기사임",(COUNTIF($B$2:B3124,B3124)-COUNTIFS($B$2:B3123,B3124,$E$2:E3123,"")),"")</f>
        <v>214</v>
      </c>
      <c r="G3124" s="46" t="str">
        <f>IF(F3124=1,COUNTIF($F$1:F3124,1),"")</f>
        <v/>
      </c>
      <c r="H3124" s="46">
        <f t="shared" si="148"/>
        <v>0</v>
      </c>
      <c r="I3124" s="46" t="b">
        <f t="shared" si="149"/>
        <v>0</v>
      </c>
      <c r="J3124" s="46" t="str">
        <f>IF(I3124=FALSE,"",B3124&amp;"@"&amp;COUNTIFS($B$2:B3124,B3124,$I$2:I3124,TRUE))</f>
        <v/>
      </c>
    </row>
    <row r="3125" spans="1:10">
      <c r="A3125" s="6" t="s">
        <v>516</v>
      </c>
      <c r="B3125" s="6" t="s">
        <v>684</v>
      </c>
      <c r="C3125" s="6">
        <v>1</v>
      </c>
      <c r="D3125" s="6">
        <v>1</v>
      </c>
      <c r="E3125" s="46" t="str">
        <f t="shared" si="147"/>
        <v>기사임</v>
      </c>
      <c r="F3125" s="81">
        <f>IF(E3125="기사임",(COUNTIF($B$2:B3125,B3125)-COUNTIFS($B$2:B3124,B3125,$E$2:E3124,"")),"")</f>
        <v>49</v>
      </c>
      <c r="G3125" s="46" t="str">
        <f>IF(F3125=1,COUNTIF($F$1:F3125,1),"")</f>
        <v/>
      </c>
      <c r="H3125" s="46">
        <f t="shared" si="148"/>
        <v>1</v>
      </c>
      <c r="I3125" s="46" t="b">
        <f t="shared" si="149"/>
        <v>1</v>
      </c>
      <c r="J3125" s="46" t="str">
        <f>IF(I3125=FALSE,"",B3125&amp;"@"&amp;COUNTIFS($B$2:B3125,B3125,$I$2:I3125,TRUE))</f>
        <v>Malaysia@49</v>
      </c>
    </row>
    <row r="3126" spans="1:10">
      <c r="A3126" s="6" t="s">
        <v>516</v>
      </c>
      <c r="B3126" s="6" t="s">
        <v>675</v>
      </c>
      <c r="C3126" s="6">
        <v>1</v>
      </c>
      <c r="D3126" s="6">
        <v>1</v>
      </c>
      <c r="E3126" s="46" t="str">
        <f t="shared" si="147"/>
        <v>기사임</v>
      </c>
      <c r="F3126" s="81">
        <f>IF(E3126="기사임",(COUNTIF($B$2:B3126,B3126)-COUNTIFS($B$2:B3125,B3126,$E$2:E3125,"")),"")</f>
        <v>283</v>
      </c>
      <c r="G3126" s="46" t="str">
        <f>IF(F3126=1,COUNTIF($F$1:F3126,1),"")</f>
        <v/>
      </c>
      <c r="H3126" s="46">
        <f t="shared" si="148"/>
        <v>1</v>
      </c>
      <c r="I3126" s="46" t="b">
        <f t="shared" si="149"/>
        <v>1</v>
      </c>
      <c r="J3126" s="46" t="str">
        <f>IF(I3126=FALSE,"",B3126&amp;"@"&amp;COUNTIFS($B$2:B3126,B3126,$I$2:I3126,TRUE))</f>
        <v>South Korea@283</v>
      </c>
    </row>
    <row r="3127" spans="1:10">
      <c r="A3127" s="6" t="s">
        <v>516</v>
      </c>
      <c r="B3127" s="6" t="s">
        <v>676</v>
      </c>
      <c r="C3127" s="6">
        <v>1</v>
      </c>
      <c r="D3127" s="6">
        <v>1</v>
      </c>
      <c r="E3127" s="46" t="str">
        <f t="shared" si="147"/>
        <v>기사임</v>
      </c>
      <c r="F3127" s="81">
        <f>IF(E3127="기사임",(COUNTIF($B$2:B3127,B3127)-COUNTIFS($B$2:B3126,B3127,$E$2:E3126,"")),"")</f>
        <v>255</v>
      </c>
      <c r="G3127" s="46" t="str">
        <f>IF(F3127=1,COUNTIF($F$1:F3127,1),"")</f>
        <v/>
      </c>
      <c r="H3127" s="46">
        <f t="shared" si="148"/>
        <v>0</v>
      </c>
      <c r="I3127" s="46" t="b">
        <f t="shared" si="149"/>
        <v>0</v>
      </c>
      <c r="J3127" s="46" t="str">
        <f>IF(I3127=FALSE,"",B3127&amp;"@"&amp;COUNTIFS($B$2:B3127,B3127,$I$2:I3127,TRUE))</f>
        <v/>
      </c>
    </row>
    <row r="3128" spans="1:10">
      <c r="A3128" s="6" t="s">
        <v>551</v>
      </c>
      <c r="B3128" s="6" t="s">
        <v>680</v>
      </c>
      <c r="C3128" s="6">
        <v>1</v>
      </c>
      <c r="D3128" s="6">
        <v>1</v>
      </c>
      <c r="E3128" s="46" t="str">
        <f t="shared" si="147"/>
        <v>기사임</v>
      </c>
      <c r="F3128" s="81">
        <f>IF(E3128="기사임",(COUNTIF($B$2:B3128,B3128)-COUNTIFS($B$2:B3127,B3128,$E$2:E3127,"")),"")</f>
        <v>167</v>
      </c>
      <c r="G3128" s="46" t="str">
        <f>IF(F3128=1,COUNTIF($F$1:F3128,1),"")</f>
        <v/>
      </c>
      <c r="H3128" s="46">
        <f t="shared" si="148"/>
        <v>0</v>
      </c>
      <c r="I3128" s="46" t="b">
        <f t="shared" si="149"/>
        <v>0</v>
      </c>
      <c r="J3128" s="46" t="str">
        <f>IF(I3128=FALSE,"",B3128&amp;"@"&amp;COUNTIFS($B$2:B3128,B3128,$I$2:I3128,TRUE))</f>
        <v/>
      </c>
    </row>
    <row r="3129" spans="1:10">
      <c r="A3129" s="6" t="s">
        <v>551</v>
      </c>
      <c r="B3129" s="6" t="s">
        <v>709</v>
      </c>
      <c r="C3129" s="6">
        <v>1</v>
      </c>
      <c r="D3129" s="6">
        <v>1</v>
      </c>
      <c r="E3129" s="46" t="str">
        <f t="shared" si="147"/>
        <v>기사임</v>
      </c>
      <c r="F3129" s="81">
        <f>IF(E3129="기사임",(COUNTIF($B$2:B3129,B3129)-COUNTIFS($B$2:B3128,B3129,$E$2:E3128,"")),"")</f>
        <v>21</v>
      </c>
      <c r="G3129" s="46" t="str">
        <f>IF(F3129=1,COUNTIF($F$1:F3129,1),"")</f>
        <v/>
      </c>
      <c r="H3129" s="46">
        <f t="shared" si="148"/>
        <v>0</v>
      </c>
      <c r="I3129" s="46" t="b">
        <f t="shared" si="149"/>
        <v>0</v>
      </c>
      <c r="J3129" s="46" t="str">
        <f>IF(I3129=FALSE,"",B3129&amp;"@"&amp;COUNTIFS($B$2:B3129,B3129,$I$2:I3129,TRUE))</f>
        <v/>
      </c>
    </row>
    <row r="3130" spans="1:10">
      <c r="A3130" s="6" t="s">
        <v>551</v>
      </c>
      <c r="B3130" s="6" t="s">
        <v>676</v>
      </c>
      <c r="C3130" s="6">
        <v>1</v>
      </c>
      <c r="D3130" s="6">
        <v>1</v>
      </c>
      <c r="E3130" s="46" t="str">
        <f t="shared" si="147"/>
        <v>기사임</v>
      </c>
      <c r="F3130" s="81">
        <f>IF(E3130="기사임",(COUNTIF($B$2:B3130,B3130)-COUNTIFS($B$2:B3129,B3130,$E$2:E3129,"")),"")</f>
        <v>256</v>
      </c>
      <c r="G3130" s="46" t="str">
        <f>IF(F3130=1,COUNTIF($F$1:F3130,1),"")</f>
        <v/>
      </c>
      <c r="H3130" s="46">
        <f t="shared" si="148"/>
        <v>0</v>
      </c>
      <c r="I3130" s="46" t="b">
        <f t="shared" si="149"/>
        <v>0</v>
      </c>
      <c r="J3130" s="46" t="str">
        <f>IF(I3130=FALSE,"",B3130&amp;"@"&amp;COUNTIFS($B$2:B3130,B3130,$I$2:I3130,TRUE))</f>
        <v/>
      </c>
    </row>
    <row r="3131" spans="1:10">
      <c r="A3131" s="6" t="s">
        <v>535</v>
      </c>
      <c r="B3131" s="6" t="s">
        <v>679</v>
      </c>
      <c r="C3131" s="6">
        <v>1</v>
      </c>
      <c r="D3131" s="6">
        <v>1</v>
      </c>
      <c r="E3131" s="46" t="str">
        <f t="shared" si="147"/>
        <v>기사임</v>
      </c>
      <c r="F3131" s="81">
        <f>IF(E3131="기사임",(COUNTIF($B$2:B3131,B3131)-COUNTIFS($B$2:B3130,B3131,$E$2:E3130,"")),"")</f>
        <v>80</v>
      </c>
      <c r="G3131" s="46" t="str">
        <f>IF(F3131=1,COUNTIF($F$1:F3131,1),"")</f>
        <v/>
      </c>
      <c r="H3131" s="46">
        <f t="shared" si="148"/>
        <v>0</v>
      </c>
      <c r="I3131" s="46" t="b">
        <f t="shared" si="149"/>
        <v>0</v>
      </c>
      <c r="J3131" s="46" t="str">
        <f>IF(I3131=FALSE,"",B3131&amp;"@"&amp;COUNTIFS($B$2:B3131,B3131,$I$2:I3131,TRUE))</f>
        <v/>
      </c>
    </row>
    <row r="3132" spans="1:10">
      <c r="A3132" s="6" t="s">
        <v>535</v>
      </c>
      <c r="B3132" s="6" t="s">
        <v>688</v>
      </c>
      <c r="C3132" s="6">
        <v>1</v>
      </c>
      <c r="D3132" s="6">
        <v>1</v>
      </c>
      <c r="E3132" s="46" t="str">
        <f t="shared" si="147"/>
        <v>기사임</v>
      </c>
      <c r="F3132" s="81">
        <f>IF(E3132="기사임",(COUNTIF($B$2:B3132,B3132)-COUNTIFS($B$2:B3131,B3132,$E$2:E3131,"")),"")</f>
        <v>111</v>
      </c>
      <c r="G3132" s="46" t="str">
        <f>IF(F3132=1,COUNTIF($F$1:F3132,1),"")</f>
        <v/>
      </c>
      <c r="H3132" s="46">
        <f t="shared" si="148"/>
        <v>0</v>
      </c>
      <c r="I3132" s="46" t="b">
        <f t="shared" si="149"/>
        <v>0</v>
      </c>
      <c r="J3132" s="46" t="str">
        <f>IF(I3132=FALSE,"",B3132&amp;"@"&amp;COUNTIFS($B$2:B3132,B3132,$I$2:I3132,TRUE))</f>
        <v/>
      </c>
    </row>
    <row r="3133" spans="1:10">
      <c r="A3133" s="6" t="s">
        <v>535</v>
      </c>
      <c r="B3133" s="6" t="s">
        <v>689</v>
      </c>
      <c r="C3133" s="6">
        <v>1</v>
      </c>
      <c r="D3133" s="6">
        <v>1</v>
      </c>
      <c r="E3133" s="46" t="str">
        <f t="shared" si="147"/>
        <v>기사임</v>
      </c>
      <c r="F3133" s="81">
        <f>IF(E3133="기사임",(COUNTIF($B$2:B3133,B3133)-COUNTIFS($B$2:B3132,B3133,$E$2:E3132,"")),"")</f>
        <v>44</v>
      </c>
      <c r="G3133" s="46" t="str">
        <f>IF(F3133=1,COUNTIF($F$1:F3133,1),"")</f>
        <v/>
      </c>
      <c r="H3133" s="46">
        <f t="shared" si="148"/>
        <v>0</v>
      </c>
      <c r="I3133" s="46" t="b">
        <f t="shared" si="149"/>
        <v>0</v>
      </c>
      <c r="J3133" s="46" t="str">
        <f>IF(I3133=FALSE,"",B3133&amp;"@"&amp;COUNTIFS($B$2:B3133,B3133,$I$2:I3133,TRUE))</f>
        <v/>
      </c>
    </row>
    <row r="3134" spans="1:10">
      <c r="A3134" s="6" t="s">
        <v>535</v>
      </c>
      <c r="B3134" s="6" t="s">
        <v>680</v>
      </c>
      <c r="C3134" s="6">
        <v>1</v>
      </c>
      <c r="D3134" s="6">
        <v>1</v>
      </c>
      <c r="E3134" s="46" t="str">
        <f t="shared" si="147"/>
        <v>기사임</v>
      </c>
      <c r="F3134" s="81">
        <f>IF(E3134="기사임",(COUNTIF($B$2:B3134,B3134)-COUNTIFS($B$2:B3133,B3134,$E$2:E3133,"")),"")</f>
        <v>168</v>
      </c>
      <c r="G3134" s="46" t="str">
        <f>IF(F3134=1,COUNTIF($F$1:F3134,1),"")</f>
        <v/>
      </c>
      <c r="H3134" s="46">
        <f t="shared" si="148"/>
        <v>0</v>
      </c>
      <c r="I3134" s="46" t="b">
        <f t="shared" si="149"/>
        <v>0</v>
      </c>
      <c r="J3134" s="46" t="str">
        <f>IF(I3134=FALSE,"",B3134&amp;"@"&amp;COUNTIFS($B$2:B3134,B3134,$I$2:I3134,TRUE))</f>
        <v/>
      </c>
    </row>
    <row r="3135" spans="1:10">
      <c r="A3135" s="6" t="s">
        <v>535</v>
      </c>
      <c r="B3135" s="6" t="s">
        <v>675</v>
      </c>
      <c r="C3135" s="6">
        <v>1</v>
      </c>
      <c r="D3135" s="6">
        <v>1</v>
      </c>
      <c r="E3135" s="46" t="str">
        <f t="shared" si="147"/>
        <v>기사임</v>
      </c>
      <c r="F3135" s="81">
        <f>IF(E3135="기사임",(COUNTIF($B$2:B3135,B3135)-COUNTIFS($B$2:B3134,B3135,$E$2:E3134,"")),"")</f>
        <v>284</v>
      </c>
      <c r="G3135" s="46" t="str">
        <f>IF(F3135=1,COUNTIF($F$1:F3135,1),"")</f>
        <v/>
      </c>
      <c r="H3135" s="46">
        <f t="shared" si="148"/>
        <v>1</v>
      </c>
      <c r="I3135" s="46" t="b">
        <f t="shared" si="149"/>
        <v>1</v>
      </c>
      <c r="J3135" s="46" t="str">
        <f>IF(I3135=FALSE,"",B3135&amp;"@"&amp;COUNTIFS($B$2:B3135,B3135,$I$2:I3135,TRUE))</f>
        <v>South Korea@284</v>
      </c>
    </row>
    <row r="3136" spans="1:10">
      <c r="A3136" s="6" t="s">
        <v>535</v>
      </c>
      <c r="B3136" s="6" t="s">
        <v>698</v>
      </c>
      <c r="C3136" s="6">
        <v>1</v>
      </c>
      <c r="D3136" s="6">
        <v>1</v>
      </c>
      <c r="E3136" s="46" t="str">
        <f t="shared" si="147"/>
        <v>기사임</v>
      </c>
      <c r="F3136" s="81">
        <f>IF(E3136="기사임",(COUNTIF($B$2:B3136,B3136)-COUNTIFS($B$2:B3135,B3136,$E$2:E3135,"")),"")</f>
        <v>57</v>
      </c>
      <c r="G3136" s="46" t="str">
        <f>IF(F3136=1,COUNTIF($F$1:F3136,1),"")</f>
        <v/>
      </c>
      <c r="H3136" s="46">
        <f t="shared" si="148"/>
        <v>0</v>
      </c>
      <c r="I3136" s="46" t="b">
        <f t="shared" si="149"/>
        <v>0</v>
      </c>
      <c r="J3136" s="46" t="str">
        <f>IF(I3136=FALSE,"",B3136&amp;"@"&amp;COUNTIFS($B$2:B3136,B3136,$I$2:I3136,TRUE))</f>
        <v/>
      </c>
    </row>
    <row r="3137" spans="1:10">
      <c r="A3137" s="6" t="s">
        <v>535</v>
      </c>
      <c r="B3137" s="6" t="s">
        <v>695</v>
      </c>
      <c r="C3137" s="6">
        <v>1</v>
      </c>
      <c r="D3137" s="6">
        <v>1</v>
      </c>
      <c r="E3137" s="46" t="str">
        <f t="shared" si="147"/>
        <v>기사임</v>
      </c>
      <c r="F3137" s="81">
        <f>IF(E3137="기사임",(COUNTIF($B$2:B3137,B3137)-COUNTIFS($B$2:B3136,B3137,$E$2:E3136,"")),"")</f>
        <v>51</v>
      </c>
      <c r="G3137" s="46" t="str">
        <f>IF(F3137=1,COUNTIF($F$1:F3137,1),"")</f>
        <v/>
      </c>
      <c r="H3137" s="46">
        <f t="shared" si="148"/>
        <v>0</v>
      </c>
      <c r="I3137" s="46" t="b">
        <f t="shared" si="149"/>
        <v>0</v>
      </c>
      <c r="J3137" s="46" t="str">
        <f>IF(I3137=FALSE,"",B3137&amp;"@"&amp;COUNTIFS($B$2:B3137,B3137,$I$2:I3137,TRUE))</f>
        <v/>
      </c>
    </row>
    <row r="3138" spans="1:10">
      <c r="A3138" s="6" t="s">
        <v>640</v>
      </c>
      <c r="B3138" s="6" t="s">
        <v>719</v>
      </c>
      <c r="C3138" s="6">
        <v>1</v>
      </c>
      <c r="D3138" s="6">
        <v>2</v>
      </c>
      <c r="E3138" s="46" t="str">
        <f t="shared" ref="E3138:E3201" si="150">IF(AND(LEFT(A3138,17)="/global/archives/",ISNUMBER(_xlfn.NUMBERVALUE(MID(A3138,18,1))),ISERROR(FIND("ckattempt",A3138)),ISERROR(FIND("preview",A3138))),"기사임","")</f>
        <v>기사임</v>
      </c>
      <c r="F3138" s="81">
        <f>IF(E3138="기사임",(COUNTIF($B$2:B3138,B3138)-COUNTIFS($B$2:B3137,B3138,$E$2:E3137,"")),"")</f>
        <v>8</v>
      </c>
      <c r="G3138" s="46" t="str">
        <f>IF(F3138=1,COUNTIF($F$1:F3138,1),"")</f>
        <v/>
      </c>
      <c r="H3138" s="46">
        <f t="shared" ref="H3138:H3201" si="151">COUNTIF($L$2:$L$4,B3138)</f>
        <v>0</v>
      </c>
      <c r="I3138" s="46" t="b">
        <f t="shared" si="149"/>
        <v>0</v>
      </c>
      <c r="J3138" s="46" t="str">
        <f>IF(I3138=FALSE,"",B3138&amp;"@"&amp;COUNTIFS($B$2:B3138,B3138,$I$2:I3138,TRUE))</f>
        <v/>
      </c>
    </row>
    <row r="3139" spans="1:10">
      <c r="A3139" s="6" t="s">
        <v>640</v>
      </c>
      <c r="B3139" s="6" t="s">
        <v>688</v>
      </c>
      <c r="C3139" s="6">
        <v>1</v>
      </c>
      <c r="D3139" s="6">
        <v>1</v>
      </c>
      <c r="E3139" s="46" t="str">
        <f t="shared" si="150"/>
        <v>기사임</v>
      </c>
      <c r="F3139" s="81">
        <f>IF(E3139="기사임",(COUNTIF($B$2:B3139,B3139)-COUNTIFS($B$2:B3138,B3139,$E$2:E3138,"")),"")</f>
        <v>112</v>
      </c>
      <c r="G3139" s="46" t="str">
        <f>IF(F3139=1,COUNTIF($F$1:F3139,1),"")</f>
        <v/>
      </c>
      <c r="H3139" s="46">
        <f t="shared" si="151"/>
        <v>0</v>
      </c>
      <c r="I3139" s="46" t="b">
        <f t="shared" ref="I3139:I3202" si="152">AND(H3139=1,F3139&gt;=1,F3139&lt;&gt;"")</f>
        <v>0</v>
      </c>
      <c r="J3139" s="46" t="str">
        <f>IF(I3139=FALSE,"",B3139&amp;"@"&amp;COUNTIFS($B$2:B3139,B3139,$I$2:I3139,TRUE))</f>
        <v/>
      </c>
    </row>
    <row r="3140" spans="1:10">
      <c r="A3140" s="6" t="s">
        <v>640</v>
      </c>
      <c r="B3140" s="6" t="s">
        <v>686</v>
      </c>
      <c r="C3140" s="6">
        <v>1</v>
      </c>
      <c r="D3140" s="6">
        <v>1</v>
      </c>
      <c r="E3140" s="46" t="str">
        <f t="shared" si="150"/>
        <v>기사임</v>
      </c>
      <c r="F3140" s="81">
        <f>IF(E3140="기사임",(COUNTIF($B$2:B3140,B3140)-COUNTIFS($B$2:B3139,B3140,$E$2:E3139,"")),"")</f>
        <v>30</v>
      </c>
      <c r="G3140" s="46" t="str">
        <f>IF(F3140=1,COUNTIF($F$1:F3140,1),"")</f>
        <v/>
      </c>
      <c r="H3140" s="46">
        <f t="shared" si="151"/>
        <v>0</v>
      </c>
      <c r="I3140" s="46" t="b">
        <f t="shared" si="152"/>
        <v>0</v>
      </c>
      <c r="J3140" s="46" t="str">
        <f>IF(I3140=FALSE,"",B3140&amp;"@"&amp;COUNTIFS($B$2:B3140,B3140,$I$2:I3140,TRUE))</f>
        <v/>
      </c>
    </row>
    <row r="3141" spans="1:10">
      <c r="A3141" s="6" t="s">
        <v>640</v>
      </c>
      <c r="B3141" s="6" t="s">
        <v>708</v>
      </c>
      <c r="C3141" s="6">
        <v>1</v>
      </c>
      <c r="D3141" s="6">
        <v>1</v>
      </c>
      <c r="E3141" s="46" t="str">
        <f t="shared" si="150"/>
        <v>기사임</v>
      </c>
      <c r="F3141" s="81">
        <f>IF(E3141="기사임",(COUNTIF($B$2:B3141,B3141)-COUNTIFS($B$2:B3140,B3141,$E$2:E3140,"")),"")</f>
        <v>18</v>
      </c>
      <c r="G3141" s="46" t="str">
        <f>IF(F3141=1,COUNTIF($F$1:F3141,1),"")</f>
        <v/>
      </c>
      <c r="H3141" s="46">
        <f t="shared" si="151"/>
        <v>0</v>
      </c>
      <c r="I3141" s="46" t="b">
        <f t="shared" si="152"/>
        <v>0</v>
      </c>
      <c r="J3141" s="46" t="str">
        <f>IF(I3141=FALSE,"",B3141&amp;"@"&amp;COUNTIFS($B$2:B3141,B3141,$I$2:I3141,TRUE))</f>
        <v/>
      </c>
    </row>
    <row r="3142" spans="1:10">
      <c r="A3142" s="6" t="s">
        <v>640</v>
      </c>
      <c r="B3142" s="6" t="s">
        <v>714</v>
      </c>
      <c r="C3142" s="6">
        <v>1</v>
      </c>
      <c r="D3142" s="6">
        <v>1</v>
      </c>
      <c r="E3142" s="46" t="str">
        <f t="shared" si="150"/>
        <v>기사임</v>
      </c>
      <c r="F3142" s="81">
        <f>IF(E3142="기사임",(COUNTIF($B$2:B3142,B3142)-COUNTIFS($B$2:B3141,B3142,$E$2:E3141,"")),"")</f>
        <v>19</v>
      </c>
      <c r="G3142" s="46" t="str">
        <f>IF(F3142=1,COUNTIF($F$1:F3142,1),"")</f>
        <v/>
      </c>
      <c r="H3142" s="46">
        <f t="shared" si="151"/>
        <v>0</v>
      </c>
      <c r="I3142" s="46" t="b">
        <f t="shared" si="152"/>
        <v>0</v>
      </c>
      <c r="J3142" s="46" t="str">
        <f>IF(I3142=FALSE,"",B3142&amp;"@"&amp;COUNTIFS($B$2:B3142,B3142,$I$2:I3142,TRUE))</f>
        <v/>
      </c>
    </row>
    <row r="3143" spans="1:10">
      <c r="A3143" s="6" t="s">
        <v>640</v>
      </c>
      <c r="B3143" s="6" t="s">
        <v>695</v>
      </c>
      <c r="C3143" s="6">
        <v>1</v>
      </c>
      <c r="D3143" s="6">
        <v>1</v>
      </c>
      <c r="E3143" s="46" t="str">
        <f t="shared" si="150"/>
        <v>기사임</v>
      </c>
      <c r="F3143" s="81">
        <f>IF(E3143="기사임",(COUNTIF($B$2:B3143,B3143)-COUNTIFS($B$2:B3142,B3143,$E$2:E3142,"")),"")</f>
        <v>52</v>
      </c>
      <c r="G3143" s="46" t="str">
        <f>IF(F3143=1,COUNTIF($F$1:F3143,1),"")</f>
        <v/>
      </c>
      <c r="H3143" s="46">
        <f t="shared" si="151"/>
        <v>0</v>
      </c>
      <c r="I3143" s="46" t="b">
        <f t="shared" si="152"/>
        <v>0</v>
      </c>
      <c r="J3143" s="46" t="str">
        <f>IF(I3143=FALSE,"",B3143&amp;"@"&amp;COUNTIFS($B$2:B3143,B3143,$I$2:I3143,TRUE))</f>
        <v/>
      </c>
    </row>
    <row r="3144" spans="1:10">
      <c r="A3144" s="6" t="s">
        <v>640</v>
      </c>
      <c r="B3144" s="6" t="s">
        <v>676</v>
      </c>
      <c r="C3144" s="6">
        <v>1</v>
      </c>
      <c r="D3144" s="6">
        <v>2</v>
      </c>
      <c r="E3144" s="46" t="str">
        <f t="shared" si="150"/>
        <v>기사임</v>
      </c>
      <c r="F3144" s="81">
        <f>IF(E3144="기사임",(COUNTIF($B$2:B3144,B3144)-COUNTIFS($B$2:B3143,B3144,$E$2:E3143,"")),"")</f>
        <v>257</v>
      </c>
      <c r="G3144" s="46" t="str">
        <f>IF(F3144=1,COUNTIF($F$1:F3144,1),"")</f>
        <v/>
      </c>
      <c r="H3144" s="46">
        <f t="shared" si="151"/>
        <v>0</v>
      </c>
      <c r="I3144" s="46" t="b">
        <f t="shared" si="152"/>
        <v>0</v>
      </c>
      <c r="J3144" s="46" t="str">
        <f>IF(I3144=FALSE,"",B3144&amp;"@"&amp;COUNTIFS($B$2:B3144,B3144,$I$2:I3144,TRUE))</f>
        <v/>
      </c>
    </row>
    <row r="3145" spans="1:10">
      <c r="A3145" s="6" t="s">
        <v>611</v>
      </c>
      <c r="B3145" s="6" t="s">
        <v>677</v>
      </c>
      <c r="C3145" s="6">
        <v>1</v>
      </c>
      <c r="D3145" s="6">
        <v>1</v>
      </c>
      <c r="E3145" s="46" t="str">
        <f t="shared" si="150"/>
        <v>기사임</v>
      </c>
      <c r="F3145" s="81">
        <f>IF(E3145="기사임",(COUNTIF($B$2:B3145,B3145)-COUNTIFS($B$2:B3144,B3145,$E$2:E3144,"")),"")</f>
        <v>215</v>
      </c>
      <c r="G3145" s="46" t="str">
        <f>IF(F3145=1,COUNTIF($F$1:F3145,1),"")</f>
        <v/>
      </c>
      <c r="H3145" s="46">
        <f t="shared" si="151"/>
        <v>0</v>
      </c>
      <c r="I3145" s="46" t="b">
        <f t="shared" si="152"/>
        <v>0</v>
      </c>
      <c r="J3145" s="46" t="str">
        <f>IF(I3145=FALSE,"",B3145&amp;"@"&amp;COUNTIFS($B$2:B3145,B3145,$I$2:I3145,TRUE))</f>
        <v/>
      </c>
    </row>
    <row r="3146" spans="1:10">
      <c r="A3146" s="6" t="s">
        <v>611</v>
      </c>
      <c r="B3146" s="6" t="s">
        <v>695</v>
      </c>
      <c r="C3146" s="6">
        <v>1</v>
      </c>
      <c r="D3146" s="6">
        <v>1</v>
      </c>
      <c r="E3146" s="46" t="str">
        <f t="shared" si="150"/>
        <v>기사임</v>
      </c>
      <c r="F3146" s="81">
        <f>IF(E3146="기사임",(COUNTIF($B$2:B3146,B3146)-COUNTIFS($B$2:B3145,B3146,$E$2:E3145,"")),"")</f>
        <v>53</v>
      </c>
      <c r="G3146" s="46" t="str">
        <f>IF(F3146=1,COUNTIF($F$1:F3146,1),"")</f>
        <v/>
      </c>
      <c r="H3146" s="46">
        <f t="shared" si="151"/>
        <v>0</v>
      </c>
      <c r="I3146" s="46" t="b">
        <f t="shared" si="152"/>
        <v>0</v>
      </c>
      <c r="J3146" s="46" t="str">
        <f>IF(I3146=FALSE,"",B3146&amp;"@"&amp;COUNTIFS($B$2:B3146,B3146,$I$2:I3146,TRUE))</f>
        <v/>
      </c>
    </row>
    <row r="3147" spans="1:10">
      <c r="A3147" s="6" t="s">
        <v>611</v>
      </c>
      <c r="B3147" s="6" t="s">
        <v>690</v>
      </c>
      <c r="C3147" s="6">
        <v>1</v>
      </c>
      <c r="D3147" s="6">
        <v>1</v>
      </c>
      <c r="E3147" s="46" t="str">
        <f t="shared" si="150"/>
        <v>기사임</v>
      </c>
      <c r="F3147" s="81">
        <f>IF(E3147="기사임",(COUNTIF($B$2:B3147,B3147)-COUNTIFS($B$2:B3146,B3147,$E$2:E3146,"")),"")</f>
        <v>118</v>
      </c>
      <c r="G3147" s="46" t="str">
        <f>IF(F3147=1,COUNTIF($F$1:F3147,1),"")</f>
        <v/>
      </c>
      <c r="H3147" s="46">
        <f t="shared" si="151"/>
        <v>0</v>
      </c>
      <c r="I3147" s="46" t="b">
        <f t="shared" si="152"/>
        <v>0</v>
      </c>
      <c r="J3147" s="46" t="str">
        <f>IF(I3147=FALSE,"",B3147&amp;"@"&amp;COUNTIFS($B$2:B3147,B3147,$I$2:I3147,TRUE))</f>
        <v/>
      </c>
    </row>
    <row r="3148" spans="1:10">
      <c r="A3148" s="6" t="s">
        <v>539</v>
      </c>
      <c r="B3148" s="6" t="s">
        <v>691</v>
      </c>
      <c r="C3148" s="6">
        <v>1</v>
      </c>
      <c r="D3148" s="6">
        <v>1</v>
      </c>
      <c r="E3148" s="46" t="str">
        <f t="shared" si="150"/>
        <v>기사임</v>
      </c>
      <c r="F3148" s="81">
        <f>IF(E3148="기사임",(COUNTIF($B$2:B3148,B3148)-COUNTIFS($B$2:B3147,B3148,$E$2:E3147,"")),"")</f>
        <v>46</v>
      </c>
      <c r="G3148" s="46" t="str">
        <f>IF(F3148=1,COUNTIF($F$1:F3148,1),"")</f>
        <v/>
      </c>
      <c r="H3148" s="46">
        <f t="shared" si="151"/>
        <v>0</v>
      </c>
      <c r="I3148" s="46" t="b">
        <f t="shared" si="152"/>
        <v>0</v>
      </c>
      <c r="J3148" s="46" t="str">
        <f>IF(I3148=FALSE,"",B3148&amp;"@"&amp;COUNTIFS($B$2:B3148,B3148,$I$2:I3148,TRUE))</f>
        <v/>
      </c>
    </row>
    <row r="3149" spans="1:10">
      <c r="A3149" s="6" t="s">
        <v>539</v>
      </c>
      <c r="B3149" s="6" t="s">
        <v>721</v>
      </c>
      <c r="C3149" s="6">
        <v>1</v>
      </c>
      <c r="D3149" s="6">
        <v>1</v>
      </c>
      <c r="E3149" s="46" t="str">
        <f t="shared" si="150"/>
        <v>기사임</v>
      </c>
      <c r="F3149" s="81">
        <f>IF(E3149="기사임",(COUNTIF($B$2:B3149,B3149)-COUNTIFS($B$2:B3148,B3149,$E$2:E3148,"")),"")</f>
        <v>26</v>
      </c>
      <c r="G3149" s="46" t="str">
        <f>IF(F3149=1,COUNTIF($F$1:F3149,1),"")</f>
        <v/>
      </c>
      <c r="H3149" s="46">
        <f t="shared" si="151"/>
        <v>0</v>
      </c>
      <c r="I3149" s="46" t="b">
        <f t="shared" si="152"/>
        <v>0</v>
      </c>
      <c r="J3149" s="46" t="str">
        <f>IF(I3149=FALSE,"",B3149&amp;"@"&amp;COUNTIFS($B$2:B3149,B3149,$I$2:I3149,TRUE))</f>
        <v/>
      </c>
    </row>
    <row r="3150" spans="1:10">
      <c r="A3150" s="6" t="s">
        <v>539</v>
      </c>
      <c r="B3150" s="6" t="s">
        <v>683</v>
      </c>
      <c r="C3150" s="6">
        <v>1</v>
      </c>
      <c r="D3150" s="6">
        <v>1</v>
      </c>
      <c r="E3150" s="46" t="str">
        <f t="shared" si="150"/>
        <v>기사임</v>
      </c>
      <c r="F3150" s="81">
        <f>IF(E3150="기사임",(COUNTIF($B$2:B3150,B3150)-COUNTIFS($B$2:B3149,B3150,$E$2:E3149,"")),"")</f>
        <v>61</v>
      </c>
      <c r="G3150" s="46" t="str">
        <f>IF(F3150=1,COUNTIF($F$1:F3150,1),"")</f>
        <v/>
      </c>
      <c r="H3150" s="46">
        <f t="shared" si="151"/>
        <v>0</v>
      </c>
      <c r="I3150" s="46" t="b">
        <f t="shared" si="152"/>
        <v>0</v>
      </c>
      <c r="J3150" s="46" t="str">
        <f>IF(I3150=FALSE,"",B3150&amp;"@"&amp;COUNTIFS($B$2:B3150,B3150,$I$2:I3150,TRUE))</f>
        <v/>
      </c>
    </row>
    <row r="3151" spans="1:10">
      <c r="A3151" s="6" t="s">
        <v>539</v>
      </c>
      <c r="B3151" s="6" t="s">
        <v>704</v>
      </c>
      <c r="C3151" s="6">
        <v>1</v>
      </c>
      <c r="D3151" s="6">
        <v>1</v>
      </c>
      <c r="E3151" s="46" t="str">
        <f t="shared" si="150"/>
        <v>기사임</v>
      </c>
      <c r="F3151" s="81">
        <f>IF(E3151="기사임",(COUNTIF($B$2:B3151,B3151)-COUNTIFS($B$2:B3150,B3151,$E$2:E3150,"")),"")</f>
        <v>23</v>
      </c>
      <c r="G3151" s="46" t="str">
        <f>IF(F3151=1,COUNTIF($F$1:F3151,1),"")</f>
        <v/>
      </c>
      <c r="H3151" s="46">
        <f t="shared" si="151"/>
        <v>0</v>
      </c>
      <c r="I3151" s="46" t="b">
        <f t="shared" si="152"/>
        <v>0</v>
      </c>
      <c r="J3151" s="46" t="str">
        <f>IF(I3151=FALSE,"",B3151&amp;"@"&amp;COUNTIFS($B$2:B3151,B3151,$I$2:I3151,TRUE))</f>
        <v/>
      </c>
    </row>
    <row r="3152" spans="1:10">
      <c r="A3152" s="6" t="s">
        <v>539</v>
      </c>
      <c r="B3152" s="6" t="s">
        <v>678</v>
      </c>
      <c r="C3152" s="6">
        <v>1</v>
      </c>
      <c r="D3152" s="6">
        <v>1</v>
      </c>
      <c r="E3152" s="46" t="str">
        <f t="shared" si="150"/>
        <v>기사임</v>
      </c>
      <c r="F3152" s="81">
        <f>IF(E3152="기사임",(COUNTIF($B$2:B3152,B3152)-COUNTIFS($B$2:B3151,B3152,$E$2:E3151,"")),"")</f>
        <v>134</v>
      </c>
      <c r="G3152" s="46" t="str">
        <f>IF(F3152=1,COUNTIF($F$1:F3152,1),"")</f>
        <v/>
      </c>
      <c r="H3152" s="46">
        <f t="shared" si="151"/>
        <v>0</v>
      </c>
      <c r="I3152" s="46" t="b">
        <f t="shared" si="152"/>
        <v>0</v>
      </c>
      <c r="J3152" s="46" t="str">
        <f>IF(I3152=FALSE,"",B3152&amp;"@"&amp;COUNTIFS($B$2:B3152,B3152,$I$2:I3152,TRUE))</f>
        <v/>
      </c>
    </row>
    <row r="3153" spans="1:10">
      <c r="A3153" s="6" t="s">
        <v>539</v>
      </c>
      <c r="B3153" s="6" t="s">
        <v>684</v>
      </c>
      <c r="C3153" s="6">
        <v>1</v>
      </c>
      <c r="D3153" s="6">
        <v>1</v>
      </c>
      <c r="E3153" s="46" t="str">
        <f t="shared" si="150"/>
        <v>기사임</v>
      </c>
      <c r="F3153" s="81">
        <f>IF(E3153="기사임",(COUNTIF($B$2:B3153,B3153)-COUNTIFS($B$2:B3152,B3153,$E$2:E3152,"")),"")</f>
        <v>50</v>
      </c>
      <c r="G3153" s="46" t="str">
        <f>IF(F3153=1,COUNTIF($F$1:F3153,1),"")</f>
        <v/>
      </c>
      <c r="H3153" s="46">
        <f t="shared" si="151"/>
        <v>1</v>
      </c>
      <c r="I3153" s="46" t="b">
        <f t="shared" si="152"/>
        <v>1</v>
      </c>
      <c r="J3153" s="46" t="str">
        <f>IF(I3153=FALSE,"",B3153&amp;"@"&amp;COUNTIFS($B$2:B3153,B3153,$I$2:I3153,TRUE))</f>
        <v>Malaysia@50</v>
      </c>
    </row>
    <row r="3154" spans="1:10">
      <c r="A3154" s="6" t="s">
        <v>539</v>
      </c>
      <c r="B3154" s="6" t="s">
        <v>680</v>
      </c>
      <c r="C3154" s="6">
        <v>1</v>
      </c>
      <c r="D3154" s="6">
        <v>1</v>
      </c>
      <c r="E3154" s="46" t="str">
        <f t="shared" si="150"/>
        <v>기사임</v>
      </c>
      <c r="F3154" s="81">
        <f>IF(E3154="기사임",(COUNTIF($B$2:B3154,B3154)-COUNTIFS($B$2:B3153,B3154,$E$2:E3153,"")),"")</f>
        <v>169</v>
      </c>
      <c r="G3154" s="46" t="str">
        <f>IF(F3154=1,COUNTIF($F$1:F3154,1),"")</f>
        <v/>
      </c>
      <c r="H3154" s="46">
        <f t="shared" si="151"/>
        <v>0</v>
      </c>
      <c r="I3154" s="46" t="b">
        <f t="shared" si="152"/>
        <v>0</v>
      </c>
      <c r="J3154" s="46" t="str">
        <f>IF(I3154=FALSE,"",B3154&amp;"@"&amp;COUNTIFS($B$2:B3154,B3154,$I$2:I3154,TRUE))</f>
        <v/>
      </c>
    </row>
    <row r="3155" spans="1:10">
      <c r="A3155" s="6" t="s">
        <v>539</v>
      </c>
      <c r="B3155" s="6" t="s">
        <v>690</v>
      </c>
      <c r="C3155" s="6">
        <v>1</v>
      </c>
      <c r="D3155" s="6">
        <v>1</v>
      </c>
      <c r="E3155" s="46" t="str">
        <f t="shared" si="150"/>
        <v>기사임</v>
      </c>
      <c r="F3155" s="81">
        <f>IF(E3155="기사임",(COUNTIF($B$2:B3155,B3155)-COUNTIFS($B$2:B3154,B3155,$E$2:E3154,"")),"")</f>
        <v>119</v>
      </c>
      <c r="G3155" s="46" t="str">
        <f>IF(F3155=1,COUNTIF($F$1:F3155,1),"")</f>
        <v/>
      </c>
      <c r="H3155" s="46">
        <f t="shared" si="151"/>
        <v>0</v>
      </c>
      <c r="I3155" s="46" t="b">
        <f t="shared" si="152"/>
        <v>0</v>
      </c>
      <c r="J3155" s="46" t="str">
        <f>IF(I3155=FALSE,"",B3155&amp;"@"&amp;COUNTIFS($B$2:B3155,B3155,$I$2:I3155,TRUE))</f>
        <v/>
      </c>
    </row>
    <row r="3156" spans="1:10">
      <c r="A3156" s="6" t="s">
        <v>1508</v>
      </c>
      <c r="B3156" s="6" t="s">
        <v>677</v>
      </c>
      <c r="C3156" s="6">
        <v>1</v>
      </c>
      <c r="D3156" s="6">
        <v>1</v>
      </c>
      <c r="E3156" s="46" t="str">
        <f t="shared" si="150"/>
        <v>기사임</v>
      </c>
      <c r="F3156" s="81">
        <f>IF(E3156="기사임",(COUNTIF($B$2:B3156,B3156)-COUNTIFS($B$2:B3155,B3156,$E$2:E3155,"")),"")</f>
        <v>216</v>
      </c>
      <c r="G3156" s="46" t="str">
        <f>IF(F3156=1,COUNTIF($F$1:F3156,1),"")</f>
        <v/>
      </c>
      <c r="H3156" s="46">
        <f t="shared" si="151"/>
        <v>0</v>
      </c>
      <c r="I3156" s="46" t="b">
        <f t="shared" si="152"/>
        <v>0</v>
      </c>
      <c r="J3156" s="46" t="str">
        <f>IF(I3156=FALSE,"",B3156&amp;"@"&amp;COUNTIFS($B$2:B3156,B3156,$I$2:I3156,TRUE))</f>
        <v/>
      </c>
    </row>
    <row r="3157" spans="1:10">
      <c r="A3157" s="6" t="s">
        <v>1508</v>
      </c>
      <c r="B3157" s="6" t="s">
        <v>675</v>
      </c>
      <c r="C3157" s="6">
        <v>1</v>
      </c>
      <c r="D3157" s="6">
        <v>1</v>
      </c>
      <c r="E3157" s="46" t="str">
        <f t="shared" si="150"/>
        <v>기사임</v>
      </c>
      <c r="F3157" s="81">
        <f>IF(E3157="기사임",(COUNTIF($B$2:B3157,B3157)-COUNTIFS($B$2:B3156,B3157,$E$2:E3156,"")),"")</f>
        <v>285</v>
      </c>
      <c r="G3157" s="46" t="str">
        <f>IF(F3157=1,COUNTIF($F$1:F3157,1),"")</f>
        <v/>
      </c>
      <c r="H3157" s="46">
        <f t="shared" si="151"/>
        <v>1</v>
      </c>
      <c r="I3157" s="46" t="b">
        <f t="shared" si="152"/>
        <v>1</v>
      </c>
      <c r="J3157" s="46" t="str">
        <f>IF(I3157=FALSE,"",B3157&amp;"@"&amp;COUNTIFS($B$2:B3157,B3157,$I$2:I3157,TRUE))</f>
        <v>South Korea@285</v>
      </c>
    </row>
    <row r="3158" spans="1:10">
      <c r="A3158" s="6" t="s">
        <v>1508</v>
      </c>
      <c r="B3158" s="6" t="s">
        <v>676</v>
      </c>
      <c r="C3158" s="6">
        <v>1</v>
      </c>
      <c r="D3158" s="6">
        <v>1</v>
      </c>
      <c r="E3158" s="46" t="str">
        <f t="shared" si="150"/>
        <v>기사임</v>
      </c>
      <c r="F3158" s="81">
        <f>IF(E3158="기사임",(COUNTIF($B$2:B3158,B3158)-COUNTIFS($B$2:B3157,B3158,$E$2:E3157,"")),"")</f>
        <v>258</v>
      </c>
      <c r="G3158" s="46" t="str">
        <f>IF(F3158=1,COUNTIF($F$1:F3158,1),"")</f>
        <v/>
      </c>
      <c r="H3158" s="46">
        <f t="shared" si="151"/>
        <v>0</v>
      </c>
      <c r="I3158" s="46" t="b">
        <f t="shared" si="152"/>
        <v>0</v>
      </c>
      <c r="J3158" s="46" t="str">
        <f>IF(I3158=FALSE,"",B3158&amp;"@"&amp;COUNTIFS($B$2:B3158,B3158,$I$2:I3158,TRUE))</f>
        <v/>
      </c>
    </row>
    <row r="3159" spans="1:10">
      <c r="A3159" s="6" t="s">
        <v>557</v>
      </c>
      <c r="B3159" s="6" t="s">
        <v>688</v>
      </c>
      <c r="C3159" s="6">
        <v>1</v>
      </c>
      <c r="D3159" s="6">
        <v>1</v>
      </c>
      <c r="E3159" s="46" t="str">
        <f t="shared" si="150"/>
        <v>기사임</v>
      </c>
      <c r="F3159" s="81">
        <f>IF(E3159="기사임",(COUNTIF($B$2:B3159,B3159)-COUNTIFS($B$2:B3158,B3159,$E$2:E3158,"")),"")</f>
        <v>113</v>
      </c>
      <c r="G3159" s="46" t="str">
        <f>IF(F3159=1,COUNTIF($F$1:F3159,1),"")</f>
        <v/>
      </c>
      <c r="H3159" s="46">
        <f t="shared" si="151"/>
        <v>0</v>
      </c>
      <c r="I3159" s="46" t="b">
        <f t="shared" si="152"/>
        <v>0</v>
      </c>
      <c r="J3159" s="46" t="str">
        <f>IF(I3159=FALSE,"",B3159&amp;"@"&amp;COUNTIFS($B$2:B3159,B3159,$I$2:I3159,TRUE))</f>
        <v/>
      </c>
    </row>
    <row r="3160" spans="1:10">
      <c r="A3160" s="6" t="s">
        <v>557</v>
      </c>
      <c r="B3160" s="6" t="s">
        <v>698</v>
      </c>
      <c r="C3160" s="6">
        <v>1</v>
      </c>
      <c r="D3160" s="6">
        <v>1</v>
      </c>
      <c r="E3160" s="46" t="str">
        <f t="shared" si="150"/>
        <v>기사임</v>
      </c>
      <c r="F3160" s="81">
        <f>IF(E3160="기사임",(COUNTIF($B$2:B3160,B3160)-COUNTIFS($B$2:B3159,B3160,$E$2:E3159,"")),"")</f>
        <v>58</v>
      </c>
      <c r="G3160" s="46" t="str">
        <f>IF(F3160=1,COUNTIF($F$1:F3160,1),"")</f>
        <v/>
      </c>
      <c r="H3160" s="46">
        <f t="shared" si="151"/>
        <v>0</v>
      </c>
      <c r="I3160" s="46" t="b">
        <f t="shared" si="152"/>
        <v>0</v>
      </c>
      <c r="J3160" s="46" t="str">
        <f>IF(I3160=FALSE,"",B3160&amp;"@"&amp;COUNTIFS($B$2:B3160,B3160,$I$2:I3160,TRUE))</f>
        <v/>
      </c>
    </row>
    <row r="3161" spans="1:10">
      <c r="A3161" s="6" t="s">
        <v>585</v>
      </c>
      <c r="B3161" s="6" t="s">
        <v>681</v>
      </c>
      <c r="C3161" s="6">
        <v>1</v>
      </c>
      <c r="D3161" s="6">
        <v>1</v>
      </c>
      <c r="E3161" s="46" t="str">
        <f t="shared" si="150"/>
        <v>기사임</v>
      </c>
      <c r="F3161" s="81">
        <f>IF(E3161="기사임",(COUNTIF($B$2:B3161,B3161)-COUNTIFS($B$2:B3160,B3161,$E$2:E3160,"")),"")</f>
        <v>81</v>
      </c>
      <c r="G3161" s="46" t="str">
        <f>IF(F3161=1,COUNTIF($F$1:F3161,1),"")</f>
        <v/>
      </c>
      <c r="H3161" s="46">
        <f t="shared" si="151"/>
        <v>0</v>
      </c>
      <c r="I3161" s="46" t="b">
        <f t="shared" si="152"/>
        <v>0</v>
      </c>
      <c r="J3161" s="46" t="str">
        <f>IF(I3161=FALSE,"",B3161&amp;"@"&amp;COUNTIFS($B$2:B3161,B3161,$I$2:I3161,TRUE))</f>
        <v/>
      </c>
    </row>
    <row r="3162" spans="1:10">
      <c r="A3162" s="6" t="s">
        <v>585</v>
      </c>
      <c r="B3162" s="6" t="s">
        <v>679</v>
      </c>
      <c r="C3162" s="6">
        <v>1</v>
      </c>
      <c r="D3162" s="6">
        <v>1</v>
      </c>
      <c r="E3162" s="46" t="str">
        <f t="shared" si="150"/>
        <v>기사임</v>
      </c>
      <c r="F3162" s="81">
        <f>IF(E3162="기사임",(COUNTIF($B$2:B3162,B3162)-COUNTIFS($B$2:B3161,B3162,$E$2:E3161,"")),"")</f>
        <v>81</v>
      </c>
      <c r="G3162" s="46" t="str">
        <f>IF(F3162=1,COUNTIF($F$1:F3162,1),"")</f>
        <v/>
      </c>
      <c r="H3162" s="46">
        <f t="shared" si="151"/>
        <v>0</v>
      </c>
      <c r="I3162" s="46" t="b">
        <f t="shared" si="152"/>
        <v>0</v>
      </c>
      <c r="J3162" s="46" t="str">
        <f>IF(I3162=FALSE,"",B3162&amp;"@"&amp;COUNTIFS($B$2:B3162,B3162,$I$2:I3162,TRUE))</f>
        <v/>
      </c>
    </row>
    <row r="3163" spans="1:10">
      <c r="A3163" s="6" t="s">
        <v>585</v>
      </c>
      <c r="B3163" s="6" t="s">
        <v>678</v>
      </c>
      <c r="C3163" s="6">
        <v>1</v>
      </c>
      <c r="D3163" s="6">
        <v>2</v>
      </c>
      <c r="E3163" s="46" t="str">
        <f t="shared" si="150"/>
        <v>기사임</v>
      </c>
      <c r="F3163" s="81">
        <f>IF(E3163="기사임",(COUNTIF($B$2:B3163,B3163)-COUNTIFS($B$2:B3162,B3163,$E$2:E3162,"")),"")</f>
        <v>135</v>
      </c>
      <c r="G3163" s="46" t="str">
        <f>IF(F3163=1,COUNTIF($F$1:F3163,1),"")</f>
        <v/>
      </c>
      <c r="H3163" s="46">
        <f t="shared" si="151"/>
        <v>0</v>
      </c>
      <c r="I3163" s="46" t="b">
        <f t="shared" si="152"/>
        <v>0</v>
      </c>
      <c r="J3163" s="46" t="str">
        <f>IF(I3163=FALSE,"",B3163&amp;"@"&amp;COUNTIFS($B$2:B3163,B3163,$I$2:I3163,TRUE))</f>
        <v/>
      </c>
    </row>
    <row r="3164" spans="1:10">
      <c r="A3164" s="6" t="s">
        <v>585</v>
      </c>
      <c r="B3164" s="6" t="s">
        <v>684</v>
      </c>
      <c r="C3164" s="6">
        <v>1</v>
      </c>
      <c r="D3164" s="6">
        <v>1</v>
      </c>
      <c r="E3164" s="46" t="str">
        <f t="shared" si="150"/>
        <v>기사임</v>
      </c>
      <c r="F3164" s="81">
        <f>IF(E3164="기사임",(COUNTIF($B$2:B3164,B3164)-COUNTIFS($B$2:B3163,B3164,$E$2:E3163,"")),"")</f>
        <v>51</v>
      </c>
      <c r="G3164" s="46" t="str">
        <f>IF(F3164=1,COUNTIF($F$1:F3164,1),"")</f>
        <v/>
      </c>
      <c r="H3164" s="46">
        <f t="shared" si="151"/>
        <v>1</v>
      </c>
      <c r="I3164" s="46" t="b">
        <f t="shared" si="152"/>
        <v>1</v>
      </c>
      <c r="J3164" s="46" t="str">
        <f>IF(I3164=FALSE,"",B3164&amp;"@"&amp;COUNTIFS($B$2:B3164,B3164,$I$2:I3164,TRUE))</f>
        <v>Malaysia@51</v>
      </c>
    </row>
    <row r="3165" spans="1:10">
      <c r="A3165" s="6" t="s">
        <v>585</v>
      </c>
      <c r="B3165" s="6" t="s">
        <v>718</v>
      </c>
      <c r="C3165" s="6">
        <v>1</v>
      </c>
      <c r="D3165" s="6">
        <v>1</v>
      </c>
      <c r="E3165" s="46" t="str">
        <f t="shared" si="150"/>
        <v>기사임</v>
      </c>
      <c r="F3165" s="81">
        <f>IF(E3165="기사임",(COUNTIF($B$2:B3165,B3165)-COUNTIFS($B$2:B3164,B3165,$E$2:E3164,"")),"")</f>
        <v>15</v>
      </c>
      <c r="G3165" s="46" t="str">
        <f>IF(F3165=1,COUNTIF($F$1:F3165,1),"")</f>
        <v/>
      </c>
      <c r="H3165" s="46">
        <f t="shared" si="151"/>
        <v>0</v>
      </c>
      <c r="I3165" s="46" t="b">
        <f t="shared" si="152"/>
        <v>0</v>
      </c>
      <c r="J3165" s="46" t="str">
        <f>IF(I3165=FALSE,"",B3165&amp;"@"&amp;COUNTIFS($B$2:B3165,B3165,$I$2:I3165,TRUE))</f>
        <v/>
      </c>
    </row>
    <row r="3166" spans="1:10">
      <c r="A3166" s="6" t="s">
        <v>585</v>
      </c>
      <c r="B3166" s="6" t="s">
        <v>698</v>
      </c>
      <c r="C3166" s="6">
        <v>1</v>
      </c>
      <c r="D3166" s="6">
        <v>1</v>
      </c>
      <c r="E3166" s="46" t="str">
        <f t="shared" si="150"/>
        <v>기사임</v>
      </c>
      <c r="F3166" s="81">
        <f>IF(E3166="기사임",(COUNTIF($B$2:B3166,B3166)-COUNTIFS($B$2:B3165,B3166,$E$2:E3165,"")),"")</f>
        <v>59</v>
      </c>
      <c r="G3166" s="46" t="str">
        <f>IF(F3166=1,COUNTIF($F$1:F3166,1),"")</f>
        <v/>
      </c>
      <c r="H3166" s="46">
        <f t="shared" si="151"/>
        <v>0</v>
      </c>
      <c r="I3166" s="46" t="b">
        <f t="shared" si="152"/>
        <v>0</v>
      </c>
      <c r="J3166" s="46" t="str">
        <f>IF(I3166=FALSE,"",B3166&amp;"@"&amp;COUNTIFS($B$2:B3166,B3166,$I$2:I3166,TRUE))</f>
        <v/>
      </c>
    </row>
    <row r="3167" spans="1:10">
      <c r="A3167" s="6" t="s">
        <v>585</v>
      </c>
      <c r="B3167" s="6" t="s">
        <v>676</v>
      </c>
      <c r="C3167" s="6">
        <v>1</v>
      </c>
      <c r="D3167" s="6">
        <v>1</v>
      </c>
      <c r="E3167" s="46" t="str">
        <f t="shared" si="150"/>
        <v>기사임</v>
      </c>
      <c r="F3167" s="81">
        <f>IF(E3167="기사임",(COUNTIF($B$2:B3167,B3167)-COUNTIFS($B$2:B3166,B3167,$E$2:E3166,"")),"")</f>
        <v>259</v>
      </c>
      <c r="G3167" s="46" t="str">
        <f>IF(F3167=1,COUNTIF($F$1:F3167,1),"")</f>
        <v/>
      </c>
      <c r="H3167" s="46">
        <f t="shared" si="151"/>
        <v>0</v>
      </c>
      <c r="I3167" s="46" t="b">
        <f t="shared" si="152"/>
        <v>0</v>
      </c>
      <c r="J3167" s="46" t="str">
        <f>IF(I3167=FALSE,"",B3167&amp;"@"&amp;COUNTIFS($B$2:B3167,B3167,$I$2:I3167,TRUE))</f>
        <v/>
      </c>
    </row>
    <row r="3168" spans="1:10">
      <c r="A3168" s="6" t="s">
        <v>2400</v>
      </c>
      <c r="B3168" s="6" t="s">
        <v>677</v>
      </c>
      <c r="C3168" s="6">
        <v>1</v>
      </c>
      <c r="D3168" s="6">
        <v>1</v>
      </c>
      <c r="E3168" s="46" t="str">
        <f t="shared" si="150"/>
        <v>기사임</v>
      </c>
      <c r="F3168" s="81">
        <f>IF(E3168="기사임",(COUNTIF($B$2:B3168,B3168)-COUNTIFS($B$2:B3167,B3168,$E$2:E3167,"")),"")</f>
        <v>217</v>
      </c>
      <c r="G3168" s="46" t="str">
        <f>IF(F3168=1,COUNTIF($F$1:F3168,1),"")</f>
        <v/>
      </c>
      <c r="H3168" s="46">
        <f t="shared" si="151"/>
        <v>0</v>
      </c>
      <c r="I3168" s="46" t="b">
        <f t="shared" si="152"/>
        <v>0</v>
      </c>
      <c r="J3168" s="46" t="str">
        <f>IF(I3168=FALSE,"",B3168&amp;"@"&amp;COUNTIFS($B$2:B3168,B3168,$I$2:I3168,TRUE))</f>
        <v/>
      </c>
    </row>
    <row r="3169" spans="1:10">
      <c r="A3169" s="6" t="s">
        <v>552</v>
      </c>
      <c r="B3169" s="6" t="s">
        <v>691</v>
      </c>
      <c r="C3169" s="6">
        <v>1</v>
      </c>
      <c r="D3169" s="6">
        <v>1</v>
      </c>
      <c r="E3169" s="46" t="str">
        <f t="shared" si="150"/>
        <v>기사임</v>
      </c>
      <c r="F3169" s="81">
        <f>IF(E3169="기사임",(COUNTIF($B$2:B3169,B3169)-COUNTIFS($B$2:B3168,B3169,$E$2:E3168,"")),"")</f>
        <v>47</v>
      </c>
      <c r="G3169" s="46" t="str">
        <f>IF(F3169=1,COUNTIF($F$1:F3169,1),"")</f>
        <v/>
      </c>
      <c r="H3169" s="46">
        <f t="shared" si="151"/>
        <v>0</v>
      </c>
      <c r="I3169" s="46" t="b">
        <f t="shared" si="152"/>
        <v>0</v>
      </c>
      <c r="J3169" s="46" t="str">
        <f>IF(I3169=FALSE,"",B3169&amp;"@"&amp;COUNTIFS($B$2:B3169,B3169,$I$2:I3169,TRUE))</f>
        <v/>
      </c>
    </row>
    <row r="3170" spans="1:10">
      <c r="A3170" s="6" t="s">
        <v>552</v>
      </c>
      <c r="B3170" s="6" t="s">
        <v>1227</v>
      </c>
      <c r="C3170" s="6">
        <v>1</v>
      </c>
      <c r="D3170" s="6">
        <v>1</v>
      </c>
      <c r="E3170" s="46" t="str">
        <f t="shared" si="150"/>
        <v>기사임</v>
      </c>
      <c r="F3170" s="81">
        <f>IF(E3170="기사임",(COUNTIF($B$2:B3170,B3170)-COUNTIFS($B$2:B3169,B3170,$E$2:E3169,"")),"")</f>
        <v>4</v>
      </c>
      <c r="G3170" s="46" t="str">
        <f>IF(F3170=1,COUNTIF($F$1:F3170,1),"")</f>
        <v/>
      </c>
      <c r="H3170" s="46">
        <f t="shared" si="151"/>
        <v>0</v>
      </c>
      <c r="I3170" s="46" t="b">
        <f t="shared" si="152"/>
        <v>0</v>
      </c>
      <c r="J3170" s="46" t="str">
        <f>IF(I3170=FALSE,"",B3170&amp;"@"&amp;COUNTIFS($B$2:B3170,B3170,$I$2:I3170,TRUE))</f>
        <v/>
      </c>
    </row>
    <row r="3171" spans="1:10">
      <c r="A3171" s="6" t="s">
        <v>552</v>
      </c>
      <c r="B3171" s="6" t="s">
        <v>688</v>
      </c>
      <c r="C3171" s="6">
        <v>1</v>
      </c>
      <c r="D3171" s="6">
        <v>1</v>
      </c>
      <c r="E3171" s="46" t="str">
        <f t="shared" si="150"/>
        <v>기사임</v>
      </c>
      <c r="F3171" s="81">
        <f>IF(E3171="기사임",(COUNTIF($B$2:B3171,B3171)-COUNTIFS($B$2:B3170,B3171,$E$2:E3170,"")),"")</f>
        <v>114</v>
      </c>
      <c r="G3171" s="46" t="str">
        <f>IF(F3171=1,COUNTIF($F$1:F3171,1),"")</f>
        <v/>
      </c>
      <c r="H3171" s="46">
        <f t="shared" si="151"/>
        <v>0</v>
      </c>
      <c r="I3171" s="46" t="b">
        <f t="shared" si="152"/>
        <v>0</v>
      </c>
      <c r="J3171" s="46" t="str">
        <f>IF(I3171=FALSE,"",B3171&amp;"@"&amp;COUNTIFS($B$2:B3171,B3171,$I$2:I3171,TRUE))</f>
        <v/>
      </c>
    </row>
    <row r="3172" spans="1:10">
      <c r="A3172" s="6" t="s">
        <v>552</v>
      </c>
      <c r="B3172" s="6" t="s">
        <v>689</v>
      </c>
      <c r="C3172" s="6">
        <v>1</v>
      </c>
      <c r="D3172" s="6">
        <v>1</v>
      </c>
      <c r="E3172" s="46" t="str">
        <f t="shared" si="150"/>
        <v>기사임</v>
      </c>
      <c r="F3172" s="81">
        <f>IF(E3172="기사임",(COUNTIF($B$2:B3172,B3172)-COUNTIFS($B$2:B3171,B3172,$E$2:E3171,"")),"")</f>
        <v>45</v>
      </c>
      <c r="G3172" s="46" t="str">
        <f>IF(F3172=1,COUNTIF($F$1:F3172,1),"")</f>
        <v/>
      </c>
      <c r="H3172" s="46">
        <f t="shared" si="151"/>
        <v>0</v>
      </c>
      <c r="I3172" s="46" t="b">
        <f t="shared" si="152"/>
        <v>0</v>
      </c>
      <c r="J3172" s="46" t="str">
        <f>IF(I3172=FALSE,"",B3172&amp;"@"&amp;COUNTIFS($B$2:B3172,B3172,$I$2:I3172,TRUE))</f>
        <v/>
      </c>
    </row>
    <row r="3173" spans="1:10">
      <c r="A3173" s="6" t="s">
        <v>552</v>
      </c>
      <c r="B3173" s="6" t="s">
        <v>677</v>
      </c>
      <c r="C3173" s="6">
        <v>1</v>
      </c>
      <c r="D3173" s="6">
        <v>2</v>
      </c>
      <c r="E3173" s="46" t="str">
        <f t="shared" si="150"/>
        <v>기사임</v>
      </c>
      <c r="F3173" s="81">
        <f>IF(E3173="기사임",(COUNTIF($B$2:B3173,B3173)-COUNTIFS($B$2:B3172,B3173,$E$2:E3172,"")),"")</f>
        <v>218</v>
      </c>
      <c r="G3173" s="46" t="str">
        <f>IF(F3173=1,COUNTIF($F$1:F3173,1),"")</f>
        <v/>
      </c>
      <c r="H3173" s="46">
        <f t="shared" si="151"/>
        <v>0</v>
      </c>
      <c r="I3173" s="46" t="b">
        <f t="shared" si="152"/>
        <v>0</v>
      </c>
      <c r="J3173" s="46" t="str">
        <f>IF(I3173=FALSE,"",B3173&amp;"@"&amp;COUNTIFS($B$2:B3173,B3173,$I$2:I3173,TRUE))</f>
        <v/>
      </c>
    </row>
    <row r="3174" spans="1:10">
      <c r="A3174" s="6" t="s">
        <v>552</v>
      </c>
      <c r="B3174" s="6" t="s">
        <v>1349</v>
      </c>
      <c r="C3174" s="6">
        <v>1</v>
      </c>
      <c r="D3174" s="6">
        <v>1</v>
      </c>
      <c r="E3174" s="46" t="str">
        <f t="shared" si="150"/>
        <v>기사임</v>
      </c>
      <c r="F3174" s="81">
        <f>IF(E3174="기사임",(COUNTIF($B$2:B3174,B3174)-COUNTIFS($B$2:B3173,B3174,$E$2:E3173,"")),"")</f>
        <v>6</v>
      </c>
      <c r="G3174" s="46" t="str">
        <f>IF(F3174=1,COUNTIF($F$1:F3174,1),"")</f>
        <v/>
      </c>
      <c r="H3174" s="46">
        <f t="shared" si="151"/>
        <v>0</v>
      </c>
      <c r="I3174" s="46" t="b">
        <f t="shared" si="152"/>
        <v>0</v>
      </c>
      <c r="J3174" s="46" t="str">
        <f>IF(I3174=FALSE,"",B3174&amp;"@"&amp;COUNTIFS($B$2:B3174,B3174,$I$2:I3174,TRUE))</f>
        <v/>
      </c>
    </row>
    <row r="3175" spans="1:10">
      <c r="A3175" s="6" t="s">
        <v>552</v>
      </c>
      <c r="B3175" s="6" t="s">
        <v>684</v>
      </c>
      <c r="C3175" s="6">
        <v>1</v>
      </c>
      <c r="D3175" s="6">
        <v>1</v>
      </c>
      <c r="E3175" s="46" t="str">
        <f t="shared" si="150"/>
        <v>기사임</v>
      </c>
      <c r="F3175" s="81">
        <f>IF(E3175="기사임",(COUNTIF($B$2:B3175,B3175)-COUNTIFS($B$2:B3174,B3175,$E$2:E3174,"")),"")</f>
        <v>52</v>
      </c>
      <c r="G3175" s="46" t="str">
        <f>IF(F3175=1,COUNTIF($F$1:F3175,1),"")</f>
        <v/>
      </c>
      <c r="H3175" s="46">
        <f t="shared" si="151"/>
        <v>1</v>
      </c>
      <c r="I3175" s="46" t="b">
        <f t="shared" si="152"/>
        <v>1</v>
      </c>
      <c r="J3175" s="46" t="str">
        <f>IF(I3175=FALSE,"",B3175&amp;"@"&amp;COUNTIFS($B$2:B3175,B3175,$I$2:I3175,TRUE))</f>
        <v>Malaysia@52</v>
      </c>
    </row>
    <row r="3176" spans="1:10">
      <c r="A3176" s="6" t="s">
        <v>552</v>
      </c>
      <c r="B3176" s="6" t="s">
        <v>680</v>
      </c>
      <c r="C3176" s="6">
        <v>1</v>
      </c>
      <c r="D3176" s="6">
        <v>1</v>
      </c>
      <c r="E3176" s="46" t="str">
        <f t="shared" si="150"/>
        <v>기사임</v>
      </c>
      <c r="F3176" s="81">
        <f>IF(E3176="기사임",(COUNTIF($B$2:B3176,B3176)-COUNTIFS($B$2:B3175,B3176,$E$2:E3175,"")),"")</f>
        <v>170</v>
      </c>
      <c r="G3176" s="46" t="str">
        <f>IF(F3176=1,COUNTIF($F$1:F3176,1),"")</f>
        <v/>
      </c>
      <c r="H3176" s="46">
        <f t="shared" si="151"/>
        <v>0</v>
      </c>
      <c r="I3176" s="46" t="b">
        <f t="shared" si="152"/>
        <v>0</v>
      </c>
      <c r="J3176" s="46" t="str">
        <f>IF(I3176=FALSE,"",B3176&amp;"@"&amp;COUNTIFS($B$2:B3176,B3176,$I$2:I3176,TRUE))</f>
        <v/>
      </c>
    </row>
    <row r="3177" spans="1:10">
      <c r="A3177" s="6" t="s">
        <v>552</v>
      </c>
      <c r="B3177" s="6" t="s">
        <v>698</v>
      </c>
      <c r="C3177" s="6">
        <v>1</v>
      </c>
      <c r="D3177" s="6">
        <v>1</v>
      </c>
      <c r="E3177" s="46" t="str">
        <f t="shared" si="150"/>
        <v>기사임</v>
      </c>
      <c r="F3177" s="81">
        <f>IF(E3177="기사임",(COUNTIF($B$2:B3177,B3177)-COUNTIFS($B$2:B3176,B3177,$E$2:E3176,"")),"")</f>
        <v>60</v>
      </c>
      <c r="G3177" s="46" t="str">
        <f>IF(F3177=1,COUNTIF($F$1:F3177,1),"")</f>
        <v/>
      </c>
      <c r="H3177" s="46">
        <f t="shared" si="151"/>
        <v>0</v>
      </c>
      <c r="I3177" s="46" t="b">
        <f t="shared" si="152"/>
        <v>0</v>
      </c>
      <c r="J3177" s="46" t="str">
        <f>IF(I3177=FALSE,"",B3177&amp;"@"&amp;COUNTIFS($B$2:B3177,B3177,$I$2:I3177,TRUE))</f>
        <v/>
      </c>
    </row>
    <row r="3178" spans="1:10">
      <c r="A3178" s="6" t="s">
        <v>552</v>
      </c>
      <c r="B3178" s="6" t="s">
        <v>676</v>
      </c>
      <c r="C3178" s="6">
        <v>1</v>
      </c>
      <c r="D3178" s="6">
        <v>1</v>
      </c>
      <c r="E3178" s="46" t="str">
        <f t="shared" si="150"/>
        <v>기사임</v>
      </c>
      <c r="F3178" s="81">
        <f>IF(E3178="기사임",(COUNTIF($B$2:B3178,B3178)-COUNTIFS($B$2:B3177,B3178,$E$2:E3177,"")),"")</f>
        <v>260</v>
      </c>
      <c r="G3178" s="46" t="str">
        <f>IF(F3178=1,COUNTIF($F$1:F3178,1),"")</f>
        <v/>
      </c>
      <c r="H3178" s="46">
        <f t="shared" si="151"/>
        <v>0</v>
      </c>
      <c r="I3178" s="46" t="b">
        <f t="shared" si="152"/>
        <v>0</v>
      </c>
      <c r="J3178" s="46" t="str">
        <f>IF(I3178=FALSE,"",B3178&amp;"@"&amp;COUNTIFS($B$2:B3178,B3178,$I$2:I3178,TRUE))</f>
        <v/>
      </c>
    </row>
    <row r="3179" spans="1:10">
      <c r="A3179" s="6" t="s">
        <v>2235</v>
      </c>
      <c r="B3179" s="6" t="s">
        <v>1271</v>
      </c>
      <c r="C3179" s="6">
        <v>1</v>
      </c>
      <c r="D3179" s="6">
        <v>1</v>
      </c>
      <c r="E3179" s="46" t="str">
        <f t="shared" si="150"/>
        <v>기사임</v>
      </c>
      <c r="F3179" s="81">
        <f>IF(E3179="기사임",(COUNTIF($B$2:B3179,B3179)-COUNTIFS($B$2:B3178,B3179,$E$2:E3178,"")),"")</f>
        <v>7</v>
      </c>
      <c r="G3179" s="46" t="str">
        <f>IF(F3179=1,COUNTIF($F$1:F3179,1),"")</f>
        <v/>
      </c>
      <c r="H3179" s="46">
        <f t="shared" si="151"/>
        <v>0</v>
      </c>
      <c r="I3179" s="46" t="b">
        <f t="shared" si="152"/>
        <v>0</v>
      </c>
      <c r="J3179" s="46" t="str">
        <f>IF(I3179=FALSE,"",B3179&amp;"@"&amp;COUNTIFS($B$2:B3179,B3179,$I$2:I3179,TRUE))</f>
        <v/>
      </c>
    </row>
    <row r="3180" spans="1:10">
      <c r="A3180" s="6" t="s">
        <v>1073</v>
      </c>
      <c r="B3180" s="6" t="s">
        <v>688</v>
      </c>
      <c r="C3180" s="6">
        <v>1</v>
      </c>
      <c r="D3180" s="6">
        <v>1</v>
      </c>
      <c r="E3180" s="46" t="str">
        <f t="shared" si="150"/>
        <v>기사임</v>
      </c>
      <c r="F3180" s="81">
        <f>IF(E3180="기사임",(COUNTIF($B$2:B3180,B3180)-COUNTIFS($B$2:B3179,B3180,$E$2:E3179,"")),"")</f>
        <v>115</v>
      </c>
      <c r="G3180" s="46" t="str">
        <f>IF(F3180=1,COUNTIF($F$1:F3180,1),"")</f>
        <v/>
      </c>
      <c r="H3180" s="46">
        <f t="shared" si="151"/>
        <v>0</v>
      </c>
      <c r="I3180" s="46" t="b">
        <f t="shared" si="152"/>
        <v>0</v>
      </c>
      <c r="J3180" s="46" t="str">
        <f>IF(I3180=FALSE,"",B3180&amp;"@"&amp;COUNTIFS($B$2:B3180,B3180,$I$2:I3180,TRUE))</f>
        <v/>
      </c>
    </row>
    <row r="3181" spans="1:10">
      <c r="A3181" s="6" t="s">
        <v>2070</v>
      </c>
      <c r="B3181" s="6" t="s">
        <v>682</v>
      </c>
      <c r="C3181" s="6">
        <v>1</v>
      </c>
      <c r="D3181" s="6">
        <v>1</v>
      </c>
      <c r="E3181" s="46" t="str">
        <f t="shared" si="150"/>
        <v>기사임</v>
      </c>
      <c r="F3181" s="81">
        <f>IF(E3181="기사임",(COUNTIF($B$2:B3181,B3181)-COUNTIFS($B$2:B3180,B3181,$E$2:E3180,"")),"")</f>
        <v>67</v>
      </c>
      <c r="G3181" s="46" t="str">
        <f>IF(F3181=1,COUNTIF($F$1:F3181,1),"")</f>
        <v/>
      </c>
      <c r="H3181" s="46">
        <f t="shared" si="151"/>
        <v>0</v>
      </c>
      <c r="I3181" s="46" t="b">
        <f t="shared" si="152"/>
        <v>0</v>
      </c>
      <c r="J3181" s="46" t="str">
        <f>IF(I3181=FALSE,"",B3181&amp;"@"&amp;COUNTIFS($B$2:B3181,B3181,$I$2:I3181,TRUE))</f>
        <v/>
      </c>
    </row>
    <row r="3182" spans="1:10">
      <c r="A3182" s="6" t="s">
        <v>2070</v>
      </c>
      <c r="B3182" s="6" t="s">
        <v>678</v>
      </c>
      <c r="C3182" s="6">
        <v>1</v>
      </c>
      <c r="D3182" s="6">
        <v>1</v>
      </c>
      <c r="E3182" s="46" t="str">
        <f t="shared" si="150"/>
        <v>기사임</v>
      </c>
      <c r="F3182" s="81">
        <f>IF(E3182="기사임",(COUNTIF($B$2:B3182,B3182)-COUNTIFS($B$2:B3181,B3182,$E$2:E3181,"")),"")</f>
        <v>136</v>
      </c>
      <c r="G3182" s="46" t="str">
        <f>IF(F3182=1,COUNTIF($F$1:F3182,1),"")</f>
        <v/>
      </c>
      <c r="H3182" s="46">
        <f t="shared" si="151"/>
        <v>0</v>
      </c>
      <c r="I3182" s="46" t="b">
        <f t="shared" si="152"/>
        <v>0</v>
      </c>
      <c r="J3182" s="46" t="str">
        <f>IF(I3182=FALSE,"",B3182&amp;"@"&amp;COUNTIFS($B$2:B3182,B3182,$I$2:I3182,TRUE))</f>
        <v/>
      </c>
    </row>
    <row r="3183" spans="1:10">
      <c r="A3183" s="6" t="s">
        <v>672</v>
      </c>
      <c r="B3183" s="6" t="s">
        <v>695</v>
      </c>
      <c r="C3183" s="6">
        <v>1</v>
      </c>
      <c r="D3183" s="6">
        <v>1</v>
      </c>
      <c r="E3183" s="46" t="str">
        <f t="shared" si="150"/>
        <v>기사임</v>
      </c>
      <c r="F3183" s="81">
        <f>IF(E3183="기사임",(COUNTIF($B$2:B3183,B3183)-COUNTIFS($B$2:B3182,B3183,$E$2:E3182,"")),"")</f>
        <v>54</v>
      </c>
      <c r="G3183" s="46" t="str">
        <f>IF(F3183=1,COUNTIF($F$1:F3183,1),"")</f>
        <v/>
      </c>
      <c r="H3183" s="46">
        <f t="shared" si="151"/>
        <v>0</v>
      </c>
      <c r="I3183" s="46" t="b">
        <f t="shared" si="152"/>
        <v>0</v>
      </c>
      <c r="J3183" s="46" t="str">
        <f>IF(I3183=FALSE,"",B3183&amp;"@"&amp;COUNTIFS($B$2:B3183,B3183,$I$2:I3183,TRUE))</f>
        <v/>
      </c>
    </row>
    <row r="3184" spans="1:10">
      <c r="A3184" s="6" t="s">
        <v>1628</v>
      </c>
      <c r="B3184" s="6" t="s">
        <v>1271</v>
      </c>
      <c r="C3184" s="6">
        <v>1</v>
      </c>
      <c r="D3184" s="6">
        <v>1</v>
      </c>
      <c r="E3184" s="46" t="str">
        <f t="shared" si="150"/>
        <v>기사임</v>
      </c>
      <c r="F3184" s="81">
        <f>IF(E3184="기사임",(COUNTIF($B$2:B3184,B3184)-COUNTIFS($B$2:B3183,B3184,$E$2:E3183,"")),"")</f>
        <v>8</v>
      </c>
      <c r="G3184" s="46" t="str">
        <f>IF(F3184=1,COUNTIF($F$1:F3184,1),"")</f>
        <v/>
      </c>
      <c r="H3184" s="46">
        <f t="shared" si="151"/>
        <v>0</v>
      </c>
      <c r="I3184" s="46" t="b">
        <f t="shared" si="152"/>
        <v>0</v>
      </c>
      <c r="J3184" s="46" t="str">
        <f>IF(I3184=FALSE,"",B3184&amp;"@"&amp;COUNTIFS($B$2:B3184,B3184,$I$2:I3184,TRUE))</f>
        <v/>
      </c>
    </row>
    <row r="3185" spans="1:10">
      <c r="A3185" s="6" t="s">
        <v>513</v>
      </c>
      <c r="B3185" s="6" t="s">
        <v>2076</v>
      </c>
      <c r="C3185" s="6">
        <v>1</v>
      </c>
      <c r="D3185" s="6">
        <v>1</v>
      </c>
      <c r="E3185" s="46" t="str">
        <f t="shared" si="150"/>
        <v>기사임</v>
      </c>
      <c r="F3185" s="81">
        <f>IF(E3185="기사임",(COUNTIF($B$2:B3185,B3185)-COUNTIFS($B$2:B3184,B3185,$E$2:E3184,"")),"")</f>
        <v>6</v>
      </c>
      <c r="G3185" s="46" t="str">
        <f>IF(F3185=1,COUNTIF($F$1:F3185,1),"")</f>
        <v/>
      </c>
      <c r="H3185" s="46">
        <f t="shared" si="151"/>
        <v>0</v>
      </c>
      <c r="I3185" s="46" t="b">
        <f t="shared" si="152"/>
        <v>0</v>
      </c>
      <c r="J3185" s="46" t="str">
        <f>IF(I3185=FALSE,"",B3185&amp;"@"&amp;COUNTIFS($B$2:B3185,B3185,$I$2:I3185,TRUE))</f>
        <v/>
      </c>
    </row>
    <row r="3186" spans="1:10">
      <c r="A3186" s="6" t="s">
        <v>513</v>
      </c>
      <c r="B3186" s="6" t="s">
        <v>1450</v>
      </c>
      <c r="C3186" s="6">
        <v>1</v>
      </c>
      <c r="D3186" s="6">
        <v>1</v>
      </c>
      <c r="E3186" s="46" t="str">
        <f t="shared" si="150"/>
        <v>기사임</v>
      </c>
      <c r="F3186" s="81">
        <f>IF(E3186="기사임",(COUNTIF($B$2:B3186,B3186)-COUNTIFS($B$2:B3185,B3186,$E$2:E3185,"")),"")</f>
        <v>5</v>
      </c>
      <c r="G3186" s="46" t="str">
        <f>IF(F3186=1,COUNTIF($F$1:F3186,1),"")</f>
        <v/>
      </c>
      <c r="H3186" s="46">
        <f t="shared" si="151"/>
        <v>0</v>
      </c>
      <c r="I3186" s="46" t="b">
        <f t="shared" si="152"/>
        <v>0</v>
      </c>
      <c r="J3186" s="46" t="str">
        <f>IF(I3186=FALSE,"",B3186&amp;"@"&amp;COUNTIFS($B$2:B3186,B3186,$I$2:I3186,TRUE))</f>
        <v/>
      </c>
    </row>
    <row r="3187" spans="1:10">
      <c r="A3187" s="6" t="s">
        <v>513</v>
      </c>
      <c r="B3187" s="6" t="s">
        <v>1266</v>
      </c>
      <c r="C3187" s="6">
        <v>1</v>
      </c>
      <c r="D3187" s="6">
        <v>2</v>
      </c>
      <c r="E3187" s="46" t="str">
        <f t="shared" si="150"/>
        <v>기사임</v>
      </c>
      <c r="F3187" s="81">
        <f>IF(E3187="기사임",(COUNTIF($B$2:B3187,B3187)-COUNTIFS($B$2:B3186,B3187,$E$2:E3186,"")),"")</f>
        <v>4</v>
      </c>
      <c r="G3187" s="46" t="str">
        <f>IF(F3187=1,COUNTIF($F$1:F3187,1),"")</f>
        <v/>
      </c>
      <c r="H3187" s="46">
        <f t="shared" si="151"/>
        <v>0</v>
      </c>
      <c r="I3187" s="46" t="b">
        <f t="shared" si="152"/>
        <v>0</v>
      </c>
      <c r="J3187" s="46" t="str">
        <f>IF(I3187=FALSE,"",B3187&amp;"@"&amp;COUNTIFS($B$2:B3187,B3187,$I$2:I3187,TRUE))</f>
        <v/>
      </c>
    </row>
    <row r="3188" spans="1:10">
      <c r="A3188" s="6" t="s">
        <v>513</v>
      </c>
      <c r="B3188" s="6" t="s">
        <v>1678</v>
      </c>
      <c r="C3188" s="6">
        <v>1</v>
      </c>
      <c r="D3188" s="6">
        <v>1</v>
      </c>
      <c r="E3188" s="46" t="str">
        <f t="shared" si="150"/>
        <v>기사임</v>
      </c>
      <c r="F3188" s="81">
        <f>IF(E3188="기사임",(COUNTIF($B$2:B3188,B3188)-COUNTIFS($B$2:B3187,B3188,$E$2:E3187,"")),"")</f>
        <v>2</v>
      </c>
      <c r="G3188" s="46" t="str">
        <f>IF(F3188=1,COUNTIF($F$1:F3188,1),"")</f>
        <v/>
      </c>
      <c r="H3188" s="46">
        <f t="shared" si="151"/>
        <v>0</v>
      </c>
      <c r="I3188" s="46" t="b">
        <f t="shared" si="152"/>
        <v>0</v>
      </c>
      <c r="J3188" s="46" t="str">
        <f>IF(I3188=FALSE,"",B3188&amp;"@"&amp;COUNTIFS($B$2:B3188,B3188,$I$2:I3188,TRUE))</f>
        <v/>
      </c>
    </row>
    <row r="3189" spans="1:10">
      <c r="A3189" s="6" t="s">
        <v>513</v>
      </c>
      <c r="B3189" s="6" t="s">
        <v>718</v>
      </c>
      <c r="C3189" s="6">
        <v>1</v>
      </c>
      <c r="D3189" s="6">
        <v>1</v>
      </c>
      <c r="E3189" s="46" t="str">
        <f t="shared" si="150"/>
        <v>기사임</v>
      </c>
      <c r="F3189" s="81">
        <f>IF(E3189="기사임",(COUNTIF($B$2:B3189,B3189)-COUNTIFS($B$2:B3188,B3189,$E$2:E3188,"")),"")</f>
        <v>16</v>
      </c>
      <c r="G3189" s="46" t="str">
        <f>IF(F3189=1,COUNTIF($F$1:F3189,1),"")</f>
        <v/>
      </c>
      <c r="H3189" s="46">
        <f t="shared" si="151"/>
        <v>0</v>
      </c>
      <c r="I3189" s="46" t="b">
        <f t="shared" si="152"/>
        <v>0</v>
      </c>
      <c r="J3189" s="46" t="str">
        <f>IF(I3189=FALSE,"",B3189&amp;"@"&amp;COUNTIFS($B$2:B3189,B3189,$I$2:I3189,TRUE))</f>
        <v/>
      </c>
    </row>
    <row r="3190" spans="1:10">
      <c r="A3190" s="6" t="s">
        <v>513</v>
      </c>
      <c r="B3190" s="6" t="s">
        <v>676</v>
      </c>
      <c r="C3190" s="6">
        <v>1</v>
      </c>
      <c r="D3190" s="6">
        <v>2</v>
      </c>
      <c r="E3190" s="46" t="str">
        <f t="shared" si="150"/>
        <v>기사임</v>
      </c>
      <c r="F3190" s="81">
        <f>IF(E3190="기사임",(COUNTIF($B$2:B3190,B3190)-COUNTIFS($B$2:B3189,B3190,$E$2:E3189,"")),"")</f>
        <v>261</v>
      </c>
      <c r="G3190" s="46" t="str">
        <f>IF(F3190=1,COUNTIF($F$1:F3190,1),"")</f>
        <v/>
      </c>
      <c r="H3190" s="46">
        <f t="shared" si="151"/>
        <v>0</v>
      </c>
      <c r="I3190" s="46" t="b">
        <f t="shared" si="152"/>
        <v>0</v>
      </c>
      <c r="J3190" s="46" t="str">
        <f>IF(I3190=FALSE,"",B3190&amp;"@"&amp;COUNTIFS($B$2:B3190,B3190,$I$2:I3190,TRUE))</f>
        <v/>
      </c>
    </row>
    <row r="3191" spans="1:10">
      <c r="A3191" s="6" t="s">
        <v>2037</v>
      </c>
      <c r="B3191" s="6" t="s">
        <v>680</v>
      </c>
      <c r="C3191" s="6">
        <v>1</v>
      </c>
      <c r="D3191" s="6">
        <v>2</v>
      </c>
      <c r="E3191" s="46" t="str">
        <f t="shared" si="150"/>
        <v>기사임</v>
      </c>
      <c r="F3191" s="81">
        <f>IF(E3191="기사임",(COUNTIF($B$2:B3191,B3191)-COUNTIFS($B$2:B3190,B3191,$E$2:E3190,"")),"")</f>
        <v>171</v>
      </c>
      <c r="G3191" s="46" t="str">
        <f>IF(F3191=1,COUNTIF($F$1:F3191,1),"")</f>
        <v/>
      </c>
      <c r="H3191" s="46">
        <f t="shared" si="151"/>
        <v>0</v>
      </c>
      <c r="I3191" s="46" t="b">
        <f t="shared" si="152"/>
        <v>0</v>
      </c>
      <c r="J3191" s="46" t="str">
        <f>IF(I3191=FALSE,"",B3191&amp;"@"&amp;COUNTIFS($B$2:B3191,B3191,$I$2:I3191,TRUE))</f>
        <v/>
      </c>
    </row>
    <row r="3192" spans="1:10">
      <c r="A3192" s="6" t="s">
        <v>2071</v>
      </c>
      <c r="B3192" s="6" t="s">
        <v>675</v>
      </c>
      <c r="C3192" s="6">
        <v>1</v>
      </c>
      <c r="D3192" s="6">
        <v>1</v>
      </c>
      <c r="E3192" s="46" t="str">
        <f t="shared" si="150"/>
        <v>기사임</v>
      </c>
      <c r="F3192" s="81">
        <f>IF(E3192="기사임",(COUNTIF($B$2:B3192,B3192)-COUNTIFS($B$2:B3191,B3192,$E$2:E3191,"")),"")</f>
        <v>286</v>
      </c>
      <c r="G3192" s="46" t="str">
        <f>IF(F3192=1,COUNTIF($F$1:F3192,1),"")</f>
        <v/>
      </c>
      <c r="H3192" s="46">
        <f t="shared" si="151"/>
        <v>1</v>
      </c>
      <c r="I3192" s="46" t="b">
        <f t="shared" si="152"/>
        <v>1</v>
      </c>
      <c r="J3192" s="46" t="str">
        <f>IF(I3192=FALSE,"",B3192&amp;"@"&amp;COUNTIFS($B$2:B3192,B3192,$I$2:I3192,TRUE))</f>
        <v>South Korea@286</v>
      </c>
    </row>
    <row r="3193" spans="1:10">
      <c r="A3193" s="6" t="s">
        <v>1451</v>
      </c>
      <c r="B3193" s="6" t="s">
        <v>678</v>
      </c>
      <c r="C3193" s="6">
        <v>1</v>
      </c>
      <c r="D3193" s="6">
        <v>1</v>
      </c>
      <c r="E3193" s="46" t="str">
        <f t="shared" si="150"/>
        <v>기사임</v>
      </c>
      <c r="F3193" s="81">
        <f>IF(E3193="기사임",(COUNTIF($B$2:B3193,B3193)-COUNTIFS($B$2:B3192,B3193,$E$2:E3192,"")),"")</f>
        <v>137</v>
      </c>
      <c r="G3193" s="46" t="str">
        <f>IF(F3193=1,COUNTIF($F$1:F3193,1),"")</f>
        <v/>
      </c>
      <c r="H3193" s="46">
        <f t="shared" si="151"/>
        <v>0</v>
      </c>
      <c r="I3193" s="46" t="b">
        <f t="shared" si="152"/>
        <v>0</v>
      </c>
      <c r="J3193" s="46" t="str">
        <f>IF(I3193=FALSE,"",B3193&amp;"@"&amp;COUNTIFS($B$2:B3193,B3193,$I$2:I3193,TRUE))</f>
        <v/>
      </c>
    </row>
    <row r="3194" spans="1:10">
      <c r="A3194" s="6" t="s">
        <v>2214</v>
      </c>
      <c r="B3194" s="6" t="s">
        <v>726</v>
      </c>
      <c r="C3194" s="6">
        <v>1</v>
      </c>
      <c r="D3194" s="6">
        <v>1</v>
      </c>
      <c r="E3194" s="46" t="str">
        <f t="shared" si="150"/>
        <v>기사임</v>
      </c>
      <c r="F3194" s="81">
        <f>IF(E3194="기사임",(COUNTIF($B$2:B3194,B3194)-COUNTIFS($B$2:B3193,B3194,$E$2:E3193,"")),"")</f>
        <v>3</v>
      </c>
      <c r="G3194" s="46" t="str">
        <f>IF(F3194=1,COUNTIF($F$1:F3194,1),"")</f>
        <v/>
      </c>
      <c r="H3194" s="46">
        <f t="shared" si="151"/>
        <v>0</v>
      </c>
      <c r="I3194" s="46" t="b">
        <f t="shared" si="152"/>
        <v>0</v>
      </c>
      <c r="J3194" s="46" t="str">
        <f>IF(I3194=FALSE,"",B3194&amp;"@"&amp;COUNTIFS($B$2:B3194,B3194,$I$2:I3194,TRUE))</f>
        <v/>
      </c>
    </row>
    <row r="3195" spans="1:10">
      <c r="A3195" s="6" t="s">
        <v>2401</v>
      </c>
      <c r="B3195" s="6" t="s">
        <v>675</v>
      </c>
      <c r="C3195" s="6">
        <v>1</v>
      </c>
      <c r="D3195" s="6">
        <v>1</v>
      </c>
      <c r="E3195" s="46" t="str">
        <f t="shared" si="150"/>
        <v>기사임</v>
      </c>
      <c r="F3195" s="81">
        <f>IF(E3195="기사임",(COUNTIF($B$2:B3195,B3195)-COUNTIFS($B$2:B3194,B3195,$E$2:E3194,"")),"")</f>
        <v>287</v>
      </c>
      <c r="G3195" s="46" t="str">
        <f>IF(F3195=1,COUNTIF($F$1:F3195,1),"")</f>
        <v/>
      </c>
      <c r="H3195" s="46">
        <f t="shared" si="151"/>
        <v>1</v>
      </c>
      <c r="I3195" s="46" t="b">
        <f t="shared" si="152"/>
        <v>1</v>
      </c>
      <c r="J3195" s="46" t="str">
        <f>IF(I3195=FALSE,"",B3195&amp;"@"&amp;COUNTIFS($B$2:B3195,B3195,$I$2:I3195,TRUE))</f>
        <v>South Korea@287</v>
      </c>
    </row>
    <row r="3196" spans="1:10">
      <c r="A3196" s="6" t="s">
        <v>2402</v>
      </c>
      <c r="B3196" s="6" t="s">
        <v>676</v>
      </c>
      <c r="C3196" s="6">
        <v>1</v>
      </c>
      <c r="D3196" s="6">
        <v>1</v>
      </c>
      <c r="E3196" s="46" t="str">
        <f t="shared" si="150"/>
        <v/>
      </c>
      <c r="F3196" s="81" t="str">
        <f>IF(E3196="기사임",(COUNTIF($B$2:B3196,B3196)-COUNTIFS($B$2:B3195,B3196,$E$2:E3195,"")),"")</f>
        <v/>
      </c>
      <c r="G3196" s="46" t="str">
        <f>IF(F3196=1,COUNTIF($F$1:F3196,1),"")</f>
        <v/>
      </c>
      <c r="H3196" s="46">
        <f t="shared" si="151"/>
        <v>0</v>
      </c>
      <c r="I3196" s="46" t="b">
        <f t="shared" si="152"/>
        <v>0</v>
      </c>
      <c r="J3196" s="46" t="str">
        <f>IF(I3196=FALSE,"",B3196&amp;"@"&amp;COUNTIFS($B$2:B3196,B3196,$I$2:I3196,TRUE))</f>
        <v/>
      </c>
    </row>
    <row r="3197" spans="1:10">
      <c r="A3197" s="6" t="s">
        <v>2306</v>
      </c>
      <c r="B3197" s="6" t="s">
        <v>676</v>
      </c>
      <c r="C3197" s="6">
        <v>1</v>
      </c>
      <c r="D3197" s="6">
        <v>1</v>
      </c>
      <c r="E3197" s="46" t="str">
        <f t="shared" si="150"/>
        <v/>
      </c>
      <c r="F3197" s="81" t="str">
        <f>IF(E3197="기사임",(COUNTIF($B$2:B3197,B3197)-COUNTIFS($B$2:B3196,B3197,$E$2:E3196,"")),"")</f>
        <v/>
      </c>
      <c r="G3197" s="46" t="str">
        <f>IF(F3197=1,COUNTIF($F$1:F3197,1),"")</f>
        <v/>
      </c>
      <c r="H3197" s="46">
        <f t="shared" si="151"/>
        <v>0</v>
      </c>
      <c r="I3197" s="46" t="b">
        <f t="shared" si="152"/>
        <v>0</v>
      </c>
      <c r="J3197" s="46" t="str">
        <f>IF(I3197=FALSE,"",B3197&amp;"@"&amp;COUNTIFS($B$2:B3197,B3197,$I$2:I3197,TRUE))</f>
        <v/>
      </c>
    </row>
    <row r="3198" spans="1:10">
      <c r="A3198" s="6" t="s">
        <v>494</v>
      </c>
      <c r="B3198" s="6" t="s">
        <v>676</v>
      </c>
      <c r="C3198" s="6">
        <v>1</v>
      </c>
      <c r="D3198" s="6">
        <v>1</v>
      </c>
      <c r="E3198" s="46" t="str">
        <f t="shared" si="150"/>
        <v/>
      </c>
      <c r="F3198" s="81" t="str">
        <f>IF(E3198="기사임",(COUNTIF($B$2:B3198,B3198)-COUNTIFS($B$2:B3197,B3198,$E$2:E3197,"")),"")</f>
        <v/>
      </c>
      <c r="G3198" s="46" t="str">
        <f>IF(F3198=1,COUNTIF($F$1:F3198,1),"")</f>
        <v/>
      </c>
      <c r="H3198" s="46">
        <f t="shared" si="151"/>
        <v>0</v>
      </c>
      <c r="I3198" s="46" t="b">
        <f t="shared" si="152"/>
        <v>0</v>
      </c>
      <c r="J3198" s="46" t="str">
        <f>IF(I3198=FALSE,"",B3198&amp;"@"&amp;COUNTIFS($B$2:B3198,B3198,$I$2:I3198,TRUE))</f>
        <v/>
      </c>
    </row>
    <row r="3199" spans="1:10">
      <c r="A3199" s="6" t="s">
        <v>503</v>
      </c>
      <c r="B3199" s="6" t="s">
        <v>721</v>
      </c>
      <c r="C3199" s="6">
        <v>1</v>
      </c>
      <c r="D3199" s="6">
        <v>1</v>
      </c>
      <c r="E3199" s="46" t="str">
        <f t="shared" si="150"/>
        <v/>
      </c>
      <c r="F3199" s="81" t="str">
        <f>IF(E3199="기사임",(COUNTIF($B$2:B3199,B3199)-COUNTIFS($B$2:B3198,B3199,$E$2:E3198,"")),"")</f>
        <v/>
      </c>
      <c r="G3199" s="46" t="str">
        <f>IF(F3199=1,COUNTIF($F$1:F3199,1),"")</f>
        <v/>
      </c>
      <c r="H3199" s="46">
        <f t="shared" si="151"/>
        <v>0</v>
      </c>
      <c r="I3199" s="46" t="b">
        <f t="shared" si="152"/>
        <v>0</v>
      </c>
      <c r="J3199" s="46" t="str">
        <f>IF(I3199=FALSE,"",B3199&amp;"@"&amp;COUNTIFS($B$2:B3199,B3199,$I$2:I3199,TRUE))</f>
        <v/>
      </c>
    </row>
    <row r="3200" spans="1:10">
      <c r="A3200" s="6" t="s">
        <v>503</v>
      </c>
      <c r="B3200" s="6" t="s">
        <v>692</v>
      </c>
      <c r="C3200" s="6">
        <v>1</v>
      </c>
      <c r="D3200" s="6">
        <v>1</v>
      </c>
      <c r="E3200" s="46" t="str">
        <f t="shared" si="150"/>
        <v/>
      </c>
      <c r="F3200" s="81" t="str">
        <f>IF(E3200="기사임",(COUNTIF($B$2:B3200,B3200)-COUNTIFS($B$2:B3199,B3200,$E$2:E3199,"")),"")</f>
        <v/>
      </c>
      <c r="G3200" s="46" t="str">
        <f>IF(F3200=1,COUNTIF($F$1:F3200,1),"")</f>
        <v/>
      </c>
      <c r="H3200" s="46">
        <f t="shared" si="151"/>
        <v>0</v>
      </c>
      <c r="I3200" s="46" t="b">
        <f t="shared" si="152"/>
        <v>0</v>
      </c>
      <c r="J3200" s="46" t="str">
        <f>IF(I3200=FALSE,"",B3200&amp;"@"&amp;COUNTIFS($B$2:B3200,B3200,$I$2:I3200,TRUE))</f>
        <v/>
      </c>
    </row>
    <row r="3201" spans="1:10">
      <c r="A3201" s="6" t="s">
        <v>503</v>
      </c>
      <c r="B3201" s="6" t="s">
        <v>683</v>
      </c>
      <c r="C3201" s="6">
        <v>1</v>
      </c>
      <c r="D3201" s="6">
        <v>1</v>
      </c>
      <c r="E3201" s="46" t="str">
        <f t="shared" si="150"/>
        <v/>
      </c>
      <c r="F3201" s="81" t="str">
        <f>IF(E3201="기사임",(COUNTIF($B$2:B3201,B3201)-COUNTIFS($B$2:B3200,B3201,$E$2:E3200,"")),"")</f>
        <v/>
      </c>
      <c r="G3201" s="46" t="str">
        <f>IF(F3201=1,COUNTIF($F$1:F3201,1),"")</f>
        <v/>
      </c>
      <c r="H3201" s="46">
        <f t="shared" si="151"/>
        <v>0</v>
      </c>
      <c r="I3201" s="46" t="b">
        <f t="shared" si="152"/>
        <v>0</v>
      </c>
      <c r="J3201" s="46" t="str">
        <f>IF(I3201=FALSE,"",B3201&amp;"@"&amp;COUNTIFS($B$2:B3201,B3201,$I$2:I3201,TRUE))</f>
        <v/>
      </c>
    </row>
    <row r="3202" spans="1:10">
      <c r="A3202" s="6" t="s">
        <v>503</v>
      </c>
      <c r="B3202" s="6" t="s">
        <v>677</v>
      </c>
      <c r="C3202" s="6">
        <v>1</v>
      </c>
      <c r="D3202" s="6">
        <v>1</v>
      </c>
      <c r="E3202" s="46" t="str">
        <f t="shared" ref="E3202:E3265" si="153">IF(AND(LEFT(A3202,17)="/global/archives/",ISNUMBER(_xlfn.NUMBERVALUE(MID(A3202,18,1))),ISERROR(FIND("ckattempt",A3202)),ISERROR(FIND("preview",A3202))),"기사임","")</f>
        <v/>
      </c>
      <c r="F3202" s="81" t="str">
        <f>IF(E3202="기사임",(COUNTIF($B$2:B3202,B3202)-COUNTIFS($B$2:B3201,B3202,$E$2:E3201,"")),"")</f>
        <v/>
      </c>
      <c r="G3202" s="46" t="str">
        <f>IF(F3202=1,COUNTIF($F$1:F3202,1),"")</f>
        <v/>
      </c>
      <c r="H3202" s="46">
        <f t="shared" ref="H3202:H3265" si="154">COUNTIF($L$2:$L$4,B3202)</f>
        <v>0</v>
      </c>
      <c r="I3202" s="46" t="b">
        <f t="shared" si="152"/>
        <v>0</v>
      </c>
      <c r="J3202" s="46" t="str">
        <f>IF(I3202=FALSE,"",B3202&amp;"@"&amp;COUNTIFS($B$2:B3202,B3202,$I$2:I3202,TRUE))</f>
        <v/>
      </c>
    </row>
    <row r="3203" spans="1:10">
      <c r="A3203" s="6" t="s">
        <v>503</v>
      </c>
      <c r="B3203" s="6" t="s">
        <v>718</v>
      </c>
      <c r="C3203" s="6">
        <v>1</v>
      </c>
      <c r="D3203" s="6">
        <v>1</v>
      </c>
      <c r="E3203" s="46" t="str">
        <f t="shared" si="153"/>
        <v/>
      </c>
      <c r="F3203" s="81" t="str">
        <f>IF(E3203="기사임",(COUNTIF($B$2:B3203,B3203)-COUNTIFS($B$2:B3202,B3203,$E$2:E3202,"")),"")</f>
        <v/>
      </c>
      <c r="G3203" s="46" t="str">
        <f>IF(F3203=1,COUNTIF($F$1:F3203,1),"")</f>
        <v/>
      </c>
      <c r="H3203" s="46">
        <f t="shared" si="154"/>
        <v>0</v>
      </c>
      <c r="I3203" s="46" t="b">
        <f t="shared" ref="I3203:I3266" si="155">AND(H3203=1,F3203&gt;=1,F3203&lt;&gt;"")</f>
        <v>0</v>
      </c>
      <c r="J3203" s="46" t="str">
        <f>IF(I3203=FALSE,"",B3203&amp;"@"&amp;COUNTIFS($B$2:B3203,B3203,$I$2:I3203,TRUE))</f>
        <v/>
      </c>
    </row>
    <row r="3204" spans="1:10">
      <c r="A3204" s="6" t="s">
        <v>503</v>
      </c>
      <c r="B3204" s="6" t="s">
        <v>675</v>
      </c>
      <c r="C3204" s="6">
        <v>1</v>
      </c>
      <c r="D3204" s="6">
        <v>1</v>
      </c>
      <c r="E3204" s="46" t="str">
        <f t="shared" si="153"/>
        <v/>
      </c>
      <c r="F3204" s="81" t="str">
        <f>IF(E3204="기사임",(COUNTIF($B$2:B3204,B3204)-COUNTIFS($B$2:B3203,B3204,$E$2:E3203,"")),"")</f>
        <v/>
      </c>
      <c r="G3204" s="46" t="str">
        <f>IF(F3204=1,COUNTIF($F$1:F3204,1),"")</f>
        <v/>
      </c>
      <c r="H3204" s="46">
        <f t="shared" si="154"/>
        <v>1</v>
      </c>
      <c r="I3204" s="46" t="b">
        <f t="shared" si="155"/>
        <v>0</v>
      </c>
      <c r="J3204" s="46" t="str">
        <f>IF(I3204=FALSE,"",B3204&amp;"@"&amp;COUNTIFS($B$2:B3204,B3204,$I$2:I3204,TRUE))</f>
        <v/>
      </c>
    </row>
    <row r="3205" spans="1:10">
      <c r="A3205" s="6" t="s">
        <v>503</v>
      </c>
      <c r="B3205" s="6" t="s">
        <v>709</v>
      </c>
      <c r="C3205" s="6">
        <v>1</v>
      </c>
      <c r="D3205" s="6">
        <v>1</v>
      </c>
      <c r="E3205" s="46" t="str">
        <f t="shared" si="153"/>
        <v/>
      </c>
      <c r="F3205" s="81" t="str">
        <f>IF(E3205="기사임",(COUNTIF($B$2:B3205,B3205)-COUNTIFS($B$2:B3204,B3205,$E$2:E3204,"")),"")</f>
        <v/>
      </c>
      <c r="G3205" s="46" t="str">
        <f>IF(F3205=1,COUNTIF($F$1:F3205,1),"")</f>
        <v/>
      </c>
      <c r="H3205" s="46">
        <f t="shared" si="154"/>
        <v>0</v>
      </c>
      <c r="I3205" s="46" t="b">
        <f t="shared" si="155"/>
        <v>0</v>
      </c>
      <c r="J3205" s="46" t="str">
        <f>IF(I3205=FALSE,"",B3205&amp;"@"&amp;COUNTIFS($B$2:B3205,B3205,$I$2:I3205,TRUE))</f>
        <v/>
      </c>
    </row>
    <row r="3206" spans="1:10">
      <c r="A3206" s="6" t="s">
        <v>503</v>
      </c>
      <c r="B3206" s="6" t="s">
        <v>707</v>
      </c>
      <c r="C3206" s="6">
        <v>1</v>
      </c>
      <c r="D3206" s="6">
        <v>1</v>
      </c>
      <c r="E3206" s="46" t="str">
        <f t="shared" si="153"/>
        <v/>
      </c>
      <c r="F3206" s="81" t="str">
        <f>IF(E3206="기사임",(COUNTIF($B$2:B3206,B3206)-COUNTIFS($B$2:B3205,B3206,$E$2:E3205,"")),"")</f>
        <v/>
      </c>
      <c r="G3206" s="46" t="str">
        <f>IF(F3206=1,COUNTIF($F$1:F3206,1),"")</f>
        <v/>
      </c>
      <c r="H3206" s="46">
        <f t="shared" si="154"/>
        <v>0</v>
      </c>
      <c r="I3206" s="46" t="b">
        <f t="shared" si="155"/>
        <v>0</v>
      </c>
      <c r="J3206" s="46" t="str">
        <f>IF(I3206=FALSE,"",B3206&amp;"@"&amp;COUNTIFS($B$2:B3206,B3206,$I$2:I3206,TRUE))</f>
        <v/>
      </c>
    </row>
    <row r="3207" spans="1:10">
      <c r="A3207" s="6" t="s">
        <v>503</v>
      </c>
      <c r="B3207" s="6" t="s">
        <v>690</v>
      </c>
      <c r="C3207" s="6">
        <v>1</v>
      </c>
      <c r="D3207" s="6">
        <v>1</v>
      </c>
      <c r="E3207" s="46" t="str">
        <f t="shared" si="153"/>
        <v/>
      </c>
      <c r="F3207" s="81" t="str">
        <f>IF(E3207="기사임",(COUNTIF($B$2:B3207,B3207)-COUNTIFS($B$2:B3206,B3207,$E$2:E3206,"")),"")</f>
        <v/>
      </c>
      <c r="G3207" s="46" t="str">
        <f>IF(F3207=1,COUNTIF($F$1:F3207,1),"")</f>
        <v/>
      </c>
      <c r="H3207" s="46">
        <f t="shared" si="154"/>
        <v>0</v>
      </c>
      <c r="I3207" s="46" t="b">
        <f t="shared" si="155"/>
        <v>0</v>
      </c>
      <c r="J3207" s="46" t="str">
        <f>IF(I3207=FALSE,"",B3207&amp;"@"&amp;COUNTIFS($B$2:B3207,B3207,$I$2:I3207,TRUE))</f>
        <v/>
      </c>
    </row>
    <row r="3208" spans="1:10">
      <c r="A3208" s="6" t="s">
        <v>537</v>
      </c>
      <c r="B3208" s="6" t="s">
        <v>677</v>
      </c>
      <c r="C3208" s="6">
        <v>1</v>
      </c>
      <c r="D3208" s="6">
        <v>1</v>
      </c>
      <c r="E3208" s="46" t="str">
        <f t="shared" si="153"/>
        <v/>
      </c>
      <c r="F3208" s="81" t="str">
        <f>IF(E3208="기사임",(COUNTIF($B$2:B3208,B3208)-COUNTIFS($B$2:B3207,B3208,$E$2:E3207,"")),"")</f>
        <v/>
      </c>
      <c r="G3208" s="46" t="str">
        <f>IF(F3208=1,COUNTIF($F$1:F3208,1),"")</f>
        <v/>
      </c>
      <c r="H3208" s="46">
        <f t="shared" si="154"/>
        <v>0</v>
      </c>
      <c r="I3208" s="46" t="b">
        <f t="shared" si="155"/>
        <v>0</v>
      </c>
      <c r="J3208" s="46" t="str">
        <f>IF(I3208=FALSE,"",B3208&amp;"@"&amp;COUNTIFS($B$2:B3208,B3208,$I$2:I3208,TRUE))</f>
        <v/>
      </c>
    </row>
    <row r="3209" spans="1:10">
      <c r="A3209" s="6" t="s">
        <v>537</v>
      </c>
      <c r="B3209" s="6" t="s">
        <v>684</v>
      </c>
      <c r="C3209" s="6">
        <v>1</v>
      </c>
      <c r="D3209" s="6">
        <v>1</v>
      </c>
      <c r="E3209" s="46" t="str">
        <f t="shared" si="153"/>
        <v/>
      </c>
      <c r="F3209" s="81" t="str">
        <f>IF(E3209="기사임",(COUNTIF($B$2:B3209,B3209)-COUNTIFS($B$2:B3208,B3209,$E$2:E3208,"")),"")</f>
        <v/>
      </c>
      <c r="G3209" s="46" t="str">
        <f>IF(F3209=1,COUNTIF($F$1:F3209,1),"")</f>
        <v/>
      </c>
      <c r="H3209" s="46">
        <f t="shared" si="154"/>
        <v>1</v>
      </c>
      <c r="I3209" s="46" t="b">
        <f t="shared" si="155"/>
        <v>0</v>
      </c>
      <c r="J3209" s="46" t="str">
        <f>IF(I3209=FALSE,"",B3209&amp;"@"&amp;COUNTIFS($B$2:B3209,B3209,$I$2:I3209,TRUE))</f>
        <v/>
      </c>
    </row>
    <row r="3210" spans="1:10">
      <c r="A3210" s="6" t="s">
        <v>537</v>
      </c>
      <c r="B3210" s="6" t="s">
        <v>693</v>
      </c>
      <c r="C3210" s="6">
        <v>1</v>
      </c>
      <c r="D3210" s="6">
        <v>1</v>
      </c>
      <c r="E3210" s="46" t="str">
        <f t="shared" si="153"/>
        <v/>
      </c>
      <c r="F3210" s="81" t="str">
        <f>IF(E3210="기사임",(COUNTIF($B$2:B3210,B3210)-COUNTIFS($B$2:B3209,B3210,$E$2:E3209,"")),"")</f>
        <v/>
      </c>
      <c r="G3210" s="46" t="str">
        <f>IF(F3210=1,COUNTIF($F$1:F3210,1),"")</f>
        <v/>
      </c>
      <c r="H3210" s="46">
        <f t="shared" si="154"/>
        <v>0</v>
      </c>
      <c r="I3210" s="46" t="b">
        <f t="shared" si="155"/>
        <v>0</v>
      </c>
      <c r="J3210" s="46" t="str">
        <f>IF(I3210=FALSE,"",B3210&amp;"@"&amp;COUNTIFS($B$2:B3210,B3210,$I$2:I3210,TRUE))</f>
        <v/>
      </c>
    </row>
    <row r="3211" spans="1:10">
      <c r="A3211" s="6" t="s">
        <v>2403</v>
      </c>
      <c r="B3211" s="6" t="s">
        <v>678</v>
      </c>
      <c r="C3211" s="6">
        <v>1</v>
      </c>
      <c r="D3211" s="6">
        <v>1</v>
      </c>
      <c r="E3211" s="46" t="str">
        <f t="shared" si="153"/>
        <v/>
      </c>
      <c r="F3211" s="81" t="str">
        <f>IF(E3211="기사임",(COUNTIF($B$2:B3211,B3211)-COUNTIFS($B$2:B3210,B3211,$E$2:E3210,"")),"")</f>
        <v/>
      </c>
      <c r="G3211" s="46" t="str">
        <f>IF(F3211=1,COUNTIF($F$1:F3211,1),"")</f>
        <v/>
      </c>
      <c r="H3211" s="46">
        <f t="shared" si="154"/>
        <v>0</v>
      </c>
      <c r="I3211" s="46" t="b">
        <f t="shared" si="155"/>
        <v>0</v>
      </c>
      <c r="J3211" s="46" t="str">
        <f>IF(I3211=FALSE,"",B3211&amp;"@"&amp;COUNTIFS($B$2:B3211,B3211,$I$2:I3211,TRUE))</f>
        <v/>
      </c>
    </row>
    <row r="3212" spans="1:10">
      <c r="A3212" s="6" t="s">
        <v>2288</v>
      </c>
      <c r="B3212" s="6" t="s">
        <v>675</v>
      </c>
      <c r="C3212" s="6">
        <v>1</v>
      </c>
      <c r="D3212" s="6">
        <v>1</v>
      </c>
      <c r="E3212" s="46" t="str">
        <f t="shared" si="153"/>
        <v/>
      </c>
      <c r="F3212" s="81" t="str">
        <f>IF(E3212="기사임",(COUNTIF($B$2:B3212,B3212)-COUNTIFS($B$2:B3211,B3212,$E$2:E3211,"")),"")</f>
        <v/>
      </c>
      <c r="G3212" s="46" t="str">
        <f>IF(F3212=1,COUNTIF($F$1:F3212,1),"")</f>
        <v/>
      </c>
      <c r="H3212" s="46">
        <f t="shared" si="154"/>
        <v>1</v>
      </c>
      <c r="I3212" s="46" t="b">
        <f t="shared" si="155"/>
        <v>0</v>
      </c>
      <c r="J3212" s="46" t="str">
        <f>IF(I3212=FALSE,"",B3212&amp;"@"&amp;COUNTIFS($B$2:B3212,B3212,$I$2:I3212,TRUE))</f>
        <v/>
      </c>
    </row>
    <row r="3213" spans="1:10">
      <c r="A3213" s="6" t="s">
        <v>507</v>
      </c>
      <c r="B3213" s="6" t="s">
        <v>677</v>
      </c>
      <c r="C3213" s="6">
        <v>1</v>
      </c>
      <c r="D3213" s="6">
        <v>2</v>
      </c>
      <c r="E3213" s="46" t="str">
        <f t="shared" si="153"/>
        <v/>
      </c>
      <c r="F3213" s="81" t="str">
        <f>IF(E3213="기사임",(COUNTIF($B$2:B3213,B3213)-COUNTIFS($B$2:B3212,B3213,$E$2:E3212,"")),"")</f>
        <v/>
      </c>
      <c r="G3213" s="46" t="str">
        <f>IF(F3213=1,COUNTIF($F$1:F3213,1),"")</f>
        <v/>
      </c>
      <c r="H3213" s="46">
        <f t="shared" si="154"/>
        <v>0</v>
      </c>
      <c r="I3213" s="46" t="b">
        <f t="shared" si="155"/>
        <v>0</v>
      </c>
      <c r="J3213" s="46" t="str">
        <f>IF(I3213=FALSE,"",B3213&amp;"@"&amp;COUNTIFS($B$2:B3213,B3213,$I$2:I3213,TRUE))</f>
        <v/>
      </c>
    </row>
    <row r="3214" spans="1:10">
      <c r="A3214" s="6" t="s">
        <v>507</v>
      </c>
      <c r="B3214" s="6" t="s">
        <v>686</v>
      </c>
      <c r="C3214" s="6">
        <v>1</v>
      </c>
      <c r="D3214" s="6">
        <v>1</v>
      </c>
      <c r="E3214" s="46" t="str">
        <f t="shared" si="153"/>
        <v/>
      </c>
      <c r="F3214" s="81" t="str">
        <f>IF(E3214="기사임",(COUNTIF($B$2:B3214,B3214)-COUNTIFS($B$2:B3213,B3214,$E$2:E3213,"")),"")</f>
        <v/>
      </c>
      <c r="G3214" s="46" t="str">
        <f>IF(F3214=1,COUNTIF($F$1:F3214,1),"")</f>
        <v/>
      </c>
      <c r="H3214" s="46">
        <f t="shared" si="154"/>
        <v>0</v>
      </c>
      <c r="I3214" s="46" t="b">
        <f t="shared" si="155"/>
        <v>0</v>
      </c>
      <c r="J3214" s="46" t="str">
        <f>IF(I3214=FALSE,"",B3214&amp;"@"&amp;COUNTIFS($B$2:B3214,B3214,$I$2:I3214,TRUE))</f>
        <v/>
      </c>
    </row>
    <row r="3215" spans="1:10">
      <c r="A3215" s="6" t="s">
        <v>666</v>
      </c>
      <c r="B3215" s="6" t="s">
        <v>679</v>
      </c>
      <c r="C3215" s="6">
        <v>1</v>
      </c>
      <c r="D3215" s="6">
        <v>1</v>
      </c>
      <c r="E3215" s="46" t="str">
        <f t="shared" si="153"/>
        <v/>
      </c>
      <c r="F3215" s="81" t="str">
        <f>IF(E3215="기사임",(COUNTIF($B$2:B3215,B3215)-COUNTIFS($B$2:B3214,B3215,$E$2:E3214,"")),"")</f>
        <v/>
      </c>
      <c r="G3215" s="46" t="str">
        <f>IF(F3215=1,COUNTIF($F$1:F3215,1),"")</f>
        <v/>
      </c>
      <c r="H3215" s="46">
        <f t="shared" si="154"/>
        <v>0</v>
      </c>
      <c r="I3215" s="46" t="b">
        <f t="shared" si="155"/>
        <v>0</v>
      </c>
      <c r="J3215" s="46" t="str">
        <f>IF(I3215=FALSE,"",B3215&amp;"@"&amp;COUNTIFS($B$2:B3215,B3215,$I$2:I3215,TRUE))</f>
        <v/>
      </c>
    </row>
    <row r="3216" spans="1:10">
      <c r="A3216" s="6" t="s">
        <v>666</v>
      </c>
      <c r="B3216" s="6" t="s">
        <v>680</v>
      </c>
      <c r="C3216" s="6">
        <v>1</v>
      </c>
      <c r="D3216" s="6">
        <v>1</v>
      </c>
      <c r="E3216" s="46" t="str">
        <f t="shared" si="153"/>
        <v/>
      </c>
      <c r="F3216" s="81" t="str">
        <f>IF(E3216="기사임",(COUNTIF($B$2:B3216,B3216)-COUNTIFS($B$2:B3215,B3216,$E$2:E3215,"")),"")</f>
        <v/>
      </c>
      <c r="G3216" s="46" t="str">
        <f>IF(F3216=1,COUNTIF($F$1:F3216,1),"")</f>
        <v/>
      </c>
      <c r="H3216" s="46">
        <f t="shared" si="154"/>
        <v>0</v>
      </c>
      <c r="I3216" s="46" t="b">
        <f t="shared" si="155"/>
        <v>0</v>
      </c>
      <c r="J3216" s="46" t="str">
        <f>IF(I3216=FALSE,"",B3216&amp;"@"&amp;COUNTIFS($B$2:B3216,B3216,$I$2:I3216,TRUE))</f>
        <v/>
      </c>
    </row>
    <row r="3217" spans="1:10">
      <c r="A3217" s="6" t="s">
        <v>666</v>
      </c>
      <c r="B3217" s="6" t="s">
        <v>675</v>
      </c>
      <c r="C3217" s="6">
        <v>1</v>
      </c>
      <c r="D3217" s="6">
        <v>1</v>
      </c>
      <c r="E3217" s="46" t="str">
        <f t="shared" si="153"/>
        <v/>
      </c>
      <c r="F3217" s="81" t="str">
        <f>IF(E3217="기사임",(COUNTIF($B$2:B3217,B3217)-COUNTIFS($B$2:B3216,B3217,$E$2:E3216,"")),"")</f>
        <v/>
      </c>
      <c r="G3217" s="46" t="str">
        <f>IF(F3217=1,COUNTIF($F$1:F3217,1),"")</f>
        <v/>
      </c>
      <c r="H3217" s="46">
        <f t="shared" si="154"/>
        <v>1</v>
      </c>
      <c r="I3217" s="46" t="b">
        <f t="shared" si="155"/>
        <v>0</v>
      </c>
      <c r="J3217" s="46" t="str">
        <f>IF(I3217=FALSE,"",B3217&amp;"@"&amp;COUNTIFS($B$2:B3217,B3217,$I$2:I3217,TRUE))</f>
        <v/>
      </c>
    </row>
    <row r="3218" spans="1:10">
      <c r="A3218" s="6" t="s">
        <v>1971</v>
      </c>
      <c r="B3218" s="6" t="s">
        <v>685</v>
      </c>
      <c r="C3218" s="6">
        <v>1</v>
      </c>
      <c r="D3218" s="6">
        <v>1</v>
      </c>
      <c r="E3218" s="46" t="str">
        <f t="shared" si="153"/>
        <v/>
      </c>
      <c r="F3218" s="81" t="str">
        <f>IF(E3218="기사임",(COUNTIF($B$2:B3218,B3218)-COUNTIFS($B$2:B3217,B3218,$E$2:E3217,"")),"")</f>
        <v/>
      </c>
      <c r="G3218" s="46" t="str">
        <f>IF(F3218=1,COUNTIF($F$1:F3218,1),"")</f>
        <v/>
      </c>
      <c r="H3218" s="46">
        <f t="shared" si="154"/>
        <v>0</v>
      </c>
      <c r="I3218" s="46" t="b">
        <f t="shared" si="155"/>
        <v>0</v>
      </c>
      <c r="J3218" s="46" t="str">
        <f>IF(I3218=FALSE,"",B3218&amp;"@"&amp;COUNTIFS($B$2:B3218,B3218,$I$2:I3218,TRUE))</f>
        <v/>
      </c>
    </row>
    <row r="3219" spans="1:10">
      <c r="A3219" s="6" t="s">
        <v>477</v>
      </c>
      <c r="B3219" s="6" t="s">
        <v>679</v>
      </c>
      <c r="C3219" s="6">
        <v>1</v>
      </c>
      <c r="D3219" s="6">
        <v>1</v>
      </c>
      <c r="E3219" s="46" t="str">
        <f t="shared" si="153"/>
        <v/>
      </c>
      <c r="F3219" s="81" t="str">
        <f>IF(E3219="기사임",(COUNTIF($B$2:B3219,B3219)-COUNTIFS($B$2:B3218,B3219,$E$2:E3218,"")),"")</f>
        <v/>
      </c>
      <c r="G3219" s="46" t="str">
        <f>IF(F3219=1,COUNTIF($F$1:F3219,1),"")</f>
        <v/>
      </c>
      <c r="H3219" s="46">
        <f t="shared" si="154"/>
        <v>0</v>
      </c>
      <c r="I3219" s="46" t="b">
        <f t="shared" si="155"/>
        <v>0</v>
      </c>
      <c r="J3219" s="46" t="str">
        <f>IF(I3219=FALSE,"",B3219&amp;"@"&amp;COUNTIFS($B$2:B3219,B3219,$I$2:I3219,TRUE))</f>
        <v/>
      </c>
    </row>
    <row r="3220" spans="1:10">
      <c r="A3220" s="6" t="s">
        <v>477</v>
      </c>
      <c r="B3220" s="6" t="s">
        <v>675</v>
      </c>
      <c r="C3220" s="6">
        <v>1</v>
      </c>
      <c r="D3220" s="6">
        <v>1</v>
      </c>
      <c r="E3220" s="46" t="str">
        <f t="shared" si="153"/>
        <v/>
      </c>
      <c r="F3220" s="81" t="str">
        <f>IF(E3220="기사임",(COUNTIF($B$2:B3220,B3220)-COUNTIFS($B$2:B3219,B3220,$E$2:E3219,"")),"")</f>
        <v/>
      </c>
      <c r="G3220" s="46" t="str">
        <f>IF(F3220=1,COUNTIF($F$1:F3220,1),"")</f>
        <v/>
      </c>
      <c r="H3220" s="46">
        <f t="shared" si="154"/>
        <v>1</v>
      </c>
      <c r="I3220" s="46" t="b">
        <f t="shared" si="155"/>
        <v>0</v>
      </c>
      <c r="J3220" s="46" t="str">
        <f>IF(I3220=FALSE,"",B3220&amp;"@"&amp;COUNTIFS($B$2:B3220,B3220,$I$2:I3220,TRUE))</f>
        <v/>
      </c>
    </row>
    <row r="3221" spans="1:10">
      <c r="A3221" s="6" t="s">
        <v>477</v>
      </c>
      <c r="B3221" s="6" t="s">
        <v>687</v>
      </c>
      <c r="C3221" s="6">
        <v>1</v>
      </c>
      <c r="D3221" s="6">
        <v>1</v>
      </c>
      <c r="E3221" s="46" t="str">
        <f t="shared" si="153"/>
        <v/>
      </c>
      <c r="F3221" s="81" t="str">
        <f>IF(E3221="기사임",(COUNTIF($B$2:B3221,B3221)-COUNTIFS($B$2:B3220,B3221,$E$2:E3220,"")),"")</f>
        <v/>
      </c>
      <c r="G3221" s="46" t="str">
        <f>IF(F3221=1,COUNTIF($F$1:F3221,1),"")</f>
        <v/>
      </c>
      <c r="H3221" s="46">
        <f t="shared" si="154"/>
        <v>0</v>
      </c>
      <c r="I3221" s="46" t="b">
        <f t="shared" si="155"/>
        <v>0</v>
      </c>
      <c r="J3221" s="46" t="str">
        <f>IF(I3221=FALSE,"",B3221&amp;"@"&amp;COUNTIFS($B$2:B3221,B3221,$I$2:I3221,TRUE))</f>
        <v/>
      </c>
    </row>
    <row r="3222" spans="1:10">
      <c r="A3222" s="6" t="s">
        <v>576</v>
      </c>
      <c r="B3222" s="6" t="s">
        <v>1690</v>
      </c>
      <c r="C3222" s="6">
        <v>1</v>
      </c>
      <c r="D3222" s="6">
        <v>1</v>
      </c>
      <c r="E3222" s="46" t="str">
        <f t="shared" si="153"/>
        <v/>
      </c>
      <c r="F3222" s="81" t="str">
        <f>IF(E3222="기사임",(COUNTIF($B$2:B3222,B3222)-COUNTIFS($B$2:B3221,B3222,$E$2:E3221,"")),"")</f>
        <v/>
      </c>
      <c r="G3222" s="46" t="str">
        <f>IF(F3222=1,COUNTIF($F$1:F3222,1),"")</f>
        <v/>
      </c>
      <c r="H3222" s="46">
        <f t="shared" si="154"/>
        <v>0</v>
      </c>
      <c r="I3222" s="46" t="b">
        <f t="shared" si="155"/>
        <v>0</v>
      </c>
      <c r="J3222" s="46" t="str">
        <f>IF(I3222=FALSE,"",B3222&amp;"@"&amp;COUNTIFS($B$2:B3222,B3222,$I$2:I3222,TRUE))</f>
        <v/>
      </c>
    </row>
    <row r="3223" spans="1:10">
      <c r="A3223" s="6" t="s">
        <v>1483</v>
      </c>
      <c r="B3223" s="6" t="s">
        <v>692</v>
      </c>
      <c r="C3223" s="6">
        <v>1</v>
      </c>
      <c r="D3223" s="6">
        <v>1</v>
      </c>
      <c r="E3223" s="46" t="str">
        <f t="shared" si="153"/>
        <v/>
      </c>
      <c r="F3223" s="81" t="str">
        <f>IF(E3223="기사임",(COUNTIF($B$2:B3223,B3223)-COUNTIFS($B$2:B3222,B3223,$E$2:E3222,"")),"")</f>
        <v/>
      </c>
      <c r="G3223" s="46" t="str">
        <f>IF(F3223=1,COUNTIF($F$1:F3223,1),"")</f>
        <v/>
      </c>
      <c r="H3223" s="46">
        <f t="shared" si="154"/>
        <v>0</v>
      </c>
      <c r="I3223" s="46" t="b">
        <f t="shared" si="155"/>
        <v>0</v>
      </c>
      <c r="J3223" s="46" t="str">
        <f>IF(I3223=FALSE,"",B3223&amp;"@"&amp;COUNTIFS($B$2:B3223,B3223,$I$2:I3223,TRUE))</f>
        <v/>
      </c>
    </row>
    <row r="3224" spans="1:10">
      <c r="A3224" s="6" t="s">
        <v>1483</v>
      </c>
      <c r="B3224" s="6" t="s">
        <v>715</v>
      </c>
      <c r="C3224" s="6">
        <v>1</v>
      </c>
      <c r="D3224" s="6">
        <v>1</v>
      </c>
      <c r="E3224" s="46" t="str">
        <f t="shared" si="153"/>
        <v/>
      </c>
      <c r="F3224" s="81" t="str">
        <f>IF(E3224="기사임",(COUNTIF($B$2:B3224,B3224)-COUNTIFS($B$2:B3223,B3224,$E$2:E3223,"")),"")</f>
        <v/>
      </c>
      <c r="G3224" s="46" t="str">
        <f>IF(F3224=1,COUNTIF($F$1:F3224,1),"")</f>
        <v/>
      </c>
      <c r="H3224" s="46">
        <f t="shared" si="154"/>
        <v>0</v>
      </c>
      <c r="I3224" s="46" t="b">
        <f t="shared" si="155"/>
        <v>0</v>
      </c>
      <c r="J3224" s="46" t="str">
        <f>IF(I3224=FALSE,"",B3224&amp;"@"&amp;COUNTIFS($B$2:B3224,B3224,$I$2:I3224,TRUE))</f>
        <v/>
      </c>
    </row>
    <row r="3225" spans="1:10">
      <c r="A3225" s="6" t="s">
        <v>1483</v>
      </c>
      <c r="B3225" s="6" t="s">
        <v>1571</v>
      </c>
      <c r="C3225" s="6">
        <v>1</v>
      </c>
      <c r="D3225" s="6">
        <v>1</v>
      </c>
      <c r="E3225" s="46" t="str">
        <f t="shared" si="153"/>
        <v/>
      </c>
      <c r="F3225" s="81" t="str">
        <f>IF(E3225="기사임",(COUNTIF($B$2:B3225,B3225)-COUNTIFS($B$2:B3224,B3225,$E$2:E3224,"")),"")</f>
        <v/>
      </c>
      <c r="G3225" s="46" t="str">
        <f>IF(F3225=1,COUNTIF($F$1:F3225,1),"")</f>
        <v/>
      </c>
      <c r="H3225" s="46">
        <f t="shared" si="154"/>
        <v>0</v>
      </c>
      <c r="I3225" s="46" t="b">
        <f t="shared" si="155"/>
        <v>0</v>
      </c>
      <c r="J3225" s="46" t="str">
        <f>IF(I3225=FALSE,"",B3225&amp;"@"&amp;COUNTIFS($B$2:B3225,B3225,$I$2:I3225,TRUE))</f>
        <v/>
      </c>
    </row>
    <row r="3226" spans="1:10">
      <c r="A3226" s="6" t="s">
        <v>1483</v>
      </c>
      <c r="B3226" s="6" t="s">
        <v>697</v>
      </c>
      <c r="C3226" s="6">
        <v>1</v>
      </c>
      <c r="D3226" s="6">
        <v>1</v>
      </c>
      <c r="E3226" s="46" t="str">
        <f t="shared" si="153"/>
        <v/>
      </c>
      <c r="F3226" s="81" t="str">
        <f>IF(E3226="기사임",(COUNTIF($B$2:B3226,B3226)-COUNTIFS($B$2:B3225,B3226,$E$2:E3225,"")),"")</f>
        <v/>
      </c>
      <c r="G3226" s="46" t="str">
        <f>IF(F3226=1,COUNTIF($F$1:F3226,1),"")</f>
        <v/>
      </c>
      <c r="H3226" s="46">
        <f t="shared" si="154"/>
        <v>0</v>
      </c>
      <c r="I3226" s="46" t="b">
        <f t="shared" si="155"/>
        <v>0</v>
      </c>
      <c r="J3226" s="46" t="str">
        <f>IF(I3226=FALSE,"",B3226&amp;"@"&amp;COUNTIFS($B$2:B3226,B3226,$I$2:I3226,TRUE))</f>
        <v/>
      </c>
    </row>
    <row r="3227" spans="1:10">
      <c r="A3227" s="6" t="s">
        <v>1483</v>
      </c>
      <c r="B3227" s="6" t="s">
        <v>686</v>
      </c>
      <c r="C3227" s="6">
        <v>1</v>
      </c>
      <c r="D3227" s="6">
        <v>1</v>
      </c>
      <c r="E3227" s="46" t="str">
        <f t="shared" si="153"/>
        <v/>
      </c>
      <c r="F3227" s="81" t="str">
        <f>IF(E3227="기사임",(COUNTIF($B$2:B3227,B3227)-COUNTIFS($B$2:B3226,B3227,$E$2:E3226,"")),"")</f>
        <v/>
      </c>
      <c r="G3227" s="46" t="str">
        <f>IF(F3227=1,COUNTIF($F$1:F3227,1),"")</f>
        <v/>
      </c>
      <c r="H3227" s="46">
        <f t="shared" si="154"/>
        <v>0</v>
      </c>
      <c r="I3227" s="46" t="b">
        <f t="shared" si="155"/>
        <v>0</v>
      </c>
      <c r="J3227" s="46" t="str">
        <f>IF(I3227=FALSE,"",B3227&amp;"@"&amp;COUNTIFS($B$2:B3227,B3227,$I$2:I3227,TRUE))</f>
        <v/>
      </c>
    </row>
    <row r="3228" spans="1:10">
      <c r="A3228" s="6" t="s">
        <v>1483</v>
      </c>
      <c r="B3228" s="6" t="s">
        <v>708</v>
      </c>
      <c r="C3228" s="6">
        <v>1</v>
      </c>
      <c r="D3228" s="6">
        <v>1</v>
      </c>
      <c r="E3228" s="46" t="str">
        <f t="shared" si="153"/>
        <v/>
      </c>
      <c r="F3228" s="81" t="str">
        <f>IF(E3228="기사임",(COUNTIF($B$2:B3228,B3228)-COUNTIFS($B$2:B3227,B3228,$E$2:E3227,"")),"")</f>
        <v/>
      </c>
      <c r="G3228" s="46" t="str">
        <f>IF(F3228=1,COUNTIF($F$1:F3228,1),"")</f>
        <v/>
      </c>
      <c r="H3228" s="46">
        <f t="shared" si="154"/>
        <v>0</v>
      </c>
      <c r="I3228" s="46" t="b">
        <f t="shared" si="155"/>
        <v>0</v>
      </c>
      <c r="J3228" s="46" t="str">
        <f>IF(I3228=FALSE,"",B3228&amp;"@"&amp;COUNTIFS($B$2:B3228,B3228,$I$2:I3228,TRUE))</f>
        <v/>
      </c>
    </row>
    <row r="3229" spans="1:10">
      <c r="A3229" s="6" t="s">
        <v>1483</v>
      </c>
      <c r="B3229" s="6" t="s">
        <v>703</v>
      </c>
      <c r="C3229" s="6">
        <v>1</v>
      </c>
      <c r="D3229" s="6">
        <v>1</v>
      </c>
      <c r="E3229" s="46" t="str">
        <f t="shared" si="153"/>
        <v/>
      </c>
      <c r="F3229" s="81" t="str">
        <f>IF(E3229="기사임",(COUNTIF($B$2:B3229,B3229)-COUNTIFS($B$2:B3228,B3229,$E$2:E3228,"")),"")</f>
        <v/>
      </c>
      <c r="G3229" s="46" t="str">
        <f>IF(F3229=1,COUNTIF($F$1:F3229,1),"")</f>
        <v/>
      </c>
      <c r="H3229" s="46">
        <f t="shared" si="154"/>
        <v>0</v>
      </c>
      <c r="I3229" s="46" t="b">
        <f t="shared" si="155"/>
        <v>0</v>
      </c>
      <c r="J3229" s="46" t="str">
        <f>IF(I3229=FALSE,"",B3229&amp;"@"&amp;COUNTIFS($B$2:B3229,B3229,$I$2:I3229,TRUE))</f>
        <v/>
      </c>
    </row>
    <row r="3230" spans="1:10">
      <c r="A3230" s="6" t="s">
        <v>1483</v>
      </c>
      <c r="B3230" s="6" t="s">
        <v>695</v>
      </c>
      <c r="C3230" s="6">
        <v>1</v>
      </c>
      <c r="D3230" s="6">
        <v>1</v>
      </c>
      <c r="E3230" s="46" t="str">
        <f t="shared" si="153"/>
        <v/>
      </c>
      <c r="F3230" s="81" t="str">
        <f>IF(E3230="기사임",(COUNTIF($B$2:B3230,B3230)-COUNTIFS($B$2:B3229,B3230,$E$2:E3229,"")),"")</f>
        <v/>
      </c>
      <c r="G3230" s="46" t="str">
        <f>IF(F3230=1,COUNTIF($F$1:F3230,1),"")</f>
        <v/>
      </c>
      <c r="H3230" s="46">
        <f t="shared" si="154"/>
        <v>0</v>
      </c>
      <c r="I3230" s="46" t="b">
        <f t="shared" si="155"/>
        <v>0</v>
      </c>
      <c r="J3230" s="46" t="str">
        <f>IF(I3230=FALSE,"",B3230&amp;"@"&amp;COUNTIFS($B$2:B3230,B3230,$I$2:I3230,TRUE))</f>
        <v/>
      </c>
    </row>
    <row r="3231" spans="1:10">
      <c r="A3231" s="6" t="s">
        <v>1483</v>
      </c>
      <c r="B3231" s="6" t="s">
        <v>690</v>
      </c>
      <c r="C3231" s="6">
        <v>1</v>
      </c>
      <c r="D3231" s="6">
        <v>1</v>
      </c>
      <c r="E3231" s="46" t="str">
        <f t="shared" si="153"/>
        <v/>
      </c>
      <c r="F3231" s="81" t="str">
        <f>IF(E3231="기사임",(COUNTIF($B$2:B3231,B3231)-COUNTIFS($B$2:B3230,B3231,$E$2:E3230,"")),"")</f>
        <v/>
      </c>
      <c r="G3231" s="46" t="str">
        <f>IF(F3231=1,COUNTIF($F$1:F3231,1),"")</f>
        <v/>
      </c>
      <c r="H3231" s="46">
        <f t="shared" si="154"/>
        <v>0</v>
      </c>
      <c r="I3231" s="46" t="b">
        <f t="shared" si="155"/>
        <v>0</v>
      </c>
      <c r="J3231" s="46" t="str">
        <f>IF(I3231=FALSE,"",B3231&amp;"@"&amp;COUNTIFS($B$2:B3231,B3231,$I$2:I3231,TRUE))</f>
        <v/>
      </c>
    </row>
    <row r="3232" spans="1:10">
      <c r="A3232" s="6" t="s">
        <v>1483</v>
      </c>
      <c r="B3232" s="6" t="s">
        <v>1272</v>
      </c>
      <c r="C3232" s="6">
        <v>1</v>
      </c>
      <c r="D3232" s="6">
        <v>2</v>
      </c>
      <c r="E3232" s="46" t="str">
        <f t="shared" si="153"/>
        <v/>
      </c>
      <c r="F3232" s="81" t="str">
        <f>IF(E3232="기사임",(COUNTIF($B$2:B3232,B3232)-COUNTIFS($B$2:B3231,B3232,$E$2:E3231,"")),"")</f>
        <v/>
      </c>
      <c r="G3232" s="46" t="str">
        <f>IF(F3232=1,COUNTIF($F$1:F3232,1),"")</f>
        <v/>
      </c>
      <c r="H3232" s="46">
        <f t="shared" si="154"/>
        <v>0</v>
      </c>
      <c r="I3232" s="46" t="b">
        <f t="shared" si="155"/>
        <v>0</v>
      </c>
      <c r="J3232" s="46" t="str">
        <f>IF(I3232=FALSE,"",B3232&amp;"@"&amp;COUNTIFS($B$2:B3232,B3232,$I$2:I3232,TRUE))</f>
        <v/>
      </c>
    </row>
    <row r="3233" spans="1:10">
      <c r="A3233" s="6" t="s">
        <v>1494</v>
      </c>
      <c r="B3233" s="6" t="s">
        <v>681</v>
      </c>
      <c r="C3233" s="6">
        <v>1</v>
      </c>
      <c r="D3233" s="6">
        <v>1</v>
      </c>
      <c r="E3233" s="46" t="str">
        <f t="shared" si="153"/>
        <v/>
      </c>
      <c r="F3233" s="81" t="str">
        <f>IF(E3233="기사임",(COUNTIF($B$2:B3233,B3233)-COUNTIFS($B$2:B3232,B3233,$E$2:E3232,"")),"")</f>
        <v/>
      </c>
      <c r="G3233" s="46" t="str">
        <f>IF(F3233=1,COUNTIF($F$1:F3233,1),"")</f>
        <v/>
      </c>
      <c r="H3233" s="46">
        <f t="shared" si="154"/>
        <v>0</v>
      </c>
      <c r="I3233" s="46" t="b">
        <f t="shared" si="155"/>
        <v>0</v>
      </c>
      <c r="J3233" s="46" t="str">
        <f>IF(I3233=FALSE,"",B3233&amp;"@"&amp;COUNTIFS($B$2:B3233,B3233,$I$2:I3233,TRUE))</f>
        <v/>
      </c>
    </row>
    <row r="3234" spans="1:10">
      <c r="A3234" s="6" t="s">
        <v>1494</v>
      </c>
      <c r="B3234" s="6" t="s">
        <v>1271</v>
      </c>
      <c r="C3234" s="6">
        <v>1</v>
      </c>
      <c r="D3234" s="6">
        <v>1</v>
      </c>
      <c r="E3234" s="46" t="str">
        <f t="shared" si="153"/>
        <v/>
      </c>
      <c r="F3234" s="81" t="str">
        <f>IF(E3234="기사임",(COUNTIF($B$2:B3234,B3234)-COUNTIFS($B$2:B3233,B3234,$E$2:E3233,"")),"")</f>
        <v/>
      </c>
      <c r="G3234" s="46" t="str">
        <f>IF(F3234=1,COUNTIF($F$1:F3234,1),"")</f>
        <v/>
      </c>
      <c r="H3234" s="46">
        <f t="shared" si="154"/>
        <v>0</v>
      </c>
      <c r="I3234" s="46" t="b">
        <f t="shared" si="155"/>
        <v>0</v>
      </c>
      <c r="J3234" s="46" t="str">
        <f>IF(I3234=FALSE,"",B3234&amp;"@"&amp;COUNTIFS($B$2:B3234,B3234,$I$2:I3234,TRUE))</f>
        <v/>
      </c>
    </row>
    <row r="3235" spans="1:10">
      <c r="A3235" s="6" t="s">
        <v>1494</v>
      </c>
      <c r="B3235" s="6" t="s">
        <v>695</v>
      </c>
      <c r="C3235" s="6">
        <v>1</v>
      </c>
      <c r="D3235" s="6">
        <v>1</v>
      </c>
      <c r="E3235" s="46" t="str">
        <f t="shared" si="153"/>
        <v/>
      </c>
      <c r="F3235" s="81" t="str">
        <f>IF(E3235="기사임",(COUNTIF($B$2:B3235,B3235)-COUNTIFS($B$2:B3234,B3235,$E$2:E3234,"")),"")</f>
        <v/>
      </c>
      <c r="G3235" s="46" t="str">
        <f>IF(F3235=1,COUNTIF($F$1:F3235,1),"")</f>
        <v/>
      </c>
      <c r="H3235" s="46">
        <f t="shared" si="154"/>
        <v>0</v>
      </c>
      <c r="I3235" s="46" t="b">
        <f t="shared" si="155"/>
        <v>0</v>
      </c>
      <c r="J3235" s="46" t="str">
        <f>IF(I3235=FALSE,"",B3235&amp;"@"&amp;COUNTIFS($B$2:B3235,B3235,$I$2:I3235,TRUE))</f>
        <v/>
      </c>
    </row>
    <row r="3236" spans="1:10">
      <c r="A3236" s="6" t="s">
        <v>1494</v>
      </c>
      <c r="B3236" s="6" t="s">
        <v>707</v>
      </c>
      <c r="C3236" s="6">
        <v>1</v>
      </c>
      <c r="D3236" s="6">
        <v>1</v>
      </c>
      <c r="E3236" s="46" t="str">
        <f t="shared" si="153"/>
        <v/>
      </c>
      <c r="F3236" s="81" t="str">
        <f>IF(E3236="기사임",(COUNTIF($B$2:B3236,B3236)-COUNTIFS($B$2:B3235,B3236,$E$2:E3235,"")),"")</f>
        <v/>
      </c>
      <c r="G3236" s="46" t="str">
        <f>IF(F3236=1,COUNTIF($F$1:F3236,1),"")</f>
        <v/>
      </c>
      <c r="H3236" s="46">
        <f t="shared" si="154"/>
        <v>0</v>
      </c>
      <c r="I3236" s="46" t="b">
        <f t="shared" si="155"/>
        <v>0</v>
      </c>
      <c r="J3236" s="46" t="str">
        <f>IF(I3236=FALSE,"",B3236&amp;"@"&amp;COUNTIFS($B$2:B3236,B3236,$I$2:I3236,TRUE))</f>
        <v/>
      </c>
    </row>
    <row r="3237" spans="1:10">
      <c r="A3237" s="6" t="s">
        <v>1486</v>
      </c>
      <c r="B3237" s="6" t="s">
        <v>691</v>
      </c>
      <c r="C3237" s="6">
        <v>1</v>
      </c>
      <c r="D3237" s="6">
        <v>1</v>
      </c>
      <c r="E3237" s="46" t="str">
        <f t="shared" si="153"/>
        <v/>
      </c>
      <c r="F3237" s="81" t="str">
        <f>IF(E3237="기사임",(COUNTIF($B$2:B3237,B3237)-COUNTIFS($B$2:B3236,B3237,$E$2:E3236,"")),"")</f>
        <v/>
      </c>
      <c r="G3237" s="46" t="str">
        <f>IF(F3237=1,COUNTIF($F$1:F3237,1),"")</f>
        <v/>
      </c>
      <c r="H3237" s="46">
        <f t="shared" si="154"/>
        <v>0</v>
      </c>
      <c r="I3237" s="46" t="b">
        <f t="shared" si="155"/>
        <v>0</v>
      </c>
      <c r="J3237" s="46" t="str">
        <f>IF(I3237=FALSE,"",B3237&amp;"@"&amp;COUNTIFS($B$2:B3237,B3237,$I$2:I3237,TRUE))</f>
        <v/>
      </c>
    </row>
    <row r="3238" spans="1:10">
      <c r="A3238" s="6" t="s">
        <v>1486</v>
      </c>
      <c r="B3238" s="6" t="s">
        <v>721</v>
      </c>
      <c r="C3238" s="6">
        <v>1</v>
      </c>
      <c r="D3238" s="6">
        <v>1</v>
      </c>
      <c r="E3238" s="46" t="str">
        <f t="shared" si="153"/>
        <v/>
      </c>
      <c r="F3238" s="81" t="str">
        <f>IF(E3238="기사임",(COUNTIF($B$2:B3238,B3238)-COUNTIFS($B$2:B3237,B3238,$E$2:E3237,"")),"")</f>
        <v/>
      </c>
      <c r="G3238" s="46" t="str">
        <f>IF(F3238=1,COUNTIF($F$1:F3238,1),"")</f>
        <v/>
      </c>
      <c r="H3238" s="46">
        <f t="shared" si="154"/>
        <v>0</v>
      </c>
      <c r="I3238" s="46" t="b">
        <f t="shared" si="155"/>
        <v>0</v>
      </c>
      <c r="J3238" s="46" t="str">
        <f>IF(I3238=FALSE,"",B3238&amp;"@"&amp;COUNTIFS($B$2:B3238,B3238,$I$2:I3238,TRUE))</f>
        <v/>
      </c>
    </row>
    <row r="3239" spans="1:10">
      <c r="A3239" s="6" t="s">
        <v>1486</v>
      </c>
      <c r="B3239" s="6" t="s">
        <v>719</v>
      </c>
      <c r="C3239" s="6">
        <v>1</v>
      </c>
      <c r="D3239" s="6">
        <v>1</v>
      </c>
      <c r="E3239" s="46" t="str">
        <f t="shared" si="153"/>
        <v/>
      </c>
      <c r="F3239" s="81" t="str">
        <f>IF(E3239="기사임",(COUNTIF($B$2:B3239,B3239)-COUNTIFS($B$2:B3238,B3239,$E$2:E3238,"")),"")</f>
        <v/>
      </c>
      <c r="G3239" s="46" t="str">
        <f>IF(F3239=1,COUNTIF($F$1:F3239,1),"")</f>
        <v/>
      </c>
      <c r="H3239" s="46">
        <f t="shared" si="154"/>
        <v>0</v>
      </c>
      <c r="I3239" s="46" t="b">
        <f t="shared" si="155"/>
        <v>0</v>
      </c>
      <c r="J3239" s="46" t="str">
        <f>IF(I3239=FALSE,"",B3239&amp;"@"&amp;COUNTIFS($B$2:B3239,B3239,$I$2:I3239,TRUE))</f>
        <v/>
      </c>
    </row>
    <row r="3240" spans="1:10">
      <c r="A3240" s="6" t="s">
        <v>1486</v>
      </c>
      <c r="B3240" s="6" t="s">
        <v>704</v>
      </c>
      <c r="C3240" s="6">
        <v>1</v>
      </c>
      <c r="D3240" s="6">
        <v>1</v>
      </c>
      <c r="E3240" s="46" t="str">
        <f t="shared" si="153"/>
        <v/>
      </c>
      <c r="F3240" s="81" t="str">
        <f>IF(E3240="기사임",(COUNTIF($B$2:B3240,B3240)-COUNTIFS($B$2:B3239,B3240,$E$2:E3239,"")),"")</f>
        <v/>
      </c>
      <c r="G3240" s="46" t="str">
        <f>IF(F3240=1,COUNTIF($F$1:F3240,1),"")</f>
        <v/>
      </c>
      <c r="H3240" s="46">
        <f t="shared" si="154"/>
        <v>0</v>
      </c>
      <c r="I3240" s="46" t="b">
        <f t="shared" si="155"/>
        <v>0</v>
      </c>
      <c r="J3240" s="46" t="str">
        <f>IF(I3240=FALSE,"",B3240&amp;"@"&amp;COUNTIFS($B$2:B3240,B3240,$I$2:I3240,TRUE))</f>
        <v/>
      </c>
    </row>
    <row r="3241" spans="1:10">
      <c r="A3241" s="6" t="s">
        <v>1486</v>
      </c>
      <c r="B3241" s="6" t="s">
        <v>1571</v>
      </c>
      <c r="C3241" s="6">
        <v>1</v>
      </c>
      <c r="D3241" s="6">
        <v>1</v>
      </c>
      <c r="E3241" s="46" t="str">
        <f t="shared" si="153"/>
        <v/>
      </c>
      <c r="F3241" s="81" t="str">
        <f>IF(E3241="기사임",(COUNTIF($B$2:B3241,B3241)-COUNTIFS($B$2:B3240,B3241,$E$2:E3240,"")),"")</f>
        <v/>
      </c>
      <c r="G3241" s="46" t="str">
        <f>IF(F3241=1,COUNTIF($F$1:F3241,1),"")</f>
        <v/>
      </c>
      <c r="H3241" s="46">
        <f t="shared" si="154"/>
        <v>0</v>
      </c>
      <c r="I3241" s="46" t="b">
        <f t="shared" si="155"/>
        <v>0</v>
      </c>
      <c r="J3241" s="46" t="str">
        <f>IF(I3241=FALSE,"",B3241&amp;"@"&amp;COUNTIFS($B$2:B3241,B3241,$I$2:I3241,TRUE))</f>
        <v/>
      </c>
    </row>
    <row r="3242" spans="1:10">
      <c r="A3242" s="6" t="s">
        <v>1486</v>
      </c>
      <c r="B3242" s="6" t="s">
        <v>718</v>
      </c>
      <c r="C3242" s="6">
        <v>1</v>
      </c>
      <c r="D3242" s="6">
        <v>1</v>
      </c>
      <c r="E3242" s="46" t="str">
        <f t="shared" si="153"/>
        <v/>
      </c>
      <c r="F3242" s="81" t="str">
        <f>IF(E3242="기사임",(COUNTIF($B$2:B3242,B3242)-COUNTIFS($B$2:B3241,B3242,$E$2:E3241,"")),"")</f>
        <v/>
      </c>
      <c r="G3242" s="46" t="str">
        <f>IF(F3242=1,COUNTIF($F$1:F3242,1),"")</f>
        <v/>
      </c>
      <c r="H3242" s="46">
        <f t="shared" si="154"/>
        <v>0</v>
      </c>
      <c r="I3242" s="46" t="b">
        <f t="shared" si="155"/>
        <v>0</v>
      </c>
      <c r="J3242" s="46" t="str">
        <f>IF(I3242=FALSE,"",B3242&amp;"@"&amp;COUNTIFS($B$2:B3242,B3242,$I$2:I3242,TRUE))</f>
        <v/>
      </c>
    </row>
    <row r="3243" spans="1:10">
      <c r="A3243" s="6" t="s">
        <v>1486</v>
      </c>
      <c r="B3243" s="6" t="s">
        <v>707</v>
      </c>
      <c r="C3243" s="6">
        <v>1</v>
      </c>
      <c r="D3243" s="6">
        <v>2</v>
      </c>
      <c r="E3243" s="46" t="str">
        <f t="shared" si="153"/>
        <v/>
      </c>
      <c r="F3243" s="81" t="str">
        <f>IF(E3243="기사임",(COUNTIF($B$2:B3243,B3243)-COUNTIFS($B$2:B3242,B3243,$E$2:E3242,"")),"")</f>
        <v/>
      </c>
      <c r="G3243" s="46" t="str">
        <f>IF(F3243=1,COUNTIF($F$1:F3243,1),"")</f>
        <v/>
      </c>
      <c r="H3243" s="46">
        <f t="shared" si="154"/>
        <v>0</v>
      </c>
      <c r="I3243" s="46" t="b">
        <f t="shared" si="155"/>
        <v>0</v>
      </c>
      <c r="J3243" s="46" t="str">
        <f>IF(I3243=FALSE,"",B3243&amp;"@"&amp;COUNTIFS($B$2:B3243,B3243,$I$2:I3243,TRUE))</f>
        <v/>
      </c>
    </row>
    <row r="3244" spans="1:10">
      <c r="A3244" s="6" t="s">
        <v>1490</v>
      </c>
      <c r="B3244" s="6" t="s">
        <v>688</v>
      </c>
      <c r="C3244" s="6">
        <v>1</v>
      </c>
      <c r="D3244" s="6">
        <v>1</v>
      </c>
      <c r="E3244" s="46" t="str">
        <f t="shared" si="153"/>
        <v/>
      </c>
      <c r="F3244" s="81" t="str">
        <f>IF(E3244="기사임",(COUNTIF($B$2:B3244,B3244)-COUNTIFS($B$2:B3243,B3244,$E$2:E3243,"")),"")</f>
        <v/>
      </c>
      <c r="G3244" s="46" t="str">
        <f>IF(F3244=1,COUNTIF($F$1:F3244,1),"")</f>
        <v/>
      </c>
      <c r="H3244" s="46">
        <f t="shared" si="154"/>
        <v>0</v>
      </c>
      <c r="I3244" s="46" t="b">
        <f t="shared" si="155"/>
        <v>0</v>
      </c>
      <c r="J3244" s="46" t="str">
        <f>IF(I3244=FALSE,"",B3244&amp;"@"&amp;COUNTIFS($B$2:B3244,B3244,$I$2:I3244,TRUE))</f>
        <v/>
      </c>
    </row>
    <row r="3245" spans="1:10">
      <c r="A3245" s="6" t="s">
        <v>1490</v>
      </c>
      <c r="B3245" s="6" t="s">
        <v>1698</v>
      </c>
      <c r="C3245" s="6">
        <v>1</v>
      </c>
      <c r="D3245" s="6">
        <v>1</v>
      </c>
      <c r="E3245" s="46" t="str">
        <f t="shared" si="153"/>
        <v/>
      </c>
      <c r="F3245" s="81" t="str">
        <f>IF(E3245="기사임",(COUNTIF($B$2:B3245,B3245)-COUNTIFS($B$2:B3244,B3245,$E$2:E3244,"")),"")</f>
        <v/>
      </c>
      <c r="G3245" s="46" t="str">
        <f>IF(F3245=1,COUNTIF($F$1:F3245,1),"")</f>
        <v/>
      </c>
      <c r="H3245" s="46">
        <f t="shared" si="154"/>
        <v>0</v>
      </c>
      <c r="I3245" s="46" t="b">
        <f t="shared" si="155"/>
        <v>0</v>
      </c>
      <c r="J3245" s="46" t="str">
        <f>IF(I3245=FALSE,"",B3245&amp;"@"&amp;COUNTIFS($B$2:B3245,B3245,$I$2:I3245,TRUE))</f>
        <v/>
      </c>
    </row>
    <row r="3246" spans="1:10">
      <c r="A3246" s="6" t="s">
        <v>1490</v>
      </c>
      <c r="B3246" s="6" t="s">
        <v>700</v>
      </c>
      <c r="C3246" s="6">
        <v>1</v>
      </c>
      <c r="D3246" s="6">
        <v>1</v>
      </c>
      <c r="E3246" s="46" t="str">
        <f t="shared" si="153"/>
        <v/>
      </c>
      <c r="F3246" s="81" t="str">
        <f>IF(E3246="기사임",(COUNTIF($B$2:B3246,B3246)-COUNTIFS($B$2:B3245,B3246,$E$2:E3245,"")),"")</f>
        <v/>
      </c>
      <c r="G3246" s="46" t="str">
        <f>IF(F3246=1,COUNTIF($F$1:F3246,1),"")</f>
        <v/>
      </c>
      <c r="H3246" s="46">
        <f t="shared" si="154"/>
        <v>0</v>
      </c>
      <c r="I3246" s="46" t="b">
        <f t="shared" si="155"/>
        <v>0</v>
      </c>
      <c r="J3246" s="46" t="str">
        <f>IF(I3246=FALSE,"",B3246&amp;"@"&amp;COUNTIFS($B$2:B3246,B3246,$I$2:I3246,TRUE))</f>
        <v/>
      </c>
    </row>
    <row r="3247" spans="1:10">
      <c r="A3247" s="6" t="s">
        <v>1490</v>
      </c>
      <c r="B3247" s="6" t="s">
        <v>680</v>
      </c>
      <c r="C3247" s="6">
        <v>1</v>
      </c>
      <c r="D3247" s="6">
        <v>2</v>
      </c>
      <c r="E3247" s="46" t="str">
        <f t="shared" si="153"/>
        <v/>
      </c>
      <c r="F3247" s="81" t="str">
        <f>IF(E3247="기사임",(COUNTIF($B$2:B3247,B3247)-COUNTIFS($B$2:B3246,B3247,$E$2:E3246,"")),"")</f>
        <v/>
      </c>
      <c r="G3247" s="46" t="str">
        <f>IF(F3247=1,COUNTIF($F$1:F3247,1),"")</f>
        <v/>
      </c>
      <c r="H3247" s="46">
        <f t="shared" si="154"/>
        <v>0</v>
      </c>
      <c r="I3247" s="46" t="b">
        <f t="shared" si="155"/>
        <v>0</v>
      </c>
      <c r="J3247" s="46" t="str">
        <f>IF(I3247=FALSE,"",B3247&amp;"@"&amp;COUNTIFS($B$2:B3247,B3247,$I$2:I3247,TRUE))</f>
        <v/>
      </c>
    </row>
    <row r="3248" spans="1:10">
      <c r="A3248" s="6" t="s">
        <v>1498</v>
      </c>
      <c r="B3248" s="6" t="s">
        <v>678</v>
      </c>
      <c r="C3248" s="6">
        <v>1</v>
      </c>
      <c r="D3248" s="6">
        <v>1</v>
      </c>
      <c r="E3248" s="46" t="str">
        <f t="shared" si="153"/>
        <v/>
      </c>
      <c r="F3248" s="81" t="str">
        <f>IF(E3248="기사임",(COUNTIF($B$2:B3248,B3248)-COUNTIFS($B$2:B3247,B3248,$E$2:E3247,"")),"")</f>
        <v/>
      </c>
      <c r="G3248" s="46" t="str">
        <f>IF(F3248=1,COUNTIF($F$1:F3248,1),"")</f>
        <v/>
      </c>
      <c r="H3248" s="46">
        <f t="shared" si="154"/>
        <v>0</v>
      </c>
      <c r="I3248" s="46" t="b">
        <f t="shared" si="155"/>
        <v>0</v>
      </c>
      <c r="J3248" s="46" t="str">
        <f>IF(I3248=FALSE,"",B3248&amp;"@"&amp;COUNTIFS($B$2:B3248,B3248,$I$2:I3248,TRUE))</f>
        <v/>
      </c>
    </row>
    <row r="3249" spans="1:10">
      <c r="A3249" s="6" t="s">
        <v>1498</v>
      </c>
      <c r="B3249" s="6" t="s">
        <v>709</v>
      </c>
      <c r="C3249" s="6">
        <v>1</v>
      </c>
      <c r="D3249" s="6">
        <v>1</v>
      </c>
      <c r="E3249" s="46" t="str">
        <f t="shared" si="153"/>
        <v/>
      </c>
      <c r="F3249" s="81" t="str">
        <f>IF(E3249="기사임",(COUNTIF($B$2:B3249,B3249)-COUNTIFS($B$2:B3248,B3249,$E$2:E3248,"")),"")</f>
        <v/>
      </c>
      <c r="G3249" s="46" t="str">
        <f>IF(F3249=1,COUNTIF($F$1:F3249,1),"")</f>
        <v/>
      </c>
      <c r="H3249" s="46">
        <f t="shared" si="154"/>
        <v>0</v>
      </c>
      <c r="I3249" s="46" t="b">
        <f t="shared" si="155"/>
        <v>0</v>
      </c>
      <c r="J3249" s="46" t="str">
        <f>IF(I3249=FALSE,"",B3249&amp;"@"&amp;COUNTIFS($B$2:B3249,B3249,$I$2:I3249,TRUE))</f>
        <v/>
      </c>
    </row>
    <row r="3250" spans="1:10">
      <c r="A3250" s="6" t="s">
        <v>1491</v>
      </c>
      <c r="B3250" s="6" t="s">
        <v>681</v>
      </c>
      <c r="C3250" s="6">
        <v>1</v>
      </c>
      <c r="D3250" s="6">
        <v>1</v>
      </c>
      <c r="E3250" s="46" t="str">
        <f t="shared" si="153"/>
        <v/>
      </c>
      <c r="F3250" s="81" t="str">
        <f>IF(E3250="기사임",(COUNTIF($B$2:B3250,B3250)-COUNTIFS($B$2:B3249,B3250,$E$2:E3249,"")),"")</f>
        <v/>
      </c>
      <c r="G3250" s="46" t="str">
        <f>IF(F3250=1,COUNTIF($F$1:F3250,1),"")</f>
        <v/>
      </c>
      <c r="H3250" s="46">
        <f t="shared" si="154"/>
        <v>0</v>
      </c>
      <c r="I3250" s="46" t="b">
        <f t="shared" si="155"/>
        <v>0</v>
      </c>
      <c r="J3250" s="46" t="str">
        <f>IF(I3250=FALSE,"",B3250&amp;"@"&amp;COUNTIFS($B$2:B3250,B3250,$I$2:I3250,TRUE))</f>
        <v/>
      </c>
    </row>
    <row r="3251" spans="1:10">
      <c r="A3251" s="6" t="s">
        <v>1491</v>
      </c>
      <c r="B3251" s="6" t="s">
        <v>677</v>
      </c>
      <c r="C3251" s="6">
        <v>1</v>
      </c>
      <c r="D3251" s="6">
        <v>2</v>
      </c>
      <c r="E3251" s="46" t="str">
        <f t="shared" si="153"/>
        <v/>
      </c>
      <c r="F3251" s="81" t="str">
        <f>IF(E3251="기사임",(COUNTIF($B$2:B3251,B3251)-COUNTIFS($B$2:B3250,B3251,$E$2:E3250,"")),"")</f>
        <v/>
      </c>
      <c r="G3251" s="46" t="str">
        <f>IF(F3251=1,COUNTIF($F$1:F3251,1),"")</f>
        <v/>
      </c>
      <c r="H3251" s="46">
        <f t="shared" si="154"/>
        <v>0</v>
      </c>
      <c r="I3251" s="46" t="b">
        <f t="shared" si="155"/>
        <v>0</v>
      </c>
      <c r="J3251" s="46" t="str">
        <f>IF(I3251=FALSE,"",B3251&amp;"@"&amp;COUNTIFS($B$2:B3251,B3251,$I$2:I3251,TRUE))</f>
        <v/>
      </c>
    </row>
    <row r="3252" spans="1:10">
      <c r="A3252" s="6" t="s">
        <v>1491</v>
      </c>
      <c r="B3252" s="6" t="s">
        <v>1696</v>
      </c>
      <c r="C3252" s="6">
        <v>1</v>
      </c>
      <c r="D3252" s="6">
        <v>1</v>
      </c>
      <c r="E3252" s="46" t="str">
        <f t="shared" si="153"/>
        <v/>
      </c>
      <c r="F3252" s="81" t="str">
        <f>IF(E3252="기사임",(COUNTIF($B$2:B3252,B3252)-COUNTIFS($B$2:B3251,B3252,$E$2:E3251,"")),"")</f>
        <v/>
      </c>
      <c r="G3252" s="46" t="str">
        <f>IF(F3252=1,COUNTIF($F$1:F3252,1),"")</f>
        <v/>
      </c>
      <c r="H3252" s="46">
        <f t="shared" si="154"/>
        <v>0</v>
      </c>
      <c r="I3252" s="46" t="b">
        <f t="shared" si="155"/>
        <v>0</v>
      </c>
      <c r="J3252" s="46" t="str">
        <f>IF(I3252=FALSE,"",B3252&amp;"@"&amp;COUNTIFS($B$2:B3252,B3252,$I$2:I3252,TRUE))</f>
        <v/>
      </c>
    </row>
    <row r="3253" spans="1:10">
      <c r="A3253" s="6" t="s">
        <v>1495</v>
      </c>
      <c r="B3253" s="6" t="s">
        <v>681</v>
      </c>
      <c r="C3253" s="6">
        <v>1</v>
      </c>
      <c r="D3253" s="6">
        <v>1</v>
      </c>
      <c r="E3253" s="46" t="str">
        <f t="shared" si="153"/>
        <v/>
      </c>
      <c r="F3253" s="81" t="str">
        <f>IF(E3253="기사임",(COUNTIF($B$2:B3253,B3253)-COUNTIFS($B$2:B3252,B3253,$E$2:E3252,"")),"")</f>
        <v/>
      </c>
      <c r="G3253" s="46" t="str">
        <f>IF(F3253=1,COUNTIF($F$1:F3253,1),"")</f>
        <v/>
      </c>
      <c r="H3253" s="46">
        <f t="shared" si="154"/>
        <v>0</v>
      </c>
      <c r="I3253" s="46" t="b">
        <f t="shared" si="155"/>
        <v>0</v>
      </c>
      <c r="J3253" s="46" t="str">
        <f>IF(I3253=FALSE,"",B3253&amp;"@"&amp;COUNTIFS($B$2:B3253,B3253,$I$2:I3253,TRUE))</f>
        <v/>
      </c>
    </row>
    <row r="3254" spans="1:10">
      <c r="A3254" s="6" t="s">
        <v>1495</v>
      </c>
      <c r="B3254" s="6" t="s">
        <v>688</v>
      </c>
      <c r="C3254" s="6">
        <v>1</v>
      </c>
      <c r="D3254" s="6">
        <v>1</v>
      </c>
      <c r="E3254" s="46" t="str">
        <f t="shared" si="153"/>
        <v/>
      </c>
      <c r="F3254" s="81" t="str">
        <f>IF(E3254="기사임",(COUNTIF($B$2:B3254,B3254)-COUNTIFS($B$2:B3253,B3254,$E$2:E3253,"")),"")</f>
        <v/>
      </c>
      <c r="G3254" s="46" t="str">
        <f>IF(F3254=1,COUNTIF($F$1:F3254,1),"")</f>
        <v/>
      </c>
      <c r="H3254" s="46">
        <f t="shared" si="154"/>
        <v>0</v>
      </c>
      <c r="I3254" s="46" t="b">
        <f t="shared" si="155"/>
        <v>0</v>
      </c>
      <c r="J3254" s="46" t="str">
        <f>IF(I3254=FALSE,"",B3254&amp;"@"&amp;COUNTIFS($B$2:B3254,B3254,$I$2:I3254,TRUE))</f>
        <v/>
      </c>
    </row>
    <row r="3255" spans="1:10">
      <c r="A3255" s="6" t="s">
        <v>1495</v>
      </c>
      <c r="B3255" s="6" t="s">
        <v>680</v>
      </c>
      <c r="C3255" s="6">
        <v>1</v>
      </c>
      <c r="D3255" s="6">
        <v>2</v>
      </c>
      <c r="E3255" s="46" t="str">
        <f t="shared" si="153"/>
        <v/>
      </c>
      <c r="F3255" s="81" t="str">
        <f>IF(E3255="기사임",(COUNTIF($B$2:B3255,B3255)-COUNTIFS($B$2:B3254,B3255,$E$2:E3254,"")),"")</f>
        <v/>
      </c>
      <c r="G3255" s="46" t="str">
        <f>IF(F3255=1,COUNTIF($F$1:F3255,1),"")</f>
        <v/>
      </c>
      <c r="H3255" s="46">
        <f t="shared" si="154"/>
        <v>0</v>
      </c>
      <c r="I3255" s="46" t="b">
        <f t="shared" si="155"/>
        <v>0</v>
      </c>
      <c r="J3255" s="46" t="str">
        <f>IF(I3255=FALSE,"",B3255&amp;"@"&amp;COUNTIFS($B$2:B3255,B3255,$I$2:I3255,TRUE))</f>
        <v/>
      </c>
    </row>
    <row r="3256" spans="1:10">
      <c r="A3256" s="6" t="s">
        <v>1495</v>
      </c>
      <c r="B3256" s="6" t="s">
        <v>675</v>
      </c>
      <c r="C3256" s="6">
        <v>1</v>
      </c>
      <c r="D3256" s="6">
        <v>2</v>
      </c>
      <c r="E3256" s="46" t="str">
        <f t="shared" si="153"/>
        <v/>
      </c>
      <c r="F3256" s="81" t="str">
        <f>IF(E3256="기사임",(COUNTIF($B$2:B3256,B3256)-COUNTIFS($B$2:B3255,B3256,$E$2:E3255,"")),"")</f>
        <v/>
      </c>
      <c r="G3256" s="46" t="str">
        <f>IF(F3256=1,COUNTIF($F$1:F3256,1),"")</f>
        <v/>
      </c>
      <c r="H3256" s="46">
        <f t="shared" si="154"/>
        <v>1</v>
      </c>
      <c r="I3256" s="46" t="b">
        <f t="shared" si="155"/>
        <v>0</v>
      </c>
      <c r="J3256" s="46" t="str">
        <f>IF(I3256=FALSE,"",B3256&amp;"@"&amp;COUNTIFS($B$2:B3256,B3256,$I$2:I3256,TRUE))</f>
        <v/>
      </c>
    </row>
    <row r="3257" spans="1:10">
      <c r="A3257" s="6" t="s">
        <v>1495</v>
      </c>
      <c r="B3257" s="6" t="s">
        <v>696</v>
      </c>
      <c r="C3257" s="6">
        <v>1</v>
      </c>
      <c r="D3257" s="6">
        <v>1</v>
      </c>
      <c r="E3257" s="46" t="str">
        <f t="shared" si="153"/>
        <v/>
      </c>
      <c r="F3257" s="81" t="str">
        <f>IF(E3257="기사임",(COUNTIF($B$2:B3257,B3257)-COUNTIFS($B$2:B3256,B3257,$E$2:E3256,"")),"")</f>
        <v/>
      </c>
      <c r="G3257" s="46" t="str">
        <f>IF(F3257=1,COUNTIF($F$1:F3257,1),"")</f>
        <v/>
      </c>
      <c r="H3257" s="46">
        <f t="shared" si="154"/>
        <v>0</v>
      </c>
      <c r="I3257" s="46" t="b">
        <f t="shared" si="155"/>
        <v>0</v>
      </c>
      <c r="J3257" s="46" t="str">
        <f>IF(I3257=FALSE,"",B3257&amp;"@"&amp;COUNTIFS($B$2:B3257,B3257,$I$2:I3257,TRUE))</f>
        <v/>
      </c>
    </row>
    <row r="3258" spans="1:10">
      <c r="A3258" s="6" t="s">
        <v>1495</v>
      </c>
      <c r="B3258" s="6" t="s">
        <v>690</v>
      </c>
      <c r="C3258" s="6">
        <v>1</v>
      </c>
      <c r="D3258" s="6">
        <v>1</v>
      </c>
      <c r="E3258" s="46" t="str">
        <f t="shared" si="153"/>
        <v/>
      </c>
      <c r="F3258" s="81" t="str">
        <f>IF(E3258="기사임",(COUNTIF($B$2:B3258,B3258)-COUNTIFS($B$2:B3257,B3258,$E$2:E3257,"")),"")</f>
        <v/>
      </c>
      <c r="G3258" s="46" t="str">
        <f>IF(F3258=1,COUNTIF($F$1:F3258,1),"")</f>
        <v/>
      </c>
      <c r="H3258" s="46">
        <f t="shared" si="154"/>
        <v>0</v>
      </c>
      <c r="I3258" s="46" t="b">
        <f t="shared" si="155"/>
        <v>0</v>
      </c>
      <c r="J3258" s="46" t="str">
        <f>IF(I3258=FALSE,"",B3258&amp;"@"&amp;COUNTIFS($B$2:B3258,B3258,$I$2:I3258,TRUE))</f>
        <v/>
      </c>
    </row>
    <row r="3259" spans="1:10">
      <c r="A3259" s="6" t="s">
        <v>1496</v>
      </c>
      <c r="B3259" s="6" t="s">
        <v>1227</v>
      </c>
      <c r="C3259" s="6">
        <v>1</v>
      </c>
      <c r="D3259" s="6">
        <v>1</v>
      </c>
      <c r="E3259" s="46" t="str">
        <f t="shared" si="153"/>
        <v/>
      </c>
      <c r="F3259" s="81" t="str">
        <f>IF(E3259="기사임",(COUNTIF($B$2:B3259,B3259)-COUNTIFS($B$2:B3258,B3259,$E$2:E3258,"")),"")</f>
        <v/>
      </c>
      <c r="G3259" s="46" t="str">
        <f>IF(F3259=1,COUNTIF($F$1:F3259,1),"")</f>
        <v/>
      </c>
      <c r="H3259" s="46">
        <f t="shared" si="154"/>
        <v>0</v>
      </c>
      <c r="I3259" s="46" t="b">
        <f t="shared" si="155"/>
        <v>0</v>
      </c>
      <c r="J3259" s="46" t="str">
        <f>IF(I3259=FALSE,"",B3259&amp;"@"&amp;COUNTIFS($B$2:B3259,B3259,$I$2:I3259,TRUE))</f>
        <v/>
      </c>
    </row>
    <row r="3260" spans="1:10">
      <c r="A3260" s="6" t="s">
        <v>1496</v>
      </c>
      <c r="B3260" s="6" t="s">
        <v>679</v>
      </c>
      <c r="C3260" s="6">
        <v>1</v>
      </c>
      <c r="D3260" s="6">
        <v>1</v>
      </c>
      <c r="E3260" s="46" t="str">
        <f t="shared" si="153"/>
        <v/>
      </c>
      <c r="F3260" s="81" t="str">
        <f>IF(E3260="기사임",(COUNTIF($B$2:B3260,B3260)-COUNTIFS($B$2:B3259,B3260,$E$2:E3259,"")),"")</f>
        <v/>
      </c>
      <c r="G3260" s="46" t="str">
        <f>IF(F3260=1,COUNTIF($F$1:F3260,1),"")</f>
        <v/>
      </c>
      <c r="H3260" s="46">
        <f t="shared" si="154"/>
        <v>0</v>
      </c>
      <c r="I3260" s="46" t="b">
        <f t="shared" si="155"/>
        <v>0</v>
      </c>
      <c r="J3260" s="46" t="str">
        <f>IF(I3260=FALSE,"",B3260&amp;"@"&amp;COUNTIFS($B$2:B3260,B3260,$I$2:I3260,TRUE))</f>
        <v/>
      </c>
    </row>
    <row r="3261" spans="1:10">
      <c r="A3261" s="6" t="s">
        <v>1496</v>
      </c>
      <c r="B3261" s="6" t="s">
        <v>700</v>
      </c>
      <c r="C3261" s="6">
        <v>1</v>
      </c>
      <c r="D3261" s="6">
        <v>1</v>
      </c>
      <c r="E3261" s="46" t="str">
        <f t="shared" si="153"/>
        <v/>
      </c>
      <c r="F3261" s="81" t="str">
        <f>IF(E3261="기사임",(COUNTIF($B$2:B3261,B3261)-COUNTIFS($B$2:B3260,B3261,$E$2:E3260,"")),"")</f>
        <v/>
      </c>
      <c r="G3261" s="46" t="str">
        <f>IF(F3261=1,COUNTIF($F$1:F3261,1),"")</f>
        <v/>
      </c>
      <c r="H3261" s="46">
        <f t="shared" si="154"/>
        <v>0</v>
      </c>
      <c r="I3261" s="46" t="b">
        <f t="shared" si="155"/>
        <v>0</v>
      </c>
      <c r="J3261" s="46" t="str">
        <f>IF(I3261=FALSE,"",B3261&amp;"@"&amp;COUNTIFS($B$2:B3261,B3261,$I$2:I3261,TRUE))</f>
        <v/>
      </c>
    </row>
    <row r="3262" spans="1:10">
      <c r="A3262" s="6" t="s">
        <v>1496</v>
      </c>
      <c r="B3262" s="6" t="s">
        <v>675</v>
      </c>
      <c r="C3262" s="6">
        <v>1</v>
      </c>
      <c r="D3262" s="6">
        <v>1</v>
      </c>
      <c r="E3262" s="46" t="str">
        <f t="shared" si="153"/>
        <v/>
      </c>
      <c r="F3262" s="81" t="str">
        <f>IF(E3262="기사임",(COUNTIF($B$2:B3262,B3262)-COUNTIFS($B$2:B3261,B3262,$E$2:E3261,"")),"")</f>
        <v/>
      </c>
      <c r="G3262" s="46" t="str">
        <f>IF(F3262=1,COUNTIF($F$1:F3262,1),"")</f>
        <v/>
      </c>
      <c r="H3262" s="46">
        <f t="shared" si="154"/>
        <v>1</v>
      </c>
      <c r="I3262" s="46" t="b">
        <f t="shared" si="155"/>
        <v>0</v>
      </c>
      <c r="J3262" s="46" t="str">
        <f>IF(I3262=FALSE,"",B3262&amp;"@"&amp;COUNTIFS($B$2:B3262,B3262,$I$2:I3262,TRUE))</f>
        <v/>
      </c>
    </row>
    <row r="3263" spans="1:10">
      <c r="A3263" s="6" t="s">
        <v>1496</v>
      </c>
      <c r="B3263" s="6" t="s">
        <v>687</v>
      </c>
      <c r="C3263" s="6">
        <v>1</v>
      </c>
      <c r="D3263" s="6">
        <v>2</v>
      </c>
      <c r="E3263" s="46" t="str">
        <f t="shared" si="153"/>
        <v/>
      </c>
      <c r="F3263" s="81" t="str">
        <f>IF(E3263="기사임",(COUNTIF($B$2:B3263,B3263)-COUNTIFS($B$2:B3262,B3263,$E$2:E3262,"")),"")</f>
        <v/>
      </c>
      <c r="G3263" s="46" t="str">
        <f>IF(F3263=1,COUNTIF($F$1:F3263,1),"")</f>
        <v/>
      </c>
      <c r="H3263" s="46">
        <f t="shared" si="154"/>
        <v>0</v>
      </c>
      <c r="I3263" s="46" t="b">
        <f t="shared" si="155"/>
        <v>0</v>
      </c>
      <c r="J3263" s="46" t="str">
        <f>IF(I3263=FALSE,"",B3263&amp;"@"&amp;COUNTIFS($B$2:B3263,B3263,$I$2:I3263,TRUE))</f>
        <v/>
      </c>
    </row>
    <row r="3264" spans="1:10">
      <c r="A3264" s="6" t="s">
        <v>1496</v>
      </c>
      <c r="B3264" s="6" t="s">
        <v>698</v>
      </c>
      <c r="C3264" s="6">
        <v>1</v>
      </c>
      <c r="D3264" s="6">
        <v>1</v>
      </c>
      <c r="E3264" s="46" t="str">
        <f t="shared" si="153"/>
        <v/>
      </c>
      <c r="F3264" s="81" t="str">
        <f>IF(E3264="기사임",(COUNTIF($B$2:B3264,B3264)-COUNTIFS($B$2:B3263,B3264,$E$2:E3263,"")),"")</f>
        <v/>
      </c>
      <c r="G3264" s="46" t="str">
        <f>IF(F3264=1,COUNTIF($F$1:F3264,1),"")</f>
        <v/>
      </c>
      <c r="H3264" s="46">
        <f t="shared" si="154"/>
        <v>0</v>
      </c>
      <c r="I3264" s="46" t="b">
        <f t="shared" si="155"/>
        <v>0</v>
      </c>
      <c r="J3264" s="46" t="str">
        <f>IF(I3264=FALSE,"",B3264&amp;"@"&amp;COUNTIFS($B$2:B3264,B3264,$I$2:I3264,TRUE))</f>
        <v/>
      </c>
    </row>
    <row r="3265" spans="1:10">
      <c r="A3265" s="6" t="s">
        <v>1484</v>
      </c>
      <c r="B3265" s="6" t="s">
        <v>683</v>
      </c>
      <c r="C3265" s="6">
        <v>1</v>
      </c>
      <c r="D3265" s="6">
        <v>1</v>
      </c>
      <c r="E3265" s="46" t="str">
        <f t="shared" si="153"/>
        <v/>
      </c>
      <c r="F3265" s="81" t="str">
        <f>IF(E3265="기사임",(COUNTIF($B$2:B3265,B3265)-COUNTIFS($B$2:B3264,B3265,$E$2:E3264,"")),"")</f>
        <v/>
      </c>
      <c r="G3265" s="46" t="str">
        <f>IF(F3265=1,COUNTIF($F$1:F3265,1),"")</f>
        <v/>
      </c>
      <c r="H3265" s="46">
        <f t="shared" si="154"/>
        <v>0</v>
      </c>
      <c r="I3265" s="46" t="b">
        <f t="shared" si="155"/>
        <v>0</v>
      </c>
      <c r="J3265" s="46" t="str">
        <f>IF(I3265=FALSE,"",B3265&amp;"@"&amp;COUNTIFS($B$2:B3265,B3265,$I$2:I3265,TRUE))</f>
        <v/>
      </c>
    </row>
    <row r="3266" spans="1:10">
      <c r="A3266" s="6" t="s">
        <v>1484</v>
      </c>
      <c r="B3266" s="6" t="s">
        <v>732</v>
      </c>
      <c r="C3266" s="6">
        <v>1</v>
      </c>
      <c r="D3266" s="6">
        <v>1</v>
      </c>
      <c r="E3266" s="46" t="str">
        <f t="shared" ref="E3266:E3329" si="156">IF(AND(LEFT(A3266,17)="/global/archives/",ISNUMBER(_xlfn.NUMBERVALUE(MID(A3266,18,1))),ISERROR(FIND("ckattempt",A3266)),ISERROR(FIND("preview",A3266))),"기사임","")</f>
        <v/>
      </c>
      <c r="F3266" s="81" t="str">
        <f>IF(E3266="기사임",(COUNTIF($B$2:B3266,B3266)-COUNTIFS($B$2:B3265,B3266,$E$2:E3265,"")),"")</f>
        <v/>
      </c>
      <c r="G3266" s="46" t="str">
        <f>IF(F3266=1,COUNTIF($F$1:F3266,1),"")</f>
        <v/>
      </c>
      <c r="H3266" s="46">
        <f t="shared" ref="H3266:H3329" si="157">COUNTIF($L$2:$L$4,B3266)</f>
        <v>0</v>
      </c>
      <c r="I3266" s="46" t="b">
        <f t="shared" si="155"/>
        <v>0</v>
      </c>
      <c r="J3266" s="46" t="str">
        <f>IF(I3266=FALSE,"",B3266&amp;"@"&amp;COUNTIFS($B$2:B3266,B3266,$I$2:I3266,TRUE))</f>
        <v/>
      </c>
    </row>
    <row r="3267" spans="1:10">
      <c r="A3267" s="6" t="s">
        <v>1484</v>
      </c>
      <c r="B3267" s="6" t="s">
        <v>704</v>
      </c>
      <c r="C3267" s="6">
        <v>1</v>
      </c>
      <c r="D3267" s="6">
        <v>1</v>
      </c>
      <c r="E3267" s="46" t="str">
        <f t="shared" si="156"/>
        <v/>
      </c>
      <c r="F3267" s="81" t="str">
        <f>IF(E3267="기사임",(COUNTIF($B$2:B3267,B3267)-COUNTIFS($B$2:B3266,B3267,$E$2:E3266,"")),"")</f>
        <v/>
      </c>
      <c r="G3267" s="46" t="str">
        <f>IF(F3267=1,COUNTIF($F$1:F3267,1),"")</f>
        <v/>
      </c>
      <c r="H3267" s="46">
        <f t="shared" si="157"/>
        <v>0</v>
      </c>
      <c r="I3267" s="46" t="b">
        <f t="shared" ref="I3267:I3330" si="158">AND(H3267=1,F3267&gt;=1,F3267&lt;&gt;"")</f>
        <v>0</v>
      </c>
      <c r="J3267" s="46" t="str">
        <f>IF(I3267=FALSE,"",B3267&amp;"@"&amp;COUNTIFS($B$2:B3267,B3267,$I$2:I3267,TRUE))</f>
        <v/>
      </c>
    </row>
    <row r="3268" spans="1:10">
      <c r="A3268" s="6" t="s">
        <v>1484</v>
      </c>
      <c r="B3268" s="6" t="s">
        <v>685</v>
      </c>
      <c r="C3268" s="6">
        <v>1</v>
      </c>
      <c r="D3268" s="6">
        <v>1</v>
      </c>
      <c r="E3268" s="46" t="str">
        <f t="shared" si="156"/>
        <v/>
      </c>
      <c r="F3268" s="81" t="str">
        <f>IF(E3268="기사임",(COUNTIF($B$2:B3268,B3268)-COUNTIFS($B$2:B3267,B3268,$E$2:E3267,"")),"")</f>
        <v/>
      </c>
      <c r="G3268" s="46" t="str">
        <f>IF(F3268=1,COUNTIF($F$1:F3268,1),"")</f>
        <v/>
      </c>
      <c r="H3268" s="46">
        <f t="shared" si="157"/>
        <v>0</v>
      </c>
      <c r="I3268" s="46" t="b">
        <f t="shared" si="158"/>
        <v>0</v>
      </c>
      <c r="J3268" s="46" t="str">
        <f>IF(I3268=FALSE,"",B3268&amp;"@"&amp;COUNTIFS($B$2:B3268,B3268,$I$2:I3268,TRUE))</f>
        <v/>
      </c>
    </row>
    <row r="3269" spans="1:10">
      <c r="A3269" s="6" t="s">
        <v>1484</v>
      </c>
      <c r="B3269" s="6" t="s">
        <v>697</v>
      </c>
      <c r="C3269" s="6">
        <v>1</v>
      </c>
      <c r="D3269" s="6">
        <v>1</v>
      </c>
      <c r="E3269" s="46" t="str">
        <f t="shared" si="156"/>
        <v/>
      </c>
      <c r="F3269" s="81" t="str">
        <f>IF(E3269="기사임",(COUNTIF($B$2:B3269,B3269)-COUNTIFS($B$2:B3268,B3269,$E$2:E3268,"")),"")</f>
        <v/>
      </c>
      <c r="G3269" s="46" t="str">
        <f>IF(F3269=1,COUNTIF($F$1:F3269,1),"")</f>
        <v/>
      </c>
      <c r="H3269" s="46">
        <f t="shared" si="157"/>
        <v>0</v>
      </c>
      <c r="I3269" s="46" t="b">
        <f t="shared" si="158"/>
        <v>0</v>
      </c>
      <c r="J3269" s="46" t="str">
        <f>IF(I3269=FALSE,"",B3269&amp;"@"&amp;COUNTIFS($B$2:B3269,B3269,$I$2:I3269,TRUE))</f>
        <v/>
      </c>
    </row>
    <row r="3270" spans="1:10">
      <c r="A3270" s="6" t="s">
        <v>1484</v>
      </c>
      <c r="B3270" s="6" t="s">
        <v>700</v>
      </c>
      <c r="C3270" s="6">
        <v>1</v>
      </c>
      <c r="D3270" s="6">
        <v>1</v>
      </c>
      <c r="E3270" s="46" t="str">
        <f t="shared" si="156"/>
        <v/>
      </c>
      <c r="F3270" s="81" t="str">
        <f>IF(E3270="기사임",(COUNTIF($B$2:B3270,B3270)-COUNTIFS($B$2:B3269,B3270,$E$2:E3269,"")),"")</f>
        <v/>
      </c>
      <c r="G3270" s="46" t="str">
        <f>IF(F3270=1,COUNTIF($F$1:F3270,1),"")</f>
        <v/>
      </c>
      <c r="H3270" s="46">
        <f t="shared" si="157"/>
        <v>0</v>
      </c>
      <c r="I3270" s="46" t="b">
        <f t="shared" si="158"/>
        <v>0</v>
      </c>
      <c r="J3270" s="46" t="str">
        <f>IF(I3270=FALSE,"",B3270&amp;"@"&amp;COUNTIFS($B$2:B3270,B3270,$I$2:I3270,TRUE))</f>
        <v/>
      </c>
    </row>
    <row r="3271" spans="1:10">
      <c r="A3271" s="6" t="s">
        <v>1484</v>
      </c>
      <c r="B3271" s="6" t="s">
        <v>708</v>
      </c>
      <c r="C3271" s="6">
        <v>1</v>
      </c>
      <c r="D3271" s="6">
        <v>1</v>
      </c>
      <c r="E3271" s="46" t="str">
        <f t="shared" si="156"/>
        <v/>
      </c>
      <c r="F3271" s="81" t="str">
        <f>IF(E3271="기사임",(COUNTIF($B$2:B3271,B3271)-COUNTIFS($B$2:B3270,B3271,$E$2:E3270,"")),"")</f>
        <v/>
      </c>
      <c r="G3271" s="46" t="str">
        <f>IF(F3271=1,COUNTIF($F$1:F3271,1),"")</f>
        <v/>
      </c>
      <c r="H3271" s="46">
        <f t="shared" si="157"/>
        <v>0</v>
      </c>
      <c r="I3271" s="46" t="b">
        <f t="shared" si="158"/>
        <v>0</v>
      </c>
      <c r="J3271" s="46" t="str">
        <f>IF(I3271=FALSE,"",B3271&amp;"@"&amp;COUNTIFS($B$2:B3271,B3271,$I$2:I3271,TRUE))</f>
        <v/>
      </c>
    </row>
    <row r="3272" spans="1:10">
      <c r="A3272" s="6" t="s">
        <v>1484</v>
      </c>
      <c r="B3272" s="6" t="s">
        <v>703</v>
      </c>
      <c r="C3272" s="6">
        <v>1</v>
      </c>
      <c r="D3272" s="6">
        <v>1</v>
      </c>
      <c r="E3272" s="46" t="str">
        <f t="shared" si="156"/>
        <v/>
      </c>
      <c r="F3272" s="81" t="str">
        <f>IF(E3272="기사임",(COUNTIF($B$2:B3272,B3272)-COUNTIFS($B$2:B3271,B3272,$E$2:E3271,"")),"")</f>
        <v/>
      </c>
      <c r="G3272" s="46" t="str">
        <f>IF(F3272=1,COUNTIF($F$1:F3272,1),"")</f>
        <v/>
      </c>
      <c r="H3272" s="46">
        <f t="shared" si="157"/>
        <v>0</v>
      </c>
      <c r="I3272" s="46" t="b">
        <f t="shared" si="158"/>
        <v>0</v>
      </c>
      <c r="J3272" s="46" t="str">
        <f>IF(I3272=FALSE,"",B3272&amp;"@"&amp;COUNTIFS($B$2:B3272,B3272,$I$2:I3272,TRUE))</f>
        <v/>
      </c>
    </row>
    <row r="3273" spans="1:10">
      <c r="A3273" s="6" t="s">
        <v>1484</v>
      </c>
      <c r="B3273" s="6" t="s">
        <v>698</v>
      </c>
      <c r="C3273" s="6">
        <v>1</v>
      </c>
      <c r="D3273" s="6">
        <v>1</v>
      </c>
      <c r="E3273" s="46" t="str">
        <f t="shared" si="156"/>
        <v/>
      </c>
      <c r="F3273" s="81" t="str">
        <f>IF(E3273="기사임",(COUNTIF($B$2:B3273,B3273)-COUNTIFS($B$2:B3272,B3273,$E$2:E3272,"")),"")</f>
        <v/>
      </c>
      <c r="G3273" s="46" t="str">
        <f>IF(F3273=1,COUNTIF($F$1:F3273,1),"")</f>
        <v/>
      </c>
      <c r="H3273" s="46">
        <f t="shared" si="157"/>
        <v>0</v>
      </c>
      <c r="I3273" s="46" t="b">
        <f t="shared" si="158"/>
        <v>0</v>
      </c>
      <c r="J3273" s="46" t="str">
        <f>IF(I3273=FALSE,"",B3273&amp;"@"&amp;COUNTIFS($B$2:B3273,B3273,$I$2:I3273,TRUE))</f>
        <v/>
      </c>
    </row>
    <row r="3274" spans="1:10">
      <c r="A3274" s="6" t="s">
        <v>1484</v>
      </c>
      <c r="B3274" s="6" t="s">
        <v>1378</v>
      </c>
      <c r="C3274" s="6">
        <v>1</v>
      </c>
      <c r="D3274" s="6">
        <v>1</v>
      </c>
      <c r="E3274" s="46" t="str">
        <f t="shared" si="156"/>
        <v/>
      </c>
      <c r="F3274" s="81" t="str">
        <f>IF(E3274="기사임",(COUNTIF($B$2:B3274,B3274)-COUNTIFS($B$2:B3273,B3274,$E$2:E3273,"")),"")</f>
        <v/>
      </c>
      <c r="G3274" s="46" t="str">
        <f>IF(F3274=1,COUNTIF($F$1:F3274,1),"")</f>
        <v/>
      </c>
      <c r="H3274" s="46">
        <f t="shared" si="157"/>
        <v>0</v>
      </c>
      <c r="I3274" s="46" t="b">
        <f t="shared" si="158"/>
        <v>0</v>
      </c>
      <c r="J3274" s="46" t="str">
        <f>IF(I3274=FALSE,"",B3274&amp;"@"&amp;COUNTIFS($B$2:B3274,B3274,$I$2:I3274,TRUE))</f>
        <v/>
      </c>
    </row>
    <row r="3275" spans="1:10">
      <c r="A3275" s="6" t="s">
        <v>1484</v>
      </c>
      <c r="B3275" s="6" t="s">
        <v>707</v>
      </c>
      <c r="C3275" s="6">
        <v>1</v>
      </c>
      <c r="D3275" s="6">
        <v>2</v>
      </c>
      <c r="E3275" s="46" t="str">
        <f t="shared" si="156"/>
        <v/>
      </c>
      <c r="F3275" s="81" t="str">
        <f>IF(E3275="기사임",(COUNTIF($B$2:B3275,B3275)-COUNTIFS($B$2:B3274,B3275,$E$2:E3274,"")),"")</f>
        <v/>
      </c>
      <c r="G3275" s="46" t="str">
        <f>IF(F3275=1,COUNTIF($F$1:F3275,1),"")</f>
        <v/>
      </c>
      <c r="H3275" s="46">
        <f t="shared" si="157"/>
        <v>0</v>
      </c>
      <c r="I3275" s="46" t="b">
        <f t="shared" si="158"/>
        <v>0</v>
      </c>
      <c r="J3275" s="46" t="str">
        <f>IF(I3275=FALSE,"",B3275&amp;"@"&amp;COUNTIFS($B$2:B3275,B3275,$I$2:I3275,TRUE))</f>
        <v/>
      </c>
    </row>
    <row r="3276" spans="1:10">
      <c r="A3276" s="6" t="s">
        <v>1482</v>
      </c>
      <c r="B3276" s="6" t="s">
        <v>697</v>
      </c>
      <c r="C3276" s="6">
        <v>1</v>
      </c>
      <c r="D3276" s="6">
        <v>1</v>
      </c>
      <c r="E3276" s="46" t="str">
        <f t="shared" si="156"/>
        <v/>
      </c>
      <c r="F3276" s="81" t="str">
        <f>IF(E3276="기사임",(COUNTIF($B$2:B3276,B3276)-COUNTIFS($B$2:B3275,B3276,$E$2:E3275,"")),"")</f>
        <v/>
      </c>
      <c r="G3276" s="46" t="str">
        <f>IF(F3276=1,COUNTIF($F$1:F3276,1),"")</f>
        <v/>
      </c>
      <c r="H3276" s="46">
        <f t="shared" si="157"/>
        <v>0</v>
      </c>
      <c r="I3276" s="46" t="b">
        <f t="shared" si="158"/>
        <v>0</v>
      </c>
      <c r="J3276" s="46" t="str">
        <f>IF(I3276=FALSE,"",B3276&amp;"@"&amp;COUNTIFS($B$2:B3276,B3276,$I$2:I3276,TRUE))</f>
        <v/>
      </c>
    </row>
    <row r="3277" spans="1:10">
      <c r="A3277" s="6" t="s">
        <v>1482</v>
      </c>
      <c r="B3277" s="6" t="s">
        <v>684</v>
      </c>
      <c r="C3277" s="6">
        <v>1</v>
      </c>
      <c r="D3277" s="6">
        <v>1</v>
      </c>
      <c r="E3277" s="46" t="str">
        <f t="shared" si="156"/>
        <v/>
      </c>
      <c r="F3277" s="81" t="str">
        <f>IF(E3277="기사임",(COUNTIF($B$2:B3277,B3277)-COUNTIFS($B$2:B3276,B3277,$E$2:E3276,"")),"")</f>
        <v/>
      </c>
      <c r="G3277" s="46" t="str">
        <f>IF(F3277=1,COUNTIF($F$1:F3277,1),"")</f>
        <v/>
      </c>
      <c r="H3277" s="46">
        <f t="shared" si="157"/>
        <v>1</v>
      </c>
      <c r="I3277" s="46" t="b">
        <f t="shared" si="158"/>
        <v>0</v>
      </c>
      <c r="J3277" s="46" t="str">
        <f>IF(I3277=FALSE,"",B3277&amp;"@"&amp;COUNTIFS($B$2:B3277,B3277,$I$2:I3277,TRUE))</f>
        <v/>
      </c>
    </row>
    <row r="3278" spans="1:10">
      <c r="A3278" s="6" t="s">
        <v>1482</v>
      </c>
      <c r="B3278" s="6" t="s">
        <v>694</v>
      </c>
      <c r="C3278" s="6">
        <v>1</v>
      </c>
      <c r="D3278" s="6">
        <v>1</v>
      </c>
      <c r="E3278" s="46" t="str">
        <f t="shared" si="156"/>
        <v/>
      </c>
      <c r="F3278" s="81" t="str">
        <f>IF(E3278="기사임",(COUNTIF($B$2:B3278,B3278)-COUNTIFS($B$2:B3277,B3278,$E$2:E3277,"")),"")</f>
        <v/>
      </c>
      <c r="G3278" s="46" t="str">
        <f>IF(F3278=1,COUNTIF($F$1:F3278,1),"")</f>
        <v/>
      </c>
      <c r="H3278" s="46">
        <f t="shared" si="157"/>
        <v>1</v>
      </c>
      <c r="I3278" s="46" t="b">
        <f t="shared" si="158"/>
        <v>0</v>
      </c>
      <c r="J3278" s="46" t="str">
        <f>IF(I3278=FALSE,"",B3278&amp;"@"&amp;COUNTIFS($B$2:B3278,B3278,$I$2:I3278,TRUE))</f>
        <v/>
      </c>
    </row>
    <row r="3279" spans="1:10">
      <c r="A3279" s="6" t="s">
        <v>1493</v>
      </c>
      <c r="B3279" s="6" t="s">
        <v>678</v>
      </c>
      <c r="C3279" s="6">
        <v>1</v>
      </c>
      <c r="D3279" s="6">
        <v>1</v>
      </c>
      <c r="E3279" s="46" t="str">
        <f t="shared" si="156"/>
        <v/>
      </c>
      <c r="F3279" s="81" t="str">
        <f>IF(E3279="기사임",(COUNTIF($B$2:B3279,B3279)-COUNTIFS($B$2:B3278,B3279,$E$2:E3278,"")),"")</f>
        <v/>
      </c>
      <c r="G3279" s="46" t="str">
        <f>IF(F3279=1,COUNTIF($F$1:F3279,1),"")</f>
        <v/>
      </c>
      <c r="H3279" s="46">
        <f t="shared" si="157"/>
        <v>0</v>
      </c>
      <c r="I3279" s="46" t="b">
        <f t="shared" si="158"/>
        <v>0</v>
      </c>
      <c r="J3279" s="46" t="str">
        <f>IF(I3279=FALSE,"",B3279&amp;"@"&amp;COUNTIFS($B$2:B3279,B3279,$I$2:I3279,TRUE))</f>
        <v/>
      </c>
    </row>
    <row r="3280" spans="1:10">
      <c r="A3280" s="6" t="s">
        <v>1493</v>
      </c>
      <c r="B3280" s="6" t="s">
        <v>684</v>
      </c>
      <c r="C3280" s="6">
        <v>1</v>
      </c>
      <c r="D3280" s="6">
        <v>1</v>
      </c>
      <c r="E3280" s="46" t="str">
        <f t="shared" si="156"/>
        <v/>
      </c>
      <c r="F3280" s="81" t="str">
        <f>IF(E3280="기사임",(COUNTIF($B$2:B3280,B3280)-COUNTIFS($B$2:B3279,B3280,$E$2:E3279,"")),"")</f>
        <v/>
      </c>
      <c r="G3280" s="46" t="str">
        <f>IF(F3280=1,COUNTIF($F$1:F3280,1),"")</f>
        <v/>
      </c>
      <c r="H3280" s="46">
        <f t="shared" si="157"/>
        <v>1</v>
      </c>
      <c r="I3280" s="46" t="b">
        <f t="shared" si="158"/>
        <v>0</v>
      </c>
      <c r="J3280" s="46" t="str">
        <f>IF(I3280=FALSE,"",B3280&amp;"@"&amp;COUNTIFS($B$2:B3280,B3280,$I$2:I3280,TRUE))</f>
        <v/>
      </c>
    </row>
    <row r="3281" spans="1:10">
      <c r="A3281" s="6" t="s">
        <v>1493</v>
      </c>
      <c r="B3281" s="6" t="s">
        <v>696</v>
      </c>
      <c r="C3281" s="6">
        <v>1</v>
      </c>
      <c r="D3281" s="6">
        <v>1</v>
      </c>
      <c r="E3281" s="46" t="str">
        <f t="shared" si="156"/>
        <v/>
      </c>
      <c r="F3281" s="81" t="str">
        <f>IF(E3281="기사임",(COUNTIF($B$2:B3281,B3281)-COUNTIFS($B$2:B3280,B3281,$E$2:E3280,"")),"")</f>
        <v/>
      </c>
      <c r="G3281" s="46" t="str">
        <f>IF(F3281=1,COUNTIF($F$1:F3281,1),"")</f>
        <v/>
      </c>
      <c r="H3281" s="46">
        <f t="shared" si="157"/>
        <v>0</v>
      </c>
      <c r="I3281" s="46" t="b">
        <f t="shared" si="158"/>
        <v>0</v>
      </c>
      <c r="J3281" s="46" t="str">
        <f>IF(I3281=FALSE,"",B3281&amp;"@"&amp;COUNTIFS($B$2:B3281,B3281,$I$2:I3281,TRUE))</f>
        <v/>
      </c>
    </row>
    <row r="3282" spans="1:10">
      <c r="A3282" s="6" t="s">
        <v>1493</v>
      </c>
      <c r="B3282" s="6" t="s">
        <v>690</v>
      </c>
      <c r="C3282" s="6">
        <v>1</v>
      </c>
      <c r="D3282" s="6">
        <v>1</v>
      </c>
      <c r="E3282" s="46" t="str">
        <f t="shared" si="156"/>
        <v/>
      </c>
      <c r="F3282" s="81" t="str">
        <f>IF(E3282="기사임",(COUNTIF($B$2:B3282,B3282)-COUNTIFS($B$2:B3281,B3282,$E$2:E3281,"")),"")</f>
        <v/>
      </c>
      <c r="G3282" s="46" t="str">
        <f>IF(F3282=1,COUNTIF($F$1:F3282,1),"")</f>
        <v/>
      </c>
      <c r="H3282" s="46">
        <f t="shared" si="157"/>
        <v>0</v>
      </c>
      <c r="I3282" s="46" t="b">
        <f t="shared" si="158"/>
        <v>0</v>
      </c>
      <c r="J3282" s="46" t="str">
        <f>IF(I3282=FALSE,"",B3282&amp;"@"&amp;COUNTIFS($B$2:B3282,B3282,$I$2:I3282,TRUE))</f>
        <v/>
      </c>
    </row>
    <row r="3283" spans="1:10">
      <c r="A3283" s="6" t="s">
        <v>1493</v>
      </c>
      <c r="B3283" s="6" t="s">
        <v>676</v>
      </c>
      <c r="C3283" s="6">
        <v>1</v>
      </c>
      <c r="D3283" s="6">
        <v>1</v>
      </c>
      <c r="E3283" s="46" t="str">
        <f t="shared" si="156"/>
        <v/>
      </c>
      <c r="F3283" s="81" t="str">
        <f>IF(E3283="기사임",(COUNTIF($B$2:B3283,B3283)-COUNTIFS($B$2:B3282,B3283,$E$2:E3282,"")),"")</f>
        <v/>
      </c>
      <c r="G3283" s="46" t="str">
        <f>IF(F3283=1,COUNTIF($F$1:F3283,1),"")</f>
        <v/>
      </c>
      <c r="H3283" s="46">
        <f t="shared" si="157"/>
        <v>0</v>
      </c>
      <c r="I3283" s="46" t="b">
        <f t="shared" si="158"/>
        <v>0</v>
      </c>
      <c r="J3283" s="46" t="str">
        <f>IF(I3283=FALSE,"",B3283&amp;"@"&amp;COUNTIFS($B$2:B3283,B3283,$I$2:I3283,TRUE))</f>
        <v/>
      </c>
    </row>
    <row r="3284" spans="1:10">
      <c r="A3284" s="6" t="s">
        <v>1493</v>
      </c>
      <c r="B3284" s="6" t="s">
        <v>1272</v>
      </c>
      <c r="C3284" s="6">
        <v>1</v>
      </c>
      <c r="D3284" s="6">
        <v>1</v>
      </c>
      <c r="E3284" s="46" t="str">
        <f t="shared" si="156"/>
        <v/>
      </c>
      <c r="F3284" s="81" t="str">
        <f>IF(E3284="기사임",(COUNTIF($B$2:B3284,B3284)-COUNTIFS($B$2:B3283,B3284,$E$2:E3283,"")),"")</f>
        <v/>
      </c>
      <c r="G3284" s="46" t="str">
        <f>IF(F3284=1,COUNTIF($F$1:F3284,1),"")</f>
        <v/>
      </c>
      <c r="H3284" s="46">
        <f t="shared" si="157"/>
        <v>0</v>
      </c>
      <c r="I3284" s="46" t="b">
        <f t="shared" si="158"/>
        <v>0</v>
      </c>
      <c r="J3284" s="46" t="str">
        <f>IF(I3284=FALSE,"",B3284&amp;"@"&amp;COUNTIFS($B$2:B3284,B3284,$I$2:I3284,TRUE))</f>
        <v/>
      </c>
    </row>
    <row r="3285" spans="1:10">
      <c r="A3285" s="6" t="s">
        <v>560</v>
      </c>
      <c r="B3285" s="6" t="s">
        <v>683</v>
      </c>
      <c r="C3285" s="6">
        <v>1</v>
      </c>
      <c r="D3285" s="6">
        <v>1</v>
      </c>
      <c r="E3285" s="46" t="str">
        <f t="shared" si="156"/>
        <v/>
      </c>
      <c r="F3285" s="81" t="str">
        <f>IF(E3285="기사임",(COUNTIF($B$2:B3285,B3285)-COUNTIFS($B$2:B3284,B3285,$E$2:E3284,"")),"")</f>
        <v/>
      </c>
      <c r="G3285" s="46" t="str">
        <f>IF(F3285=1,COUNTIF($F$1:F3285,1),"")</f>
        <v/>
      </c>
      <c r="H3285" s="46">
        <f t="shared" si="157"/>
        <v>0</v>
      </c>
      <c r="I3285" s="46" t="b">
        <f t="shared" si="158"/>
        <v>0</v>
      </c>
      <c r="J3285" s="46" t="str">
        <f>IF(I3285=FALSE,"",B3285&amp;"@"&amp;COUNTIFS($B$2:B3285,B3285,$I$2:I3285,TRUE))</f>
        <v/>
      </c>
    </row>
    <row r="3286" spans="1:10">
      <c r="A3286" s="6" t="s">
        <v>560</v>
      </c>
      <c r="B3286" s="6" t="s">
        <v>704</v>
      </c>
      <c r="C3286" s="6">
        <v>1</v>
      </c>
      <c r="D3286" s="6">
        <v>1</v>
      </c>
      <c r="E3286" s="46" t="str">
        <f t="shared" si="156"/>
        <v/>
      </c>
      <c r="F3286" s="81" t="str">
        <f>IF(E3286="기사임",(COUNTIF($B$2:B3286,B3286)-COUNTIFS($B$2:B3285,B3286,$E$2:E3285,"")),"")</f>
        <v/>
      </c>
      <c r="G3286" s="46" t="str">
        <f>IF(F3286=1,COUNTIF($F$1:F3286,1),"")</f>
        <v/>
      </c>
      <c r="H3286" s="46">
        <f t="shared" si="157"/>
        <v>0</v>
      </c>
      <c r="I3286" s="46" t="b">
        <f t="shared" si="158"/>
        <v>0</v>
      </c>
      <c r="J3286" s="46" t="str">
        <f>IF(I3286=FALSE,"",B3286&amp;"@"&amp;COUNTIFS($B$2:B3286,B3286,$I$2:I3286,TRUE))</f>
        <v/>
      </c>
    </row>
    <row r="3287" spans="1:10">
      <c r="A3287" s="6" t="s">
        <v>560</v>
      </c>
      <c r="B3287" s="6" t="s">
        <v>688</v>
      </c>
      <c r="C3287" s="6">
        <v>1</v>
      </c>
      <c r="D3287" s="6">
        <v>1</v>
      </c>
      <c r="E3287" s="46" t="str">
        <f t="shared" si="156"/>
        <v/>
      </c>
      <c r="F3287" s="81" t="str">
        <f>IF(E3287="기사임",(COUNTIF($B$2:B3287,B3287)-COUNTIFS($B$2:B3286,B3287,$E$2:E3286,"")),"")</f>
        <v/>
      </c>
      <c r="G3287" s="46" t="str">
        <f>IF(F3287=1,COUNTIF($F$1:F3287,1),"")</f>
        <v/>
      </c>
      <c r="H3287" s="46">
        <f t="shared" si="157"/>
        <v>0</v>
      </c>
      <c r="I3287" s="46" t="b">
        <f t="shared" si="158"/>
        <v>0</v>
      </c>
      <c r="J3287" s="46" t="str">
        <f>IF(I3287=FALSE,"",B3287&amp;"@"&amp;COUNTIFS($B$2:B3287,B3287,$I$2:I3287,TRUE))</f>
        <v/>
      </c>
    </row>
    <row r="3288" spans="1:10">
      <c r="A3288" s="6" t="s">
        <v>560</v>
      </c>
      <c r="B3288" s="6" t="s">
        <v>689</v>
      </c>
      <c r="C3288" s="6">
        <v>1</v>
      </c>
      <c r="D3288" s="6">
        <v>1</v>
      </c>
      <c r="E3288" s="46" t="str">
        <f t="shared" si="156"/>
        <v/>
      </c>
      <c r="F3288" s="81" t="str">
        <f>IF(E3288="기사임",(COUNTIF($B$2:B3288,B3288)-COUNTIFS($B$2:B3287,B3288,$E$2:E3287,"")),"")</f>
        <v/>
      </c>
      <c r="G3288" s="46" t="str">
        <f>IF(F3288=1,COUNTIF($F$1:F3288,1),"")</f>
        <v/>
      </c>
      <c r="H3288" s="46">
        <f t="shared" si="157"/>
        <v>0</v>
      </c>
      <c r="I3288" s="46" t="b">
        <f t="shared" si="158"/>
        <v>0</v>
      </c>
      <c r="J3288" s="46" t="str">
        <f>IF(I3288=FALSE,"",B3288&amp;"@"&amp;COUNTIFS($B$2:B3288,B3288,$I$2:I3288,TRUE))</f>
        <v/>
      </c>
    </row>
    <row r="3289" spans="1:10">
      <c r="A3289" s="6" t="s">
        <v>560</v>
      </c>
      <c r="B3289" s="6" t="s">
        <v>682</v>
      </c>
      <c r="C3289" s="6">
        <v>1</v>
      </c>
      <c r="D3289" s="6">
        <v>1</v>
      </c>
      <c r="E3289" s="46" t="str">
        <f t="shared" si="156"/>
        <v/>
      </c>
      <c r="F3289" s="81" t="str">
        <f>IF(E3289="기사임",(COUNTIF($B$2:B3289,B3289)-COUNTIFS($B$2:B3288,B3289,$E$2:E3288,"")),"")</f>
        <v/>
      </c>
      <c r="G3289" s="46" t="str">
        <f>IF(F3289=1,COUNTIF($F$1:F3289,1),"")</f>
        <v/>
      </c>
      <c r="H3289" s="46">
        <f t="shared" si="157"/>
        <v>0</v>
      </c>
      <c r="I3289" s="46" t="b">
        <f t="shared" si="158"/>
        <v>0</v>
      </c>
      <c r="J3289" s="46" t="str">
        <f>IF(I3289=FALSE,"",B3289&amp;"@"&amp;COUNTIFS($B$2:B3289,B3289,$I$2:I3289,TRUE))</f>
        <v/>
      </c>
    </row>
    <row r="3290" spans="1:10">
      <c r="A3290" s="6" t="s">
        <v>560</v>
      </c>
      <c r="B3290" s="6" t="s">
        <v>700</v>
      </c>
      <c r="C3290" s="6">
        <v>1</v>
      </c>
      <c r="D3290" s="6">
        <v>1</v>
      </c>
      <c r="E3290" s="46" t="str">
        <f t="shared" si="156"/>
        <v/>
      </c>
      <c r="F3290" s="81" t="str">
        <f>IF(E3290="기사임",(COUNTIF($B$2:B3290,B3290)-COUNTIFS($B$2:B3289,B3290,$E$2:E3289,"")),"")</f>
        <v/>
      </c>
      <c r="G3290" s="46" t="str">
        <f>IF(F3290=1,COUNTIF($F$1:F3290,1),"")</f>
        <v/>
      </c>
      <c r="H3290" s="46">
        <f t="shared" si="157"/>
        <v>0</v>
      </c>
      <c r="I3290" s="46" t="b">
        <f t="shared" si="158"/>
        <v>0</v>
      </c>
      <c r="J3290" s="46" t="str">
        <f>IF(I3290=FALSE,"",B3290&amp;"@"&amp;COUNTIFS($B$2:B3290,B3290,$I$2:I3290,TRUE))</f>
        <v/>
      </c>
    </row>
    <row r="3291" spans="1:10">
      <c r="A3291" s="6" t="s">
        <v>641</v>
      </c>
      <c r="B3291" s="6" t="s">
        <v>678</v>
      </c>
      <c r="C3291" s="6">
        <v>1</v>
      </c>
      <c r="D3291" s="6">
        <v>1</v>
      </c>
      <c r="E3291" s="46" t="str">
        <f t="shared" si="156"/>
        <v/>
      </c>
      <c r="F3291" s="81" t="str">
        <f>IF(E3291="기사임",(COUNTIF($B$2:B3291,B3291)-COUNTIFS($B$2:B3290,B3291,$E$2:E3290,"")),"")</f>
        <v/>
      </c>
      <c r="G3291" s="46" t="str">
        <f>IF(F3291=1,COUNTIF($F$1:F3291,1),"")</f>
        <v/>
      </c>
      <c r="H3291" s="46">
        <f t="shared" si="157"/>
        <v>0</v>
      </c>
      <c r="I3291" s="46" t="b">
        <f t="shared" si="158"/>
        <v>0</v>
      </c>
      <c r="J3291" s="46" t="str">
        <f>IF(I3291=FALSE,"",B3291&amp;"@"&amp;COUNTIFS($B$2:B3291,B3291,$I$2:I3291,TRUE))</f>
        <v/>
      </c>
    </row>
    <row r="3292" spans="1:10">
      <c r="A3292" s="6" t="s">
        <v>641</v>
      </c>
      <c r="B3292" s="6" t="s">
        <v>680</v>
      </c>
      <c r="C3292" s="6">
        <v>1</v>
      </c>
      <c r="D3292" s="6">
        <v>1</v>
      </c>
      <c r="E3292" s="46" t="str">
        <f t="shared" si="156"/>
        <v/>
      </c>
      <c r="F3292" s="81" t="str">
        <f>IF(E3292="기사임",(COUNTIF($B$2:B3292,B3292)-COUNTIFS($B$2:B3291,B3292,$E$2:E3291,"")),"")</f>
        <v/>
      </c>
      <c r="G3292" s="46" t="str">
        <f>IF(F3292=1,COUNTIF($F$1:F3292,1),"")</f>
        <v/>
      </c>
      <c r="H3292" s="46">
        <f t="shared" si="157"/>
        <v>0</v>
      </c>
      <c r="I3292" s="46" t="b">
        <f t="shared" si="158"/>
        <v>0</v>
      </c>
      <c r="J3292" s="46" t="str">
        <f>IF(I3292=FALSE,"",B3292&amp;"@"&amp;COUNTIFS($B$2:B3292,B3292,$I$2:I3292,TRUE))</f>
        <v/>
      </c>
    </row>
    <row r="3293" spans="1:10">
      <c r="A3293" s="6" t="s">
        <v>641</v>
      </c>
      <c r="B3293" s="6" t="s">
        <v>675</v>
      </c>
      <c r="C3293" s="6">
        <v>1</v>
      </c>
      <c r="D3293" s="6">
        <v>1</v>
      </c>
      <c r="E3293" s="46" t="str">
        <f t="shared" si="156"/>
        <v/>
      </c>
      <c r="F3293" s="81" t="str">
        <f>IF(E3293="기사임",(COUNTIF($B$2:B3293,B3293)-COUNTIFS($B$2:B3292,B3293,$E$2:E3292,"")),"")</f>
        <v/>
      </c>
      <c r="G3293" s="46" t="str">
        <f>IF(F3293=1,COUNTIF($F$1:F3293,1),"")</f>
        <v/>
      </c>
      <c r="H3293" s="46">
        <f t="shared" si="157"/>
        <v>1</v>
      </c>
      <c r="I3293" s="46" t="b">
        <f t="shared" si="158"/>
        <v>0</v>
      </c>
      <c r="J3293" s="46" t="str">
        <f>IF(I3293=FALSE,"",B3293&amp;"@"&amp;COUNTIFS($B$2:B3293,B3293,$I$2:I3293,TRUE))</f>
        <v/>
      </c>
    </row>
    <row r="3294" spans="1:10">
      <c r="A3294" s="6" t="s">
        <v>641</v>
      </c>
      <c r="B3294" s="6" t="s">
        <v>698</v>
      </c>
      <c r="C3294" s="6">
        <v>1</v>
      </c>
      <c r="D3294" s="6">
        <v>1</v>
      </c>
      <c r="E3294" s="46" t="str">
        <f t="shared" si="156"/>
        <v/>
      </c>
      <c r="F3294" s="81" t="str">
        <f>IF(E3294="기사임",(COUNTIF($B$2:B3294,B3294)-COUNTIFS($B$2:B3293,B3294,$E$2:E3293,"")),"")</f>
        <v/>
      </c>
      <c r="G3294" s="46" t="str">
        <f>IF(F3294=1,COUNTIF($F$1:F3294,1),"")</f>
        <v/>
      </c>
      <c r="H3294" s="46">
        <f t="shared" si="157"/>
        <v>0</v>
      </c>
      <c r="I3294" s="46" t="b">
        <f t="shared" si="158"/>
        <v>0</v>
      </c>
      <c r="J3294" s="46" t="str">
        <f>IF(I3294=FALSE,"",B3294&amp;"@"&amp;COUNTIFS($B$2:B3294,B3294,$I$2:I3294,TRUE))</f>
        <v/>
      </c>
    </row>
    <row r="3295" spans="1:10">
      <c r="A3295" s="6" t="s">
        <v>558</v>
      </c>
      <c r="B3295" s="6" t="s">
        <v>679</v>
      </c>
      <c r="C3295" s="6">
        <v>1</v>
      </c>
      <c r="D3295" s="6">
        <v>1</v>
      </c>
      <c r="E3295" s="46" t="str">
        <f t="shared" si="156"/>
        <v/>
      </c>
      <c r="F3295" s="81" t="str">
        <f>IF(E3295="기사임",(COUNTIF($B$2:B3295,B3295)-COUNTIFS($B$2:B3294,B3295,$E$2:E3294,"")),"")</f>
        <v/>
      </c>
      <c r="G3295" s="46" t="str">
        <f>IF(F3295=1,COUNTIF($F$1:F3295,1),"")</f>
        <v/>
      </c>
      <c r="H3295" s="46">
        <f t="shared" si="157"/>
        <v>0</v>
      </c>
      <c r="I3295" s="46" t="b">
        <f t="shared" si="158"/>
        <v>0</v>
      </c>
      <c r="J3295" s="46" t="str">
        <f>IF(I3295=FALSE,"",B3295&amp;"@"&amp;COUNTIFS($B$2:B3295,B3295,$I$2:I3295,TRUE))</f>
        <v/>
      </c>
    </row>
    <row r="3296" spans="1:10">
      <c r="A3296" s="6" t="s">
        <v>558</v>
      </c>
      <c r="B3296" s="6" t="s">
        <v>682</v>
      </c>
      <c r="C3296" s="6">
        <v>1</v>
      </c>
      <c r="D3296" s="6">
        <v>1</v>
      </c>
      <c r="E3296" s="46" t="str">
        <f t="shared" si="156"/>
        <v/>
      </c>
      <c r="F3296" s="81" t="str">
        <f>IF(E3296="기사임",(COUNTIF($B$2:B3296,B3296)-COUNTIFS($B$2:B3295,B3296,$E$2:E3295,"")),"")</f>
        <v/>
      </c>
      <c r="G3296" s="46" t="str">
        <f>IF(F3296=1,COUNTIF($F$1:F3296,1),"")</f>
        <v/>
      </c>
      <c r="H3296" s="46">
        <f t="shared" si="157"/>
        <v>0</v>
      </c>
      <c r="I3296" s="46" t="b">
        <f t="shared" si="158"/>
        <v>0</v>
      </c>
      <c r="J3296" s="46" t="str">
        <f>IF(I3296=FALSE,"",B3296&amp;"@"&amp;COUNTIFS($B$2:B3296,B3296,$I$2:I3296,TRUE))</f>
        <v/>
      </c>
    </row>
    <row r="3297" spans="1:10">
      <c r="A3297" s="6" t="s">
        <v>558</v>
      </c>
      <c r="B3297" s="6" t="s">
        <v>734</v>
      </c>
      <c r="C3297" s="6">
        <v>1</v>
      </c>
      <c r="D3297" s="6">
        <v>1</v>
      </c>
      <c r="E3297" s="46" t="str">
        <f t="shared" si="156"/>
        <v/>
      </c>
      <c r="F3297" s="81" t="str">
        <f>IF(E3297="기사임",(COUNTIF($B$2:B3297,B3297)-COUNTIFS($B$2:B3296,B3297,$E$2:E3296,"")),"")</f>
        <v/>
      </c>
      <c r="G3297" s="46" t="str">
        <f>IF(F3297=1,COUNTIF($F$1:F3297,1),"")</f>
        <v/>
      </c>
      <c r="H3297" s="46">
        <f t="shared" si="157"/>
        <v>0</v>
      </c>
      <c r="I3297" s="46" t="b">
        <f t="shared" si="158"/>
        <v>0</v>
      </c>
      <c r="J3297" s="46" t="str">
        <f>IF(I3297=FALSE,"",B3297&amp;"@"&amp;COUNTIFS($B$2:B3297,B3297,$I$2:I3297,TRUE))</f>
        <v/>
      </c>
    </row>
    <row r="3298" spans="1:10">
      <c r="A3298" s="6" t="s">
        <v>504</v>
      </c>
      <c r="B3298" s="6" t="s">
        <v>715</v>
      </c>
      <c r="C3298" s="6">
        <v>1</v>
      </c>
      <c r="D3298" s="6">
        <v>1</v>
      </c>
      <c r="E3298" s="46" t="str">
        <f t="shared" si="156"/>
        <v/>
      </c>
      <c r="F3298" s="81" t="str">
        <f>IF(E3298="기사임",(COUNTIF($B$2:B3298,B3298)-COUNTIFS($B$2:B3297,B3298,$E$2:E3297,"")),"")</f>
        <v/>
      </c>
      <c r="G3298" s="46" t="str">
        <f>IF(F3298=1,COUNTIF($F$1:F3298,1),"")</f>
        <v/>
      </c>
      <c r="H3298" s="46">
        <f t="shared" si="157"/>
        <v>0</v>
      </c>
      <c r="I3298" s="46" t="b">
        <f t="shared" si="158"/>
        <v>0</v>
      </c>
      <c r="J3298" s="46" t="str">
        <f>IF(I3298=FALSE,"",B3298&amp;"@"&amp;COUNTIFS($B$2:B3298,B3298,$I$2:I3298,TRUE))</f>
        <v/>
      </c>
    </row>
    <row r="3299" spans="1:10">
      <c r="A3299" s="6" t="s">
        <v>504</v>
      </c>
      <c r="B3299" s="6" t="s">
        <v>704</v>
      </c>
      <c r="C3299" s="6">
        <v>1</v>
      </c>
      <c r="D3299" s="6">
        <v>1</v>
      </c>
      <c r="E3299" s="46" t="str">
        <f t="shared" si="156"/>
        <v/>
      </c>
      <c r="F3299" s="81" t="str">
        <f>IF(E3299="기사임",(COUNTIF($B$2:B3299,B3299)-COUNTIFS($B$2:B3298,B3299,$E$2:E3298,"")),"")</f>
        <v/>
      </c>
      <c r="G3299" s="46" t="str">
        <f>IF(F3299=1,COUNTIF($F$1:F3299,1),"")</f>
        <v/>
      </c>
      <c r="H3299" s="46">
        <f t="shared" si="157"/>
        <v>0</v>
      </c>
      <c r="I3299" s="46" t="b">
        <f t="shared" si="158"/>
        <v>0</v>
      </c>
      <c r="J3299" s="46" t="str">
        <f>IF(I3299=FALSE,"",B3299&amp;"@"&amp;COUNTIFS($B$2:B3299,B3299,$I$2:I3299,TRUE))</f>
        <v/>
      </c>
    </row>
    <row r="3300" spans="1:10">
      <c r="A3300" s="6" t="s">
        <v>504</v>
      </c>
      <c r="B3300" s="6" t="s">
        <v>697</v>
      </c>
      <c r="C3300" s="6">
        <v>1</v>
      </c>
      <c r="D3300" s="6">
        <v>1</v>
      </c>
      <c r="E3300" s="46" t="str">
        <f t="shared" si="156"/>
        <v/>
      </c>
      <c r="F3300" s="81" t="str">
        <f>IF(E3300="기사임",(COUNTIF($B$2:B3300,B3300)-COUNTIFS($B$2:B3299,B3300,$E$2:E3299,"")),"")</f>
        <v/>
      </c>
      <c r="G3300" s="46" t="str">
        <f>IF(F3300=1,COUNTIF($F$1:F3300,1),"")</f>
        <v/>
      </c>
      <c r="H3300" s="46">
        <f t="shared" si="157"/>
        <v>0</v>
      </c>
      <c r="I3300" s="46" t="b">
        <f t="shared" si="158"/>
        <v>0</v>
      </c>
      <c r="J3300" s="46" t="str">
        <f>IF(I3300=FALSE,"",B3300&amp;"@"&amp;COUNTIFS($B$2:B3300,B3300,$I$2:I3300,TRUE))</f>
        <v/>
      </c>
    </row>
    <row r="3301" spans="1:10">
      <c r="A3301" s="6" t="s">
        <v>504</v>
      </c>
      <c r="B3301" s="6" t="s">
        <v>678</v>
      </c>
      <c r="C3301" s="6">
        <v>1</v>
      </c>
      <c r="D3301" s="6">
        <v>1</v>
      </c>
      <c r="E3301" s="46" t="str">
        <f t="shared" si="156"/>
        <v/>
      </c>
      <c r="F3301" s="81" t="str">
        <f>IF(E3301="기사임",(COUNTIF($B$2:B3301,B3301)-COUNTIFS($B$2:B3300,B3301,$E$2:E3300,"")),"")</f>
        <v/>
      </c>
      <c r="G3301" s="46" t="str">
        <f>IF(F3301=1,COUNTIF($F$1:F3301,1),"")</f>
        <v/>
      </c>
      <c r="H3301" s="46">
        <f t="shared" si="157"/>
        <v>0</v>
      </c>
      <c r="I3301" s="46" t="b">
        <f t="shared" si="158"/>
        <v>0</v>
      </c>
      <c r="J3301" s="46" t="str">
        <f>IF(I3301=FALSE,"",B3301&amp;"@"&amp;COUNTIFS($B$2:B3301,B3301,$I$2:I3301,TRUE))</f>
        <v/>
      </c>
    </row>
    <row r="3302" spans="1:10">
      <c r="A3302" s="6" t="s">
        <v>504</v>
      </c>
      <c r="B3302" s="6" t="s">
        <v>686</v>
      </c>
      <c r="C3302" s="6">
        <v>1</v>
      </c>
      <c r="D3302" s="6">
        <v>1</v>
      </c>
      <c r="E3302" s="46" t="str">
        <f t="shared" si="156"/>
        <v/>
      </c>
      <c r="F3302" s="81" t="str">
        <f>IF(E3302="기사임",(COUNTIF($B$2:B3302,B3302)-COUNTIFS($B$2:B3301,B3302,$E$2:E3301,"")),"")</f>
        <v/>
      </c>
      <c r="G3302" s="46" t="str">
        <f>IF(F3302=1,COUNTIF($F$1:F3302,1),"")</f>
        <v/>
      </c>
      <c r="H3302" s="46">
        <f t="shared" si="157"/>
        <v>0</v>
      </c>
      <c r="I3302" s="46" t="b">
        <f t="shared" si="158"/>
        <v>0</v>
      </c>
      <c r="J3302" s="46" t="str">
        <f>IF(I3302=FALSE,"",B3302&amp;"@"&amp;COUNTIFS($B$2:B3302,B3302,$I$2:I3302,TRUE))</f>
        <v/>
      </c>
    </row>
    <row r="3303" spans="1:10">
      <c r="A3303" s="6" t="s">
        <v>504</v>
      </c>
      <c r="B3303" s="6" t="s">
        <v>728</v>
      </c>
      <c r="C3303" s="6">
        <v>1</v>
      </c>
      <c r="D3303" s="6">
        <v>2</v>
      </c>
      <c r="E3303" s="46" t="str">
        <f t="shared" si="156"/>
        <v/>
      </c>
      <c r="F3303" s="81" t="str">
        <f>IF(E3303="기사임",(COUNTIF($B$2:B3303,B3303)-COUNTIFS($B$2:B3302,B3303,$E$2:E3302,"")),"")</f>
        <v/>
      </c>
      <c r="G3303" s="46" t="str">
        <f>IF(F3303=1,COUNTIF($F$1:F3303,1),"")</f>
        <v/>
      </c>
      <c r="H3303" s="46">
        <f t="shared" si="157"/>
        <v>0</v>
      </c>
      <c r="I3303" s="46" t="b">
        <f t="shared" si="158"/>
        <v>0</v>
      </c>
      <c r="J3303" s="46" t="str">
        <f>IF(I3303=FALSE,"",B3303&amp;"@"&amp;COUNTIFS($B$2:B3303,B3303,$I$2:I3303,TRUE))</f>
        <v/>
      </c>
    </row>
    <row r="3304" spans="1:10">
      <c r="A3304" s="6" t="s">
        <v>504</v>
      </c>
      <c r="B3304" s="6" t="s">
        <v>680</v>
      </c>
      <c r="C3304" s="6">
        <v>1</v>
      </c>
      <c r="D3304" s="6">
        <v>1</v>
      </c>
      <c r="E3304" s="46" t="str">
        <f t="shared" si="156"/>
        <v/>
      </c>
      <c r="F3304" s="81" t="str">
        <f>IF(E3304="기사임",(COUNTIF($B$2:B3304,B3304)-COUNTIFS($B$2:B3303,B3304,$E$2:E3303,"")),"")</f>
        <v/>
      </c>
      <c r="G3304" s="46" t="str">
        <f>IF(F3304=1,COUNTIF($F$1:F3304,1),"")</f>
        <v/>
      </c>
      <c r="H3304" s="46">
        <f t="shared" si="157"/>
        <v>0</v>
      </c>
      <c r="I3304" s="46" t="b">
        <f t="shared" si="158"/>
        <v>0</v>
      </c>
      <c r="J3304" s="46" t="str">
        <f>IF(I3304=FALSE,"",B3304&amp;"@"&amp;COUNTIFS($B$2:B3304,B3304,$I$2:I3304,TRUE))</f>
        <v/>
      </c>
    </row>
    <row r="3305" spans="1:10">
      <c r="A3305" s="6" t="s">
        <v>504</v>
      </c>
      <c r="B3305" s="6" t="s">
        <v>707</v>
      </c>
      <c r="C3305" s="6">
        <v>1</v>
      </c>
      <c r="D3305" s="6">
        <v>1</v>
      </c>
      <c r="E3305" s="46" t="str">
        <f t="shared" si="156"/>
        <v/>
      </c>
      <c r="F3305" s="81" t="str">
        <f>IF(E3305="기사임",(COUNTIF($B$2:B3305,B3305)-COUNTIFS($B$2:B3304,B3305,$E$2:E3304,"")),"")</f>
        <v/>
      </c>
      <c r="G3305" s="46" t="str">
        <f>IF(F3305=1,COUNTIF($F$1:F3305,1),"")</f>
        <v/>
      </c>
      <c r="H3305" s="46">
        <f t="shared" si="157"/>
        <v>0</v>
      </c>
      <c r="I3305" s="46" t="b">
        <f t="shared" si="158"/>
        <v>0</v>
      </c>
      <c r="J3305" s="46" t="str">
        <f>IF(I3305=FALSE,"",B3305&amp;"@"&amp;COUNTIFS($B$2:B3305,B3305,$I$2:I3305,TRUE))</f>
        <v/>
      </c>
    </row>
    <row r="3306" spans="1:10">
      <c r="A3306" s="6" t="s">
        <v>510</v>
      </c>
      <c r="B3306" s="6" t="s">
        <v>679</v>
      </c>
      <c r="C3306" s="6">
        <v>1</v>
      </c>
      <c r="D3306" s="6">
        <v>1</v>
      </c>
      <c r="E3306" s="46" t="str">
        <f t="shared" si="156"/>
        <v/>
      </c>
      <c r="F3306" s="81" t="str">
        <f>IF(E3306="기사임",(COUNTIF($B$2:B3306,B3306)-COUNTIFS($B$2:B3305,B3306,$E$2:E3305,"")),"")</f>
        <v/>
      </c>
      <c r="G3306" s="46" t="str">
        <f>IF(F3306=1,COUNTIF($F$1:F3306,1),"")</f>
        <v/>
      </c>
      <c r="H3306" s="46">
        <f t="shared" si="157"/>
        <v>0</v>
      </c>
      <c r="I3306" s="46" t="b">
        <f t="shared" si="158"/>
        <v>0</v>
      </c>
      <c r="J3306" s="46" t="str">
        <f>IF(I3306=FALSE,"",B3306&amp;"@"&amp;COUNTIFS($B$2:B3306,B3306,$I$2:I3306,TRUE))</f>
        <v/>
      </c>
    </row>
    <row r="3307" spans="1:10">
      <c r="A3307" s="6" t="s">
        <v>510</v>
      </c>
      <c r="B3307" s="6" t="s">
        <v>682</v>
      </c>
      <c r="C3307" s="6">
        <v>1</v>
      </c>
      <c r="D3307" s="6">
        <v>1</v>
      </c>
      <c r="E3307" s="46" t="str">
        <f t="shared" si="156"/>
        <v/>
      </c>
      <c r="F3307" s="81" t="str">
        <f>IF(E3307="기사임",(COUNTIF($B$2:B3307,B3307)-COUNTIFS($B$2:B3306,B3307,$E$2:E3306,"")),"")</f>
        <v/>
      </c>
      <c r="G3307" s="46" t="str">
        <f>IF(F3307=1,COUNTIF($F$1:F3307,1),"")</f>
        <v/>
      </c>
      <c r="H3307" s="46">
        <f t="shared" si="157"/>
        <v>0</v>
      </c>
      <c r="I3307" s="46" t="b">
        <f t="shared" si="158"/>
        <v>0</v>
      </c>
      <c r="J3307" s="46" t="str">
        <f>IF(I3307=FALSE,"",B3307&amp;"@"&amp;COUNTIFS($B$2:B3307,B3307,$I$2:I3307,TRUE))</f>
        <v/>
      </c>
    </row>
    <row r="3308" spans="1:10">
      <c r="A3308" s="6" t="s">
        <v>510</v>
      </c>
      <c r="B3308" s="6" t="s">
        <v>700</v>
      </c>
      <c r="C3308" s="6">
        <v>1</v>
      </c>
      <c r="D3308" s="6">
        <v>1</v>
      </c>
      <c r="E3308" s="46" t="str">
        <f t="shared" si="156"/>
        <v/>
      </c>
      <c r="F3308" s="81" t="str">
        <f>IF(E3308="기사임",(COUNTIF($B$2:B3308,B3308)-COUNTIFS($B$2:B3307,B3308,$E$2:E3307,"")),"")</f>
        <v/>
      </c>
      <c r="G3308" s="46" t="str">
        <f>IF(F3308=1,COUNTIF($F$1:F3308,1),"")</f>
        <v/>
      </c>
      <c r="H3308" s="46">
        <f t="shared" si="157"/>
        <v>0</v>
      </c>
      <c r="I3308" s="46" t="b">
        <f t="shared" si="158"/>
        <v>0</v>
      </c>
      <c r="J3308" s="46" t="str">
        <f>IF(I3308=FALSE,"",B3308&amp;"@"&amp;COUNTIFS($B$2:B3308,B3308,$I$2:I3308,TRUE))</f>
        <v/>
      </c>
    </row>
    <row r="3309" spans="1:10">
      <c r="A3309" s="6" t="s">
        <v>510</v>
      </c>
      <c r="B3309" s="6" t="s">
        <v>718</v>
      </c>
      <c r="C3309" s="6">
        <v>1</v>
      </c>
      <c r="D3309" s="6">
        <v>1</v>
      </c>
      <c r="E3309" s="46" t="str">
        <f t="shared" si="156"/>
        <v/>
      </c>
      <c r="F3309" s="81" t="str">
        <f>IF(E3309="기사임",(COUNTIF($B$2:B3309,B3309)-COUNTIFS($B$2:B3308,B3309,$E$2:E3308,"")),"")</f>
        <v/>
      </c>
      <c r="G3309" s="46" t="str">
        <f>IF(F3309=1,COUNTIF($F$1:F3309,1),"")</f>
        <v/>
      </c>
      <c r="H3309" s="46">
        <f t="shared" si="157"/>
        <v>0</v>
      </c>
      <c r="I3309" s="46" t="b">
        <f t="shared" si="158"/>
        <v>0</v>
      </c>
      <c r="J3309" s="46" t="str">
        <f>IF(I3309=FALSE,"",B3309&amp;"@"&amp;COUNTIFS($B$2:B3309,B3309,$I$2:I3309,TRUE))</f>
        <v/>
      </c>
    </row>
    <row r="3310" spans="1:10">
      <c r="A3310" s="6" t="s">
        <v>510</v>
      </c>
      <c r="B3310" s="6" t="s">
        <v>695</v>
      </c>
      <c r="C3310" s="6">
        <v>1</v>
      </c>
      <c r="D3310" s="6">
        <v>1</v>
      </c>
      <c r="E3310" s="46" t="str">
        <f t="shared" si="156"/>
        <v/>
      </c>
      <c r="F3310" s="81" t="str">
        <f>IF(E3310="기사임",(COUNTIF($B$2:B3310,B3310)-COUNTIFS($B$2:B3309,B3310,$E$2:E3309,"")),"")</f>
        <v/>
      </c>
      <c r="G3310" s="46" t="str">
        <f>IF(F3310=1,COUNTIF($F$1:F3310,1),"")</f>
        <v/>
      </c>
      <c r="H3310" s="46">
        <f t="shared" si="157"/>
        <v>0</v>
      </c>
      <c r="I3310" s="46" t="b">
        <f t="shared" si="158"/>
        <v>0</v>
      </c>
      <c r="J3310" s="46" t="str">
        <f>IF(I3310=FALSE,"",B3310&amp;"@"&amp;COUNTIFS($B$2:B3310,B3310,$I$2:I3310,TRUE))</f>
        <v/>
      </c>
    </row>
    <row r="3311" spans="1:10">
      <c r="A3311" s="6" t="s">
        <v>568</v>
      </c>
      <c r="B3311" s="6" t="s">
        <v>677</v>
      </c>
      <c r="C3311" s="6">
        <v>1</v>
      </c>
      <c r="D3311" s="6">
        <v>1</v>
      </c>
      <c r="E3311" s="46" t="str">
        <f t="shared" si="156"/>
        <v/>
      </c>
      <c r="F3311" s="81" t="str">
        <f>IF(E3311="기사임",(COUNTIF($B$2:B3311,B3311)-COUNTIFS($B$2:B3310,B3311,$E$2:E3310,"")),"")</f>
        <v/>
      </c>
      <c r="G3311" s="46" t="str">
        <f>IF(F3311=1,COUNTIF($F$1:F3311,1),"")</f>
        <v/>
      </c>
      <c r="H3311" s="46">
        <f t="shared" si="157"/>
        <v>0</v>
      </c>
      <c r="I3311" s="46" t="b">
        <f t="shared" si="158"/>
        <v>0</v>
      </c>
      <c r="J3311" s="46" t="str">
        <f>IF(I3311=FALSE,"",B3311&amp;"@"&amp;COUNTIFS($B$2:B3311,B3311,$I$2:I3311,TRUE))</f>
        <v/>
      </c>
    </row>
    <row r="3312" spans="1:10">
      <c r="A3312" s="6" t="s">
        <v>568</v>
      </c>
      <c r="B3312" s="6" t="s">
        <v>687</v>
      </c>
      <c r="C3312" s="6">
        <v>1</v>
      </c>
      <c r="D3312" s="6">
        <v>1</v>
      </c>
      <c r="E3312" s="46" t="str">
        <f t="shared" si="156"/>
        <v/>
      </c>
      <c r="F3312" s="81" t="str">
        <f>IF(E3312="기사임",(COUNTIF($B$2:B3312,B3312)-COUNTIFS($B$2:B3311,B3312,$E$2:E3311,"")),"")</f>
        <v/>
      </c>
      <c r="G3312" s="46" t="str">
        <f>IF(F3312=1,COUNTIF($F$1:F3312,1),"")</f>
        <v/>
      </c>
      <c r="H3312" s="46">
        <f t="shared" si="157"/>
        <v>0</v>
      </c>
      <c r="I3312" s="46" t="b">
        <f t="shared" si="158"/>
        <v>0</v>
      </c>
      <c r="J3312" s="46" t="str">
        <f>IF(I3312=FALSE,"",B3312&amp;"@"&amp;COUNTIFS($B$2:B3312,B3312,$I$2:I3312,TRUE))</f>
        <v/>
      </c>
    </row>
    <row r="3313" spans="1:10">
      <c r="A3313" s="6" t="s">
        <v>568</v>
      </c>
      <c r="B3313" s="6" t="s">
        <v>694</v>
      </c>
      <c r="C3313" s="6">
        <v>1</v>
      </c>
      <c r="D3313" s="6">
        <v>1</v>
      </c>
      <c r="E3313" s="46" t="str">
        <f t="shared" si="156"/>
        <v/>
      </c>
      <c r="F3313" s="81" t="str">
        <f>IF(E3313="기사임",(COUNTIF($B$2:B3313,B3313)-COUNTIFS($B$2:B3312,B3313,$E$2:E3312,"")),"")</f>
        <v/>
      </c>
      <c r="G3313" s="46" t="str">
        <f>IF(F3313=1,COUNTIF($F$1:F3313,1),"")</f>
        <v/>
      </c>
      <c r="H3313" s="46">
        <f t="shared" si="157"/>
        <v>1</v>
      </c>
      <c r="I3313" s="46" t="b">
        <f t="shared" si="158"/>
        <v>0</v>
      </c>
      <c r="J3313" s="46" t="str">
        <f>IF(I3313=FALSE,"",B3313&amp;"@"&amp;COUNTIFS($B$2:B3313,B3313,$I$2:I3313,TRUE))</f>
        <v/>
      </c>
    </row>
    <row r="3314" spans="1:10">
      <c r="A3314" s="6" t="s">
        <v>1440</v>
      </c>
      <c r="B3314" s="6" t="s">
        <v>685</v>
      </c>
      <c r="C3314" s="6">
        <v>1</v>
      </c>
      <c r="D3314" s="6">
        <v>1</v>
      </c>
      <c r="E3314" s="46" t="str">
        <f t="shared" si="156"/>
        <v/>
      </c>
      <c r="F3314" s="81" t="str">
        <f>IF(E3314="기사임",(COUNTIF($B$2:B3314,B3314)-COUNTIFS($B$2:B3313,B3314,$E$2:E3313,"")),"")</f>
        <v/>
      </c>
      <c r="G3314" s="46" t="str">
        <f>IF(F3314=1,COUNTIF($F$1:F3314,1),"")</f>
        <v/>
      </c>
      <c r="H3314" s="46">
        <f t="shared" si="157"/>
        <v>0</v>
      </c>
      <c r="I3314" s="46" t="b">
        <f t="shared" si="158"/>
        <v>0</v>
      </c>
      <c r="J3314" s="46" t="str">
        <f>IF(I3314=FALSE,"",B3314&amp;"@"&amp;COUNTIFS($B$2:B3314,B3314,$I$2:I3314,TRUE))</f>
        <v/>
      </c>
    </row>
    <row r="3315" spans="1:10">
      <c r="A3315" s="6" t="s">
        <v>1440</v>
      </c>
      <c r="B3315" s="6" t="s">
        <v>679</v>
      </c>
      <c r="C3315" s="6">
        <v>1</v>
      </c>
      <c r="D3315" s="6">
        <v>1</v>
      </c>
      <c r="E3315" s="46" t="str">
        <f t="shared" si="156"/>
        <v/>
      </c>
      <c r="F3315" s="81" t="str">
        <f>IF(E3315="기사임",(COUNTIF($B$2:B3315,B3315)-COUNTIFS($B$2:B3314,B3315,$E$2:E3314,"")),"")</f>
        <v/>
      </c>
      <c r="G3315" s="46" t="str">
        <f>IF(F3315=1,COUNTIF($F$1:F3315,1),"")</f>
        <v/>
      </c>
      <c r="H3315" s="46">
        <f t="shared" si="157"/>
        <v>0</v>
      </c>
      <c r="I3315" s="46" t="b">
        <f t="shared" si="158"/>
        <v>0</v>
      </c>
      <c r="J3315" s="46" t="str">
        <f>IF(I3315=FALSE,"",B3315&amp;"@"&amp;COUNTIFS($B$2:B3315,B3315,$I$2:I3315,TRUE))</f>
        <v/>
      </c>
    </row>
    <row r="3316" spans="1:10">
      <c r="A3316" s="6" t="s">
        <v>1440</v>
      </c>
      <c r="B3316" s="6" t="s">
        <v>688</v>
      </c>
      <c r="C3316" s="6">
        <v>1</v>
      </c>
      <c r="D3316" s="6">
        <v>1</v>
      </c>
      <c r="E3316" s="46" t="str">
        <f t="shared" si="156"/>
        <v/>
      </c>
      <c r="F3316" s="81" t="str">
        <f>IF(E3316="기사임",(COUNTIF($B$2:B3316,B3316)-COUNTIFS($B$2:B3315,B3316,$E$2:E3315,"")),"")</f>
        <v/>
      </c>
      <c r="G3316" s="46" t="str">
        <f>IF(F3316=1,COUNTIF($F$1:F3316,1),"")</f>
        <v/>
      </c>
      <c r="H3316" s="46">
        <f t="shared" si="157"/>
        <v>0</v>
      </c>
      <c r="I3316" s="46" t="b">
        <f t="shared" si="158"/>
        <v>0</v>
      </c>
      <c r="J3316" s="46" t="str">
        <f>IF(I3316=FALSE,"",B3316&amp;"@"&amp;COUNTIFS($B$2:B3316,B3316,$I$2:I3316,TRUE))</f>
        <v/>
      </c>
    </row>
    <row r="3317" spans="1:10">
      <c r="A3317" s="6" t="s">
        <v>1440</v>
      </c>
      <c r="B3317" s="6" t="s">
        <v>675</v>
      </c>
      <c r="C3317" s="6">
        <v>1</v>
      </c>
      <c r="D3317" s="6">
        <v>2</v>
      </c>
      <c r="E3317" s="46" t="str">
        <f t="shared" si="156"/>
        <v/>
      </c>
      <c r="F3317" s="81" t="str">
        <f>IF(E3317="기사임",(COUNTIF($B$2:B3317,B3317)-COUNTIFS($B$2:B3316,B3317,$E$2:E3316,"")),"")</f>
        <v/>
      </c>
      <c r="G3317" s="46" t="str">
        <f>IF(F3317=1,COUNTIF($F$1:F3317,1),"")</f>
        <v/>
      </c>
      <c r="H3317" s="46">
        <f t="shared" si="157"/>
        <v>1</v>
      </c>
      <c r="I3317" s="46" t="b">
        <f t="shared" si="158"/>
        <v>0</v>
      </c>
      <c r="J3317" s="46" t="str">
        <f>IF(I3317=FALSE,"",B3317&amp;"@"&amp;COUNTIFS($B$2:B3317,B3317,$I$2:I3317,TRUE))</f>
        <v/>
      </c>
    </row>
    <row r="3318" spans="1:10">
      <c r="A3318" s="6" t="s">
        <v>1440</v>
      </c>
      <c r="B3318" s="6" t="s">
        <v>690</v>
      </c>
      <c r="C3318" s="6">
        <v>1</v>
      </c>
      <c r="D3318" s="6">
        <v>1</v>
      </c>
      <c r="E3318" s="46" t="str">
        <f t="shared" si="156"/>
        <v/>
      </c>
      <c r="F3318" s="81" t="str">
        <f>IF(E3318="기사임",(COUNTIF($B$2:B3318,B3318)-COUNTIFS($B$2:B3317,B3318,$E$2:E3317,"")),"")</f>
        <v/>
      </c>
      <c r="G3318" s="46" t="str">
        <f>IF(F3318=1,COUNTIF($F$1:F3318,1),"")</f>
        <v/>
      </c>
      <c r="H3318" s="46">
        <f t="shared" si="157"/>
        <v>0</v>
      </c>
      <c r="I3318" s="46" t="b">
        <f t="shared" si="158"/>
        <v>0</v>
      </c>
      <c r="J3318" s="46" t="str">
        <f>IF(I3318=FALSE,"",B3318&amp;"@"&amp;COUNTIFS($B$2:B3318,B3318,$I$2:I3318,TRUE))</f>
        <v/>
      </c>
    </row>
    <row r="3319" spans="1:10">
      <c r="A3319" s="6" t="s">
        <v>491</v>
      </c>
      <c r="B3319" s="6" t="s">
        <v>721</v>
      </c>
      <c r="C3319" s="6">
        <v>1</v>
      </c>
      <c r="D3319" s="6">
        <v>1</v>
      </c>
      <c r="E3319" s="46" t="str">
        <f t="shared" si="156"/>
        <v/>
      </c>
      <c r="F3319" s="81" t="str">
        <f>IF(E3319="기사임",(COUNTIF($B$2:B3319,B3319)-COUNTIFS($B$2:B3318,B3319,$E$2:E3318,"")),"")</f>
        <v/>
      </c>
      <c r="G3319" s="46" t="str">
        <f>IF(F3319=1,COUNTIF($F$1:F3319,1),"")</f>
        <v/>
      </c>
      <c r="H3319" s="46">
        <f t="shared" si="157"/>
        <v>0</v>
      </c>
      <c r="I3319" s="46" t="b">
        <f t="shared" si="158"/>
        <v>0</v>
      </c>
      <c r="J3319" s="46" t="str">
        <f>IF(I3319=FALSE,"",B3319&amp;"@"&amp;COUNTIFS($B$2:B3319,B3319,$I$2:I3319,TRUE))</f>
        <v/>
      </c>
    </row>
    <row r="3320" spans="1:10">
      <c r="A3320" s="6" t="s">
        <v>491</v>
      </c>
      <c r="B3320" s="6" t="s">
        <v>692</v>
      </c>
      <c r="C3320" s="6">
        <v>1</v>
      </c>
      <c r="D3320" s="6">
        <v>1</v>
      </c>
      <c r="E3320" s="46" t="str">
        <f t="shared" si="156"/>
        <v/>
      </c>
      <c r="F3320" s="81" t="str">
        <f>IF(E3320="기사임",(COUNTIF($B$2:B3320,B3320)-COUNTIFS($B$2:B3319,B3320,$E$2:E3319,"")),"")</f>
        <v/>
      </c>
      <c r="G3320" s="46" t="str">
        <f>IF(F3320=1,COUNTIF($F$1:F3320,1),"")</f>
        <v/>
      </c>
      <c r="H3320" s="46">
        <f t="shared" si="157"/>
        <v>0</v>
      </c>
      <c r="I3320" s="46" t="b">
        <f t="shared" si="158"/>
        <v>0</v>
      </c>
      <c r="J3320" s="46" t="str">
        <f>IF(I3320=FALSE,"",B3320&amp;"@"&amp;COUNTIFS($B$2:B3320,B3320,$I$2:I3320,TRUE))</f>
        <v/>
      </c>
    </row>
    <row r="3321" spans="1:10">
      <c r="A3321" s="6" t="s">
        <v>491</v>
      </c>
      <c r="B3321" s="6" t="s">
        <v>1272</v>
      </c>
      <c r="C3321" s="6">
        <v>1</v>
      </c>
      <c r="D3321" s="6">
        <v>1</v>
      </c>
      <c r="E3321" s="46" t="str">
        <f t="shared" si="156"/>
        <v/>
      </c>
      <c r="F3321" s="81" t="str">
        <f>IF(E3321="기사임",(COUNTIF($B$2:B3321,B3321)-COUNTIFS($B$2:B3320,B3321,$E$2:E3320,"")),"")</f>
        <v/>
      </c>
      <c r="G3321" s="46" t="str">
        <f>IF(F3321=1,COUNTIF($F$1:F3321,1),"")</f>
        <v/>
      </c>
      <c r="H3321" s="46">
        <f t="shared" si="157"/>
        <v>0</v>
      </c>
      <c r="I3321" s="46" t="b">
        <f t="shared" si="158"/>
        <v>0</v>
      </c>
      <c r="J3321" s="46" t="str">
        <f>IF(I3321=FALSE,"",B3321&amp;"@"&amp;COUNTIFS($B$2:B3321,B3321,$I$2:I3321,TRUE))</f>
        <v/>
      </c>
    </row>
    <row r="3322" spans="1:10">
      <c r="A3322" s="6" t="s">
        <v>478</v>
      </c>
      <c r="B3322" s="6" t="s">
        <v>683</v>
      </c>
      <c r="C3322" s="6">
        <v>1</v>
      </c>
      <c r="D3322" s="6">
        <v>1</v>
      </c>
      <c r="E3322" s="46" t="str">
        <f t="shared" si="156"/>
        <v/>
      </c>
      <c r="F3322" s="81" t="str">
        <f>IF(E3322="기사임",(COUNTIF($B$2:B3322,B3322)-COUNTIFS($B$2:B3321,B3322,$E$2:E3321,"")),"")</f>
        <v/>
      </c>
      <c r="G3322" s="46" t="str">
        <f>IF(F3322=1,COUNTIF($F$1:F3322,1),"")</f>
        <v/>
      </c>
      <c r="H3322" s="46">
        <f t="shared" si="157"/>
        <v>0</v>
      </c>
      <c r="I3322" s="46" t="b">
        <f t="shared" si="158"/>
        <v>0</v>
      </c>
      <c r="J3322" s="46" t="str">
        <f>IF(I3322=FALSE,"",B3322&amp;"@"&amp;COUNTIFS($B$2:B3322,B3322,$I$2:I3322,TRUE))</f>
        <v/>
      </c>
    </row>
    <row r="3323" spans="1:10">
      <c r="A3323" s="6" t="s">
        <v>478</v>
      </c>
      <c r="B3323" s="6" t="s">
        <v>689</v>
      </c>
      <c r="C3323" s="6">
        <v>1</v>
      </c>
      <c r="D3323" s="6">
        <v>1</v>
      </c>
      <c r="E3323" s="46" t="str">
        <f t="shared" si="156"/>
        <v/>
      </c>
      <c r="F3323" s="81" t="str">
        <f>IF(E3323="기사임",(COUNTIF($B$2:B3323,B3323)-COUNTIFS($B$2:B3322,B3323,$E$2:E3322,"")),"")</f>
        <v/>
      </c>
      <c r="G3323" s="46" t="str">
        <f>IF(F3323=1,COUNTIF($F$1:F3323,1),"")</f>
        <v/>
      </c>
      <c r="H3323" s="46">
        <f t="shared" si="157"/>
        <v>0</v>
      </c>
      <c r="I3323" s="46" t="b">
        <f t="shared" si="158"/>
        <v>0</v>
      </c>
      <c r="J3323" s="46" t="str">
        <f>IF(I3323=FALSE,"",B3323&amp;"@"&amp;COUNTIFS($B$2:B3323,B3323,$I$2:I3323,TRUE))</f>
        <v/>
      </c>
    </row>
    <row r="3324" spans="1:10">
      <c r="A3324" s="6" t="s">
        <v>478</v>
      </c>
      <c r="B3324" s="6" t="s">
        <v>693</v>
      </c>
      <c r="C3324" s="6">
        <v>1</v>
      </c>
      <c r="D3324" s="6">
        <v>1</v>
      </c>
      <c r="E3324" s="46" t="str">
        <f t="shared" si="156"/>
        <v/>
      </c>
      <c r="F3324" s="81" t="str">
        <f>IF(E3324="기사임",(COUNTIF($B$2:B3324,B3324)-COUNTIFS($B$2:B3323,B3324,$E$2:E3323,"")),"")</f>
        <v/>
      </c>
      <c r="G3324" s="46" t="str">
        <f>IF(F3324=1,COUNTIF($F$1:F3324,1),"")</f>
        <v/>
      </c>
      <c r="H3324" s="46">
        <f t="shared" si="157"/>
        <v>0</v>
      </c>
      <c r="I3324" s="46" t="b">
        <f t="shared" si="158"/>
        <v>0</v>
      </c>
      <c r="J3324" s="46" t="str">
        <f>IF(I3324=FALSE,"",B3324&amp;"@"&amp;COUNTIFS($B$2:B3324,B3324,$I$2:I3324,TRUE))</f>
        <v/>
      </c>
    </row>
    <row r="3325" spans="1:10">
      <c r="A3325" s="6" t="s">
        <v>478</v>
      </c>
      <c r="B3325" s="6" t="s">
        <v>686</v>
      </c>
      <c r="C3325" s="6">
        <v>1</v>
      </c>
      <c r="D3325" s="6">
        <v>1</v>
      </c>
      <c r="E3325" s="46" t="str">
        <f t="shared" si="156"/>
        <v/>
      </c>
      <c r="F3325" s="81" t="str">
        <f>IF(E3325="기사임",(COUNTIF($B$2:B3325,B3325)-COUNTIFS($B$2:B3324,B3325,$E$2:E3324,"")),"")</f>
        <v/>
      </c>
      <c r="G3325" s="46" t="str">
        <f>IF(F3325=1,COUNTIF($F$1:F3325,1),"")</f>
        <v/>
      </c>
      <c r="H3325" s="46">
        <f t="shared" si="157"/>
        <v>0</v>
      </c>
      <c r="I3325" s="46" t="b">
        <f t="shared" si="158"/>
        <v>0</v>
      </c>
      <c r="J3325" s="46" t="str">
        <f>IF(I3325=FALSE,"",B3325&amp;"@"&amp;COUNTIFS($B$2:B3325,B3325,$I$2:I3325,TRUE))</f>
        <v/>
      </c>
    </row>
    <row r="3326" spans="1:10">
      <c r="A3326" s="6" t="s">
        <v>1441</v>
      </c>
      <c r="B3326" s="6" t="s">
        <v>683</v>
      </c>
      <c r="C3326" s="6">
        <v>1</v>
      </c>
      <c r="D3326" s="6">
        <v>1</v>
      </c>
      <c r="E3326" s="46" t="str">
        <f t="shared" si="156"/>
        <v/>
      </c>
      <c r="F3326" s="81" t="str">
        <f>IF(E3326="기사임",(COUNTIF($B$2:B3326,B3326)-COUNTIFS($B$2:B3325,B3326,$E$2:E3325,"")),"")</f>
        <v/>
      </c>
      <c r="G3326" s="46" t="str">
        <f>IF(F3326=1,COUNTIF($F$1:F3326,1),"")</f>
        <v/>
      </c>
      <c r="H3326" s="46">
        <f t="shared" si="157"/>
        <v>0</v>
      </c>
      <c r="I3326" s="46" t="b">
        <f t="shared" si="158"/>
        <v>0</v>
      </c>
      <c r="J3326" s="46" t="str">
        <f>IF(I3326=FALSE,"",B3326&amp;"@"&amp;COUNTIFS($B$2:B3326,B3326,$I$2:I3326,TRUE))</f>
        <v/>
      </c>
    </row>
    <row r="3327" spans="1:10">
      <c r="A3327" s="6" t="s">
        <v>1441</v>
      </c>
      <c r="B3327" s="6" t="s">
        <v>677</v>
      </c>
      <c r="C3327" s="6">
        <v>1</v>
      </c>
      <c r="D3327" s="6">
        <v>1</v>
      </c>
      <c r="E3327" s="46" t="str">
        <f t="shared" si="156"/>
        <v/>
      </c>
      <c r="F3327" s="81" t="str">
        <f>IF(E3327="기사임",(COUNTIF($B$2:B3327,B3327)-COUNTIFS($B$2:B3326,B3327,$E$2:E3326,"")),"")</f>
        <v/>
      </c>
      <c r="G3327" s="46" t="str">
        <f>IF(F3327=1,COUNTIF($F$1:F3327,1),"")</f>
        <v/>
      </c>
      <c r="H3327" s="46">
        <f t="shared" si="157"/>
        <v>0</v>
      </c>
      <c r="I3327" s="46" t="b">
        <f t="shared" si="158"/>
        <v>0</v>
      </c>
      <c r="J3327" s="46" t="str">
        <f>IF(I3327=FALSE,"",B3327&amp;"@"&amp;COUNTIFS($B$2:B3327,B3327,$I$2:I3327,TRUE))</f>
        <v/>
      </c>
    </row>
    <row r="3328" spans="1:10">
      <c r="A3328" s="6" t="s">
        <v>1441</v>
      </c>
      <c r="B3328" s="6" t="s">
        <v>682</v>
      </c>
      <c r="C3328" s="6">
        <v>1</v>
      </c>
      <c r="D3328" s="6">
        <v>1</v>
      </c>
      <c r="E3328" s="46" t="str">
        <f t="shared" si="156"/>
        <v/>
      </c>
      <c r="F3328" s="81" t="str">
        <f>IF(E3328="기사임",(COUNTIF($B$2:B3328,B3328)-COUNTIFS($B$2:B3327,B3328,$E$2:E3327,"")),"")</f>
        <v/>
      </c>
      <c r="G3328" s="46" t="str">
        <f>IF(F3328=1,COUNTIF($F$1:F3328,1),"")</f>
        <v/>
      </c>
      <c r="H3328" s="46">
        <f t="shared" si="157"/>
        <v>0</v>
      </c>
      <c r="I3328" s="46" t="b">
        <f t="shared" si="158"/>
        <v>0</v>
      </c>
      <c r="J3328" s="46" t="str">
        <f>IF(I3328=FALSE,"",B3328&amp;"@"&amp;COUNTIFS($B$2:B3328,B3328,$I$2:I3328,TRUE))</f>
        <v/>
      </c>
    </row>
    <row r="3329" spans="1:10">
      <c r="A3329" s="6" t="s">
        <v>1441</v>
      </c>
      <c r="B3329" s="6" t="s">
        <v>1696</v>
      </c>
      <c r="C3329" s="6">
        <v>1</v>
      </c>
      <c r="D3329" s="6">
        <v>1</v>
      </c>
      <c r="E3329" s="46" t="str">
        <f t="shared" si="156"/>
        <v/>
      </c>
      <c r="F3329" s="81" t="str">
        <f>IF(E3329="기사임",(COUNTIF($B$2:B3329,B3329)-COUNTIFS($B$2:B3328,B3329,$E$2:E3328,"")),"")</f>
        <v/>
      </c>
      <c r="G3329" s="46" t="str">
        <f>IF(F3329=1,COUNTIF($F$1:F3329,1),"")</f>
        <v/>
      </c>
      <c r="H3329" s="46">
        <f t="shared" si="157"/>
        <v>0</v>
      </c>
      <c r="I3329" s="46" t="b">
        <f t="shared" si="158"/>
        <v>0</v>
      </c>
      <c r="J3329" s="46" t="str">
        <f>IF(I3329=FALSE,"",B3329&amp;"@"&amp;COUNTIFS($B$2:B3329,B3329,$I$2:I3329,TRUE))</f>
        <v/>
      </c>
    </row>
    <row r="3330" spans="1:10">
      <c r="A3330" s="6" t="s">
        <v>1441</v>
      </c>
      <c r="B3330" s="6" t="s">
        <v>675</v>
      </c>
      <c r="C3330" s="6">
        <v>1</v>
      </c>
      <c r="D3330" s="6">
        <v>1</v>
      </c>
      <c r="E3330" s="46" t="str">
        <f t="shared" ref="E3330:E3393" si="159">IF(AND(LEFT(A3330,17)="/global/archives/",ISNUMBER(_xlfn.NUMBERVALUE(MID(A3330,18,1))),ISERROR(FIND("ckattempt",A3330)),ISERROR(FIND("preview",A3330))),"기사임","")</f>
        <v/>
      </c>
      <c r="F3330" s="81" t="str">
        <f>IF(E3330="기사임",(COUNTIF($B$2:B3330,B3330)-COUNTIFS($B$2:B3329,B3330,$E$2:E3329,"")),"")</f>
        <v/>
      </c>
      <c r="G3330" s="46" t="str">
        <f>IF(F3330=1,COUNTIF($F$1:F3330,1),"")</f>
        <v/>
      </c>
      <c r="H3330" s="46">
        <f t="shared" ref="H3330:H3393" si="160">COUNTIF($L$2:$L$4,B3330)</f>
        <v>1</v>
      </c>
      <c r="I3330" s="46" t="b">
        <f t="shared" si="158"/>
        <v>0</v>
      </c>
      <c r="J3330" s="46" t="str">
        <f>IF(I3330=FALSE,"",B3330&amp;"@"&amp;COUNTIFS($B$2:B3330,B3330,$I$2:I3330,TRUE))</f>
        <v/>
      </c>
    </row>
    <row r="3331" spans="1:10">
      <c r="A3331" s="6" t="s">
        <v>1441</v>
      </c>
      <c r="B3331" s="6" t="s">
        <v>690</v>
      </c>
      <c r="C3331" s="6">
        <v>1</v>
      </c>
      <c r="D3331" s="6">
        <v>2</v>
      </c>
      <c r="E3331" s="46" t="str">
        <f t="shared" si="159"/>
        <v/>
      </c>
      <c r="F3331" s="81" t="str">
        <f>IF(E3331="기사임",(COUNTIF($B$2:B3331,B3331)-COUNTIFS($B$2:B3330,B3331,$E$2:E3330,"")),"")</f>
        <v/>
      </c>
      <c r="G3331" s="46" t="str">
        <f>IF(F3331=1,COUNTIF($F$1:F3331,1),"")</f>
        <v/>
      </c>
      <c r="H3331" s="46">
        <f t="shared" si="160"/>
        <v>0</v>
      </c>
      <c r="I3331" s="46" t="b">
        <f t="shared" ref="I3331:I3394" si="161">AND(H3331=1,F3331&gt;=1,F3331&lt;&gt;"")</f>
        <v>0</v>
      </c>
      <c r="J3331" s="46" t="str">
        <f>IF(I3331=FALSE,"",B3331&amp;"@"&amp;COUNTIFS($B$2:B3331,B3331,$I$2:I3331,TRUE))</f>
        <v/>
      </c>
    </row>
    <row r="3332" spans="1:10">
      <c r="A3332" s="6" t="s">
        <v>476</v>
      </c>
      <c r="B3332" s="6" t="s">
        <v>692</v>
      </c>
      <c r="C3332" s="6">
        <v>1</v>
      </c>
      <c r="D3332" s="6">
        <v>1</v>
      </c>
      <c r="E3332" s="46" t="str">
        <f t="shared" si="159"/>
        <v/>
      </c>
      <c r="F3332" s="81" t="str">
        <f>IF(E3332="기사임",(COUNTIF($B$2:B3332,B3332)-COUNTIFS($B$2:B3331,B3332,$E$2:E3331,"")),"")</f>
        <v/>
      </c>
      <c r="G3332" s="46" t="str">
        <f>IF(F3332=1,COUNTIF($F$1:F3332,1),"")</f>
        <v/>
      </c>
      <c r="H3332" s="46">
        <f t="shared" si="160"/>
        <v>0</v>
      </c>
      <c r="I3332" s="46" t="b">
        <f t="shared" si="161"/>
        <v>0</v>
      </c>
      <c r="J3332" s="46" t="str">
        <f>IF(I3332=FALSE,"",B3332&amp;"@"&amp;COUNTIFS($B$2:B3332,B3332,$I$2:I3332,TRUE))</f>
        <v/>
      </c>
    </row>
    <row r="3333" spans="1:10">
      <c r="A3333" s="6" t="s">
        <v>476</v>
      </c>
      <c r="B3333" s="6" t="s">
        <v>719</v>
      </c>
      <c r="C3333" s="6">
        <v>1</v>
      </c>
      <c r="D3333" s="6">
        <v>1</v>
      </c>
      <c r="E3333" s="46" t="str">
        <f t="shared" si="159"/>
        <v/>
      </c>
      <c r="F3333" s="81" t="str">
        <f>IF(E3333="기사임",(COUNTIF($B$2:B3333,B3333)-COUNTIFS($B$2:B3332,B3333,$E$2:E3332,"")),"")</f>
        <v/>
      </c>
      <c r="G3333" s="46" t="str">
        <f>IF(F3333=1,COUNTIF($F$1:F3333,1),"")</f>
        <v/>
      </c>
      <c r="H3333" s="46">
        <f t="shared" si="160"/>
        <v>0</v>
      </c>
      <c r="I3333" s="46" t="b">
        <f t="shared" si="161"/>
        <v>0</v>
      </c>
      <c r="J3333" s="46" t="str">
        <f>IF(I3333=FALSE,"",B3333&amp;"@"&amp;COUNTIFS($B$2:B3333,B3333,$I$2:I3333,TRUE))</f>
        <v/>
      </c>
    </row>
    <row r="3334" spans="1:10">
      <c r="A3334" s="6" t="s">
        <v>476</v>
      </c>
      <c r="B3334" s="6" t="s">
        <v>731</v>
      </c>
      <c r="C3334" s="6">
        <v>1</v>
      </c>
      <c r="D3334" s="6">
        <v>1</v>
      </c>
      <c r="E3334" s="46" t="str">
        <f t="shared" si="159"/>
        <v/>
      </c>
      <c r="F3334" s="81" t="str">
        <f>IF(E3334="기사임",(COUNTIF($B$2:B3334,B3334)-COUNTIFS($B$2:B3333,B3334,$E$2:E3333,"")),"")</f>
        <v/>
      </c>
      <c r="G3334" s="46" t="str">
        <f>IF(F3334=1,COUNTIF($F$1:F3334,1),"")</f>
        <v/>
      </c>
      <c r="H3334" s="46">
        <f t="shared" si="160"/>
        <v>0</v>
      </c>
      <c r="I3334" s="46" t="b">
        <f t="shared" si="161"/>
        <v>0</v>
      </c>
      <c r="J3334" s="46" t="str">
        <f>IF(I3334=FALSE,"",B3334&amp;"@"&amp;COUNTIFS($B$2:B3334,B3334,$I$2:I3334,TRUE))</f>
        <v/>
      </c>
    </row>
    <row r="3335" spans="1:10">
      <c r="A3335" s="6" t="s">
        <v>476</v>
      </c>
      <c r="B3335" s="6" t="s">
        <v>1351</v>
      </c>
      <c r="C3335" s="6">
        <v>1</v>
      </c>
      <c r="D3335" s="6">
        <v>1</v>
      </c>
      <c r="E3335" s="46" t="str">
        <f t="shared" si="159"/>
        <v/>
      </c>
      <c r="F3335" s="81" t="str">
        <f>IF(E3335="기사임",(COUNTIF($B$2:B3335,B3335)-COUNTIFS($B$2:B3334,B3335,$E$2:E3334,"")),"")</f>
        <v/>
      </c>
      <c r="G3335" s="46" t="str">
        <f>IF(F3335=1,COUNTIF($F$1:F3335,1),"")</f>
        <v/>
      </c>
      <c r="H3335" s="46">
        <f t="shared" si="160"/>
        <v>0</v>
      </c>
      <c r="I3335" s="46" t="b">
        <f t="shared" si="161"/>
        <v>0</v>
      </c>
      <c r="J3335" s="46" t="str">
        <f>IF(I3335=FALSE,"",B3335&amp;"@"&amp;COUNTIFS($B$2:B3335,B3335,$I$2:I3335,TRUE))</f>
        <v/>
      </c>
    </row>
    <row r="3336" spans="1:10">
      <c r="A3336" s="6" t="s">
        <v>476</v>
      </c>
      <c r="B3336" s="6" t="s">
        <v>700</v>
      </c>
      <c r="C3336" s="6">
        <v>1</v>
      </c>
      <c r="D3336" s="6">
        <v>2</v>
      </c>
      <c r="E3336" s="46" t="str">
        <f t="shared" si="159"/>
        <v/>
      </c>
      <c r="F3336" s="81" t="str">
        <f>IF(E3336="기사임",(COUNTIF($B$2:B3336,B3336)-COUNTIFS($B$2:B3335,B3336,$E$2:E3335,"")),"")</f>
        <v/>
      </c>
      <c r="G3336" s="46" t="str">
        <f>IF(F3336=1,COUNTIF($F$1:F3336,1),"")</f>
        <v/>
      </c>
      <c r="H3336" s="46">
        <f t="shared" si="160"/>
        <v>0</v>
      </c>
      <c r="I3336" s="46" t="b">
        <f t="shared" si="161"/>
        <v>0</v>
      </c>
      <c r="J3336" s="46" t="str">
        <f>IF(I3336=FALSE,"",B3336&amp;"@"&amp;COUNTIFS($B$2:B3336,B3336,$I$2:I3336,TRUE))</f>
        <v/>
      </c>
    </row>
    <row r="3337" spans="1:10">
      <c r="A3337" s="6" t="s">
        <v>476</v>
      </c>
      <c r="B3337" s="6" t="s">
        <v>693</v>
      </c>
      <c r="C3337" s="6">
        <v>1</v>
      </c>
      <c r="D3337" s="6">
        <v>2</v>
      </c>
      <c r="E3337" s="46" t="str">
        <f t="shared" si="159"/>
        <v/>
      </c>
      <c r="F3337" s="81" t="str">
        <f>IF(E3337="기사임",(COUNTIF($B$2:B3337,B3337)-COUNTIFS($B$2:B3336,B3337,$E$2:E3336,"")),"")</f>
        <v/>
      </c>
      <c r="G3337" s="46" t="str">
        <f>IF(F3337=1,COUNTIF($F$1:F3337,1),"")</f>
        <v/>
      </c>
      <c r="H3337" s="46">
        <f t="shared" si="160"/>
        <v>0</v>
      </c>
      <c r="I3337" s="46" t="b">
        <f t="shared" si="161"/>
        <v>0</v>
      </c>
      <c r="J3337" s="46" t="str">
        <f>IF(I3337=FALSE,"",B3337&amp;"@"&amp;COUNTIFS($B$2:B3337,B3337,$I$2:I3337,TRUE))</f>
        <v/>
      </c>
    </row>
    <row r="3338" spans="1:10">
      <c r="A3338" s="6" t="s">
        <v>476</v>
      </c>
      <c r="B3338" s="6" t="s">
        <v>720</v>
      </c>
      <c r="C3338" s="6">
        <v>1</v>
      </c>
      <c r="D3338" s="6">
        <v>1</v>
      </c>
      <c r="E3338" s="46" t="str">
        <f t="shared" si="159"/>
        <v/>
      </c>
      <c r="F3338" s="81" t="str">
        <f>IF(E3338="기사임",(COUNTIF($B$2:B3338,B3338)-COUNTIFS($B$2:B3337,B3338,$E$2:E3337,"")),"")</f>
        <v/>
      </c>
      <c r="G3338" s="46" t="str">
        <f>IF(F3338=1,COUNTIF($F$1:F3338,1),"")</f>
        <v/>
      </c>
      <c r="H3338" s="46">
        <f t="shared" si="160"/>
        <v>0</v>
      </c>
      <c r="I3338" s="46" t="b">
        <f t="shared" si="161"/>
        <v>0</v>
      </c>
      <c r="J3338" s="46" t="str">
        <f>IF(I3338=FALSE,"",B3338&amp;"@"&amp;COUNTIFS($B$2:B3338,B3338,$I$2:I3338,TRUE))</f>
        <v/>
      </c>
    </row>
    <row r="3339" spans="1:10">
      <c r="A3339" s="6" t="s">
        <v>476</v>
      </c>
      <c r="B3339" s="6" t="s">
        <v>698</v>
      </c>
      <c r="C3339" s="6">
        <v>1</v>
      </c>
      <c r="D3339" s="6">
        <v>1</v>
      </c>
      <c r="E3339" s="46" t="str">
        <f t="shared" si="159"/>
        <v/>
      </c>
      <c r="F3339" s="81" t="str">
        <f>IF(E3339="기사임",(COUNTIF($B$2:B3339,B3339)-COUNTIFS($B$2:B3338,B3339,$E$2:E3338,"")),"")</f>
        <v/>
      </c>
      <c r="G3339" s="46" t="str">
        <f>IF(F3339=1,COUNTIF($F$1:F3339,1),"")</f>
        <v/>
      </c>
      <c r="H3339" s="46">
        <f t="shared" si="160"/>
        <v>0</v>
      </c>
      <c r="I3339" s="46" t="b">
        <f t="shared" si="161"/>
        <v>0</v>
      </c>
      <c r="J3339" s="46" t="str">
        <f>IF(I3339=FALSE,"",B3339&amp;"@"&amp;COUNTIFS($B$2:B3339,B3339,$I$2:I3339,TRUE))</f>
        <v/>
      </c>
    </row>
    <row r="3340" spans="1:10">
      <c r="A3340" s="6" t="s">
        <v>476</v>
      </c>
      <c r="B3340" s="6" t="s">
        <v>696</v>
      </c>
      <c r="C3340" s="6">
        <v>1</v>
      </c>
      <c r="D3340" s="6">
        <v>1</v>
      </c>
      <c r="E3340" s="46" t="str">
        <f t="shared" si="159"/>
        <v/>
      </c>
      <c r="F3340" s="81" t="str">
        <f>IF(E3340="기사임",(COUNTIF($B$2:B3340,B3340)-COUNTIFS($B$2:B3339,B3340,$E$2:E3339,"")),"")</f>
        <v/>
      </c>
      <c r="G3340" s="46" t="str">
        <f>IF(F3340=1,COUNTIF($F$1:F3340,1),"")</f>
        <v/>
      </c>
      <c r="H3340" s="46">
        <f t="shared" si="160"/>
        <v>0</v>
      </c>
      <c r="I3340" s="46" t="b">
        <f t="shared" si="161"/>
        <v>0</v>
      </c>
      <c r="J3340" s="46" t="str">
        <f>IF(I3340=FALSE,"",B3340&amp;"@"&amp;COUNTIFS($B$2:B3340,B3340,$I$2:I3340,TRUE))</f>
        <v/>
      </c>
    </row>
    <row r="3341" spans="1:10">
      <c r="A3341" s="6" t="s">
        <v>476</v>
      </c>
      <c r="B3341" s="6" t="s">
        <v>694</v>
      </c>
      <c r="C3341" s="6">
        <v>1</v>
      </c>
      <c r="D3341" s="6">
        <v>1</v>
      </c>
      <c r="E3341" s="46" t="str">
        <f t="shared" si="159"/>
        <v/>
      </c>
      <c r="F3341" s="81" t="str">
        <f>IF(E3341="기사임",(COUNTIF($B$2:B3341,B3341)-COUNTIFS($B$2:B3340,B3341,$E$2:E3340,"")),"")</f>
        <v/>
      </c>
      <c r="G3341" s="46" t="str">
        <f>IF(F3341=1,COUNTIF($F$1:F3341,1),"")</f>
        <v/>
      </c>
      <c r="H3341" s="46">
        <f t="shared" si="160"/>
        <v>1</v>
      </c>
      <c r="I3341" s="46" t="b">
        <f t="shared" si="161"/>
        <v>0</v>
      </c>
      <c r="J3341" s="46" t="str">
        <f>IF(I3341=FALSE,"",B3341&amp;"@"&amp;COUNTIFS($B$2:B3341,B3341,$I$2:I3341,TRUE))</f>
        <v/>
      </c>
    </row>
    <row r="3342" spans="1:10">
      <c r="A3342" s="6" t="s">
        <v>2050</v>
      </c>
      <c r="B3342" s="6" t="s">
        <v>681</v>
      </c>
      <c r="C3342" s="6">
        <v>1</v>
      </c>
      <c r="D3342" s="6">
        <v>1</v>
      </c>
      <c r="E3342" s="46" t="str">
        <f t="shared" si="159"/>
        <v/>
      </c>
      <c r="F3342" s="81" t="str">
        <f>IF(E3342="기사임",(COUNTIF($B$2:B3342,B3342)-COUNTIFS($B$2:B3341,B3342,$E$2:E3341,"")),"")</f>
        <v/>
      </c>
      <c r="G3342" s="46" t="str">
        <f>IF(F3342=1,COUNTIF($F$1:F3342,1),"")</f>
        <v/>
      </c>
      <c r="H3342" s="46">
        <f t="shared" si="160"/>
        <v>0</v>
      </c>
      <c r="I3342" s="46" t="b">
        <f t="shared" si="161"/>
        <v>0</v>
      </c>
      <c r="J3342" s="46" t="str">
        <f>IF(I3342=FALSE,"",B3342&amp;"@"&amp;COUNTIFS($B$2:B3342,B3342,$I$2:I3342,TRUE))</f>
        <v/>
      </c>
    </row>
    <row r="3343" spans="1:10">
      <c r="A3343" s="6" t="s">
        <v>2050</v>
      </c>
      <c r="B3343" s="6" t="s">
        <v>694</v>
      </c>
      <c r="C3343" s="6">
        <v>1</v>
      </c>
      <c r="D3343" s="6">
        <v>1</v>
      </c>
      <c r="E3343" s="46" t="str">
        <f t="shared" si="159"/>
        <v/>
      </c>
      <c r="F3343" s="81" t="str">
        <f>IF(E3343="기사임",(COUNTIF($B$2:B3343,B3343)-COUNTIFS($B$2:B3342,B3343,$E$2:E3342,"")),"")</f>
        <v/>
      </c>
      <c r="G3343" s="46" t="str">
        <f>IF(F3343=1,COUNTIF($F$1:F3343,1),"")</f>
        <v/>
      </c>
      <c r="H3343" s="46">
        <f t="shared" si="160"/>
        <v>1</v>
      </c>
      <c r="I3343" s="46" t="b">
        <f t="shared" si="161"/>
        <v>0</v>
      </c>
      <c r="J3343" s="46" t="str">
        <f>IF(I3343=FALSE,"",B3343&amp;"@"&amp;COUNTIFS($B$2:B3343,B3343,$I$2:I3343,TRUE))</f>
        <v/>
      </c>
    </row>
    <row r="3344" spans="1:10">
      <c r="A3344" s="6" t="s">
        <v>1560</v>
      </c>
      <c r="B3344" s="6" t="s">
        <v>675</v>
      </c>
      <c r="C3344" s="6">
        <v>1</v>
      </c>
      <c r="D3344" s="6">
        <v>1</v>
      </c>
      <c r="E3344" s="46" t="str">
        <f t="shared" si="159"/>
        <v/>
      </c>
      <c r="F3344" s="81" t="str">
        <f>IF(E3344="기사임",(COUNTIF($B$2:B3344,B3344)-COUNTIFS($B$2:B3343,B3344,$E$2:E3343,"")),"")</f>
        <v/>
      </c>
      <c r="G3344" s="46" t="str">
        <f>IF(F3344=1,COUNTIF($F$1:F3344,1),"")</f>
        <v/>
      </c>
      <c r="H3344" s="46">
        <f t="shared" si="160"/>
        <v>1</v>
      </c>
      <c r="I3344" s="46" t="b">
        <f t="shared" si="161"/>
        <v>0</v>
      </c>
      <c r="J3344" s="46" t="str">
        <f>IF(I3344=FALSE,"",B3344&amp;"@"&amp;COUNTIFS($B$2:B3344,B3344,$I$2:I3344,TRUE))</f>
        <v/>
      </c>
    </row>
    <row r="3345" spans="1:10">
      <c r="A3345" s="6" t="s">
        <v>2404</v>
      </c>
      <c r="B3345" s="6" t="s">
        <v>681</v>
      </c>
      <c r="C3345" s="6">
        <v>1</v>
      </c>
      <c r="D3345" s="6">
        <v>1</v>
      </c>
      <c r="E3345" s="46" t="str">
        <f t="shared" si="159"/>
        <v/>
      </c>
      <c r="F3345" s="81" t="str">
        <f>IF(E3345="기사임",(COUNTIF($B$2:B3345,B3345)-COUNTIFS($B$2:B3344,B3345,$E$2:E3344,"")),"")</f>
        <v/>
      </c>
      <c r="G3345" s="46" t="str">
        <f>IF(F3345=1,COUNTIF($F$1:F3345,1),"")</f>
        <v/>
      </c>
      <c r="H3345" s="46">
        <f t="shared" si="160"/>
        <v>0</v>
      </c>
      <c r="I3345" s="46" t="b">
        <f t="shared" si="161"/>
        <v>0</v>
      </c>
      <c r="J3345" s="46" t="str">
        <f>IF(I3345=FALSE,"",B3345&amp;"@"&amp;COUNTIFS($B$2:B3345,B3345,$I$2:I3345,TRUE))</f>
        <v/>
      </c>
    </row>
    <row r="3346" spans="1:10">
      <c r="A3346" s="6" t="s">
        <v>1623</v>
      </c>
      <c r="B3346" s="6" t="s">
        <v>695</v>
      </c>
      <c r="C3346" s="6">
        <v>1</v>
      </c>
      <c r="D3346" s="6">
        <v>1</v>
      </c>
      <c r="E3346" s="46" t="str">
        <f t="shared" si="159"/>
        <v/>
      </c>
      <c r="F3346" s="81" t="str">
        <f>IF(E3346="기사임",(COUNTIF($B$2:B3346,B3346)-COUNTIFS($B$2:B3345,B3346,$E$2:E3345,"")),"")</f>
        <v/>
      </c>
      <c r="G3346" s="46" t="str">
        <f>IF(F3346=1,COUNTIF($F$1:F3346,1),"")</f>
        <v/>
      </c>
      <c r="H3346" s="46">
        <f t="shared" si="160"/>
        <v>0</v>
      </c>
      <c r="I3346" s="46" t="b">
        <f t="shared" si="161"/>
        <v>0</v>
      </c>
      <c r="J3346" s="46" t="str">
        <f>IF(I3346=FALSE,"",B3346&amp;"@"&amp;COUNTIFS($B$2:B3346,B3346,$I$2:I3346,TRUE))</f>
        <v/>
      </c>
    </row>
    <row r="3347" spans="1:10">
      <c r="A3347" s="6" t="s">
        <v>1623</v>
      </c>
      <c r="B3347" s="6" t="s">
        <v>676</v>
      </c>
      <c r="C3347" s="6">
        <v>1</v>
      </c>
      <c r="D3347" s="6">
        <v>1</v>
      </c>
      <c r="E3347" s="46" t="str">
        <f t="shared" si="159"/>
        <v/>
      </c>
      <c r="F3347" s="81" t="str">
        <f>IF(E3347="기사임",(COUNTIF($B$2:B3347,B3347)-COUNTIFS($B$2:B3346,B3347,$E$2:E3346,"")),"")</f>
        <v/>
      </c>
      <c r="G3347" s="46" t="str">
        <f>IF(F3347=1,COUNTIF($F$1:F3347,1),"")</f>
        <v/>
      </c>
      <c r="H3347" s="46">
        <f t="shared" si="160"/>
        <v>0</v>
      </c>
      <c r="I3347" s="46" t="b">
        <f t="shared" si="161"/>
        <v>0</v>
      </c>
      <c r="J3347" s="46" t="str">
        <f>IF(I3347=FALSE,"",B3347&amp;"@"&amp;COUNTIFS($B$2:B3347,B3347,$I$2:I3347,TRUE))</f>
        <v/>
      </c>
    </row>
    <row r="3348" spans="1:10">
      <c r="A3348" s="6" t="s">
        <v>2236</v>
      </c>
      <c r="B3348" s="6" t="s">
        <v>677</v>
      </c>
      <c r="C3348" s="6">
        <v>1</v>
      </c>
      <c r="D3348" s="6">
        <v>1</v>
      </c>
      <c r="E3348" s="46" t="str">
        <f t="shared" si="159"/>
        <v/>
      </c>
      <c r="F3348" s="81" t="str">
        <f>IF(E3348="기사임",(COUNTIF($B$2:B3348,B3348)-COUNTIFS($B$2:B3347,B3348,$E$2:E3347,"")),"")</f>
        <v/>
      </c>
      <c r="G3348" s="46" t="str">
        <f>IF(F3348=1,COUNTIF($F$1:F3348,1),"")</f>
        <v/>
      </c>
      <c r="H3348" s="46">
        <f t="shared" si="160"/>
        <v>0</v>
      </c>
      <c r="I3348" s="46" t="b">
        <f t="shared" si="161"/>
        <v>0</v>
      </c>
      <c r="J3348" s="46" t="str">
        <f>IF(I3348=FALSE,"",B3348&amp;"@"&amp;COUNTIFS($B$2:B3348,B3348,$I$2:I3348,TRUE))</f>
        <v/>
      </c>
    </row>
    <row r="3349" spans="1:10">
      <c r="A3349" s="6" t="s">
        <v>2405</v>
      </c>
      <c r="B3349" s="6" t="s">
        <v>676</v>
      </c>
      <c r="C3349" s="6">
        <v>1</v>
      </c>
      <c r="D3349" s="6">
        <v>1</v>
      </c>
      <c r="E3349" s="46" t="str">
        <f t="shared" si="159"/>
        <v/>
      </c>
      <c r="F3349" s="81" t="str">
        <f>IF(E3349="기사임",(COUNTIF($B$2:B3349,B3349)-COUNTIFS($B$2:B3348,B3349,$E$2:E3348,"")),"")</f>
        <v/>
      </c>
      <c r="G3349" s="46" t="str">
        <f>IF(F3349=1,COUNTIF($F$1:F3349,1),"")</f>
        <v/>
      </c>
      <c r="H3349" s="46">
        <f t="shared" si="160"/>
        <v>0</v>
      </c>
      <c r="I3349" s="46" t="b">
        <f t="shared" si="161"/>
        <v>0</v>
      </c>
      <c r="J3349" s="46" t="str">
        <f>IF(I3349=FALSE,"",B3349&amp;"@"&amp;COUNTIFS($B$2:B3349,B3349,$I$2:I3349,TRUE))</f>
        <v/>
      </c>
    </row>
    <row r="3350" spans="1:10">
      <c r="A3350" s="6" t="s">
        <v>2177</v>
      </c>
      <c r="B3350" s="6" t="s">
        <v>677</v>
      </c>
      <c r="C3350" s="6">
        <v>1</v>
      </c>
      <c r="D3350" s="6">
        <v>1</v>
      </c>
      <c r="E3350" s="46" t="str">
        <f t="shared" si="159"/>
        <v/>
      </c>
      <c r="F3350" s="81" t="str">
        <f>IF(E3350="기사임",(COUNTIF($B$2:B3350,B3350)-COUNTIFS($B$2:B3349,B3350,$E$2:E3349,"")),"")</f>
        <v/>
      </c>
      <c r="G3350" s="46" t="str">
        <f>IF(F3350=1,COUNTIF($F$1:F3350,1),"")</f>
        <v/>
      </c>
      <c r="H3350" s="46">
        <f t="shared" si="160"/>
        <v>0</v>
      </c>
      <c r="I3350" s="46" t="b">
        <f t="shared" si="161"/>
        <v>0</v>
      </c>
      <c r="J3350" s="46" t="str">
        <f>IF(I3350=FALSE,"",B3350&amp;"@"&amp;COUNTIFS($B$2:B3350,B3350,$I$2:I3350,TRUE))</f>
        <v/>
      </c>
    </row>
    <row r="3351" spans="1:10">
      <c r="A3351" s="6" t="s">
        <v>2177</v>
      </c>
      <c r="B3351" s="6" t="s">
        <v>680</v>
      </c>
      <c r="C3351" s="6">
        <v>1</v>
      </c>
      <c r="D3351" s="6">
        <v>1</v>
      </c>
      <c r="E3351" s="46" t="str">
        <f t="shared" si="159"/>
        <v/>
      </c>
      <c r="F3351" s="81" t="str">
        <f>IF(E3351="기사임",(COUNTIF($B$2:B3351,B3351)-COUNTIFS($B$2:B3350,B3351,$E$2:E3350,"")),"")</f>
        <v/>
      </c>
      <c r="G3351" s="46" t="str">
        <f>IF(F3351=1,COUNTIF($F$1:F3351,1),"")</f>
        <v/>
      </c>
      <c r="H3351" s="46">
        <f t="shared" si="160"/>
        <v>0</v>
      </c>
      <c r="I3351" s="46" t="b">
        <f t="shared" si="161"/>
        <v>0</v>
      </c>
      <c r="J3351" s="46" t="str">
        <f>IF(I3351=FALSE,"",B3351&amp;"@"&amp;COUNTIFS($B$2:B3351,B3351,$I$2:I3351,TRUE))</f>
        <v/>
      </c>
    </row>
    <row r="3352" spans="1:10">
      <c r="A3352" s="6" t="s">
        <v>2406</v>
      </c>
      <c r="B3352" s="6" t="s">
        <v>722</v>
      </c>
      <c r="C3352" s="6">
        <v>1</v>
      </c>
      <c r="D3352" s="6">
        <v>1</v>
      </c>
      <c r="E3352" s="46" t="str">
        <f t="shared" si="159"/>
        <v/>
      </c>
      <c r="F3352" s="81" t="str">
        <f>IF(E3352="기사임",(COUNTIF($B$2:B3352,B3352)-COUNTIFS($B$2:B3351,B3352,$E$2:E3351,"")),"")</f>
        <v/>
      </c>
      <c r="G3352" s="46" t="str">
        <f>IF(F3352=1,COUNTIF($F$1:F3352,1),"")</f>
        <v/>
      </c>
      <c r="H3352" s="46">
        <f t="shared" si="160"/>
        <v>0</v>
      </c>
      <c r="I3352" s="46" t="b">
        <f t="shared" si="161"/>
        <v>0</v>
      </c>
      <c r="J3352" s="46" t="str">
        <f>IF(I3352=FALSE,"",B3352&amp;"@"&amp;COUNTIFS($B$2:B3352,B3352,$I$2:I3352,TRUE))</f>
        <v/>
      </c>
    </row>
    <row r="3353" spans="1:10">
      <c r="A3353" s="6" t="s">
        <v>2407</v>
      </c>
      <c r="B3353" s="6" t="s">
        <v>679</v>
      </c>
      <c r="C3353" s="6">
        <v>1</v>
      </c>
      <c r="D3353" s="6">
        <v>1</v>
      </c>
      <c r="E3353" s="46" t="str">
        <f t="shared" si="159"/>
        <v/>
      </c>
      <c r="F3353" s="81" t="str">
        <f>IF(E3353="기사임",(COUNTIF($B$2:B3353,B3353)-COUNTIFS($B$2:B3352,B3353,$E$2:E3352,"")),"")</f>
        <v/>
      </c>
      <c r="G3353" s="46" t="str">
        <f>IF(F3353=1,COUNTIF($F$1:F3353,1),"")</f>
        <v/>
      </c>
      <c r="H3353" s="46">
        <f t="shared" si="160"/>
        <v>0</v>
      </c>
      <c r="I3353" s="46" t="b">
        <f t="shared" si="161"/>
        <v>0</v>
      </c>
      <c r="J3353" s="46" t="str">
        <f>IF(I3353=FALSE,"",B3353&amp;"@"&amp;COUNTIFS($B$2:B3353,B3353,$I$2:I3353,TRUE))</f>
        <v/>
      </c>
    </row>
    <row r="3354" spans="1:10">
      <c r="A3354" s="6" t="s">
        <v>1315</v>
      </c>
      <c r="B3354" s="6" t="s">
        <v>698</v>
      </c>
      <c r="C3354" s="6">
        <v>1</v>
      </c>
      <c r="D3354" s="6">
        <v>1</v>
      </c>
      <c r="E3354" s="46" t="str">
        <f t="shared" si="159"/>
        <v/>
      </c>
      <c r="F3354" s="81" t="str">
        <f>IF(E3354="기사임",(COUNTIF($B$2:B3354,B3354)-COUNTIFS($B$2:B3353,B3354,$E$2:E3353,"")),"")</f>
        <v/>
      </c>
      <c r="G3354" s="46" t="str">
        <f>IF(F3354=1,COUNTIF($F$1:F3354,1),"")</f>
        <v/>
      </c>
      <c r="H3354" s="46">
        <f t="shared" si="160"/>
        <v>0</v>
      </c>
      <c r="I3354" s="46" t="b">
        <f t="shared" si="161"/>
        <v>0</v>
      </c>
      <c r="J3354" s="46" t="str">
        <f>IF(I3354=FALSE,"",B3354&amp;"@"&amp;COUNTIFS($B$2:B3354,B3354,$I$2:I3354,TRUE))</f>
        <v/>
      </c>
    </row>
    <row r="3355" spans="1:10">
      <c r="A3355" s="6" t="s">
        <v>1315</v>
      </c>
      <c r="B3355" s="6" t="s">
        <v>676</v>
      </c>
      <c r="C3355" s="6">
        <v>1</v>
      </c>
      <c r="D3355" s="6">
        <v>1</v>
      </c>
      <c r="E3355" s="46" t="str">
        <f t="shared" si="159"/>
        <v/>
      </c>
      <c r="F3355" s="81" t="str">
        <f>IF(E3355="기사임",(COUNTIF($B$2:B3355,B3355)-COUNTIFS($B$2:B3354,B3355,$E$2:E3354,"")),"")</f>
        <v/>
      </c>
      <c r="G3355" s="46" t="str">
        <f>IF(F3355=1,COUNTIF($F$1:F3355,1),"")</f>
        <v/>
      </c>
      <c r="H3355" s="46">
        <f t="shared" si="160"/>
        <v>0</v>
      </c>
      <c r="I3355" s="46" t="b">
        <f t="shared" si="161"/>
        <v>0</v>
      </c>
      <c r="J3355" s="46" t="str">
        <f>IF(I3355=FALSE,"",B3355&amp;"@"&amp;COUNTIFS($B$2:B3355,B3355,$I$2:I3355,TRUE))</f>
        <v/>
      </c>
    </row>
    <row r="3356" spans="1:10">
      <c r="A3356" s="6" t="s">
        <v>1568</v>
      </c>
      <c r="B3356" s="6" t="s">
        <v>679</v>
      </c>
      <c r="C3356" s="6">
        <v>1</v>
      </c>
      <c r="D3356" s="6">
        <v>1</v>
      </c>
      <c r="E3356" s="46" t="str">
        <f t="shared" si="159"/>
        <v/>
      </c>
      <c r="F3356" s="81" t="str">
        <f>IF(E3356="기사임",(COUNTIF($B$2:B3356,B3356)-COUNTIFS($B$2:B3355,B3356,$E$2:E3355,"")),"")</f>
        <v/>
      </c>
      <c r="G3356" s="46" t="str">
        <f>IF(F3356=1,COUNTIF($F$1:F3356,1),"")</f>
        <v/>
      </c>
      <c r="H3356" s="46">
        <f t="shared" si="160"/>
        <v>0</v>
      </c>
      <c r="I3356" s="46" t="b">
        <f t="shared" si="161"/>
        <v>0</v>
      </c>
      <c r="J3356" s="46" t="str">
        <f>IF(I3356=FALSE,"",B3356&amp;"@"&amp;COUNTIFS($B$2:B3356,B3356,$I$2:I3356,TRUE))</f>
        <v/>
      </c>
    </row>
    <row r="3357" spans="1:10">
      <c r="A3357" s="6" t="s">
        <v>1568</v>
      </c>
      <c r="B3357" s="6" t="s">
        <v>675</v>
      </c>
      <c r="C3357" s="6">
        <v>1</v>
      </c>
      <c r="D3357" s="6">
        <v>1</v>
      </c>
      <c r="E3357" s="46" t="str">
        <f t="shared" si="159"/>
        <v/>
      </c>
      <c r="F3357" s="81" t="str">
        <f>IF(E3357="기사임",(COUNTIF($B$2:B3357,B3357)-COUNTIFS($B$2:B3356,B3357,$E$2:E3356,"")),"")</f>
        <v/>
      </c>
      <c r="G3357" s="46" t="str">
        <f>IF(F3357=1,COUNTIF($F$1:F3357,1),"")</f>
        <v/>
      </c>
      <c r="H3357" s="46">
        <f t="shared" si="160"/>
        <v>1</v>
      </c>
      <c r="I3357" s="46" t="b">
        <f t="shared" si="161"/>
        <v>0</v>
      </c>
      <c r="J3357" s="46" t="str">
        <f>IF(I3357=FALSE,"",B3357&amp;"@"&amp;COUNTIFS($B$2:B3357,B3357,$I$2:I3357,TRUE))</f>
        <v/>
      </c>
    </row>
    <row r="3358" spans="1:10">
      <c r="A3358" s="6" t="s">
        <v>1568</v>
      </c>
      <c r="B3358" s="6" t="s">
        <v>676</v>
      </c>
      <c r="C3358" s="6">
        <v>1</v>
      </c>
      <c r="D3358" s="6">
        <v>1</v>
      </c>
      <c r="E3358" s="46" t="str">
        <f t="shared" si="159"/>
        <v/>
      </c>
      <c r="F3358" s="81" t="str">
        <f>IF(E3358="기사임",(COUNTIF($B$2:B3358,B3358)-COUNTIFS($B$2:B3357,B3358,$E$2:E3357,"")),"")</f>
        <v/>
      </c>
      <c r="G3358" s="46" t="str">
        <f>IF(F3358=1,COUNTIF($F$1:F3358,1),"")</f>
        <v/>
      </c>
      <c r="H3358" s="46">
        <f t="shared" si="160"/>
        <v>0</v>
      </c>
      <c r="I3358" s="46" t="b">
        <f t="shared" si="161"/>
        <v>0</v>
      </c>
      <c r="J3358" s="46" t="str">
        <f>IF(I3358=FALSE,"",B3358&amp;"@"&amp;COUNTIFS($B$2:B3358,B3358,$I$2:I3358,TRUE))</f>
        <v/>
      </c>
    </row>
    <row r="3359" spans="1:10">
      <c r="A3359" s="6" t="s">
        <v>2237</v>
      </c>
      <c r="B3359" s="6" t="s">
        <v>677</v>
      </c>
      <c r="C3359" s="6">
        <v>1</v>
      </c>
      <c r="D3359" s="6">
        <v>1</v>
      </c>
      <c r="E3359" s="46" t="str">
        <f t="shared" si="159"/>
        <v/>
      </c>
      <c r="F3359" s="81" t="str">
        <f>IF(E3359="기사임",(COUNTIF($B$2:B3359,B3359)-COUNTIFS($B$2:B3358,B3359,$E$2:E3358,"")),"")</f>
        <v/>
      </c>
      <c r="G3359" s="46" t="str">
        <f>IF(F3359=1,COUNTIF($F$1:F3359,1),"")</f>
        <v/>
      </c>
      <c r="H3359" s="46">
        <f t="shared" si="160"/>
        <v>0</v>
      </c>
      <c r="I3359" s="46" t="b">
        <f t="shared" si="161"/>
        <v>0</v>
      </c>
      <c r="J3359" s="46" t="str">
        <f>IF(I3359=FALSE,"",B3359&amp;"@"&amp;COUNTIFS($B$2:B3359,B3359,$I$2:I3359,TRUE))</f>
        <v/>
      </c>
    </row>
    <row r="3360" spans="1:10">
      <c r="A3360" s="6" t="s">
        <v>2291</v>
      </c>
      <c r="B3360" s="6" t="s">
        <v>690</v>
      </c>
      <c r="C3360" s="6">
        <v>1</v>
      </c>
      <c r="D3360" s="6">
        <v>1</v>
      </c>
      <c r="E3360" s="46" t="str">
        <f t="shared" si="159"/>
        <v/>
      </c>
      <c r="F3360" s="81" t="str">
        <f>IF(E3360="기사임",(COUNTIF($B$2:B3360,B3360)-COUNTIFS($B$2:B3359,B3360,$E$2:E3359,"")),"")</f>
        <v/>
      </c>
      <c r="G3360" s="46" t="str">
        <f>IF(F3360=1,COUNTIF($F$1:F3360,1),"")</f>
        <v/>
      </c>
      <c r="H3360" s="46">
        <f t="shared" si="160"/>
        <v>0</v>
      </c>
      <c r="I3360" s="46" t="b">
        <f t="shared" si="161"/>
        <v>0</v>
      </c>
      <c r="J3360" s="46" t="str">
        <f>IF(I3360=FALSE,"",B3360&amp;"@"&amp;COUNTIFS($B$2:B3360,B3360,$I$2:I3360,TRUE))</f>
        <v/>
      </c>
    </row>
    <row r="3361" spans="1:10">
      <c r="A3361" s="6" t="s">
        <v>2408</v>
      </c>
      <c r="B3361" s="6" t="s">
        <v>676</v>
      </c>
      <c r="C3361" s="6">
        <v>1</v>
      </c>
      <c r="D3361" s="6">
        <v>1</v>
      </c>
      <c r="E3361" s="46" t="str">
        <f t="shared" si="159"/>
        <v/>
      </c>
      <c r="F3361" s="81" t="str">
        <f>IF(E3361="기사임",(COUNTIF($B$2:B3361,B3361)-COUNTIFS($B$2:B3360,B3361,$E$2:E3360,"")),"")</f>
        <v/>
      </c>
      <c r="G3361" s="46" t="str">
        <f>IF(F3361=1,COUNTIF($F$1:F3361,1),"")</f>
        <v/>
      </c>
      <c r="H3361" s="46">
        <f t="shared" si="160"/>
        <v>0</v>
      </c>
      <c r="I3361" s="46" t="b">
        <f t="shared" si="161"/>
        <v>0</v>
      </c>
      <c r="J3361" s="46" t="str">
        <f>IF(I3361=FALSE,"",B3361&amp;"@"&amp;COUNTIFS($B$2:B3361,B3361,$I$2:I3361,TRUE))</f>
        <v/>
      </c>
    </row>
    <row r="3362" spans="1:10">
      <c r="A3362" s="6" t="s">
        <v>2409</v>
      </c>
      <c r="B3362" s="6" t="s">
        <v>688</v>
      </c>
      <c r="C3362" s="6">
        <v>1</v>
      </c>
      <c r="D3362" s="6">
        <v>1</v>
      </c>
      <c r="E3362" s="46" t="str">
        <f t="shared" si="159"/>
        <v/>
      </c>
      <c r="F3362" s="81" t="str">
        <f>IF(E3362="기사임",(COUNTIF($B$2:B3362,B3362)-COUNTIFS($B$2:B3361,B3362,$E$2:E3361,"")),"")</f>
        <v/>
      </c>
      <c r="G3362" s="46" t="str">
        <f>IF(F3362=1,COUNTIF($F$1:F3362,1),"")</f>
        <v/>
      </c>
      <c r="H3362" s="46">
        <f t="shared" si="160"/>
        <v>0</v>
      </c>
      <c r="I3362" s="46" t="b">
        <f t="shared" si="161"/>
        <v>0</v>
      </c>
      <c r="J3362" s="46" t="str">
        <f>IF(I3362=FALSE,"",B3362&amp;"@"&amp;COUNTIFS($B$2:B3362,B3362,$I$2:I3362,TRUE))</f>
        <v/>
      </c>
    </row>
    <row r="3363" spans="1:10">
      <c r="A3363" s="6" t="s">
        <v>750</v>
      </c>
      <c r="B3363" s="6" t="s">
        <v>683</v>
      </c>
      <c r="C3363" s="6">
        <v>1</v>
      </c>
      <c r="D3363" s="6">
        <v>1</v>
      </c>
      <c r="E3363" s="46" t="str">
        <f t="shared" si="159"/>
        <v/>
      </c>
      <c r="F3363" s="81" t="str">
        <f>IF(E3363="기사임",(COUNTIF($B$2:B3363,B3363)-COUNTIFS($B$2:B3362,B3363,$E$2:E3362,"")),"")</f>
        <v/>
      </c>
      <c r="G3363" s="46" t="str">
        <f>IF(F3363=1,COUNTIF($F$1:F3363,1),"")</f>
        <v/>
      </c>
      <c r="H3363" s="46">
        <f t="shared" si="160"/>
        <v>0</v>
      </c>
      <c r="I3363" s="46" t="b">
        <f t="shared" si="161"/>
        <v>0</v>
      </c>
      <c r="J3363" s="46" t="str">
        <f>IF(I3363=FALSE,"",B3363&amp;"@"&amp;COUNTIFS($B$2:B3363,B3363,$I$2:I3363,TRUE))</f>
        <v/>
      </c>
    </row>
    <row r="3364" spans="1:10">
      <c r="A3364" s="6" t="s">
        <v>2410</v>
      </c>
      <c r="B3364" s="6" t="s">
        <v>690</v>
      </c>
      <c r="C3364" s="6">
        <v>1</v>
      </c>
      <c r="D3364" s="6">
        <v>1</v>
      </c>
      <c r="E3364" s="46" t="str">
        <f t="shared" si="159"/>
        <v/>
      </c>
      <c r="F3364" s="81" t="str">
        <f>IF(E3364="기사임",(COUNTIF($B$2:B3364,B3364)-COUNTIFS($B$2:B3363,B3364,$E$2:E3363,"")),"")</f>
        <v/>
      </c>
      <c r="G3364" s="46" t="str">
        <f>IF(F3364=1,COUNTIF($F$1:F3364,1),"")</f>
        <v/>
      </c>
      <c r="H3364" s="46">
        <f t="shared" si="160"/>
        <v>0</v>
      </c>
      <c r="I3364" s="46" t="b">
        <f t="shared" si="161"/>
        <v>0</v>
      </c>
      <c r="J3364" s="46" t="str">
        <f>IF(I3364=FALSE,"",B3364&amp;"@"&amp;COUNTIFS($B$2:B3364,B3364,$I$2:I3364,TRUE))</f>
        <v/>
      </c>
    </row>
    <row r="3365" spans="1:10">
      <c r="A3365" s="6" t="s">
        <v>1617</v>
      </c>
      <c r="B3365" s="6" t="s">
        <v>691</v>
      </c>
      <c r="C3365" s="6">
        <v>1</v>
      </c>
      <c r="D3365" s="6">
        <v>2</v>
      </c>
      <c r="E3365" s="46" t="str">
        <f t="shared" si="159"/>
        <v/>
      </c>
      <c r="F3365" s="81" t="str">
        <f>IF(E3365="기사임",(COUNTIF($B$2:B3365,B3365)-COUNTIFS($B$2:B3364,B3365,$E$2:E3364,"")),"")</f>
        <v/>
      </c>
      <c r="G3365" s="46" t="str">
        <f>IF(F3365=1,COUNTIF($F$1:F3365,1),"")</f>
        <v/>
      </c>
      <c r="H3365" s="46">
        <f t="shared" si="160"/>
        <v>0</v>
      </c>
      <c r="I3365" s="46" t="b">
        <f t="shared" si="161"/>
        <v>0</v>
      </c>
      <c r="J3365" s="46" t="str">
        <f>IF(I3365=FALSE,"",B3365&amp;"@"&amp;COUNTIFS($B$2:B3365,B3365,$I$2:I3365,TRUE))</f>
        <v/>
      </c>
    </row>
    <row r="3366" spans="1:10">
      <c r="A3366" s="6" t="s">
        <v>2041</v>
      </c>
      <c r="B3366" s="6" t="s">
        <v>678</v>
      </c>
      <c r="C3366" s="6">
        <v>1</v>
      </c>
      <c r="D3366" s="6">
        <v>1</v>
      </c>
      <c r="E3366" s="46" t="str">
        <f t="shared" si="159"/>
        <v/>
      </c>
      <c r="F3366" s="81" t="str">
        <f>IF(E3366="기사임",(COUNTIF($B$2:B3366,B3366)-COUNTIFS($B$2:B3365,B3366,$E$2:E3365,"")),"")</f>
        <v/>
      </c>
      <c r="G3366" s="46" t="str">
        <f>IF(F3366=1,COUNTIF($F$1:F3366,1),"")</f>
        <v/>
      </c>
      <c r="H3366" s="46">
        <f t="shared" si="160"/>
        <v>0</v>
      </c>
      <c r="I3366" s="46" t="b">
        <f t="shared" si="161"/>
        <v>0</v>
      </c>
      <c r="J3366" s="46" t="str">
        <f>IF(I3366=FALSE,"",B3366&amp;"@"&amp;COUNTIFS($B$2:B3366,B3366,$I$2:I3366,TRUE))</f>
        <v/>
      </c>
    </row>
    <row r="3367" spans="1:10">
      <c r="A3367" s="6" t="s">
        <v>1559</v>
      </c>
      <c r="B3367" s="6" t="s">
        <v>685</v>
      </c>
      <c r="C3367" s="6">
        <v>1</v>
      </c>
      <c r="D3367" s="6">
        <v>1</v>
      </c>
      <c r="E3367" s="46" t="str">
        <f t="shared" si="159"/>
        <v/>
      </c>
      <c r="F3367" s="81" t="str">
        <f>IF(E3367="기사임",(COUNTIF($B$2:B3367,B3367)-COUNTIFS($B$2:B3366,B3367,$E$2:E3366,"")),"")</f>
        <v/>
      </c>
      <c r="G3367" s="46" t="str">
        <f>IF(F3367=1,COUNTIF($F$1:F3367,1),"")</f>
        <v/>
      </c>
      <c r="H3367" s="46">
        <f t="shared" si="160"/>
        <v>0</v>
      </c>
      <c r="I3367" s="46" t="b">
        <f t="shared" si="161"/>
        <v>0</v>
      </c>
      <c r="J3367" s="46" t="str">
        <f>IF(I3367=FALSE,"",B3367&amp;"@"&amp;COUNTIFS($B$2:B3367,B3367,$I$2:I3367,TRUE))</f>
        <v/>
      </c>
    </row>
    <row r="3368" spans="1:10">
      <c r="A3368" s="6" t="s">
        <v>1559</v>
      </c>
      <c r="B3368" s="6" t="s">
        <v>696</v>
      </c>
      <c r="C3368" s="6">
        <v>1</v>
      </c>
      <c r="D3368" s="6">
        <v>1</v>
      </c>
      <c r="E3368" s="46" t="str">
        <f t="shared" si="159"/>
        <v/>
      </c>
      <c r="F3368" s="81" t="str">
        <f>IF(E3368="기사임",(COUNTIF($B$2:B3368,B3368)-COUNTIFS($B$2:B3367,B3368,$E$2:E3367,"")),"")</f>
        <v/>
      </c>
      <c r="G3368" s="46" t="str">
        <f>IF(F3368=1,COUNTIF($F$1:F3368,1),"")</f>
        <v/>
      </c>
      <c r="H3368" s="46">
        <f t="shared" si="160"/>
        <v>0</v>
      </c>
      <c r="I3368" s="46" t="b">
        <f t="shared" si="161"/>
        <v>0</v>
      </c>
      <c r="J3368" s="46" t="str">
        <f>IF(I3368=FALSE,"",B3368&amp;"@"&amp;COUNTIFS($B$2:B3368,B3368,$I$2:I3368,TRUE))</f>
        <v/>
      </c>
    </row>
    <row r="3369" spans="1:10">
      <c r="A3369" s="6" t="s">
        <v>2411</v>
      </c>
      <c r="B3369" s="6" t="s">
        <v>675</v>
      </c>
      <c r="C3369" s="6">
        <v>1</v>
      </c>
      <c r="D3369" s="6">
        <v>1</v>
      </c>
      <c r="E3369" s="46" t="str">
        <f t="shared" si="159"/>
        <v/>
      </c>
      <c r="F3369" s="81" t="str">
        <f>IF(E3369="기사임",(COUNTIF($B$2:B3369,B3369)-COUNTIFS($B$2:B3368,B3369,$E$2:E3368,"")),"")</f>
        <v/>
      </c>
      <c r="G3369" s="46" t="str">
        <f>IF(F3369=1,COUNTIF($F$1:F3369,1),"")</f>
        <v/>
      </c>
      <c r="H3369" s="46">
        <f t="shared" si="160"/>
        <v>1</v>
      </c>
      <c r="I3369" s="46" t="b">
        <f t="shared" si="161"/>
        <v>0</v>
      </c>
      <c r="J3369" s="46" t="str">
        <f>IF(I3369=FALSE,"",B3369&amp;"@"&amp;COUNTIFS($B$2:B3369,B3369,$I$2:I3369,TRUE))</f>
        <v/>
      </c>
    </row>
    <row r="3370" spans="1:10">
      <c r="A3370" s="6" t="s">
        <v>2412</v>
      </c>
      <c r="B3370" s="6" t="s">
        <v>675</v>
      </c>
      <c r="C3370" s="6">
        <v>1</v>
      </c>
      <c r="D3370" s="6">
        <v>1</v>
      </c>
      <c r="E3370" s="46" t="str">
        <f t="shared" si="159"/>
        <v/>
      </c>
      <c r="F3370" s="81" t="str">
        <f>IF(E3370="기사임",(COUNTIF($B$2:B3370,B3370)-COUNTIFS($B$2:B3369,B3370,$E$2:E3369,"")),"")</f>
        <v/>
      </c>
      <c r="G3370" s="46" t="str">
        <f>IF(F3370=1,COUNTIF($F$1:F3370,1),"")</f>
        <v/>
      </c>
      <c r="H3370" s="46">
        <f t="shared" si="160"/>
        <v>1</v>
      </c>
      <c r="I3370" s="46" t="b">
        <f t="shared" si="161"/>
        <v>0</v>
      </c>
      <c r="J3370" s="46" t="str">
        <f>IF(I3370=FALSE,"",B3370&amp;"@"&amp;COUNTIFS($B$2:B3370,B3370,$I$2:I3370,TRUE))</f>
        <v/>
      </c>
    </row>
    <row r="3371" spans="1:10">
      <c r="A3371" s="6" t="s">
        <v>2198</v>
      </c>
      <c r="B3371" s="6" t="s">
        <v>680</v>
      </c>
      <c r="C3371" s="6">
        <v>1</v>
      </c>
      <c r="D3371" s="6">
        <v>1</v>
      </c>
      <c r="E3371" s="46" t="str">
        <f t="shared" si="159"/>
        <v/>
      </c>
      <c r="F3371" s="81" t="str">
        <f>IF(E3371="기사임",(COUNTIF($B$2:B3371,B3371)-COUNTIFS($B$2:B3370,B3371,$E$2:E3370,"")),"")</f>
        <v/>
      </c>
      <c r="G3371" s="46" t="str">
        <f>IF(F3371=1,COUNTIF($F$1:F3371,1),"")</f>
        <v/>
      </c>
      <c r="H3371" s="46">
        <f t="shared" si="160"/>
        <v>0</v>
      </c>
      <c r="I3371" s="46" t="b">
        <f t="shared" si="161"/>
        <v>0</v>
      </c>
      <c r="J3371" s="46" t="str">
        <f>IF(I3371=FALSE,"",B3371&amp;"@"&amp;COUNTIFS($B$2:B3371,B3371,$I$2:I3371,TRUE))</f>
        <v/>
      </c>
    </row>
    <row r="3372" spans="1:10">
      <c r="A3372" s="6" t="s">
        <v>2413</v>
      </c>
      <c r="B3372" s="6" t="s">
        <v>679</v>
      </c>
      <c r="C3372" s="6">
        <v>1</v>
      </c>
      <c r="D3372" s="6">
        <v>1</v>
      </c>
      <c r="E3372" s="46" t="str">
        <f t="shared" si="159"/>
        <v/>
      </c>
      <c r="F3372" s="81" t="str">
        <f>IF(E3372="기사임",(COUNTIF($B$2:B3372,B3372)-COUNTIFS($B$2:B3371,B3372,$E$2:E3371,"")),"")</f>
        <v/>
      </c>
      <c r="G3372" s="46" t="str">
        <f>IF(F3372=1,COUNTIF($F$1:F3372,1),"")</f>
        <v/>
      </c>
      <c r="H3372" s="46">
        <f t="shared" si="160"/>
        <v>0</v>
      </c>
      <c r="I3372" s="46" t="b">
        <f t="shared" si="161"/>
        <v>0</v>
      </c>
      <c r="J3372" s="46" t="str">
        <f>IF(I3372=FALSE,"",B3372&amp;"@"&amp;COUNTIFS($B$2:B3372,B3372,$I$2:I3372,TRUE))</f>
        <v/>
      </c>
    </row>
    <row r="3373" spans="1:10">
      <c r="A3373" s="6" t="s">
        <v>595</v>
      </c>
      <c r="B3373" s="6" t="s">
        <v>677</v>
      </c>
      <c r="C3373" s="6">
        <v>1</v>
      </c>
      <c r="D3373" s="6">
        <v>1</v>
      </c>
      <c r="E3373" s="46" t="str">
        <f t="shared" si="159"/>
        <v/>
      </c>
      <c r="F3373" s="81" t="str">
        <f>IF(E3373="기사임",(COUNTIF($B$2:B3373,B3373)-COUNTIFS($B$2:B3372,B3373,$E$2:E3372,"")),"")</f>
        <v/>
      </c>
      <c r="G3373" s="46" t="str">
        <f>IF(F3373=1,COUNTIF($F$1:F3373,1),"")</f>
        <v/>
      </c>
      <c r="H3373" s="46">
        <f t="shared" si="160"/>
        <v>0</v>
      </c>
      <c r="I3373" s="46" t="b">
        <f t="shared" si="161"/>
        <v>0</v>
      </c>
      <c r="J3373" s="46" t="str">
        <f>IF(I3373=FALSE,"",B3373&amp;"@"&amp;COUNTIFS($B$2:B3373,B3373,$I$2:I3373,TRUE))</f>
        <v/>
      </c>
    </row>
    <row r="3374" spans="1:10">
      <c r="A3374" s="6" t="s">
        <v>2414</v>
      </c>
      <c r="B3374" s="6" t="s">
        <v>703</v>
      </c>
      <c r="C3374" s="6">
        <v>1</v>
      </c>
      <c r="D3374" s="6">
        <v>1</v>
      </c>
      <c r="E3374" s="46" t="str">
        <f t="shared" si="159"/>
        <v/>
      </c>
      <c r="F3374" s="81" t="str">
        <f>IF(E3374="기사임",(COUNTIF($B$2:B3374,B3374)-COUNTIFS($B$2:B3373,B3374,$E$2:E3373,"")),"")</f>
        <v/>
      </c>
      <c r="G3374" s="46" t="str">
        <f>IF(F3374=1,COUNTIF($F$1:F3374,1),"")</f>
        <v/>
      </c>
      <c r="H3374" s="46">
        <f t="shared" si="160"/>
        <v>0</v>
      </c>
      <c r="I3374" s="46" t="b">
        <f t="shared" si="161"/>
        <v>0</v>
      </c>
      <c r="J3374" s="46" t="str">
        <f>IF(I3374=FALSE,"",B3374&amp;"@"&amp;COUNTIFS($B$2:B3374,B3374,$I$2:I3374,TRUE))</f>
        <v/>
      </c>
    </row>
    <row r="3375" spans="1:10">
      <c r="A3375" s="6" t="s">
        <v>1509</v>
      </c>
      <c r="B3375" s="6" t="s">
        <v>690</v>
      </c>
      <c r="C3375" s="6">
        <v>1</v>
      </c>
      <c r="D3375" s="6">
        <v>1</v>
      </c>
      <c r="E3375" s="46" t="str">
        <f t="shared" si="159"/>
        <v/>
      </c>
      <c r="F3375" s="81" t="str">
        <f>IF(E3375="기사임",(COUNTIF($B$2:B3375,B3375)-COUNTIFS($B$2:B3374,B3375,$E$2:E3374,"")),"")</f>
        <v/>
      </c>
      <c r="G3375" s="46" t="str">
        <f>IF(F3375=1,COUNTIF($F$1:F3375,1),"")</f>
        <v/>
      </c>
      <c r="H3375" s="46">
        <f t="shared" si="160"/>
        <v>0</v>
      </c>
      <c r="I3375" s="46" t="b">
        <f t="shared" si="161"/>
        <v>0</v>
      </c>
      <c r="J3375" s="46" t="str">
        <f>IF(I3375=FALSE,"",B3375&amp;"@"&amp;COUNTIFS($B$2:B3375,B3375,$I$2:I3375,TRUE))</f>
        <v/>
      </c>
    </row>
    <row r="3376" spans="1:10">
      <c r="A3376" s="6" t="s">
        <v>2415</v>
      </c>
      <c r="B3376" s="6" t="s">
        <v>676</v>
      </c>
      <c r="C3376" s="6">
        <v>1</v>
      </c>
      <c r="D3376" s="6">
        <v>2</v>
      </c>
      <c r="E3376" s="46" t="str">
        <f t="shared" si="159"/>
        <v/>
      </c>
      <c r="F3376" s="81" t="str">
        <f>IF(E3376="기사임",(COUNTIF($B$2:B3376,B3376)-COUNTIFS($B$2:B3375,B3376,$E$2:E3375,"")),"")</f>
        <v/>
      </c>
      <c r="G3376" s="46" t="str">
        <f>IF(F3376=1,COUNTIF($F$1:F3376,1),"")</f>
        <v/>
      </c>
      <c r="H3376" s="46">
        <f t="shared" si="160"/>
        <v>0</v>
      </c>
      <c r="I3376" s="46" t="b">
        <f t="shared" si="161"/>
        <v>0</v>
      </c>
      <c r="J3376" s="46" t="str">
        <f>IF(I3376=FALSE,"",B3376&amp;"@"&amp;COUNTIFS($B$2:B3376,B3376,$I$2:I3376,TRUE))</f>
        <v/>
      </c>
    </row>
    <row r="3377" spans="1:10">
      <c r="A3377" s="6" t="s">
        <v>2416</v>
      </c>
      <c r="B3377" s="6" t="s">
        <v>720</v>
      </c>
      <c r="C3377" s="6">
        <v>1</v>
      </c>
      <c r="D3377" s="6">
        <v>1</v>
      </c>
      <c r="E3377" s="46" t="str">
        <f t="shared" si="159"/>
        <v/>
      </c>
      <c r="F3377" s="81" t="str">
        <f>IF(E3377="기사임",(COUNTIF($B$2:B3377,B3377)-COUNTIFS($B$2:B3376,B3377,$E$2:E3376,"")),"")</f>
        <v/>
      </c>
      <c r="G3377" s="46" t="str">
        <f>IF(F3377=1,COUNTIF($F$1:F3377,1),"")</f>
        <v/>
      </c>
      <c r="H3377" s="46">
        <f t="shared" si="160"/>
        <v>0</v>
      </c>
      <c r="I3377" s="46" t="b">
        <f t="shared" si="161"/>
        <v>0</v>
      </c>
      <c r="J3377" s="46" t="str">
        <f>IF(I3377=FALSE,"",B3377&amp;"@"&amp;COUNTIFS($B$2:B3377,B3377,$I$2:I3377,TRUE))</f>
        <v/>
      </c>
    </row>
    <row r="3378" spans="1:10">
      <c r="A3378" s="6" t="s">
        <v>1437</v>
      </c>
      <c r="B3378" s="6" t="s">
        <v>683</v>
      </c>
      <c r="C3378" s="6">
        <v>1</v>
      </c>
      <c r="D3378" s="6">
        <v>2</v>
      </c>
      <c r="E3378" s="46" t="str">
        <f t="shared" si="159"/>
        <v/>
      </c>
      <c r="F3378" s="81" t="str">
        <f>IF(E3378="기사임",(COUNTIF($B$2:B3378,B3378)-COUNTIFS($B$2:B3377,B3378,$E$2:E3377,"")),"")</f>
        <v/>
      </c>
      <c r="G3378" s="46" t="str">
        <f>IF(F3378=1,COUNTIF($F$1:F3378,1),"")</f>
        <v/>
      </c>
      <c r="H3378" s="46">
        <f t="shared" si="160"/>
        <v>0</v>
      </c>
      <c r="I3378" s="46" t="b">
        <f t="shared" si="161"/>
        <v>0</v>
      </c>
      <c r="J3378" s="46" t="str">
        <f>IF(I3378=FALSE,"",B3378&amp;"@"&amp;COUNTIFS($B$2:B3378,B3378,$I$2:I3378,TRUE))</f>
        <v/>
      </c>
    </row>
    <row r="3379" spans="1:10">
      <c r="A3379" s="6" t="s">
        <v>2051</v>
      </c>
      <c r="B3379" s="6" t="s">
        <v>675</v>
      </c>
      <c r="C3379" s="6">
        <v>1</v>
      </c>
      <c r="D3379" s="6">
        <v>1</v>
      </c>
      <c r="E3379" s="46" t="str">
        <f t="shared" si="159"/>
        <v/>
      </c>
      <c r="F3379" s="81" t="str">
        <f>IF(E3379="기사임",(COUNTIF($B$2:B3379,B3379)-COUNTIFS($B$2:B3378,B3379,$E$2:E3378,"")),"")</f>
        <v/>
      </c>
      <c r="G3379" s="46" t="str">
        <f>IF(F3379=1,COUNTIF($F$1:F3379,1),"")</f>
        <v/>
      </c>
      <c r="H3379" s="46">
        <f t="shared" si="160"/>
        <v>1</v>
      </c>
      <c r="I3379" s="46" t="b">
        <f t="shared" si="161"/>
        <v>0</v>
      </c>
      <c r="J3379" s="46" t="str">
        <f>IF(I3379=FALSE,"",B3379&amp;"@"&amp;COUNTIFS($B$2:B3379,B3379,$I$2:I3379,TRUE))</f>
        <v/>
      </c>
    </row>
    <row r="3380" spans="1:10">
      <c r="A3380" s="6" t="s">
        <v>2051</v>
      </c>
      <c r="B3380" s="6" t="s">
        <v>703</v>
      </c>
      <c r="C3380" s="6">
        <v>1</v>
      </c>
      <c r="D3380" s="6">
        <v>1</v>
      </c>
      <c r="E3380" s="46" t="str">
        <f t="shared" si="159"/>
        <v/>
      </c>
      <c r="F3380" s="81" t="str">
        <f>IF(E3380="기사임",(COUNTIF($B$2:B3380,B3380)-COUNTIFS($B$2:B3379,B3380,$E$2:E3379,"")),"")</f>
        <v/>
      </c>
      <c r="G3380" s="46" t="str">
        <f>IF(F3380=1,COUNTIF($F$1:F3380,1),"")</f>
        <v/>
      </c>
      <c r="H3380" s="46">
        <f t="shared" si="160"/>
        <v>0</v>
      </c>
      <c r="I3380" s="46" t="b">
        <f t="shared" si="161"/>
        <v>0</v>
      </c>
      <c r="J3380" s="46" t="str">
        <f>IF(I3380=FALSE,"",B3380&amp;"@"&amp;COUNTIFS($B$2:B3380,B3380,$I$2:I3380,TRUE))</f>
        <v/>
      </c>
    </row>
    <row r="3381" spans="1:10">
      <c r="A3381" s="6" t="s">
        <v>2051</v>
      </c>
      <c r="B3381" s="6" t="s">
        <v>676</v>
      </c>
      <c r="C3381" s="6">
        <v>1</v>
      </c>
      <c r="D3381" s="6">
        <v>1</v>
      </c>
      <c r="E3381" s="46" t="str">
        <f t="shared" si="159"/>
        <v/>
      </c>
      <c r="F3381" s="81" t="str">
        <f>IF(E3381="기사임",(COUNTIF($B$2:B3381,B3381)-COUNTIFS($B$2:B3380,B3381,$E$2:E3380,"")),"")</f>
        <v/>
      </c>
      <c r="G3381" s="46" t="str">
        <f>IF(F3381=1,COUNTIF($F$1:F3381,1),"")</f>
        <v/>
      </c>
      <c r="H3381" s="46">
        <f t="shared" si="160"/>
        <v>0</v>
      </c>
      <c r="I3381" s="46" t="b">
        <f t="shared" si="161"/>
        <v>0</v>
      </c>
      <c r="J3381" s="46" t="str">
        <f>IF(I3381=FALSE,"",B3381&amp;"@"&amp;COUNTIFS($B$2:B3381,B3381,$I$2:I3381,TRUE))</f>
        <v/>
      </c>
    </row>
    <row r="3382" spans="1:10">
      <c r="A3382" s="6" t="s">
        <v>2417</v>
      </c>
      <c r="B3382" s="6" t="s">
        <v>696</v>
      </c>
      <c r="C3382" s="6">
        <v>1</v>
      </c>
      <c r="D3382" s="6">
        <v>1</v>
      </c>
      <c r="E3382" s="46" t="str">
        <f t="shared" si="159"/>
        <v/>
      </c>
      <c r="F3382" s="81" t="str">
        <f>IF(E3382="기사임",(COUNTIF($B$2:B3382,B3382)-COUNTIFS($B$2:B3381,B3382,$E$2:E3381,"")),"")</f>
        <v/>
      </c>
      <c r="G3382" s="46" t="str">
        <f>IF(F3382=1,COUNTIF($F$1:F3382,1),"")</f>
        <v/>
      </c>
      <c r="H3382" s="46">
        <f t="shared" si="160"/>
        <v>0</v>
      </c>
      <c r="I3382" s="46" t="b">
        <f t="shared" si="161"/>
        <v>0</v>
      </c>
      <c r="J3382" s="46" t="str">
        <f>IF(I3382=FALSE,"",B3382&amp;"@"&amp;COUNTIFS($B$2:B3382,B3382,$I$2:I3382,TRUE))</f>
        <v/>
      </c>
    </row>
    <row r="3383" spans="1:10">
      <c r="A3383" s="6" t="s">
        <v>1204</v>
      </c>
      <c r="B3383" s="6" t="s">
        <v>700</v>
      </c>
      <c r="C3383" s="6">
        <v>1</v>
      </c>
      <c r="D3383" s="6">
        <v>1</v>
      </c>
      <c r="E3383" s="46" t="str">
        <f t="shared" si="159"/>
        <v/>
      </c>
      <c r="F3383" s="81" t="str">
        <f>IF(E3383="기사임",(COUNTIF($B$2:B3383,B3383)-COUNTIFS($B$2:B3382,B3383,$E$2:E3382,"")),"")</f>
        <v/>
      </c>
      <c r="G3383" s="46" t="str">
        <f>IF(F3383=1,COUNTIF($F$1:F3383,1),"")</f>
        <v/>
      </c>
      <c r="H3383" s="46">
        <f t="shared" si="160"/>
        <v>0</v>
      </c>
      <c r="I3383" s="46" t="b">
        <f t="shared" si="161"/>
        <v>0</v>
      </c>
      <c r="J3383" s="46" t="str">
        <f>IF(I3383=FALSE,"",B3383&amp;"@"&amp;COUNTIFS($B$2:B3383,B3383,$I$2:I3383,TRUE))</f>
        <v/>
      </c>
    </row>
    <row r="3384" spans="1:10">
      <c r="A3384" s="6" t="s">
        <v>1316</v>
      </c>
      <c r="B3384" s="6" t="s">
        <v>678</v>
      </c>
      <c r="C3384" s="6">
        <v>1</v>
      </c>
      <c r="D3384" s="6">
        <v>1</v>
      </c>
      <c r="E3384" s="46" t="str">
        <f t="shared" si="159"/>
        <v/>
      </c>
      <c r="F3384" s="81" t="str">
        <f>IF(E3384="기사임",(COUNTIF($B$2:B3384,B3384)-COUNTIFS($B$2:B3383,B3384,$E$2:E3383,"")),"")</f>
        <v/>
      </c>
      <c r="G3384" s="46" t="str">
        <f>IF(F3384=1,COUNTIF($F$1:F3384,1),"")</f>
        <v/>
      </c>
      <c r="H3384" s="46">
        <f t="shared" si="160"/>
        <v>0</v>
      </c>
      <c r="I3384" s="46" t="b">
        <f t="shared" si="161"/>
        <v>0</v>
      </c>
      <c r="J3384" s="46" t="str">
        <f>IF(I3384=FALSE,"",B3384&amp;"@"&amp;COUNTIFS($B$2:B3384,B3384,$I$2:I3384,TRUE))</f>
        <v/>
      </c>
    </row>
    <row r="3385" spans="1:10">
      <c r="A3385" s="6" t="s">
        <v>2418</v>
      </c>
      <c r="B3385" s="6" t="s">
        <v>684</v>
      </c>
      <c r="C3385" s="6">
        <v>1</v>
      </c>
      <c r="D3385" s="6">
        <v>1</v>
      </c>
      <c r="E3385" s="46" t="str">
        <f t="shared" si="159"/>
        <v/>
      </c>
      <c r="F3385" s="81" t="str">
        <f>IF(E3385="기사임",(COUNTIF($B$2:B3385,B3385)-COUNTIFS($B$2:B3384,B3385,$E$2:E3384,"")),"")</f>
        <v/>
      </c>
      <c r="G3385" s="46" t="str">
        <f>IF(F3385=1,COUNTIF($F$1:F3385,1),"")</f>
        <v/>
      </c>
      <c r="H3385" s="46">
        <f t="shared" si="160"/>
        <v>1</v>
      </c>
      <c r="I3385" s="46" t="b">
        <f t="shared" si="161"/>
        <v>0</v>
      </c>
      <c r="J3385" s="46" t="str">
        <f>IF(I3385=FALSE,"",B3385&amp;"@"&amp;COUNTIFS($B$2:B3385,B3385,$I$2:I3385,TRUE))</f>
        <v/>
      </c>
    </row>
    <row r="3386" spans="1:10">
      <c r="A3386" s="6" t="s">
        <v>2239</v>
      </c>
      <c r="B3386" s="6" t="s">
        <v>703</v>
      </c>
      <c r="C3386" s="6">
        <v>1</v>
      </c>
      <c r="D3386" s="6">
        <v>1</v>
      </c>
      <c r="E3386" s="46" t="str">
        <f t="shared" si="159"/>
        <v/>
      </c>
      <c r="F3386" s="81" t="str">
        <f>IF(E3386="기사임",(COUNTIF($B$2:B3386,B3386)-COUNTIFS($B$2:B3385,B3386,$E$2:E3385,"")),"")</f>
        <v/>
      </c>
      <c r="G3386" s="46" t="str">
        <f>IF(F3386=1,COUNTIF($F$1:F3386,1),"")</f>
        <v/>
      </c>
      <c r="H3386" s="46">
        <f t="shared" si="160"/>
        <v>0</v>
      </c>
      <c r="I3386" s="46" t="b">
        <f t="shared" si="161"/>
        <v>0</v>
      </c>
      <c r="J3386" s="46" t="str">
        <f>IF(I3386=FALSE,"",B3386&amp;"@"&amp;COUNTIFS($B$2:B3386,B3386,$I$2:I3386,TRUE))</f>
        <v/>
      </c>
    </row>
    <row r="3387" spans="1:10">
      <c r="A3387" s="6" t="s">
        <v>2239</v>
      </c>
      <c r="B3387" s="6" t="s">
        <v>695</v>
      </c>
      <c r="C3387" s="6">
        <v>1</v>
      </c>
      <c r="D3387" s="6">
        <v>2</v>
      </c>
      <c r="E3387" s="46" t="str">
        <f t="shared" si="159"/>
        <v/>
      </c>
      <c r="F3387" s="81" t="str">
        <f>IF(E3387="기사임",(COUNTIF($B$2:B3387,B3387)-COUNTIFS($B$2:B3386,B3387,$E$2:E3386,"")),"")</f>
        <v/>
      </c>
      <c r="G3387" s="46" t="str">
        <f>IF(F3387=1,COUNTIF($F$1:F3387,1),"")</f>
        <v/>
      </c>
      <c r="H3387" s="46">
        <f t="shared" si="160"/>
        <v>0</v>
      </c>
      <c r="I3387" s="46" t="b">
        <f t="shared" si="161"/>
        <v>0</v>
      </c>
      <c r="J3387" s="46" t="str">
        <f>IF(I3387=FALSE,"",B3387&amp;"@"&amp;COUNTIFS($B$2:B3387,B3387,$I$2:I3387,TRUE))</f>
        <v/>
      </c>
    </row>
    <row r="3388" spans="1:10">
      <c r="A3388" s="6" t="s">
        <v>2419</v>
      </c>
      <c r="B3388" s="6" t="s">
        <v>676</v>
      </c>
      <c r="C3388" s="6">
        <v>1</v>
      </c>
      <c r="D3388" s="6">
        <v>1</v>
      </c>
      <c r="E3388" s="46" t="str">
        <f t="shared" si="159"/>
        <v/>
      </c>
      <c r="F3388" s="81" t="str">
        <f>IF(E3388="기사임",(COUNTIF($B$2:B3388,B3388)-COUNTIFS($B$2:B3387,B3388,$E$2:E3387,"")),"")</f>
        <v/>
      </c>
      <c r="G3388" s="46" t="str">
        <f>IF(F3388=1,COUNTIF($F$1:F3388,1),"")</f>
        <v/>
      </c>
      <c r="H3388" s="46">
        <f t="shared" si="160"/>
        <v>0</v>
      </c>
      <c r="I3388" s="46" t="b">
        <f t="shared" si="161"/>
        <v>0</v>
      </c>
      <c r="J3388" s="46" t="str">
        <f>IF(I3388=FALSE,"",B3388&amp;"@"&amp;COUNTIFS($B$2:B3388,B3388,$I$2:I3388,TRUE))</f>
        <v/>
      </c>
    </row>
    <row r="3389" spans="1:10">
      <c r="A3389" s="6" t="s">
        <v>2420</v>
      </c>
      <c r="B3389" s="6" t="s">
        <v>688</v>
      </c>
      <c r="C3389" s="6">
        <v>1</v>
      </c>
      <c r="D3389" s="6">
        <v>1</v>
      </c>
      <c r="E3389" s="46" t="str">
        <f t="shared" si="159"/>
        <v/>
      </c>
      <c r="F3389" s="81" t="str">
        <f>IF(E3389="기사임",(COUNTIF($B$2:B3389,B3389)-COUNTIFS($B$2:B3388,B3389,$E$2:E3388,"")),"")</f>
        <v/>
      </c>
      <c r="G3389" s="46" t="str">
        <f>IF(F3389=1,COUNTIF($F$1:F3389,1),"")</f>
        <v/>
      </c>
      <c r="H3389" s="46">
        <f t="shared" si="160"/>
        <v>0</v>
      </c>
      <c r="I3389" s="46" t="b">
        <f t="shared" si="161"/>
        <v>0</v>
      </c>
      <c r="J3389" s="46" t="str">
        <f>IF(I3389=FALSE,"",B3389&amp;"@"&amp;COUNTIFS($B$2:B3389,B3389,$I$2:I3389,TRUE))</f>
        <v/>
      </c>
    </row>
    <row r="3390" spans="1:10">
      <c r="A3390" s="6" t="s">
        <v>2421</v>
      </c>
      <c r="B3390" s="6" t="s">
        <v>678</v>
      </c>
      <c r="C3390" s="6">
        <v>1</v>
      </c>
      <c r="D3390" s="6">
        <v>1</v>
      </c>
      <c r="E3390" s="46" t="str">
        <f t="shared" si="159"/>
        <v/>
      </c>
      <c r="F3390" s="81" t="str">
        <f>IF(E3390="기사임",(COUNTIF($B$2:B3390,B3390)-COUNTIFS($B$2:B3389,B3390,$E$2:E3389,"")),"")</f>
        <v/>
      </c>
      <c r="G3390" s="46" t="str">
        <f>IF(F3390=1,COUNTIF($F$1:F3390,1),"")</f>
        <v/>
      </c>
      <c r="H3390" s="46">
        <f t="shared" si="160"/>
        <v>0</v>
      </c>
      <c r="I3390" s="46" t="b">
        <f t="shared" si="161"/>
        <v>0</v>
      </c>
      <c r="J3390" s="46" t="str">
        <f>IF(I3390=FALSE,"",B3390&amp;"@"&amp;COUNTIFS($B$2:B3390,B3390,$I$2:I3390,TRUE))</f>
        <v/>
      </c>
    </row>
    <row r="3391" spans="1:10">
      <c r="A3391" s="6" t="s">
        <v>2335</v>
      </c>
      <c r="B3391" s="6" t="s">
        <v>675</v>
      </c>
      <c r="C3391" s="6">
        <v>1</v>
      </c>
      <c r="D3391" s="6">
        <v>1</v>
      </c>
      <c r="E3391" s="46" t="str">
        <f t="shared" si="159"/>
        <v/>
      </c>
      <c r="F3391" s="81" t="str">
        <f>IF(E3391="기사임",(COUNTIF($B$2:B3391,B3391)-COUNTIFS($B$2:B3390,B3391,$E$2:E3390,"")),"")</f>
        <v/>
      </c>
      <c r="G3391" s="46" t="str">
        <f>IF(F3391=1,COUNTIF($F$1:F3391,1),"")</f>
        <v/>
      </c>
      <c r="H3391" s="46">
        <f t="shared" si="160"/>
        <v>1</v>
      </c>
      <c r="I3391" s="46" t="b">
        <f t="shared" si="161"/>
        <v>0</v>
      </c>
      <c r="J3391" s="46" t="str">
        <f>IF(I3391=FALSE,"",B3391&amp;"@"&amp;COUNTIFS($B$2:B3391,B3391,$I$2:I3391,TRUE))</f>
        <v/>
      </c>
    </row>
    <row r="3392" spans="1:10">
      <c r="A3392" s="6" t="s">
        <v>2335</v>
      </c>
      <c r="B3392" s="6" t="s">
        <v>676</v>
      </c>
      <c r="C3392" s="6">
        <v>1</v>
      </c>
      <c r="D3392" s="6">
        <v>1</v>
      </c>
      <c r="E3392" s="46" t="str">
        <f t="shared" si="159"/>
        <v/>
      </c>
      <c r="F3392" s="81" t="str">
        <f>IF(E3392="기사임",(COUNTIF($B$2:B3392,B3392)-COUNTIFS($B$2:B3391,B3392,$E$2:E3391,"")),"")</f>
        <v/>
      </c>
      <c r="G3392" s="46" t="str">
        <f>IF(F3392=1,COUNTIF($F$1:F3392,1),"")</f>
        <v/>
      </c>
      <c r="H3392" s="46">
        <f t="shared" si="160"/>
        <v>0</v>
      </c>
      <c r="I3392" s="46" t="b">
        <f t="shared" si="161"/>
        <v>0</v>
      </c>
      <c r="J3392" s="46" t="str">
        <f>IF(I3392=FALSE,"",B3392&amp;"@"&amp;COUNTIFS($B$2:B3392,B3392,$I$2:I3392,TRUE))</f>
        <v/>
      </c>
    </row>
    <row r="3393" spans="1:10">
      <c r="A3393" s="6" t="s">
        <v>1977</v>
      </c>
      <c r="B3393" s="6" t="s">
        <v>678</v>
      </c>
      <c r="C3393" s="6">
        <v>1</v>
      </c>
      <c r="D3393" s="6">
        <v>1</v>
      </c>
      <c r="E3393" s="46" t="str">
        <f t="shared" si="159"/>
        <v/>
      </c>
      <c r="F3393" s="81" t="str">
        <f>IF(E3393="기사임",(COUNTIF($B$2:B3393,B3393)-COUNTIFS($B$2:B3392,B3393,$E$2:E3392,"")),"")</f>
        <v/>
      </c>
      <c r="G3393" s="46" t="str">
        <f>IF(F3393=1,COUNTIF($F$1:F3393,1),"")</f>
        <v/>
      </c>
      <c r="H3393" s="46">
        <f t="shared" si="160"/>
        <v>0</v>
      </c>
      <c r="I3393" s="46" t="b">
        <f t="shared" si="161"/>
        <v>0</v>
      </c>
      <c r="J3393" s="46" t="str">
        <f>IF(I3393=FALSE,"",B3393&amp;"@"&amp;COUNTIFS($B$2:B3393,B3393,$I$2:I3393,TRUE))</f>
        <v/>
      </c>
    </row>
    <row r="3394" spans="1:10">
      <c r="A3394" s="6" t="s">
        <v>2215</v>
      </c>
      <c r="B3394" s="6" t="s">
        <v>690</v>
      </c>
      <c r="C3394" s="6">
        <v>1</v>
      </c>
      <c r="D3394" s="6">
        <v>1</v>
      </c>
      <c r="E3394" s="46" t="str">
        <f t="shared" ref="E3394:E3457" si="162">IF(AND(LEFT(A3394,17)="/global/archives/",ISNUMBER(_xlfn.NUMBERVALUE(MID(A3394,18,1))),ISERROR(FIND("ckattempt",A3394)),ISERROR(FIND("preview",A3394))),"기사임","")</f>
        <v/>
      </c>
      <c r="F3394" s="81" t="str">
        <f>IF(E3394="기사임",(COUNTIF($B$2:B3394,B3394)-COUNTIFS($B$2:B3393,B3394,$E$2:E3393,"")),"")</f>
        <v/>
      </c>
      <c r="G3394" s="46" t="str">
        <f>IF(F3394=1,COUNTIF($F$1:F3394,1),"")</f>
        <v/>
      </c>
      <c r="H3394" s="46">
        <f t="shared" ref="H3394:H3457" si="163">COUNTIF($L$2:$L$4,B3394)</f>
        <v>0</v>
      </c>
      <c r="I3394" s="46" t="b">
        <f t="shared" si="161"/>
        <v>0</v>
      </c>
      <c r="J3394" s="46" t="str">
        <f>IF(I3394=FALSE,"",B3394&amp;"@"&amp;COUNTIFS($B$2:B3394,B3394,$I$2:I3394,TRUE))</f>
        <v/>
      </c>
    </row>
    <row r="3395" spans="1:10">
      <c r="A3395" s="6" t="s">
        <v>2215</v>
      </c>
      <c r="B3395" s="6" t="s">
        <v>676</v>
      </c>
      <c r="C3395" s="6">
        <v>1</v>
      </c>
      <c r="D3395" s="6">
        <v>1</v>
      </c>
      <c r="E3395" s="46" t="str">
        <f t="shared" si="162"/>
        <v/>
      </c>
      <c r="F3395" s="81" t="str">
        <f>IF(E3395="기사임",(COUNTIF($B$2:B3395,B3395)-COUNTIFS($B$2:B3394,B3395,$E$2:E3394,"")),"")</f>
        <v/>
      </c>
      <c r="G3395" s="46" t="str">
        <f>IF(F3395=1,COUNTIF($F$1:F3395,1),"")</f>
        <v/>
      </c>
      <c r="H3395" s="46">
        <f t="shared" si="163"/>
        <v>0</v>
      </c>
      <c r="I3395" s="46" t="b">
        <f t="shared" ref="I3395:I3458" si="164">AND(H3395=1,F3395&gt;=1,F3395&lt;&gt;"")</f>
        <v>0</v>
      </c>
      <c r="J3395" s="46" t="str">
        <f>IF(I3395=FALSE,"",B3395&amp;"@"&amp;COUNTIFS($B$2:B3395,B3395,$I$2:I3395,TRUE))</f>
        <v/>
      </c>
    </row>
    <row r="3396" spans="1:10">
      <c r="A3396" s="6" t="s">
        <v>2422</v>
      </c>
      <c r="B3396" s="6" t="s">
        <v>1271</v>
      </c>
      <c r="C3396" s="6">
        <v>1</v>
      </c>
      <c r="D3396" s="6">
        <v>1</v>
      </c>
      <c r="E3396" s="46" t="str">
        <f t="shared" si="162"/>
        <v/>
      </c>
      <c r="F3396" s="81" t="str">
        <f>IF(E3396="기사임",(COUNTIF($B$2:B3396,B3396)-COUNTIFS($B$2:B3395,B3396,$E$2:E3395,"")),"")</f>
        <v/>
      </c>
      <c r="G3396" s="46" t="str">
        <f>IF(F3396=1,COUNTIF($F$1:F3396,1),"")</f>
        <v/>
      </c>
      <c r="H3396" s="46">
        <f t="shared" si="163"/>
        <v>0</v>
      </c>
      <c r="I3396" s="46" t="b">
        <f t="shared" si="164"/>
        <v>0</v>
      </c>
      <c r="J3396" s="46" t="str">
        <f>IF(I3396=FALSE,"",B3396&amp;"@"&amp;COUNTIFS($B$2:B3396,B3396,$I$2:I3396,TRUE))</f>
        <v/>
      </c>
    </row>
    <row r="3397" spans="1:10">
      <c r="A3397" s="6" t="s">
        <v>2307</v>
      </c>
      <c r="B3397" s="6" t="s">
        <v>678</v>
      </c>
      <c r="C3397" s="6">
        <v>1</v>
      </c>
      <c r="D3397" s="6">
        <v>1</v>
      </c>
      <c r="E3397" s="46" t="str">
        <f t="shared" si="162"/>
        <v/>
      </c>
      <c r="F3397" s="81" t="str">
        <f>IF(E3397="기사임",(COUNTIF($B$2:B3397,B3397)-COUNTIFS($B$2:B3396,B3397,$E$2:E3396,"")),"")</f>
        <v/>
      </c>
      <c r="G3397" s="46" t="str">
        <f>IF(F3397=1,COUNTIF($F$1:F3397,1),"")</f>
        <v/>
      </c>
      <c r="H3397" s="46">
        <f t="shared" si="163"/>
        <v>0</v>
      </c>
      <c r="I3397" s="46" t="b">
        <f t="shared" si="164"/>
        <v>0</v>
      </c>
      <c r="J3397" s="46" t="str">
        <f>IF(I3397=FALSE,"",B3397&amp;"@"&amp;COUNTIFS($B$2:B3397,B3397,$I$2:I3397,TRUE))</f>
        <v/>
      </c>
    </row>
    <row r="3398" spans="1:10">
      <c r="A3398" s="6" t="s">
        <v>2307</v>
      </c>
      <c r="B3398" s="6" t="s">
        <v>698</v>
      </c>
      <c r="C3398" s="6">
        <v>1</v>
      </c>
      <c r="D3398" s="6">
        <v>1</v>
      </c>
      <c r="E3398" s="46" t="str">
        <f t="shared" si="162"/>
        <v/>
      </c>
      <c r="F3398" s="81" t="str">
        <f>IF(E3398="기사임",(COUNTIF($B$2:B3398,B3398)-COUNTIFS($B$2:B3397,B3398,$E$2:E3397,"")),"")</f>
        <v/>
      </c>
      <c r="G3398" s="46" t="str">
        <f>IF(F3398=1,COUNTIF($F$1:F3398,1),"")</f>
        <v/>
      </c>
      <c r="H3398" s="46">
        <f t="shared" si="163"/>
        <v>0</v>
      </c>
      <c r="I3398" s="46" t="b">
        <f t="shared" si="164"/>
        <v>0</v>
      </c>
      <c r="J3398" s="46" t="str">
        <f>IF(I3398=FALSE,"",B3398&amp;"@"&amp;COUNTIFS($B$2:B3398,B3398,$I$2:I3398,TRUE))</f>
        <v/>
      </c>
    </row>
    <row r="3399" spans="1:10">
      <c r="A3399" s="6" t="s">
        <v>2307</v>
      </c>
      <c r="B3399" s="6" t="s">
        <v>690</v>
      </c>
      <c r="C3399" s="6">
        <v>1</v>
      </c>
      <c r="D3399" s="6">
        <v>1</v>
      </c>
      <c r="E3399" s="46" t="str">
        <f t="shared" si="162"/>
        <v/>
      </c>
      <c r="F3399" s="81" t="str">
        <f>IF(E3399="기사임",(COUNTIF($B$2:B3399,B3399)-COUNTIFS($B$2:B3398,B3399,$E$2:E3398,"")),"")</f>
        <v/>
      </c>
      <c r="G3399" s="46" t="str">
        <f>IF(F3399=1,COUNTIF($F$1:F3399,1),"")</f>
        <v/>
      </c>
      <c r="H3399" s="46">
        <f t="shared" si="163"/>
        <v>0</v>
      </c>
      <c r="I3399" s="46" t="b">
        <f t="shared" si="164"/>
        <v>0</v>
      </c>
      <c r="J3399" s="46" t="str">
        <f>IF(I3399=FALSE,"",B3399&amp;"@"&amp;COUNTIFS($B$2:B3399,B3399,$I$2:I3399,TRUE))</f>
        <v/>
      </c>
    </row>
    <row r="3400" spans="1:10">
      <c r="A3400" s="6" t="s">
        <v>2423</v>
      </c>
      <c r="B3400" s="6" t="s">
        <v>676</v>
      </c>
      <c r="C3400" s="6">
        <v>1</v>
      </c>
      <c r="D3400" s="6">
        <v>1</v>
      </c>
      <c r="E3400" s="46" t="str">
        <f t="shared" si="162"/>
        <v/>
      </c>
      <c r="F3400" s="81" t="str">
        <f>IF(E3400="기사임",(COUNTIF($B$2:B3400,B3400)-COUNTIFS($B$2:B3399,B3400,$E$2:E3399,"")),"")</f>
        <v/>
      </c>
      <c r="G3400" s="46" t="str">
        <f>IF(F3400=1,COUNTIF($F$1:F3400,1),"")</f>
        <v/>
      </c>
      <c r="H3400" s="46">
        <f t="shared" si="163"/>
        <v>0</v>
      </c>
      <c r="I3400" s="46" t="b">
        <f t="shared" si="164"/>
        <v>0</v>
      </c>
      <c r="J3400" s="46" t="str">
        <f>IF(I3400=FALSE,"",B3400&amp;"@"&amp;COUNTIFS($B$2:B3400,B3400,$I$2:I3400,TRUE))</f>
        <v/>
      </c>
    </row>
    <row r="3401" spans="1:10">
      <c r="A3401" s="6" t="s">
        <v>1978</v>
      </c>
      <c r="B3401" s="6" t="s">
        <v>689</v>
      </c>
      <c r="C3401" s="6">
        <v>1</v>
      </c>
      <c r="D3401" s="6">
        <v>2</v>
      </c>
      <c r="E3401" s="46" t="str">
        <f t="shared" si="162"/>
        <v/>
      </c>
      <c r="F3401" s="81" t="str">
        <f>IF(E3401="기사임",(COUNTIF($B$2:B3401,B3401)-COUNTIFS($B$2:B3400,B3401,$E$2:E3400,"")),"")</f>
        <v/>
      </c>
      <c r="G3401" s="46" t="str">
        <f>IF(F3401=1,COUNTIF($F$1:F3401,1),"")</f>
        <v/>
      </c>
      <c r="H3401" s="46">
        <f t="shared" si="163"/>
        <v>0</v>
      </c>
      <c r="I3401" s="46" t="b">
        <f t="shared" si="164"/>
        <v>0</v>
      </c>
      <c r="J3401" s="46" t="str">
        <f>IF(I3401=FALSE,"",B3401&amp;"@"&amp;COUNTIFS($B$2:B3401,B3401,$I$2:I3401,TRUE))</f>
        <v/>
      </c>
    </row>
    <row r="3402" spans="1:10">
      <c r="A3402" s="6" t="s">
        <v>2424</v>
      </c>
      <c r="B3402" s="6" t="s">
        <v>684</v>
      </c>
      <c r="C3402" s="6">
        <v>1</v>
      </c>
      <c r="D3402" s="6">
        <v>1</v>
      </c>
      <c r="E3402" s="46" t="str">
        <f t="shared" si="162"/>
        <v/>
      </c>
      <c r="F3402" s="81" t="str">
        <f>IF(E3402="기사임",(COUNTIF($B$2:B3402,B3402)-COUNTIFS($B$2:B3401,B3402,$E$2:E3401,"")),"")</f>
        <v/>
      </c>
      <c r="G3402" s="46" t="str">
        <f>IF(F3402=1,COUNTIF($F$1:F3402,1),"")</f>
        <v/>
      </c>
      <c r="H3402" s="46">
        <f t="shared" si="163"/>
        <v>1</v>
      </c>
      <c r="I3402" s="46" t="b">
        <f t="shared" si="164"/>
        <v>0</v>
      </c>
      <c r="J3402" s="46" t="str">
        <f>IF(I3402=FALSE,"",B3402&amp;"@"&amp;COUNTIFS($B$2:B3402,B3402,$I$2:I3402,TRUE))</f>
        <v/>
      </c>
    </row>
    <row r="3403" spans="1:10">
      <c r="A3403" s="6" t="s">
        <v>2425</v>
      </c>
      <c r="B3403" s="6" t="s">
        <v>696</v>
      </c>
      <c r="C3403" s="6">
        <v>1</v>
      </c>
      <c r="D3403" s="6">
        <v>1</v>
      </c>
      <c r="E3403" s="46" t="str">
        <f t="shared" si="162"/>
        <v/>
      </c>
      <c r="F3403" s="81" t="str">
        <f>IF(E3403="기사임",(COUNTIF($B$2:B3403,B3403)-COUNTIFS($B$2:B3402,B3403,$E$2:E3402,"")),"")</f>
        <v/>
      </c>
      <c r="G3403" s="46" t="str">
        <f>IF(F3403=1,COUNTIF($F$1:F3403,1),"")</f>
        <v/>
      </c>
      <c r="H3403" s="46">
        <f t="shared" si="163"/>
        <v>0</v>
      </c>
      <c r="I3403" s="46" t="b">
        <f t="shared" si="164"/>
        <v>0</v>
      </c>
      <c r="J3403" s="46" t="str">
        <f>IF(I3403=FALSE,"",B3403&amp;"@"&amp;COUNTIFS($B$2:B3403,B3403,$I$2:I3403,TRUE))</f>
        <v/>
      </c>
    </row>
    <row r="3404" spans="1:10">
      <c r="A3404" s="6" t="s">
        <v>2426</v>
      </c>
      <c r="B3404" s="6" t="s">
        <v>676</v>
      </c>
      <c r="C3404" s="6">
        <v>1</v>
      </c>
      <c r="D3404" s="6">
        <v>1</v>
      </c>
      <c r="E3404" s="46" t="str">
        <f t="shared" si="162"/>
        <v/>
      </c>
      <c r="F3404" s="81" t="str">
        <f>IF(E3404="기사임",(COUNTIF($B$2:B3404,B3404)-COUNTIFS($B$2:B3403,B3404,$E$2:E3403,"")),"")</f>
        <v/>
      </c>
      <c r="G3404" s="46" t="str">
        <f>IF(F3404=1,COUNTIF($F$1:F3404,1),"")</f>
        <v/>
      </c>
      <c r="H3404" s="46">
        <f t="shared" si="163"/>
        <v>0</v>
      </c>
      <c r="I3404" s="46" t="b">
        <f t="shared" si="164"/>
        <v>0</v>
      </c>
      <c r="J3404" s="46" t="str">
        <f>IF(I3404=FALSE,"",B3404&amp;"@"&amp;COUNTIFS($B$2:B3404,B3404,$I$2:I3404,TRUE))</f>
        <v/>
      </c>
    </row>
    <row r="3405" spans="1:10">
      <c r="A3405" s="6" t="s">
        <v>2427</v>
      </c>
      <c r="B3405" s="6" t="s">
        <v>678</v>
      </c>
      <c r="C3405" s="6">
        <v>1</v>
      </c>
      <c r="D3405" s="6">
        <v>1</v>
      </c>
      <c r="E3405" s="46" t="str">
        <f t="shared" si="162"/>
        <v/>
      </c>
      <c r="F3405" s="81" t="str">
        <f>IF(E3405="기사임",(COUNTIF($B$2:B3405,B3405)-COUNTIFS($B$2:B3404,B3405,$E$2:E3404,"")),"")</f>
        <v/>
      </c>
      <c r="G3405" s="46" t="str">
        <f>IF(F3405=1,COUNTIF($F$1:F3405,1),"")</f>
        <v/>
      </c>
      <c r="H3405" s="46">
        <f t="shared" si="163"/>
        <v>0</v>
      </c>
      <c r="I3405" s="46" t="b">
        <f t="shared" si="164"/>
        <v>0</v>
      </c>
      <c r="J3405" s="46" t="str">
        <f>IF(I3405=FALSE,"",B3405&amp;"@"&amp;COUNTIFS($B$2:B3405,B3405,$I$2:I3405,TRUE))</f>
        <v/>
      </c>
    </row>
    <row r="3406" spans="1:10">
      <c r="A3406" s="6" t="s">
        <v>2428</v>
      </c>
      <c r="B3406" s="6" t="s">
        <v>722</v>
      </c>
      <c r="C3406" s="6">
        <v>1</v>
      </c>
      <c r="D3406" s="6">
        <v>1</v>
      </c>
      <c r="E3406" s="46" t="str">
        <f t="shared" si="162"/>
        <v/>
      </c>
      <c r="F3406" s="81" t="str">
        <f>IF(E3406="기사임",(COUNTIF($B$2:B3406,B3406)-COUNTIFS($B$2:B3405,B3406,$E$2:E3405,"")),"")</f>
        <v/>
      </c>
      <c r="G3406" s="46" t="str">
        <f>IF(F3406=1,COUNTIF($F$1:F3406,1),"")</f>
        <v/>
      </c>
      <c r="H3406" s="46">
        <f t="shared" si="163"/>
        <v>0</v>
      </c>
      <c r="I3406" s="46" t="b">
        <f t="shared" si="164"/>
        <v>0</v>
      </c>
      <c r="J3406" s="46" t="str">
        <f>IF(I3406=FALSE,"",B3406&amp;"@"&amp;COUNTIFS($B$2:B3406,B3406,$I$2:I3406,TRUE))</f>
        <v/>
      </c>
    </row>
    <row r="3407" spans="1:10">
      <c r="A3407" s="6" t="s">
        <v>1262</v>
      </c>
      <c r="B3407" s="6" t="s">
        <v>694</v>
      </c>
      <c r="C3407" s="6">
        <v>1</v>
      </c>
      <c r="D3407" s="6">
        <v>1</v>
      </c>
      <c r="E3407" s="46" t="str">
        <f t="shared" si="162"/>
        <v/>
      </c>
      <c r="F3407" s="81" t="str">
        <f>IF(E3407="기사임",(COUNTIF($B$2:B3407,B3407)-COUNTIFS($B$2:B3406,B3407,$E$2:E3406,"")),"")</f>
        <v/>
      </c>
      <c r="G3407" s="46" t="str">
        <f>IF(F3407=1,COUNTIF($F$1:F3407,1),"")</f>
        <v/>
      </c>
      <c r="H3407" s="46">
        <f t="shared" si="163"/>
        <v>1</v>
      </c>
      <c r="I3407" s="46" t="b">
        <f t="shared" si="164"/>
        <v>0</v>
      </c>
      <c r="J3407" s="46" t="str">
        <f>IF(I3407=FALSE,"",B3407&amp;"@"&amp;COUNTIFS($B$2:B3407,B3407,$I$2:I3407,TRUE))</f>
        <v/>
      </c>
    </row>
    <row r="3408" spans="1:10">
      <c r="A3408" s="6" t="s">
        <v>2429</v>
      </c>
      <c r="B3408" s="6" t="s">
        <v>676</v>
      </c>
      <c r="C3408" s="6">
        <v>1</v>
      </c>
      <c r="D3408" s="6">
        <v>1</v>
      </c>
      <c r="E3408" s="46" t="str">
        <f t="shared" si="162"/>
        <v/>
      </c>
      <c r="F3408" s="81" t="str">
        <f>IF(E3408="기사임",(COUNTIF($B$2:B3408,B3408)-COUNTIFS($B$2:B3407,B3408,$E$2:E3407,"")),"")</f>
        <v/>
      </c>
      <c r="G3408" s="46" t="str">
        <f>IF(F3408=1,COUNTIF($F$1:F3408,1),"")</f>
        <v/>
      </c>
      <c r="H3408" s="46">
        <f t="shared" si="163"/>
        <v>0</v>
      </c>
      <c r="I3408" s="46" t="b">
        <f t="shared" si="164"/>
        <v>0</v>
      </c>
      <c r="J3408" s="46" t="str">
        <f>IF(I3408=FALSE,"",B3408&amp;"@"&amp;COUNTIFS($B$2:B3408,B3408,$I$2:I3408,TRUE))</f>
        <v/>
      </c>
    </row>
    <row r="3409" spans="1:10">
      <c r="A3409" s="6" t="s">
        <v>2430</v>
      </c>
      <c r="B3409" s="6" t="s">
        <v>676</v>
      </c>
      <c r="C3409" s="6">
        <v>1</v>
      </c>
      <c r="D3409" s="6">
        <v>1</v>
      </c>
      <c r="E3409" s="46" t="str">
        <f t="shared" si="162"/>
        <v/>
      </c>
      <c r="F3409" s="81" t="str">
        <f>IF(E3409="기사임",(COUNTIF($B$2:B3409,B3409)-COUNTIFS($B$2:B3408,B3409,$E$2:E3408,"")),"")</f>
        <v/>
      </c>
      <c r="G3409" s="46" t="str">
        <f>IF(F3409=1,COUNTIF($F$1:F3409,1),"")</f>
        <v/>
      </c>
      <c r="H3409" s="46">
        <f t="shared" si="163"/>
        <v>0</v>
      </c>
      <c r="I3409" s="46" t="b">
        <f t="shared" si="164"/>
        <v>0</v>
      </c>
      <c r="J3409" s="46" t="str">
        <f>IF(I3409=FALSE,"",B3409&amp;"@"&amp;COUNTIFS($B$2:B3409,B3409,$I$2:I3409,TRUE))</f>
        <v/>
      </c>
    </row>
    <row r="3410" spans="1:10">
      <c r="A3410" s="6" t="s">
        <v>2431</v>
      </c>
      <c r="B3410" s="6" t="s">
        <v>1135</v>
      </c>
      <c r="C3410" s="6">
        <v>1</v>
      </c>
      <c r="D3410" s="6">
        <v>1</v>
      </c>
      <c r="E3410" s="46" t="str">
        <f t="shared" si="162"/>
        <v/>
      </c>
      <c r="F3410" s="81" t="str">
        <f>IF(E3410="기사임",(COUNTIF($B$2:B3410,B3410)-COUNTIFS($B$2:B3409,B3410,$E$2:E3409,"")),"")</f>
        <v/>
      </c>
      <c r="G3410" s="46" t="str">
        <f>IF(F3410=1,COUNTIF($F$1:F3410,1),"")</f>
        <v/>
      </c>
      <c r="H3410" s="46">
        <f t="shared" si="163"/>
        <v>0</v>
      </c>
      <c r="I3410" s="46" t="b">
        <f t="shared" si="164"/>
        <v>0</v>
      </c>
      <c r="J3410" s="46" t="str">
        <f>IF(I3410=FALSE,"",B3410&amp;"@"&amp;COUNTIFS($B$2:B3410,B3410,$I$2:I3410,TRUE))</f>
        <v/>
      </c>
    </row>
    <row r="3411" spans="1:10">
      <c r="A3411" s="6" t="s">
        <v>642</v>
      </c>
      <c r="B3411" s="6" t="s">
        <v>681</v>
      </c>
      <c r="C3411" s="6">
        <v>1</v>
      </c>
      <c r="D3411" s="6">
        <v>1</v>
      </c>
      <c r="E3411" s="46" t="str">
        <f t="shared" si="162"/>
        <v/>
      </c>
      <c r="F3411" s="81" t="str">
        <f>IF(E3411="기사임",(COUNTIF($B$2:B3411,B3411)-COUNTIFS($B$2:B3410,B3411,$E$2:E3410,"")),"")</f>
        <v/>
      </c>
      <c r="G3411" s="46" t="str">
        <f>IF(F3411=1,COUNTIF($F$1:F3411,1),"")</f>
        <v/>
      </c>
      <c r="H3411" s="46">
        <f t="shared" si="163"/>
        <v>0</v>
      </c>
      <c r="I3411" s="46" t="b">
        <f t="shared" si="164"/>
        <v>0</v>
      </c>
      <c r="J3411" s="46" t="str">
        <f>IF(I3411=FALSE,"",B3411&amp;"@"&amp;COUNTIFS($B$2:B3411,B3411,$I$2:I3411,TRUE))</f>
        <v/>
      </c>
    </row>
    <row r="3412" spans="1:10">
      <c r="A3412" s="6" t="s">
        <v>642</v>
      </c>
      <c r="B3412" s="6" t="s">
        <v>678</v>
      </c>
      <c r="C3412" s="6">
        <v>1</v>
      </c>
      <c r="D3412" s="6">
        <v>1</v>
      </c>
      <c r="E3412" s="46" t="str">
        <f t="shared" si="162"/>
        <v/>
      </c>
      <c r="F3412" s="81" t="str">
        <f>IF(E3412="기사임",(COUNTIF($B$2:B3412,B3412)-COUNTIFS($B$2:B3411,B3412,$E$2:E3411,"")),"")</f>
        <v/>
      </c>
      <c r="G3412" s="46" t="str">
        <f>IF(F3412=1,COUNTIF($F$1:F3412,1),"")</f>
        <v/>
      </c>
      <c r="H3412" s="46">
        <f t="shared" si="163"/>
        <v>0</v>
      </c>
      <c r="I3412" s="46" t="b">
        <f t="shared" si="164"/>
        <v>0</v>
      </c>
      <c r="J3412" s="46" t="str">
        <f>IF(I3412=FALSE,"",B3412&amp;"@"&amp;COUNTIFS($B$2:B3412,B3412,$I$2:I3412,TRUE))</f>
        <v/>
      </c>
    </row>
    <row r="3413" spans="1:10">
      <c r="A3413" s="6" t="s">
        <v>642</v>
      </c>
      <c r="B3413" s="6" t="s">
        <v>675</v>
      </c>
      <c r="C3413" s="6">
        <v>1</v>
      </c>
      <c r="D3413" s="6">
        <v>1</v>
      </c>
      <c r="E3413" s="46" t="str">
        <f t="shared" si="162"/>
        <v/>
      </c>
      <c r="F3413" s="81" t="str">
        <f>IF(E3413="기사임",(COUNTIF($B$2:B3413,B3413)-COUNTIFS($B$2:B3412,B3413,$E$2:E3412,"")),"")</f>
        <v/>
      </c>
      <c r="G3413" s="46" t="str">
        <f>IF(F3413=1,COUNTIF($F$1:F3413,1),"")</f>
        <v/>
      </c>
      <c r="H3413" s="46">
        <f t="shared" si="163"/>
        <v>1</v>
      </c>
      <c r="I3413" s="46" t="b">
        <f t="shared" si="164"/>
        <v>0</v>
      </c>
      <c r="J3413" s="46" t="str">
        <f>IF(I3413=FALSE,"",B3413&amp;"@"&amp;COUNTIFS($B$2:B3413,B3413,$I$2:I3413,TRUE))</f>
        <v/>
      </c>
    </row>
    <row r="3414" spans="1:10">
      <c r="A3414" s="6" t="s">
        <v>2432</v>
      </c>
      <c r="B3414" s="6" t="s">
        <v>691</v>
      </c>
      <c r="C3414" s="6">
        <v>1</v>
      </c>
      <c r="D3414" s="6">
        <v>1</v>
      </c>
      <c r="E3414" s="46" t="str">
        <f t="shared" si="162"/>
        <v/>
      </c>
      <c r="F3414" s="81" t="str">
        <f>IF(E3414="기사임",(COUNTIF($B$2:B3414,B3414)-COUNTIFS($B$2:B3413,B3414,$E$2:E3413,"")),"")</f>
        <v/>
      </c>
      <c r="G3414" s="46" t="str">
        <f>IF(F3414=1,COUNTIF($F$1:F3414,1),"")</f>
        <v/>
      </c>
      <c r="H3414" s="46">
        <f t="shared" si="163"/>
        <v>0</v>
      </c>
      <c r="I3414" s="46" t="b">
        <f t="shared" si="164"/>
        <v>0</v>
      </c>
      <c r="J3414" s="46" t="str">
        <f>IF(I3414=FALSE,"",B3414&amp;"@"&amp;COUNTIFS($B$2:B3414,B3414,$I$2:I3414,TRUE))</f>
        <v/>
      </c>
    </row>
    <row r="3415" spans="1:10">
      <c r="A3415" s="6" t="s">
        <v>674</v>
      </c>
      <c r="B3415" s="6" t="s">
        <v>722</v>
      </c>
      <c r="C3415" s="6">
        <v>1</v>
      </c>
      <c r="D3415" s="6">
        <v>1</v>
      </c>
      <c r="E3415" s="46" t="str">
        <f t="shared" si="162"/>
        <v/>
      </c>
      <c r="F3415" s="81" t="str">
        <f>IF(E3415="기사임",(COUNTIF($B$2:B3415,B3415)-COUNTIFS($B$2:B3414,B3415,$E$2:E3414,"")),"")</f>
        <v/>
      </c>
      <c r="G3415" s="46" t="str">
        <f>IF(F3415=1,COUNTIF($F$1:F3415,1),"")</f>
        <v/>
      </c>
      <c r="H3415" s="46">
        <f t="shared" si="163"/>
        <v>0</v>
      </c>
      <c r="I3415" s="46" t="b">
        <f t="shared" si="164"/>
        <v>0</v>
      </c>
      <c r="J3415" s="46" t="str">
        <f>IF(I3415=FALSE,"",B3415&amp;"@"&amp;COUNTIFS($B$2:B3415,B3415,$I$2:I3415,TRUE))</f>
        <v/>
      </c>
    </row>
    <row r="3416" spans="1:10">
      <c r="A3416" s="6" t="s">
        <v>2433</v>
      </c>
      <c r="B3416" s="6" t="s">
        <v>690</v>
      </c>
      <c r="C3416" s="6">
        <v>1</v>
      </c>
      <c r="D3416" s="6">
        <v>1</v>
      </c>
      <c r="E3416" s="46" t="str">
        <f t="shared" si="162"/>
        <v/>
      </c>
      <c r="F3416" s="81" t="str">
        <f>IF(E3416="기사임",(COUNTIF($B$2:B3416,B3416)-COUNTIFS($B$2:B3415,B3416,$E$2:E3415,"")),"")</f>
        <v/>
      </c>
      <c r="G3416" s="46" t="str">
        <f>IF(F3416=1,COUNTIF($F$1:F3416,1),"")</f>
        <v/>
      </c>
      <c r="H3416" s="46">
        <f t="shared" si="163"/>
        <v>0</v>
      </c>
      <c r="I3416" s="46" t="b">
        <f t="shared" si="164"/>
        <v>0</v>
      </c>
      <c r="J3416" s="46" t="str">
        <f>IF(I3416=FALSE,"",B3416&amp;"@"&amp;COUNTIFS($B$2:B3416,B3416,$I$2:I3416,TRUE))</f>
        <v/>
      </c>
    </row>
    <row r="3417" spans="1:10">
      <c r="A3417" s="6" t="s">
        <v>1561</v>
      </c>
      <c r="B3417" s="6" t="s">
        <v>675</v>
      </c>
      <c r="C3417" s="6">
        <v>1</v>
      </c>
      <c r="D3417" s="6">
        <v>1</v>
      </c>
      <c r="E3417" s="46" t="str">
        <f t="shared" si="162"/>
        <v/>
      </c>
      <c r="F3417" s="81" t="str">
        <f>IF(E3417="기사임",(COUNTIF($B$2:B3417,B3417)-COUNTIFS($B$2:B3416,B3417,$E$2:E3416,"")),"")</f>
        <v/>
      </c>
      <c r="G3417" s="46" t="str">
        <f>IF(F3417=1,COUNTIF($F$1:F3417,1),"")</f>
        <v/>
      </c>
      <c r="H3417" s="46">
        <f t="shared" si="163"/>
        <v>1</v>
      </c>
      <c r="I3417" s="46" t="b">
        <f t="shared" si="164"/>
        <v>0</v>
      </c>
      <c r="J3417" s="46" t="str">
        <f>IF(I3417=FALSE,"",B3417&amp;"@"&amp;COUNTIFS($B$2:B3417,B3417,$I$2:I3417,TRUE))</f>
        <v/>
      </c>
    </row>
    <row r="3418" spans="1:10">
      <c r="A3418" s="6" t="s">
        <v>1561</v>
      </c>
      <c r="B3418" s="6" t="s">
        <v>694</v>
      </c>
      <c r="C3418" s="6">
        <v>1</v>
      </c>
      <c r="D3418" s="6">
        <v>1</v>
      </c>
      <c r="E3418" s="46" t="str">
        <f t="shared" si="162"/>
        <v/>
      </c>
      <c r="F3418" s="81" t="str">
        <f>IF(E3418="기사임",(COUNTIF($B$2:B3418,B3418)-COUNTIFS($B$2:B3417,B3418,$E$2:E3417,"")),"")</f>
        <v/>
      </c>
      <c r="G3418" s="46" t="str">
        <f>IF(F3418=1,COUNTIF($F$1:F3418,1),"")</f>
        <v/>
      </c>
      <c r="H3418" s="46">
        <f t="shared" si="163"/>
        <v>1</v>
      </c>
      <c r="I3418" s="46" t="b">
        <f t="shared" si="164"/>
        <v>0</v>
      </c>
      <c r="J3418" s="46" t="str">
        <f>IF(I3418=FALSE,"",B3418&amp;"@"&amp;COUNTIFS($B$2:B3418,B3418,$I$2:I3418,TRUE))</f>
        <v/>
      </c>
    </row>
    <row r="3419" spans="1:10">
      <c r="A3419" s="6" t="s">
        <v>2292</v>
      </c>
      <c r="B3419" s="6" t="s">
        <v>684</v>
      </c>
      <c r="C3419" s="6">
        <v>1</v>
      </c>
      <c r="D3419" s="6">
        <v>1</v>
      </c>
      <c r="E3419" s="46" t="str">
        <f t="shared" si="162"/>
        <v/>
      </c>
      <c r="F3419" s="81" t="str">
        <f>IF(E3419="기사임",(COUNTIF($B$2:B3419,B3419)-COUNTIFS($B$2:B3418,B3419,$E$2:E3418,"")),"")</f>
        <v/>
      </c>
      <c r="G3419" s="46" t="str">
        <f>IF(F3419=1,COUNTIF($F$1:F3419,1),"")</f>
        <v/>
      </c>
      <c r="H3419" s="46">
        <f t="shared" si="163"/>
        <v>1</v>
      </c>
      <c r="I3419" s="46" t="b">
        <f t="shared" si="164"/>
        <v>0</v>
      </c>
      <c r="J3419" s="46" t="str">
        <f>IF(I3419=FALSE,"",B3419&amp;"@"&amp;COUNTIFS($B$2:B3419,B3419,$I$2:I3419,TRUE))</f>
        <v/>
      </c>
    </row>
    <row r="3420" spans="1:10">
      <c r="A3420" s="6" t="s">
        <v>1625</v>
      </c>
      <c r="B3420" s="6" t="s">
        <v>676</v>
      </c>
      <c r="C3420" s="6">
        <v>1</v>
      </c>
      <c r="D3420" s="6">
        <v>1</v>
      </c>
      <c r="E3420" s="46" t="str">
        <f t="shared" si="162"/>
        <v/>
      </c>
      <c r="F3420" s="81" t="str">
        <f>IF(E3420="기사임",(COUNTIF($B$2:B3420,B3420)-COUNTIFS($B$2:B3419,B3420,$E$2:E3419,"")),"")</f>
        <v/>
      </c>
      <c r="G3420" s="46" t="str">
        <f>IF(F3420=1,COUNTIF($F$1:F3420,1),"")</f>
        <v/>
      </c>
      <c r="H3420" s="46">
        <f t="shared" si="163"/>
        <v>0</v>
      </c>
      <c r="I3420" s="46" t="b">
        <f t="shared" si="164"/>
        <v>0</v>
      </c>
      <c r="J3420" s="46" t="str">
        <f>IF(I3420=FALSE,"",B3420&amp;"@"&amp;COUNTIFS($B$2:B3420,B3420,$I$2:I3420,TRUE))</f>
        <v/>
      </c>
    </row>
    <row r="3421" spans="1:10">
      <c r="A3421" s="6" t="s">
        <v>655</v>
      </c>
      <c r="B3421" s="6" t="s">
        <v>688</v>
      </c>
      <c r="C3421" s="6">
        <v>1</v>
      </c>
      <c r="D3421" s="6">
        <v>1</v>
      </c>
      <c r="E3421" s="46" t="str">
        <f t="shared" si="162"/>
        <v/>
      </c>
      <c r="F3421" s="81" t="str">
        <f>IF(E3421="기사임",(COUNTIF($B$2:B3421,B3421)-COUNTIFS($B$2:B3420,B3421,$E$2:E3420,"")),"")</f>
        <v/>
      </c>
      <c r="G3421" s="46" t="str">
        <f>IF(F3421=1,COUNTIF($F$1:F3421,1),"")</f>
        <v/>
      </c>
      <c r="H3421" s="46">
        <f t="shared" si="163"/>
        <v>0</v>
      </c>
      <c r="I3421" s="46" t="b">
        <f t="shared" si="164"/>
        <v>0</v>
      </c>
      <c r="J3421" s="46" t="str">
        <f>IF(I3421=FALSE,"",B3421&amp;"@"&amp;COUNTIFS($B$2:B3421,B3421,$I$2:I3421,TRUE))</f>
        <v/>
      </c>
    </row>
    <row r="3422" spans="1:10">
      <c r="A3422" s="6" t="s">
        <v>655</v>
      </c>
      <c r="B3422" s="6" t="s">
        <v>675</v>
      </c>
      <c r="C3422" s="6">
        <v>1</v>
      </c>
      <c r="D3422" s="6">
        <v>1</v>
      </c>
      <c r="E3422" s="46" t="str">
        <f t="shared" si="162"/>
        <v/>
      </c>
      <c r="F3422" s="81" t="str">
        <f>IF(E3422="기사임",(COUNTIF($B$2:B3422,B3422)-COUNTIFS($B$2:B3421,B3422,$E$2:E3421,"")),"")</f>
        <v/>
      </c>
      <c r="G3422" s="46" t="str">
        <f>IF(F3422=1,COUNTIF($F$1:F3422,1),"")</f>
        <v/>
      </c>
      <c r="H3422" s="46">
        <f t="shared" si="163"/>
        <v>1</v>
      </c>
      <c r="I3422" s="46" t="b">
        <f t="shared" si="164"/>
        <v>0</v>
      </c>
      <c r="J3422" s="46" t="str">
        <f>IF(I3422=FALSE,"",B3422&amp;"@"&amp;COUNTIFS($B$2:B3422,B3422,$I$2:I3422,TRUE))</f>
        <v/>
      </c>
    </row>
    <row r="3423" spans="1:10">
      <c r="A3423" s="6" t="s">
        <v>655</v>
      </c>
      <c r="B3423" s="6" t="s">
        <v>690</v>
      </c>
      <c r="C3423" s="6">
        <v>1</v>
      </c>
      <c r="D3423" s="6">
        <v>1</v>
      </c>
      <c r="E3423" s="46" t="str">
        <f t="shared" si="162"/>
        <v/>
      </c>
      <c r="F3423" s="81" t="str">
        <f>IF(E3423="기사임",(COUNTIF($B$2:B3423,B3423)-COUNTIFS($B$2:B3422,B3423,$E$2:E3422,"")),"")</f>
        <v/>
      </c>
      <c r="G3423" s="46" t="str">
        <f>IF(F3423=1,COUNTIF($F$1:F3423,1),"")</f>
        <v/>
      </c>
      <c r="H3423" s="46">
        <f t="shared" si="163"/>
        <v>0</v>
      </c>
      <c r="I3423" s="46" t="b">
        <f t="shared" si="164"/>
        <v>0</v>
      </c>
      <c r="J3423" s="46" t="str">
        <f>IF(I3423=FALSE,"",B3423&amp;"@"&amp;COUNTIFS($B$2:B3423,B3423,$I$2:I3423,TRUE))</f>
        <v/>
      </c>
    </row>
    <row r="3424" spans="1:10">
      <c r="A3424" s="6" t="s">
        <v>661</v>
      </c>
      <c r="B3424" s="6" t="s">
        <v>711</v>
      </c>
      <c r="C3424" s="6">
        <v>1</v>
      </c>
      <c r="D3424" s="6">
        <v>1</v>
      </c>
      <c r="E3424" s="46" t="str">
        <f t="shared" si="162"/>
        <v/>
      </c>
      <c r="F3424" s="81" t="str">
        <f>IF(E3424="기사임",(COUNTIF($B$2:B3424,B3424)-COUNTIFS($B$2:B3423,B3424,$E$2:E3423,"")),"")</f>
        <v/>
      </c>
      <c r="G3424" s="46" t="str">
        <f>IF(F3424=1,COUNTIF($F$1:F3424,1),"")</f>
        <v/>
      </c>
      <c r="H3424" s="46">
        <f t="shared" si="163"/>
        <v>0</v>
      </c>
      <c r="I3424" s="46" t="b">
        <f t="shared" si="164"/>
        <v>0</v>
      </c>
      <c r="J3424" s="46" t="str">
        <f>IF(I3424=FALSE,"",B3424&amp;"@"&amp;COUNTIFS($B$2:B3424,B3424,$I$2:I3424,TRUE))</f>
        <v/>
      </c>
    </row>
    <row r="3425" spans="1:10">
      <c r="A3425" s="6" t="s">
        <v>661</v>
      </c>
      <c r="B3425" s="6" t="s">
        <v>675</v>
      </c>
      <c r="C3425" s="6">
        <v>1</v>
      </c>
      <c r="D3425" s="6">
        <v>1</v>
      </c>
      <c r="E3425" s="46" t="str">
        <f t="shared" si="162"/>
        <v/>
      </c>
      <c r="F3425" s="81" t="str">
        <f>IF(E3425="기사임",(COUNTIF($B$2:B3425,B3425)-COUNTIFS($B$2:B3424,B3425,$E$2:E3424,"")),"")</f>
        <v/>
      </c>
      <c r="G3425" s="46" t="str">
        <f>IF(F3425=1,COUNTIF($F$1:F3425,1),"")</f>
        <v/>
      </c>
      <c r="H3425" s="46">
        <f t="shared" si="163"/>
        <v>1</v>
      </c>
      <c r="I3425" s="46" t="b">
        <f t="shared" si="164"/>
        <v>0</v>
      </c>
      <c r="J3425" s="46" t="str">
        <f>IF(I3425=FALSE,"",B3425&amp;"@"&amp;COUNTIFS($B$2:B3425,B3425,$I$2:I3425,TRUE))</f>
        <v/>
      </c>
    </row>
    <row r="3426" spans="1:10">
      <c r="A3426" s="6" t="s">
        <v>1988</v>
      </c>
      <c r="B3426" s="6" t="s">
        <v>681</v>
      </c>
      <c r="C3426" s="6">
        <v>1</v>
      </c>
      <c r="D3426" s="6">
        <v>1</v>
      </c>
      <c r="E3426" s="46" t="str">
        <f t="shared" si="162"/>
        <v/>
      </c>
      <c r="F3426" s="81" t="str">
        <f>IF(E3426="기사임",(COUNTIF($B$2:B3426,B3426)-COUNTIFS($B$2:B3425,B3426,$E$2:E3425,"")),"")</f>
        <v/>
      </c>
      <c r="G3426" s="46" t="str">
        <f>IF(F3426=1,COUNTIF($F$1:F3426,1),"")</f>
        <v/>
      </c>
      <c r="H3426" s="46">
        <f t="shared" si="163"/>
        <v>0</v>
      </c>
      <c r="I3426" s="46" t="b">
        <f t="shared" si="164"/>
        <v>0</v>
      </c>
      <c r="J3426" s="46" t="str">
        <f>IF(I3426=FALSE,"",B3426&amp;"@"&amp;COUNTIFS($B$2:B3426,B3426,$I$2:I3426,TRUE))</f>
        <v/>
      </c>
    </row>
    <row r="3427" spans="1:10">
      <c r="A3427" s="6" t="s">
        <v>521</v>
      </c>
      <c r="B3427" s="6" t="s">
        <v>681</v>
      </c>
      <c r="C3427" s="6">
        <v>1</v>
      </c>
      <c r="D3427" s="6">
        <v>1</v>
      </c>
      <c r="E3427" s="46" t="str">
        <f t="shared" si="162"/>
        <v/>
      </c>
      <c r="F3427" s="81" t="str">
        <f>IF(E3427="기사임",(COUNTIF($B$2:B3427,B3427)-COUNTIFS($B$2:B3426,B3427,$E$2:E3426,"")),"")</f>
        <v/>
      </c>
      <c r="G3427" s="46" t="str">
        <f>IF(F3427=1,COUNTIF($F$1:F3427,1),"")</f>
        <v/>
      </c>
      <c r="H3427" s="46">
        <f t="shared" si="163"/>
        <v>0</v>
      </c>
      <c r="I3427" s="46" t="b">
        <f t="shared" si="164"/>
        <v>0</v>
      </c>
      <c r="J3427" s="46" t="str">
        <f>IF(I3427=FALSE,"",B3427&amp;"@"&amp;COUNTIFS($B$2:B3427,B3427,$I$2:I3427,TRUE))</f>
        <v/>
      </c>
    </row>
    <row r="3428" spans="1:10">
      <c r="A3428" s="6" t="s">
        <v>521</v>
      </c>
      <c r="B3428" s="6" t="s">
        <v>676</v>
      </c>
      <c r="C3428" s="6">
        <v>1</v>
      </c>
      <c r="D3428" s="6">
        <v>1</v>
      </c>
      <c r="E3428" s="46" t="str">
        <f t="shared" si="162"/>
        <v/>
      </c>
      <c r="F3428" s="81" t="str">
        <f>IF(E3428="기사임",(COUNTIF($B$2:B3428,B3428)-COUNTIFS($B$2:B3427,B3428,$E$2:E3427,"")),"")</f>
        <v/>
      </c>
      <c r="G3428" s="46" t="str">
        <f>IF(F3428=1,COUNTIF($F$1:F3428,1),"")</f>
        <v/>
      </c>
      <c r="H3428" s="46">
        <f t="shared" si="163"/>
        <v>0</v>
      </c>
      <c r="I3428" s="46" t="b">
        <f t="shared" si="164"/>
        <v>0</v>
      </c>
      <c r="J3428" s="46" t="str">
        <f>IF(I3428=FALSE,"",B3428&amp;"@"&amp;COUNTIFS($B$2:B3428,B3428,$I$2:I3428,TRUE))</f>
        <v/>
      </c>
    </row>
    <row r="3429" spans="1:10">
      <c r="A3429" s="6" t="s">
        <v>2434</v>
      </c>
      <c r="B3429" s="6" t="s">
        <v>676</v>
      </c>
      <c r="C3429" s="6">
        <v>1</v>
      </c>
      <c r="D3429" s="6">
        <v>1</v>
      </c>
      <c r="E3429" s="46" t="str">
        <f t="shared" si="162"/>
        <v/>
      </c>
      <c r="F3429" s="81" t="str">
        <f>IF(E3429="기사임",(COUNTIF($B$2:B3429,B3429)-COUNTIFS($B$2:B3428,B3429,$E$2:E3428,"")),"")</f>
        <v/>
      </c>
      <c r="G3429" s="46" t="str">
        <f>IF(F3429=1,COUNTIF($F$1:F3429,1),"")</f>
        <v/>
      </c>
      <c r="H3429" s="46">
        <f t="shared" si="163"/>
        <v>0</v>
      </c>
      <c r="I3429" s="46" t="b">
        <f t="shared" si="164"/>
        <v>0</v>
      </c>
      <c r="J3429" s="46" t="str">
        <f>IF(I3429=FALSE,"",B3429&amp;"@"&amp;COUNTIFS($B$2:B3429,B3429,$I$2:I3429,TRUE))</f>
        <v/>
      </c>
    </row>
    <row r="3430" spans="1:10">
      <c r="A3430" s="6" t="s">
        <v>2435</v>
      </c>
      <c r="B3430" s="6" t="s">
        <v>681</v>
      </c>
      <c r="C3430" s="6">
        <v>1</v>
      </c>
      <c r="D3430" s="6">
        <v>1</v>
      </c>
      <c r="E3430" s="46" t="str">
        <f t="shared" si="162"/>
        <v/>
      </c>
      <c r="F3430" s="81" t="str">
        <f>IF(E3430="기사임",(COUNTIF($B$2:B3430,B3430)-COUNTIFS($B$2:B3429,B3430,$E$2:E3429,"")),"")</f>
        <v/>
      </c>
      <c r="G3430" s="46" t="str">
        <f>IF(F3430=1,COUNTIF($F$1:F3430,1),"")</f>
        <v/>
      </c>
      <c r="H3430" s="46">
        <f t="shared" si="163"/>
        <v>0</v>
      </c>
      <c r="I3430" s="46" t="b">
        <f t="shared" si="164"/>
        <v>0</v>
      </c>
      <c r="J3430" s="46" t="str">
        <f>IF(I3430=FALSE,"",B3430&amp;"@"&amp;COUNTIFS($B$2:B3430,B3430,$I$2:I3430,TRUE))</f>
        <v/>
      </c>
    </row>
    <row r="3431" spans="1:10">
      <c r="A3431" s="6" t="s">
        <v>2336</v>
      </c>
      <c r="B3431" s="6" t="s">
        <v>680</v>
      </c>
      <c r="C3431" s="6">
        <v>1</v>
      </c>
      <c r="D3431" s="6">
        <v>1</v>
      </c>
      <c r="E3431" s="46" t="str">
        <f t="shared" si="162"/>
        <v/>
      </c>
      <c r="F3431" s="81" t="str">
        <f>IF(E3431="기사임",(COUNTIF($B$2:B3431,B3431)-COUNTIFS($B$2:B3430,B3431,$E$2:E3430,"")),"")</f>
        <v/>
      </c>
      <c r="G3431" s="46" t="str">
        <f>IF(F3431=1,COUNTIF($F$1:F3431,1),"")</f>
        <v/>
      </c>
      <c r="H3431" s="46">
        <f t="shared" si="163"/>
        <v>0</v>
      </c>
      <c r="I3431" s="46" t="b">
        <f t="shared" si="164"/>
        <v>0</v>
      </c>
      <c r="J3431" s="46" t="str">
        <f>IF(I3431=FALSE,"",B3431&amp;"@"&amp;COUNTIFS($B$2:B3431,B3431,$I$2:I3431,TRUE))</f>
        <v/>
      </c>
    </row>
    <row r="3432" spans="1:10">
      <c r="A3432" s="6" t="s">
        <v>2336</v>
      </c>
      <c r="B3432" s="6" t="s">
        <v>676</v>
      </c>
      <c r="C3432" s="6">
        <v>1</v>
      </c>
      <c r="D3432" s="6">
        <v>1</v>
      </c>
      <c r="E3432" s="46" t="str">
        <f t="shared" si="162"/>
        <v/>
      </c>
      <c r="F3432" s="81" t="str">
        <f>IF(E3432="기사임",(COUNTIF($B$2:B3432,B3432)-COUNTIFS($B$2:B3431,B3432,$E$2:E3431,"")),"")</f>
        <v/>
      </c>
      <c r="G3432" s="46" t="str">
        <f>IF(F3432=1,COUNTIF($F$1:F3432,1),"")</f>
        <v/>
      </c>
      <c r="H3432" s="46">
        <f t="shared" si="163"/>
        <v>0</v>
      </c>
      <c r="I3432" s="46" t="b">
        <f t="shared" si="164"/>
        <v>0</v>
      </c>
      <c r="J3432" s="46" t="str">
        <f>IF(I3432=FALSE,"",B3432&amp;"@"&amp;COUNTIFS($B$2:B3432,B3432,$I$2:I3432,TRUE))</f>
        <v/>
      </c>
    </row>
    <row r="3433" spans="1:10">
      <c r="A3433" s="6" t="s">
        <v>629</v>
      </c>
      <c r="B3433" s="6" t="s">
        <v>1696</v>
      </c>
      <c r="C3433" s="6">
        <v>1</v>
      </c>
      <c r="D3433" s="6">
        <v>1</v>
      </c>
      <c r="E3433" s="46" t="str">
        <f t="shared" si="162"/>
        <v/>
      </c>
      <c r="F3433" s="81" t="str">
        <f>IF(E3433="기사임",(COUNTIF($B$2:B3433,B3433)-COUNTIFS($B$2:B3432,B3433,$E$2:E3432,"")),"")</f>
        <v/>
      </c>
      <c r="G3433" s="46" t="str">
        <f>IF(F3433=1,COUNTIF($F$1:F3433,1),"")</f>
        <v/>
      </c>
      <c r="H3433" s="46">
        <f t="shared" si="163"/>
        <v>0</v>
      </c>
      <c r="I3433" s="46" t="b">
        <f t="shared" si="164"/>
        <v>0</v>
      </c>
      <c r="J3433" s="46" t="str">
        <f>IF(I3433=FALSE,"",B3433&amp;"@"&amp;COUNTIFS($B$2:B3433,B3433,$I$2:I3433,TRUE))</f>
        <v/>
      </c>
    </row>
    <row r="3434" spans="1:10">
      <c r="A3434" s="6" t="s">
        <v>2436</v>
      </c>
      <c r="B3434" s="6" t="s">
        <v>675</v>
      </c>
      <c r="C3434" s="6">
        <v>1</v>
      </c>
      <c r="D3434" s="6">
        <v>1</v>
      </c>
      <c r="E3434" s="46" t="str">
        <f t="shared" si="162"/>
        <v/>
      </c>
      <c r="F3434" s="81" t="str">
        <f>IF(E3434="기사임",(COUNTIF($B$2:B3434,B3434)-COUNTIFS($B$2:B3433,B3434,$E$2:E3433,"")),"")</f>
        <v/>
      </c>
      <c r="G3434" s="46" t="str">
        <f>IF(F3434=1,COUNTIF($F$1:F3434,1),"")</f>
        <v/>
      </c>
      <c r="H3434" s="46">
        <f t="shared" si="163"/>
        <v>1</v>
      </c>
      <c r="I3434" s="46" t="b">
        <f t="shared" si="164"/>
        <v>0</v>
      </c>
      <c r="J3434" s="46" t="str">
        <f>IF(I3434=FALSE,"",B3434&amp;"@"&amp;COUNTIFS($B$2:B3434,B3434,$I$2:I3434,TRUE))</f>
        <v/>
      </c>
    </row>
    <row r="3435" spans="1:10">
      <c r="A3435" s="6" t="s">
        <v>540</v>
      </c>
      <c r="B3435" s="6" t="s">
        <v>729</v>
      </c>
      <c r="C3435" s="6">
        <v>1</v>
      </c>
      <c r="D3435" s="6">
        <v>1</v>
      </c>
      <c r="E3435" s="46" t="str">
        <f t="shared" si="162"/>
        <v/>
      </c>
      <c r="F3435" s="81" t="str">
        <f>IF(E3435="기사임",(COUNTIF($B$2:B3435,B3435)-COUNTIFS($B$2:B3434,B3435,$E$2:E3434,"")),"")</f>
        <v/>
      </c>
      <c r="G3435" s="46" t="str">
        <f>IF(F3435=1,COUNTIF($F$1:F3435,1),"")</f>
        <v/>
      </c>
      <c r="H3435" s="46">
        <f t="shared" si="163"/>
        <v>0</v>
      </c>
      <c r="I3435" s="46" t="b">
        <f t="shared" si="164"/>
        <v>0</v>
      </c>
      <c r="J3435" s="46" t="str">
        <f>IF(I3435=FALSE,"",B3435&amp;"@"&amp;COUNTIFS($B$2:B3435,B3435,$I$2:I3435,TRUE))</f>
        <v/>
      </c>
    </row>
    <row r="3436" spans="1:10">
      <c r="A3436" s="6" t="s">
        <v>540</v>
      </c>
      <c r="B3436" s="6" t="s">
        <v>1378</v>
      </c>
      <c r="C3436" s="6">
        <v>1</v>
      </c>
      <c r="D3436" s="6">
        <v>1</v>
      </c>
      <c r="E3436" s="46" t="str">
        <f t="shared" si="162"/>
        <v/>
      </c>
      <c r="F3436" s="81" t="str">
        <f>IF(E3436="기사임",(COUNTIF($B$2:B3436,B3436)-COUNTIFS($B$2:B3435,B3436,$E$2:E3435,"")),"")</f>
        <v/>
      </c>
      <c r="G3436" s="46" t="str">
        <f>IF(F3436=1,COUNTIF($F$1:F3436,1),"")</f>
        <v/>
      </c>
      <c r="H3436" s="46">
        <f t="shared" si="163"/>
        <v>0</v>
      </c>
      <c r="I3436" s="46" t="b">
        <f t="shared" si="164"/>
        <v>0</v>
      </c>
      <c r="J3436" s="46" t="str">
        <f>IF(I3436=FALSE,"",B3436&amp;"@"&amp;COUNTIFS($B$2:B3436,B3436,$I$2:I3436,TRUE))</f>
        <v/>
      </c>
    </row>
    <row r="3437" spans="1:10">
      <c r="A3437" s="6" t="s">
        <v>540</v>
      </c>
      <c r="B3437" s="6" t="s">
        <v>690</v>
      </c>
      <c r="C3437" s="6">
        <v>1</v>
      </c>
      <c r="D3437" s="6">
        <v>1</v>
      </c>
      <c r="E3437" s="46" t="str">
        <f t="shared" si="162"/>
        <v/>
      </c>
      <c r="F3437" s="81" t="str">
        <f>IF(E3437="기사임",(COUNTIF($B$2:B3437,B3437)-COUNTIFS($B$2:B3436,B3437,$E$2:E3436,"")),"")</f>
        <v/>
      </c>
      <c r="G3437" s="46" t="str">
        <f>IF(F3437=1,COUNTIF($F$1:F3437,1),"")</f>
        <v/>
      </c>
      <c r="H3437" s="46">
        <f t="shared" si="163"/>
        <v>0</v>
      </c>
      <c r="I3437" s="46" t="b">
        <f t="shared" si="164"/>
        <v>0</v>
      </c>
      <c r="J3437" s="46" t="str">
        <f>IF(I3437=FALSE,"",B3437&amp;"@"&amp;COUNTIFS($B$2:B3437,B3437,$I$2:I3437,TRUE))</f>
        <v/>
      </c>
    </row>
    <row r="3438" spans="1:10">
      <c r="A3438" s="6" t="s">
        <v>2178</v>
      </c>
      <c r="B3438" s="6" t="s">
        <v>691</v>
      </c>
      <c r="C3438" s="6">
        <v>1</v>
      </c>
      <c r="D3438" s="6">
        <v>1</v>
      </c>
      <c r="E3438" s="46" t="str">
        <f t="shared" si="162"/>
        <v/>
      </c>
      <c r="F3438" s="81" t="str">
        <f>IF(E3438="기사임",(COUNTIF($B$2:B3438,B3438)-COUNTIFS($B$2:B3437,B3438,$E$2:E3437,"")),"")</f>
        <v/>
      </c>
      <c r="G3438" s="46" t="str">
        <f>IF(F3438=1,COUNTIF($F$1:F3438,1),"")</f>
        <v/>
      </c>
      <c r="H3438" s="46">
        <f t="shared" si="163"/>
        <v>0</v>
      </c>
      <c r="I3438" s="46" t="b">
        <f t="shared" si="164"/>
        <v>0</v>
      </c>
      <c r="J3438" s="46" t="str">
        <f>IF(I3438=FALSE,"",B3438&amp;"@"&amp;COUNTIFS($B$2:B3438,B3438,$I$2:I3438,TRUE))</f>
        <v/>
      </c>
    </row>
    <row r="3439" spans="1:10">
      <c r="A3439" s="6" t="s">
        <v>2178</v>
      </c>
      <c r="B3439" s="6" t="s">
        <v>676</v>
      </c>
      <c r="C3439" s="6">
        <v>1</v>
      </c>
      <c r="D3439" s="6">
        <v>1</v>
      </c>
      <c r="E3439" s="46" t="str">
        <f t="shared" si="162"/>
        <v/>
      </c>
      <c r="F3439" s="81" t="str">
        <f>IF(E3439="기사임",(COUNTIF($B$2:B3439,B3439)-COUNTIFS($B$2:B3438,B3439,$E$2:E3438,"")),"")</f>
        <v/>
      </c>
      <c r="G3439" s="46" t="str">
        <f>IF(F3439=1,COUNTIF($F$1:F3439,1),"")</f>
        <v/>
      </c>
      <c r="H3439" s="46">
        <f t="shared" si="163"/>
        <v>0</v>
      </c>
      <c r="I3439" s="46" t="b">
        <f t="shared" si="164"/>
        <v>0</v>
      </c>
      <c r="J3439" s="46" t="str">
        <f>IF(I3439=FALSE,"",B3439&amp;"@"&amp;COUNTIFS($B$2:B3439,B3439,$I$2:I3439,TRUE))</f>
        <v/>
      </c>
    </row>
    <row r="3440" spans="1:10">
      <c r="A3440" s="6" t="s">
        <v>493</v>
      </c>
      <c r="B3440" s="6" t="s">
        <v>676</v>
      </c>
      <c r="C3440" s="6">
        <v>1</v>
      </c>
      <c r="D3440" s="6">
        <v>1</v>
      </c>
      <c r="E3440" s="46" t="str">
        <f t="shared" si="162"/>
        <v/>
      </c>
      <c r="F3440" s="81" t="str">
        <f>IF(E3440="기사임",(COUNTIF($B$2:B3440,B3440)-COUNTIFS($B$2:B3439,B3440,$E$2:E3439,"")),"")</f>
        <v/>
      </c>
      <c r="G3440" s="46" t="str">
        <f>IF(F3440=1,COUNTIF($F$1:F3440,1),"")</f>
        <v/>
      </c>
      <c r="H3440" s="46">
        <f t="shared" si="163"/>
        <v>0</v>
      </c>
      <c r="I3440" s="46" t="b">
        <f t="shared" si="164"/>
        <v>0</v>
      </c>
      <c r="J3440" s="46" t="str">
        <f>IF(I3440=FALSE,"",B3440&amp;"@"&amp;COUNTIFS($B$2:B3440,B3440,$I$2:I3440,TRUE))</f>
        <v/>
      </c>
    </row>
    <row r="3441" spans="1:10">
      <c r="A3441" s="6" t="s">
        <v>1616</v>
      </c>
      <c r="B3441" s="6" t="s">
        <v>685</v>
      </c>
      <c r="C3441" s="6">
        <v>1</v>
      </c>
      <c r="D3441" s="6">
        <v>1</v>
      </c>
      <c r="E3441" s="46" t="str">
        <f t="shared" si="162"/>
        <v/>
      </c>
      <c r="F3441" s="81" t="str">
        <f>IF(E3441="기사임",(COUNTIF($B$2:B3441,B3441)-COUNTIFS($B$2:B3440,B3441,$E$2:E3440,"")),"")</f>
        <v/>
      </c>
      <c r="G3441" s="46" t="str">
        <f>IF(F3441=1,COUNTIF($F$1:F3441,1),"")</f>
        <v/>
      </c>
      <c r="H3441" s="46">
        <f t="shared" si="163"/>
        <v>0</v>
      </c>
      <c r="I3441" s="46" t="b">
        <f t="shared" si="164"/>
        <v>0</v>
      </c>
      <c r="J3441" s="46" t="str">
        <f>IF(I3441=FALSE,"",B3441&amp;"@"&amp;COUNTIFS($B$2:B3441,B3441,$I$2:I3441,TRUE))</f>
        <v/>
      </c>
    </row>
    <row r="3442" spans="1:10">
      <c r="A3442" s="6" t="s">
        <v>2437</v>
      </c>
      <c r="B3442" s="6" t="s">
        <v>676</v>
      </c>
      <c r="C3442" s="6">
        <v>1</v>
      </c>
      <c r="D3442" s="6">
        <v>1</v>
      </c>
      <c r="E3442" s="46" t="str">
        <f t="shared" si="162"/>
        <v/>
      </c>
      <c r="F3442" s="81" t="str">
        <f>IF(E3442="기사임",(COUNTIF($B$2:B3442,B3442)-COUNTIFS($B$2:B3441,B3442,$E$2:E3441,"")),"")</f>
        <v/>
      </c>
      <c r="G3442" s="46" t="str">
        <f>IF(F3442=1,COUNTIF($F$1:F3442,1),"")</f>
        <v/>
      </c>
      <c r="H3442" s="46">
        <f t="shared" si="163"/>
        <v>0</v>
      </c>
      <c r="I3442" s="46" t="b">
        <f t="shared" si="164"/>
        <v>0</v>
      </c>
      <c r="J3442" s="46" t="str">
        <f>IF(I3442=FALSE,"",B3442&amp;"@"&amp;COUNTIFS($B$2:B3442,B3442,$I$2:I3442,TRUE))</f>
        <v/>
      </c>
    </row>
    <row r="3443" spans="1:10">
      <c r="A3443" s="6" t="s">
        <v>1972</v>
      </c>
      <c r="B3443" s="6" t="s">
        <v>676</v>
      </c>
      <c r="C3443" s="6">
        <v>1</v>
      </c>
      <c r="D3443" s="6">
        <v>1</v>
      </c>
      <c r="E3443" s="46" t="str">
        <f t="shared" si="162"/>
        <v/>
      </c>
      <c r="F3443" s="81" t="str">
        <f>IF(E3443="기사임",(COUNTIF($B$2:B3443,B3443)-COUNTIFS($B$2:B3442,B3443,$E$2:E3442,"")),"")</f>
        <v/>
      </c>
      <c r="G3443" s="46" t="str">
        <f>IF(F3443=1,COUNTIF($F$1:F3443,1),"")</f>
        <v/>
      </c>
      <c r="H3443" s="46">
        <f t="shared" si="163"/>
        <v>0</v>
      </c>
      <c r="I3443" s="46" t="b">
        <f t="shared" si="164"/>
        <v>0</v>
      </c>
      <c r="J3443" s="46" t="str">
        <f>IF(I3443=FALSE,"",B3443&amp;"@"&amp;COUNTIFS($B$2:B3443,B3443,$I$2:I3443,TRUE))</f>
        <v/>
      </c>
    </row>
    <row r="3444" spans="1:10">
      <c r="A3444" s="6" t="s">
        <v>583</v>
      </c>
      <c r="B3444" s="6" t="s">
        <v>683</v>
      </c>
      <c r="C3444" s="6">
        <v>1</v>
      </c>
      <c r="D3444" s="6">
        <v>1</v>
      </c>
      <c r="E3444" s="46" t="str">
        <f t="shared" si="162"/>
        <v/>
      </c>
      <c r="F3444" s="81" t="str">
        <f>IF(E3444="기사임",(COUNTIF($B$2:B3444,B3444)-COUNTIFS($B$2:B3443,B3444,$E$2:E3443,"")),"")</f>
        <v/>
      </c>
      <c r="G3444" s="46" t="str">
        <f>IF(F3444=1,COUNTIF($F$1:F3444,1),"")</f>
        <v/>
      </c>
      <c r="H3444" s="46">
        <f t="shared" si="163"/>
        <v>0</v>
      </c>
      <c r="I3444" s="46" t="b">
        <f t="shared" si="164"/>
        <v>0</v>
      </c>
      <c r="J3444" s="46" t="str">
        <f>IF(I3444=FALSE,"",B3444&amp;"@"&amp;COUNTIFS($B$2:B3444,B3444,$I$2:I3444,TRUE))</f>
        <v/>
      </c>
    </row>
    <row r="3445" spans="1:10">
      <c r="A3445" s="6" t="s">
        <v>583</v>
      </c>
      <c r="B3445" s="6" t="s">
        <v>685</v>
      </c>
      <c r="C3445" s="6">
        <v>1</v>
      </c>
      <c r="D3445" s="6">
        <v>1</v>
      </c>
      <c r="E3445" s="46" t="str">
        <f t="shared" si="162"/>
        <v/>
      </c>
      <c r="F3445" s="81" t="str">
        <f>IF(E3445="기사임",(COUNTIF($B$2:B3445,B3445)-COUNTIFS($B$2:B3444,B3445,$E$2:E3444,"")),"")</f>
        <v/>
      </c>
      <c r="G3445" s="46" t="str">
        <f>IF(F3445=1,COUNTIF($F$1:F3445,1),"")</f>
        <v/>
      </c>
      <c r="H3445" s="46">
        <f t="shared" si="163"/>
        <v>0</v>
      </c>
      <c r="I3445" s="46" t="b">
        <f t="shared" si="164"/>
        <v>0</v>
      </c>
      <c r="J3445" s="46" t="str">
        <f>IF(I3445=FALSE,"",B3445&amp;"@"&amp;COUNTIFS($B$2:B3445,B3445,$I$2:I3445,TRUE))</f>
        <v/>
      </c>
    </row>
    <row r="3446" spans="1:10">
      <c r="A3446" s="6" t="s">
        <v>583</v>
      </c>
      <c r="B3446" s="6" t="s">
        <v>677</v>
      </c>
      <c r="C3446" s="6">
        <v>1</v>
      </c>
      <c r="D3446" s="6">
        <v>1</v>
      </c>
      <c r="E3446" s="46" t="str">
        <f t="shared" si="162"/>
        <v/>
      </c>
      <c r="F3446" s="81" t="str">
        <f>IF(E3446="기사임",(COUNTIF($B$2:B3446,B3446)-COUNTIFS($B$2:B3445,B3446,$E$2:E3445,"")),"")</f>
        <v/>
      </c>
      <c r="G3446" s="46" t="str">
        <f>IF(F3446=1,COUNTIF($F$1:F3446,1),"")</f>
        <v/>
      </c>
      <c r="H3446" s="46">
        <f t="shared" si="163"/>
        <v>0</v>
      </c>
      <c r="I3446" s="46" t="b">
        <f t="shared" si="164"/>
        <v>0</v>
      </c>
      <c r="J3446" s="46" t="str">
        <f>IF(I3446=FALSE,"",B3446&amp;"@"&amp;COUNTIFS($B$2:B3446,B3446,$I$2:I3446,TRUE))</f>
        <v/>
      </c>
    </row>
    <row r="3447" spans="1:10">
      <c r="A3447" s="6" t="s">
        <v>2438</v>
      </c>
      <c r="B3447" s="6" t="s">
        <v>675</v>
      </c>
      <c r="C3447" s="6">
        <v>1</v>
      </c>
      <c r="D3447" s="6">
        <v>1</v>
      </c>
      <c r="E3447" s="46" t="str">
        <f t="shared" si="162"/>
        <v/>
      </c>
      <c r="F3447" s="81" t="str">
        <f>IF(E3447="기사임",(COUNTIF($B$2:B3447,B3447)-COUNTIFS($B$2:B3446,B3447,$E$2:E3446,"")),"")</f>
        <v/>
      </c>
      <c r="G3447" s="46" t="str">
        <f>IF(F3447=1,COUNTIF($F$1:F3447,1),"")</f>
        <v/>
      </c>
      <c r="H3447" s="46">
        <f t="shared" si="163"/>
        <v>1</v>
      </c>
      <c r="I3447" s="46" t="b">
        <f t="shared" si="164"/>
        <v>0</v>
      </c>
      <c r="J3447" s="46" t="str">
        <f>IF(I3447=FALSE,"",B3447&amp;"@"&amp;COUNTIFS($B$2:B3447,B3447,$I$2:I3447,TRUE))</f>
        <v/>
      </c>
    </row>
    <row r="3448" spans="1:10">
      <c r="A3448" s="6" t="s">
        <v>2240</v>
      </c>
      <c r="B3448" s="6" t="s">
        <v>677</v>
      </c>
      <c r="C3448" s="6">
        <v>1</v>
      </c>
      <c r="D3448" s="6">
        <v>1</v>
      </c>
      <c r="E3448" s="46" t="str">
        <f t="shared" si="162"/>
        <v/>
      </c>
      <c r="F3448" s="81" t="str">
        <f>IF(E3448="기사임",(COUNTIF($B$2:B3448,B3448)-COUNTIFS($B$2:B3447,B3448,$E$2:E3447,"")),"")</f>
        <v/>
      </c>
      <c r="G3448" s="46" t="str">
        <f>IF(F3448=1,COUNTIF($F$1:F3448,1),"")</f>
        <v/>
      </c>
      <c r="H3448" s="46">
        <f t="shared" si="163"/>
        <v>0</v>
      </c>
      <c r="I3448" s="46" t="b">
        <f t="shared" si="164"/>
        <v>0</v>
      </c>
      <c r="J3448" s="46" t="str">
        <f>IF(I3448=FALSE,"",B3448&amp;"@"&amp;COUNTIFS($B$2:B3448,B3448,$I$2:I3448,TRUE))</f>
        <v/>
      </c>
    </row>
    <row r="3449" spans="1:10">
      <c r="A3449" s="6" t="s">
        <v>2240</v>
      </c>
      <c r="B3449" s="6" t="s">
        <v>695</v>
      </c>
      <c r="C3449" s="6">
        <v>1</v>
      </c>
      <c r="D3449" s="6">
        <v>2</v>
      </c>
      <c r="E3449" s="46" t="str">
        <f t="shared" si="162"/>
        <v/>
      </c>
      <c r="F3449" s="81" t="str">
        <f>IF(E3449="기사임",(COUNTIF($B$2:B3449,B3449)-COUNTIFS($B$2:B3448,B3449,$E$2:E3448,"")),"")</f>
        <v/>
      </c>
      <c r="G3449" s="46" t="str">
        <f>IF(F3449=1,COUNTIF($F$1:F3449,1),"")</f>
        <v/>
      </c>
      <c r="H3449" s="46">
        <f t="shared" si="163"/>
        <v>0</v>
      </c>
      <c r="I3449" s="46" t="b">
        <f t="shared" si="164"/>
        <v>0</v>
      </c>
      <c r="J3449" s="46" t="str">
        <f>IF(I3449=FALSE,"",B3449&amp;"@"&amp;COUNTIFS($B$2:B3449,B3449,$I$2:I3449,TRUE))</f>
        <v/>
      </c>
    </row>
    <row r="3450" spans="1:10">
      <c r="A3450" s="6" t="s">
        <v>2439</v>
      </c>
      <c r="B3450" s="6" t="s">
        <v>676</v>
      </c>
      <c r="C3450" s="6">
        <v>1</v>
      </c>
      <c r="D3450" s="6">
        <v>1</v>
      </c>
      <c r="E3450" s="46" t="str">
        <f t="shared" si="162"/>
        <v/>
      </c>
      <c r="F3450" s="81" t="str">
        <f>IF(E3450="기사임",(COUNTIF($B$2:B3450,B3450)-COUNTIFS($B$2:B3449,B3450,$E$2:E3449,"")),"")</f>
        <v/>
      </c>
      <c r="G3450" s="46" t="str">
        <f>IF(F3450=1,COUNTIF($F$1:F3450,1),"")</f>
        <v/>
      </c>
      <c r="H3450" s="46">
        <f t="shared" si="163"/>
        <v>0</v>
      </c>
      <c r="I3450" s="46" t="b">
        <f t="shared" si="164"/>
        <v>0</v>
      </c>
      <c r="J3450" s="46" t="str">
        <f>IF(I3450=FALSE,"",B3450&amp;"@"&amp;COUNTIFS($B$2:B3450,B3450,$I$2:I3450,TRUE))</f>
        <v/>
      </c>
    </row>
    <row r="3451" spans="1:10">
      <c r="A3451" s="6" t="s">
        <v>616</v>
      </c>
      <c r="B3451" s="6" t="s">
        <v>689</v>
      </c>
      <c r="C3451" s="6">
        <v>1</v>
      </c>
      <c r="D3451" s="6">
        <v>1</v>
      </c>
      <c r="E3451" s="46" t="str">
        <f t="shared" si="162"/>
        <v/>
      </c>
      <c r="F3451" s="81" t="str">
        <f>IF(E3451="기사임",(COUNTIF($B$2:B3451,B3451)-COUNTIFS($B$2:B3450,B3451,$E$2:E3450,"")),"")</f>
        <v/>
      </c>
      <c r="G3451" s="46" t="str">
        <f>IF(F3451=1,COUNTIF($F$1:F3451,1),"")</f>
        <v/>
      </c>
      <c r="H3451" s="46">
        <f t="shared" si="163"/>
        <v>0</v>
      </c>
      <c r="I3451" s="46" t="b">
        <f t="shared" si="164"/>
        <v>0</v>
      </c>
      <c r="J3451" s="46" t="str">
        <f>IF(I3451=FALSE,"",B3451&amp;"@"&amp;COUNTIFS($B$2:B3451,B3451,$I$2:I3451,TRUE))</f>
        <v/>
      </c>
    </row>
    <row r="3452" spans="1:10">
      <c r="A3452" s="6" t="s">
        <v>616</v>
      </c>
      <c r="B3452" s="6" t="s">
        <v>686</v>
      </c>
      <c r="C3452" s="6">
        <v>1</v>
      </c>
      <c r="D3452" s="6">
        <v>1</v>
      </c>
      <c r="E3452" s="46" t="str">
        <f t="shared" si="162"/>
        <v/>
      </c>
      <c r="F3452" s="81" t="str">
        <f>IF(E3452="기사임",(COUNTIF($B$2:B3452,B3452)-COUNTIFS($B$2:B3451,B3452,$E$2:E3451,"")),"")</f>
        <v/>
      </c>
      <c r="G3452" s="46" t="str">
        <f>IF(F3452=1,COUNTIF($F$1:F3452,1),"")</f>
        <v/>
      </c>
      <c r="H3452" s="46">
        <f t="shared" si="163"/>
        <v>0</v>
      </c>
      <c r="I3452" s="46" t="b">
        <f t="shared" si="164"/>
        <v>0</v>
      </c>
      <c r="J3452" s="46" t="str">
        <f>IF(I3452=FALSE,"",B3452&amp;"@"&amp;COUNTIFS($B$2:B3452,B3452,$I$2:I3452,TRUE))</f>
        <v/>
      </c>
    </row>
    <row r="3453" spans="1:10">
      <c r="A3453" s="6" t="s">
        <v>1989</v>
      </c>
      <c r="B3453" s="6" t="s">
        <v>676</v>
      </c>
      <c r="C3453" s="6">
        <v>1</v>
      </c>
      <c r="D3453" s="6">
        <v>1</v>
      </c>
      <c r="E3453" s="46" t="str">
        <f t="shared" si="162"/>
        <v/>
      </c>
      <c r="F3453" s="81" t="str">
        <f>IF(E3453="기사임",(COUNTIF($B$2:B3453,B3453)-COUNTIFS($B$2:B3452,B3453,$E$2:E3452,"")),"")</f>
        <v/>
      </c>
      <c r="G3453" s="46" t="str">
        <f>IF(F3453=1,COUNTIF($F$1:F3453,1),"")</f>
        <v/>
      </c>
      <c r="H3453" s="46">
        <f t="shared" si="163"/>
        <v>0</v>
      </c>
      <c r="I3453" s="46" t="b">
        <f t="shared" si="164"/>
        <v>0</v>
      </c>
      <c r="J3453" s="46" t="str">
        <f>IF(I3453=FALSE,"",B3453&amp;"@"&amp;COUNTIFS($B$2:B3453,B3453,$I$2:I3453,TRUE))</f>
        <v/>
      </c>
    </row>
    <row r="3454" spans="1:10">
      <c r="A3454" s="6" t="s">
        <v>2440</v>
      </c>
      <c r="B3454" s="6" t="s">
        <v>721</v>
      </c>
      <c r="C3454" s="6">
        <v>1</v>
      </c>
      <c r="D3454" s="6">
        <v>1</v>
      </c>
      <c r="E3454" s="46" t="str">
        <f t="shared" si="162"/>
        <v/>
      </c>
      <c r="F3454" s="81" t="str">
        <f>IF(E3454="기사임",(COUNTIF($B$2:B3454,B3454)-COUNTIFS($B$2:B3453,B3454,$E$2:E3453,"")),"")</f>
        <v/>
      </c>
      <c r="G3454" s="46" t="str">
        <f>IF(F3454=1,COUNTIF($F$1:F3454,1),"")</f>
        <v/>
      </c>
      <c r="H3454" s="46">
        <f t="shared" si="163"/>
        <v>0</v>
      </c>
      <c r="I3454" s="46" t="b">
        <f t="shared" si="164"/>
        <v>0</v>
      </c>
      <c r="J3454" s="46" t="str">
        <f>IF(I3454=FALSE,"",B3454&amp;"@"&amp;COUNTIFS($B$2:B3454,B3454,$I$2:I3454,TRUE))</f>
        <v/>
      </c>
    </row>
    <row r="3455" spans="1:10">
      <c r="A3455" s="6" t="s">
        <v>2441</v>
      </c>
      <c r="B3455" s="6" t="s">
        <v>680</v>
      </c>
      <c r="C3455" s="6">
        <v>1</v>
      </c>
      <c r="D3455" s="6">
        <v>1</v>
      </c>
      <c r="E3455" s="46" t="str">
        <f t="shared" si="162"/>
        <v/>
      </c>
      <c r="F3455" s="81" t="str">
        <f>IF(E3455="기사임",(COUNTIF($B$2:B3455,B3455)-COUNTIFS($B$2:B3454,B3455,$E$2:E3454,"")),"")</f>
        <v/>
      </c>
      <c r="G3455" s="46" t="str">
        <f>IF(F3455=1,COUNTIF($F$1:F3455,1),"")</f>
        <v/>
      </c>
      <c r="H3455" s="46">
        <f t="shared" si="163"/>
        <v>0</v>
      </c>
      <c r="I3455" s="46" t="b">
        <f t="shared" si="164"/>
        <v>0</v>
      </c>
      <c r="J3455" s="46" t="str">
        <f>IF(I3455=FALSE,"",B3455&amp;"@"&amp;COUNTIFS($B$2:B3455,B3455,$I$2:I3455,TRUE))</f>
        <v/>
      </c>
    </row>
    <row r="3456" spans="1:10">
      <c r="A3456" s="6" t="s">
        <v>2442</v>
      </c>
      <c r="B3456" s="6" t="s">
        <v>675</v>
      </c>
      <c r="C3456" s="6">
        <v>1</v>
      </c>
      <c r="D3456" s="6">
        <v>1</v>
      </c>
      <c r="E3456" s="46" t="str">
        <f t="shared" si="162"/>
        <v/>
      </c>
      <c r="F3456" s="81" t="str">
        <f>IF(E3456="기사임",(COUNTIF($B$2:B3456,B3456)-COUNTIFS($B$2:B3455,B3456,$E$2:E3455,"")),"")</f>
        <v/>
      </c>
      <c r="G3456" s="46" t="str">
        <f>IF(F3456=1,COUNTIF($F$1:F3456,1),"")</f>
        <v/>
      </c>
      <c r="H3456" s="46">
        <f t="shared" si="163"/>
        <v>1</v>
      </c>
      <c r="I3456" s="46" t="b">
        <f t="shared" si="164"/>
        <v>0</v>
      </c>
      <c r="J3456" s="46" t="str">
        <f>IF(I3456=FALSE,"",B3456&amp;"@"&amp;COUNTIFS($B$2:B3456,B3456,$I$2:I3456,TRUE))</f>
        <v/>
      </c>
    </row>
    <row r="3457" spans="1:10">
      <c r="A3457" s="6" t="s">
        <v>2060</v>
      </c>
      <c r="B3457" s="6" t="s">
        <v>675</v>
      </c>
      <c r="C3457" s="6">
        <v>1</v>
      </c>
      <c r="D3457" s="6">
        <v>1</v>
      </c>
      <c r="E3457" s="46" t="str">
        <f t="shared" si="162"/>
        <v/>
      </c>
      <c r="F3457" s="81" t="str">
        <f>IF(E3457="기사임",(COUNTIF($B$2:B3457,B3457)-COUNTIFS($B$2:B3456,B3457,$E$2:E3456,"")),"")</f>
        <v/>
      </c>
      <c r="G3457" s="46" t="str">
        <f>IF(F3457=1,COUNTIF($F$1:F3457,1),"")</f>
        <v/>
      </c>
      <c r="H3457" s="46">
        <f t="shared" si="163"/>
        <v>1</v>
      </c>
      <c r="I3457" s="46" t="b">
        <f t="shared" si="164"/>
        <v>0</v>
      </c>
      <c r="J3457" s="46" t="str">
        <f>IF(I3457=FALSE,"",B3457&amp;"@"&amp;COUNTIFS($B$2:B3457,B3457,$I$2:I3457,TRUE))</f>
        <v/>
      </c>
    </row>
    <row r="3458" spans="1:10">
      <c r="A3458" s="6" t="s">
        <v>1990</v>
      </c>
      <c r="B3458" s="6" t="s">
        <v>1642</v>
      </c>
      <c r="C3458" s="6">
        <v>1</v>
      </c>
      <c r="D3458" s="6">
        <v>1</v>
      </c>
      <c r="E3458" s="46" t="str">
        <f t="shared" ref="E3458:E3521" si="165">IF(AND(LEFT(A3458,17)="/global/archives/",ISNUMBER(_xlfn.NUMBERVALUE(MID(A3458,18,1))),ISERROR(FIND("ckattempt",A3458)),ISERROR(FIND("preview",A3458))),"기사임","")</f>
        <v/>
      </c>
      <c r="F3458" s="81" t="str">
        <f>IF(E3458="기사임",(COUNTIF($B$2:B3458,B3458)-COUNTIFS($B$2:B3457,B3458,$E$2:E3457,"")),"")</f>
        <v/>
      </c>
      <c r="G3458" s="46" t="str">
        <f>IF(F3458=1,COUNTIF($F$1:F3458,1),"")</f>
        <v/>
      </c>
      <c r="H3458" s="46">
        <f t="shared" ref="H3458:H3521" si="166">COUNTIF($L$2:$L$4,B3458)</f>
        <v>0</v>
      </c>
      <c r="I3458" s="46" t="b">
        <f t="shared" si="164"/>
        <v>0</v>
      </c>
      <c r="J3458" s="46" t="str">
        <f>IF(I3458=FALSE,"",B3458&amp;"@"&amp;COUNTIFS($B$2:B3458,B3458,$I$2:I3458,TRUE))</f>
        <v/>
      </c>
    </row>
    <row r="3459" spans="1:10">
      <c r="A3459" s="6" t="s">
        <v>2443</v>
      </c>
      <c r="B3459" s="6" t="s">
        <v>690</v>
      </c>
      <c r="C3459" s="6">
        <v>1</v>
      </c>
      <c r="D3459" s="6">
        <v>1</v>
      </c>
      <c r="E3459" s="46" t="str">
        <f t="shared" si="165"/>
        <v/>
      </c>
      <c r="F3459" s="81" t="str">
        <f>IF(E3459="기사임",(COUNTIF($B$2:B3459,B3459)-COUNTIFS($B$2:B3458,B3459,$E$2:E3458,"")),"")</f>
        <v/>
      </c>
      <c r="G3459" s="46" t="str">
        <f>IF(F3459=1,COUNTIF($F$1:F3459,1),"")</f>
        <v/>
      </c>
      <c r="H3459" s="46">
        <f t="shared" si="166"/>
        <v>0</v>
      </c>
      <c r="I3459" s="46" t="b">
        <f t="shared" ref="I3459:I3522" si="167">AND(H3459=1,F3459&gt;=1,F3459&lt;&gt;"")</f>
        <v>0</v>
      </c>
      <c r="J3459" s="46" t="str">
        <f>IF(I3459=FALSE,"",B3459&amp;"@"&amp;COUNTIFS($B$2:B3459,B3459,$I$2:I3459,TRUE))</f>
        <v/>
      </c>
    </row>
    <row r="3460" spans="1:10">
      <c r="A3460" s="6" t="s">
        <v>2241</v>
      </c>
      <c r="B3460" s="6" t="s">
        <v>675</v>
      </c>
      <c r="C3460" s="6">
        <v>1</v>
      </c>
      <c r="D3460" s="6">
        <v>1</v>
      </c>
      <c r="E3460" s="46" t="str">
        <f t="shared" si="165"/>
        <v/>
      </c>
      <c r="F3460" s="81" t="str">
        <f>IF(E3460="기사임",(COUNTIF($B$2:B3460,B3460)-COUNTIFS($B$2:B3459,B3460,$E$2:E3459,"")),"")</f>
        <v/>
      </c>
      <c r="G3460" s="46" t="str">
        <f>IF(F3460=1,COUNTIF($F$1:F3460,1),"")</f>
        <v/>
      </c>
      <c r="H3460" s="46">
        <f t="shared" si="166"/>
        <v>1</v>
      </c>
      <c r="I3460" s="46" t="b">
        <f t="shared" si="167"/>
        <v>0</v>
      </c>
      <c r="J3460" s="46" t="str">
        <f>IF(I3460=FALSE,"",B3460&amp;"@"&amp;COUNTIFS($B$2:B3460,B3460,$I$2:I3460,TRUE))</f>
        <v/>
      </c>
    </row>
    <row r="3461" spans="1:10">
      <c r="A3461" s="6" t="s">
        <v>2444</v>
      </c>
      <c r="B3461" s="6" t="s">
        <v>677</v>
      </c>
      <c r="C3461" s="6">
        <v>1</v>
      </c>
      <c r="D3461" s="6">
        <v>1</v>
      </c>
      <c r="E3461" s="46" t="str">
        <f t="shared" si="165"/>
        <v/>
      </c>
      <c r="F3461" s="81" t="str">
        <f>IF(E3461="기사임",(COUNTIF($B$2:B3461,B3461)-COUNTIFS($B$2:B3460,B3461,$E$2:E3460,"")),"")</f>
        <v/>
      </c>
      <c r="G3461" s="46" t="str">
        <f>IF(F3461=1,COUNTIF($F$1:F3461,1),"")</f>
        <v/>
      </c>
      <c r="H3461" s="46">
        <f t="shared" si="166"/>
        <v>0</v>
      </c>
      <c r="I3461" s="46" t="b">
        <f t="shared" si="167"/>
        <v>0</v>
      </c>
      <c r="J3461" s="46" t="str">
        <f>IF(I3461=FALSE,"",B3461&amp;"@"&amp;COUNTIFS($B$2:B3461,B3461,$I$2:I3461,TRUE))</f>
        <v/>
      </c>
    </row>
    <row r="3462" spans="1:10">
      <c r="A3462" s="6" t="s">
        <v>2061</v>
      </c>
      <c r="B3462" s="6" t="s">
        <v>681</v>
      </c>
      <c r="C3462" s="6">
        <v>1</v>
      </c>
      <c r="D3462" s="6">
        <v>1</v>
      </c>
      <c r="E3462" s="46" t="str">
        <f t="shared" si="165"/>
        <v/>
      </c>
      <c r="F3462" s="81" t="str">
        <f>IF(E3462="기사임",(COUNTIF($B$2:B3462,B3462)-COUNTIFS($B$2:B3461,B3462,$E$2:E3461,"")),"")</f>
        <v/>
      </c>
      <c r="G3462" s="46" t="str">
        <f>IF(F3462=1,COUNTIF($F$1:F3462,1),"")</f>
        <v/>
      </c>
      <c r="H3462" s="46">
        <f t="shared" si="166"/>
        <v>0</v>
      </c>
      <c r="I3462" s="46" t="b">
        <f t="shared" si="167"/>
        <v>0</v>
      </c>
      <c r="J3462" s="46" t="str">
        <f>IF(I3462=FALSE,"",B3462&amp;"@"&amp;COUNTIFS($B$2:B3462,B3462,$I$2:I3462,TRUE))</f>
        <v/>
      </c>
    </row>
    <row r="3463" spans="1:10">
      <c r="A3463" s="6" t="s">
        <v>2309</v>
      </c>
      <c r="B3463" s="6" t="s">
        <v>704</v>
      </c>
      <c r="C3463" s="6">
        <v>1</v>
      </c>
      <c r="D3463" s="6">
        <v>1</v>
      </c>
      <c r="E3463" s="46" t="str">
        <f t="shared" si="165"/>
        <v/>
      </c>
      <c r="F3463" s="81" t="str">
        <f>IF(E3463="기사임",(COUNTIF($B$2:B3463,B3463)-COUNTIFS($B$2:B3462,B3463,$E$2:E3462,"")),"")</f>
        <v/>
      </c>
      <c r="G3463" s="46" t="str">
        <f>IF(F3463=1,COUNTIF($F$1:F3463,1),"")</f>
        <v/>
      </c>
      <c r="H3463" s="46">
        <f t="shared" si="166"/>
        <v>0</v>
      </c>
      <c r="I3463" s="46" t="b">
        <f t="shared" si="167"/>
        <v>0</v>
      </c>
      <c r="J3463" s="46" t="str">
        <f>IF(I3463=FALSE,"",B3463&amp;"@"&amp;COUNTIFS($B$2:B3463,B3463,$I$2:I3463,TRUE))</f>
        <v/>
      </c>
    </row>
    <row r="3464" spans="1:10">
      <c r="A3464" s="6" t="s">
        <v>2445</v>
      </c>
      <c r="B3464" s="6" t="s">
        <v>698</v>
      </c>
      <c r="C3464" s="6">
        <v>1</v>
      </c>
      <c r="D3464" s="6">
        <v>1</v>
      </c>
      <c r="E3464" s="46" t="str">
        <f t="shared" si="165"/>
        <v/>
      </c>
      <c r="F3464" s="81" t="str">
        <f>IF(E3464="기사임",(COUNTIF($B$2:B3464,B3464)-COUNTIFS($B$2:B3463,B3464,$E$2:E3463,"")),"")</f>
        <v/>
      </c>
      <c r="G3464" s="46" t="str">
        <f>IF(F3464=1,COUNTIF($F$1:F3464,1),"")</f>
        <v/>
      </c>
      <c r="H3464" s="46">
        <f t="shared" si="166"/>
        <v>0</v>
      </c>
      <c r="I3464" s="46" t="b">
        <f t="shared" si="167"/>
        <v>0</v>
      </c>
      <c r="J3464" s="46" t="str">
        <f>IF(I3464=FALSE,"",B3464&amp;"@"&amp;COUNTIFS($B$2:B3464,B3464,$I$2:I3464,TRUE))</f>
        <v/>
      </c>
    </row>
    <row r="3465" spans="1:10">
      <c r="A3465" s="6" t="s">
        <v>2446</v>
      </c>
      <c r="B3465" s="6" t="s">
        <v>685</v>
      </c>
      <c r="C3465" s="6">
        <v>1</v>
      </c>
      <c r="D3465" s="6">
        <v>1</v>
      </c>
      <c r="E3465" s="46" t="str">
        <f t="shared" si="165"/>
        <v/>
      </c>
      <c r="F3465" s="81" t="str">
        <f>IF(E3465="기사임",(COUNTIF($B$2:B3465,B3465)-COUNTIFS($B$2:B3464,B3465,$E$2:E3464,"")),"")</f>
        <v/>
      </c>
      <c r="G3465" s="46" t="str">
        <f>IF(F3465=1,COUNTIF($F$1:F3465,1),"")</f>
        <v/>
      </c>
      <c r="H3465" s="46">
        <f t="shared" si="166"/>
        <v>0</v>
      </c>
      <c r="I3465" s="46" t="b">
        <f t="shared" si="167"/>
        <v>0</v>
      </c>
      <c r="J3465" s="46" t="str">
        <f>IF(I3465=FALSE,"",B3465&amp;"@"&amp;COUNTIFS($B$2:B3465,B3465,$I$2:I3465,TRUE))</f>
        <v/>
      </c>
    </row>
    <row r="3466" spans="1:10">
      <c r="A3466" s="6" t="s">
        <v>854</v>
      </c>
      <c r="B3466" s="6" t="s">
        <v>678</v>
      </c>
      <c r="C3466" s="6">
        <v>1</v>
      </c>
      <c r="D3466" s="6">
        <v>1</v>
      </c>
      <c r="E3466" s="46" t="str">
        <f t="shared" si="165"/>
        <v/>
      </c>
      <c r="F3466" s="81" t="str">
        <f>IF(E3466="기사임",(COUNTIF($B$2:B3466,B3466)-COUNTIFS($B$2:B3465,B3466,$E$2:E3465,"")),"")</f>
        <v/>
      </c>
      <c r="G3466" s="46" t="str">
        <f>IF(F3466=1,COUNTIF($F$1:F3466,1),"")</f>
        <v/>
      </c>
      <c r="H3466" s="46">
        <f t="shared" si="166"/>
        <v>0</v>
      </c>
      <c r="I3466" s="46" t="b">
        <f t="shared" si="167"/>
        <v>0</v>
      </c>
      <c r="J3466" s="46" t="str">
        <f>IF(I3466=FALSE,"",B3466&amp;"@"&amp;COUNTIFS($B$2:B3466,B3466,$I$2:I3466,TRUE))</f>
        <v/>
      </c>
    </row>
    <row r="3467" spans="1:10">
      <c r="A3467" s="6" t="s">
        <v>854</v>
      </c>
      <c r="B3467" s="6" t="s">
        <v>675</v>
      </c>
      <c r="C3467" s="6">
        <v>1</v>
      </c>
      <c r="D3467" s="6">
        <v>1</v>
      </c>
      <c r="E3467" s="46" t="str">
        <f t="shared" si="165"/>
        <v/>
      </c>
      <c r="F3467" s="81" t="str">
        <f>IF(E3467="기사임",(COUNTIF($B$2:B3467,B3467)-COUNTIFS($B$2:B3466,B3467,$E$2:E3466,"")),"")</f>
        <v/>
      </c>
      <c r="G3467" s="46" t="str">
        <f>IF(F3467=1,COUNTIF($F$1:F3467,1),"")</f>
        <v/>
      </c>
      <c r="H3467" s="46">
        <f t="shared" si="166"/>
        <v>1</v>
      </c>
      <c r="I3467" s="46" t="b">
        <f t="shared" si="167"/>
        <v>0</v>
      </c>
      <c r="J3467" s="46" t="str">
        <f>IF(I3467=FALSE,"",B3467&amp;"@"&amp;COUNTIFS($B$2:B3467,B3467,$I$2:I3467,TRUE))</f>
        <v/>
      </c>
    </row>
    <row r="3468" spans="1:10">
      <c r="A3468" s="6" t="s">
        <v>2447</v>
      </c>
      <c r="B3468" s="6" t="s">
        <v>718</v>
      </c>
      <c r="C3468" s="6">
        <v>1</v>
      </c>
      <c r="D3468" s="6">
        <v>2</v>
      </c>
      <c r="E3468" s="46" t="str">
        <f t="shared" si="165"/>
        <v/>
      </c>
      <c r="F3468" s="81" t="str">
        <f>IF(E3468="기사임",(COUNTIF($B$2:B3468,B3468)-COUNTIFS($B$2:B3467,B3468,$E$2:E3467,"")),"")</f>
        <v/>
      </c>
      <c r="G3468" s="46" t="str">
        <f>IF(F3468=1,COUNTIF($F$1:F3468,1),"")</f>
        <v/>
      </c>
      <c r="H3468" s="46">
        <f t="shared" si="166"/>
        <v>0</v>
      </c>
      <c r="I3468" s="46" t="b">
        <f t="shared" si="167"/>
        <v>0</v>
      </c>
      <c r="J3468" s="46" t="str">
        <f>IF(I3468=FALSE,"",B3468&amp;"@"&amp;COUNTIFS($B$2:B3468,B3468,$I$2:I3468,TRUE))</f>
        <v/>
      </c>
    </row>
    <row r="3469" spans="1:10">
      <c r="A3469" s="6" t="s">
        <v>2289</v>
      </c>
      <c r="B3469" s="6" t="s">
        <v>691</v>
      </c>
      <c r="C3469" s="6">
        <v>1</v>
      </c>
      <c r="D3469" s="6">
        <v>1</v>
      </c>
      <c r="E3469" s="46" t="str">
        <f t="shared" si="165"/>
        <v/>
      </c>
      <c r="F3469" s="81" t="str">
        <f>IF(E3469="기사임",(COUNTIF($B$2:B3469,B3469)-COUNTIFS($B$2:B3468,B3469,$E$2:E3468,"")),"")</f>
        <v/>
      </c>
      <c r="G3469" s="46" t="str">
        <f>IF(F3469=1,COUNTIF($F$1:F3469,1),"")</f>
        <v/>
      </c>
      <c r="H3469" s="46">
        <f t="shared" si="166"/>
        <v>0</v>
      </c>
      <c r="I3469" s="46" t="b">
        <f t="shared" si="167"/>
        <v>0</v>
      </c>
      <c r="J3469" s="46" t="str">
        <f>IF(I3469=FALSE,"",B3469&amp;"@"&amp;COUNTIFS($B$2:B3469,B3469,$I$2:I3469,TRUE))</f>
        <v/>
      </c>
    </row>
    <row r="3470" spans="1:10">
      <c r="A3470" s="6" t="s">
        <v>2289</v>
      </c>
      <c r="B3470" s="6" t="s">
        <v>676</v>
      </c>
      <c r="C3470" s="6">
        <v>1</v>
      </c>
      <c r="D3470" s="6">
        <v>1</v>
      </c>
      <c r="E3470" s="46" t="str">
        <f t="shared" si="165"/>
        <v/>
      </c>
      <c r="F3470" s="81" t="str">
        <f>IF(E3470="기사임",(COUNTIF($B$2:B3470,B3470)-COUNTIFS($B$2:B3469,B3470,$E$2:E3469,"")),"")</f>
        <v/>
      </c>
      <c r="G3470" s="46" t="str">
        <f>IF(F3470=1,COUNTIF($F$1:F3470,1),"")</f>
        <v/>
      </c>
      <c r="H3470" s="46">
        <f t="shared" si="166"/>
        <v>0</v>
      </c>
      <c r="I3470" s="46" t="b">
        <f t="shared" si="167"/>
        <v>0</v>
      </c>
      <c r="J3470" s="46" t="str">
        <f>IF(I3470=FALSE,"",B3470&amp;"@"&amp;COUNTIFS($B$2:B3470,B3470,$I$2:I3470,TRUE))</f>
        <v/>
      </c>
    </row>
    <row r="3471" spans="1:10">
      <c r="A3471" s="6" t="s">
        <v>2062</v>
      </c>
      <c r="B3471" s="6" t="s">
        <v>679</v>
      </c>
      <c r="C3471" s="6">
        <v>1</v>
      </c>
      <c r="D3471" s="6">
        <v>1</v>
      </c>
      <c r="E3471" s="46" t="str">
        <f t="shared" si="165"/>
        <v/>
      </c>
      <c r="F3471" s="81" t="str">
        <f>IF(E3471="기사임",(COUNTIF($B$2:B3471,B3471)-COUNTIFS($B$2:B3470,B3471,$E$2:E3470,"")),"")</f>
        <v/>
      </c>
      <c r="G3471" s="46" t="str">
        <f>IF(F3471=1,COUNTIF($F$1:F3471,1),"")</f>
        <v/>
      </c>
      <c r="H3471" s="46">
        <f t="shared" si="166"/>
        <v>0</v>
      </c>
      <c r="I3471" s="46" t="b">
        <f t="shared" si="167"/>
        <v>0</v>
      </c>
      <c r="J3471" s="46" t="str">
        <f>IF(I3471=FALSE,"",B3471&amp;"@"&amp;COUNTIFS($B$2:B3471,B3471,$I$2:I3471,TRUE))</f>
        <v/>
      </c>
    </row>
    <row r="3472" spans="1:10">
      <c r="A3472" s="6" t="s">
        <v>2062</v>
      </c>
      <c r="B3472" s="6" t="s">
        <v>688</v>
      </c>
      <c r="C3472" s="6">
        <v>1</v>
      </c>
      <c r="D3472" s="6">
        <v>1</v>
      </c>
      <c r="E3472" s="46" t="str">
        <f t="shared" si="165"/>
        <v/>
      </c>
      <c r="F3472" s="81" t="str">
        <f>IF(E3472="기사임",(COUNTIF($B$2:B3472,B3472)-COUNTIFS($B$2:B3471,B3472,$E$2:E3471,"")),"")</f>
        <v/>
      </c>
      <c r="G3472" s="46" t="str">
        <f>IF(F3472=1,COUNTIF($F$1:F3472,1),"")</f>
        <v/>
      </c>
      <c r="H3472" s="46">
        <f t="shared" si="166"/>
        <v>0</v>
      </c>
      <c r="I3472" s="46" t="b">
        <f t="shared" si="167"/>
        <v>0</v>
      </c>
      <c r="J3472" s="46" t="str">
        <f>IF(I3472=FALSE,"",B3472&amp;"@"&amp;COUNTIFS($B$2:B3472,B3472,$I$2:I3472,TRUE))</f>
        <v/>
      </c>
    </row>
    <row r="3473" spans="1:10">
      <c r="A3473" s="6" t="s">
        <v>2448</v>
      </c>
      <c r="B3473" s="6" t="s">
        <v>680</v>
      </c>
      <c r="C3473" s="6">
        <v>1</v>
      </c>
      <c r="D3473" s="6">
        <v>1</v>
      </c>
      <c r="E3473" s="46" t="str">
        <f t="shared" si="165"/>
        <v/>
      </c>
      <c r="F3473" s="81" t="str">
        <f>IF(E3473="기사임",(COUNTIF($B$2:B3473,B3473)-COUNTIFS($B$2:B3472,B3473,$E$2:E3472,"")),"")</f>
        <v/>
      </c>
      <c r="G3473" s="46" t="str">
        <f>IF(F3473=1,COUNTIF($F$1:F3473,1),"")</f>
        <v/>
      </c>
      <c r="H3473" s="46">
        <f t="shared" si="166"/>
        <v>0</v>
      </c>
      <c r="I3473" s="46" t="b">
        <f t="shared" si="167"/>
        <v>0</v>
      </c>
      <c r="J3473" s="46" t="str">
        <f>IF(I3473=FALSE,"",B3473&amp;"@"&amp;COUNTIFS($B$2:B3473,B3473,$I$2:I3473,TRUE))</f>
        <v/>
      </c>
    </row>
    <row r="3474" spans="1:10">
      <c r="A3474" s="6" t="s">
        <v>2341</v>
      </c>
      <c r="B3474" s="6" t="s">
        <v>678</v>
      </c>
      <c r="C3474" s="6">
        <v>1</v>
      </c>
      <c r="D3474" s="6">
        <v>1</v>
      </c>
      <c r="E3474" s="46" t="str">
        <f t="shared" si="165"/>
        <v/>
      </c>
      <c r="F3474" s="81" t="str">
        <f>IF(E3474="기사임",(COUNTIF($B$2:B3474,B3474)-COUNTIFS($B$2:B3473,B3474,$E$2:E3473,"")),"")</f>
        <v/>
      </c>
      <c r="G3474" s="46" t="str">
        <f>IF(F3474=1,COUNTIF($F$1:F3474,1),"")</f>
        <v/>
      </c>
      <c r="H3474" s="46">
        <f t="shared" si="166"/>
        <v>0</v>
      </c>
      <c r="I3474" s="46" t="b">
        <f t="shared" si="167"/>
        <v>0</v>
      </c>
      <c r="J3474" s="46" t="str">
        <f>IF(I3474=FALSE,"",B3474&amp;"@"&amp;COUNTIFS($B$2:B3474,B3474,$I$2:I3474,TRUE))</f>
        <v/>
      </c>
    </row>
    <row r="3475" spans="1:10">
      <c r="A3475" s="6" t="s">
        <v>2341</v>
      </c>
      <c r="B3475" s="6" t="s">
        <v>676</v>
      </c>
      <c r="C3475" s="6">
        <v>1</v>
      </c>
      <c r="D3475" s="6">
        <v>1</v>
      </c>
      <c r="E3475" s="46" t="str">
        <f t="shared" si="165"/>
        <v/>
      </c>
      <c r="F3475" s="81" t="str">
        <f>IF(E3475="기사임",(COUNTIF($B$2:B3475,B3475)-COUNTIFS($B$2:B3474,B3475,$E$2:E3474,"")),"")</f>
        <v/>
      </c>
      <c r="G3475" s="46" t="str">
        <f>IF(F3475=1,COUNTIF($F$1:F3475,1),"")</f>
        <v/>
      </c>
      <c r="H3475" s="46">
        <f t="shared" si="166"/>
        <v>0</v>
      </c>
      <c r="I3475" s="46" t="b">
        <f t="shared" si="167"/>
        <v>0</v>
      </c>
      <c r="J3475" s="46" t="str">
        <f>IF(I3475=FALSE,"",B3475&amp;"@"&amp;COUNTIFS($B$2:B3475,B3475,$I$2:I3475,TRUE))</f>
        <v/>
      </c>
    </row>
    <row r="3476" spans="1:10">
      <c r="A3476" s="6" t="s">
        <v>2449</v>
      </c>
      <c r="B3476" s="6" t="s">
        <v>680</v>
      </c>
      <c r="C3476" s="6">
        <v>1</v>
      </c>
      <c r="D3476" s="6">
        <v>1</v>
      </c>
      <c r="E3476" s="46" t="str">
        <f t="shared" si="165"/>
        <v/>
      </c>
      <c r="F3476" s="81" t="str">
        <f>IF(E3476="기사임",(COUNTIF($B$2:B3476,B3476)-COUNTIFS($B$2:B3475,B3476,$E$2:E3475,"")),"")</f>
        <v/>
      </c>
      <c r="G3476" s="46" t="str">
        <f>IF(F3476=1,COUNTIF($F$1:F3476,1),"")</f>
        <v/>
      </c>
      <c r="H3476" s="46">
        <f t="shared" si="166"/>
        <v>0</v>
      </c>
      <c r="I3476" s="46" t="b">
        <f t="shared" si="167"/>
        <v>0</v>
      </c>
      <c r="J3476" s="46" t="str">
        <f>IF(I3476=FALSE,"",B3476&amp;"@"&amp;COUNTIFS($B$2:B3476,B3476,$I$2:I3476,TRUE))</f>
        <v/>
      </c>
    </row>
    <row r="3477" spans="1:10">
      <c r="A3477" s="6" t="s">
        <v>2242</v>
      </c>
      <c r="B3477" s="6" t="s">
        <v>680</v>
      </c>
      <c r="C3477" s="6">
        <v>1</v>
      </c>
      <c r="D3477" s="6">
        <v>1</v>
      </c>
      <c r="E3477" s="46" t="str">
        <f t="shared" si="165"/>
        <v/>
      </c>
      <c r="F3477" s="81" t="str">
        <f>IF(E3477="기사임",(COUNTIF($B$2:B3477,B3477)-COUNTIFS($B$2:B3476,B3477,$E$2:E3476,"")),"")</f>
        <v/>
      </c>
      <c r="G3477" s="46" t="str">
        <f>IF(F3477=1,COUNTIF($F$1:F3477,1),"")</f>
        <v/>
      </c>
      <c r="H3477" s="46">
        <f t="shared" si="166"/>
        <v>0</v>
      </c>
      <c r="I3477" s="46" t="b">
        <f t="shared" si="167"/>
        <v>0</v>
      </c>
      <c r="J3477" s="46" t="str">
        <f>IF(I3477=FALSE,"",B3477&amp;"@"&amp;COUNTIFS($B$2:B3477,B3477,$I$2:I3477,TRUE))</f>
        <v/>
      </c>
    </row>
    <row r="3478" spans="1:10">
      <c r="A3478" s="6" t="s">
        <v>2450</v>
      </c>
      <c r="B3478" s="6" t="s">
        <v>681</v>
      </c>
      <c r="C3478" s="6">
        <v>1</v>
      </c>
      <c r="D3478" s="6">
        <v>1</v>
      </c>
      <c r="E3478" s="46" t="str">
        <f t="shared" si="165"/>
        <v/>
      </c>
      <c r="F3478" s="81" t="str">
        <f>IF(E3478="기사임",(COUNTIF($B$2:B3478,B3478)-COUNTIFS($B$2:B3477,B3478,$E$2:E3477,"")),"")</f>
        <v/>
      </c>
      <c r="G3478" s="46" t="str">
        <f>IF(F3478=1,COUNTIF($F$1:F3478,1),"")</f>
        <v/>
      </c>
      <c r="H3478" s="46">
        <f t="shared" si="166"/>
        <v>0</v>
      </c>
      <c r="I3478" s="46" t="b">
        <f t="shared" si="167"/>
        <v>0</v>
      </c>
      <c r="J3478" s="46" t="str">
        <f>IF(I3478=FALSE,"",B3478&amp;"@"&amp;COUNTIFS($B$2:B3478,B3478,$I$2:I3478,TRUE))</f>
        <v/>
      </c>
    </row>
    <row r="3479" spans="1:10">
      <c r="A3479" s="6" t="s">
        <v>559</v>
      </c>
      <c r="B3479" s="6" t="s">
        <v>731</v>
      </c>
      <c r="C3479" s="6">
        <v>1</v>
      </c>
      <c r="D3479" s="6">
        <v>1</v>
      </c>
      <c r="E3479" s="46" t="str">
        <f t="shared" si="165"/>
        <v/>
      </c>
      <c r="F3479" s="81" t="str">
        <f>IF(E3479="기사임",(COUNTIF($B$2:B3479,B3479)-COUNTIFS($B$2:B3478,B3479,$E$2:E3478,"")),"")</f>
        <v/>
      </c>
      <c r="G3479" s="46" t="str">
        <f>IF(F3479=1,COUNTIF($F$1:F3479,1),"")</f>
        <v/>
      </c>
      <c r="H3479" s="46">
        <f t="shared" si="166"/>
        <v>0</v>
      </c>
      <c r="I3479" s="46" t="b">
        <f t="shared" si="167"/>
        <v>0</v>
      </c>
      <c r="J3479" s="46" t="str">
        <f>IF(I3479=FALSE,"",B3479&amp;"@"&amp;COUNTIFS($B$2:B3479,B3479,$I$2:I3479,TRUE))</f>
        <v/>
      </c>
    </row>
    <row r="3480" spans="1:10">
      <c r="A3480" s="6" t="s">
        <v>559</v>
      </c>
      <c r="B3480" s="6" t="s">
        <v>688</v>
      </c>
      <c r="C3480" s="6">
        <v>1</v>
      </c>
      <c r="D3480" s="6">
        <v>1</v>
      </c>
      <c r="E3480" s="46" t="str">
        <f t="shared" si="165"/>
        <v/>
      </c>
      <c r="F3480" s="81" t="str">
        <f>IF(E3480="기사임",(COUNTIF($B$2:B3480,B3480)-COUNTIFS($B$2:B3479,B3480,$E$2:E3479,"")),"")</f>
        <v/>
      </c>
      <c r="G3480" s="46" t="str">
        <f>IF(F3480=1,COUNTIF($F$1:F3480,1),"")</f>
        <v/>
      </c>
      <c r="H3480" s="46">
        <f t="shared" si="166"/>
        <v>0</v>
      </c>
      <c r="I3480" s="46" t="b">
        <f t="shared" si="167"/>
        <v>0</v>
      </c>
      <c r="J3480" s="46" t="str">
        <f>IF(I3480=FALSE,"",B3480&amp;"@"&amp;COUNTIFS($B$2:B3480,B3480,$I$2:I3480,TRUE))</f>
        <v/>
      </c>
    </row>
    <row r="3481" spans="1:10">
      <c r="A3481" s="6" t="s">
        <v>559</v>
      </c>
      <c r="B3481" s="6" t="s">
        <v>677</v>
      </c>
      <c r="C3481" s="6">
        <v>1</v>
      </c>
      <c r="D3481" s="6">
        <v>2</v>
      </c>
      <c r="E3481" s="46" t="str">
        <f t="shared" si="165"/>
        <v/>
      </c>
      <c r="F3481" s="81" t="str">
        <f>IF(E3481="기사임",(COUNTIF($B$2:B3481,B3481)-COUNTIFS($B$2:B3480,B3481,$E$2:E3480,"")),"")</f>
        <v/>
      </c>
      <c r="G3481" s="46" t="str">
        <f>IF(F3481=1,COUNTIF($F$1:F3481,1),"")</f>
        <v/>
      </c>
      <c r="H3481" s="46">
        <f t="shared" si="166"/>
        <v>0</v>
      </c>
      <c r="I3481" s="46" t="b">
        <f t="shared" si="167"/>
        <v>0</v>
      </c>
      <c r="J3481" s="46" t="str">
        <f>IF(I3481=FALSE,"",B3481&amp;"@"&amp;COUNTIFS($B$2:B3481,B3481,$I$2:I3481,TRUE))</f>
        <v/>
      </c>
    </row>
    <row r="3482" spans="1:10">
      <c r="A3482" s="6" t="s">
        <v>559</v>
      </c>
      <c r="B3482" s="6" t="s">
        <v>1696</v>
      </c>
      <c r="C3482" s="6">
        <v>1</v>
      </c>
      <c r="D3482" s="6">
        <v>1</v>
      </c>
      <c r="E3482" s="46" t="str">
        <f t="shared" si="165"/>
        <v/>
      </c>
      <c r="F3482" s="81" t="str">
        <f>IF(E3482="기사임",(COUNTIF($B$2:B3482,B3482)-COUNTIFS($B$2:B3481,B3482,$E$2:E3481,"")),"")</f>
        <v/>
      </c>
      <c r="G3482" s="46" t="str">
        <f>IF(F3482=1,COUNTIF($F$1:F3482,1),"")</f>
        <v/>
      </c>
      <c r="H3482" s="46">
        <f t="shared" si="166"/>
        <v>0</v>
      </c>
      <c r="I3482" s="46" t="b">
        <f t="shared" si="167"/>
        <v>0</v>
      </c>
      <c r="J3482" s="46" t="str">
        <f>IF(I3482=FALSE,"",B3482&amp;"@"&amp;COUNTIFS($B$2:B3482,B3482,$I$2:I3482,TRUE))</f>
        <v/>
      </c>
    </row>
    <row r="3483" spans="1:10">
      <c r="A3483" s="6" t="s">
        <v>559</v>
      </c>
      <c r="B3483" s="6" t="s">
        <v>696</v>
      </c>
      <c r="C3483" s="6">
        <v>1</v>
      </c>
      <c r="D3483" s="6">
        <v>1</v>
      </c>
      <c r="E3483" s="46" t="str">
        <f t="shared" si="165"/>
        <v/>
      </c>
      <c r="F3483" s="81" t="str">
        <f>IF(E3483="기사임",(COUNTIF($B$2:B3483,B3483)-COUNTIFS($B$2:B3482,B3483,$E$2:E3482,"")),"")</f>
        <v/>
      </c>
      <c r="G3483" s="46" t="str">
        <f>IF(F3483=1,COUNTIF($F$1:F3483,1),"")</f>
        <v/>
      </c>
      <c r="H3483" s="46">
        <f t="shared" si="166"/>
        <v>0</v>
      </c>
      <c r="I3483" s="46" t="b">
        <f t="shared" si="167"/>
        <v>0</v>
      </c>
      <c r="J3483" s="46" t="str">
        <f>IF(I3483=FALSE,"",B3483&amp;"@"&amp;COUNTIFS($B$2:B3483,B3483,$I$2:I3483,TRUE))</f>
        <v/>
      </c>
    </row>
    <row r="3484" spans="1:10">
      <c r="A3484" s="6" t="s">
        <v>2451</v>
      </c>
      <c r="B3484" s="6" t="s">
        <v>677</v>
      </c>
      <c r="C3484" s="6">
        <v>1</v>
      </c>
      <c r="D3484" s="6">
        <v>1</v>
      </c>
      <c r="E3484" s="46" t="str">
        <f t="shared" si="165"/>
        <v/>
      </c>
      <c r="F3484" s="81" t="str">
        <f>IF(E3484="기사임",(COUNTIF($B$2:B3484,B3484)-COUNTIFS($B$2:B3483,B3484,$E$2:E3483,"")),"")</f>
        <v/>
      </c>
      <c r="G3484" s="46" t="str">
        <f>IF(F3484=1,COUNTIF($F$1:F3484,1),"")</f>
        <v/>
      </c>
      <c r="H3484" s="46">
        <f t="shared" si="166"/>
        <v>0</v>
      </c>
      <c r="I3484" s="46" t="b">
        <f t="shared" si="167"/>
        <v>0</v>
      </c>
      <c r="J3484" s="46" t="str">
        <f>IF(I3484=FALSE,"",B3484&amp;"@"&amp;COUNTIFS($B$2:B3484,B3484,$I$2:I3484,TRUE))</f>
        <v/>
      </c>
    </row>
    <row r="3485" spans="1:10">
      <c r="A3485" s="6" t="s">
        <v>2452</v>
      </c>
      <c r="B3485" s="6" t="s">
        <v>676</v>
      </c>
      <c r="C3485" s="6">
        <v>1</v>
      </c>
      <c r="D3485" s="6">
        <v>1</v>
      </c>
      <c r="E3485" s="46" t="str">
        <f t="shared" si="165"/>
        <v/>
      </c>
      <c r="F3485" s="81" t="str">
        <f>IF(E3485="기사임",(COUNTIF($B$2:B3485,B3485)-COUNTIFS($B$2:B3484,B3485,$E$2:E3484,"")),"")</f>
        <v/>
      </c>
      <c r="G3485" s="46" t="str">
        <f>IF(F3485=1,COUNTIF($F$1:F3485,1),"")</f>
        <v/>
      </c>
      <c r="H3485" s="46">
        <f t="shared" si="166"/>
        <v>0</v>
      </c>
      <c r="I3485" s="46" t="b">
        <f t="shared" si="167"/>
        <v>0</v>
      </c>
      <c r="J3485" s="46" t="str">
        <f>IF(I3485=FALSE,"",B3485&amp;"@"&amp;COUNTIFS($B$2:B3485,B3485,$I$2:I3485,TRUE))</f>
        <v/>
      </c>
    </row>
    <row r="3486" spans="1:10">
      <c r="A3486" s="6" t="s">
        <v>2453</v>
      </c>
      <c r="B3486" s="6" t="s">
        <v>718</v>
      </c>
      <c r="C3486" s="6">
        <v>1</v>
      </c>
      <c r="D3486" s="6">
        <v>1</v>
      </c>
      <c r="E3486" s="46" t="str">
        <f t="shared" si="165"/>
        <v/>
      </c>
      <c r="F3486" s="81" t="str">
        <f>IF(E3486="기사임",(COUNTIF($B$2:B3486,B3486)-COUNTIFS($B$2:B3485,B3486,$E$2:E3485,"")),"")</f>
        <v/>
      </c>
      <c r="G3486" s="46" t="str">
        <f>IF(F3486=1,COUNTIF($F$1:F3486,1),"")</f>
        <v/>
      </c>
      <c r="H3486" s="46">
        <f t="shared" si="166"/>
        <v>0</v>
      </c>
      <c r="I3486" s="46" t="b">
        <f t="shared" si="167"/>
        <v>0</v>
      </c>
      <c r="J3486" s="46" t="str">
        <f>IF(I3486=FALSE,"",B3486&amp;"@"&amp;COUNTIFS($B$2:B3486,B3486,$I$2:I3486,TRUE))</f>
        <v/>
      </c>
    </row>
    <row r="3487" spans="1:10">
      <c r="A3487" s="6" t="s">
        <v>2243</v>
      </c>
      <c r="B3487" s="6" t="s">
        <v>684</v>
      </c>
      <c r="C3487" s="6">
        <v>1</v>
      </c>
      <c r="D3487" s="6">
        <v>1</v>
      </c>
      <c r="E3487" s="46" t="str">
        <f t="shared" si="165"/>
        <v/>
      </c>
      <c r="F3487" s="81" t="str">
        <f>IF(E3487="기사임",(COUNTIF($B$2:B3487,B3487)-COUNTIFS($B$2:B3486,B3487,$E$2:E3486,"")),"")</f>
        <v/>
      </c>
      <c r="G3487" s="46" t="str">
        <f>IF(F3487=1,COUNTIF($F$1:F3487,1),"")</f>
        <v/>
      </c>
      <c r="H3487" s="46">
        <f t="shared" si="166"/>
        <v>1</v>
      </c>
      <c r="I3487" s="46" t="b">
        <f t="shared" si="167"/>
        <v>0</v>
      </c>
      <c r="J3487" s="46" t="str">
        <f>IF(I3487=FALSE,"",B3487&amp;"@"&amp;COUNTIFS($B$2:B3487,B3487,$I$2:I3487,TRUE))</f>
        <v/>
      </c>
    </row>
    <row r="3488" spans="1:10">
      <c r="A3488" s="6" t="s">
        <v>1453</v>
      </c>
      <c r="B3488" s="6" t="s">
        <v>678</v>
      </c>
      <c r="C3488" s="6">
        <v>1</v>
      </c>
      <c r="D3488" s="6">
        <v>1</v>
      </c>
      <c r="E3488" s="46" t="str">
        <f t="shared" si="165"/>
        <v/>
      </c>
      <c r="F3488" s="81" t="str">
        <f>IF(E3488="기사임",(COUNTIF($B$2:B3488,B3488)-COUNTIFS($B$2:B3487,B3488,$E$2:E3487,"")),"")</f>
        <v/>
      </c>
      <c r="G3488" s="46" t="str">
        <f>IF(F3488=1,COUNTIF($F$1:F3488,1),"")</f>
        <v/>
      </c>
      <c r="H3488" s="46">
        <f t="shared" si="166"/>
        <v>0</v>
      </c>
      <c r="I3488" s="46" t="b">
        <f t="shared" si="167"/>
        <v>0</v>
      </c>
      <c r="J3488" s="46" t="str">
        <f>IF(I3488=FALSE,"",B3488&amp;"@"&amp;COUNTIFS($B$2:B3488,B3488,$I$2:I3488,TRUE))</f>
        <v/>
      </c>
    </row>
    <row r="3489" spans="1:10">
      <c r="A3489" s="6" t="s">
        <v>2454</v>
      </c>
      <c r="B3489" s="6" t="s">
        <v>675</v>
      </c>
      <c r="C3489" s="6">
        <v>1</v>
      </c>
      <c r="D3489" s="6">
        <v>1</v>
      </c>
      <c r="E3489" s="46" t="str">
        <f t="shared" si="165"/>
        <v/>
      </c>
      <c r="F3489" s="81" t="str">
        <f>IF(E3489="기사임",(COUNTIF($B$2:B3489,B3489)-COUNTIFS($B$2:B3488,B3489,$E$2:E3488,"")),"")</f>
        <v/>
      </c>
      <c r="G3489" s="46" t="str">
        <f>IF(F3489=1,COUNTIF($F$1:F3489,1),"")</f>
        <v/>
      </c>
      <c r="H3489" s="46">
        <f t="shared" si="166"/>
        <v>1</v>
      </c>
      <c r="I3489" s="46" t="b">
        <f t="shared" si="167"/>
        <v>0</v>
      </c>
      <c r="J3489" s="46" t="str">
        <f>IF(I3489=FALSE,"",B3489&amp;"@"&amp;COUNTIFS($B$2:B3489,B3489,$I$2:I3489,TRUE))</f>
        <v/>
      </c>
    </row>
    <row r="3490" spans="1:10">
      <c r="A3490" s="6" t="s">
        <v>2455</v>
      </c>
      <c r="B3490" s="6" t="s">
        <v>676</v>
      </c>
      <c r="C3490" s="6">
        <v>1</v>
      </c>
      <c r="D3490" s="6">
        <v>1</v>
      </c>
      <c r="E3490" s="46" t="str">
        <f t="shared" si="165"/>
        <v/>
      </c>
      <c r="F3490" s="81" t="str">
        <f>IF(E3490="기사임",(COUNTIF($B$2:B3490,B3490)-COUNTIFS($B$2:B3489,B3490,$E$2:E3489,"")),"")</f>
        <v/>
      </c>
      <c r="G3490" s="46" t="str">
        <f>IF(F3490=1,COUNTIF($F$1:F3490,1),"")</f>
        <v/>
      </c>
      <c r="H3490" s="46">
        <f t="shared" si="166"/>
        <v>0</v>
      </c>
      <c r="I3490" s="46" t="b">
        <f t="shared" si="167"/>
        <v>0</v>
      </c>
      <c r="J3490" s="46" t="str">
        <f>IF(I3490=FALSE,"",B3490&amp;"@"&amp;COUNTIFS($B$2:B3490,B3490,$I$2:I3490,TRUE))</f>
        <v/>
      </c>
    </row>
    <row r="3491" spans="1:10">
      <c r="A3491" s="6" t="s">
        <v>2244</v>
      </c>
      <c r="B3491" s="6" t="s">
        <v>680</v>
      </c>
      <c r="C3491" s="6">
        <v>1</v>
      </c>
      <c r="D3491" s="6">
        <v>1</v>
      </c>
      <c r="E3491" s="46" t="str">
        <f t="shared" si="165"/>
        <v/>
      </c>
      <c r="F3491" s="81" t="str">
        <f>IF(E3491="기사임",(COUNTIF($B$2:B3491,B3491)-COUNTIFS($B$2:B3490,B3491,$E$2:E3490,"")),"")</f>
        <v/>
      </c>
      <c r="G3491" s="46" t="str">
        <f>IF(F3491=1,COUNTIF($F$1:F3491,1),"")</f>
        <v/>
      </c>
      <c r="H3491" s="46">
        <f t="shared" si="166"/>
        <v>0</v>
      </c>
      <c r="I3491" s="46" t="b">
        <f t="shared" si="167"/>
        <v>0</v>
      </c>
      <c r="J3491" s="46" t="str">
        <f>IF(I3491=FALSE,"",B3491&amp;"@"&amp;COUNTIFS($B$2:B3491,B3491,$I$2:I3491,TRUE))</f>
        <v/>
      </c>
    </row>
    <row r="3492" spans="1:10">
      <c r="A3492" s="6" t="s">
        <v>2456</v>
      </c>
      <c r="B3492" s="6" t="s">
        <v>675</v>
      </c>
      <c r="C3492" s="6">
        <v>1</v>
      </c>
      <c r="D3492" s="6">
        <v>1</v>
      </c>
      <c r="E3492" s="46" t="str">
        <f t="shared" si="165"/>
        <v/>
      </c>
      <c r="F3492" s="81" t="str">
        <f>IF(E3492="기사임",(COUNTIF($B$2:B3492,B3492)-COUNTIFS($B$2:B3491,B3492,$E$2:E3491,"")),"")</f>
        <v/>
      </c>
      <c r="G3492" s="46" t="str">
        <f>IF(F3492=1,COUNTIF($F$1:F3492,1),"")</f>
        <v/>
      </c>
      <c r="H3492" s="46">
        <f t="shared" si="166"/>
        <v>1</v>
      </c>
      <c r="I3492" s="46" t="b">
        <f t="shared" si="167"/>
        <v>0</v>
      </c>
      <c r="J3492" s="46" t="str">
        <f>IF(I3492=FALSE,"",B3492&amp;"@"&amp;COUNTIFS($B$2:B3492,B3492,$I$2:I3492,TRUE))</f>
        <v/>
      </c>
    </row>
    <row r="3493" spans="1:10">
      <c r="A3493" s="6" t="s">
        <v>2342</v>
      </c>
      <c r="B3493" s="6" t="s">
        <v>680</v>
      </c>
      <c r="C3493" s="6">
        <v>1</v>
      </c>
      <c r="D3493" s="6">
        <v>1</v>
      </c>
      <c r="E3493" s="46" t="str">
        <f t="shared" si="165"/>
        <v/>
      </c>
      <c r="F3493" s="81" t="str">
        <f>IF(E3493="기사임",(COUNTIF($B$2:B3493,B3493)-COUNTIFS($B$2:B3492,B3493,$E$2:E3492,"")),"")</f>
        <v/>
      </c>
      <c r="G3493" s="46" t="str">
        <f>IF(F3493=1,COUNTIF($F$1:F3493,1),"")</f>
        <v/>
      </c>
      <c r="H3493" s="46">
        <f t="shared" si="166"/>
        <v>0</v>
      </c>
      <c r="I3493" s="46" t="b">
        <f t="shared" si="167"/>
        <v>0</v>
      </c>
      <c r="J3493" s="46" t="str">
        <f>IF(I3493=FALSE,"",B3493&amp;"@"&amp;COUNTIFS($B$2:B3493,B3493,$I$2:I3493,TRUE))</f>
        <v/>
      </c>
    </row>
    <row r="3494" spans="1:10">
      <c r="A3494" s="6" t="s">
        <v>2342</v>
      </c>
      <c r="B3494" s="6" t="s">
        <v>675</v>
      </c>
      <c r="C3494" s="6">
        <v>1</v>
      </c>
      <c r="D3494" s="6">
        <v>1</v>
      </c>
      <c r="E3494" s="46" t="str">
        <f t="shared" si="165"/>
        <v/>
      </c>
      <c r="F3494" s="81" t="str">
        <f>IF(E3494="기사임",(COUNTIF($B$2:B3494,B3494)-COUNTIFS($B$2:B3493,B3494,$E$2:E3493,"")),"")</f>
        <v/>
      </c>
      <c r="G3494" s="46" t="str">
        <f>IF(F3494=1,COUNTIF($F$1:F3494,1),"")</f>
        <v/>
      </c>
      <c r="H3494" s="46">
        <f t="shared" si="166"/>
        <v>1</v>
      </c>
      <c r="I3494" s="46" t="b">
        <f t="shared" si="167"/>
        <v>0</v>
      </c>
      <c r="J3494" s="46" t="str">
        <f>IF(I3494=FALSE,"",B3494&amp;"@"&amp;COUNTIFS($B$2:B3494,B3494,$I$2:I3494,TRUE))</f>
        <v/>
      </c>
    </row>
    <row r="3495" spans="1:10">
      <c r="A3495" s="6" t="s">
        <v>2245</v>
      </c>
      <c r="B3495" s="6" t="s">
        <v>688</v>
      </c>
      <c r="C3495" s="6">
        <v>1</v>
      </c>
      <c r="D3495" s="6">
        <v>1</v>
      </c>
      <c r="E3495" s="46" t="str">
        <f t="shared" si="165"/>
        <v/>
      </c>
      <c r="F3495" s="81" t="str">
        <f>IF(E3495="기사임",(COUNTIF($B$2:B3495,B3495)-COUNTIFS($B$2:B3494,B3495,$E$2:E3494,"")),"")</f>
        <v/>
      </c>
      <c r="G3495" s="46" t="str">
        <f>IF(F3495=1,COUNTIF($F$1:F3495,1),"")</f>
        <v/>
      </c>
      <c r="H3495" s="46">
        <f t="shared" si="166"/>
        <v>0</v>
      </c>
      <c r="I3495" s="46" t="b">
        <f t="shared" si="167"/>
        <v>0</v>
      </c>
      <c r="J3495" s="46" t="str">
        <f>IF(I3495=FALSE,"",B3495&amp;"@"&amp;COUNTIFS($B$2:B3495,B3495,$I$2:I3495,TRUE))</f>
        <v/>
      </c>
    </row>
    <row r="3496" spans="1:10">
      <c r="A3496" s="6" t="s">
        <v>2457</v>
      </c>
      <c r="B3496" s="6" t="s">
        <v>676</v>
      </c>
      <c r="C3496" s="6">
        <v>1</v>
      </c>
      <c r="D3496" s="6">
        <v>1</v>
      </c>
      <c r="E3496" s="46" t="str">
        <f t="shared" si="165"/>
        <v/>
      </c>
      <c r="F3496" s="81" t="str">
        <f>IF(E3496="기사임",(COUNTIF($B$2:B3496,B3496)-COUNTIFS($B$2:B3495,B3496,$E$2:E3495,"")),"")</f>
        <v/>
      </c>
      <c r="G3496" s="46" t="str">
        <f>IF(F3496=1,COUNTIF($F$1:F3496,1),"")</f>
        <v/>
      </c>
      <c r="H3496" s="46">
        <f t="shared" si="166"/>
        <v>0</v>
      </c>
      <c r="I3496" s="46" t="b">
        <f t="shared" si="167"/>
        <v>0</v>
      </c>
      <c r="J3496" s="46" t="str">
        <f>IF(I3496=FALSE,"",B3496&amp;"@"&amp;COUNTIFS($B$2:B3496,B3496,$I$2:I3496,TRUE))</f>
        <v/>
      </c>
    </row>
    <row r="3497" spans="1:10">
      <c r="A3497" s="6" t="s">
        <v>2246</v>
      </c>
      <c r="B3497" s="6" t="s">
        <v>689</v>
      </c>
      <c r="C3497" s="6">
        <v>1</v>
      </c>
      <c r="D3497" s="6">
        <v>1</v>
      </c>
      <c r="E3497" s="46" t="str">
        <f t="shared" si="165"/>
        <v/>
      </c>
      <c r="F3497" s="81" t="str">
        <f>IF(E3497="기사임",(COUNTIF($B$2:B3497,B3497)-COUNTIFS($B$2:B3496,B3497,$E$2:E3496,"")),"")</f>
        <v/>
      </c>
      <c r="G3497" s="46" t="str">
        <f>IF(F3497=1,COUNTIF($F$1:F3497,1),"")</f>
        <v/>
      </c>
      <c r="H3497" s="46">
        <f t="shared" si="166"/>
        <v>0</v>
      </c>
      <c r="I3497" s="46" t="b">
        <f t="shared" si="167"/>
        <v>0</v>
      </c>
      <c r="J3497" s="46" t="str">
        <f>IF(I3497=FALSE,"",B3497&amp;"@"&amp;COUNTIFS($B$2:B3497,B3497,$I$2:I3497,TRUE))</f>
        <v/>
      </c>
    </row>
    <row r="3498" spans="1:10">
      <c r="A3498" s="6" t="s">
        <v>603</v>
      </c>
      <c r="B3498" s="6" t="s">
        <v>677</v>
      </c>
      <c r="C3498" s="6">
        <v>1</v>
      </c>
      <c r="D3498" s="6">
        <v>1</v>
      </c>
      <c r="E3498" s="46" t="str">
        <f t="shared" si="165"/>
        <v/>
      </c>
      <c r="F3498" s="81" t="str">
        <f>IF(E3498="기사임",(COUNTIF($B$2:B3498,B3498)-COUNTIFS($B$2:B3497,B3498,$E$2:E3497,"")),"")</f>
        <v/>
      </c>
      <c r="G3498" s="46" t="str">
        <f>IF(F3498=1,COUNTIF($F$1:F3498,1),"")</f>
        <v/>
      </c>
      <c r="H3498" s="46">
        <f t="shared" si="166"/>
        <v>0</v>
      </c>
      <c r="I3498" s="46" t="b">
        <f t="shared" si="167"/>
        <v>0</v>
      </c>
      <c r="J3498" s="46" t="str">
        <f>IF(I3498=FALSE,"",B3498&amp;"@"&amp;COUNTIFS($B$2:B3498,B3498,$I$2:I3498,TRUE))</f>
        <v/>
      </c>
    </row>
    <row r="3499" spans="1:10">
      <c r="A3499" s="6" t="s">
        <v>603</v>
      </c>
      <c r="B3499" s="6" t="s">
        <v>696</v>
      </c>
      <c r="C3499" s="6">
        <v>1</v>
      </c>
      <c r="D3499" s="6">
        <v>1</v>
      </c>
      <c r="E3499" s="46" t="str">
        <f t="shared" si="165"/>
        <v/>
      </c>
      <c r="F3499" s="81" t="str">
        <f>IF(E3499="기사임",(COUNTIF($B$2:B3499,B3499)-COUNTIFS($B$2:B3498,B3499,$E$2:E3498,"")),"")</f>
        <v/>
      </c>
      <c r="G3499" s="46" t="str">
        <f>IF(F3499=1,COUNTIF($F$1:F3499,1),"")</f>
        <v/>
      </c>
      <c r="H3499" s="46">
        <f t="shared" si="166"/>
        <v>0</v>
      </c>
      <c r="I3499" s="46" t="b">
        <f t="shared" si="167"/>
        <v>0</v>
      </c>
      <c r="J3499" s="46" t="str">
        <f>IF(I3499=FALSE,"",B3499&amp;"@"&amp;COUNTIFS($B$2:B3499,B3499,$I$2:I3499,TRUE))</f>
        <v/>
      </c>
    </row>
    <row r="3500" spans="1:10">
      <c r="A3500" s="6" t="s">
        <v>547</v>
      </c>
      <c r="B3500" s="6" t="s">
        <v>687</v>
      </c>
      <c r="C3500" s="6">
        <v>1</v>
      </c>
      <c r="D3500" s="6">
        <v>1</v>
      </c>
      <c r="E3500" s="46" t="str">
        <f t="shared" si="165"/>
        <v/>
      </c>
      <c r="F3500" s="81" t="str">
        <f>IF(E3500="기사임",(COUNTIF($B$2:B3500,B3500)-COUNTIFS($B$2:B3499,B3500,$E$2:E3499,"")),"")</f>
        <v/>
      </c>
      <c r="G3500" s="46" t="str">
        <f>IF(F3500=1,COUNTIF($F$1:F3500,1),"")</f>
        <v/>
      </c>
      <c r="H3500" s="46">
        <f t="shared" si="166"/>
        <v>0</v>
      </c>
      <c r="I3500" s="46" t="b">
        <f t="shared" si="167"/>
        <v>0</v>
      </c>
      <c r="J3500" s="46" t="str">
        <f>IF(I3500=FALSE,"",B3500&amp;"@"&amp;COUNTIFS($B$2:B3500,B3500,$I$2:I3500,TRUE))</f>
        <v/>
      </c>
    </row>
    <row r="3501" spans="1:10">
      <c r="A3501" s="6" t="s">
        <v>667</v>
      </c>
      <c r="B3501" s="6" t="s">
        <v>695</v>
      </c>
      <c r="C3501" s="6">
        <v>1</v>
      </c>
      <c r="D3501" s="6">
        <v>1</v>
      </c>
      <c r="E3501" s="46" t="str">
        <f t="shared" si="165"/>
        <v/>
      </c>
      <c r="F3501" s="81" t="str">
        <f>IF(E3501="기사임",(COUNTIF($B$2:B3501,B3501)-COUNTIFS($B$2:B3500,B3501,$E$2:E3500,"")),"")</f>
        <v/>
      </c>
      <c r="G3501" s="46" t="str">
        <f>IF(F3501=1,COUNTIF($F$1:F3501,1),"")</f>
        <v/>
      </c>
      <c r="H3501" s="46">
        <f t="shared" si="166"/>
        <v>0</v>
      </c>
      <c r="I3501" s="46" t="b">
        <f t="shared" si="167"/>
        <v>0</v>
      </c>
      <c r="J3501" s="46" t="str">
        <f>IF(I3501=FALSE,"",B3501&amp;"@"&amp;COUNTIFS($B$2:B3501,B3501,$I$2:I3501,TRUE))</f>
        <v/>
      </c>
    </row>
    <row r="3502" spans="1:10">
      <c r="A3502" s="6" t="s">
        <v>667</v>
      </c>
      <c r="B3502" s="6" t="s">
        <v>676</v>
      </c>
      <c r="C3502" s="6">
        <v>1</v>
      </c>
      <c r="D3502" s="6">
        <v>1</v>
      </c>
      <c r="E3502" s="46" t="str">
        <f t="shared" si="165"/>
        <v/>
      </c>
      <c r="F3502" s="81" t="str">
        <f>IF(E3502="기사임",(COUNTIF($B$2:B3502,B3502)-COUNTIFS($B$2:B3501,B3502,$E$2:E3501,"")),"")</f>
        <v/>
      </c>
      <c r="G3502" s="46" t="str">
        <f>IF(F3502=1,COUNTIF($F$1:F3502,1),"")</f>
        <v/>
      </c>
      <c r="H3502" s="46">
        <f t="shared" si="166"/>
        <v>0</v>
      </c>
      <c r="I3502" s="46" t="b">
        <f t="shared" si="167"/>
        <v>0</v>
      </c>
      <c r="J3502" s="46" t="str">
        <f>IF(I3502=FALSE,"",B3502&amp;"@"&amp;COUNTIFS($B$2:B3502,B3502,$I$2:I3502,TRUE))</f>
        <v/>
      </c>
    </row>
    <row r="3503" spans="1:10">
      <c r="A3503" s="6" t="s">
        <v>2038</v>
      </c>
      <c r="B3503" s="6" t="s">
        <v>675</v>
      </c>
      <c r="C3503" s="6">
        <v>1</v>
      </c>
      <c r="D3503" s="6">
        <v>1</v>
      </c>
      <c r="E3503" s="46" t="str">
        <f t="shared" si="165"/>
        <v/>
      </c>
      <c r="F3503" s="81" t="str">
        <f>IF(E3503="기사임",(COUNTIF($B$2:B3503,B3503)-COUNTIFS($B$2:B3502,B3503,$E$2:E3502,"")),"")</f>
        <v/>
      </c>
      <c r="G3503" s="46" t="str">
        <f>IF(F3503=1,COUNTIF($F$1:F3503,1),"")</f>
        <v/>
      </c>
      <c r="H3503" s="46">
        <f t="shared" si="166"/>
        <v>1</v>
      </c>
      <c r="I3503" s="46" t="b">
        <f t="shared" si="167"/>
        <v>0</v>
      </c>
      <c r="J3503" s="46" t="str">
        <f>IF(I3503=FALSE,"",B3503&amp;"@"&amp;COUNTIFS($B$2:B3503,B3503,$I$2:I3503,TRUE))</f>
        <v/>
      </c>
    </row>
    <row r="3504" spans="1:10">
      <c r="A3504" s="6" t="s">
        <v>2458</v>
      </c>
      <c r="B3504" s="6" t="s">
        <v>684</v>
      </c>
      <c r="C3504" s="6">
        <v>1</v>
      </c>
      <c r="D3504" s="6">
        <v>1</v>
      </c>
      <c r="E3504" s="46" t="str">
        <f t="shared" si="165"/>
        <v/>
      </c>
      <c r="F3504" s="81" t="str">
        <f>IF(E3504="기사임",(COUNTIF($B$2:B3504,B3504)-COUNTIFS($B$2:B3503,B3504,$E$2:E3503,"")),"")</f>
        <v/>
      </c>
      <c r="G3504" s="46" t="str">
        <f>IF(F3504=1,COUNTIF($F$1:F3504,1),"")</f>
        <v/>
      </c>
      <c r="H3504" s="46">
        <f t="shared" si="166"/>
        <v>1</v>
      </c>
      <c r="I3504" s="46" t="b">
        <f t="shared" si="167"/>
        <v>0</v>
      </c>
      <c r="J3504" s="46" t="str">
        <f>IF(I3504=FALSE,"",B3504&amp;"@"&amp;COUNTIFS($B$2:B3504,B3504,$I$2:I3504,TRUE))</f>
        <v/>
      </c>
    </row>
    <row r="3505" spans="1:10">
      <c r="A3505" s="6" t="s">
        <v>2459</v>
      </c>
      <c r="B3505" s="6" t="s">
        <v>680</v>
      </c>
      <c r="C3505" s="6">
        <v>1</v>
      </c>
      <c r="D3505" s="6">
        <v>1</v>
      </c>
      <c r="E3505" s="46" t="str">
        <f t="shared" si="165"/>
        <v/>
      </c>
      <c r="F3505" s="81" t="str">
        <f>IF(E3505="기사임",(COUNTIF($B$2:B3505,B3505)-COUNTIFS($B$2:B3504,B3505,$E$2:E3504,"")),"")</f>
        <v/>
      </c>
      <c r="G3505" s="46" t="str">
        <f>IF(F3505=1,COUNTIF($F$1:F3505,1),"")</f>
        <v/>
      </c>
      <c r="H3505" s="46">
        <f t="shared" si="166"/>
        <v>0</v>
      </c>
      <c r="I3505" s="46" t="b">
        <f t="shared" si="167"/>
        <v>0</v>
      </c>
      <c r="J3505" s="46" t="str">
        <f>IF(I3505=FALSE,"",B3505&amp;"@"&amp;COUNTIFS($B$2:B3505,B3505,$I$2:I3505,TRUE))</f>
        <v/>
      </c>
    </row>
    <row r="3506" spans="1:10">
      <c r="A3506" s="6" t="s">
        <v>2217</v>
      </c>
      <c r="B3506" s="6" t="s">
        <v>676</v>
      </c>
      <c r="C3506" s="6">
        <v>1</v>
      </c>
      <c r="D3506" s="6">
        <v>1</v>
      </c>
      <c r="E3506" s="46" t="str">
        <f t="shared" si="165"/>
        <v/>
      </c>
      <c r="F3506" s="81" t="str">
        <f>IF(E3506="기사임",(COUNTIF($B$2:B3506,B3506)-COUNTIFS($B$2:B3505,B3506,$E$2:E3505,"")),"")</f>
        <v/>
      </c>
      <c r="G3506" s="46" t="str">
        <f>IF(F3506=1,COUNTIF($F$1:F3506,1),"")</f>
        <v/>
      </c>
      <c r="H3506" s="46">
        <f t="shared" si="166"/>
        <v>0</v>
      </c>
      <c r="I3506" s="46" t="b">
        <f t="shared" si="167"/>
        <v>0</v>
      </c>
      <c r="J3506" s="46" t="str">
        <f>IF(I3506=FALSE,"",B3506&amp;"@"&amp;COUNTIFS($B$2:B3506,B3506,$I$2:I3506,TRUE))</f>
        <v/>
      </c>
    </row>
    <row r="3507" spans="1:10">
      <c r="A3507" s="6" t="s">
        <v>2249</v>
      </c>
      <c r="B3507" s="6" t="s">
        <v>676</v>
      </c>
      <c r="C3507" s="6">
        <v>1</v>
      </c>
      <c r="D3507" s="6">
        <v>1</v>
      </c>
      <c r="E3507" s="46" t="str">
        <f t="shared" si="165"/>
        <v/>
      </c>
      <c r="F3507" s="81" t="str">
        <f>IF(E3507="기사임",(COUNTIF($B$2:B3507,B3507)-COUNTIFS($B$2:B3506,B3507,$E$2:E3506,"")),"")</f>
        <v/>
      </c>
      <c r="G3507" s="46" t="str">
        <f>IF(F3507=1,COUNTIF($F$1:F3507,1),"")</f>
        <v/>
      </c>
      <c r="H3507" s="46">
        <f t="shared" si="166"/>
        <v>0</v>
      </c>
      <c r="I3507" s="46" t="b">
        <f t="shared" si="167"/>
        <v>0</v>
      </c>
      <c r="J3507" s="46" t="str">
        <f>IF(I3507=FALSE,"",B3507&amp;"@"&amp;COUNTIFS($B$2:B3507,B3507,$I$2:I3507,TRUE))</f>
        <v/>
      </c>
    </row>
    <row r="3508" spans="1:10">
      <c r="A3508" s="6" t="s">
        <v>2460</v>
      </c>
      <c r="B3508" s="6" t="s">
        <v>678</v>
      </c>
      <c r="C3508" s="6">
        <v>1</v>
      </c>
      <c r="D3508" s="6">
        <v>1</v>
      </c>
      <c r="E3508" s="46" t="str">
        <f t="shared" si="165"/>
        <v/>
      </c>
      <c r="F3508" s="81" t="str">
        <f>IF(E3508="기사임",(COUNTIF($B$2:B3508,B3508)-COUNTIFS($B$2:B3507,B3508,$E$2:E3507,"")),"")</f>
        <v/>
      </c>
      <c r="G3508" s="46" t="str">
        <f>IF(F3508=1,COUNTIF($F$1:F3508,1),"")</f>
        <v/>
      </c>
      <c r="H3508" s="46">
        <f t="shared" si="166"/>
        <v>0</v>
      </c>
      <c r="I3508" s="46" t="b">
        <f t="shared" si="167"/>
        <v>0</v>
      </c>
      <c r="J3508" s="46" t="str">
        <f>IF(I3508=FALSE,"",B3508&amp;"@"&amp;COUNTIFS($B$2:B3508,B3508,$I$2:I3508,TRUE))</f>
        <v/>
      </c>
    </row>
    <row r="3509" spans="1:10">
      <c r="A3509" s="6" t="s">
        <v>2461</v>
      </c>
      <c r="B3509" s="6" t="s">
        <v>675</v>
      </c>
      <c r="C3509" s="6">
        <v>1</v>
      </c>
      <c r="D3509" s="6">
        <v>2</v>
      </c>
      <c r="E3509" s="46" t="str">
        <f t="shared" si="165"/>
        <v/>
      </c>
      <c r="F3509" s="81" t="str">
        <f>IF(E3509="기사임",(COUNTIF($B$2:B3509,B3509)-COUNTIFS($B$2:B3508,B3509,$E$2:E3508,"")),"")</f>
        <v/>
      </c>
      <c r="G3509" s="46" t="str">
        <f>IF(F3509=1,COUNTIF($F$1:F3509,1),"")</f>
        <v/>
      </c>
      <c r="H3509" s="46">
        <f t="shared" si="166"/>
        <v>1</v>
      </c>
      <c r="I3509" s="46" t="b">
        <f t="shared" si="167"/>
        <v>0</v>
      </c>
      <c r="J3509" s="46" t="str">
        <f>IF(I3509=FALSE,"",B3509&amp;"@"&amp;COUNTIFS($B$2:B3509,B3509,$I$2:I3509,TRUE))</f>
        <v/>
      </c>
    </row>
    <row r="3510" spans="1:10">
      <c r="A3510" s="6" t="s">
        <v>2462</v>
      </c>
      <c r="B3510" s="6" t="s">
        <v>675</v>
      </c>
      <c r="C3510" s="6">
        <v>1</v>
      </c>
      <c r="D3510" s="6">
        <v>1</v>
      </c>
      <c r="E3510" s="46" t="str">
        <f t="shared" si="165"/>
        <v/>
      </c>
      <c r="F3510" s="81" t="str">
        <f>IF(E3510="기사임",(COUNTIF($B$2:B3510,B3510)-COUNTIFS($B$2:B3509,B3510,$E$2:E3509,"")),"")</f>
        <v/>
      </c>
      <c r="G3510" s="46" t="str">
        <f>IF(F3510=1,COUNTIF($F$1:F3510,1),"")</f>
        <v/>
      </c>
      <c r="H3510" s="46">
        <f t="shared" si="166"/>
        <v>1</v>
      </c>
      <c r="I3510" s="46" t="b">
        <f t="shared" si="167"/>
        <v>0</v>
      </c>
      <c r="J3510" s="46" t="str">
        <f>IF(I3510=FALSE,"",B3510&amp;"@"&amp;COUNTIFS($B$2:B3510,B3510,$I$2:I3510,TRUE))</f>
        <v/>
      </c>
    </row>
    <row r="3511" spans="1:10">
      <c r="A3511" s="6" t="s">
        <v>2463</v>
      </c>
      <c r="B3511" s="6" t="s">
        <v>718</v>
      </c>
      <c r="C3511" s="6">
        <v>1</v>
      </c>
      <c r="D3511" s="6">
        <v>1</v>
      </c>
      <c r="E3511" s="46" t="str">
        <f t="shared" si="165"/>
        <v/>
      </c>
      <c r="F3511" s="81" t="str">
        <f>IF(E3511="기사임",(COUNTIF($B$2:B3511,B3511)-COUNTIFS($B$2:B3510,B3511,$E$2:E3510,"")),"")</f>
        <v/>
      </c>
      <c r="G3511" s="46" t="str">
        <f>IF(F3511=1,COUNTIF($F$1:F3511,1),"")</f>
        <v/>
      </c>
      <c r="H3511" s="46">
        <f t="shared" si="166"/>
        <v>0</v>
      </c>
      <c r="I3511" s="46" t="b">
        <f t="shared" si="167"/>
        <v>0</v>
      </c>
      <c r="J3511" s="46" t="str">
        <f>IF(I3511=FALSE,"",B3511&amp;"@"&amp;COUNTIFS($B$2:B3511,B3511,$I$2:I3511,TRUE))</f>
        <v/>
      </c>
    </row>
    <row r="3512" spans="1:10">
      <c r="A3512" s="6" t="s">
        <v>2250</v>
      </c>
      <c r="B3512" s="6" t="s">
        <v>703</v>
      </c>
      <c r="C3512" s="6">
        <v>1</v>
      </c>
      <c r="D3512" s="6">
        <v>1</v>
      </c>
      <c r="E3512" s="46" t="str">
        <f t="shared" si="165"/>
        <v/>
      </c>
      <c r="F3512" s="81" t="str">
        <f>IF(E3512="기사임",(COUNTIF($B$2:B3512,B3512)-COUNTIFS($B$2:B3511,B3512,$E$2:E3511,"")),"")</f>
        <v/>
      </c>
      <c r="G3512" s="46" t="str">
        <f>IF(F3512=1,COUNTIF($F$1:F3512,1),"")</f>
        <v/>
      </c>
      <c r="H3512" s="46">
        <f t="shared" si="166"/>
        <v>0</v>
      </c>
      <c r="I3512" s="46" t="b">
        <f t="shared" si="167"/>
        <v>0</v>
      </c>
      <c r="J3512" s="46" t="str">
        <f>IF(I3512=FALSE,"",B3512&amp;"@"&amp;COUNTIFS($B$2:B3512,B3512,$I$2:I3512,TRUE))</f>
        <v/>
      </c>
    </row>
    <row r="3513" spans="1:10">
      <c r="A3513" s="6" t="s">
        <v>2464</v>
      </c>
      <c r="B3513" s="6" t="s">
        <v>1271</v>
      </c>
      <c r="C3513" s="6">
        <v>1</v>
      </c>
      <c r="D3513" s="6">
        <v>1</v>
      </c>
      <c r="E3513" s="46" t="str">
        <f t="shared" si="165"/>
        <v/>
      </c>
      <c r="F3513" s="81" t="str">
        <f>IF(E3513="기사임",(COUNTIF($B$2:B3513,B3513)-COUNTIFS($B$2:B3512,B3513,$E$2:E3512,"")),"")</f>
        <v/>
      </c>
      <c r="G3513" s="46" t="str">
        <f>IF(F3513=1,COUNTIF($F$1:F3513,1),"")</f>
        <v/>
      </c>
      <c r="H3513" s="46">
        <f t="shared" si="166"/>
        <v>0</v>
      </c>
      <c r="I3513" s="46" t="b">
        <f t="shared" si="167"/>
        <v>0</v>
      </c>
      <c r="J3513" s="46" t="str">
        <f>IF(I3513=FALSE,"",B3513&amp;"@"&amp;COUNTIFS($B$2:B3513,B3513,$I$2:I3513,TRUE))</f>
        <v/>
      </c>
    </row>
    <row r="3514" spans="1:10">
      <c r="A3514" s="6" t="s">
        <v>1501</v>
      </c>
      <c r="B3514" s="6" t="s">
        <v>1378</v>
      </c>
      <c r="C3514" s="6">
        <v>1</v>
      </c>
      <c r="D3514" s="6">
        <v>1</v>
      </c>
      <c r="E3514" s="46" t="str">
        <f t="shared" si="165"/>
        <v/>
      </c>
      <c r="F3514" s="81" t="str">
        <f>IF(E3514="기사임",(COUNTIF($B$2:B3514,B3514)-COUNTIFS($B$2:B3513,B3514,$E$2:E3513,"")),"")</f>
        <v/>
      </c>
      <c r="G3514" s="46" t="str">
        <f>IF(F3514=1,COUNTIF($F$1:F3514,1),"")</f>
        <v/>
      </c>
      <c r="H3514" s="46">
        <f t="shared" si="166"/>
        <v>0</v>
      </c>
      <c r="I3514" s="46" t="b">
        <f t="shared" si="167"/>
        <v>0</v>
      </c>
      <c r="J3514" s="46" t="str">
        <f>IF(I3514=FALSE,"",B3514&amp;"@"&amp;COUNTIFS($B$2:B3514,B3514,$I$2:I3514,TRUE))</f>
        <v/>
      </c>
    </row>
    <row r="3515" spans="1:10">
      <c r="A3515" s="6" t="s">
        <v>1501</v>
      </c>
      <c r="B3515" s="6" t="s">
        <v>694</v>
      </c>
      <c r="C3515" s="6">
        <v>1</v>
      </c>
      <c r="D3515" s="6">
        <v>2</v>
      </c>
      <c r="E3515" s="46" t="str">
        <f t="shared" si="165"/>
        <v/>
      </c>
      <c r="F3515" s="81" t="str">
        <f>IF(E3515="기사임",(COUNTIF($B$2:B3515,B3515)-COUNTIFS($B$2:B3514,B3515,$E$2:E3514,"")),"")</f>
        <v/>
      </c>
      <c r="G3515" s="46" t="str">
        <f>IF(F3515=1,COUNTIF($F$1:F3515,1),"")</f>
        <v/>
      </c>
      <c r="H3515" s="46">
        <f t="shared" si="166"/>
        <v>1</v>
      </c>
      <c r="I3515" s="46" t="b">
        <f t="shared" si="167"/>
        <v>0</v>
      </c>
      <c r="J3515" s="46" t="str">
        <f>IF(I3515=FALSE,"",B3515&amp;"@"&amp;COUNTIFS($B$2:B3515,B3515,$I$2:I3515,TRUE))</f>
        <v/>
      </c>
    </row>
    <row r="3516" spans="1:10">
      <c r="A3516" s="6" t="s">
        <v>569</v>
      </c>
      <c r="B3516" s="6" t="s">
        <v>693</v>
      </c>
      <c r="C3516" s="6">
        <v>1</v>
      </c>
      <c r="D3516" s="6">
        <v>1</v>
      </c>
      <c r="E3516" s="46" t="str">
        <f t="shared" si="165"/>
        <v/>
      </c>
      <c r="F3516" s="81" t="str">
        <f>IF(E3516="기사임",(COUNTIF($B$2:B3516,B3516)-COUNTIFS($B$2:B3515,B3516,$E$2:E3515,"")),"")</f>
        <v/>
      </c>
      <c r="G3516" s="46" t="str">
        <f>IF(F3516=1,COUNTIF($F$1:F3516,1),"")</f>
        <v/>
      </c>
      <c r="H3516" s="46">
        <f t="shared" si="166"/>
        <v>0</v>
      </c>
      <c r="I3516" s="46" t="b">
        <f t="shared" si="167"/>
        <v>0</v>
      </c>
      <c r="J3516" s="46" t="str">
        <f>IF(I3516=FALSE,"",B3516&amp;"@"&amp;COUNTIFS($B$2:B3516,B3516,$I$2:I3516,TRUE))</f>
        <v/>
      </c>
    </row>
    <row r="3517" spans="1:10">
      <c r="A3517" s="6" t="s">
        <v>569</v>
      </c>
      <c r="B3517" s="6" t="s">
        <v>675</v>
      </c>
      <c r="C3517" s="6">
        <v>1</v>
      </c>
      <c r="D3517" s="6">
        <v>1</v>
      </c>
      <c r="E3517" s="46" t="str">
        <f t="shared" si="165"/>
        <v/>
      </c>
      <c r="F3517" s="81" t="str">
        <f>IF(E3517="기사임",(COUNTIF($B$2:B3517,B3517)-COUNTIFS($B$2:B3516,B3517,$E$2:E3516,"")),"")</f>
        <v/>
      </c>
      <c r="G3517" s="46" t="str">
        <f>IF(F3517=1,COUNTIF($F$1:F3517,1),"")</f>
        <v/>
      </c>
      <c r="H3517" s="46">
        <f t="shared" si="166"/>
        <v>1</v>
      </c>
      <c r="I3517" s="46" t="b">
        <f t="shared" si="167"/>
        <v>0</v>
      </c>
      <c r="J3517" s="46" t="str">
        <f>IF(I3517=FALSE,"",B3517&amp;"@"&amp;COUNTIFS($B$2:B3517,B3517,$I$2:I3517,TRUE))</f>
        <v/>
      </c>
    </row>
    <row r="3518" spans="1:10">
      <c r="A3518" s="6" t="s">
        <v>569</v>
      </c>
      <c r="B3518" s="6" t="s">
        <v>1378</v>
      </c>
      <c r="C3518" s="6">
        <v>1</v>
      </c>
      <c r="D3518" s="6">
        <v>1</v>
      </c>
      <c r="E3518" s="46" t="str">
        <f t="shared" si="165"/>
        <v/>
      </c>
      <c r="F3518" s="81" t="str">
        <f>IF(E3518="기사임",(COUNTIF($B$2:B3518,B3518)-COUNTIFS($B$2:B3517,B3518,$E$2:E3517,"")),"")</f>
        <v/>
      </c>
      <c r="G3518" s="46" t="str">
        <f>IF(F3518=1,COUNTIF($F$1:F3518,1),"")</f>
        <v/>
      </c>
      <c r="H3518" s="46">
        <f t="shared" si="166"/>
        <v>0</v>
      </c>
      <c r="I3518" s="46" t="b">
        <f t="shared" si="167"/>
        <v>0</v>
      </c>
      <c r="J3518" s="46" t="str">
        <f>IF(I3518=FALSE,"",B3518&amp;"@"&amp;COUNTIFS($B$2:B3518,B3518,$I$2:I3518,TRUE))</f>
        <v/>
      </c>
    </row>
    <row r="3519" spans="1:10">
      <c r="A3519" s="6" t="s">
        <v>569</v>
      </c>
      <c r="B3519" s="6" t="s">
        <v>696</v>
      </c>
      <c r="C3519" s="6">
        <v>1</v>
      </c>
      <c r="D3519" s="6">
        <v>1</v>
      </c>
      <c r="E3519" s="46" t="str">
        <f t="shared" si="165"/>
        <v/>
      </c>
      <c r="F3519" s="81" t="str">
        <f>IF(E3519="기사임",(COUNTIF($B$2:B3519,B3519)-COUNTIFS($B$2:B3518,B3519,$E$2:E3518,"")),"")</f>
        <v/>
      </c>
      <c r="G3519" s="46" t="str">
        <f>IF(F3519=1,COUNTIF($F$1:F3519,1),"")</f>
        <v/>
      </c>
      <c r="H3519" s="46">
        <f t="shared" si="166"/>
        <v>0</v>
      </c>
      <c r="I3519" s="46" t="b">
        <f t="shared" si="167"/>
        <v>0</v>
      </c>
      <c r="J3519" s="46" t="str">
        <f>IF(I3519=FALSE,"",B3519&amp;"@"&amp;COUNTIFS($B$2:B3519,B3519,$I$2:I3519,TRUE))</f>
        <v/>
      </c>
    </row>
    <row r="3520" spans="1:10">
      <c r="A3520" s="6" t="s">
        <v>569</v>
      </c>
      <c r="B3520" s="6" t="s">
        <v>676</v>
      </c>
      <c r="C3520" s="6">
        <v>1</v>
      </c>
      <c r="D3520" s="6">
        <v>1</v>
      </c>
      <c r="E3520" s="46" t="str">
        <f t="shared" si="165"/>
        <v/>
      </c>
      <c r="F3520" s="81" t="str">
        <f>IF(E3520="기사임",(COUNTIF($B$2:B3520,B3520)-COUNTIFS($B$2:B3519,B3520,$E$2:E3519,"")),"")</f>
        <v/>
      </c>
      <c r="G3520" s="46" t="str">
        <f>IF(F3520=1,COUNTIF($F$1:F3520,1),"")</f>
        <v/>
      </c>
      <c r="H3520" s="46">
        <f t="shared" si="166"/>
        <v>0</v>
      </c>
      <c r="I3520" s="46" t="b">
        <f t="shared" si="167"/>
        <v>0</v>
      </c>
      <c r="J3520" s="46" t="str">
        <f>IF(I3520=FALSE,"",B3520&amp;"@"&amp;COUNTIFS($B$2:B3520,B3520,$I$2:I3520,TRUE))</f>
        <v/>
      </c>
    </row>
    <row r="3521" spans="1:10">
      <c r="A3521" s="6" t="s">
        <v>2465</v>
      </c>
      <c r="B3521" s="6" t="s">
        <v>675</v>
      </c>
      <c r="C3521" s="6">
        <v>1</v>
      </c>
      <c r="D3521" s="6">
        <v>1</v>
      </c>
      <c r="E3521" s="46" t="str">
        <f t="shared" si="165"/>
        <v/>
      </c>
      <c r="F3521" s="81" t="str">
        <f>IF(E3521="기사임",(COUNTIF($B$2:B3521,B3521)-COUNTIFS($B$2:B3520,B3521,$E$2:E3520,"")),"")</f>
        <v/>
      </c>
      <c r="G3521" s="46" t="str">
        <f>IF(F3521=1,COUNTIF($F$1:F3521,1),"")</f>
        <v/>
      </c>
      <c r="H3521" s="46">
        <f t="shared" si="166"/>
        <v>1</v>
      </c>
      <c r="I3521" s="46" t="b">
        <f t="shared" si="167"/>
        <v>0</v>
      </c>
      <c r="J3521" s="46" t="str">
        <f>IF(I3521=FALSE,"",B3521&amp;"@"&amp;COUNTIFS($B$2:B3521,B3521,$I$2:I3521,TRUE))</f>
        <v/>
      </c>
    </row>
    <row r="3522" spans="1:10">
      <c r="A3522" s="6" t="s">
        <v>2466</v>
      </c>
      <c r="B3522" s="6" t="s">
        <v>680</v>
      </c>
      <c r="C3522" s="6">
        <v>1</v>
      </c>
      <c r="D3522" s="6">
        <v>1</v>
      </c>
      <c r="E3522" s="46" t="str">
        <f t="shared" ref="E3522:E3585" si="168">IF(AND(LEFT(A3522,17)="/global/archives/",ISNUMBER(_xlfn.NUMBERVALUE(MID(A3522,18,1))),ISERROR(FIND("ckattempt",A3522)),ISERROR(FIND("preview",A3522))),"기사임","")</f>
        <v/>
      </c>
      <c r="F3522" s="81" t="str">
        <f>IF(E3522="기사임",(COUNTIF($B$2:B3522,B3522)-COUNTIFS($B$2:B3521,B3522,$E$2:E3521,"")),"")</f>
        <v/>
      </c>
      <c r="G3522" s="46" t="str">
        <f>IF(F3522=1,COUNTIF($F$1:F3522,1),"")</f>
        <v/>
      </c>
      <c r="H3522" s="46">
        <f t="shared" ref="H3522:H3585" si="169">COUNTIF($L$2:$L$4,B3522)</f>
        <v>0</v>
      </c>
      <c r="I3522" s="46" t="b">
        <f t="shared" si="167"/>
        <v>0</v>
      </c>
      <c r="J3522" s="46" t="str">
        <f>IF(I3522=FALSE,"",B3522&amp;"@"&amp;COUNTIFS($B$2:B3522,B3522,$I$2:I3522,TRUE))</f>
        <v/>
      </c>
    </row>
    <row r="3523" spans="1:10">
      <c r="A3523" s="6" t="s">
        <v>630</v>
      </c>
      <c r="B3523" s="6" t="s">
        <v>691</v>
      </c>
      <c r="C3523" s="6">
        <v>1</v>
      </c>
      <c r="D3523" s="6">
        <v>1</v>
      </c>
      <c r="E3523" s="46" t="str">
        <f t="shared" si="168"/>
        <v/>
      </c>
      <c r="F3523" s="81" t="str">
        <f>IF(E3523="기사임",(COUNTIF($B$2:B3523,B3523)-COUNTIFS($B$2:B3522,B3523,$E$2:E3522,"")),"")</f>
        <v/>
      </c>
      <c r="G3523" s="46" t="str">
        <f>IF(F3523=1,COUNTIF($F$1:F3523,1),"")</f>
        <v/>
      </c>
      <c r="H3523" s="46">
        <f t="shared" si="169"/>
        <v>0</v>
      </c>
      <c r="I3523" s="46" t="b">
        <f t="shared" ref="I3523:I3560" si="170">AND(H3523=1,F3523&gt;=1,F3523&lt;&gt;"")</f>
        <v>0</v>
      </c>
      <c r="J3523" s="46" t="str">
        <f>IF(I3523=FALSE,"",B3523&amp;"@"&amp;COUNTIFS($B$2:B3523,B3523,$I$2:I3523,TRUE))</f>
        <v/>
      </c>
    </row>
    <row r="3524" spans="1:10">
      <c r="A3524" s="6" t="s">
        <v>630</v>
      </c>
      <c r="B3524" s="6" t="s">
        <v>677</v>
      </c>
      <c r="C3524" s="6">
        <v>1</v>
      </c>
      <c r="D3524" s="6">
        <v>1</v>
      </c>
      <c r="E3524" s="46" t="str">
        <f t="shared" si="168"/>
        <v/>
      </c>
      <c r="F3524" s="81" t="str">
        <f>IF(E3524="기사임",(COUNTIF($B$2:B3524,B3524)-COUNTIFS($B$2:B3523,B3524,$E$2:E3523,"")),"")</f>
        <v/>
      </c>
      <c r="G3524" s="46" t="str">
        <f>IF(F3524=1,COUNTIF($F$1:F3524,1),"")</f>
        <v/>
      </c>
      <c r="H3524" s="46">
        <f t="shared" si="169"/>
        <v>0</v>
      </c>
      <c r="I3524" s="46" t="b">
        <f t="shared" si="170"/>
        <v>0</v>
      </c>
      <c r="J3524" s="46" t="str">
        <f>IF(I3524=FALSE,"",B3524&amp;"@"&amp;COUNTIFS($B$2:B3524,B3524,$I$2:I3524,TRUE))</f>
        <v/>
      </c>
    </row>
    <row r="3525" spans="1:10">
      <c r="A3525" s="6" t="s">
        <v>630</v>
      </c>
      <c r="B3525" s="6" t="s">
        <v>695</v>
      </c>
      <c r="C3525" s="6">
        <v>1</v>
      </c>
      <c r="D3525" s="6">
        <v>1</v>
      </c>
      <c r="E3525" s="46" t="str">
        <f t="shared" si="168"/>
        <v/>
      </c>
      <c r="F3525" s="81" t="str">
        <f>IF(E3525="기사임",(COUNTIF($B$2:B3525,B3525)-COUNTIFS($B$2:B3524,B3525,$E$2:E3524,"")),"")</f>
        <v/>
      </c>
      <c r="G3525" s="46" t="str">
        <f>IF(F3525=1,COUNTIF($F$1:F3525,1),"")</f>
        <v/>
      </c>
      <c r="H3525" s="46">
        <f t="shared" si="169"/>
        <v>0</v>
      </c>
      <c r="I3525" s="46" t="b">
        <f t="shared" si="170"/>
        <v>0</v>
      </c>
      <c r="J3525" s="46" t="str">
        <f>IF(I3525=FALSE,"",B3525&amp;"@"&amp;COUNTIFS($B$2:B3525,B3525,$I$2:I3525,TRUE))</f>
        <v/>
      </c>
    </row>
    <row r="3526" spans="1:10">
      <c r="A3526" s="6" t="s">
        <v>2467</v>
      </c>
      <c r="B3526" s="6" t="s">
        <v>677</v>
      </c>
      <c r="C3526" s="6">
        <v>1</v>
      </c>
      <c r="D3526" s="6">
        <v>1</v>
      </c>
      <c r="E3526" s="46" t="str">
        <f t="shared" si="168"/>
        <v/>
      </c>
      <c r="F3526" s="81" t="str">
        <f>IF(E3526="기사임",(COUNTIF($B$2:B3526,B3526)-COUNTIFS($B$2:B3525,B3526,$E$2:E3525,"")),"")</f>
        <v/>
      </c>
      <c r="G3526" s="46" t="str">
        <f>IF(F3526=1,COUNTIF($F$1:F3526,1),"")</f>
        <v/>
      </c>
      <c r="H3526" s="46">
        <f t="shared" si="169"/>
        <v>0</v>
      </c>
      <c r="I3526" s="46" t="b">
        <f t="shared" si="170"/>
        <v>0</v>
      </c>
      <c r="J3526" s="46" t="str">
        <f>IF(I3526=FALSE,"",B3526&amp;"@"&amp;COUNTIFS($B$2:B3526,B3526,$I$2:I3526,TRUE))</f>
        <v/>
      </c>
    </row>
    <row r="3527" spans="1:10">
      <c r="A3527" s="6" t="s">
        <v>2468</v>
      </c>
      <c r="B3527" s="6" t="s">
        <v>684</v>
      </c>
      <c r="C3527" s="6">
        <v>1</v>
      </c>
      <c r="D3527" s="6">
        <v>1</v>
      </c>
      <c r="E3527" s="46" t="str">
        <f t="shared" si="168"/>
        <v/>
      </c>
      <c r="F3527" s="81" t="str">
        <f>IF(E3527="기사임",(COUNTIF($B$2:B3527,B3527)-COUNTIFS($B$2:B3526,B3527,$E$2:E3526,"")),"")</f>
        <v/>
      </c>
      <c r="G3527" s="46" t="str">
        <f>IF(F3527=1,COUNTIF($F$1:F3527,1),"")</f>
        <v/>
      </c>
      <c r="H3527" s="46">
        <f t="shared" si="169"/>
        <v>1</v>
      </c>
      <c r="I3527" s="46" t="b">
        <f t="shared" si="170"/>
        <v>0</v>
      </c>
      <c r="J3527" s="46" t="str">
        <f>IF(I3527=FALSE,"",B3527&amp;"@"&amp;COUNTIFS($B$2:B3527,B3527,$I$2:I3527,TRUE))</f>
        <v/>
      </c>
    </row>
    <row r="3528" spans="1:10">
      <c r="A3528" s="6" t="s">
        <v>1963</v>
      </c>
      <c r="B3528" s="6" t="s">
        <v>678</v>
      </c>
      <c r="C3528" s="6">
        <v>1</v>
      </c>
      <c r="D3528" s="6">
        <v>1</v>
      </c>
      <c r="E3528" s="46" t="str">
        <f t="shared" si="168"/>
        <v/>
      </c>
      <c r="F3528" s="81" t="str">
        <f>IF(E3528="기사임",(COUNTIF($B$2:B3528,B3528)-COUNTIFS($B$2:B3527,B3528,$E$2:E3527,"")),"")</f>
        <v/>
      </c>
      <c r="G3528" s="46" t="str">
        <f>IF(F3528=1,COUNTIF($F$1:F3528,1),"")</f>
        <v/>
      </c>
      <c r="H3528" s="46">
        <f t="shared" si="169"/>
        <v>0</v>
      </c>
      <c r="I3528" s="46" t="b">
        <f t="shared" si="170"/>
        <v>0</v>
      </c>
      <c r="J3528" s="46" t="str">
        <f>IF(I3528=FALSE,"",B3528&amp;"@"&amp;COUNTIFS($B$2:B3528,B3528,$I$2:I3528,TRUE))</f>
        <v/>
      </c>
    </row>
    <row r="3529" spans="1:10">
      <c r="A3529" s="6" t="s">
        <v>1963</v>
      </c>
      <c r="B3529" s="6" t="s">
        <v>695</v>
      </c>
      <c r="C3529" s="6">
        <v>1</v>
      </c>
      <c r="D3529" s="6">
        <v>1</v>
      </c>
      <c r="E3529" s="46" t="str">
        <f t="shared" si="168"/>
        <v/>
      </c>
      <c r="F3529" s="81" t="str">
        <f>IF(E3529="기사임",(COUNTIF($B$2:B3529,B3529)-COUNTIFS($B$2:B3528,B3529,$E$2:E3528,"")),"")</f>
        <v/>
      </c>
      <c r="G3529" s="46" t="str">
        <f>IF(F3529=1,COUNTIF($F$1:F3529,1),"")</f>
        <v/>
      </c>
      <c r="H3529" s="46">
        <f t="shared" si="169"/>
        <v>0</v>
      </c>
      <c r="I3529" s="46" t="b">
        <f t="shared" si="170"/>
        <v>0</v>
      </c>
      <c r="J3529" s="46" t="str">
        <f>IF(I3529=FALSE,"",B3529&amp;"@"&amp;COUNTIFS($B$2:B3529,B3529,$I$2:I3529,TRUE))</f>
        <v/>
      </c>
    </row>
    <row r="3530" spans="1:10">
      <c r="A3530" s="6" t="s">
        <v>2469</v>
      </c>
      <c r="B3530" s="6" t="s">
        <v>695</v>
      </c>
      <c r="C3530" s="6">
        <v>1</v>
      </c>
      <c r="D3530" s="6">
        <v>1</v>
      </c>
      <c r="E3530" s="46" t="str">
        <f t="shared" si="168"/>
        <v/>
      </c>
      <c r="F3530" s="81" t="str">
        <f>IF(E3530="기사임",(COUNTIF($B$2:B3530,B3530)-COUNTIFS($B$2:B3529,B3530,$E$2:E3529,"")),"")</f>
        <v/>
      </c>
      <c r="G3530" s="46" t="str">
        <f>IF(F3530=1,COUNTIF($F$1:F3530,1),"")</f>
        <v/>
      </c>
      <c r="H3530" s="46">
        <f t="shared" si="169"/>
        <v>0</v>
      </c>
      <c r="I3530" s="46" t="b">
        <f t="shared" si="170"/>
        <v>0</v>
      </c>
      <c r="J3530" s="46" t="str">
        <f>IF(I3530=FALSE,"",B3530&amp;"@"&amp;COUNTIFS($B$2:B3530,B3530,$I$2:I3530,TRUE))</f>
        <v/>
      </c>
    </row>
    <row r="3531" spans="1:10">
      <c r="A3531" s="6" t="s">
        <v>2192</v>
      </c>
      <c r="B3531" s="6" t="s">
        <v>685</v>
      </c>
      <c r="C3531" s="6">
        <v>1</v>
      </c>
      <c r="D3531" s="6">
        <v>1</v>
      </c>
      <c r="E3531" s="46" t="str">
        <f t="shared" si="168"/>
        <v/>
      </c>
      <c r="F3531" s="81" t="str">
        <f>IF(E3531="기사임",(COUNTIF($B$2:B3531,B3531)-COUNTIFS($B$2:B3530,B3531,$E$2:E3530,"")),"")</f>
        <v/>
      </c>
      <c r="G3531" s="46" t="str">
        <f>IF(F3531=1,COUNTIF($F$1:F3531,1),"")</f>
        <v/>
      </c>
      <c r="H3531" s="46">
        <f t="shared" si="169"/>
        <v>0</v>
      </c>
      <c r="I3531" s="46" t="b">
        <f t="shared" si="170"/>
        <v>0</v>
      </c>
      <c r="J3531" s="46" t="str">
        <f>IF(I3531=FALSE,"",B3531&amp;"@"&amp;COUNTIFS($B$2:B3531,B3531,$I$2:I3531,TRUE))</f>
        <v/>
      </c>
    </row>
    <row r="3532" spans="1:10">
      <c r="A3532" s="6" t="s">
        <v>2192</v>
      </c>
      <c r="B3532" s="6" t="s">
        <v>679</v>
      </c>
      <c r="C3532" s="6">
        <v>1</v>
      </c>
      <c r="D3532" s="6">
        <v>1</v>
      </c>
      <c r="E3532" s="46" t="str">
        <f t="shared" si="168"/>
        <v/>
      </c>
      <c r="F3532" s="81" t="str">
        <f>IF(E3532="기사임",(COUNTIF($B$2:B3532,B3532)-COUNTIFS($B$2:B3531,B3532,$E$2:E3531,"")),"")</f>
        <v/>
      </c>
      <c r="G3532" s="46" t="str">
        <f>IF(F3532=1,COUNTIF($F$1:F3532,1),"")</f>
        <v/>
      </c>
      <c r="H3532" s="46">
        <f t="shared" si="169"/>
        <v>0</v>
      </c>
      <c r="I3532" s="46" t="b">
        <f t="shared" si="170"/>
        <v>0</v>
      </c>
      <c r="J3532" s="46" t="str">
        <f>IF(I3532=FALSE,"",B3532&amp;"@"&amp;COUNTIFS($B$2:B3532,B3532,$I$2:I3532,TRUE))</f>
        <v/>
      </c>
    </row>
    <row r="3533" spans="1:10">
      <c r="A3533" s="6" t="s">
        <v>1968</v>
      </c>
      <c r="B3533" s="6" t="s">
        <v>676</v>
      </c>
      <c r="C3533" s="6">
        <v>1</v>
      </c>
      <c r="D3533" s="6">
        <v>1</v>
      </c>
      <c r="E3533" s="46" t="str">
        <f t="shared" si="168"/>
        <v/>
      </c>
      <c r="F3533" s="81" t="str">
        <f>IF(E3533="기사임",(COUNTIF($B$2:B3533,B3533)-COUNTIFS($B$2:B3532,B3533,$E$2:E3532,"")),"")</f>
        <v/>
      </c>
      <c r="G3533" s="46" t="str">
        <f>IF(F3533=1,COUNTIF($F$1:F3533,1),"")</f>
        <v/>
      </c>
      <c r="H3533" s="46">
        <f t="shared" si="169"/>
        <v>0</v>
      </c>
      <c r="I3533" s="46" t="b">
        <f t="shared" si="170"/>
        <v>0</v>
      </c>
      <c r="J3533" s="46" t="str">
        <f>IF(I3533=FALSE,"",B3533&amp;"@"&amp;COUNTIFS($B$2:B3533,B3533,$I$2:I3533,TRUE))</f>
        <v/>
      </c>
    </row>
    <row r="3534" spans="1:10">
      <c r="A3534" s="6" t="s">
        <v>1260</v>
      </c>
      <c r="B3534" s="6" t="s">
        <v>675</v>
      </c>
      <c r="C3534" s="6">
        <v>1</v>
      </c>
      <c r="D3534" s="6">
        <v>1</v>
      </c>
      <c r="E3534" s="46" t="str">
        <f t="shared" si="168"/>
        <v/>
      </c>
      <c r="F3534" s="81" t="str">
        <f>IF(E3534="기사임",(COUNTIF($B$2:B3534,B3534)-COUNTIFS($B$2:B3533,B3534,$E$2:E3533,"")),"")</f>
        <v/>
      </c>
      <c r="G3534" s="46" t="str">
        <f>IF(F3534=1,COUNTIF($F$1:F3534,1),"")</f>
        <v/>
      </c>
      <c r="H3534" s="46">
        <f t="shared" si="169"/>
        <v>1</v>
      </c>
      <c r="I3534" s="46" t="b">
        <f t="shared" si="170"/>
        <v>0</v>
      </c>
      <c r="J3534" s="46" t="str">
        <f>IF(I3534=FALSE,"",B3534&amp;"@"&amp;COUNTIFS($B$2:B3534,B3534,$I$2:I3534,TRUE))</f>
        <v/>
      </c>
    </row>
    <row r="3535" spans="1:10">
      <c r="A3535" s="6" t="s">
        <v>1570</v>
      </c>
      <c r="B3535" s="6" t="s">
        <v>675</v>
      </c>
      <c r="C3535" s="6">
        <v>1</v>
      </c>
      <c r="D3535" s="6">
        <v>1</v>
      </c>
      <c r="E3535" s="46" t="str">
        <f t="shared" si="168"/>
        <v/>
      </c>
      <c r="F3535" s="81" t="str">
        <f>IF(E3535="기사임",(COUNTIF($B$2:B3535,B3535)-COUNTIFS($B$2:B3534,B3535,$E$2:E3534,"")),"")</f>
        <v/>
      </c>
      <c r="G3535" s="46" t="str">
        <f>IF(F3535=1,COUNTIF($F$1:F3535,1),"")</f>
        <v/>
      </c>
      <c r="H3535" s="46">
        <f t="shared" si="169"/>
        <v>1</v>
      </c>
      <c r="I3535" s="46" t="b">
        <f t="shared" si="170"/>
        <v>0</v>
      </c>
      <c r="J3535" s="46" t="str">
        <f>IF(I3535=FALSE,"",B3535&amp;"@"&amp;COUNTIFS($B$2:B3535,B3535,$I$2:I3535,TRUE))</f>
        <v/>
      </c>
    </row>
    <row r="3536" spans="1:10">
      <c r="A3536" s="6" t="s">
        <v>2218</v>
      </c>
      <c r="B3536" s="6" t="s">
        <v>675</v>
      </c>
      <c r="C3536" s="6">
        <v>1</v>
      </c>
      <c r="D3536" s="6">
        <v>1</v>
      </c>
      <c r="E3536" s="46" t="str">
        <f t="shared" si="168"/>
        <v/>
      </c>
      <c r="F3536" s="81" t="str">
        <f>IF(E3536="기사임",(COUNTIF($B$2:B3536,B3536)-COUNTIFS($B$2:B3535,B3536,$E$2:E3535,"")),"")</f>
        <v/>
      </c>
      <c r="G3536" s="46" t="str">
        <f>IF(F3536=1,COUNTIF($F$1:F3536,1),"")</f>
        <v/>
      </c>
      <c r="H3536" s="46">
        <f t="shared" si="169"/>
        <v>1</v>
      </c>
      <c r="I3536" s="46" t="b">
        <f t="shared" si="170"/>
        <v>0</v>
      </c>
      <c r="J3536" s="46" t="str">
        <f>IF(I3536=FALSE,"",B3536&amp;"@"&amp;COUNTIFS($B$2:B3536,B3536,$I$2:I3536,TRUE))</f>
        <v/>
      </c>
    </row>
    <row r="3537" spans="1:10">
      <c r="A3537" s="6" t="s">
        <v>2298</v>
      </c>
      <c r="B3537" s="6" t="s">
        <v>698</v>
      </c>
      <c r="C3537" s="6">
        <v>1</v>
      </c>
      <c r="D3537" s="6">
        <v>1</v>
      </c>
      <c r="E3537" s="46" t="str">
        <f t="shared" si="168"/>
        <v/>
      </c>
      <c r="F3537" s="81" t="str">
        <f>IF(E3537="기사임",(COUNTIF($B$2:B3537,B3537)-COUNTIFS($B$2:B3536,B3537,$E$2:E3536,"")),"")</f>
        <v/>
      </c>
      <c r="G3537" s="46" t="str">
        <f>IF(F3537=1,COUNTIF($F$1:F3537,1),"")</f>
        <v/>
      </c>
      <c r="H3537" s="46">
        <f t="shared" si="169"/>
        <v>0</v>
      </c>
      <c r="I3537" s="46" t="b">
        <f t="shared" si="170"/>
        <v>0</v>
      </c>
      <c r="J3537" s="46" t="str">
        <f>IF(I3537=FALSE,"",B3537&amp;"@"&amp;COUNTIFS($B$2:B3537,B3537,$I$2:I3537,TRUE))</f>
        <v/>
      </c>
    </row>
    <row r="3538" spans="1:10">
      <c r="A3538" s="6" t="s">
        <v>2298</v>
      </c>
      <c r="B3538" s="6" t="s">
        <v>676</v>
      </c>
      <c r="C3538" s="6">
        <v>1</v>
      </c>
      <c r="D3538" s="6">
        <v>2</v>
      </c>
      <c r="E3538" s="46" t="str">
        <f t="shared" si="168"/>
        <v/>
      </c>
      <c r="F3538" s="81" t="str">
        <f>IF(E3538="기사임",(COUNTIF($B$2:B3538,B3538)-COUNTIFS($B$2:B3537,B3538,$E$2:E3537,"")),"")</f>
        <v/>
      </c>
      <c r="G3538" s="46" t="str">
        <f>IF(F3538=1,COUNTIF($F$1:F3538,1),"")</f>
        <v/>
      </c>
      <c r="H3538" s="46">
        <f t="shared" si="169"/>
        <v>0</v>
      </c>
      <c r="I3538" s="46" t="b">
        <f t="shared" si="170"/>
        <v>0</v>
      </c>
      <c r="J3538" s="46" t="str">
        <f>IF(I3538=FALSE,"",B3538&amp;"@"&amp;COUNTIFS($B$2:B3538,B3538,$I$2:I3538,TRUE))</f>
        <v/>
      </c>
    </row>
    <row r="3539" spans="1:10">
      <c r="A3539" s="6" t="s">
        <v>2311</v>
      </c>
      <c r="B3539" s="6" t="s">
        <v>684</v>
      </c>
      <c r="C3539" s="6">
        <v>1</v>
      </c>
      <c r="D3539" s="6">
        <v>1</v>
      </c>
      <c r="E3539" s="46" t="str">
        <f t="shared" si="168"/>
        <v/>
      </c>
      <c r="F3539" s="81" t="str">
        <f>IF(E3539="기사임",(COUNTIF($B$2:B3539,B3539)-COUNTIFS($B$2:B3538,B3539,$E$2:E3538,"")),"")</f>
        <v/>
      </c>
      <c r="G3539" s="46" t="str">
        <f>IF(F3539=1,COUNTIF($F$1:F3539,1),"")</f>
        <v/>
      </c>
      <c r="H3539" s="46">
        <f t="shared" si="169"/>
        <v>1</v>
      </c>
      <c r="I3539" s="46" t="b">
        <f t="shared" si="170"/>
        <v>0</v>
      </c>
      <c r="J3539" s="46" t="str">
        <f>IF(I3539=FALSE,"",B3539&amp;"@"&amp;COUNTIFS($B$2:B3539,B3539,$I$2:I3539,TRUE))</f>
        <v/>
      </c>
    </row>
    <row r="3540" spans="1:10">
      <c r="A3540" s="6" t="s">
        <v>2470</v>
      </c>
      <c r="B3540" s="6" t="s">
        <v>693</v>
      </c>
      <c r="C3540" s="6">
        <v>1</v>
      </c>
      <c r="D3540" s="6">
        <v>1</v>
      </c>
      <c r="E3540" s="46" t="str">
        <f t="shared" si="168"/>
        <v/>
      </c>
      <c r="F3540" s="81" t="str">
        <f>IF(E3540="기사임",(COUNTIF($B$2:B3540,B3540)-COUNTIFS($B$2:B3539,B3540,$E$2:E3539,"")),"")</f>
        <v/>
      </c>
      <c r="G3540" s="46" t="str">
        <f>IF(F3540=1,COUNTIF($F$1:F3540,1),"")</f>
        <v/>
      </c>
      <c r="H3540" s="46">
        <f t="shared" si="169"/>
        <v>0</v>
      </c>
      <c r="I3540" s="46" t="b">
        <f t="shared" si="170"/>
        <v>0</v>
      </c>
      <c r="J3540" s="46" t="str">
        <f>IF(I3540=FALSE,"",B3540&amp;"@"&amp;COUNTIFS($B$2:B3540,B3540,$I$2:I3540,TRUE))</f>
        <v/>
      </c>
    </row>
    <row r="3541" spans="1:10">
      <c r="A3541" s="6" t="s">
        <v>2300</v>
      </c>
      <c r="B3541" s="6" t="s">
        <v>698</v>
      </c>
      <c r="C3541" s="6">
        <v>1</v>
      </c>
      <c r="D3541" s="6">
        <v>1</v>
      </c>
      <c r="E3541" s="46" t="str">
        <f t="shared" si="168"/>
        <v/>
      </c>
      <c r="F3541" s="81" t="str">
        <f>IF(E3541="기사임",(COUNTIF($B$2:B3541,B3541)-COUNTIFS($B$2:B3540,B3541,$E$2:E3540,"")),"")</f>
        <v/>
      </c>
      <c r="G3541" s="46" t="str">
        <f>IF(F3541=1,COUNTIF($F$1:F3541,1),"")</f>
        <v/>
      </c>
      <c r="H3541" s="46">
        <f t="shared" si="169"/>
        <v>0</v>
      </c>
      <c r="I3541" s="46" t="b">
        <f t="shared" si="170"/>
        <v>0</v>
      </c>
      <c r="J3541" s="46" t="str">
        <f>IF(I3541=FALSE,"",B3541&amp;"@"&amp;COUNTIFS($B$2:B3541,B3541,$I$2:I3541,TRUE))</f>
        <v/>
      </c>
    </row>
    <row r="3542" spans="1:10">
      <c r="A3542" s="6" t="s">
        <v>2471</v>
      </c>
      <c r="B3542" s="6" t="s">
        <v>700</v>
      </c>
      <c r="C3542" s="6">
        <v>1</v>
      </c>
      <c r="D3542" s="6">
        <v>1</v>
      </c>
      <c r="E3542" s="46" t="str">
        <f t="shared" si="168"/>
        <v/>
      </c>
      <c r="F3542" s="81" t="str">
        <f>IF(E3542="기사임",(COUNTIF($B$2:B3542,B3542)-COUNTIFS($B$2:B3541,B3542,$E$2:E3541,"")),"")</f>
        <v/>
      </c>
      <c r="G3542" s="46" t="str">
        <f>IF(F3542=1,COUNTIF($F$1:F3542,1),"")</f>
        <v/>
      </c>
      <c r="H3542" s="46">
        <f t="shared" si="169"/>
        <v>0</v>
      </c>
      <c r="I3542" s="46" t="b">
        <f t="shared" si="170"/>
        <v>0</v>
      </c>
      <c r="J3542" s="46" t="str">
        <f>IF(I3542=FALSE,"",B3542&amp;"@"&amp;COUNTIFS($B$2:B3542,B3542,$I$2:I3542,TRUE))</f>
        <v/>
      </c>
    </row>
    <row r="3543" spans="1:10">
      <c r="A3543" s="6" t="s">
        <v>2035</v>
      </c>
      <c r="B3543" s="6" t="s">
        <v>721</v>
      </c>
      <c r="C3543" s="6">
        <v>1</v>
      </c>
      <c r="D3543" s="6">
        <v>1</v>
      </c>
      <c r="E3543" s="46" t="str">
        <f t="shared" si="168"/>
        <v/>
      </c>
      <c r="F3543" s="81" t="str">
        <f>IF(E3543="기사임",(COUNTIF($B$2:B3543,B3543)-COUNTIFS($B$2:B3542,B3543,$E$2:E3542,"")),"")</f>
        <v/>
      </c>
      <c r="G3543" s="46" t="str">
        <f>IF(F3543=1,COUNTIF($F$1:F3543,1),"")</f>
        <v/>
      </c>
      <c r="H3543" s="46">
        <f t="shared" si="169"/>
        <v>0</v>
      </c>
      <c r="I3543" s="46" t="b">
        <f t="shared" si="170"/>
        <v>0</v>
      </c>
      <c r="J3543" s="46" t="str">
        <f>IF(I3543=FALSE,"",B3543&amp;"@"&amp;COUNTIFS($B$2:B3543,B3543,$I$2:I3543,TRUE))</f>
        <v/>
      </c>
    </row>
    <row r="3544" spans="1:10">
      <c r="A3544" s="6" t="s">
        <v>2035</v>
      </c>
      <c r="B3544" s="6" t="s">
        <v>675</v>
      </c>
      <c r="C3544" s="6">
        <v>1</v>
      </c>
      <c r="D3544" s="6">
        <v>1</v>
      </c>
      <c r="E3544" s="46" t="str">
        <f t="shared" si="168"/>
        <v/>
      </c>
      <c r="F3544" s="81" t="str">
        <f>IF(E3544="기사임",(COUNTIF($B$2:B3544,B3544)-COUNTIFS($B$2:B3543,B3544,$E$2:E3543,"")),"")</f>
        <v/>
      </c>
      <c r="G3544" s="46" t="str">
        <f>IF(F3544=1,COUNTIF($F$1:F3544,1),"")</f>
        <v/>
      </c>
      <c r="H3544" s="46">
        <f t="shared" si="169"/>
        <v>1</v>
      </c>
      <c r="I3544" s="46" t="b">
        <f t="shared" si="170"/>
        <v>0</v>
      </c>
      <c r="J3544" s="46" t="str">
        <f>IF(I3544=FALSE,"",B3544&amp;"@"&amp;COUNTIFS($B$2:B3544,B3544,$I$2:I3544,TRUE))</f>
        <v/>
      </c>
    </row>
    <row r="3545" spans="1:10">
      <c r="A3545" s="6" t="s">
        <v>499</v>
      </c>
      <c r="B3545" s="6" t="s">
        <v>683</v>
      </c>
      <c r="C3545" s="6">
        <v>1</v>
      </c>
      <c r="D3545" s="6">
        <v>1</v>
      </c>
      <c r="E3545" s="46" t="str">
        <f t="shared" si="168"/>
        <v/>
      </c>
      <c r="F3545" s="81" t="str">
        <f>IF(E3545="기사임",(COUNTIF($B$2:B3545,B3545)-COUNTIFS($B$2:B3544,B3545,$E$2:E3544,"")),"")</f>
        <v/>
      </c>
      <c r="G3545" s="46" t="str">
        <f>IF(F3545=1,COUNTIF($F$1:F3545,1),"")</f>
        <v/>
      </c>
      <c r="H3545" s="46">
        <f t="shared" si="169"/>
        <v>0</v>
      </c>
      <c r="I3545" s="46" t="b">
        <f t="shared" si="170"/>
        <v>0</v>
      </c>
      <c r="J3545" s="46" t="str">
        <f>IF(I3545=FALSE,"",B3545&amp;"@"&amp;COUNTIFS($B$2:B3545,B3545,$I$2:I3545,TRUE))</f>
        <v/>
      </c>
    </row>
    <row r="3546" spans="1:10">
      <c r="A3546" s="6" t="s">
        <v>499</v>
      </c>
      <c r="B3546" s="6" t="s">
        <v>677</v>
      </c>
      <c r="C3546" s="6">
        <v>1</v>
      </c>
      <c r="D3546" s="6">
        <v>1</v>
      </c>
      <c r="E3546" s="46" t="str">
        <f t="shared" si="168"/>
        <v/>
      </c>
      <c r="F3546" s="81" t="str">
        <f>IF(E3546="기사임",(COUNTIF($B$2:B3546,B3546)-COUNTIFS($B$2:B3545,B3546,$E$2:E3545,"")),"")</f>
        <v/>
      </c>
      <c r="G3546" s="46" t="str">
        <f>IF(F3546=1,COUNTIF($F$1:F3546,1),"")</f>
        <v/>
      </c>
      <c r="H3546" s="46">
        <f t="shared" si="169"/>
        <v>0</v>
      </c>
      <c r="I3546" s="46" t="b">
        <f t="shared" si="170"/>
        <v>0</v>
      </c>
      <c r="J3546" s="46" t="str">
        <f>IF(I3546=FALSE,"",B3546&amp;"@"&amp;COUNTIFS($B$2:B3546,B3546,$I$2:I3546,TRUE))</f>
        <v/>
      </c>
    </row>
    <row r="3547" spans="1:10">
      <c r="A3547" s="6" t="s">
        <v>499</v>
      </c>
      <c r="B3547" s="6" t="s">
        <v>716</v>
      </c>
      <c r="C3547" s="6">
        <v>1</v>
      </c>
      <c r="D3547" s="6">
        <v>1</v>
      </c>
      <c r="E3547" s="46" t="str">
        <f t="shared" si="168"/>
        <v/>
      </c>
      <c r="F3547" s="81" t="str">
        <f>IF(E3547="기사임",(COUNTIF($B$2:B3547,B3547)-COUNTIFS($B$2:B3546,B3547,$E$2:E3546,"")),"")</f>
        <v/>
      </c>
      <c r="G3547" s="46" t="str">
        <f>IF(F3547=1,COUNTIF($F$1:F3547,1),"")</f>
        <v/>
      </c>
      <c r="H3547" s="46">
        <f t="shared" si="169"/>
        <v>0</v>
      </c>
      <c r="I3547" s="46" t="b">
        <f t="shared" si="170"/>
        <v>0</v>
      </c>
      <c r="J3547" s="46" t="str">
        <f>IF(I3547=FALSE,"",B3547&amp;"@"&amp;COUNTIFS($B$2:B3547,B3547,$I$2:I3547,TRUE))</f>
        <v/>
      </c>
    </row>
    <row r="3548" spans="1:10">
      <c r="A3548" s="6" t="s">
        <v>2346</v>
      </c>
      <c r="B3548" s="6" t="s">
        <v>689</v>
      </c>
      <c r="C3548" s="6">
        <v>1</v>
      </c>
      <c r="D3548" s="6">
        <v>1</v>
      </c>
      <c r="E3548" s="46" t="str">
        <f t="shared" si="168"/>
        <v/>
      </c>
      <c r="F3548" s="81" t="str">
        <f>IF(E3548="기사임",(COUNTIF($B$2:B3548,B3548)-COUNTIFS($B$2:B3547,B3548,$E$2:E3547,"")),"")</f>
        <v/>
      </c>
      <c r="G3548" s="46" t="str">
        <f>IF(F3548=1,COUNTIF($F$1:F3548,1),"")</f>
        <v/>
      </c>
      <c r="H3548" s="46">
        <f t="shared" si="169"/>
        <v>0</v>
      </c>
      <c r="I3548" s="46" t="b">
        <f t="shared" si="170"/>
        <v>0</v>
      </c>
      <c r="J3548" s="46" t="str">
        <f>IF(I3548=FALSE,"",B3548&amp;"@"&amp;COUNTIFS($B$2:B3548,B3548,$I$2:I3548,TRUE))</f>
        <v/>
      </c>
    </row>
    <row r="3549" spans="1:10">
      <c r="A3549" s="6" t="s">
        <v>2346</v>
      </c>
      <c r="B3549" s="6" t="s">
        <v>696</v>
      </c>
      <c r="C3549" s="6">
        <v>1</v>
      </c>
      <c r="D3549" s="6">
        <v>1</v>
      </c>
      <c r="E3549" s="46" t="str">
        <f t="shared" si="168"/>
        <v/>
      </c>
      <c r="F3549" s="81" t="str">
        <f>IF(E3549="기사임",(COUNTIF($B$2:B3549,B3549)-COUNTIFS($B$2:B3548,B3549,$E$2:E3548,"")),"")</f>
        <v/>
      </c>
      <c r="G3549" s="46" t="str">
        <f>IF(F3549=1,COUNTIF($F$1:F3549,1),"")</f>
        <v/>
      </c>
      <c r="H3549" s="46">
        <f t="shared" si="169"/>
        <v>0</v>
      </c>
      <c r="I3549" s="46" t="b">
        <f t="shared" si="170"/>
        <v>0</v>
      </c>
      <c r="J3549" s="46" t="str">
        <f>IF(I3549=FALSE,"",B3549&amp;"@"&amp;COUNTIFS($B$2:B3549,B3549,$I$2:I3549,TRUE))</f>
        <v/>
      </c>
    </row>
    <row r="3550" spans="1:10">
      <c r="A3550" s="6" t="s">
        <v>2031</v>
      </c>
      <c r="B3550" s="6" t="s">
        <v>2076</v>
      </c>
      <c r="C3550" s="6">
        <v>1</v>
      </c>
      <c r="D3550" s="6">
        <v>1</v>
      </c>
      <c r="E3550" s="46" t="str">
        <f t="shared" si="168"/>
        <v/>
      </c>
      <c r="F3550" s="81" t="str">
        <f>IF(E3550="기사임",(COUNTIF($B$2:B3550,B3550)-COUNTIFS($B$2:B3549,B3550,$E$2:E3549,"")),"")</f>
        <v/>
      </c>
      <c r="G3550" s="46" t="str">
        <f>IF(F3550=1,COUNTIF($F$1:F3550,1),"")</f>
        <v/>
      </c>
      <c r="H3550" s="46">
        <f t="shared" si="169"/>
        <v>0</v>
      </c>
      <c r="I3550" s="46" t="b">
        <f t="shared" si="170"/>
        <v>0</v>
      </c>
      <c r="J3550" s="46" t="str">
        <f>IF(I3550=FALSE,"",B3550&amp;"@"&amp;COUNTIFS($B$2:B3550,B3550,$I$2:I3550,TRUE))</f>
        <v/>
      </c>
    </row>
    <row r="3551" spans="1:10">
      <c r="A3551" s="6" t="s">
        <v>2073</v>
      </c>
      <c r="B3551" s="6" t="s">
        <v>678</v>
      </c>
      <c r="C3551" s="6">
        <v>1</v>
      </c>
      <c r="D3551" s="6">
        <v>1</v>
      </c>
      <c r="E3551" s="46" t="str">
        <f t="shared" si="168"/>
        <v/>
      </c>
      <c r="F3551" s="81" t="str">
        <f>IF(E3551="기사임",(COUNTIF($B$2:B3551,B3551)-COUNTIFS($B$2:B3550,B3551,$E$2:E3550,"")),"")</f>
        <v/>
      </c>
      <c r="G3551" s="46" t="str">
        <f>IF(F3551=1,COUNTIF($F$1:F3551,1),"")</f>
        <v/>
      </c>
      <c r="H3551" s="46">
        <f t="shared" si="169"/>
        <v>0</v>
      </c>
      <c r="I3551" s="46" t="b">
        <f t="shared" si="170"/>
        <v>0</v>
      </c>
      <c r="J3551" s="46" t="str">
        <f>IF(I3551=FALSE,"",B3551&amp;"@"&amp;COUNTIFS($B$2:B3551,B3551,$I$2:I3551,TRUE))</f>
        <v/>
      </c>
    </row>
    <row r="3552" spans="1:10">
      <c r="A3552" s="6" t="s">
        <v>2472</v>
      </c>
      <c r="B3552" s="6" t="s">
        <v>690</v>
      </c>
      <c r="C3552" s="6">
        <v>1</v>
      </c>
      <c r="D3552" s="6">
        <v>1</v>
      </c>
      <c r="E3552" s="46" t="str">
        <f t="shared" si="168"/>
        <v/>
      </c>
      <c r="F3552" s="81" t="str">
        <f>IF(E3552="기사임",(COUNTIF($B$2:B3552,B3552)-COUNTIFS($B$2:B3551,B3552,$E$2:E3551,"")),"")</f>
        <v/>
      </c>
      <c r="G3552" s="46" t="str">
        <f>IF(F3552=1,COUNTIF($F$1:F3552,1),"")</f>
        <v/>
      </c>
      <c r="H3552" s="46">
        <f t="shared" si="169"/>
        <v>0</v>
      </c>
      <c r="I3552" s="46" t="b">
        <f t="shared" si="170"/>
        <v>0</v>
      </c>
      <c r="J3552" s="46" t="str">
        <f>IF(I3552=FALSE,"",B3552&amp;"@"&amp;COUNTIFS($B$2:B3552,B3552,$I$2:I3552,TRUE))</f>
        <v/>
      </c>
    </row>
    <row r="3553" spans="1:10">
      <c r="A3553" s="6" t="s">
        <v>1376</v>
      </c>
      <c r="B3553" s="6" t="s">
        <v>687</v>
      </c>
      <c r="C3553" s="6">
        <v>1</v>
      </c>
      <c r="D3553" s="6">
        <v>1</v>
      </c>
      <c r="E3553" s="46" t="str">
        <f t="shared" si="168"/>
        <v/>
      </c>
      <c r="F3553" s="81" t="str">
        <f>IF(E3553="기사임",(COUNTIF($B$2:B3553,B3553)-COUNTIFS($B$2:B3552,B3553,$E$2:E3552,"")),"")</f>
        <v/>
      </c>
      <c r="G3553" s="46" t="str">
        <f>IF(F3553=1,COUNTIF($F$1:F3553,1),"")</f>
        <v/>
      </c>
      <c r="H3553" s="46">
        <f t="shared" si="169"/>
        <v>0</v>
      </c>
      <c r="I3553" s="46" t="b">
        <f t="shared" si="170"/>
        <v>0</v>
      </c>
      <c r="J3553" s="46" t="str">
        <f>IF(I3553=FALSE,"",B3553&amp;"@"&amp;COUNTIFS($B$2:B3553,B3553,$I$2:I3553,TRUE))</f>
        <v/>
      </c>
    </row>
    <row r="3554" spans="1:10">
      <c r="A3554" s="6" t="s">
        <v>2312</v>
      </c>
      <c r="B3554" s="6" t="s">
        <v>677</v>
      </c>
      <c r="C3554" s="6">
        <v>1</v>
      </c>
      <c r="D3554" s="6">
        <v>1</v>
      </c>
      <c r="E3554" s="46" t="str">
        <f t="shared" si="168"/>
        <v/>
      </c>
      <c r="F3554" s="81" t="str">
        <f>IF(E3554="기사임",(COUNTIF($B$2:B3554,B3554)-COUNTIFS($B$2:B3553,B3554,$E$2:E3553,"")),"")</f>
        <v/>
      </c>
      <c r="G3554" s="46" t="str">
        <f>IF(F3554=1,COUNTIF($F$1:F3554,1),"")</f>
        <v/>
      </c>
      <c r="H3554" s="46">
        <f t="shared" si="169"/>
        <v>0</v>
      </c>
      <c r="I3554" s="46" t="b">
        <f t="shared" si="170"/>
        <v>0</v>
      </c>
      <c r="J3554" s="46" t="str">
        <f>IF(I3554=FALSE,"",B3554&amp;"@"&amp;COUNTIFS($B$2:B3554,B3554,$I$2:I3554,TRUE))</f>
        <v/>
      </c>
    </row>
    <row r="3555" spans="1:10">
      <c r="A3555" s="6" t="s">
        <v>1930</v>
      </c>
      <c r="B3555" s="6" t="s">
        <v>688</v>
      </c>
      <c r="C3555" s="6">
        <v>1</v>
      </c>
      <c r="D3555" s="6">
        <v>1</v>
      </c>
      <c r="E3555" s="46" t="str">
        <f t="shared" si="168"/>
        <v/>
      </c>
      <c r="F3555" s="81" t="str">
        <f>IF(E3555="기사임",(COUNTIF($B$2:B3555,B3555)-COUNTIFS($B$2:B3554,B3555,$E$2:E3554,"")),"")</f>
        <v/>
      </c>
      <c r="G3555" s="46" t="str">
        <f>IF(F3555=1,COUNTIF($F$1:F3555,1),"")</f>
        <v/>
      </c>
      <c r="H3555" s="46">
        <f t="shared" si="169"/>
        <v>0</v>
      </c>
      <c r="I3555" s="46" t="b">
        <f t="shared" si="170"/>
        <v>0</v>
      </c>
      <c r="J3555" s="46" t="str">
        <f>IF(I3555=FALSE,"",B3555&amp;"@"&amp;COUNTIFS($B$2:B3555,B3555,$I$2:I3555,TRUE))</f>
        <v/>
      </c>
    </row>
    <row r="3556" spans="1:10">
      <c r="A3556" s="6" t="s">
        <v>1930</v>
      </c>
      <c r="B3556" s="6" t="s">
        <v>677</v>
      </c>
      <c r="C3556" s="6">
        <v>1</v>
      </c>
      <c r="D3556" s="6">
        <v>1</v>
      </c>
      <c r="E3556" s="46" t="str">
        <f t="shared" si="168"/>
        <v/>
      </c>
      <c r="F3556" s="81" t="str">
        <f>IF(E3556="기사임",(COUNTIF($B$2:B3556,B3556)-COUNTIFS($B$2:B3555,B3556,$E$2:E3555,"")),"")</f>
        <v/>
      </c>
      <c r="G3556" s="46" t="str">
        <f>IF(F3556=1,COUNTIF($F$1:F3556,1),"")</f>
        <v/>
      </c>
      <c r="H3556" s="46">
        <f t="shared" si="169"/>
        <v>0</v>
      </c>
      <c r="I3556" s="46" t="b">
        <f t="shared" si="170"/>
        <v>0</v>
      </c>
      <c r="J3556" s="46" t="str">
        <f>IF(I3556=FALSE,"",B3556&amp;"@"&amp;COUNTIFS($B$2:B3556,B3556,$I$2:I3556,TRUE))</f>
        <v/>
      </c>
    </row>
    <row r="3557" spans="1:10">
      <c r="A3557" s="6" t="s">
        <v>1930</v>
      </c>
      <c r="B3557" s="6" t="s">
        <v>678</v>
      </c>
      <c r="C3557" s="6">
        <v>1</v>
      </c>
      <c r="D3557" s="6">
        <v>1</v>
      </c>
      <c r="E3557" s="46" t="str">
        <f t="shared" si="168"/>
        <v/>
      </c>
      <c r="F3557" s="81" t="str">
        <f>IF(E3557="기사임",(COUNTIF($B$2:B3557,B3557)-COUNTIFS($B$2:B3556,B3557,$E$2:E3556,"")),"")</f>
        <v/>
      </c>
      <c r="G3557" s="46" t="str">
        <f>IF(F3557=1,COUNTIF($F$1:F3557,1),"")</f>
        <v/>
      </c>
      <c r="H3557" s="46">
        <f t="shared" si="169"/>
        <v>0</v>
      </c>
      <c r="I3557" s="46" t="b">
        <f t="shared" si="170"/>
        <v>0</v>
      </c>
      <c r="J3557" s="46" t="str">
        <f>IF(I3557=FALSE,"",B3557&amp;"@"&amp;COUNTIFS($B$2:B3557,B3557,$I$2:I3557,TRUE))</f>
        <v/>
      </c>
    </row>
    <row r="3558" spans="1:10">
      <c r="A3558" s="6" t="s">
        <v>1930</v>
      </c>
      <c r="B3558" s="6" t="s">
        <v>675</v>
      </c>
      <c r="C3558" s="6">
        <v>1</v>
      </c>
      <c r="D3558" s="6">
        <v>1</v>
      </c>
      <c r="E3558" s="46" t="str">
        <f t="shared" si="168"/>
        <v/>
      </c>
      <c r="F3558" s="81" t="str">
        <f>IF(E3558="기사임",(COUNTIF($B$2:B3558,B3558)-COUNTIFS($B$2:B3557,B3558,$E$2:E3557,"")),"")</f>
        <v/>
      </c>
      <c r="G3558" s="46" t="str">
        <f>IF(F3558=1,COUNTIF($F$1:F3558,1),"")</f>
        <v/>
      </c>
      <c r="H3558" s="46">
        <f t="shared" si="169"/>
        <v>1</v>
      </c>
      <c r="I3558" s="46" t="b">
        <f t="shared" si="170"/>
        <v>0</v>
      </c>
      <c r="J3558" s="46" t="str">
        <f>IF(I3558=FALSE,"",B3558&amp;"@"&amp;COUNTIFS($B$2:B3558,B3558,$I$2:I3558,TRUE))</f>
        <v/>
      </c>
    </row>
    <row r="3559" spans="1:10">
      <c r="A3559" s="6" t="s">
        <v>2042</v>
      </c>
      <c r="B3559" s="6" t="s">
        <v>675</v>
      </c>
      <c r="C3559" s="6">
        <v>1</v>
      </c>
      <c r="D3559" s="6">
        <v>1</v>
      </c>
      <c r="E3559" s="46" t="str">
        <f t="shared" si="168"/>
        <v/>
      </c>
      <c r="F3559" s="81" t="str">
        <f>IF(E3559="기사임",(COUNTIF($B$2:B3559,B3559)-COUNTIFS($B$2:B3558,B3559,$E$2:E3558,"")),"")</f>
        <v/>
      </c>
      <c r="G3559" s="46" t="str">
        <f>IF(F3559=1,COUNTIF($F$1:F3559,1),"")</f>
        <v/>
      </c>
      <c r="H3559" s="46">
        <f t="shared" si="169"/>
        <v>1</v>
      </c>
      <c r="I3559" s="46" t="b">
        <f t="shared" si="170"/>
        <v>0</v>
      </c>
      <c r="J3559" s="46" t="str">
        <f>IF(I3559=FALSE,"",B3559&amp;"@"&amp;COUNTIFS($B$2:B3559,B3559,$I$2:I3559,TRUE))</f>
        <v/>
      </c>
    </row>
    <row r="3560" spans="1:10">
      <c r="A3560" s="6" t="s">
        <v>2075</v>
      </c>
      <c r="B3560" s="6" t="s">
        <v>705</v>
      </c>
      <c r="C3560" s="6">
        <v>1</v>
      </c>
      <c r="D3560" s="6">
        <v>1</v>
      </c>
      <c r="E3560" s="46" t="str">
        <f t="shared" si="168"/>
        <v/>
      </c>
      <c r="F3560" s="81" t="str">
        <f>IF(E3560="기사임",(COUNTIF($B$2:B3560,B3560)-COUNTIFS($B$2:B3559,B3560,$E$2:E3559,"")),"")</f>
        <v/>
      </c>
      <c r="G3560" s="46" t="str">
        <f>IF(F3560=1,COUNTIF($F$1:F3560,1),"")</f>
        <v/>
      </c>
      <c r="H3560" s="46">
        <f t="shared" si="169"/>
        <v>0</v>
      </c>
      <c r="I3560" s="46" t="b">
        <f t="shared" si="170"/>
        <v>0</v>
      </c>
      <c r="J3560" s="46" t="str">
        <f>IF(I3560=FALSE,"",B3560&amp;"@"&amp;COUNTIFS($B$2:B3560,B3560,$I$2:I3560,TRUE))</f>
        <v/>
      </c>
    </row>
    <row r="3561" spans="1:10">
      <c r="A3561" s="6" t="s">
        <v>1558</v>
      </c>
      <c r="B3561" s="6" t="s">
        <v>688</v>
      </c>
      <c r="C3561" s="6">
        <v>1</v>
      </c>
      <c r="D3561" s="6">
        <v>1</v>
      </c>
      <c r="E3561" s="46" t="str">
        <f t="shared" si="168"/>
        <v/>
      </c>
      <c r="F3561" s="81" t="str">
        <f>IF(E3561="기사임",(COUNTIF($B$2:B3561,B3561)-COUNTIFS($B$2:B3560,B3561,$E$2:E3560,"")),"")</f>
        <v/>
      </c>
      <c r="G3561" s="46" t="str">
        <f>IF(F3561=1,COUNTIF($F$1:F3561,1),"")</f>
        <v/>
      </c>
      <c r="H3561" s="46">
        <f t="shared" si="169"/>
        <v>0</v>
      </c>
      <c r="I3561" s="46" t="b">
        <f t="shared" ref="I3561:I3624" si="171">AND(H3561=1,F3561&gt;=1,F3561&lt;&gt;"")</f>
        <v>0</v>
      </c>
      <c r="J3561" s="46" t="str">
        <f>IF(I3561=FALSE,"",B3561&amp;"@"&amp;COUNTIFS($B$2:B3561,B3561,$I$2:I3561,TRUE))</f>
        <v/>
      </c>
    </row>
    <row r="3562" spans="1:10">
      <c r="A3562" s="6" t="s">
        <v>1558</v>
      </c>
      <c r="B3562" s="6" t="s">
        <v>677</v>
      </c>
      <c r="C3562" s="6">
        <v>1</v>
      </c>
      <c r="D3562" s="6">
        <v>1</v>
      </c>
      <c r="E3562" s="46" t="str">
        <f t="shared" si="168"/>
        <v/>
      </c>
      <c r="F3562" s="81" t="str">
        <f>IF(E3562="기사임",(COUNTIF($B$2:B3562,B3562)-COUNTIFS($B$2:B3561,B3562,$E$2:E3561,"")),"")</f>
        <v/>
      </c>
      <c r="G3562" s="46" t="str">
        <f>IF(F3562=1,COUNTIF($F$1:F3562,1),"")</f>
        <v/>
      </c>
      <c r="H3562" s="46">
        <f t="shared" si="169"/>
        <v>0</v>
      </c>
      <c r="I3562" s="46" t="b">
        <f t="shared" si="171"/>
        <v>0</v>
      </c>
      <c r="J3562" s="46" t="str">
        <f>IF(I3562=FALSE,"",B3562&amp;"@"&amp;COUNTIFS($B$2:B3562,B3562,$I$2:I3562,TRUE))</f>
        <v/>
      </c>
    </row>
    <row r="3563" spans="1:10">
      <c r="A3563" s="6" t="s">
        <v>1558</v>
      </c>
      <c r="B3563" s="6" t="s">
        <v>696</v>
      </c>
      <c r="C3563" s="6">
        <v>1</v>
      </c>
      <c r="D3563" s="6">
        <v>1</v>
      </c>
      <c r="E3563" s="46" t="str">
        <f t="shared" si="168"/>
        <v/>
      </c>
      <c r="F3563" s="81" t="str">
        <f>IF(E3563="기사임",(COUNTIF($B$2:B3563,B3563)-COUNTIFS($B$2:B3562,B3563,$E$2:E3562,"")),"")</f>
        <v/>
      </c>
      <c r="G3563" s="46" t="str">
        <f>IF(F3563=1,COUNTIF($F$1:F3563,1),"")</f>
        <v/>
      </c>
      <c r="H3563" s="46">
        <f t="shared" si="169"/>
        <v>0</v>
      </c>
      <c r="I3563" s="46" t="b">
        <f t="shared" si="171"/>
        <v>0</v>
      </c>
      <c r="J3563" s="46" t="str">
        <f>IF(I3563=FALSE,"",B3563&amp;"@"&amp;COUNTIFS($B$2:B3563,B3563,$I$2:I3563,TRUE))</f>
        <v/>
      </c>
    </row>
    <row r="3564" spans="1:10">
      <c r="A3564" s="6" t="s">
        <v>2220</v>
      </c>
      <c r="B3564" s="6" t="s">
        <v>675</v>
      </c>
      <c r="C3564" s="6">
        <v>1</v>
      </c>
      <c r="D3564" s="6">
        <v>1</v>
      </c>
      <c r="E3564" s="46" t="str">
        <f t="shared" si="168"/>
        <v/>
      </c>
      <c r="F3564" s="81" t="str">
        <f>IF(E3564="기사임",(COUNTIF($B$2:B3564,B3564)-COUNTIFS($B$2:B3563,B3564,$E$2:E3563,"")),"")</f>
        <v/>
      </c>
      <c r="G3564" s="46" t="str">
        <f>IF(F3564=1,COUNTIF($F$1:F3564,1),"")</f>
        <v/>
      </c>
      <c r="H3564" s="46">
        <f t="shared" si="169"/>
        <v>1</v>
      </c>
      <c r="I3564" s="46" t="b">
        <f t="shared" si="171"/>
        <v>0</v>
      </c>
      <c r="J3564" s="46" t="str">
        <f>IF(I3564=FALSE,"",B3564&amp;"@"&amp;COUNTIFS($B$2:B3564,B3564,$I$2:I3564,TRUE))</f>
        <v/>
      </c>
    </row>
    <row r="3565" spans="1:10">
      <c r="A3565" s="6" t="s">
        <v>657</v>
      </c>
      <c r="B3565" s="6" t="s">
        <v>705</v>
      </c>
      <c r="C3565" s="6">
        <v>1</v>
      </c>
      <c r="D3565" s="6">
        <v>1</v>
      </c>
      <c r="E3565" s="46" t="str">
        <f t="shared" si="168"/>
        <v/>
      </c>
      <c r="F3565" s="81" t="str">
        <f>IF(E3565="기사임",(COUNTIF($B$2:B3565,B3565)-COUNTIFS($B$2:B3564,B3565,$E$2:E3564,"")),"")</f>
        <v/>
      </c>
      <c r="G3565" s="46" t="str">
        <f>IF(F3565=1,COUNTIF($F$1:F3565,1),"")</f>
        <v/>
      </c>
      <c r="H3565" s="46">
        <f t="shared" si="169"/>
        <v>0</v>
      </c>
      <c r="I3565" s="46" t="b">
        <f t="shared" si="171"/>
        <v>0</v>
      </c>
      <c r="J3565" s="46" t="str">
        <f>IF(I3565=FALSE,"",B3565&amp;"@"&amp;COUNTIFS($B$2:B3565,B3565,$I$2:I3565,TRUE))</f>
        <v/>
      </c>
    </row>
    <row r="3566" spans="1:10">
      <c r="A3566" s="6" t="s">
        <v>657</v>
      </c>
      <c r="B3566" s="6" t="s">
        <v>1136</v>
      </c>
      <c r="C3566" s="6">
        <v>1</v>
      </c>
      <c r="D3566" s="6">
        <v>1</v>
      </c>
      <c r="E3566" s="46" t="str">
        <f t="shared" si="168"/>
        <v/>
      </c>
      <c r="F3566" s="81" t="str">
        <f>IF(E3566="기사임",(COUNTIF($B$2:B3566,B3566)-COUNTIFS($B$2:B3565,B3566,$E$2:E3565,"")),"")</f>
        <v/>
      </c>
      <c r="G3566" s="46" t="str">
        <f>IF(F3566=1,COUNTIF($F$1:F3566,1),"")</f>
        <v/>
      </c>
      <c r="H3566" s="46">
        <f t="shared" si="169"/>
        <v>0</v>
      </c>
      <c r="I3566" s="46" t="b">
        <f t="shared" si="171"/>
        <v>0</v>
      </c>
      <c r="J3566" s="46" t="str">
        <f>IF(I3566=FALSE,"",B3566&amp;"@"&amp;COUNTIFS($B$2:B3566,B3566,$I$2:I3566,TRUE))</f>
        <v/>
      </c>
    </row>
    <row r="3567" spans="1:10">
      <c r="A3567" s="6" t="s">
        <v>657</v>
      </c>
      <c r="B3567" s="6" t="s">
        <v>678</v>
      </c>
      <c r="C3567" s="6">
        <v>1</v>
      </c>
      <c r="D3567" s="6">
        <v>1</v>
      </c>
      <c r="E3567" s="46" t="str">
        <f t="shared" si="168"/>
        <v/>
      </c>
      <c r="F3567" s="81" t="str">
        <f>IF(E3567="기사임",(COUNTIF($B$2:B3567,B3567)-COUNTIFS($B$2:B3566,B3567,$E$2:E3566,"")),"")</f>
        <v/>
      </c>
      <c r="G3567" s="46" t="str">
        <f>IF(F3567=1,COUNTIF($F$1:F3567,1),"")</f>
        <v/>
      </c>
      <c r="H3567" s="46">
        <f t="shared" si="169"/>
        <v>0</v>
      </c>
      <c r="I3567" s="46" t="b">
        <f t="shared" si="171"/>
        <v>0</v>
      </c>
      <c r="J3567" s="46" t="str">
        <f>IF(I3567=FALSE,"",B3567&amp;"@"&amp;COUNTIFS($B$2:B3567,B3567,$I$2:I3567,TRUE))</f>
        <v/>
      </c>
    </row>
    <row r="3568" spans="1:10">
      <c r="A3568" s="6" t="s">
        <v>657</v>
      </c>
      <c r="B3568" s="6" t="s">
        <v>695</v>
      </c>
      <c r="C3568" s="6">
        <v>1</v>
      </c>
      <c r="D3568" s="6">
        <v>1</v>
      </c>
      <c r="E3568" s="46" t="str">
        <f t="shared" si="168"/>
        <v/>
      </c>
      <c r="F3568" s="81" t="str">
        <f>IF(E3568="기사임",(COUNTIF($B$2:B3568,B3568)-COUNTIFS($B$2:B3567,B3568,$E$2:E3567,"")),"")</f>
        <v/>
      </c>
      <c r="G3568" s="46" t="str">
        <f>IF(F3568=1,COUNTIF($F$1:F3568,1),"")</f>
        <v/>
      </c>
      <c r="H3568" s="46">
        <f t="shared" si="169"/>
        <v>0</v>
      </c>
      <c r="I3568" s="46" t="b">
        <f t="shared" si="171"/>
        <v>0</v>
      </c>
      <c r="J3568" s="46" t="str">
        <f>IF(I3568=FALSE,"",B3568&amp;"@"&amp;COUNTIFS($B$2:B3568,B3568,$I$2:I3568,TRUE))</f>
        <v/>
      </c>
    </row>
    <row r="3569" spans="1:10">
      <c r="A3569" s="6" t="s">
        <v>2473</v>
      </c>
      <c r="B3569" s="6" t="s">
        <v>688</v>
      </c>
      <c r="C3569" s="6">
        <v>1</v>
      </c>
      <c r="D3569" s="6">
        <v>1</v>
      </c>
      <c r="E3569" s="46" t="str">
        <f t="shared" si="168"/>
        <v/>
      </c>
      <c r="F3569" s="81" t="str">
        <f>IF(E3569="기사임",(COUNTIF($B$2:B3569,B3569)-COUNTIFS($B$2:B3568,B3569,$E$2:E3568,"")),"")</f>
        <v/>
      </c>
      <c r="G3569" s="46" t="str">
        <f>IF(F3569=1,COUNTIF($F$1:F3569,1),"")</f>
        <v/>
      </c>
      <c r="H3569" s="46">
        <f t="shared" si="169"/>
        <v>0</v>
      </c>
      <c r="I3569" s="46" t="b">
        <f t="shared" si="171"/>
        <v>0</v>
      </c>
      <c r="J3569" s="46" t="str">
        <f>IF(I3569=FALSE,"",B3569&amp;"@"&amp;COUNTIFS($B$2:B3569,B3569,$I$2:I3569,TRUE))</f>
        <v/>
      </c>
    </row>
    <row r="3570" spans="1:10">
      <c r="A3570" s="6" t="s">
        <v>2221</v>
      </c>
      <c r="B3570" s="6" t="s">
        <v>678</v>
      </c>
      <c r="C3570" s="6">
        <v>1</v>
      </c>
      <c r="D3570" s="6">
        <v>1</v>
      </c>
      <c r="E3570" s="46" t="str">
        <f t="shared" si="168"/>
        <v/>
      </c>
      <c r="F3570" s="81" t="str">
        <f>IF(E3570="기사임",(COUNTIF($B$2:B3570,B3570)-COUNTIFS($B$2:B3569,B3570,$E$2:E3569,"")),"")</f>
        <v/>
      </c>
      <c r="G3570" s="46" t="str">
        <f>IF(F3570=1,COUNTIF($F$1:F3570,1),"")</f>
        <v/>
      </c>
      <c r="H3570" s="46">
        <f t="shared" si="169"/>
        <v>0</v>
      </c>
      <c r="I3570" s="46" t="b">
        <f t="shared" si="171"/>
        <v>0</v>
      </c>
      <c r="J3570" s="46" t="str">
        <f>IF(I3570=FALSE,"",B3570&amp;"@"&amp;COUNTIFS($B$2:B3570,B3570,$I$2:I3570,TRUE))</f>
        <v/>
      </c>
    </row>
    <row r="3571" spans="1:10">
      <c r="A3571" s="6" t="s">
        <v>2251</v>
      </c>
      <c r="B3571" s="6" t="s">
        <v>695</v>
      </c>
      <c r="C3571" s="6">
        <v>1</v>
      </c>
      <c r="D3571" s="6">
        <v>1</v>
      </c>
      <c r="E3571" s="46" t="str">
        <f t="shared" si="168"/>
        <v/>
      </c>
      <c r="F3571" s="81" t="str">
        <f>IF(E3571="기사임",(COUNTIF($B$2:B3571,B3571)-COUNTIFS($B$2:B3570,B3571,$E$2:E3570,"")),"")</f>
        <v/>
      </c>
      <c r="G3571" s="46" t="str">
        <f>IF(F3571=1,COUNTIF($F$1:F3571,1),"")</f>
        <v/>
      </c>
      <c r="H3571" s="46">
        <f t="shared" si="169"/>
        <v>0</v>
      </c>
      <c r="I3571" s="46" t="b">
        <f t="shared" si="171"/>
        <v>0</v>
      </c>
      <c r="J3571" s="46" t="str">
        <f>IF(I3571=FALSE,"",B3571&amp;"@"&amp;COUNTIFS($B$2:B3571,B3571,$I$2:I3571,TRUE))</f>
        <v/>
      </c>
    </row>
    <row r="3572" spans="1:10">
      <c r="A3572" s="6" t="s">
        <v>2251</v>
      </c>
      <c r="B3572" s="6" t="s">
        <v>676</v>
      </c>
      <c r="C3572" s="6">
        <v>1</v>
      </c>
      <c r="D3572" s="6">
        <v>1</v>
      </c>
      <c r="E3572" s="46" t="str">
        <f t="shared" si="168"/>
        <v/>
      </c>
      <c r="F3572" s="81" t="str">
        <f>IF(E3572="기사임",(COUNTIF($B$2:B3572,B3572)-COUNTIFS($B$2:B3571,B3572,$E$2:E3571,"")),"")</f>
        <v/>
      </c>
      <c r="G3572" s="46" t="str">
        <f>IF(F3572=1,COUNTIF($F$1:F3572,1),"")</f>
        <v/>
      </c>
      <c r="H3572" s="46">
        <f t="shared" si="169"/>
        <v>0</v>
      </c>
      <c r="I3572" s="46" t="b">
        <f t="shared" si="171"/>
        <v>0</v>
      </c>
      <c r="J3572" s="46" t="str">
        <f>IF(I3572=FALSE,"",B3572&amp;"@"&amp;COUNTIFS($B$2:B3572,B3572,$I$2:I3572,TRUE))</f>
        <v/>
      </c>
    </row>
    <row r="3573" spans="1:10">
      <c r="A3573" s="6" t="s">
        <v>662</v>
      </c>
      <c r="B3573" s="6" t="s">
        <v>677</v>
      </c>
      <c r="C3573" s="6">
        <v>1</v>
      </c>
      <c r="D3573" s="6">
        <v>1</v>
      </c>
      <c r="E3573" s="46" t="str">
        <f t="shared" si="168"/>
        <v/>
      </c>
      <c r="F3573" s="81" t="str">
        <f>IF(E3573="기사임",(COUNTIF($B$2:B3573,B3573)-COUNTIFS($B$2:B3572,B3573,$E$2:E3572,"")),"")</f>
        <v/>
      </c>
      <c r="G3573" s="46" t="str">
        <f>IF(F3573=1,COUNTIF($F$1:F3573,1),"")</f>
        <v/>
      </c>
      <c r="H3573" s="46">
        <f t="shared" si="169"/>
        <v>0</v>
      </c>
      <c r="I3573" s="46" t="b">
        <f t="shared" si="171"/>
        <v>0</v>
      </c>
      <c r="J3573" s="46" t="str">
        <f>IF(I3573=FALSE,"",B3573&amp;"@"&amp;COUNTIFS($B$2:B3573,B3573,$I$2:I3573,TRUE))</f>
        <v/>
      </c>
    </row>
    <row r="3574" spans="1:10">
      <c r="A3574" s="6" t="s">
        <v>1991</v>
      </c>
      <c r="B3574" s="6" t="s">
        <v>689</v>
      </c>
      <c r="C3574" s="6">
        <v>1</v>
      </c>
      <c r="D3574" s="6">
        <v>1</v>
      </c>
      <c r="E3574" s="46" t="str">
        <f t="shared" si="168"/>
        <v/>
      </c>
      <c r="F3574" s="81" t="str">
        <f>IF(E3574="기사임",(COUNTIF($B$2:B3574,B3574)-COUNTIFS($B$2:B3573,B3574,$E$2:E3573,"")),"")</f>
        <v/>
      </c>
      <c r="G3574" s="46" t="str">
        <f>IF(F3574=1,COUNTIF($F$1:F3574,1),"")</f>
        <v/>
      </c>
      <c r="H3574" s="46">
        <f t="shared" si="169"/>
        <v>0</v>
      </c>
      <c r="I3574" s="46" t="b">
        <f t="shared" si="171"/>
        <v>0</v>
      </c>
      <c r="J3574" s="46" t="str">
        <f>IF(I3574=FALSE,"",B3574&amp;"@"&amp;COUNTIFS($B$2:B3574,B3574,$I$2:I3574,TRUE))</f>
        <v/>
      </c>
    </row>
    <row r="3575" spans="1:10">
      <c r="A3575" s="6" t="s">
        <v>1991</v>
      </c>
      <c r="B3575" s="6" t="s">
        <v>676</v>
      </c>
      <c r="C3575" s="6">
        <v>1</v>
      </c>
      <c r="D3575" s="6">
        <v>1</v>
      </c>
      <c r="E3575" s="46" t="str">
        <f t="shared" si="168"/>
        <v/>
      </c>
      <c r="F3575" s="81" t="str">
        <f>IF(E3575="기사임",(COUNTIF($B$2:B3575,B3575)-COUNTIFS($B$2:B3574,B3575,$E$2:E3574,"")),"")</f>
        <v/>
      </c>
      <c r="G3575" s="46" t="str">
        <f>IF(F3575=1,COUNTIF($F$1:F3575,1),"")</f>
        <v/>
      </c>
      <c r="H3575" s="46">
        <f t="shared" si="169"/>
        <v>0</v>
      </c>
      <c r="I3575" s="46" t="b">
        <f t="shared" si="171"/>
        <v>0</v>
      </c>
      <c r="J3575" s="46" t="str">
        <f>IF(I3575=FALSE,"",B3575&amp;"@"&amp;COUNTIFS($B$2:B3575,B3575,$I$2:I3575,TRUE))</f>
        <v/>
      </c>
    </row>
    <row r="3576" spans="1:10">
      <c r="A3576" s="6" t="s">
        <v>1120</v>
      </c>
      <c r="B3576" s="6" t="s">
        <v>675</v>
      </c>
      <c r="C3576" s="6">
        <v>1</v>
      </c>
      <c r="D3576" s="6">
        <v>1</v>
      </c>
      <c r="E3576" s="46" t="str">
        <f t="shared" si="168"/>
        <v/>
      </c>
      <c r="F3576" s="81" t="str">
        <f>IF(E3576="기사임",(COUNTIF($B$2:B3576,B3576)-COUNTIFS($B$2:B3575,B3576,$E$2:E3575,"")),"")</f>
        <v/>
      </c>
      <c r="G3576" s="46" t="str">
        <f>IF(F3576=1,COUNTIF($F$1:F3576,1),"")</f>
        <v/>
      </c>
      <c r="H3576" s="46">
        <f t="shared" si="169"/>
        <v>1</v>
      </c>
      <c r="I3576" s="46" t="b">
        <f t="shared" si="171"/>
        <v>0</v>
      </c>
      <c r="J3576" s="46" t="str">
        <f>IF(I3576=FALSE,"",B3576&amp;"@"&amp;COUNTIFS($B$2:B3576,B3576,$I$2:I3576,TRUE))</f>
        <v/>
      </c>
    </row>
    <row r="3577" spans="1:10">
      <c r="A3577" s="6" t="s">
        <v>1120</v>
      </c>
      <c r="B3577" s="6" t="s">
        <v>690</v>
      </c>
      <c r="C3577" s="6">
        <v>1</v>
      </c>
      <c r="D3577" s="6">
        <v>1</v>
      </c>
      <c r="E3577" s="46" t="str">
        <f t="shared" si="168"/>
        <v/>
      </c>
      <c r="F3577" s="81" t="str">
        <f>IF(E3577="기사임",(COUNTIF($B$2:B3577,B3577)-COUNTIFS($B$2:B3576,B3577,$E$2:E3576,"")),"")</f>
        <v/>
      </c>
      <c r="G3577" s="46" t="str">
        <f>IF(F3577=1,COUNTIF($F$1:F3577,1),"")</f>
        <v/>
      </c>
      <c r="H3577" s="46">
        <f t="shared" si="169"/>
        <v>0</v>
      </c>
      <c r="I3577" s="46" t="b">
        <f t="shared" si="171"/>
        <v>0</v>
      </c>
      <c r="J3577" s="46" t="str">
        <f>IF(I3577=FALSE,"",B3577&amp;"@"&amp;COUNTIFS($B$2:B3577,B3577,$I$2:I3577,TRUE))</f>
        <v/>
      </c>
    </row>
    <row r="3578" spans="1:10">
      <c r="A3578" s="6" t="s">
        <v>2193</v>
      </c>
      <c r="B3578" s="6" t="s">
        <v>686</v>
      </c>
      <c r="C3578" s="6">
        <v>1</v>
      </c>
      <c r="D3578" s="6">
        <v>1</v>
      </c>
      <c r="E3578" s="46" t="str">
        <f t="shared" si="168"/>
        <v/>
      </c>
      <c r="F3578" s="81" t="str">
        <f>IF(E3578="기사임",(COUNTIF($B$2:B3578,B3578)-COUNTIFS($B$2:B3577,B3578,$E$2:E3577,"")),"")</f>
        <v/>
      </c>
      <c r="G3578" s="46" t="str">
        <f>IF(F3578=1,COUNTIF($F$1:F3578,1),"")</f>
        <v/>
      </c>
      <c r="H3578" s="46">
        <f t="shared" si="169"/>
        <v>0</v>
      </c>
      <c r="I3578" s="46" t="b">
        <f t="shared" si="171"/>
        <v>0</v>
      </c>
      <c r="J3578" s="46" t="str">
        <f>IF(I3578=FALSE,"",B3578&amp;"@"&amp;COUNTIFS($B$2:B3578,B3578,$I$2:I3578,TRUE))</f>
        <v/>
      </c>
    </row>
    <row r="3579" spans="1:10">
      <c r="A3579" s="6" t="s">
        <v>2193</v>
      </c>
      <c r="B3579" s="6" t="s">
        <v>676</v>
      </c>
      <c r="C3579" s="6">
        <v>1</v>
      </c>
      <c r="D3579" s="6">
        <v>1</v>
      </c>
      <c r="E3579" s="46" t="str">
        <f t="shared" si="168"/>
        <v/>
      </c>
      <c r="F3579" s="81" t="str">
        <f>IF(E3579="기사임",(COUNTIF($B$2:B3579,B3579)-COUNTIFS($B$2:B3578,B3579,$E$2:E3578,"")),"")</f>
        <v/>
      </c>
      <c r="G3579" s="46" t="str">
        <f>IF(F3579=1,COUNTIF($F$1:F3579,1),"")</f>
        <v/>
      </c>
      <c r="H3579" s="46">
        <f t="shared" si="169"/>
        <v>0</v>
      </c>
      <c r="I3579" s="46" t="b">
        <f t="shared" si="171"/>
        <v>0</v>
      </c>
      <c r="J3579" s="46" t="str">
        <f>IF(I3579=FALSE,"",B3579&amp;"@"&amp;COUNTIFS($B$2:B3579,B3579,$I$2:I3579,TRUE))</f>
        <v/>
      </c>
    </row>
    <row r="3580" spans="1:10">
      <c r="A3580" s="6" t="s">
        <v>2193</v>
      </c>
      <c r="B3580" s="6" t="s">
        <v>694</v>
      </c>
      <c r="C3580" s="6">
        <v>1</v>
      </c>
      <c r="D3580" s="6">
        <v>1</v>
      </c>
      <c r="E3580" s="46" t="str">
        <f t="shared" si="168"/>
        <v/>
      </c>
      <c r="F3580" s="81" t="str">
        <f>IF(E3580="기사임",(COUNTIF($B$2:B3580,B3580)-COUNTIFS($B$2:B3579,B3580,$E$2:E3579,"")),"")</f>
        <v/>
      </c>
      <c r="G3580" s="46" t="str">
        <f>IF(F3580=1,COUNTIF($F$1:F3580,1),"")</f>
        <v/>
      </c>
      <c r="H3580" s="46">
        <f t="shared" si="169"/>
        <v>1</v>
      </c>
      <c r="I3580" s="46" t="b">
        <f t="shared" si="171"/>
        <v>0</v>
      </c>
      <c r="J3580" s="46" t="str">
        <f>IF(I3580=FALSE,"",B3580&amp;"@"&amp;COUNTIFS($B$2:B3580,B3580,$I$2:I3580,TRUE))</f>
        <v/>
      </c>
    </row>
    <row r="3581" spans="1:10">
      <c r="A3581" s="6" t="s">
        <v>1979</v>
      </c>
      <c r="B3581" s="6" t="s">
        <v>677</v>
      </c>
      <c r="C3581" s="6">
        <v>1</v>
      </c>
      <c r="D3581" s="6">
        <v>1</v>
      </c>
      <c r="E3581" s="46" t="str">
        <f t="shared" si="168"/>
        <v/>
      </c>
      <c r="F3581" s="81" t="str">
        <f>IF(E3581="기사임",(COUNTIF($B$2:B3581,B3581)-COUNTIFS($B$2:B3580,B3581,$E$2:E3580,"")),"")</f>
        <v/>
      </c>
      <c r="G3581" s="46" t="str">
        <f>IF(F3581=1,COUNTIF($F$1:F3581,1),"")</f>
        <v/>
      </c>
      <c r="H3581" s="46">
        <f t="shared" si="169"/>
        <v>0</v>
      </c>
      <c r="I3581" s="46" t="b">
        <f t="shared" si="171"/>
        <v>0</v>
      </c>
      <c r="J3581" s="46" t="str">
        <f>IF(I3581=FALSE,"",B3581&amp;"@"&amp;COUNTIFS($B$2:B3581,B3581,$I$2:I3581,TRUE))</f>
        <v/>
      </c>
    </row>
    <row r="3582" spans="1:10">
      <c r="A3582" s="6" t="s">
        <v>2347</v>
      </c>
      <c r="B3582" s="6" t="s">
        <v>680</v>
      </c>
      <c r="C3582" s="6">
        <v>1</v>
      </c>
      <c r="D3582" s="6">
        <v>1</v>
      </c>
      <c r="E3582" s="46" t="str">
        <f t="shared" si="168"/>
        <v/>
      </c>
      <c r="F3582" s="81" t="str">
        <f>IF(E3582="기사임",(COUNTIF($B$2:B3582,B3582)-COUNTIFS($B$2:B3581,B3582,$E$2:E3581,"")),"")</f>
        <v/>
      </c>
      <c r="G3582" s="46" t="str">
        <f>IF(F3582=1,COUNTIF($F$1:F3582,1),"")</f>
        <v/>
      </c>
      <c r="H3582" s="46">
        <f t="shared" si="169"/>
        <v>0</v>
      </c>
      <c r="I3582" s="46" t="b">
        <f t="shared" si="171"/>
        <v>0</v>
      </c>
      <c r="J3582" s="46" t="str">
        <f>IF(I3582=FALSE,"",B3582&amp;"@"&amp;COUNTIFS($B$2:B3582,B3582,$I$2:I3582,TRUE))</f>
        <v/>
      </c>
    </row>
    <row r="3583" spans="1:10">
      <c r="A3583" s="6" t="s">
        <v>2347</v>
      </c>
      <c r="B3583" s="6" t="s">
        <v>675</v>
      </c>
      <c r="C3583" s="6">
        <v>1</v>
      </c>
      <c r="D3583" s="6">
        <v>1</v>
      </c>
      <c r="E3583" s="46" t="str">
        <f t="shared" si="168"/>
        <v/>
      </c>
      <c r="F3583" s="81" t="str">
        <f>IF(E3583="기사임",(COUNTIF($B$2:B3583,B3583)-COUNTIFS($B$2:B3582,B3583,$E$2:E3582,"")),"")</f>
        <v/>
      </c>
      <c r="G3583" s="46" t="str">
        <f>IF(F3583=1,COUNTIF($F$1:F3583,1),"")</f>
        <v/>
      </c>
      <c r="H3583" s="46">
        <f t="shared" si="169"/>
        <v>1</v>
      </c>
      <c r="I3583" s="46" t="b">
        <f t="shared" si="171"/>
        <v>0</v>
      </c>
      <c r="J3583" s="46" t="str">
        <f>IF(I3583=FALSE,"",B3583&amp;"@"&amp;COUNTIFS($B$2:B3583,B3583,$I$2:I3583,TRUE))</f>
        <v/>
      </c>
    </row>
    <row r="3584" spans="1:10">
      <c r="A3584" s="6" t="s">
        <v>1263</v>
      </c>
      <c r="B3584" s="6" t="s">
        <v>683</v>
      </c>
      <c r="C3584" s="6">
        <v>1</v>
      </c>
      <c r="D3584" s="6">
        <v>1</v>
      </c>
      <c r="E3584" s="46" t="str">
        <f t="shared" si="168"/>
        <v/>
      </c>
      <c r="F3584" s="81" t="str">
        <f>IF(E3584="기사임",(COUNTIF($B$2:B3584,B3584)-COUNTIFS($B$2:B3583,B3584,$E$2:E3583,"")),"")</f>
        <v/>
      </c>
      <c r="G3584" s="46" t="str">
        <f>IF(F3584=1,COUNTIF($F$1:F3584,1),"")</f>
        <v/>
      </c>
      <c r="H3584" s="46">
        <f t="shared" si="169"/>
        <v>0</v>
      </c>
      <c r="I3584" s="46" t="b">
        <f t="shared" si="171"/>
        <v>0</v>
      </c>
      <c r="J3584" s="46" t="str">
        <f>IF(I3584=FALSE,"",B3584&amp;"@"&amp;COUNTIFS($B$2:B3584,B3584,$I$2:I3584,TRUE))</f>
        <v/>
      </c>
    </row>
    <row r="3585" spans="1:10">
      <c r="A3585" s="6" t="s">
        <v>1263</v>
      </c>
      <c r="B3585" s="6" t="s">
        <v>1673</v>
      </c>
      <c r="C3585" s="6">
        <v>1</v>
      </c>
      <c r="D3585" s="6">
        <v>1</v>
      </c>
      <c r="E3585" s="46" t="str">
        <f t="shared" si="168"/>
        <v/>
      </c>
      <c r="F3585" s="81" t="str">
        <f>IF(E3585="기사임",(COUNTIF($B$2:B3585,B3585)-COUNTIFS($B$2:B3584,B3585,$E$2:E3584,"")),"")</f>
        <v/>
      </c>
      <c r="G3585" s="46" t="str">
        <f>IF(F3585=1,COUNTIF($F$1:F3585,1),"")</f>
        <v/>
      </c>
      <c r="H3585" s="46">
        <f t="shared" si="169"/>
        <v>0</v>
      </c>
      <c r="I3585" s="46" t="b">
        <f t="shared" si="171"/>
        <v>0</v>
      </c>
      <c r="J3585" s="46" t="str">
        <f>IF(I3585=FALSE,"",B3585&amp;"@"&amp;COUNTIFS($B$2:B3585,B3585,$I$2:I3585,TRUE))</f>
        <v/>
      </c>
    </row>
    <row r="3586" spans="1:10">
      <c r="A3586" s="6" t="s">
        <v>1263</v>
      </c>
      <c r="B3586" s="6" t="s">
        <v>695</v>
      </c>
      <c r="C3586" s="6">
        <v>1</v>
      </c>
      <c r="D3586" s="6">
        <v>1</v>
      </c>
      <c r="E3586" s="46" t="str">
        <f t="shared" ref="E3586:E3649" si="172">IF(AND(LEFT(A3586,17)="/global/archives/",ISNUMBER(_xlfn.NUMBERVALUE(MID(A3586,18,1))),ISERROR(FIND("ckattempt",A3586)),ISERROR(FIND("preview",A3586))),"기사임","")</f>
        <v/>
      </c>
      <c r="F3586" s="81" t="str">
        <f>IF(E3586="기사임",(COUNTIF($B$2:B3586,B3586)-COUNTIFS($B$2:B3585,B3586,$E$2:E3585,"")),"")</f>
        <v/>
      </c>
      <c r="G3586" s="46" t="str">
        <f>IF(F3586=1,COUNTIF($F$1:F3586,1),"")</f>
        <v/>
      </c>
      <c r="H3586" s="46">
        <f t="shared" ref="H3586:H3649" si="173">COUNTIF($L$2:$L$4,B3586)</f>
        <v>0</v>
      </c>
      <c r="I3586" s="46" t="b">
        <f t="shared" si="171"/>
        <v>0</v>
      </c>
      <c r="J3586" s="46" t="str">
        <f>IF(I3586=FALSE,"",B3586&amp;"@"&amp;COUNTIFS($B$2:B3586,B3586,$I$2:I3586,TRUE))</f>
        <v/>
      </c>
    </row>
    <row r="3587" spans="1:10">
      <c r="A3587" s="6" t="s">
        <v>1438</v>
      </c>
      <c r="B3587" s="6" t="s">
        <v>675</v>
      </c>
      <c r="C3587" s="6">
        <v>1</v>
      </c>
      <c r="D3587" s="6">
        <v>1</v>
      </c>
      <c r="E3587" s="46" t="str">
        <f t="shared" si="172"/>
        <v/>
      </c>
      <c r="F3587" s="81" t="str">
        <f>IF(E3587="기사임",(COUNTIF($B$2:B3587,B3587)-COUNTIFS($B$2:B3586,B3587,$E$2:E3586,"")),"")</f>
        <v/>
      </c>
      <c r="G3587" s="46" t="str">
        <f>IF(F3587=1,COUNTIF($F$1:F3587,1),"")</f>
        <v/>
      </c>
      <c r="H3587" s="46">
        <f t="shared" si="173"/>
        <v>1</v>
      </c>
      <c r="I3587" s="46" t="b">
        <f t="shared" si="171"/>
        <v>0</v>
      </c>
      <c r="J3587" s="46" t="str">
        <f>IF(I3587=FALSE,"",B3587&amp;"@"&amp;COUNTIFS($B$2:B3587,B3587,$I$2:I3587,TRUE))</f>
        <v/>
      </c>
    </row>
    <row r="3588" spans="1:10">
      <c r="A3588" s="6" t="s">
        <v>1564</v>
      </c>
      <c r="B3588" s="6" t="s">
        <v>677</v>
      </c>
      <c r="C3588" s="6">
        <v>1</v>
      </c>
      <c r="D3588" s="6">
        <v>1</v>
      </c>
      <c r="E3588" s="46" t="str">
        <f t="shared" si="172"/>
        <v/>
      </c>
      <c r="F3588" s="81" t="str">
        <f>IF(E3588="기사임",(COUNTIF($B$2:B3588,B3588)-COUNTIFS($B$2:B3587,B3588,$E$2:E3587,"")),"")</f>
        <v/>
      </c>
      <c r="G3588" s="46" t="str">
        <f>IF(F3588=1,COUNTIF($F$1:F3588,1),"")</f>
        <v/>
      </c>
      <c r="H3588" s="46">
        <f t="shared" si="173"/>
        <v>0</v>
      </c>
      <c r="I3588" s="46" t="b">
        <f t="shared" si="171"/>
        <v>0</v>
      </c>
      <c r="J3588" s="46" t="str">
        <f>IF(I3588=FALSE,"",B3588&amp;"@"&amp;COUNTIFS($B$2:B3588,B3588,$I$2:I3588,TRUE))</f>
        <v/>
      </c>
    </row>
    <row r="3589" spans="1:10">
      <c r="A3589" s="6" t="s">
        <v>617</v>
      </c>
      <c r="B3589" s="6" t="s">
        <v>686</v>
      </c>
      <c r="C3589" s="6">
        <v>1</v>
      </c>
      <c r="D3589" s="6">
        <v>1</v>
      </c>
      <c r="E3589" s="46" t="str">
        <f t="shared" si="172"/>
        <v/>
      </c>
      <c r="F3589" s="81" t="str">
        <f>IF(E3589="기사임",(COUNTIF($B$2:B3589,B3589)-COUNTIFS($B$2:B3588,B3589,$E$2:E3588,"")),"")</f>
        <v/>
      </c>
      <c r="G3589" s="46" t="str">
        <f>IF(F3589=1,COUNTIF($F$1:F3589,1),"")</f>
        <v/>
      </c>
      <c r="H3589" s="46">
        <f t="shared" si="173"/>
        <v>0</v>
      </c>
      <c r="I3589" s="46" t="b">
        <f t="shared" si="171"/>
        <v>0</v>
      </c>
      <c r="J3589" s="46" t="str">
        <f>IF(I3589=FALSE,"",B3589&amp;"@"&amp;COUNTIFS($B$2:B3589,B3589,$I$2:I3589,TRUE))</f>
        <v/>
      </c>
    </row>
    <row r="3590" spans="1:10">
      <c r="A3590" s="6" t="s">
        <v>617</v>
      </c>
      <c r="B3590" s="6" t="s">
        <v>709</v>
      </c>
      <c r="C3590" s="6">
        <v>1</v>
      </c>
      <c r="D3590" s="6">
        <v>1</v>
      </c>
      <c r="E3590" s="46" t="str">
        <f t="shared" si="172"/>
        <v/>
      </c>
      <c r="F3590" s="81" t="str">
        <f>IF(E3590="기사임",(COUNTIF($B$2:B3590,B3590)-COUNTIFS($B$2:B3589,B3590,$E$2:E3589,"")),"")</f>
        <v/>
      </c>
      <c r="G3590" s="46" t="str">
        <f>IF(F3590=1,COUNTIF($F$1:F3590,1),"")</f>
        <v/>
      </c>
      <c r="H3590" s="46">
        <f t="shared" si="173"/>
        <v>0</v>
      </c>
      <c r="I3590" s="46" t="b">
        <f t="shared" si="171"/>
        <v>0</v>
      </c>
      <c r="J3590" s="46" t="str">
        <f>IF(I3590=FALSE,"",B3590&amp;"@"&amp;COUNTIFS($B$2:B3590,B3590,$I$2:I3590,TRUE))</f>
        <v/>
      </c>
    </row>
    <row r="3591" spans="1:10">
      <c r="A3591" s="6" t="s">
        <v>617</v>
      </c>
      <c r="B3591" s="6" t="s">
        <v>690</v>
      </c>
      <c r="C3591" s="6">
        <v>1</v>
      </c>
      <c r="D3591" s="6">
        <v>1</v>
      </c>
      <c r="E3591" s="46" t="str">
        <f t="shared" si="172"/>
        <v/>
      </c>
      <c r="F3591" s="81" t="str">
        <f>IF(E3591="기사임",(COUNTIF($B$2:B3591,B3591)-COUNTIFS($B$2:B3590,B3591,$E$2:E3590,"")),"")</f>
        <v/>
      </c>
      <c r="G3591" s="46" t="str">
        <f>IF(F3591=1,COUNTIF($F$1:F3591,1),"")</f>
        <v/>
      </c>
      <c r="H3591" s="46">
        <f t="shared" si="173"/>
        <v>0</v>
      </c>
      <c r="I3591" s="46" t="b">
        <f t="shared" si="171"/>
        <v>0</v>
      </c>
      <c r="J3591" s="46" t="str">
        <f>IF(I3591=FALSE,"",B3591&amp;"@"&amp;COUNTIFS($B$2:B3591,B3591,$I$2:I3591,TRUE))</f>
        <v/>
      </c>
    </row>
    <row r="3592" spans="1:10">
      <c r="A3592" s="6" t="s">
        <v>2252</v>
      </c>
      <c r="B3592" s="6" t="s">
        <v>678</v>
      </c>
      <c r="C3592" s="6">
        <v>1</v>
      </c>
      <c r="D3592" s="6">
        <v>1</v>
      </c>
      <c r="E3592" s="46" t="str">
        <f t="shared" si="172"/>
        <v/>
      </c>
      <c r="F3592" s="81" t="str">
        <f>IF(E3592="기사임",(COUNTIF($B$2:B3592,B3592)-COUNTIFS($B$2:B3591,B3592,$E$2:E3591,"")),"")</f>
        <v/>
      </c>
      <c r="G3592" s="46" t="str">
        <f>IF(F3592=1,COUNTIF($F$1:F3592,1),"")</f>
        <v/>
      </c>
      <c r="H3592" s="46">
        <f t="shared" si="173"/>
        <v>0</v>
      </c>
      <c r="I3592" s="46" t="b">
        <f t="shared" si="171"/>
        <v>0</v>
      </c>
      <c r="J3592" s="46" t="str">
        <f>IF(I3592=FALSE,"",B3592&amp;"@"&amp;COUNTIFS($B$2:B3592,B3592,$I$2:I3592,TRUE))</f>
        <v/>
      </c>
    </row>
    <row r="3593" spans="1:10">
      <c r="A3593" s="6" t="s">
        <v>2474</v>
      </c>
      <c r="B3593" s="6" t="s">
        <v>676</v>
      </c>
      <c r="C3593" s="6">
        <v>1</v>
      </c>
      <c r="D3593" s="6">
        <v>1</v>
      </c>
      <c r="E3593" s="46" t="str">
        <f t="shared" si="172"/>
        <v/>
      </c>
      <c r="F3593" s="81" t="str">
        <f>IF(E3593="기사임",(COUNTIF($B$2:B3593,B3593)-COUNTIFS($B$2:B3592,B3593,$E$2:E3592,"")),"")</f>
        <v/>
      </c>
      <c r="G3593" s="46" t="str">
        <f>IF(F3593=1,COUNTIF($F$1:F3593,1),"")</f>
        <v/>
      </c>
      <c r="H3593" s="46">
        <f t="shared" si="173"/>
        <v>0</v>
      </c>
      <c r="I3593" s="46" t="b">
        <f t="shared" si="171"/>
        <v>0</v>
      </c>
      <c r="J3593" s="46" t="str">
        <f>IF(I3593=FALSE,"",B3593&amp;"@"&amp;COUNTIFS($B$2:B3593,B3593,$I$2:I3593,TRUE))</f>
        <v/>
      </c>
    </row>
    <row r="3594" spans="1:10">
      <c r="A3594" s="6" t="s">
        <v>964</v>
      </c>
      <c r="B3594" s="6" t="s">
        <v>680</v>
      </c>
      <c r="C3594" s="6">
        <v>1</v>
      </c>
      <c r="D3594" s="6">
        <v>1</v>
      </c>
      <c r="E3594" s="46" t="str">
        <f t="shared" si="172"/>
        <v/>
      </c>
      <c r="F3594" s="81" t="str">
        <f>IF(E3594="기사임",(COUNTIF($B$2:B3594,B3594)-COUNTIFS($B$2:B3593,B3594,$E$2:E3593,"")),"")</f>
        <v/>
      </c>
      <c r="G3594" s="46" t="str">
        <f>IF(F3594=1,COUNTIF($F$1:F3594,1),"")</f>
        <v/>
      </c>
      <c r="H3594" s="46">
        <f t="shared" si="173"/>
        <v>0</v>
      </c>
      <c r="I3594" s="46" t="b">
        <f t="shared" si="171"/>
        <v>0</v>
      </c>
      <c r="J3594" s="46" t="str">
        <f>IF(I3594=FALSE,"",B3594&amp;"@"&amp;COUNTIFS($B$2:B3594,B3594,$I$2:I3594,TRUE))</f>
        <v/>
      </c>
    </row>
    <row r="3595" spans="1:10">
      <c r="A3595" s="6" t="s">
        <v>964</v>
      </c>
      <c r="B3595" s="6" t="s">
        <v>675</v>
      </c>
      <c r="C3595" s="6">
        <v>1</v>
      </c>
      <c r="D3595" s="6">
        <v>1</v>
      </c>
      <c r="E3595" s="46" t="str">
        <f t="shared" si="172"/>
        <v/>
      </c>
      <c r="F3595" s="81" t="str">
        <f>IF(E3595="기사임",(COUNTIF($B$2:B3595,B3595)-COUNTIFS($B$2:B3594,B3595,$E$2:E3594,"")),"")</f>
        <v/>
      </c>
      <c r="G3595" s="46" t="str">
        <f>IF(F3595=1,COUNTIF($F$1:F3595,1),"")</f>
        <v/>
      </c>
      <c r="H3595" s="46">
        <f t="shared" si="173"/>
        <v>1</v>
      </c>
      <c r="I3595" s="46" t="b">
        <f t="shared" si="171"/>
        <v>0</v>
      </c>
      <c r="J3595" s="46" t="str">
        <f>IF(I3595=FALSE,"",B3595&amp;"@"&amp;COUNTIFS($B$2:B3595,B3595,$I$2:I3595,TRUE))</f>
        <v/>
      </c>
    </row>
    <row r="3596" spans="1:10">
      <c r="A3596" s="6" t="s">
        <v>2186</v>
      </c>
      <c r="B3596" s="6" t="s">
        <v>677</v>
      </c>
      <c r="C3596" s="6">
        <v>1</v>
      </c>
      <c r="D3596" s="6">
        <v>1</v>
      </c>
      <c r="E3596" s="46" t="str">
        <f t="shared" si="172"/>
        <v/>
      </c>
      <c r="F3596" s="81" t="str">
        <f>IF(E3596="기사임",(COUNTIF($B$2:B3596,B3596)-COUNTIFS($B$2:B3595,B3596,$E$2:E3595,"")),"")</f>
        <v/>
      </c>
      <c r="G3596" s="46" t="str">
        <f>IF(F3596=1,COUNTIF($F$1:F3596,1),"")</f>
        <v/>
      </c>
      <c r="H3596" s="46">
        <f t="shared" si="173"/>
        <v>0</v>
      </c>
      <c r="I3596" s="46" t="b">
        <f t="shared" si="171"/>
        <v>0</v>
      </c>
      <c r="J3596" s="46" t="str">
        <f>IF(I3596=FALSE,"",B3596&amp;"@"&amp;COUNTIFS($B$2:B3596,B3596,$I$2:I3596,TRUE))</f>
        <v/>
      </c>
    </row>
    <row r="3597" spans="1:10">
      <c r="A3597" s="6" t="s">
        <v>650</v>
      </c>
      <c r="B3597" s="6" t="s">
        <v>680</v>
      </c>
      <c r="C3597" s="6">
        <v>1</v>
      </c>
      <c r="D3597" s="6">
        <v>1</v>
      </c>
      <c r="E3597" s="46" t="str">
        <f t="shared" si="172"/>
        <v/>
      </c>
      <c r="F3597" s="81" t="str">
        <f>IF(E3597="기사임",(COUNTIF($B$2:B3597,B3597)-COUNTIFS($B$2:B3596,B3597,$E$2:E3596,"")),"")</f>
        <v/>
      </c>
      <c r="G3597" s="46" t="str">
        <f>IF(F3597=1,COUNTIF($F$1:F3597,1),"")</f>
        <v/>
      </c>
      <c r="H3597" s="46">
        <f t="shared" si="173"/>
        <v>0</v>
      </c>
      <c r="I3597" s="46" t="b">
        <f t="shared" si="171"/>
        <v>0</v>
      </c>
      <c r="J3597" s="46" t="str">
        <f>IF(I3597=FALSE,"",B3597&amp;"@"&amp;COUNTIFS($B$2:B3597,B3597,$I$2:I3597,TRUE))</f>
        <v/>
      </c>
    </row>
    <row r="3598" spans="1:10">
      <c r="A3598" s="6" t="s">
        <v>650</v>
      </c>
      <c r="B3598" s="6" t="s">
        <v>675</v>
      </c>
      <c r="C3598" s="6">
        <v>1</v>
      </c>
      <c r="D3598" s="6">
        <v>1</v>
      </c>
      <c r="E3598" s="46" t="str">
        <f t="shared" si="172"/>
        <v/>
      </c>
      <c r="F3598" s="81" t="str">
        <f>IF(E3598="기사임",(COUNTIF($B$2:B3598,B3598)-COUNTIFS($B$2:B3597,B3598,$E$2:E3597,"")),"")</f>
        <v/>
      </c>
      <c r="G3598" s="46" t="str">
        <f>IF(F3598=1,COUNTIF($F$1:F3598,1),"")</f>
        <v/>
      </c>
      <c r="H3598" s="46">
        <f t="shared" si="173"/>
        <v>1</v>
      </c>
      <c r="I3598" s="46" t="b">
        <f t="shared" si="171"/>
        <v>0</v>
      </c>
      <c r="J3598" s="46" t="str">
        <f>IF(I3598=FALSE,"",B3598&amp;"@"&amp;COUNTIFS($B$2:B3598,B3598,$I$2:I3598,TRUE))</f>
        <v/>
      </c>
    </row>
    <row r="3599" spans="1:10">
      <c r="A3599" s="6" t="s">
        <v>650</v>
      </c>
      <c r="B3599" s="6" t="s">
        <v>676</v>
      </c>
      <c r="C3599" s="6">
        <v>1</v>
      </c>
      <c r="D3599" s="6">
        <v>1</v>
      </c>
      <c r="E3599" s="46" t="str">
        <f t="shared" si="172"/>
        <v/>
      </c>
      <c r="F3599" s="81" t="str">
        <f>IF(E3599="기사임",(COUNTIF($B$2:B3599,B3599)-COUNTIFS($B$2:B3598,B3599,$E$2:E3598,"")),"")</f>
        <v/>
      </c>
      <c r="G3599" s="46" t="str">
        <f>IF(F3599=1,COUNTIF($F$1:F3599,1),"")</f>
        <v/>
      </c>
      <c r="H3599" s="46">
        <f t="shared" si="173"/>
        <v>0</v>
      </c>
      <c r="I3599" s="46" t="b">
        <f t="shared" si="171"/>
        <v>0</v>
      </c>
      <c r="J3599" s="46" t="str">
        <f>IF(I3599=FALSE,"",B3599&amp;"@"&amp;COUNTIFS($B$2:B3599,B3599,$I$2:I3599,TRUE))</f>
        <v/>
      </c>
    </row>
    <row r="3600" spans="1:10">
      <c r="A3600" s="6" t="s">
        <v>2052</v>
      </c>
      <c r="B3600" s="6" t="s">
        <v>688</v>
      </c>
      <c r="C3600" s="6">
        <v>1</v>
      </c>
      <c r="D3600" s="6">
        <v>1</v>
      </c>
      <c r="E3600" s="46" t="str">
        <f t="shared" si="172"/>
        <v/>
      </c>
      <c r="F3600" s="81" t="str">
        <f>IF(E3600="기사임",(COUNTIF($B$2:B3600,B3600)-COUNTIFS($B$2:B3599,B3600,$E$2:E3599,"")),"")</f>
        <v/>
      </c>
      <c r="G3600" s="46" t="str">
        <f>IF(F3600=1,COUNTIF($F$1:F3600,1),"")</f>
        <v/>
      </c>
      <c r="H3600" s="46">
        <f t="shared" si="173"/>
        <v>0</v>
      </c>
      <c r="I3600" s="46" t="b">
        <f t="shared" si="171"/>
        <v>0</v>
      </c>
      <c r="J3600" s="46" t="str">
        <f>IF(I3600=FALSE,"",B3600&amp;"@"&amp;COUNTIFS($B$2:B3600,B3600,$I$2:I3600,TRUE))</f>
        <v/>
      </c>
    </row>
    <row r="3601" spans="1:10">
      <c r="A3601" s="6" t="s">
        <v>2052</v>
      </c>
      <c r="B3601" s="6" t="s">
        <v>676</v>
      </c>
      <c r="C3601" s="6">
        <v>1</v>
      </c>
      <c r="D3601" s="6">
        <v>1</v>
      </c>
      <c r="E3601" s="46" t="str">
        <f t="shared" si="172"/>
        <v/>
      </c>
      <c r="F3601" s="81" t="str">
        <f>IF(E3601="기사임",(COUNTIF($B$2:B3601,B3601)-COUNTIFS($B$2:B3600,B3601,$E$2:E3600,"")),"")</f>
        <v/>
      </c>
      <c r="G3601" s="46" t="str">
        <f>IF(F3601=1,COUNTIF($F$1:F3601,1),"")</f>
        <v/>
      </c>
      <c r="H3601" s="46">
        <f t="shared" si="173"/>
        <v>0</v>
      </c>
      <c r="I3601" s="46" t="b">
        <f t="shared" si="171"/>
        <v>0</v>
      </c>
      <c r="J3601" s="46" t="str">
        <f>IF(I3601=FALSE,"",B3601&amp;"@"&amp;COUNTIFS($B$2:B3601,B3601,$I$2:I3601,TRUE))</f>
        <v/>
      </c>
    </row>
    <row r="3602" spans="1:10">
      <c r="A3602" s="6" t="s">
        <v>2040</v>
      </c>
      <c r="B3602" s="6" t="s">
        <v>675</v>
      </c>
      <c r="C3602" s="6">
        <v>1</v>
      </c>
      <c r="D3602" s="6">
        <v>1</v>
      </c>
      <c r="E3602" s="46" t="str">
        <f t="shared" si="172"/>
        <v/>
      </c>
      <c r="F3602" s="81" t="str">
        <f>IF(E3602="기사임",(COUNTIF($B$2:B3602,B3602)-COUNTIFS($B$2:B3601,B3602,$E$2:E3601,"")),"")</f>
        <v/>
      </c>
      <c r="G3602" s="46" t="str">
        <f>IF(F3602=1,COUNTIF($F$1:F3602,1),"")</f>
        <v/>
      </c>
      <c r="H3602" s="46">
        <f t="shared" si="173"/>
        <v>1</v>
      </c>
      <c r="I3602" s="46" t="b">
        <f t="shared" si="171"/>
        <v>0</v>
      </c>
      <c r="J3602" s="46" t="str">
        <f>IF(I3602=FALSE,"",B3602&amp;"@"&amp;COUNTIFS($B$2:B3602,B3602,$I$2:I3602,TRUE))</f>
        <v/>
      </c>
    </row>
    <row r="3603" spans="1:10">
      <c r="A3603" s="6" t="s">
        <v>2475</v>
      </c>
      <c r="B3603" s="6" t="s">
        <v>1789</v>
      </c>
      <c r="C3603" s="6">
        <v>1</v>
      </c>
      <c r="D3603" s="6">
        <v>1</v>
      </c>
      <c r="E3603" s="46" t="str">
        <f t="shared" si="172"/>
        <v/>
      </c>
      <c r="F3603" s="81" t="str">
        <f>IF(E3603="기사임",(COUNTIF($B$2:B3603,B3603)-COUNTIFS($B$2:B3602,B3603,$E$2:E3602,"")),"")</f>
        <v/>
      </c>
      <c r="G3603" s="46" t="str">
        <f>IF(F3603=1,COUNTIF($F$1:F3603,1),"")</f>
        <v/>
      </c>
      <c r="H3603" s="46">
        <f t="shared" si="173"/>
        <v>0</v>
      </c>
      <c r="I3603" s="46" t="b">
        <f t="shared" si="171"/>
        <v>0</v>
      </c>
      <c r="J3603" s="46" t="str">
        <f>IF(I3603=FALSE,"",B3603&amp;"@"&amp;COUNTIFS($B$2:B3603,B3603,$I$2:I3603,TRUE))</f>
        <v/>
      </c>
    </row>
    <row r="3604" spans="1:10">
      <c r="A3604" s="6" t="s">
        <v>1205</v>
      </c>
      <c r="B3604" s="6" t="s">
        <v>700</v>
      </c>
      <c r="C3604" s="6">
        <v>1</v>
      </c>
      <c r="D3604" s="6">
        <v>1</v>
      </c>
      <c r="E3604" s="46" t="str">
        <f t="shared" si="172"/>
        <v/>
      </c>
      <c r="F3604" s="81" t="str">
        <f>IF(E3604="기사임",(COUNTIF($B$2:B3604,B3604)-COUNTIFS($B$2:B3603,B3604,$E$2:E3603,"")),"")</f>
        <v/>
      </c>
      <c r="G3604" s="46" t="str">
        <f>IF(F3604=1,COUNTIF($F$1:F3604,1),"")</f>
        <v/>
      </c>
      <c r="H3604" s="46">
        <f t="shared" si="173"/>
        <v>0</v>
      </c>
      <c r="I3604" s="46" t="b">
        <f t="shared" si="171"/>
        <v>0</v>
      </c>
      <c r="J3604" s="46" t="str">
        <f>IF(I3604=FALSE,"",B3604&amp;"@"&amp;COUNTIFS($B$2:B3604,B3604,$I$2:I3604,TRUE))</f>
        <v/>
      </c>
    </row>
    <row r="3605" spans="1:10">
      <c r="A3605" s="6" t="s">
        <v>1205</v>
      </c>
      <c r="B3605" s="6" t="s">
        <v>708</v>
      </c>
      <c r="C3605" s="6">
        <v>1</v>
      </c>
      <c r="D3605" s="6">
        <v>1</v>
      </c>
      <c r="E3605" s="46" t="str">
        <f t="shared" si="172"/>
        <v/>
      </c>
      <c r="F3605" s="81" t="str">
        <f>IF(E3605="기사임",(COUNTIF($B$2:B3605,B3605)-COUNTIFS($B$2:B3604,B3605,$E$2:E3604,"")),"")</f>
        <v/>
      </c>
      <c r="G3605" s="46" t="str">
        <f>IF(F3605=1,COUNTIF($F$1:F3605,1),"")</f>
        <v/>
      </c>
      <c r="H3605" s="46">
        <f t="shared" si="173"/>
        <v>0</v>
      </c>
      <c r="I3605" s="46" t="b">
        <f t="shared" si="171"/>
        <v>0</v>
      </c>
      <c r="J3605" s="46" t="str">
        <f>IF(I3605=FALSE,"",B3605&amp;"@"&amp;COUNTIFS($B$2:B3605,B3605,$I$2:I3605,TRUE))</f>
        <v/>
      </c>
    </row>
    <row r="3606" spans="1:10">
      <c r="A3606" s="6" t="s">
        <v>2476</v>
      </c>
      <c r="B3606" s="6" t="s">
        <v>1636</v>
      </c>
      <c r="C3606" s="6">
        <v>1</v>
      </c>
      <c r="D3606" s="6">
        <v>1</v>
      </c>
      <c r="E3606" s="46" t="str">
        <f t="shared" si="172"/>
        <v/>
      </c>
      <c r="F3606" s="81" t="str">
        <f>IF(E3606="기사임",(COUNTIF($B$2:B3606,B3606)-COUNTIFS($B$2:B3605,B3606,$E$2:E3605,"")),"")</f>
        <v/>
      </c>
      <c r="G3606" s="46" t="str">
        <f>IF(F3606=1,COUNTIF($F$1:F3606,1),"")</f>
        <v/>
      </c>
      <c r="H3606" s="46">
        <f t="shared" si="173"/>
        <v>0</v>
      </c>
      <c r="I3606" s="46" t="b">
        <f t="shared" si="171"/>
        <v>0</v>
      </c>
      <c r="J3606" s="46" t="str">
        <f>IF(I3606=FALSE,"",B3606&amp;"@"&amp;COUNTIFS($B$2:B3606,B3606,$I$2:I3606,TRUE))</f>
        <v/>
      </c>
    </row>
    <row r="3607" spans="1:10">
      <c r="A3607" s="6" t="s">
        <v>2477</v>
      </c>
      <c r="B3607" s="6" t="s">
        <v>688</v>
      </c>
      <c r="C3607" s="6">
        <v>1</v>
      </c>
      <c r="D3607" s="6">
        <v>1</v>
      </c>
      <c r="E3607" s="46" t="str">
        <f t="shared" si="172"/>
        <v/>
      </c>
      <c r="F3607" s="81" t="str">
        <f>IF(E3607="기사임",(COUNTIF($B$2:B3607,B3607)-COUNTIFS($B$2:B3606,B3607,$E$2:E3606,"")),"")</f>
        <v/>
      </c>
      <c r="G3607" s="46" t="str">
        <f>IF(F3607=1,COUNTIF($F$1:F3607,1),"")</f>
        <v/>
      </c>
      <c r="H3607" s="46">
        <f t="shared" si="173"/>
        <v>0</v>
      </c>
      <c r="I3607" s="46" t="b">
        <f t="shared" si="171"/>
        <v>0</v>
      </c>
      <c r="J3607" s="46" t="str">
        <f>IF(I3607=FALSE,"",B3607&amp;"@"&amp;COUNTIFS($B$2:B3607,B3607,$I$2:I3607,TRUE))</f>
        <v/>
      </c>
    </row>
    <row r="3608" spans="1:10">
      <c r="A3608" s="6" t="s">
        <v>538</v>
      </c>
      <c r="B3608" s="6" t="s">
        <v>677</v>
      </c>
      <c r="C3608" s="6">
        <v>1</v>
      </c>
      <c r="D3608" s="6">
        <v>1</v>
      </c>
      <c r="E3608" s="46" t="str">
        <f t="shared" si="172"/>
        <v/>
      </c>
      <c r="F3608" s="81" t="str">
        <f>IF(E3608="기사임",(COUNTIF($B$2:B3608,B3608)-COUNTIFS($B$2:B3607,B3608,$E$2:E3607,"")),"")</f>
        <v/>
      </c>
      <c r="G3608" s="46" t="str">
        <f>IF(F3608=1,COUNTIF($F$1:F3608,1),"")</f>
        <v/>
      </c>
      <c r="H3608" s="46">
        <f t="shared" si="173"/>
        <v>0</v>
      </c>
      <c r="I3608" s="46" t="b">
        <f t="shared" si="171"/>
        <v>0</v>
      </c>
      <c r="J3608" s="46" t="str">
        <f>IF(I3608=FALSE,"",B3608&amp;"@"&amp;COUNTIFS($B$2:B3608,B3608,$I$2:I3608,TRUE))</f>
        <v/>
      </c>
    </row>
    <row r="3609" spans="1:10">
      <c r="A3609" s="6" t="s">
        <v>538</v>
      </c>
      <c r="B3609" s="6" t="s">
        <v>697</v>
      </c>
      <c r="C3609" s="6">
        <v>1</v>
      </c>
      <c r="D3609" s="6">
        <v>1</v>
      </c>
      <c r="E3609" s="46" t="str">
        <f t="shared" si="172"/>
        <v/>
      </c>
      <c r="F3609" s="81" t="str">
        <f>IF(E3609="기사임",(COUNTIF($B$2:B3609,B3609)-COUNTIFS($B$2:B3608,B3609,$E$2:E3608,"")),"")</f>
        <v/>
      </c>
      <c r="G3609" s="46" t="str">
        <f>IF(F3609=1,COUNTIF($F$1:F3609,1),"")</f>
        <v/>
      </c>
      <c r="H3609" s="46">
        <f t="shared" si="173"/>
        <v>0</v>
      </c>
      <c r="I3609" s="46" t="b">
        <f t="shared" si="171"/>
        <v>0</v>
      </c>
      <c r="J3609" s="46" t="str">
        <f>IF(I3609=FALSE,"",B3609&amp;"@"&amp;COUNTIFS($B$2:B3609,B3609,$I$2:I3609,TRUE))</f>
        <v/>
      </c>
    </row>
    <row r="3610" spans="1:10">
      <c r="A3610" s="6" t="s">
        <v>563</v>
      </c>
      <c r="B3610" s="6" t="s">
        <v>721</v>
      </c>
      <c r="C3610" s="6">
        <v>1</v>
      </c>
      <c r="D3610" s="6">
        <v>1</v>
      </c>
      <c r="E3610" s="46" t="str">
        <f t="shared" si="172"/>
        <v/>
      </c>
      <c r="F3610" s="81" t="str">
        <f>IF(E3610="기사임",(COUNTIF($B$2:B3610,B3610)-COUNTIFS($B$2:B3609,B3610,$E$2:E3609,"")),"")</f>
        <v/>
      </c>
      <c r="G3610" s="46" t="str">
        <f>IF(F3610=1,COUNTIF($F$1:F3610,1),"")</f>
        <v/>
      </c>
      <c r="H3610" s="46">
        <f t="shared" si="173"/>
        <v>0</v>
      </c>
      <c r="I3610" s="46" t="b">
        <f t="shared" si="171"/>
        <v>0</v>
      </c>
      <c r="J3610" s="46" t="str">
        <f>IF(I3610=FALSE,"",B3610&amp;"@"&amp;COUNTIFS($B$2:B3610,B3610,$I$2:I3610,TRUE))</f>
        <v/>
      </c>
    </row>
    <row r="3611" spans="1:10">
      <c r="A3611" s="6" t="s">
        <v>563</v>
      </c>
      <c r="B3611" s="6" t="s">
        <v>677</v>
      </c>
      <c r="C3611" s="6">
        <v>1</v>
      </c>
      <c r="D3611" s="6">
        <v>1</v>
      </c>
      <c r="E3611" s="46" t="str">
        <f t="shared" si="172"/>
        <v/>
      </c>
      <c r="F3611" s="81" t="str">
        <f>IF(E3611="기사임",(COUNTIF($B$2:B3611,B3611)-COUNTIFS($B$2:B3610,B3611,$E$2:E3610,"")),"")</f>
        <v/>
      </c>
      <c r="G3611" s="46" t="str">
        <f>IF(F3611=1,COUNTIF($F$1:F3611,1),"")</f>
        <v/>
      </c>
      <c r="H3611" s="46">
        <f t="shared" si="173"/>
        <v>0</v>
      </c>
      <c r="I3611" s="46" t="b">
        <f t="shared" si="171"/>
        <v>0</v>
      </c>
      <c r="J3611" s="46" t="str">
        <f>IF(I3611=FALSE,"",B3611&amp;"@"&amp;COUNTIFS($B$2:B3611,B3611,$I$2:I3611,TRUE))</f>
        <v/>
      </c>
    </row>
    <row r="3612" spans="1:10">
      <c r="A3612" s="6" t="s">
        <v>1980</v>
      </c>
      <c r="B3612" s="6" t="s">
        <v>690</v>
      </c>
      <c r="C3612" s="6">
        <v>1</v>
      </c>
      <c r="D3612" s="6">
        <v>1</v>
      </c>
      <c r="E3612" s="46" t="str">
        <f t="shared" si="172"/>
        <v/>
      </c>
      <c r="F3612" s="81" t="str">
        <f>IF(E3612="기사임",(COUNTIF($B$2:B3612,B3612)-COUNTIFS($B$2:B3611,B3612,$E$2:E3611,"")),"")</f>
        <v/>
      </c>
      <c r="G3612" s="46" t="str">
        <f>IF(F3612=1,COUNTIF($F$1:F3612,1),"")</f>
        <v/>
      </c>
      <c r="H3612" s="46">
        <f t="shared" si="173"/>
        <v>0</v>
      </c>
      <c r="I3612" s="46" t="b">
        <f t="shared" si="171"/>
        <v>0</v>
      </c>
      <c r="J3612" s="46" t="str">
        <f>IF(I3612=FALSE,"",B3612&amp;"@"&amp;COUNTIFS($B$2:B3612,B3612,$I$2:I3612,TRUE))</f>
        <v/>
      </c>
    </row>
    <row r="3613" spans="1:10">
      <c r="A3613" s="6" t="s">
        <v>1454</v>
      </c>
      <c r="B3613" s="6" t="s">
        <v>675</v>
      </c>
      <c r="C3613" s="6">
        <v>1</v>
      </c>
      <c r="D3613" s="6">
        <v>1</v>
      </c>
      <c r="E3613" s="46" t="str">
        <f t="shared" si="172"/>
        <v/>
      </c>
      <c r="F3613" s="81" t="str">
        <f>IF(E3613="기사임",(COUNTIF($B$2:B3613,B3613)-COUNTIFS($B$2:B3612,B3613,$E$2:E3612,"")),"")</f>
        <v/>
      </c>
      <c r="G3613" s="46" t="str">
        <f>IF(F3613=1,COUNTIF($F$1:F3613,1),"")</f>
        <v/>
      </c>
      <c r="H3613" s="46">
        <f t="shared" si="173"/>
        <v>1</v>
      </c>
      <c r="I3613" s="46" t="b">
        <f t="shared" si="171"/>
        <v>0</v>
      </c>
      <c r="J3613" s="46" t="str">
        <f>IF(I3613=FALSE,"",B3613&amp;"@"&amp;COUNTIFS($B$2:B3613,B3613,$I$2:I3613,TRUE))</f>
        <v/>
      </c>
    </row>
    <row r="3614" spans="1:10">
      <c r="A3614" s="6" t="s">
        <v>2478</v>
      </c>
      <c r="B3614" s="6" t="s">
        <v>684</v>
      </c>
      <c r="C3614" s="6">
        <v>1</v>
      </c>
      <c r="D3614" s="6">
        <v>1</v>
      </c>
      <c r="E3614" s="46" t="str">
        <f t="shared" si="172"/>
        <v/>
      </c>
      <c r="F3614" s="81" t="str">
        <f>IF(E3614="기사임",(COUNTIF($B$2:B3614,B3614)-COUNTIFS($B$2:B3613,B3614,$E$2:E3613,"")),"")</f>
        <v/>
      </c>
      <c r="G3614" s="46" t="str">
        <f>IF(F3614=1,COUNTIF($F$1:F3614,1),"")</f>
        <v/>
      </c>
      <c r="H3614" s="46">
        <f t="shared" si="173"/>
        <v>1</v>
      </c>
      <c r="I3614" s="46" t="b">
        <f t="shared" si="171"/>
        <v>0</v>
      </c>
      <c r="J3614" s="46" t="str">
        <f>IF(I3614=FALSE,"",B3614&amp;"@"&amp;COUNTIFS($B$2:B3614,B3614,$I$2:I3614,TRUE))</f>
        <v/>
      </c>
    </row>
    <row r="3615" spans="1:10">
      <c r="A3615" s="6" t="s">
        <v>2053</v>
      </c>
      <c r="B3615" s="6" t="s">
        <v>676</v>
      </c>
      <c r="C3615" s="6">
        <v>1</v>
      </c>
      <c r="D3615" s="6">
        <v>1</v>
      </c>
      <c r="E3615" s="46" t="str">
        <f t="shared" si="172"/>
        <v/>
      </c>
      <c r="F3615" s="81" t="str">
        <f>IF(E3615="기사임",(COUNTIF($B$2:B3615,B3615)-COUNTIFS($B$2:B3614,B3615,$E$2:E3614,"")),"")</f>
        <v/>
      </c>
      <c r="G3615" s="46" t="str">
        <f>IF(F3615=1,COUNTIF($F$1:F3615,1),"")</f>
        <v/>
      </c>
      <c r="H3615" s="46">
        <f t="shared" si="173"/>
        <v>0</v>
      </c>
      <c r="I3615" s="46" t="b">
        <f t="shared" si="171"/>
        <v>0</v>
      </c>
      <c r="J3615" s="46" t="str">
        <f>IF(I3615=FALSE,"",B3615&amp;"@"&amp;COUNTIFS($B$2:B3615,B3615,$I$2:I3615,TRUE))</f>
        <v/>
      </c>
    </row>
    <row r="3616" spans="1:10">
      <c r="A3616" s="6" t="s">
        <v>586</v>
      </c>
      <c r="B3616" s="6" t="s">
        <v>683</v>
      </c>
      <c r="C3616" s="6">
        <v>1</v>
      </c>
      <c r="D3616" s="6">
        <v>1</v>
      </c>
      <c r="E3616" s="46" t="str">
        <f t="shared" si="172"/>
        <v/>
      </c>
      <c r="F3616" s="81" t="str">
        <f>IF(E3616="기사임",(COUNTIF($B$2:B3616,B3616)-COUNTIFS($B$2:B3615,B3616,$E$2:E3615,"")),"")</f>
        <v/>
      </c>
      <c r="G3616" s="46" t="str">
        <f>IF(F3616=1,COUNTIF($F$1:F3616,1),"")</f>
        <v/>
      </c>
      <c r="H3616" s="46">
        <f t="shared" si="173"/>
        <v>0</v>
      </c>
      <c r="I3616" s="46" t="b">
        <f t="shared" si="171"/>
        <v>0</v>
      </c>
      <c r="J3616" s="46" t="str">
        <f>IF(I3616=FALSE,"",B3616&amp;"@"&amp;COUNTIFS($B$2:B3616,B3616,$I$2:I3616,TRUE))</f>
        <v/>
      </c>
    </row>
    <row r="3617" spans="1:10">
      <c r="A3617" s="6" t="s">
        <v>586</v>
      </c>
      <c r="B3617" s="6" t="s">
        <v>688</v>
      </c>
      <c r="C3617" s="6">
        <v>1</v>
      </c>
      <c r="D3617" s="6">
        <v>1</v>
      </c>
      <c r="E3617" s="46" t="str">
        <f t="shared" si="172"/>
        <v/>
      </c>
      <c r="F3617" s="81" t="str">
        <f>IF(E3617="기사임",(COUNTIF($B$2:B3617,B3617)-COUNTIFS($B$2:B3616,B3617,$E$2:E3616,"")),"")</f>
        <v/>
      </c>
      <c r="G3617" s="46" t="str">
        <f>IF(F3617=1,COUNTIF($F$1:F3617,1),"")</f>
        <v/>
      </c>
      <c r="H3617" s="46">
        <f t="shared" si="173"/>
        <v>0</v>
      </c>
      <c r="I3617" s="46" t="b">
        <f t="shared" si="171"/>
        <v>0</v>
      </c>
      <c r="J3617" s="46" t="str">
        <f>IF(I3617=FALSE,"",B3617&amp;"@"&amp;COUNTIFS($B$2:B3617,B3617,$I$2:I3617,TRUE))</f>
        <v/>
      </c>
    </row>
    <row r="3618" spans="1:10">
      <c r="A3618" s="6" t="s">
        <v>2479</v>
      </c>
      <c r="B3618" s="6" t="s">
        <v>687</v>
      </c>
      <c r="C3618" s="6">
        <v>1</v>
      </c>
      <c r="D3618" s="6">
        <v>1</v>
      </c>
      <c r="E3618" s="46" t="str">
        <f t="shared" si="172"/>
        <v/>
      </c>
      <c r="F3618" s="81" t="str">
        <f>IF(E3618="기사임",(COUNTIF($B$2:B3618,B3618)-COUNTIFS($B$2:B3617,B3618,$E$2:E3617,"")),"")</f>
        <v/>
      </c>
      <c r="G3618" s="46" t="str">
        <f>IF(F3618=1,COUNTIF($F$1:F3618,1),"")</f>
        <v/>
      </c>
      <c r="H3618" s="46">
        <f t="shared" si="173"/>
        <v>0</v>
      </c>
      <c r="I3618" s="46" t="b">
        <f t="shared" si="171"/>
        <v>0</v>
      </c>
      <c r="J3618" s="46" t="str">
        <f>IF(I3618=FALSE,"",B3618&amp;"@"&amp;COUNTIFS($B$2:B3618,B3618,$I$2:I3618,TRUE))</f>
        <v/>
      </c>
    </row>
    <row r="3619" spans="1:10">
      <c r="A3619" s="6" t="s">
        <v>2316</v>
      </c>
      <c r="B3619" s="6" t="s">
        <v>688</v>
      </c>
      <c r="C3619" s="6">
        <v>1</v>
      </c>
      <c r="D3619" s="6">
        <v>2</v>
      </c>
      <c r="E3619" s="46" t="str">
        <f t="shared" si="172"/>
        <v/>
      </c>
      <c r="F3619" s="81" t="str">
        <f>IF(E3619="기사임",(COUNTIF($B$2:B3619,B3619)-COUNTIFS($B$2:B3618,B3619,$E$2:E3618,"")),"")</f>
        <v/>
      </c>
      <c r="G3619" s="46" t="str">
        <f>IF(F3619=1,COUNTIF($F$1:F3619,1),"")</f>
        <v/>
      </c>
      <c r="H3619" s="46">
        <f t="shared" si="173"/>
        <v>0</v>
      </c>
      <c r="I3619" s="46" t="b">
        <f t="shared" si="171"/>
        <v>0</v>
      </c>
      <c r="J3619" s="46" t="str">
        <f>IF(I3619=FALSE,"",B3619&amp;"@"&amp;COUNTIFS($B$2:B3619,B3619,$I$2:I3619,TRUE))</f>
        <v/>
      </c>
    </row>
    <row r="3620" spans="1:10">
      <c r="A3620" s="6" t="s">
        <v>2316</v>
      </c>
      <c r="B3620" s="6" t="s">
        <v>675</v>
      </c>
      <c r="C3620" s="6">
        <v>1</v>
      </c>
      <c r="D3620" s="6">
        <v>1</v>
      </c>
      <c r="E3620" s="46" t="str">
        <f t="shared" si="172"/>
        <v/>
      </c>
      <c r="F3620" s="81" t="str">
        <f>IF(E3620="기사임",(COUNTIF($B$2:B3620,B3620)-COUNTIFS($B$2:B3619,B3620,$E$2:E3619,"")),"")</f>
        <v/>
      </c>
      <c r="G3620" s="46" t="str">
        <f>IF(F3620=1,COUNTIF($F$1:F3620,1),"")</f>
        <v/>
      </c>
      <c r="H3620" s="46">
        <f t="shared" si="173"/>
        <v>1</v>
      </c>
      <c r="I3620" s="46" t="b">
        <f t="shared" si="171"/>
        <v>0</v>
      </c>
      <c r="J3620" s="46" t="str">
        <f>IF(I3620=FALSE,"",B3620&amp;"@"&amp;COUNTIFS($B$2:B3620,B3620,$I$2:I3620,TRUE))</f>
        <v/>
      </c>
    </row>
    <row r="3621" spans="1:10">
      <c r="A3621" s="6" t="s">
        <v>2316</v>
      </c>
      <c r="B3621" s="6" t="s">
        <v>676</v>
      </c>
      <c r="C3621" s="6">
        <v>1</v>
      </c>
      <c r="D3621" s="6">
        <v>1</v>
      </c>
      <c r="E3621" s="46" t="str">
        <f t="shared" si="172"/>
        <v/>
      </c>
      <c r="F3621" s="81" t="str">
        <f>IF(E3621="기사임",(COUNTIF($B$2:B3621,B3621)-COUNTIFS($B$2:B3620,B3621,$E$2:E3620,"")),"")</f>
        <v/>
      </c>
      <c r="G3621" s="46" t="str">
        <f>IF(F3621=1,COUNTIF($F$1:F3621,1),"")</f>
        <v/>
      </c>
      <c r="H3621" s="46">
        <f t="shared" si="173"/>
        <v>0</v>
      </c>
      <c r="I3621" s="46" t="b">
        <f t="shared" si="171"/>
        <v>0</v>
      </c>
      <c r="J3621" s="46" t="str">
        <f>IF(I3621=FALSE,"",B3621&amp;"@"&amp;COUNTIFS($B$2:B3621,B3621,$I$2:I3621,TRUE))</f>
        <v/>
      </c>
    </row>
    <row r="3622" spans="1:10">
      <c r="A3622" s="6" t="s">
        <v>2480</v>
      </c>
      <c r="B3622" s="6" t="s">
        <v>677</v>
      </c>
      <c r="C3622" s="6">
        <v>1</v>
      </c>
      <c r="D3622" s="6">
        <v>1</v>
      </c>
      <c r="E3622" s="46" t="str">
        <f t="shared" si="172"/>
        <v/>
      </c>
      <c r="F3622" s="81" t="str">
        <f>IF(E3622="기사임",(COUNTIF($B$2:B3622,B3622)-COUNTIFS($B$2:B3621,B3622,$E$2:E3621,"")),"")</f>
        <v/>
      </c>
      <c r="G3622" s="46" t="str">
        <f>IF(F3622=1,COUNTIF($F$1:F3622,1),"")</f>
        <v/>
      </c>
      <c r="H3622" s="46">
        <f t="shared" si="173"/>
        <v>0</v>
      </c>
      <c r="I3622" s="46" t="b">
        <f t="shared" si="171"/>
        <v>0</v>
      </c>
      <c r="J3622" s="46" t="str">
        <f>IF(I3622=FALSE,"",B3622&amp;"@"&amp;COUNTIFS($B$2:B3622,B3622,$I$2:I3622,TRUE))</f>
        <v/>
      </c>
    </row>
    <row r="3623" spans="1:10">
      <c r="A3623" s="6" t="s">
        <v>2253</v>
      </c>
      <c r="B3623" s="6" t="s">
        <v>677</v>
      </c>
      <c r="C3623" s="6">
        <v>1</v>
      </c>
      <c r="D3623" s="6">
        <v>1</v>
      </c>
      <c r="E3623" s="46" t="str">
        <f t="shared" si="172"/>
        <v/>
      </c>
      <c r="F3623" s="81" t="str">
        <f>IF(E3623="기사임",(COUNTIF($B$2:B3623,B3623)-COUNTIFS($B$2:B3622,B3623,$E$2:E3622,"")),"")</f>
        <v/>
      </c>
      <c r="G3623" s="46" t="str">
        <f>IF(F3623=1,COUNTIF($F$1:F3623,1),"")</f>
        <v/>
      </c>
      <c r="H3623" s="46">
        <f t="shared" si="173"/>
        <v>0</v>
      </c>
      <c r="I3623" s="46" t="b">
        <f t="shared" si="171"/>
        <v>0</v>
      </c>
      <c r="J3623" s="46" t="str">
        <f>IF(I3623=FALSE,"",B3623&amp;"@"&amp;COUNTIFS($B$2:B3623,B3623,$I$2:I3623,TRUE))</f>
        <v/>
      </c>
    </row>
    <row r="3624" spans="1:10">
      <c r="A3624" s="6" t="s">
        <v>2481</v>
      </c>
      <c r="B3624" s="6" t="s">
        <v>688</v>
      </c>
      <c r="C3624" s="6">
        <v>1</v>
      </c>
      <c r="D3624" s="6">
        <v>1</v>
      </c>
      <c r="E3624" s="46" t="str">
        <f t="shared" si="172"/>
        <v/>
      </c>
      <c r="F3624" s="81" t="str">
        <f>IF(E3624="기사임",(COUNTIF($B$2:B3624,B3624)-COUNTIFS($B$2:B3623,B3624,$E$2:E3623,"")),"")</f>
        <v/>
      </c>
      <c r="G3624" s="46" t="str">
        <f>IF(F3624=1,COUNTIF($F$1:F3624,1),"")</f>
        <v/>
      </c>
      <c r="H3624" s="46">
        <f t="shared" si="173"/>
        <v>0</v>
      </c>
      <c r="I3624" s="46" t="b">
        <f t="shared" si="171"/>
        <v>0</v>
      </c>
      <c r="J3624" s="46" t="str">
        <f>IF(I3624=FALSE,"",B3624&amp;"@"&amp;COUNTIFS($B$2:B3624,B3624,$I$2:I3624,TRUE))</f>
        <v/>
      </c>
    </row>
    <row r="3625" spans="1:10">
      <c r="A3625" s="6" t="s">
        <v>2222</v>
      </c>
      <c r="B3625" s="6" t="s">
        <v>676</v>
      </c>
      <c r="C3625" s="6">
        <v>1</v>
      </c>
      <c r="D3625" s="6">
        <v>1</v>
      </c>
      <c r="E3625" s="46" t="str">
        <f t="shared" si="172"/>
        <v/>
      </c>
      <c r="F3625" s="81" t="str">
        <f>IF(E3625="기사임",(COUNTIF($B$2:B3625,B3625)-COUNTIFS($B$2:B3624,B3625,$E$2:E3624,"")),"")</f>
        <v/>
      </c>
      <c r="G3625" s="46" t="str">
        <f>IF(F3625=1,COUNTIF($F$1:F3625,1),"")</f>
        <v/>
      </c>
      <c r="H3625" s="46">
        <f t="shared" si="173"/>
        <v>0</v>
      </c>
      <c r="I3625" s="46" t="b">
        <f t="shared" ref="I3625:I3688" si="174">AND(H3625=1,F3625&gt;=1,F3625&lt;&gt;"")</f>
        <v>0</v>
      </c>
      <c r="J3625" s="46" t="str">
        <f>IF(I3625=FALSE,"",B3625&amp;"@"&amp;COUNTIFS($B$2:B3625,B3625,$I$2:I3625,TRUE))</f>
        <v/>
      </c>
    </row>
    <row r="3626" spans="1:10">
      <c r="A3626" s="6" t="s">
        <v>1445</v>
      </c>
      <c r="B3626" s="6" t="s">
        <v>676</v>
      </c>
      <c r="C3626" s="6">
        <v>1</v>
      </c>
      <c r="D3626" s="6">
        <v>1</v>
      </c>
      <c r="E3626" s="46" t="str">
        <f t="shared" si="172"/>
        <v/>
      </c>
      <c r="F3626" s="81" t="str">
        <f>IF(E3626="기사임",(COUNTIF($B$2:B3626,B3626)-COUNTIFS($B$2:B3625,B3626,$E$2:E3625,"")),"")</f>
        <v/>
      </c>
      <c r="G3626" s="46" t="str">
        <f>IF(F3626=1,COUNTIF($F$1:F3626,1),"")</f>
        <v/>
      </c>
      <c r="H3626" s="46">
        <f t="shared" si="173"/>
        <v>0</v>
      </c>
      <c r="I3626" s="46" t="b">
        <f t="shared" si="174"/>
        <v>0</v>
      </c>
      <c r="J3626" s="46" t="str">
        <f>IF(I3626=FALSE,"",B3626&amp;"@"&amp;COUNTIFS($B$2:B3626,B3626,$I$2:I3626,TRUE))</f>
        <v/>
      </c>
    </row>
    <row r="3627" spans="1:10">
      <c r="A3627" s="6" t="s">
        <v>2187</v>
      </c>
      <c r="B3627" s="6" t="s">
        <v>676</v>
      </c>
      <c r="C3627" s="6">
        <v>1</v>
      </c>
      <c r="D3627" s="6">
        <v>1</v>
      </c>
      <c r="E3627" s="46" t="str">
        <f t="shared" si="172"/>
        <v/>
      </c>
      <c r="F3627" s="81" t="str">
        <f>IF(E3627="기사임",(COUNTIF($B$2:B3627,B3627)-COUNTIFS($B$2:B3626,B3627,$E$2:E3626,"")),"")</f>
        <v/>
      </c>
      <c r="G3627" s="46" t="str">
        <f>IF(F3627=1,COUNTIF($F$1:F3627,1),"")</f>
        <v/>
      </c>
      <c r="H3627" s="46">
        <f t="shared" si="173"/>
        <v>0</v>
      </c>
      <c r="I3627" s="46" t="b">
        <f t="shared" si="174"/>
        <v>0</v>
      </c>
      <c r="J3627" s="46" t="str">
        <f>IF(I3627=FALSE,"",B3627&amp;"@"&amp;COUNTIFS($B$2:B3627,B3627,$I$2:I3627,TRUE))</f>
        <v/>
      </c>
    </row>
    <row r="3628" spans="1:10">
      <c r="A3628" s="6" t="s">
        <v>2254</v>
      </c>
      <c r="B3628" s="6" t="s">
        <v>678</v>
      </c>
      <c r="C3628" s="6">
        <v>1</v>
      </c>
      <c r="D3628" s="6">
        <v>1</v>
      </c>
      <c r="E3628" s="46" t="str">
        <f t="shared" si="172"/>
        <v/>
      </c>
      <c r="F3628" s="81" t="str">
        <f>IF(E3628="기사임",(COUNTIF($B$2:B3628,B3628)-COUNTIFS($B$2:B3627,B3628,$E$2:E3627,"")),"")</f>
        <v/>
      </c>
      <c r="G3628" s="46" t="str">
        <f>IF(F3628=1,COUNTIF($F$1:F3628,1),"")</f>
        <v/>
      </c>
      <c r="H3628" s="46">
        <f t="shared" si="173"/>
        <v>0</v>
      </c>
      <c r="I3628" s="46" t="b">
        <f t="shared" si="174"/>
        <v>0</v>
      </c>
      <c r="J3628" s="46" t="str">
        <f>IF(I3628=FALSE,"",B3628&amp;"@"&amp;COUNTIFS($B$2:B3628,B3628,$I$2:I3628,TRUE))</f>
        <v/>
      </c>
    </row>
    <row r="3629" spans="1:10">
      <c r="A3629" s="6" t="s">
        <v>1446</v>
      </c>
      <c r="B3629" s="6" t="s">
        <v>689</v>
      </c>
      <c r="C3629" s="6">
        <v>1</v>
      </c>
      <c r="D3629" s="6">
        <v>1</v>
      </c>
      <c r="E3629" s="46" t="str">
        <f t="shared" si="172"/>
        <v/>
      </c>
      <c r="F3629" s="81" t="str">
        <f>IF(E3629="기사임",(COUNTIF($B$2:B3629,B3629)-COUNTIFS($B$2:B3628,B3629,$E$2:E3628,"")),"")</f>
        <v/>
      </c>
      <c r="G3629" s="46" t="str">
        <f>IF(F3629=1,COUNTIF($F$1:F3629,1),"")</f>
        <v/>
      </c>
      <c r="H3629" s="46">
        <f t="shared" si="173"/>
        <v>0</v>
      </c>
      <c r="I3629" s="46" t="b">
        <f t="shared" si="174"/>
        <v>0</v>
      </c>
      <c r="J3629" s="46" t="str">
        <f>IF(I3629=FALSE,"",B3629&amp;"@"&amp;COUNTIFS($B$2:B3629,B3629,$I$2:I3629,TRUE))</f>
        <v/>
      </c>
    </row>
    <row r="3630" spans="1:10">
      <c r="A3630" s="6" t="s">
        <v>1446</v>
      </c>
      <c r="B3630" s="6" t="s">
        <v>678</v>
      </c>
      <c r="C3630" s="6">
        <v>1</v>
      </c>
      <c r="D3630" s="6">
        <v>1</v>
      </c>
      <c r="E3630" s="46" t="str">
        <f t="shared" si="172"/>
        <v/>
      </c>
      <c r="F3630" s="81" t="str">
        <f>IF(E3630="기사임",(COUNTIF($B$2:B3630,B3630)-COUNTIFS($B$2:B3629,B3630,$E$2:E3629,"")),"")</f>
        <v/>
      </c>
      <c r="G3630" s="46" t="str">
        <f>IF(F3630=1,COUNTIF($F$1:F3630,1),"")</f>
        <v/>
      </c>
      <c r="H3630" s="46">
        <f t="shared" si="173"/>
        <v>0</v>
      </c>
      <c r="I3630" s="46" t="b">
        <f t="shared" si="174"/>
        <v>0</v>
      </c>
      <c r="J3630" s="46" t="str">
        <f>IF(I3630=FALSE,"",B3630&amp;"@"&amp;COUNTIFS($B$2:B3630,B3630,$I$2:I3630,TRUE))</f>
        <v/>
      </c>
    </row>
    <row r="3631" spans="1:10">
      <c r="A3631" s="6" t="s">
        <v>1446</v>
      </c>
      <c r="B3631" s="6" t="s">
        <v>716</v>
      </c>
      <c r="C3631" s="6">
        <v>1</v>
      </c>
      <c r="D3631" s="6">
        <v>1</v>
      </c>
      <c r="E3631" s="46" t="str">
        <f t="shared" si="172"/>
        <v/>
      </c>
      <c r="F3631" s="81" t="str">
        <f>IF(E3631="기사임",(COUNTIF($B$2:B3631,B3631)-COUNTIFS($B$2:B3630,B3631,$E$2:E3630,"")),"")</f>
        <v/>
      </c>
      <c r="G3631" s="46" t="str">
        <f>IF(F3631=1,COUNTIF($F$1:F3631,1),"")</f>
        <v/>
      </c>
      <c r="H3631" s="46">
        <f t="shared" si="173"/>
        <v>0</v>
      </c>
      <c r="I3631" s="46" t="b">
        <f t="shared" si="174"/>
        <v>0</v>
      </c>
      <c r="J3631" s="46" t="str">
        <f>IF(I3631=FALSE,"",B3631&amp;"@"&amp;COUNTIFS($B$2:B3631,B3631,$I$2:I3631,TRUE))</f>
        <v/>
      </c>
    </row>
    <row r="3632" spans="1:10">
      <c r="A3632" s="6" t="s">
        <v>1446</v>
      </c>
      <c r="B3632" s="6" t="s">
        <v>676</v>
      </c>
      <c r="C3632" s="6">
        <v>1</v>
      </c>
      <c r="D3632" s="6">
        <v>1</v>
      </c>
      <c r="E3632" s="46" t="str">
        <f t="shared" si="172"/>
        <v/>
      </c>
      <c r="F3632" s="81" t="str">
        <f>IF(E3632="기사임",(COUNTIF($B$2:B3632,B3632)-COUNTIFS($B$2:B3631,B3632,$E$2:E3631,"")),"")</f>
        <v/>
      </c>
      <c r="G3632" s="46" t="str">
        <f>IF(F3632=1,COUNTIF($F$1:F3632,1),"")</f>
        <v/>
      </c>
      <c r="H3632" s="46">
        <f t="shared" si="173"/>
        <v>0</v>
      </c>
      <c r="I3632" s="46" t="b">
        <f t="shared" si="174"/>
        <v>0</v>
      </c>
      <c r="J3632" s="46" t="str">
        <f>IF(I3632=FALSE,"",B3632&amp;"@"&amp;COUNTIFS($B$2:B3632,B3632,$I$2:I3632,TRUE))</f>
        <v/>
      </c>
    </row>
    <row r="3633" spans="1:10">
      <c r="A3633" s="6" t="s">
        <v>1261</v>
      </c>
      <c r="B3633" s="6" t="s">
        <v>686</v>
      </c>
      <c r="C3633" s="6">
        <v>1</v>
      </c>
      <c r="D3633" s="6">
        <v>1</v>
      </c>
      <c r="E3633" s="46" t="str">
        <f t="shared" si="172"/>
        <v/>
      </c>
      <c r="F3633" s="81" t="str">
        <f>IF(E3633="기사임",(COUNTIF($B$2:B3633,B3633)-COUNTIFS($B$2:B3632,B3633,$E$2:E3632,"")),"")</f>
        <v/>
      </c>
      <c r="G3633" s="46" t="str">
        <f>IF(F3633=1,COUNTIF($F$1:F3633,1),"")</f>
        <v/>
      </c>
      <c r="H3633" s="46">
        <f t="shared" si="173"/>
        <v>0</v>
      </c>
      <c r="I3633" s="46" t="b">
        <f t="shared" si="174"/>
        <v>0</v>
      </c>
      <c r="J3633" s="46" t="str">
        <f>IF(I3633=FALSE,"",B3633&amp;"@"&amp;COUNTIFS($B$2:B3633,B3633,$I$2:I3633,TRUE))</f>
        <v/>
      </c>
    </row>
    <row r="3634" spans="1:10">
      <c r="A3634" s="6" t="s">
        <v>2184</v>
      </c>
      <c r="B3634" s="6" t="s">
        <v>683</v>
      </c>
      <c r="C3634" s="6">
        <v>1</v>
      </c>
      <c r="D3634" s="6">
        <v>1</v>
      </c>
      <c r="E3634" s="46" t="str">
        <f t="shared" si="172"/>
        <v/>
      </c>
      <c r="F3634" s="81" t="str">
        <f>IF(E3634="기사임",(COUNTIF($B$2:B3634,B3634)-COUNTIFS($B$2:B3633,B3634,$E$2:E3633,"")),"")</f>
        <v/>
      </c>
      <c r="G3634" s="46" t="str">
        <f>IF(F3634=1,COUNTIF($F$1:F3634,1),"")</f>
        <v/>
      </c>
      <c r="H3634" s="46">
        <f t="shared" si="173"/>
        <v>0</v>
      </c>
      <c r="I3634" s="46" t="b">
        <f t="shared" si="174"/>
        <v>0</v>
      </c>
      <c r="J3634" s="46" t="str">
        <f>IF(I3634=FALSE,"",B3634&amp;"@"&amp;COUNTIFS($B$2:B3634,B3634,$I$2:I3634,TRUE))</f>
        <v/>
      </c>
    </row>
    <row r="3635" spans="1:10">
      <c r="A3635" s="6" t="s">
        <v>2184</v>
      </c>
      <c r="B3635" s="6" t="s">
        <v>676</v>
      </c>
      <c r="C3635" s="6">
        <v>1</v>
      </c>
      <c r="D3635" s="6">
        <v>1</v>
      </c>
      <c r="E3635" s="46" t="str">
        <f t="shared" si="172"/>
        <v/>
      </c>
      <c r="F3635" s="81" t="str">
        <f>IF(E3635="기사임",(COUNTIF($B$2:B3635,B3635)-COUNTIFS($B$2:B3634,B3635,$E$2:E3634,"")),"")</f>
        <v/>
      </c>
      <c r="G3635" s="46" t="str">
        <f>IF(F3635=1,COUNTIF($F$1:F3635,1),"")</f>
        <v/>
      </c>
      <c r="H3635" s="46">
        <f t="shared" si="173"/>
        <v>0</v>
      </c>
      <c r="I3635" s="46" t="b">
        <f t="shared" si="174"/>
        <v>0</v>
      </c>
      <c r="J3635" s="46" t="str">
        <f>IF(I3635=FALSE,"",B3635&amp;"@"&amp;COUNTIFS($B$2:B3635,B3635,$I$2:I3635,TRUE))</f>
        <v/>
      </c>
    </row>
    <row r="3636" spans="1:10">
      <c r="A3636" s="6" t="s">
        <v>1455</v>
      </c>
      <c r="B3636" s="6" t="s">
        <v>1264</v>
      </c>
      <c r="C3636" s="6">
        <v>1</v>
      </c>
      <c r="D3636" s="6">
        <v>1</v>
      </c>
      <c r="E3636" s="46" t="str">
        <f t="shared" si="172"/>
        <v/>
      </c>
      <c r="F3636" s="81" t="str">
        <f>IF(E3636="기사임",(COUNTIF($B$2:B3636,B3636)-COUNTIFS($B$2:B3635,B3636,$E$2:E3635,"")),"")</f>
        <v/>
      </c>
      <c r="G3636" s="46" t="str">
        <f>IF(F3636=1,COUNTIF($F$1:F3636,1),"")</f>
        <v/>
      </c>
      <c r="H3636" s="46">
        <f t="shared" si="173"/>
        <v>0</v>
      </c>
      <c r="I3636" s="46" t="b">
        <f t="shared" si="174"/>
        <v>0</v>
      </c>
      <c r="J3636" s="46" t="str">
        <f>IF(I3636=FALSE,"",B3636&amp;"@"&amp;COUNTIFS($B$2:B3636,B3636,$I$2:I3636,TRUE))</f>
        <v/>
      </c>
    </row>
    <row r="3637" spans="1:10">
      <c r="A3637" s="6" t="s">
        <v>1455</v>
      </c>
      <c r="B3637" s="6" t="s">
        <v>693</v>
      </c>
      <c r="C3637" s="6">
        <v>1</v>
      </c>
      <c r="D3637" s="6">
        <v>1</v>
      </c>
      <c r="E3637" s="46" t="str">
        <f t="shared" si="172"/>
        <v/>
      </c>
      <c r="F3637" s="81" t="str">
        <f>IF(E3637="기사임",(COUNTIF($B$2:B3637,B3637)-COUNTIFS($B$2:B3636,B3637,$E$2:E3636,"")),"")</f>
        <v/>
      </c>
      <c r="G3637" s="46" t="str">
        <f>IF(F3637=1,COUNTIF($F$1:F3637,1),"")</f>
        <v/>
      </c>
      <c r="H3637" s="46">
        <f t="shared" si="173"/>
        <v>0</v>
      </c>
      <c r="I3637" s="46" t="b">
        <f t="shared" si="174"/>
        <v>0</v>
      </c>
      <c r="J3637" s="46" t="str">
        <f>IF(I3637=FALSE,"",B3637&amp;"@"&amp;COUNTIFS($B$2:B3637,B3637,$I$2:I3637,TRUE))</f>
        <v/>
      </c>
    </row>
    <row r="3638" spans="1:10">
      <c r="A3638" s="6" t="s">
        <v>2482</v>
      </c>
      <c r="B3638" s="6" t="s">
        <v>676</v>
      </c>
      <c r="C3638" s="6">
        <v>1</v>
      </c>
      <c r="D3638" s="6">
        <v>1</v>
      </c>
      <c r="E3638" s="46" t="str">
        <f t="shared" si="172"/>
        <v/>
      </c>
      <c r="F3638" s="81" t="str">
        <f>IF(E3638="기사임",(COUNTIF($B$2:B3638,B3638)-COUNTIFS($B$2:B3637,B3638,$E$2:E3637,"")),"")</f>
        <v/>
      </c>
      <c r="G3638" s="46" t="str">
        <f>IF(F3638=1,COUNTIF($F$1:F3638,1),"")</f>
        <v/>
      </c>
      <c r="H3638" s="46">
        <f t="shared" si="173"/>
        <v>0</v>
      </c>
      <c r="I3638" s="46" t="b">
        <f t="shared" si="174"/>
        <v>0</v>
      </c>
      <c r="J3638" s="46" t="str">
        <f>IF(I3638=FALSE,"",B3638&amp;"@"&amp;COUNTIFS($B$2:B3638,B3638,$I$2:I3638,TRUE))</f>
        <v/>
      </c>
    </row>
    <row r="3639" spans="1:10">
      <c r="A3639" s="6" t="s">
        <v>2483</v>
      </c>
      <c r="B3639" s="6" t="s">
        <v>676</v>
      </c>
      <c r="C3639" s="6">
        <v>1</v>
      </c>
      <c r="D3639" s="6">
        <v>1</v>
      </c>
      <c r="E3639" s="46" t="str">
        <f t="shared" si="172"/>
        <v/>
      </c>
      <c r="F3639" s="81" t="str">
        <f>IF(E3639="기사임",(COUNTIF($B$2:B3639,B3639)-COUNTIFS($B$2:B3638,B3639,$E$2:E3638,"")),"")</f>
        <v/>
      </c>
      <c r="G3639" s="46" t="str">
        <f>IF(F3639=1,COUNTIF($F$1:F3639,1),"")</f>
        <v/>
      </c>
      <c r="H3639" s="46">
        <f t="shared" si="173"/>
        <v>0</v>
      </c>
      <c r="I3639" s="46" t="b">
        <f t="shared" si="174"/>
        <v>0</v>
      </c>
      <c r="J3639" s="46" t="str">
        <f>IF(I3639=FALSE,"",B3639&amp;"@"&amp;COUNTIFS($B$2:B3639,B3639,$I$2:I3639,TRUE))</f>
        <v/>
      </c>
    </row>
    <row r="3640" spans="1:10">
      <c r="A3640" s="6" t="s">
        <v>2484</v>
      </c>
      <c r="B3640" s="6" t="s">
        <v>694</v>
      </c>
      <c r="C3640" s="6">
        <v>1</v>
      </c>
      <c r="D3640" s="6">
        <v>1</v>
      </c>
      <c r="E3640" s="46" t="str">
        <f t="shared" si="172"/>
        <v/>
      </c>
      <c r="F3640" s="81" t="str">
        <f>IF(E3640="기사임",(COUNTIF($B$2:B3640,B3640)-COUNTIFS($B$2:B3639,B3640,$E$2:E3639,"")),"")</f>
        <v/>
      </c>
      <c r="G3640" s="46" t="str">
        <f>IF(F3640=1,COUNTIF($F$1:F3640,1),"")</f>
        <v/>
      </c>
      <c r="H3640" s="46">
        <f t="shared" si="173"/>
        <v>1</v>
      </c>
      <c r="I3640" s="46" t="b">
        <f t="shared" si="174"/>
        <v>0</v>
      </c>
      <c r="J3640" s="46" t="str">
        <f>IF(I3640=FALSE,"",B3640&amp;"@"&amp;COUNTIFS($B$2:B3640,B3640,$I$2:I3640,TRUE))</f>
        <v/>
      </c>
    </row>
    <row r="3641" spans="1:10">
      <c r="A3641" s="6" t="s">
        <v>1074</v>
      </c>
      <c r="B3641" s="6" t="s">
        <v>687</v>
      </c>
      <c r="C3641" s="6">
        <v>1</v>
      </c>
      <c r="D3641" s="6">
        <v>1</v>
      </c>
      <c r="E3641" s="46" t="str">
        <f t="shared" si="172"/>
        <v/>
      </c>
      <c r="F3641" s="81" t="str">
        <f>IF(E3641="기사임",(COUNTIF($B$2:B3641,B3641)-COUNTIFS($B$2:B3640,B3641,$E$2:E3640,"")),"")</f>
        <v/>
      </c>
      <c r="G3641" s="46" t="str">
        <f>IF(F3641=1,COUNTIF($F$1:F3641,1),"")</f>
        <v/>
      </c>
      <c r="H3641" s="46">
        <f t="shared" si="173"/>
        <v>0</v>
      </c>
      <c r="I3641" s="46" t="b">
        <f t="shared" si="174"/>
        <v>0</v>
      </c>
      <c r="J3641" s="46" t="str">
        <f>IF(I3641=FALSE,"",B3641&amp;"@"&amp;COUNTIFS($B$2:B3641,B3641,$I$2:I3641,TRUE))</f>
        <v/>
      </c>
    </row>
    <row r="3642" spans="1:10">
      <c r="A3642" s="6" t="s">
        <v>1074</v>
      </c>
      <c r="B3642" s="6" t="s">
        <v>698</v>
      </c>
      <c r="C3642" s="6">
        <v>1</v>
      </c>
      <c r="D3642" s="6">
        <v>1</v>
      </c>
      <c r="E3642" s="46" t="str">
        <f t="shared" si="172"/>
        <v/>
      </c>
      <c r="F3642" s="81" t="str">
        <f>IF(E3642="기사임",(COUNTIF($B$2:B3642,B3642)-COUNTIFS($B$2:B3641,B3642,$E$2:E3641,"")),"")</f>
        <v/>
      </c>
      <c r="G3642" s="46" t="str">
        <f>IF(F3642=1,COUNTIF($F$1:F3642,1),"")</f>
        <v/>
      </c>
      <c r="H3642" s="46">
        <f t="shared" si="173"/>
        <v>0</v>
      </c>
      <c r="I3642" s="46" t="b">
        <f t="shared" si="174"/>
        <v>0</v>
      </c>
      <c r="J3642" s="46" t="str">
        <f>IF(I3642=FALSE,"",B3642&amp;"@"&amp;COUNTIFS($B$2:B3642,B3642,$I$2:I3642,TRUE))</f>
        <v/>
      </c>
    </row>
    <row r="3643" spans="1:10">
      <c r="A3643" s="6" t="s">
        <v>2200</v>
      </c>
      <c r="B3643" s="6" t="s">
        <v>678</v>
      </c>
      <c r="C3643" s="6">
        <v>1</v>
      </c>
      <c r="D3643" s="6">
        <v>1</v>
      </c>
      <c r="E3643" s="46" t="str">
        <f t="shared" si="172"/>
        <v/>
      </c>
      <c r="F3643" s="81" t="str">
        <f>IF(E3643="기사임",(COUNTIF($B$2:B3643,B3643)-COUNTIFS($B$2:B3642,B3643,$E$2:E3642,"")),"")</f>
        <v/>
      </c>
      <c r="G3643" s="46" t="str">
        <f>IF(F3643=1,COUNTIF($F$1:F3643,1),"")</f>
        <v/>
      </c>
      <c r="H3643" s="46">
        <f t="shared" si="173"/>
        <v>0</v>
      </c>
      <c r="I3643" s="46" t="b">
        <f t="shared" si="174"/>
        <v>0</v>
      </c>
      <c r="J3643" s="46" t="str">
        <f>IF(I3643=FALSE,"",B3643&amp;"@"&amp;COUNTIFS($B$2:B3643,B3643,$I$2:I3643,TRUE))</f>
        <v/>
      </c>
    </row>
    <row r="3644" spans="1:10">
      <c r="A3644" s="6" t="s">
        <v>1925</v>
      </c>
      <c r="B3644" s="6" t="s">
        <v>681</v>
      </c>
      <c r="C3644" s="6">
        <v>1</v>
      </c>
      <c r="D3644" s="6">
        <v>2</v>
      </c>
      <c r="E3644" s="46" t="str">
        <f t="shared" si="172"/>
        <v/>
      </c>
      <c r="F3644" s="81" t="str">
        <f>IF(E3644="기사임",(COUNTIF($B$2:B3644,B3644)-COUNTIFS($B$2:B3643,B3644,$E$2:E3643,"")),"")</f>
        <v/>
      </c>
      <c r="G3644" s="46" t="str">
        <f>IF(F3644=1,COUNTIF($F$1:F3644,1),"")</f>
        <v/>
      </c>
      <c r="H3644" s="46">
        <f t="shared" si="173"/>
        <v>0</v>
      </c>
      <c r="I3644" s="46" t="b">
        <f t="shared" si="174"/>
        <v>0</v>
      </c>
      <c r="J3644" s="46" t="str">
        <f>IF(I3644=FALSE,"",B3644&amp;"@"&amp;COUNTIFS($B$2:B3644,B3644,$I$2:I3644,TRUE))</f>
        <v/>
      </c>
    </row>
    <row r="3645" spans="1:10">
      <c r="A3645" s="6" t="s">
        <v>1925</v>
      </c>
      <c r="B3645" s="6" t="s">
        <v>678</v>
      </c>
      <c r="C3645" s="6">
        <v>1</v>
      </c>
      <c r="D3645" s="6">
        <v>1</v>
      </c>
      <c r="E3645" s="46" t="str">
        <f t="shared" si="172"/>
        <v/>
      </c>
      <c r="F3645" s="81" t="str">
        <f>IF(E3645="기사임",(COUNTIF($B$2:B3645,B3645)-COUNTIFS($B$2:B3644,B3645,$E$2:E3644,"")),"")</f>
        <v/>
      </c>
      <c r="G3645" s="46" t="str">
        <f>IF(F3645=1,COUNTIF($F$1:F3645,1),"")</f>
        <v/>
      </c>
      <c r="H3645" s="46">
        <f t="shared" si="173"/>
        <v>0</v>
      </c>
      <c r="I3645" s="46" t="b">
        <f t="shared" si="174"/>
        <v>0</v>
      </c>
      <c r="J3645" s="46" t="str">
        <f>IF(I3645=FALSE,"",B3645&amp;"@"&amp;COUNTIFS($B$2:B3645,B3645,$I$2:I3645,TRUE))</f>
        <v/>
      </c>
    </row>
    <row r="3646" spans="1:10">
      <c r="A3646" s="6" t="s">
        <v>2351</v>
      </c>
      <c r="B3646" s="6" t="s">
        <v>678</v>
      </c>
      <c r="C3646" s="6">
        <v>1</v>
      </c>
      <c r="D3646" s="6">
        <v>1</v>
      </c>
      <c r="E3646" s="46" t="str">
        <f t="shared" si="172"/>
        <v/>
      </c>
      <c r="F3646" s="81" t="str">
        <f>IF(E3646="기사임",(COUNTIF($B$2:B3646,B3646)-COUNTIFS($B$2:B3645,B3646,$E$2:E3645,"")),"")</f>
        <v/>
      </c>
      <c r="G3646" s="46" t="str">
        <f>IF(F3646=1,COUNTIF($F$1:F3646,1),"")</f>
        <v/>
      </c>
      <c r="H3646" s="46">
        <f t="shared" si="173"/>
        <v>0</v>
      </c>
      <c r="I3646" s="46" t="b">
        <f t="shared" si="174"/>
        <v>0</v>
      </c>
      <c r="J3646" s="46" t="str">
        <f>IF(I3646=FALSE,"",B3646&amp;"@"&amp;COUNTIFS($B$2:B3646,B3646,$I$2:I3646,TRUE))</f>
        <v/>
      </c>
    </row>
    <row r="3647" spans="1:10">
      <c r="A3647" s="6" t="s">
        <v>2351</v>
      </c>
      <c r="B3647" s="6" t="s">
        <v>714</v>
      </c>
      <c r="C3647" s="6">
        <v>1</v>
      </c>
      <c r="D3647" s="6">
        <v>1</v>
      </c>
      <c r="E3647" s="46" t="str">
        <f t="shared" si="172"/>
        <v/>
      </c>
      <c r="F3647" s="81" t="str">
        <f>IF(E3647="기사임",(COUNTIF($B$2:B3647,B3647)-COUNTIFS($B$2:B3646,B3647,$E$2:E3646,"")),"")</f>
        <v/>
      </c>
      <c r="G3647" s="46" t="str">
        <f>IF(F3647=1,COUNTIF($F$1:F3647,1),"")</f>
        <v/>
      </c>
      <c r="H3647" s="46">
        <f t="shared" si="173"/>
        <v>0</v>
      </c>
      <c r="I3647" s="46" t="b">
        <f t="shared" si="174"/>
        <v>0</v>
      </c>
      <c r="J3647" s="46" t="str">
        <f>IF(I3647=FALSE,"",B3647&amp;"@"&amp;COUNTIFS($B$2:B3647,B3647,$I$2:I3647,TRUE))</f>
        <v/>
      </c>
    </row>
    <row r="3648" spans="1:10">
      <c r="A3648" s="6" t="s">
        <v>2201</v>
      </c>
      <c r="B3648" s="6" t="s">
        <v>678</v>
      </c>
      <c r="C3648" s="6">
        <v>1</v>
      </c>
      <c r="D3648" s="6">
        <v>1</v>
      </c>
      <c r="E3648" s="46" t="str">
        <f t="shared" si="172"/>
        <v/>
      </c>
      <c r="F3648" s="81" t="str">
        <f>IF(E3648="기사임",(COUNTIF($B$2:B3648,B3648)-COUNTIFS($B$2:B3647,B3648,$E$2:E3647,"")),"")</f>
        <v/>
      </c>
      <c r="G3648" s="46" t="str">
        <f>IF(F3648=1,COUNTIF($F$1:F3648,1),"")</f>
        <v/>
      </c>
      <c r="H3648" s="46">
        <f t="shared" si="173"/>
        <v>0</v>
      </c>
      <c r="I3648" s="46" t="b">
        <f t="shared" si="174"/>
        <v>0</v>
      </c>
      <c r="J3648" s="46" t="str">
        <f>IF(I3648=FALSE,"",B3648&amp;"@"&amp;COUNTIFS($B$2:B3648,B3648,$I$2:I3648,TRUE))</f>
        <v/>
      </c>
    </row>
    <row r="3649" spans="1:10">
      <c r="A3649" s="6" t="s">
        <v>2294</v>
      </c>
      <c r="B3649" s="6" t="s">
        <v>681</v>
      </c>
      <c r="C3649" s="6">
        <v>1</v>
      </c>
      <c r="D3649" s="6">
        <v>1</v>
      </c>
      <c r="E3649" s="46" t="str">
        <f t="shared" si="172"/>
        <v/>
      </c>
      <c r="F3649" s="81" t="str">
        <f>IF(E3649="기사임",(COUNTIF($B$2:B3649,B3649)-COUNTIFS($B$2:B3648,B3649,$E$2:E3648,"")),"")</f>
        <v/>
      </c>
      <c r="G3649" s="46" t="str">
        <f>IF(F3649=1,COUNTIF($F$1:F3649,1),"")</f>
        <v/>
      </c>
      <c r="H3649" s="46">
        <f t="shared" si="173"/>
        <v>0</v>
      </c>
      <c r="I3649" s="46" t="b">
        <f t="shared" si="174"/>
        <v>0</v>
      </c>
      <c r="J3649" s="46" t="str">
        <f>IF(I3649=FALSE,"",B3649&amp;"@"&amp;COUNTIFS($B$2:B3649,B3649,$I$2:I3649,TRUE))</f>
        <v/>
      </c>
    </row>
    <row r="3650" spans="1:10">
      <c r="A3650" s="6" t="s">
        <v>2294</v>
      </c>
      <c r="B3650" s="6" t="s">
        <v>678</v>
      </c>
      <c r="C3650" s="6">
        <v>1</v>
      </c>
      <c r="D3650" s="6">
        <v>1</v>
      </c>
      <c r="E3650" s="46" t="str">
        <f t="shared" ref="E3650:E3713" si="175">IF(AND(LEFT(A3650,17)="/global/archives/",ISNUMBER(_xlfn.NUMBERVALUE(MID(A3650,18,1))),ISERROR(FIND("ckattempt",A3650)),ISERROR(FIND("preview",A3650))),"기사임","")</f>
        <v/>
      </c>
      <c r="F3650" s="81" t="str">
        <f>IF(E3650="기사임",(COUNTIF($B$2:B3650,B3650)-COUNTIFS($B$2:B3649,B3650,$E$2:E3649,"")),"")</f>
        <v/>
      </c>
      <c r="G3650" s="46" t="str">
        <f>IF(F3650=1,COUNTIF($F$1:F3650,1),"")</f>
        <v/>
      </c>
      <c r="H3650" s="46">
        <f t="shared" ref="H3650:H3713" si="176">COUNTIF($L$2:$L$4,B3650)</f>
        <v>0</v>
      </c>
      <c r="I3650" s="46" t="b">
        <f t="shared" si="174"/>
        <v>0</v>
      </c>
      <c r="J3650" s="46" t="str">
        <f>IF(I3650=FALSE,"",B3650&amp;"@"&amp;COUNTIFS($B$2:B3650,B3650,$I$2:I3650,TRUE))</f>
        <v/>
      </c>
    </row>
    <row r="3651" spans="1:10">
      <c r="A3651" s="6" t="s">
        <v>2485</v>
      </c>
      <c r="B3651" s="6" t="s">
        <v>681</v>
      </c>
      <c r="C3651" s="6">
        <v>1</v>
      </c>
      <c r="D3651" s="6">
        <v>1</v>
      </c>
      <c r="E3651" s="46" t="str">
        <f t="shared" si="175"/>
        <v/>
      </c>
      <c r="F3651" s="81" t="str">
        <f>IF(E3651="기사임",(COUNTIF($B$2:B3651,B3651)-COUNTIFS($B$2:B3650,B3651,$E$2:E3650,"")),"")</f>
        <v/>
      </c>
      <c r="G3651" s="46" t="str">
        <f>IF(F3651=1,COUNTIF($F$1:F3651,1),"")</f>
        <v/>
      </c>
      <c r="H3651" s="46">
        <f t="shared" si="176"/>
        <v>0</v>
      </c>
      <c r="I3651" s="46" t="b">
        <f t="shared" si="174"/>
        <v>0</v>
      </c>
      <c r="J3651" s="46" t="str">
        <f>IF(I3651=FALSE,"",B3651&amp;"@"&amp;COUNTIFS($B$2:B3651,B3651,$I$2:I3651,TRUE))</f>
        <v/>
      </c>
    </row>
    <row r="3652" spans="1:10">
      <c r="A3652" s="6" t="s">
        <v>1619</v>
      </c>
      <c r="B3652" s="6" t="s">
        <v>677</v>
      </c>
      <c r="C3652" s="6">
        <v>1</v>
      </c>
      <c r="D3652" s="6">
        <v>1</v>
      </c>
      <c r="E3652" s="46" t="str">
        <f t="shared" si="175"/>
        <v/>
      </c>
      <c r="F3652" s="81" t="str">
        <f>IF(E3652="기사임",(COUNTIF($B$2:B3652,B3652)-COUNTIFS($B$2:B3651,B3652,$E$2:E3651,"")),"")</f>
        <v/>
      </c>
      <c r="G3652" s="46" t="str">
        <f>IF(F3652=1,COUNTIF($F$1:F3652,1),"")</f>
        <v/>
      </c>
      <c r="H3652" s="46">
        <f t="shared" si="176"/>
        <v>0</v>
      </c>
      <c r="I3652" s="46" t="b">
        <f t="shared" si="174"/>
        <v>0</v>
      </c>
      <c r="J3652" s="46" t="str">
        <f>IF(I3652=FALSE,"",B3652&amp;"@"&amp;COUNTIFS($B$2:B3652,B3652,$I$2:I3652,TRUE))</f>
        <v/>
      </c>
    </row>
    <row r="3653" spans="1:10">
      <c r="A3653" s="6" t="s">
        <v>1619</v>
      </c>
      <c r="B3653" s="6" t="s">
        <v>718</v>
      </c>
      <c r="C3653" s="6">
        <v>1</v>
      </c>
      <c r="D3653" s="6">
        <v>1</v>
      </c>
      <c r="E3653" s="46" t="str">
        <f t="shared" si="175"/>
        <v/>
      </c>
      <c r="F3653" s="81" t="str">
        <f>IF(E3653="기사임",(COUNTIF($B$2:B3653,B3653)-COUNTIFS($B$2:B3652,B3653,$E$2:E3652,"")),"")</f>
        <v/>
      </c>
      <c r="G3653" s="46" t="str">
        <f>IF(F3653=1,COUNTIF($F$1:F3653,1),"")</f>
        <v/>
      </c>
      <c r="H3653" s="46">
        <f t="shared" si="176"/>
        <v>0</v>
      </c>
      <c r="I3653" s="46" t="b">
        <f t="shared" si="174"/>
        <v>0</v>
      </c>
      <c r="J3653" s="46" t="str">
        <f>IF(I3653=FALSE,"",B3653&amp;"@"&amp;COUNTIFS($B$2:B3653,B3653,$I$2:I3653,TRUE))</f>
        <v/>
      </c>
    </row>
    <row r="3654" spans="1:10">
      <c r="A3654" s="6" t="s">
        <v>473</v>
      </c>
      <c r="B3654" s="6" t="s">
        <v>700</v>
      </c>
      <c r="C3654" s="6">
        <v>1</v>
      </c>
      <c r="D3654" s="6">
        <v>1</v>
      </c>
      <c r="E3654" s="46" t="str">
        <f t="shared" si="175"/>
        <v/>
      </c>
      <c r="F3654" s="81" t="str">
        <f>IF(E3654="기사임",(COUNTIF($B$2:B3654,B3654)-COUNTIFS($B$2:B3653,B3654,$E$2:E3653,"")),"")</f>
        <v/>
      </c>
      <c r="G3654" s="46" t="str">
        <f>IF(F3654=1,COUNTIF($F$1:F3654,1),"")</f>
        <v/>
      </c>
      <c r="H3654" s="46">
        <f t="shared" si="176"/>
        <v>0</v>
      </c>
      <c r="I3654" s="46" t="b">
        <f t="shared" si="174"/>
        <v>0</v>
      </c>
      <c r="J3654" s="46" t="str">
        <f>IF(I3654=FALSE,"",B3654&amp;"@"&amp;COUNTIFS($B$2:B3654,B3654,$I$2:I3654,TRUE))</f>
        <v/>
      </c>
    </row>
    <row r="3655" spans="1:10">
      <c r="A3655" s="6" t="s">
        <v>473</v>
      </c>
      <c r="B3655" s="6" t="s">
        <v>1378</v>
      </c>
      <c r="C3655" s="6">
        <v>1</v>
      </c>
      <c r="D3655" s="6">
        <v>1</v>
      </c>
      <c r="E3655" s="46" t="str">
        <f t="shared" si="175"/>
        <v/>
      </c>
      <c r="F3655" s="81" t="str">
        <f>IF(E3655="기사임",(COUNTIF($B$2:B3655,B3655)-COUNTIFS($B$2:B3654,B3655,$E$2:E3654,"")),"")</f>
        <v/>
      </c>
      <c r="G3655" s="46" t="str">
        <f>IF(F3655=1,COUNTIF($F$1:F3655,1),"")</f>
        <v/>
      </c>
      <c r="H3655" s="46">
        <f t="shared" si="176"/>
        <v>0</v>
      </c>
      <c r="I3655" s="46" t="b">
        <f t="shared" si="174"/>
        <v>0</v>
      </c>
      <c r="J3655" s="46" t="str">
        <f>IF(I3655=FALSE,"",B3655&amp;"@"&amp;COUNTIFS($B$2:B3655,B3655,$I$2:I3655,TRUE))</f>
        <v/>
      </c>
    </row>
    <row r="3656" spans="1:10">
      <c r="A3656" s="6" t="s">
        <v>473</v>
      </c>
      <c r="B3656" s="6" t="s">
        <v>696</v>
      </c>
      <c r="C3656" s="6">
        <v>1</v>
      </c>
      <c r="D3656" s="6">
        <v>1</v>
      </c>
      <c r="E3656" s="46" t="str">
        <f t="shared" si="175"/>
        <v/>
      </c>
      <c r="F3656" s="81" t="str">
        <f>IF(E3656="기사임",(COUNTIF($B$2:B3656,B3656)-COUNTIFS($B$2:B3655,B3656,$E$2:E3655,"")),"")</f>
        <v/>
      </c>
      <c r="G3656" s="46" t="str">
        <f>IF(F3656=1,COUNTIF($F$1:F3656,1),"")</f>
        <v/>
      </c>
      <c r="H3656" s="46">
        <f t="shared" si="176"/>
        <v>0</v>
      </c>
      <c r="I3656" s="46" t="b">
        <f t="shared" si="174"/>
        <v>0</v>
      </c>
      <c r="J3656" s="46" t="str">
        <f>IF(I3656=FALSE,"",B3656&amp;"@"&amp;COUNTIFS($B$2:B3656,B3656,$I$2:I3656,TRUE))</f>
        <v/>
      </c>
    </row>
    <row r="3657" spans="1:10">
      <c r="A3657" s="6" t="s">
        <v>473</v>
      </c>
      <c r="B3657" s="6" t="s">
        <v>707</v>
      </c>
      <c r="C3657" s="6">
        <v>1</v>
      </c>
      <c r="D3657" s="6">
        <v>1</v>
      </c>
      <c r="E3657" s="46" t="str">
        <f t="shared" si="175"/>
        <v/>
      </c>
      <c r="F3657" s="81" t="str">
        <f>IF(E3657="기사임",(COUNTIF($B$2:B3657,B3657)-COUNTIFS($B$2:B3656,B3657,$E$2:E3656,"")),"")</f>
        <v/>
      </c>
      <c r="G3657" s="46" t="str">
        <f>IF(F3657=1,COUNTIF($F$1:F3657,1),"")</f>
        <v/>
      </c>
      <c r="H3657" s="46">
        <f t="shared" si="176"/>
        <v>0</v>
      </c>
      <c r="I3657" s="46" t="b">
        <f t="shared" si="174"/>
        <v>0</v>
      </c>
      <c r="J3657" s="46" t="str">
        <f>IF(I3657=FALSE,"",B3657&amp;"@"&amp;COUNTIFS($B$2:B3657,B3657,$I$2:I3657,TRUE))</f>
        <v/>
      </c>
    </row>
    <row r="3658" spans="1:10">
      <c r="A3658" s="6" t="s">
        <v>2286</v>
      </c>
      <c r="B3658" s="6" t="s">
        <v>685</v>
      </c>
      <c r="C3658" s="6">
        <v>1</v>
      </c>
      <c r="D3658" s="6">
        <v>1</v>
      </c>
      <c r="E3658" s="46" t="str">
        <f t="shared" si="175"/>
        <v/>
      </c>
      <c r="F3658" s="81" t="str">
        <f>IF(E3658="기사임",(COUNTIF($B$2:B3658,B3658)-COUNTIFS($B$2:B3657,B3658,$E$2:E3657,"")),"")</f>
        <v/>
      </c>
      <c r="G3658" s="46" t="str">
        <f>IF(F3658=1,COUNTIF($F$1:F3658,1),"")</f>
        <v/>
      </c>
      <c r="H3658" s="46">
        <f t="shared" si="176"/>
        <v>0</v>
      </c>
      <c r="I3658" s="46" t="b">
        <f t="shared" si="174"/>
        <v>0</v>
      </c>
      <c r="J3658" s="46" t="str">
        <f>IF(I3658=FALSE,"",B3658&amp;"@"&amp;COUNTIFS($B$2:B3658,B3658,$I$2:I3658,TRUE))</f>
        <v/>
      </c>
    </row>
    <row r="3659" spans="1:10">
      <c r="A3659" s="6" t="s">
        <v>2286</v>
      </c>
      <c r="B3659" s="6" t="s">
        <v>679</v>
      </c>
      <c r="C3659" s="6">
        <v>1</v>
      </c>
      <c r="D3659" s="6">
        <v>1</v>
      </c>
      <c r="E3659" s="46" t="str">
        <f t="shared" si="175"/>
        <v/>
      </c>
      <c r="F3659" s="81" t="str">
        <f>IF(E3659="기사임",(COUNTIF($B$2:B3659,B3659)-COUNTIFS($B$2:B3658,B3659,$E$2:E3658,"")),"")</f>
        <v/>
      </c>
      <c r="G3659" s="46" t="str">
        <f>IF(F3659=1,COUNTIF($F$1:F3659,1),"")</f>
        <v/>
      </c>
      <c r="H3659" s="46">
        <f t="shared" si="176"/>
        <v>0</v>
      </c>
      <c r="I3659" s="46" t="b">
        <f t="shared" si="174"/>
        <v>0</v>
      </c>
      <c r="J3659" s="46" t="str">
        <f>IF(I3659=FALSE,"",B3659&amp;"@"&amp;COUNTIFS($B$2:B3659,B3659,$I$2:I3659,TRUE))</f>
        <v/>
      </c>
    </row>
    <row r="3660" spans="1:10">
      <c r="A3660" s="6" t="s">
        <v>2286</v>
      </c>
      <c r="B3660" s="6" t="s">
        <v>678</v>
      </c>
      <c r="C3660" s="6">
        <v>1</v>
      </c>
      <c r="D3660" s="6">
        <v>1</v>
      </c>
      <c r="E3660" s="46" t="str">
        <f t="shared" si="175"/>
        <v/>
      </c>
      <c r="F3660" s="81" t="str">
        <f>IF(E3660="기사임",(COUNTIF($B$2:B3660,B3660)-COUNTIFS($B$2:B3659,B3660,$E$2:E3659,"")),"")</f>
        <v/>
      </c>
      <c r="G3660" s="46" t="str">
        <f>IF(F3660=1,COUNTIF($F$1:F3660,1),"")</f>
        <v/>
      </c>
      <c r="H3660" s="46">
        <f t="shared" si="176"/>
        <v>0</v>
      </c>
      <c r="I3660" s="46" t="b">
        <f t="shared" si="174"/>
        <v>0</v>
      </c>
      <c r="J3660" s="46" t="str">
        <f>IF(I3660=FALSE,"",B3660&amp;"@"&amp;COUNTIFS($B$2:B3660,B3660,$I$2:I3660,TRUE))</f>
        <v/>
      </c>
    </row>
    <row r="3661" spans="1:10">
      <c r="A3661" s="6" t="s">
        <v>2286</v>
      </c>
      <c r="B3661" s="6" t="s">
        <v>693</v>
      </c>
      <c r="C3661" s="6">
        <v>1</v>
      </c>
      <c r="D3661" s="6">
        <v>1</v>
      </c>
      <c r="E3661" s="46" t="str">
        <f t="shared" si="175"/>
        <v/>
      </c>
      <c r="F3661" s="81" t="str">
        <f>IF(E3661="기사임",(COUNTIF($B$2:B3661,B3661)-COUNTIFS($B$2:B3660,B3661,$E$2:E3660,"")),"")</f>
        <v/>
      </c>
      <c r="G3661" s="46" t="str">
        <f>IF(F3661=1,COUNTIF($F$1:F3661,1),"")</f>
        <v/>
      </c>
      <c r="H3661" s="46">
        <f t="shared" si="176"/>
        <v>0</v>
      </c>
      <c r="I3661" s="46" t="b">
        <f t="shared" si="174"/>
        <v>0</v>
      </c>
      <c r="J3661" s="46" t="str">
        <f>IF(I3661=FALSE,"",B3661&amp;"@"&amp;COUNTIFS($B$2:B3661,B3661,$I$2:I3661,TRUE))</f>
        <v/>
      </c>
    </row>
    <row r="3662" spans="1:10">
      <c r="A3662" s="6" t="s">
        <v>2286</v>
      </c>
      <c r="B3662" s="6" t="s">
        <v>708</v>
      </c>
      <c r="C3662" s="6">
        <v>1</v>
      </c>
      <c r="D3662" s="6">
        <v>1</v>
      </c>
      <c r="E3662" s="46" t="str">
        <f t="shared" si="175"/>
        <v/>
      </c>
      <c r="F3662" s="81" t="str">
        <f>IF(E3662="기사임",(COUNTIF($B$2:B3662,B3662)-COUNTIFS($B$2:B3661,B3662,$E$2:E3661,"")),"")</f>
        <v/>
      </c>
      <c r="G3662" s="46" t="str">
        <f>IF(F3662=1,COUNTIF($F$1:F3662,1),"")</f>
        <v/>
      </c>
      <c r="H3662" s="46">
        <f t="shared" si="176"/>
        <v>0</v>
      </c>
      <c r="I3662" s="46" t="b">
        <f t="shared" si="174"/>
        <v>0</v>
      </c>
      <c r="J3662" s="46" t="str">
        <f>IF(I3662=FALSE,"",B3662&amp;"@"&amp;COUNTIFS($B$2:B3662,B3662,$I$2:I3662,TRUE))</f>
        <v/>
      </c>
    </row>
    <row r="3663" spans="1:10">
      <c r="A3663" s="6" t="s">
        <v>2286</v>
      </c>
      <c r="B3663" s="6" t="s">
        <v>698</v>
      </c>
      <c r="C3663" s="6">
        <v>1</v>
      </c>
      <c r="D3663" s="6">
        <v>1</v>
      </c>
      <c r="E3663" s="46" t="str">
        <f t="shared" si="175"/>
        <v/>
      </c>
      <c r="F3663" s="81" t="str">
        <f>IF(E3663="기사임",(COUNTIF($B$2:B3663,B3663)-COUNTIFS($B$2:B3662,B3663,$E$2:E3662,"")),"")</f>
        <v/>
      </c>
      <c r="G3663" s="46" t="str">
        <f>IF(F3663=1,COUNTIF($F$1:F3663,1),"")</f>
        <v/>
      </c>
      <c r="H3663" s="46">
        <f t="shared" si="176"/>
        <v>0</v>
      </c>
      <c r="I3663" s="46" t="b">
        <f t="shared" si="174"/>
        <v>0</v>
      </c>
      <c r="J3663" s="46" t="str">
        <f>IF(I3663=FALSE,"",B3663&amp;"@"&amp;COUNTIFS($B$2:B3663,B3663,$I$2:I3663,TRUE))</f>
        <v/>
      </c>
    </row>
    <row r="3664" spans="1:10">
      <c r="A3664" s="6" t="s">
        <v>631</v>
      </c>
      <c r="B3664" s="6" t="s">
        <v>688</v>
      </c>
      <c r="C3664" s="6">
        <v>1</v>
      </c>
      <c r="D3664" s="6">
        <v>1</v>
      </c>
      <c r="E3664" s="46" t="str">
        <f t="shared" si="175"/>
        <v/>
      </c>
      <c r="F3664" s="81" t="str">
        <f>IF(E3664="기사임",(COUNTIF($B$2:B3664,B3664)-COUNTIFS($B$2:B3663,B3664,$E$2:E3663,"")),"")</f>
        <v/>
      </c>
      <c r="G3664" s="46" t="str">
        <f>IF(F3664=1,COUNTIF($F$1:F3664,1),"")</f>
        <v/>
      </c>
      <c r="H3664" s="46">
        <f t="shared" si="176"/>
        <v>0</v>
      </c>
      <c r="I3664" s="46" t="b">
        <f t="shared" si="174"/>
        <v>0</v>
      </c>
      <c r="J3664" s="46" t="str">
        <f>IF(I3664=FALSE,"",B3664&amp;"@"&amp;COUNTIFS($B$2:B3664,B3664,$I$2:I3664,TRUE))</f>
        <v/>
      </c>
    </row>
    <row r="3665" spans="1:10">
      <c r="A3665" s="6" t="s">
        <v>631</v>
      </c>
      <c r="B3665" s="6" t="s">
        <v>693</v>
      </c>
      <c r="C3665" s="6">
        <v>1</v>
      </c>
      <c r="D3665" s="6">
        <v>1</v>
      </c>
      <c r="E3665" s="46" t="str">
        <f t="shared" si="175"/>
        <v/>
      </c>
      <c r="F3665" s="81" t="str">
        <f>IF(E3665="기사임",(COUNTIF($B$2:B3665,B3665)-COUNTIFS($B$2:B3664,B3665,$E$2:E3664,"")),"")</f>
        <v/>
      </c>
      <c r="G3665" s="46" t="str">
        <f>IF(F3665=1,COUNTIF($F$1:F3665,1),"")</f>
        <v/>
      </c>
      <c r="H3665" s="46">
        <f t="shared" si="176"/>
        <v>0</v>
      </c>
      <c r="I3665" s="46" t="b">
        <f t="shared" si="174"/>
        <v>0</v>
      </c>
      <c r="J3665" s="46" t="str">
        <f>IF(I3665=FALSE,"",B3665&amp;"@"&amp;COUNTIFS($B$2:B3665,B3665,$I$2:I3665,TRUE))</f>
        <v/>
      </c>
    </row>
    <row r="3666" spans="1:10">
      <c r="A3666" s="6" t="s">
        <v>631</v>
      </c>
      <c r="B3666" s="6" t="s">
        <v>680</v>
      </c>
      <c r="C3666" s="6">
        <v>1</v>
      </c>
      <c r="D3666" s="6">
        <v>1</v>
      </c>
      <c r="E3666" s="46" t="str">
        <f t="shared" si="175"/>
        <v/>
      </c>
      <c r="F3666" s="81" t="str">
        <f>IF(E3666="기사임",(COUNTIF($B$2:B3666,B3666)-COUNTIFS($B$2:B3665,B3666,$E$2:E3665,"")),"")</f>
        <v/>
      </c>
      <c r="G3666" s="46" t="str">
        <f>IF(F3666=1,COUNTIF($F$1:F3666,1),"")</f>
        <v/>
      </c>
      <c r="H3666" s="46">
        <f t="shared" si="176"/>
        <v>0</v>
      </c>
      <c r="I3666" s="46" t="b">
        <f t="shared" si="174"/>
        <v>0</v>
      </c>
      <c r="J3666" s="46" t="str">
        <f>IF(I3666=FALSE,"",B3666&amp;"@"&amp;COUNTIFS($B$2:B3666,B3666,$I$2:I3666,TRUE))</f>
        <v/>
      </c>
    </row>
    <row r="3667" spans="1:10">
      <c r="A3667" s="6" t="s">
        <v>631</v>
      </c>
      <c r="B3667" s="6" t="s">
        <v>707</v>
      </c>
      <c r="C3667" s="6">
        <v>1</v>
      </c>
      <c r="D3667" s="6">
        <v>1</v>
      </c>
      <c r="E3667" s="46" t="str">
        <f t="shared" si="175"/>
        <v/>
      </c>
      <c r="F3667" s="81" t="str">
        <f>IF(E3667="기사임",(COUNTIF($B$2:B3667,B3667)-COUNTIFS($B$2:B3666,B3667,$E$2:E3666,"")),"")</f>
        <v/>
      </c>
      <c r="G3667" s="46" t="str">
        <f>IF(F3667=1,COUNTIF($F$1:F3667,1),"")</f>
        <v/>
      </c>
      <c r="H3667" s="46">
        <f t="shared" si="176"/>
        <v>0</v>
      </c>
      <c r="I3667" s="46" t="b">
        <f t="shared" si="174"/>
        <v>0</v>
      </c>
      <c r="J3667" s="46" t="str">
        <f>IF(I3667=FALSE,"",B3667&amp;"@"&amp;COUNTIFS($B$2:B3667,B3667,$I$2:I3667,TRUE))</f>
        <v/>
      </c>
    </row>
    <row r="3668" spans="1:10">
      <c r="A3668" s="6" t="s">
        <v>498</v>
      </c>
      <c r="B3668" s="6" t="s">
        <v>683</v>
      </c>
      <c r="C3668" s="6">
        <v>1</v>
      </c>
      <c r="D3668" s="6">
        <v>1</v>
      </c>
      <c r="E3668" s="46" t="str">
        <f t="shared" si="175"/>
        <v/>
      </c>
      <c r="F3668" s="81" t="str">
        <f>IF(E3668="기사임",(COUNTIF($B$2:B3668,B3668)-COUNTIFS($B$2:B3667,B3668,$E$2:E3667,"")),"")</f>
        <v/>
      </c>
      <c r="G3668" s="46" t="str">
        <f>IF(F3668=1,COUNTIF($F$1:F3668,1),"")</f>
        <v/>
      </c>
      <c r="H3668" s="46">
        <f t="shared" si="176"/>
        <v>0</v>
      </c>
      <c r="I3668" s="46" t="b">
        <f t="shared" si="174"/>
        <v>0</v>
      </c>
      <c r="J3668" s="46" t="str">
        <f>IF(I3668=FALSE,"",B3668&amp;"@"&amp;COUNTIFS($B$2:B3668,B3668,$I$2:I3668,TRUE))</f>
        <v/>
      </c>
    </row>
    <row r="3669" spans="1:10">
      <c r="A3669" s="6" t="s">
        <v>498</v>
      </c>
      <c r="B3669" s="6" t="s">
        <v>681</v>
      </c>
      <c r="C3669" s="6">
        <v>1</v>
      </c>
      <c r="D3669" s="6">
        <v>2</v>
      </c>
      <c r="E3669" s="46" t="str">
        <f t="shared" si="175"/>
        <v/>
      </c>
      <c r="F3669" s="81" t="str">
        <f>IF(E3669="기사임",(COUNTIF($B$2:B3669,B3669)-COUNTIFS($B$2:B3668,B3669,$E$2:E3668,"")),"")</f>
        <v/>
      </c>
      <c r="G3669" s="46" t="str">
        <f>IF(F3669=1,COUNTIF($F$1:F3669,1),"")</f>
        <v/>
      </c>
      <c r="H3669" s="46">
        <f t="shared" si="176"/>
        <v>0</v>
      </c>
      <c r="I3669" s="46" t="b">
        <f t="shared" si="174"/>
        <v>0</v>
      </c>
      <c r="J3669" s="46" t="str">
        <f>IF(I3669=FALSE,"",B3669&amp;"@"&amp;COUNTIFS($B$2:B3669,B3669,$I$2:I3669,TRUE))</f>
        <v/>
      </c>
    </row>
    <row r="3670" spans="1:10">
      <c r="A3670" s="6" t="s">
        <v>498</v>
      </c>
      <c r="B3670" s="6" t="s">
        <v>726</v>
      </c>
      <c r="C3670" s="6">
        <v>1</v>
      </c>
      <c r="D3670" s="6">
        <v>1</v>
      </c>
      <c r="E3670" s="46" t="str">
        <f t="shared" si="175"/>
        <v/>
      </c>
      <c r="F3670" s="81" t="str">
        <f>IF(E3670="기사임",(COUNTIF($B$2:B3670,B3670)-COUNTIFS($B$2:B3669,B3670,$E$2:E3669,"")),"")</f>
        <v/>
      </c>
      <c r="G3670" s="46" t="str">
        <f>IF(F3670=1,COUNTIF($F$1:F3670,1),"")</f>
        <v/>
      </c>
      <c r="H3670" s="46">
        <f t="shared" si="176"/>
        <v>0</v>
      </c>
      <c r="I3670" s="46" t="b">
        <f t="shared" si="174"/>
        <v>0</v>
      </c>
      <c r="J3670" s="46" t="str">
        <f>IF(I3670=FALSE,"",B3670&amp;"@"&amp;COUNTIFS($B$2:B3670,B3670,$I$2:I3670,TRUE))</f>
        <v/>
      </c>
    </row>
    <row r="3671" spans="1:10">
      <c r="A3671" s="6" t="s">
        <v>498</v>
      </c>
      <c r="B3671" s="6" t="s">
        <v>688</v>
      </c>
      <c r="C3671" s="6">
        <v>1</v>
      </c>
      <c r="D3671" s="6">
        <v>1</v>
      </c>
      <c r="E3671" s="46" t="str">
        <f t="shared" si="175"/>
        <v/>
      </c>
      <c r="F3671" s="81" t="str">
        <f>IF(E3671="기사임",(COUNTIF($B$2:B3671,B3671)-COUNTIFS($B$2:B3670,B3671,$E$2:E3670,"")),"")</f>
        <v/>
      </c>
      <c r="G3671" s="46" t="str">
        <f>IF(F3671=1,COUNTIF($F$1:F3671,1),"")</f>
        <v/>
      </c>
      <c r="H3671" s="46">
        <f t="shared" si="176"/>
        <v>0</v>
      </c>
      <c r="I3671" s="46" t="b">
        <f t="shared" si="174"/>
        <v>0</v>
      </c>
      <c r="J3671" s="46" t="str">
        <f>IF(I3671=FALSE,"",B3671&amp;"@"&amp;COUNTIFS($B$2:B3671,B3671,$I$2:I3671,TRUE))</f>
        <v/>
      </c>
    </row>
    <row r="3672" spans="1:10">
      <c r="A3672" s="6" t="s">
        <v>498</v>
      </c>
      <c r="B3672" s="6" t="s">
        <v>689</v>
      </c>
      <c r="C3672" s="6">
        <v>1</v>
      </c>
      <c r="D3672" s="6">
        <v>1</v>
      </c>
      <c r="E3672" s="46" t="str">
        <f t="shared" si="175"/>
        <v/>
      </c>
      <c r="F3672" s="81" t="str">
        <f>IF(E3672="기사임",(COUNTIF($B$2:B3672,B3672)-COUNTIFS($B$2:B3671,B3672,$E$2:E3671,"")),"")</f>
        <v/>
      </c>
      <c r="G3672" s="46" t="str">
        <f>IF(F3672=1,COUNTIF($F$1:F3672,1),"")</f>
        <v/>
      </c>
      <c r="H3672" s="46">
        <f t="shared" si="176"/>
        <v>0</v>
      </c>
      <c r="I3672" s="46" t="b">
        <f t="shared" si="174"/>
        <v>0</v>
      </c>
      <c r="J3672" s="46" t="str">
        <f>IF(I3672=FALSE,"",B3672&amp;"@"&amp;COUNTIFS($B$2:B3672,B3672,$I$2:I3672,TRUE))</f>
        <v/>
      </c>
    </row>
    <row r="3673" spans="1:10">
      <c r="A3673" s="6" t="s">
        <v>498</v>
      </c>
      <c r="B3673" s="6" t="s">
        <v>718</v>
      </c>
      <c r="C3673" s="6">
        <v>1</v>
      </c>
      <c r="D3673" s="6">
        <v>1</v>
      </c>
      <c r="E3673" s="46" t="str">
        <f t="shared" si="175"/>
        <v/>
      </c>
      <c r="F3673" s="81" t="str">
        <f>IF(E3673="기사임",(COUNTIF($B$2:B3673,B3673)-COUNTIFS($B$2:B3672,B3673,$E$2:E3672,"")),"")</f>
        <v/>
      </c>
      <c r="G3673" s="46" t="str">
        <f>IF(F3673=1,COUNTIF($F$1:F3673,1),"")</f>
        <v/>
      </c>
      <c r="H3673" s="46">
        <f t="shared" si="176"/>
        <v>0</v>
      </c>
      <c r="I3673" s="46" t="b">
        <f t="shared" si="174"/>
        <v>0</v>
      </c>
      <c r="J3673" s="46" t="str">
        <f>IF(I3673=FALSE,"",B3673&amp;"@"&amp;COUNTIFS($B$2:B3673,B3673,$I$2:I3673,TRUE))</f>
        <v/>
      </c>
    </row>
    <row r="3674" spans="1:10">
      <c r="A3674" s="6" t="s">
        <v>498</v>
      </c>
      <c r="B3674" s="6" t="s">
        <v>693</v>
      </c>
      <c r="C3674" s="6">
        <v>1</v>
      </c>
      <c r="D3674" s="6">
        <v>1</v>
      </c>
      <c r="E3674" s="46" t="str">
        <f t="shared" si="175"/>
        <v/>
      </c>
      <c r="F3674" s="81" t="str">
        <f>IF(E3674="기사임",(COUNTIF($B$2:B3674,B3674)-COUNTIFS($B$2:B3673,B3674,$E$2:E3673,"")),"")</f>
        <v/>
      </c>
      <c r="G3674" s="46" t="str">
        <f>IF(F3674=1,COUNTIF($F$1:F3674,1),"")</f>
        <v/>
      </c>
      <c r="H3674" s="46">
        <f t="shared" si="176"/>
        <v>0</v>
      </c>
      <c r="I3674" s="46" t="b">
        <f t="shared" si="174"/>
        <v>0</v>
      </c>
      <c r="J3674" s="46" t="str">
        <f>IF(I3674=FALSE,"",B3674&amp;"@"&amp;COUNTIFS($B$2:B3674,B3674,$I$2:I3674,TRUE))</f>
        <v/>
      </c>
    </row>
    <row r="3675" spans="1:10">
      <c r="A3675" s="6" t="s">
        <v>498</v>
      </c>
      <c r="B3675" s="6" t="s">
        <v>696</v>
      </c>
      <c r="C3675" s="6">
        <v>1</v>
      </c>
      <c r="D3675" s="6">
        <v>1</v>
      </c>
      <c r="E3675" s="46" t="str">
        <f t="shared" si="175"/>
        <v/>
      </c>
      <c r="F3675" s="81" t="str">
        <f>IF(E3675="기사임",(COUNTIF($B$2:B3675,B3675)-COUNTIFS($B$2:B3674,B3675,$E$2:E3674,"")),"")</f>
        <v/>
      </c>
      <c r="G3675" s="46" t="str">
        <f>IF(F3675=1,COUNTIF($F$1:F3675,1),"")</f>
        <v/>
      </c>
      <c r="H3675" s="46">
        <f t="shared" si="176"/>
        <v>0</v>
      </c>
      <c r="I3675" s="46" t="b">
        <f t="shared" si="174"/>
        <v>0</v>
      </c>
      <c r="J3675" s="46" t="str">
        <f>IF(I3675=FALSE,"",B3675&amp;"@"&amp;COUNTIFS($B$2:B3675,B3675,$I$2:I3675,TRUE))</f>
        <v/>
      </c>
    </row>
    <row r="3676" spans="1:10">
      <c r="A3676" s="6" t="s">
        <v>517</v>
      </c>
      <c r="B3676" s="6" t="s">
        <v>691</v>
      </c>
      <c r="C3676" s="6">
        <v>1</v>
      </c>
      <c r="D3676" s="6">
        <v>1</v>
      </c>
      <c r="E3676" s="46" t="str">
        <f t="shared" si="175"/>
        <v/>
      </c>
      <c r="F3676" s="81" t="str">
        <f>IF(E3676="기사임",(COUNTIF($B$2:B3676,B3676)-COUNTIFS($B$2:B3675,B3676,$E$2:E3675,"")),"")</f>
        <v/>
      </c>
      <c r="G3676" s="46" t="str">
        <f>IF(F3676=1,COUNTIF($F$1:F3676,1),"")</f>
        <v/>
      </c>
      <c r="H3676" s="46">
        <f t="shared" si="176"/>
        <v>0</v>
      </c>
      <c r="I3676" s="46" t="b">
        <f t="shared" si="174"/>
        <v>0</v>
      </c>
      <c r="J3676" s="46" t="str">
        <f>IF(I3676=FALSE,"",B3676&amp;"@"&amp;COUNTIFS($B$2:B3676,B3676,$I$2:I3676,TRUE))</f>
        <v/>
      </c>
    </row>
    <row r="3677" spans="1:10">
      <c r="A3677" s="6" t="s">
        <v>517</v>
      </c>
      <c r="B3677" s="6" t="s">
        <v>682</v>
      </c>
      <c r="C3677" s="6">
        <v>1</v>
      </c>
      <c r="D3677" s="6">
        <v>1</v>
      </c>
      <c r="E3677" s="46" t="str">
        <f t="shared" si="175"/>
        <v/>
      </c>
      <c r="F3677" s="81" t="str">
        <f>IF(E3677="기사임",(COUNTIF($B$2:B3677,B3677)-COUNTIFS($B$2:B3676,B3677,$E$2:E3676,"")),"")</f>
        <v/>
      </c>
      <c r="G3677" s="46" t="str">
        <f>IF(F3677=1,COUNTIF($F$1:F3677,1),"")</f>
        <v/>
      </c>
      <c r="H3677" s="46">
        <f t="shared" si="176"/>
        <v>0</v>
      </c>
      <c r="I3677" s="46" t="b">
        <f t="shared" si="174"/>
        <v>0</v>
      </c>
      <c r="J3677" s="46" t="str">
        <f>IF(I3677=FALSE,"",B3677&amp;"@"&amp;COUNTIFS($B$2:B3677,B3677,$I$2:I3677,TRUE))</f>
        <v/>
      </c>
    </row>
    <row r="3678" spans="1:10">
      <c r="A3678" s="6" t="s">
        <v>517</v>
      </c>
      <c r="B3678" s="6" t="s">
        <v>700</v>
      </c>
      <c r="C3678" s="6">
        <v>1</v>
      </c>
      <c r="D3678" s="6">
        <v>1</v>
      </c>
      <c r="E3678" s="46" t="str">
        <f t="shared" si="175"/>
        <v/>
      </c>
      <c r="F3678" s="81" t="str">
        <f>IF(E3678="기사임",(COUNTIF($B$2:B3678,B3678)-COUNTIFS($B$2:B3677,B3678,$E$2:E3677,"")),"")</f>
        <v/>
      </c>
      <c r="G3678" s="46" t="str">
        <f>IF(F3678=1,COUNTIF($F$1:F3678,1),"")</f>
        <v/>
      </c>
      <c r="H3678" s="46">
        <f t="shared" si="176"/>
        <v>0</v>
      </c>
      <c r="I3678" s="46" t="b">
        <f t="shared" si="174"/>
        <v>0</v>
      </c>
      <c r="J3678" s="46" t="str">
        <f>IF(I3678=FALSE,"",B3678&amp;"@"&amp;COUNTIFS($B$2:B3678,B3678,$I$2:I3678,TRUE))</f>
        <v/>
      </c>
    </row>
    <row r="3679" spans="1:10">
      <c r="A3679" s="6" t="s">
        <v>517</v>
      </c>
      <c r="B3679" s="6" t="s">
        <v>695</v>
      </c>
      <c r="C3679" s="6">
        <v>1</v>
      </c>
      <c r="D3679" s="6">
        <v>1</v>
      </c>
      <c r="E3679" s="46" t="str">
        <f t="shared" si="175"/>
        <v/>
      </c>
      <c r="F3679" s="81" t="str">
        <f>IF(E3679="기사임",(COUNTIF($B$2:B3679,B3679)-COUNTIFS($B$2:B3678,B3679,$E$2:E3678,"")),"")</f>
        <v/>
      </c>
      <c r="G3679" s="46" t="str">
        <f>IF(F3679=1,COUNTIF($F$1:F3679,1),"")</f>
        <v/>
      </c>
      <c r="H3679" s="46">
        <f t="shared" si="176"/>
        <v>0</v>
      </c>
      <c r="I3679" s="46" t="b">
        <f t="shared" si="174"/>
        <v>0</v>
      </c>
      <c r="J3679" s="46" t="str">
        <f>IF(I3679=FALSE,"",B3679&amp;"@"&amp;COUNTIFS($B$2:B3679,B3679,$I$2:I3679,TRUE))</f>
        <v/>
      </c>
    </row>
    <row r="3680" spans="1:10">
      <c r="A3680" s="6" t="s">
        <v>517</v>
      </c>
      <c r="B3680" s="6" t="s">
        <v>696</v>
      </c>
      <c r="C3680" s="6">
        <v>1</v>
      </c>
      <c r="D3680" s="6">
        <v>1</v>
      </c>
      <c r="E3680" s="46" t="str">
        <f t="shared" si="175"/>
        <v/>
      </c>
      <c r="F3680" s="81" t="str">
        <f>IF(E3680="기사임",(COUNTIF($B$2:B3680,B3680)-COUNTIFS($B$2:B3679,B3680,$E$2:E3679,"")),"")</f>
        <v/>
      </c>
      <c r="G3680" s="46" t="str">
        <f>IF(F3680=1,COUNTIF($F$1:F3680,1),"")</f>
        <v/>
      </c>
      <c r="H3680" s="46">
        <f t="shared" si="176"/>
        <v>0</v>
      </c>
      <c r="I3680" s="46" t="b">
        <f t="shared" si="174"/>
        <v>0</v>
      </c>
      <c r="J3680" s="46" t="str">
        <f>IF(I3680=FALSE,"",B3680&amp;"@"&amp;COUNTIFS($B$2:B3680,B3680,$I$2:I3680,TRUE))</f>
        <v/>
      </c>
    </row>
    <row r="3681" spans="1:10">
      <c r="A3681" s="6" t="s">
        <v>1922</v>
      </c>
      <c r="B3681" s="6" t="s">
        <v>689</v>
      </c>
      <c r="C3681" s="6">
        <v>1</v>
      </c>
      <c r="D3681" s="6">
        <v>1</v>
      </c>
      <c r="E3681" s="46" t="str">
        <f t="shared" si="175"/>
        <v/>
      </c>
      <c r="F3681" s="81" t="str">
        <f>IF(E3681="기사임",(COUNTIF($B$2:B3681,B3681)-COUNTIFS($B$2:B3680,B3681,$E$2:E3680,"")),"")</f>
        <v/>
      </c>
      <c r="G3681" s="46" t="str">
        <f>IF(F3681=1,COUNTIF($F$1:F3681,1),"")</f>
        <v/>
      </c>
      <c r="H3681" s="46">
        <f t="shared" si="176"/>
        <v>0</v>
      </c>
      <c r="I3681" s="46" t="b">
        <f t="shared" si="174"/>
        <v>0</v>
      </c>
      <c r="J3681" s="46" t="str">
        <f>IF(I3681=FALSE,"",B3681&amp;"@"&amp;COUNTIFS($B$2:B3681,B3681,$I$2:I3681,TRUE))</f>
        <v/>
      </c>
    </row>
    <row r="3682" spans="1:10">
      <c r="A3682" s="6" t="s">
        <v>1922</v>
      </c>
      <c r="B3682" s="6" t="s">
        <v>684</v>
      </c>
      <c r="C3682" s="6">
        <v>1</v>
      </c>
      <c r="D3682" s="6">
        <v>1</v>
      </c>
      <c r="E3682" s="46" t="str">
        <f t="shared" si="175"/>
        <v/>
      </c>
      <c r="F3682" s="81" t="str">
        <f>IF(E3682="기사임",(COUNTIF($B$2:B3682,B3682)-COUNTIFS($B$2:B3681,B3682,$E$2:E3681,"")),"")</f>
        <v/>
      </c>
      <c r="G3682" s="46" t="str">
        <f>IF(F3682=1,COUNTIF($F$1:F3682,1),"")</f>
        <v/>
      </c>
      <c r="H3682" s="46">
        <f t="shared" si="176"/>
        <v>1</v>
      </c>
      <c r="I3682" s="46" t="b">
        <f t="shared" si="174"/>
        <v>0</v>
      </c>
      <c r="J3682" s="46" t="str">
        <f>IF(I3682=FALSE,"",B3682&amp;"@"&amp;COUNTIFS($B$2:B3682,B3682,$I$2:I3682,TRUE))</f>
        <v/>
      </c>
    </row>
    <row r="3683" spans="1:10">
      <c r="A3683" s="6" t="s">
        <v>619</v>
      </c>
      <c r="B3683" s="6" t="s">
        <v>709</v>
      </c>
      <c r="C3683" s="6">
        <v>0</v>
      </c>
      <c r="D3683" s="6">
        <v>1</v>
      </c>
      <c r="E3683" s="46" t="str">
        <f t="shared" si="175"/>
        <v>기사임</v>
      </c>
      <c r="F3683" s="81">
        <f>IF(E3683="기사임",(COUNTIF($B$2:B3683,B3683)-COUNTIFS($B$2:B3682,B3683,$E$2:E3682,"")),"")</f>
        <v>22</v>
      </c>
      <c r="G3683" s="46" t="str">
        <f>IF(F3683=1,COUNTIF($F$1:F3683,1),"")</f>
        <v/>
      </c>
      <c r="H3683" s="46">
        <f t="shared" si="176"/>
        <v>0</v>
      </c>
      <c r="I3683" s="46" t="b">
        <f t="shared" si="174"/>
        <v>0</v>
      </c>
      <c r="J3683" s="46" t="str">
        <f>IF(I3683=FALSE,"",B3683&amp;"@"&amp;COUNTIFS($B$2:B3683,B3683,$I$2:I3683,TRUE))</f>
        <v/>
      </c>
    </row>
    <row r="3684" spans="1:10">
      <c r="A3684" s="6" t="s">
        <v>500</v>
      </c>
      <c r="B3684" s="6" t="s">
        <v>703</v>
      </c>
      <c r="C3684" s="6">
        <v>0</v>
      </c>
      <c r="D3684" s="6">
        <v>1</v>
      </c>
      <c r="E3684" s="46" t="str">
        <f t="shared" si="175"/>
        <v>기사임</v>
      </c>
      <c r="F3684" s="81">
        <f>IF(E3684="기사임",(COUNTIF($B$2:B3684,B3684)-COUNTIFS($B$2:B3683,B3684,$E$2:E3683,"")),"")</f>
        <v>30</v>
      </c>
      <c r="G3684" s="46" t="str">
        <f>IF(F3684=1,COUNTIF($F$1:F3684,1),"")</f>
        <v/>
      </c>
      <c r="H3684" s="46">
        <f t="shared" si="176"/>
        <v>0</v>
      </c>
      <c r="I3684" s="46" t="b">
        <f t="shared" si="174"/>
        <v>0</v>
      </c>
      <c r="J3684" s="46" t="str">
        <f>IF(I3684=FALSE,"",B3684&amp;"@"&amp;COUNTIFS($B$2:B3684,B3684,$I$2:I3684,TRUE))</f>
        <v/>
      </c>
    </row>
    <row r="3685" spans="1:10">
      <c r="A3685" s="6" t="s">
        <v>953</v>
      </c>
      <c r="B3685" s="6" t="s">
        <v>681</v>
      </c>
      <c r="C3685" s="6">
        <v>0</v>
      </c>
      <c r="D3685" s="6">
        <v>1</v>
      </c>
      <c r="E3685" s="46" t="str">
        <f t="shared" si="175"/>
        <v>기사임</v>
      </c>
      <c r="F3685" s="81">
        <f>IF(E3685="기사임",(COUNTIF($B$2:B3685,B3685)-COUNTIFS($B$2:B3684,B3685,$E$2:E3684,"")),"")</f>
        <v>82</v>
      </c>
      <c r="G3685" s="46" t="str">
        <f>IF(F3685=1,COUNTIF($F$1:F3685,1),"")</f>
        <v/>
      </c>
      <c r="H3685" s="46">
        <f t="shared" si="176"/>
        <v>0</v>
      </c>
      <c r="I3685" s="46" t="b">
        <f t="shared" si="174"/>
        <v>0</v>
      </c>
      <c r="J3685" s="46" t="str">
        <f>IF(I3685=FALSE,"",B3685&amp;"@"&amp;COUNTIFS($B$2:B3685,B3685,$I$2:I3685,TRUE))</f>
        <v/>
      </c>
    </row>
    <row r="3686" spans="1:10">
      <c r="A3686" s="6" t="s">
        <v>1113</v>
      </c>
      <c r="B3686" s="6" t="s">
        <v>681</v>
      </c>
      <c r="C3686" s="6">
        <v>0</v>
      </c>
      <c r="D3686" s="6">
        <v>1</v>
      </c>
      <c r="E3686" s="46" t="str">
        <f t="shared" si="175"/>
        <v>기사임</v>
      </c>
      <c r="F3686" s="81">
        <f>IF(E3686="기사임",(COUNTIF($B$2:B3686,B3686)-COUNTIFS($B$2:B3685,B3686,$E$2:E3685,"")),"")</f>
        <v>83</v>
      </c>
      <c r="G3686" s="46" t="str">
        <f>IF(F3686=1,COUNTIF($F$1:F3686,1),"")</f>
        <v/>
      </c>
      <c r="H3686" s="46">
        <f t="shared" si="176"/>
        <v>0</v>
      </c>
      <c r="I3686" s="46" t="b">
        <f t="shared" si="174"/>
        <v>0</v>
      </c>
      <c r="J3686" s="46" t="str">
        <f>IF(I3686=FALSE,"",B3686&amp;"@"&amp;COUNTIFS($B$2:B3686,B3686,$I$2:I3686,TRUE))</f>
        <v/>
      </c>
    </row>
    <row r="3687" spans="1:10">
      <c r="A3687" s="6" t="s">
        <v>1116</v>
      </c>
      <c r="B3687" s="6" t="s">
        <v>681</v>
      </c>
      <c r="C3687" s="6">
        <v>0</v>
      </c>
      <c r="D3687" s="6">
        <v>1</v>
      </c>
      <c r="E3687" s="46" t="str">
        <f t="shared" si="175"/>
        <v>기사임</v>
      </c>
      <c r="F3687" s="81">
        <f>IF(E3687="기사임",(COUNTIF($B$2:B3687,B3687)-COUNTIFS($B$2:B3686,B3687,$E$2:E3686,"")),"")</f>
        <v>84</v>
      </c>
      <c r="G3687" s="46" t="str">
        <f>IF(F3687=1,COUNTIF($F$1:F3687,1),"")</f>
        <v/>
      </c>
      <c r="H3687" s="46">
        <f t="shared" si="176"/>
        <v>0</v>
      </c>
      <c r="I3687" s="46" t="b">
        <f t="shared" si="174"/>
        <v>0</v>
      </c>
      <c r="J3687" s="46" t="str">
        <f>IF(I3687=FALSE,"",B3687&amp;"@"&amp;COUNTIFS($B$2:B3687,B3687,$I$2:I3687,TRUE))</f>
        <v/>
      </c>
    </row>
    <row r="3688" spans="1:10">
      <c r="A3688" s="6" t="s">
        <v>1172</v>
      </c>
      <c r="B3688" s="6" t="s">
        <v>697</v>
      </c>
      <c r="C3688" s="6">
        <v>0</v>
      </c>
      <c r="D3688" s="6">
        <v>1</v>
      </c>
      <c r="E3688" s="46" t="str">
        <f t="shared" si="175"/>
        <v>기사임</v>
      </c>
      <c r="F3688" s="81">
        <f>IF(E3688="기사임",(COUNTIF($B$2:B3688,B3688)-COUNTIFS($B$2:B3687,B3688,$E$2:E3687,"")),"")</f>
        <v>22</v>
      </c>
      <c r="G3688" s="46" t="str">
        <f>IF(F3688=1,COUNTIF($F$1:F3688,1),"")</f>
        <v/>
      </c>
      <c r="H3688" s="46">
        <f t="shared" si="176"/>
        <v>0</v>
      </c>
      <c r="I3688" s="46" t="b">
        <f t="shared" si="174"/>
        <v>0</v>
      </c>
      <c r="J3688" s="46" t="str">
        <f>IF(I3688=FALSE,"",B3688&amp;"@"&amp;COUNTIFS($B$2:B3688,B3688,$I$2:I3688,TRUE))</f>
        <v/>
      </c>
    </row>
    <row r="3689" spans="1:10">
      <c r="A3689" s="6" t="s">
        <v>1426</v>
      </c>
      <c r="B3689" s="6" t="s">
        <v>684</v>
      </c>
      <c r="C3689" s="6">
        <v>0</v>
      </c>
      <c r="D3689" s="6">
        <v>1</v>
      </c>
      <c r="E3689" s="46" t="str">
        <f t="shared" si="175"/>
        <v>기사임</v>
      </c>
      <c r="F3689" s="81">
        <f>IF(E3689="기사임",(COUNTIF($B$2:B3689,B3689)-COUNTIFS($B$2:B3688,B3689,$E$2:E3688,"")),"")</f>
        <v>53</v>
      </c>
      <c r="G3689" s="46" t="str">
        <f>IF(F3689=1,COUNTIF($F$1:F3689,1),"")</f>
        <v/>
      </c>
      <c r="H3689" s="46">
        <f t="shared" si="176"/>
        <v>1</v>
      </c>
      <c r="I3689" s="46" t="b">
        <f t="shared" ref="I3689:I3752" si="177">AND(H3689=1,F3689&gt;=1,F3689&lt;&gt;"")</f>
        <v>1</v>
      </c>
      <c r="J3689" s="46" t="str">
        <f>IF(I3689=FALSE,"",B3689&amp;"@"&amp;COUNTIFS($B$2:B3689,B3689,$I$2:I3689,TRUE))</f>
        <v>Malaysia@53</v>
      </c>
    </row>
    <row r="3690" spans="1:10">
      <c r="A3690" s="6" t="s">
        <v>2171</v>
      </c>
      <c r="B3690" s="6" t="s">
        <v>692</v>
      </c>
      <c r="C3690" s="6">
        <v>0</v>
      </c>
      <c r="D3690" s="6">
        <v>1</v>
      </c>
      <c r="E3690" s="46" t="str">
        <f t="shared" si="175"/>
        <v>기사임</v>
      </c>
      <c r="F3690" s="81">
        <f>IF(E3690="기사임",(COUNTIF($B$2:B3690,B3690)-COUNTIFS($B$2:B3689,B3690,$E$2:E3689,"")),"")</f>
        <v>19</v>
      </c>
      <c r="G3690" s="46" t="str">
        <f>IF(F3690=1,COUNTIF($F$1:F3690,1),"")</f>
        <v/>
      </c>
      <c r="H3690" s="46">
        <f t="shared" si="176"/>
        <v>0</v>
      </c>
      <c r="I3690" s="46" t="b">
        <f t="shared" si="177"/>
        <v>0</v>
      </c>
      <c r="J3690" s="46" t="str">
        <f>IF(I3690=FALSE,"",B3690&amp;"@"&amp;COUNTIFS($B$2:B3690,B3690,$I$2:I3690,TRUE))</f>
        <v/>
      </c>
    </row>
    <row r="3691" spans="1:10">
      <c r="A3691" s="6" t="s">
        <v>580</v>
      </c>
      <c r="B3691" s="6" t="s">
        <v>676</v>
      </c>
      <c r="C3691" s="6">
        <v>0</v>
      </c>
      <c r="D3691" s="6">
        <v>1</v>
      </c>
      <c r="E3691" s="46" t="str">
        <f t="shared" si="175"/>
        <v>기사임</v>
      </c>
      <c r="F3691" s="81">
        <f>IF(E3691="기사임",(COUNTIF($B$2:B3691,B3691)-COUNTIFS($B$2:B3690,B3691,$E$2:E3690,"")),"")</f>
        <v>262</v>
      </c>
      <c r="G3691" s="46" t="str">
        <f>IF(F3691=1,COUNTIF($F$1:F3691,1),"")</f>
        <v/>
      </c>
      <c r="H3691" s="46">
        <f t="shared" si="176"/>
        <v>0</v>
      </c>
      <c r="I3691" s="46" t="b">
        <f t="shared" si="177"/>
        <v>0</v>
      </c>
      <c r="J3691" s="46" t="str">
        <f>IF(I3691=FALSE,"",B3691&amp;"@"&amp;COUNTIFS($B$2:B3691,B3691,$I$2:I3691,TRUE))</f>
        <v/>
      </c>
    </row>
    <row r="3692" spans="1:10">
      <c r="A3692" s="6" t="s">
        <v>634</v>
      </c>
      <c r="B3692" s="6" t="s">
        <v>684</v>
      </c>
      <c r="C3692" s="6">
        <v>0</v>
      </c>
      <c r="D3692" s="6">
        <v>1</v>
      </c>
      <c r="E3692" s="46" t="str">
        <f t="shared" si="175"/>
        <v>기사임</v>
      </c>
      <c r="F3692" s="81">
        <f>IF(E3692="기사임",(COUNTIF($B$2:B3692,B3692)-COUNTIFS($B$2:B3691,B3692,$E$2:E3691,"")),"")</f>
        <v>54</v>
      </c>
      <c r="G3692" s="46" t="str">
        <f>IF(F3692=1,COUNTIF($F$1:F3692,1),"")</f>
        <v/>
      </c>
      <c r="H3692" s="46">
        <f t="shared" si="176"/>
        <v>1</v>
      </c>
      <c r="I3692" s="46" t="b">
        <f t="shared" si="177"/>
        <v>1</v>
      </c>
      <c r="J3692" s="46" t="str">
        <f>IF(I3692=FALSE,"",B3692&amp;"@"&amp;COUNTIFS($B$2:B3692,B3692,$I$2:I3692,TRUE))</f>
        <v>Malaysia@54</v>
      </c>
    </row>
    <row r="3693" spans="1:10">
      <c r="A3693" s="6" t="s">
        <v>544</v>
      </c>
      <c r="B3693" s="6" t="s">
        <v>732</v>
      </c>
      <c r="C3693" s="6">
        <v>0</v>
      </c>
      <c r="D3693" s="6">
        <v>1</v>
      </c>
      <c r="E3693" s="46" t="str">
        <f t="shared" si="175"/>
        <v>기사임</v>
      </c>
      <c r="F3693" s="81">
        <f>IF(E3693="기사임",(COUNTIF($B$2:B3693,B3693)-COUNTIFS($B$2:B3692,B3693,$E$2:E3692,"")),"")</f>
        <v>8</v>
      </c>
      <c r="G3693" s="46" t="str">
        <f>IF(F3693=1,COUNTIF($F$1:F3693,1),"")</f>
        <v/>
      </c>
      <c r="H3693" s="46">
        <f t="shared" si="176"/>
        <v>0</v>
      </c>
      <c r="I3693" s="46" t="b">
        <f t="shared" si="177"/>
        <v>0</v>
      </c>
      <c r="J3693" s="46" t="str">
        <f>IF(I3693=FALSE,"",B3693&amp;"@"&amp;COUNTIFS($B$2:B3693,B3693,$I$2:I3693,TRUE))</f>
        <v/>
      </c>
    </row>
    <row r="3694" spans="1:10">
      <c r="A3694" s="6" t="s">
        <v>1569</v>
      </c>
      <c r="B3694" s="6" t="s">
        <v>684</v>
      </c>
      <c r="C3694" s="6">
        <v>0</v>
      </c>
      <c r="D3694" s="6">
        <v>1</v>
      </c>
      <c r="E3694" s="46" t="str">
        <f t="shared" si="175"/>
        <v>기사임</v>
      </c>
      <c r="F3694" s="81">
        <f>IF(E3694="기사임",(COUNTIF($B$2:B3694,B3694)-COUNTIFS($B$2:B3693,B3694,$E$2:E3693,"")),"")</f>
        <v>55</v>
      </c>
      <c r="G3694" s="46" t="str">
        <f>IF(F3694=1,COUNTIF($F$1:F3694,1),"")</f>
        <v/>
      </c>
      <c r="H3694" s="46">
        <f t="shared" si="176"/>
        <v>1</v>
      </c>
      <c r="I3694" s="46" t="b">
        <f t="shared" si="177"/>
        <v>1</v>
      </c>
      <c r="J3694" s="46" t="str">
        <f>IF(I3694=FALSE,"",B3694&amp;"@"&amp;COUNTIFS($B$2:B3694,B3694,$I$2:I3694,TRUE))</f>
        <v>Malaysia@55</v>
      </c>
    </row>
    <row r="3695" spans="1:10">
      <c r="A3695" s="6" t="s">
        <v>1313</v>
      </c>
      <c r="B3695" s="6" t="s">
        <v>688</v>
      </c>
      <c r="C3695" s="6">
        <v>0</v>
      </c>
      <c r="D3695" s="6">
        <v>1</v>
      </c>
      <c r="E3695" s="46" t="str">
        <f t="shared" si="175"/>
        <v>기사임</v>
      </c>
      <c r="F3695" s="81">
        <f>IF(E3695="기사임",(COUNTIF($B$2:B3695,B3695)-COUNTIFS($B$2:B3694,B3695,$E$2:E3694,"")),"")</f>
        <v>116</v>
      </c>
      <c r="G3695" s="46" t="str">
        <f>IF(F3695=1,COUNTIF($F$1:F3695,1),"")</f>
        <v/>
      </c>
      <c r="H3695" s="46">
        <f t="shared" si="176"/>
        <v>0</v>
      </c>
      <c r="I3695" s="46" t="b">
        <f t="shared" si="177"/>
        <v>0</v>
      </c>
      <c r="J3695" s="46" t="str">
        <f>IF(I3695=FALSE,"",B3695&amp;"@"&amp;COUNTIFS($B$2:B3695,B3695,$I$2:I3695,TRUE))</f>
        <v/>
      </c>
    </row>
    <row r="3696" spans="1:10">
      <c r="A3696" s="6" t="s">
        <v>483</v>
      </c>
      <c r="B3696" s="6" t="s">
        <v>688</v>
      </c>
      <c r="C3696" s="6">
        <v>0</v>
      </c>
      <c r="D3696" s="6">
        <v>1</v>
      </c>
      <c r="E3696" s="46" t="str">
        <f t="shared" si="175"/>
        <v/>
      </c>
      <c r="F3696" s="81" t="str">
        <f>IF(E3696="기사임",(COUNTIF($B$2:B3696,B3696)-COUNTIFS($B$2:B3695,B3696,$E$2:E3695,"")),"")</f>
        <v/>
      </c>
      <c r="G3696" s="46" t="str">
        <f>IF(F3696=1,COUNTIF($F$1:F3696,1),"")</f>
        <v/>
      </c>
      <c r="H3696" s="46">
        <f t="shared" si="176"/>
        <v>0</v>
      </c>
      <c r="I3696" s="46" t="b">
        <f t="shared" si="177"/>
        <v>0</v>
      </c>
      <c r="J3696" s="46" t="str">
        <f>IF(I3696=FALSE,"",B3696&amp;"@"&amp;COUNTIFS($B$2:B3696,B3696,$I$2:I3696,TRUE))</f>
        <v/>
      </c>
    </row>
    <row r="3697" spans="1:10">
      <c r="A3697" s="6" t="s">
        <v>2061</v>
      </c>
      <c r="B3697" s="6" t="s">
        <v>688</v>
      </c>
      <c r="C3697" s="6">
        <v>0</v>
      </c>
      <c r="D3697" s="6">
        <v>2</v>
      </c>
      <c r="E3697" s="46" t="str">
        <f t="shared" si="175"/>
        <v/>
      </c>
      <c r="F3697" s="81" t="str">
        <f>IF(E3697="기사임",(COUNTIF($B$2:B3697,B3697)-COUNTIFS($B$2:B3696,B3697,$E$2:E3696,"")),"")</f>
        <v/>
      </c>
      <c r="G3697" s="46" t="str">
        <f>IF(F3697=1,COUNTIF($F$1:F3697,1),"")</f>
        <v/>
      </c>
      <c r="H3697" s="46">
        <f t="shared" si="176"/>
        <v>0</v>
      </c>
      <c r="I3697" s="46" t="b">
        <f t="shared" si="177"/>
        <v>0</v>
      </c>
      <c r="J3697" s="46" t="str">
        <f>IF(I3697=FALSE,"",B3697&amp;"@"&amp;COUNTIFS($B$2:B3697,B3697,$I$2:I3697,TRUE))</f>
        <v/>
      </c>
    </row>
    <row r="3698" spans="1:10">
      <c r="A3698" s="6" t="s">
        <v>2478</v>
      </c>
      <c r="B3698" s="6" t="s">
        <v>680</v>
      </c>
      <c r="C3698" s="6">
        <v>0</v>
      </c>
      <c r="D3698" s="6">
        <v>1</v>
      </c>
      <c r="E3698" s="46" t="str">
        <f t="shared" si="175"/>
        <v/>
      </c>
      <c r="F3698" s="81" t="str">
        <f>IF(E3698="기사임",(COUNTIF($B$2:B3698,B3698)-COUNTIFS($B$2:B3697,B3698,$E$2:E3697,"")),"")</f>
        <v/>
      </c>
      <c r="G3698" s="46" t="str">
        <f>IF(F3698=1,COUNTIF($F$1:F3698,1),"")</f>
        <v/>
      </c>
      <c r="H3698" s="46">
        <f t="shared" si="176"/>
        <v>0</v>
      </c>
      <c r="I3698" s="46" t="b">
        <f t="shared" si="177"/>
        <v>0</v>
      </c>
      <c r="J3698" s="46" t="str">
        <f>IF(I3698=FALSE,"",B3698&amp;"@"&amp;COUNTIFS($B$2:B3698,B3698,$I$2:I3698,TRUE))</f>
        <v/>
      </c>
    </row>
    <row r="3699" spans="1:10">
      <c r="E3699" s="46" t="str">
        <f t="shared" si="175"/>
        <v/>
      </c>
      <c r="F3699" s="81" t="str">
        <f>IF(E3699="기사임",(COUNTIF($B$2:B3699,B3699)-COUNTIFS($B$2:B3698,B3699,$E$2:E3698,"")),"")</f>
        <v/>
      </c>
      <c r="G3699" s="46" t="str">
        <f>IF(F3699=1,COUNTIF($F$1:F3699,1),"")</f>
        <v/>
      </c>
      <c r="H3699" s="46">
        <f t="shared" si="176"/>
        <v>0</v>
      </c>
      <c r="I3699" s="46" t="b">
        <f t="shared" si="177"/>
        <v>0</v>
      </c>
      <c r="J3699" s="46" t="str">
        <f>IF(I3699=FALSE,"",B3699&amp;"@"&amp;COUNTIFS($B$2:B3699,B3699,$I$2:I3699,TRUE))</f>
        <v/>
      </c>
    </row>
    <row r="3700" spans="1:10">
      <c r="E3700" s="46" t="str">
        <f t="shared" si="175"/>
        <v/>
      </c>
      <c r="F3700" s="81" t="str">
        <f>IF(E3700="기사임",(COUNTIF($B$2:B3700,B3700)-COUNTIFS($B$2:B3699,B3700,$E$2:E3699,"")),"")</f>
        <v/>
      </c>
      <c r="G3700" s="46" t="str">
        <f>IF(F3700=1,COUNTIF($F$1:F3700,1),"")</f>
        <v/>
      </c>
      <c r="H3700" s="46">
        <f t="shared" si="176"/>
        <v>0</v>
      </c>
      <c r="I3700" s="46" t="b">
        <f t="shared" si="177"/>
        <v>0</v>
      </c>
      <c r="J3700" s="46" t="str">
        <f>IF(I3700=FALSE,"",B3700&amp;"@"&amp;COUNTIFS($B$2:B3700,B3700,$I$2:I3700,TRUE))</f>
        <v/>
      </c>
    </row>
    <row r="3701" spans="1:10">
      <c r="E3701" s="46" t="str">
        <f t="shared" si="175"/>
        <v/>
      </c>
      <c r="F3701" s="81" t="str">
        <f>IF(E3701="기사임",(COUNTIF($B$2:B3701,B3701)-COUNTIFS($B$2:B3700,B3701,$E$2:E3700,"")),"")</f>
        <v/>
      </c>
      <c r="G3701" s="46" t="str">
        <f>IF(F3701=1,COUNTIF($F$1:F3701,1),"")</f>
        <v/>
      </c>
      <c r="H3701" s="46">
        <f t="shared" si="176"/>
        <v>0</v>
      </c>
      <c r="I3701" s="46" t="b">
        <f t="shared" si="177"/>
        <v>0</v>
      </c>
      <c r="J3701" s="46" t="str">
        <f>IF(I3701=FALSE,"",B3701&amp;"@"&amp;COUNTIFS($B$2:B3701,B3701,$I$2:I3701,TRUE))</f>
        <v/>
      </c>
    </row>
    <row r="3702" spans="1:10">
      <c r="E3702" s="46" t="str">
        <f t="shared" si="175"/>
        <v/>
      </c>
      <c r="F3702" s="81" t="str">
        <f>IF(E3702="기사임",(COUNTIF($B$2:B3702,B3702)-COUNTIFS($B$2:B3701,B3702,$E$2:E3701,"")),"")</f>
        <v/>
      </c>
      <c r="G3702" s="46" t="str">
        <f>IF(F3702=1,COUNTIF($F$1:F3702,1),"")</f>
        <v/>
      </c>
      <c r="H3702" s="46">
        <f t="shared" si="176"/>
        <v>0</v>
      </c>
      <c r="I3702" s="46" t="b">
        <f t="shared" si="177"/>
        <v>0</v>
      </c>
      <c r="J3702" s="46" t="str">
        <f>IF(I3702=FALSE,"",B3702&amp;"@"&amp;COUNTIFS($B$2:B3702,B3702,$I$2:I3702,TRUE))</f>
        <v/>
      </c>
    </row>
    <row r="3703" spans="1:10">
      <c r="E3703" s="46" t="str">
        <f t="shared" si="175"/>
        <v/>
      </c>
      <c r="F3703" s="81" t="str">
        <f>IF(E3703="기사임",(COUNTIF($B$2:B3703,B3703)-COUNTIFS($B$2:B3702,B3703,$E$2:E3702,"")),"")</f>
        <v/>
      </c>
      <c r="G3703" s="46" t="str">
        <f>IF(F3703=1,COUNTIF($F$1:F3703,1),"")</f>
        <v/>
      </c>
      <c r="H3703" s="46">
        <f t="shared" si="176"/>
        <v>0</v>
      </c>
      <c r="I3703" s="46" t="b">
        <f t="shared" si="177"/>
        <v>0</v>
      </c>
      <c r="J3703" s="46" t="str">
        <f>IF(I3703=FALSE,"",B3703&amp;"@"&amp;COUNTIFS($B$2:B3703,B3703,$I$2:I3703,TRUE))</f>
        <v/>
      </c>
    </row>
    <row r="3704" spans="1:10">
      <c r="E3704" s="46" t="str">
        <f t="shared" si="175"/>
        <v/>
      </c>
      <c r="F3704" s="81" t="str">
        <f>IF(E3704="기사임",(COUNTIF($B$2:B3704,B3704)-COUNTIFS($B$2:B3703,B3704,$E$2:E3703,"")),"")</f>
        <v/>
      </c>
      <c r="G3704" s="46" t="str">
        <f>IF(F3704=1,COUNTIF($F$1:F3704,1),"")</f>
        <v/>
      </c>
      <c r="H3704" s="46">
        <f t="shared" si="176"/>
        <v>0</v>
      </c>
      <c r="I3704" s="46" t="b">
        <f t="shared" si="177"/>
        <v>0</v>
      </c>
      <c r="J3704" s="46" t="str">
        <f>IF(I3704=FALSE,"",B3704&amp;"@"&amp;COUNTIFS($B$2:B3704,B3704,$I$2:I3704,TRUE))</f>
        <v/>
      </c>
    </row>
    <row r="3705" spans="1:10">
      <c r="E3705" s="46" t="str">
        <f t="shared" si="175"/>
        <v/>
      </c>
      <c r="F3705" s="81" t="str">
        <f>IF(E3705="기사임",(COUNTIF($B$2:B3705,B3705)-COUNTIFS($B$2:B3704,B3705,$E$2:E3704,"")),"")</f>
        <v/>
      </c>
      <c r="G3705" s="46" t="str">
        <f>IF(F3705=1,COUNTIF($F$1:F3705,1),"")</f>
        <v/>
      </c>
      <c r="H3705" s="46">
        <f t="shared" si="176"/>
        <v>0</v>
      </c>
      <c r="I3705" s="46" t="b">
        <f t="shared" si="177"/>
        <v>0</v>
      </c>
      <c r="J3705" s="46" t="str">
        <f>IF(I3705=FALSE,"",B3705&amp;"@"&amp;COUNTIFS($B$2:B3705,B3705,$I$2:I3705,TRUE))</f>
        <v/>
      </c>
    </row>
    <row r="3706" spans="1:10">
      <c r="E3706" s="46" t="str">
        <f t="shared" si="175"/>
        <v/>
      </c>
      <c r="F3706" s="81" t="str">
        <f>IF(E3706="기사임",(COUNTIF($B$2:B3706,B3706)-COUNTIFS($B$2:B3705,B3706,$E$2:E3705,"")),"")</f>
        <v/>
      </c>
      <c r="G3706" s="46" t="str">
        <f>IF(F3706=1,COUNTIF($F$1:F3706,1),"")</f>
        <v/>
      </c>
      <c r="H3706" s="46">
        <f t="shared" si="176"/>
        <v>0</v>
      </c>
      <c r="I3706" s="46" t="b">
        <f t="shared" si="177"/>
        <v>0</v>
      </c>
      <c r="J3706" s="46" t="str">
        <f>IF(I3706=FALSE,"",B3706&amp;"@"&amp;COUNTIFS($B$2:B3706,B3706,$I$2:I3706,TRUE))</f>
        <v/>
      </c>
    </row>
    <row r="3707" spans="1:10">
      <c r="E3707" s="46" t="str">
        <f t="shared" si="175"/>
        <v/>
      </c>
      <c r="F3707" s="81" t="str">
        <f>IF(E3707="기사임",(COUNTIF($B$2:B3707,B3707)-COUNTIFS($B$2:B3706,B3707,$E$2:E3706,"")),"")</f>
        <v/>
      </c>
      <c r="G3707" s="46" t="str">
        <f>IF(F3707=1,COUNTIF($F$1:F3707,1),"")</f>
        <v/>
      </c>
      <c r="H3707" s="46">
        <f t="shared" si="176"/>
        <v>0</v>
      </c>
      <c r="I3707" s="46" t="b">
        <f t="shared" si="177"/>
        <v>0</v>
      </c>
      <c r="J3707" s="46" t="str">
        <f>IF(I3707=FALSE,"",B3707&amp;"@"&amp;COUNTIFS($B$2:B3707,B3707,$I$2:I3707,TRUE))</f>
        <v/>
      </c>
    </row>
    <row r="3708" spans="1:10">
      <c r="E3708" s="46" t="str">
        <f t="shared" si="175"/>
        <v/>
      </c>
      <c r="F3708" s="81" t="str">
        <f>IF(E3708="기사임",(COUNTIF($B$2:B3708,B3708)-COUNTIFS($B$2:B3707,B3708,$E$2:E3707,"")),"")</f>
        <v/>
      </c>
      <c r="G3708" s="46" t="str">
        <f>IF(F3708=1,COUNTIF($F$1:F3708,1),"")</f>
        <v/>
      </c>
      <c r="H3708" s="46">
        <f t="shared" si="176"/>
        <v>0</v>
      </c>
      <c r="I3708" s="46" t="b">
        <f t="shared" si="177"/>
        <v>0</v>
      </c>
      <c r="J3708" s="46" t="str">
        <f>IF(I3708=FALSE,"",B3708&amp;"@"&amp;COUNTIFS($B$2:B3708,B3708,$I$2:I3708,TRUE))</f>
        <v/>
      </c>
    </row>
    <row r="3709" spans="1:10">
      <c r="E3709" s="46" t="str">
        <f t="shared" si="175"/>
        <v/>
      </c>
      <c r="F3709" s="81" t="str">
        <f>IF(E3709="기사임",(COUNTIF($B$2:B3709,B3709)-COUNTIFS($B$2:B3708,B3709,$E$2:E3708,"")),"")</f>
        <v/>
      </c>
      <c r="G3709" s="46" t="str">
        <f>IF(F3709=1,COUNTIF($F$1:F3709,1),"")</f>
        <v/>
      </c>
      <c r="H3709" s="46">
        <f t="shared" si="176"/>
        <v>0</v>
      </c>
      <c r="I3709" s="46" t="b">
        <f t="shared" si="177"/>
        <v>0</v>
      </c>
      <c r="J3709" s="46" t="str">
        <f>IF(I3709=FALSE,"",B3709&amp;"@"&amp;COUNTIFS($B$2:B3709,B3709,$I$2:I3709,TRUE))</f>
        <v/>
      </c>
    </row>
    <row r="3710" spans="1:10">
      <c r="E3710" s="46" t="str">
        <f t="shared" si="175"/>
        <v/>
      </c>
      <c r="F3710" s="81" t="str">
        <f>IF(E3710="기사임",(COUNTIF($B$2:B3710,B3710)-COUNTIFS($B$2:B3709,B3710,$E$2:E3709,"")),"")</f>
        <v/>
      </c>
      <c r="G3710" s="46" t="str">
        <f>IF(F3710=1,COUNTIF($F$1:F3710,1),"")</f>
        <v/>
      </c>
      <c r="H3710" s="46">
        <f t="shared" si="176"/>
        <v>0</v>
      </c>
      <c r="I3710" s="46" t="b">
        <f t="shared" si="177"/>
        <v>0</v>
      </c>
      <c r="J3710" s="46" t="str">
        <f>IF(I3710=FALSE,"",B3710&amp;"@"&amp;COUNTIFS($B$2:B3710,B3710,$I$2:I3710,TRUE))</f>
        <v/>
      </c>
    </row>
    <row r="3711" spans="1:10">
      <c r="E3711" s="46" t="str">
        <f t="shared" si="175"/>
        <v/>
      </c>
      <c r="F3711" s="81" t="str">
        <f>IF(E3711="기사임",(COUNTIF($B$2:B3711,B3711)-COUNTIFS($B$2:B3710,B3711,$E$2:E3710,"")),"")</f>
        <v/>
      </c>
      <c r="G3711" s="46" t="str">
        <f>IF(F3711=1,COUNTIF($F$1:F3711,1),"")</f>
        <v/>
      </c>
      <c r="H3711" s="46">
        <f t="shared" si="176"/>
        <v>0</v>
      </c>
      <c r="I3711" s="46" t="b">
        <f t="shared" si="177"/>
        <v>0</v>
      </c>
      <c r="J3711" s="46" t="str">
        <f>IF(I3711=FALSE,"",B3711&amp;"@"&amp;COUNTIFS($B$2:B3711,B3711,$I$2:I3711,TRUE))</f>
        <v/>
      </c>
    </row>
    <row r="3712" spans="1:10">
      <c r="E3712" s="46" t="str">
        <f t="shared" si="175"/>
        <v/>
      </c>
      <c r="F3712" s="81" t="str">
        <f>IF(E3712="기사임",(COUNTIF($B$2:B3712,B3712)-COUNTIFS($B$2:B3711,B3712,$E$2:E3711,"")),"")</f>
        <v/>
      </c>
      <c r="G3712" s="46" t="str">
        <f>IF(F3712=1,COUNTIF($F$1:F3712,1),"")</f>
        <v/>
      </c>
      <c r="H3712" s="46">
        <f t="shared" si="176"/>
        <v>0</v>
      </c>
      <c r="I3712" s="46" t="b">
        <f t="shared" si="177"/>
        <v>0</v>
      </c>
      <c r="J3712" s="46" t="str">
        <f>IF(I3712=FALSE,"",B3712&amp;"@"&amp;COUNTIFS($B$2:B3712,B3712,$I$2:I3712,TRUE))</f>
        <v/>
      </c>
    </row>
    <row r="3713" spans="5:10">
      <c r="E3713" s="46" t="str">
        <f t="shared" si="175"/>
        <v/>
      </c>
      <c r="F3713" s="81" t="str">
        <f>IF(E3713="기사임",(COUNTIF($B$2:B3713,B3713)-COUNTIFS($B$2:B3712,B3713,$E$2:E3712,"")),"")</f>
        <v/>
      </c>
      <c r="G3713" s="46" t="str">
        <f>IF(F3713=1,COUNTIF($F$1:F3713,1),"")</f>
        <v/>
      </c>
      <c r="H3713" s="46">
        <f t="shared" si="176"/>
        <v>0</v>
      </c>
      <c r="I3713" s="46" t="b">
        <f t="shared" si="177"/>
        <v>0</v>
      </c>
      <c r="J3713" s="46" t="str">
        <f>IF(I3713=FALSE,"",B3713&amp;"@"&amp;COUNTIFS($B$2:B3713,B3713,$I$2:I3713,TRUE))</f>
        <v/>
      </c>
    </row>
    <row r="3714" spans="5:10">
      <c r="E3714" s="46" t="str">
        <f t="shared" ref="E3714:E3777" si="178">IF(AND(LEFT(A3714,17)="/global/archives/",ISNUMBER(_xlfn.NUMBERVALUE(MID(A3714,18,1))),ISERROR(FIND("ckattempt",A3714)),ISERROR(FIND("preview",A3714))),"기사임","")</f>
        <v/>
      </c>
      <c r="F3714" s="81" t="str">
        <f>IF(E3714="기사임",(COUNTIF($B$2:B3714,B3714)-COUNTIFS($B$2:B3713,B3714,$E$2:E3713,"")),"")</f>
        <v/>
      </c>
      <c r="G3714" s="46" t="str">
        <f>IF(F3714=1,COUNTIF($F$1:F3714,1),"")</f>
        <v/>
      </c>
      <c r="H3714" s="46">
        <f t="shared" ref="H3714:H3777" si="179">COUNTIF($L$2:$L$4,B3714)</f>
        <v>0</v>
      </c>
      <c r="I3714" s="46" t="b">
        <f t="shared" si="177"/>
        <v>0</v>
      </c>
      <c r="J3714" s="46" t="str">
        <f>IF(I3714=FALSE,"",B3714&amp;"@"&amp;COUNTIFS($B$2:B3714,B3714,$I$2:I3714,TRUE))</f>
        <v/>
      </c>
    </row>
    <row r="3715" spans="5:10">
      <c r="E3715" s="46" t="str">
        <f t="shared" si="178"/>
        <v/>
      </c>
      <c r="F3715" s="81" t="str">
        <f>IF(E3715="기사임",(COUNTIF($B$2:B3715,B3715)-COUNTIFS($B$2:B3714,B3715,$E$2:E3714,"")),"")</f>
        <v/>
      </c>
      <c r="G3715" s="46" t="str">
        <f>IF(F3715=1,COUNTIF($F$1:F3715,1),"")</f>
        <v/>
      </c>
      <c r="H3715" s="46">
        <f t="shared" si="179"/>
        <v>0</v>
      </c>
      <c r="I3715" s="46" t="b">
        <f t="shared" si="177"/>
        <v>0</v>
      </c>
      <c r="J3715" s="46" t="str">
        <f>IF(I3715=FALSE,"",B3715&amp;"@"&amp;COUNTIFS($B$2:B3715,B3715,$I$2:I3715,TRUE))</f>
        <v/>
      </c>
    </row>
    <row r="3716" spans="5:10">
      <c r="E3716" s="46" t="str">
        <f t="shared" si="178"/>
        <v/>
      </c>
      <c r="F3716" s="81" t="str">
        <f>IF(E3716="기사임",(COUNTIF($B$2:B3716,B3716)-COUNTIFS($B$2:B3715,B3716,$E$2:E3715,"")),"")</f>
        <v/>
      </c>
      <c r="G3716" s="46" t="str">
        <f>IF(F3716=1,COUNTIF($F$1:F3716,1),"")</f>
        <v/>
      </c>
      <c r="H3716" s="46">
        <f t="shared" si="179"/>
        <v>0</v>
      </c>
      <c r="I3716" s="46" t="b">
        <f t="shared" si="177"/>
        <v>0</v>
      </c>
      <c r="J3716" s="46" t="str">
        <f>IF(I3716=FALSE,"",B3716&amp;"@"&amp;COUNTIFS($B$2:B3716,B3716,$I$2:I3716,TRUE))</f>
        <v/>
      </c>
    </row>
    <row r="3717" spans="5:10">
      <c r="E3717" s="46" t="str">
        <f t="shared" si="178"/>
        <v/>
      </c>
      <c r="F3717" s="81" t="str">
        <f>IF(E3717="기사임",(COUNTIF($B$2:B3717,B3717)-COUNTIFS($B$2:B3716,B3717,$E$2:E3716,"")),"")</f>
        <v/>
      </c>
      <c r="G3717" s="46" t="str">
        <f>IF(F3717=1,COUNTIF($F$1:F3717,1),"")</f>
        <v/>
      </c>
      <c r="H3717" s="46">
        <f t="shared" si="179"/>
        <v>0</v>
      </c>
      <c r="I3717" s="46" t="b">
        <f t="shared" si="177"/>
        <v>0</v>
      </c>
      <c r="J3717" s="46" t="str">
        <f>IF(I3717=FALSE,"",B3717&amp;"@"&amp;COUNTIFS($B$2:B3717,B3717,$I$2:I3717,TRUE))</f>
        <v/>
      </c>
    </row>
    <row r="3718" spans="5:10">
      <c r="E3718" s="46" t="str">
        <f t="shared" si="178"/>
        <v/>
      </c>
      <c r="F3718" s="81" t="str">
        <f>IF(E3718="기사임",(COUNTIF($B$2:B3718,B3718)-COUNTIFS($B$2:B3717,B3718,$E$2:E3717,"")),"")</f>
        <v/>
      </c>
      <c r="G3718" s="46" t="str">
        <f>IF(F3718=1,COUNTIF($F$1:F3718,1),"")</f>
        <v/>
      </c>
      <c r="H3718" s="46">
        <f t="shared" si="179"/>
        <v>0</v>
      </c>
      <c r="I3718" s="46" t="b">
        <f t="shared" si="177"/>
        <v>0</v>
      </c>
      <c r="J3718" s="46" t="str">
        <f>IF(I3718=FALSE,"",B3718&amp;"@"&amp;COUNTIFS($B$2:B3718,B3718,$I$2:I3718,TRUE))</f>
        <v/>
      </c>
    </row>
    <row r="3719" spans="5:10">
      <c r="E3719" s="46" t="str">
        <f t="shared" si="178"/>
        <v/>
      </c>
      <c r="F3719" s="81" t="str">
        <f>IF(E3719="기사임",(COUNTIF($B$2:B3719,B3719)-COUNTIFS($B$2:B3718,B3719,$E$2:E3718,"")),"")</f>
        <v/>
      </c>
      <c r="G3719" s="46" t="str">
        <f>IF(F3719=1,COUNTIF($F$1:F3719,1),"")</f>
        <v/>
      </c>
      <c r="H3719" s="46">
        <f t="shared" si="179"/>
        <v>0</v>
      </c>
      <c r="I3719" s="46" t="b">
        <f t="shared" si="177"/>
        <v>0</v>
      </c>
      <c r="J3719" s="46" t="str">
        <f>IF(I3719=FALSE,"",B3719&amp;"@"&amp;COUNTIFS($B$2:B3719,B3719,$I$2:I3719,TRUE))</f>
        <v/>
      </c>
    </row>
    <row r="3720" spans="5:10">
      <c r="E3720" s="46" t="str">
        <f t="shared" si="178"/>
        <v/>
      </c>
      <c r="F3720" s="81" t="str">
        <f>IF(E3720="기사임",(COUNTIF($B$2:B3720,B3720)-COUNTIFS($B$2:B3719,B3720,$E$2:E3719,"")),"")</f>
        <v/>
      </c>
      <c r="G3720" s="46" t="str">
        <f>IF(F3720=1,COUNTIF($F$1:F3720,1),"")</f>
        <v/>
      </c>
      <c r="H3720" s="46">
        <f t="shared" si="179"/>
        <v>0</v>
      </c>
      <c r="I3720" s="46" t="b">
        <f t="shared" si="177"/>
        <v>0</v>
      </c>
      <c r="J3720" s="46" t="str">
        <f>IF(I3720=FALSE,"",B3720&amp;"@"&amp;COUNTIFS($B$2:B3720,B3720,$I$2:I3720,TRUE))</f>
        <v/>
      </c>
    </row>
    <row r="3721" spans="5:10">
      <c r="E3721" s="46" t="str">
        <f t="shared" si="178"/>
        <v/>
      </c>
      <c r="F3721" s="81" t="str">
        <f>IF(E3721="기사임",(COUNTIF($B$2:B3721,B3721)-COUNTIFS($B$2:B3720,B3721,$E$2:E3720,"")),"")</f>
        <v/>
      </c>
      <c r="G3721" s="46" t="str">
        <f>IF(F3721=1,COUNTIF($F$1:F3721,1),"")</f>
        <v/>
      </c>
      <c r="H3721" s="46">
        <f t="shared" si="179"/>
        <v>0</v>
      </c>
      <c r="I3721" s="46" t="b">
        <f t="shared" si="177"/>
        <v>0</v>
      </c>
      <c r="J3721" s="46" t="str">
        <f>IF(I3721=FALSE,"",B3721&amp;"@"&amp;COUNTIFS($B$2:B3721,B3721,$I$2:I3721,TRUE))</f>
        <v/>
      </c>
    </row>
    <row r="3722" spans="5:10">
      <c r="E3722" s="46" t="str">
        <f t="shared" si="178"/>
        <v/>
      </c>
      <c r="F3722" s="81" t="str">
        <f>IF(E3722="기사임",(COUNTIF($B$2:B3722,B3722)-COUNTIFS($B$2:B3721,B3722,$E$2:E3721,"")),"")</f>
        <v/>
      </c>
      <c r="G3722" s="46" t="str">
        <f>IF(F3722=1,COUNTIF($F$1:F3722,1),"")</f>
        <v/>
      </c>
      <c r="H3722" s="46">
        <f t="shared" si="179"/>
        <v>0</v>
      </c>
      <c r="I3722" s="46" t="b">
        <f t="shared" si="177"/>
        <v>0</v>
      </c>
      <c r="J3722" s="46" t="str">
        <f>IF(I3722=FALSE,"",B3722&amp;"@"&amp;COUNTIFS($B$2:B3722,B3722,$I$2:I3722,TRUE))</f>
        <v/>
      </c>
    </row>
    <row r="3723" spans="5:10">
      <c r="E3723" s="46" t="str">
        <f t="shared" si="178"/>
        <v/>
      </c>
      <c r="F3723" s="81" t="str">
        <f>IF(E3723="기사임",(COUNTIF($B$2:B3723,B3723)-COUNTIFS($B$2:B3722,B3723,$E$2:E3722,"")),"")</f>
        <v/>
      </c>
      <c r="G3723" s="46" t="str">
        <f>IF(F3723=1,COUNTIF($F$1:F3723,1),"")</f>
        <v/>
      </c>
      <c r="H3723" s="46">
        <f t="shared" si="179"/>
        <v>0</v>
      </c>
      <c r="I3723" s="46" t="b">
        <f t="shared" si="177"/>
        <v>0</v>
      </c>
      <c r="J3723" s="46" t="str">
        <f>IF(I3723=FALSE,"",B3723&amp;"@"&amp;COUNTIFS($B$2:B3723,B3723,$I$2:I3723,TRUE))</f>
        <v/>
      </c>
    </row>
    <row r="3724" spans="5:10">
      <c r="E3724" s="46" t="str">
        <f t="shared" si="178"/>
        <v/>
      </c>
      <c r="F3724" s="81" t="str">
        <f>IF(E3724="기사임",(COUNTIF($B$2:B3724,B3724)-COUNTIFS($B$2:B3723,B3724,$E$2:E3723,"")),"")</f>
        <v/>
      </c>
      <c r="G3724" s="46" t="str">
        <f>IF(F3724=1,COUNTIF($F$1:F3724,1),"")</f>
        <v/>
      </c>
      <c r="H3724" s="46">
        <f t="shared" si="179"/>
        <v>0</v>
      </c>
      <c r="I3724" s="46" t="b">
        <f t="shared" si="177"/>
        <v>0</v>
      </c>
      <c r="J3724" s="46" t="str">
        <f>IF(I3724=FALSE,"",B3724&amp;"@"&amp;COUNTIFS($B$2:B3724,B3724,$I$2:I3724,TRUE))</f>
        <v/>
      </c>
    </row>
    <row r="3725" spans="5:10">
      <c r="E3725" s="46" t="str">
        <f t="shared" si="178"/>
        <v/>
      </c>
      <c r="F3725" s="81" t="str">
        <f>IF(E3725="기사임",(COUNTIF($B$2:B3725,B3725)-COUNTIFS($B$2:B3724,B3725,$E$2:E3724,"")),"")</f>
        <v/>
      </c>
      <c r="G3725" s="46" t="str">
        <f>IF(F3725=1,COUNTIF($F$1:F3725,1),"")</f>
        <v/>
      </c>
      <c r="H3725" s="46">
        <f t="shared" si="179"/>
        <v>0</v>
      </c>
      <c r="I3725" s="46" t="b">
        <f t="shared" si="177"/>
        <v>0</v>
      </c>
      <c r="J3725" s="46" t="str">
        <f>IF(I3725=FALSE,"",B3725&amp;"@"&amp;COUNTIFS($B$2:B3725,B3725,$I$2:I3725,TRUE))</f>
        <v/>
      </c>
    </row>
    <row r="3726" spans="5:10">
      <c r="E3726" s="46" t="str">
        <f t="shared" si="178"/>
        <v/>
      </c>
      <c r="F3726" s="81" t="str">
        <f>IF(E3726="기사임",(COUNTIF($B$2:B3726,B3726)-COUNTIFS($B$2:B3725,B3726,$E$2:E3725,"")),"")</f>
        <v/>
      </c>
      <c r="G3726" s="46" t="str">
        <f>IF(F3726=1,COUNTIF($F$1:F3726,1),"")</f>
        <v/>
      </c>
      <c r="H3726" s="46">
        <f t="shared" si="179"/>
        <v>0</v>
      </c>
      <c r="I3726" s="46" t="b">
        <f t="shared" si="177"/>
        <v>0</v>
      </c>
      <c r="J3726" s="46" t="str">
        <f>IF(I3726=FALSE,"",B3726&amp;"@"&amp;COUNTIFS($B$2:B3726,B3726,$I$2:I3726,TRUE))</f>
        <v/>
      </c>
    </row>
    <row r="3727" spans="5:10">
      <c r="E3727" s="46" t="str">
        <f t="shared" si="178"/>
        <v/>
      </c>
      <c r="F3727" s="81" t="str">
        <f>IF(E3727="기사임",(COUNTIF($B$2:B3727,B3727)-COUNTIFS($B$2:B3726,B3727,$E$2:E3726,"")),"")</f>
        <v/>
      </c>
      <c r="G3727" s="46" t="str">
        <f>IF(F3727=1,COUNTIF($F$1:F3727,1),"")</f>
        <v/>
      </c>
      <c r="H3727" s="46">
        <f t="shared" si="179"/>
        <v>0</v>
      </c>
      <c r="I3727" s="46" t="b">
        <f t="shared" si="177"/>
        <v>0</v>
      </c>
      <c r="J3727" s="46" t="str">
        <f>IF(I3727=FALSE,"",B3727&amp;"@"&amp;COUNTIFS($B$2:B3727,B3727,$I$2:I3727,TRUE))</f>
        <v/>
      </c>
    </row>
    <row r="3728" spans="5:10">
      <c r="E3728" s="46" t="str">
        <f t="shared" si="178"/>
        <v/>
      </c>
      <c r="F3728" s="81" t="str">
        <f>IF(E3728="기사임",(COUNTIF($B$2:B3728,B3728)-COUNTIFS($B$2:B3727,B3728,$E$2:E3727,"")),"")</f>
        <v/>
      </c>
      <c r="G3728" s="46" t="str">
        <f>IF(F3728=1,COUNTIF($F$1:F3728,1),"")</f>
        <v/>
      </c>
      <c r="H3728" s="46">
        <f t="shared" si="179"/>
        <v>0</v>
      </c>
      <c r="I3728" s="46" t="b">
        <f t="shared" si="177"/>
        <v>0</v>
      </c>
      <c r="J3728" s="46" t="str">
        <f>IF(I3728=FALSE,"",B3728&amp;"@"&amp;COUNTIFS($B$2:B3728,B3728,$I$2:I3728,TRUE))</f>
        <v/>
      </c>
    </row>
    <row r="3729" spans="5:10">
      <c r="E3729" s="46" t="str">
        <f t="shared" si="178"/>
        <v/>
      </c>
      <c r="F3729" s="81" t="str">
        <f>IF(E3729="기사임",(COUNTIF($B$2:B3729,B3729)-COUNTIFS($B$2:B3728,B3729,$E$2:E3728,"")),"")</f>
        <v/>
      </c>
      <c r="G3729" s="46" t="str">
        <f>IF(F3729=1,COUNTIF($F$1:F3729,1),"")</f>
        <v/>
      </c>
      <c r="H3729" s="46">
        <f t="shared" si="179"/>
        <v>0</v>
      </c>
      <c r="I3729" s="46" t="b">
        <f t="shared" si="177"/>
        <v>0</v>
      </c>
      <c r="J3729" s="46" t="str">
        <f>IF(I3729=FALSE,"",B3729&amp;"@"&amp;COUNTIFS($B$2:B3729,B3729,$I$2:I3729,TRUE))</f>
        <v/>
      </c>
    </row>
    <row r="3730" spans="5:10">
      <c r="E3730" s="46" t="str">
        <f t="shared" si="178"/>
        <v/>
      </c>
      <c r="F3730" s="81" t="str">
        <f>IF(E3730="기사임",(COUNTIF($B$2:B3730,B3730)-COUNTIFS($B$2:B3729,B3730,$E$2:E3729,"")),"")</f>
        <v/>
      </c>
      <c r="G3730" s="46" t="str">
        <f>IF(F3730=1,COUNTIF($F$1:F3730,1),"")</f>
        <v/>
      </c>
      <c r="H3730" s="46">
        <f t="shared" si="179"/>
        <v>0</v>
      </c>
      <c r="I3730" s="46" t="b">
        <f t="shared" si="177"/>
        <v>0</v>
      </c>
      <c r="J3730" s="46" t="str">
        <f>IF(I3730=FALSE,"",B3730&amp;"@"&amp;COUNTIFS($B$2:B3730,B3730,$I$2:I3730,TRUE))</f>
        <v/>
      </c>
    </row>
    <row r="3731" spans="5:10">
      <c r="E3731" s="46" t="str">
        <f t="shared" si="178"/>
        <v/>
      </c>
      <c r="F3731" s="81" t="str">
        <f>IF(E3731="기사임",(COUNTIF($B$2:B3731,B3731)-COUNTIFS($B$2:B3730,B3731,$E$2:E3730,"")),"")</f>
        <v/>
      </c>
      <c r="G3731" s="46" t="str">
        <f>IF(F3731=1,COUNTIF($F$1:F3731,1),"")</f>
        <v/>
      </c>
      <c r="H3731" s="46">
        <f t="shared" si="179"/>
        <v>0</v>
      </c>
      <c r="I3731" s="46" t="b">
        <f t="shared" si="177"/>
        <v>0</v>
      </c>
      <c r="J3731" s="46" t="str">
        <f>IF(I3731=FALSE,"",B3731&amp;"@"&amp;COUNTIFS($B$2:B3731,B3731,$I$2:I3731,TRUE))</f>
        <v/>
      </c>
    </row>
    <row r="3732" spans="5:10">
      <c r="E3732" s="46" t="str">
        <f t="shared" si="178"/>
        <v/>
      </c>
      <c r="F3732" s="81" t="str">
        <f>IF(E3732="기사임",(COUNTIF($B$2:B3732,B3732)-COUNTIFS($B$2:B3731,B3732,$E$2:E3731,"")),"")</f>
        <v/>
      </c>
      <c r="G3732" s="46" t="str">
        <f>IF(F3732=1,COUNTIF($F$1:F3732,1),"")</f>
        <v/>
      </c>
      <c r="H3732" s="46">
        <f t="shared" si="179"/>
        <v>0</v>
      </c>
      <c r="I3732" s="46" t="b">
        <f t="shared" si="177"/>
        <v>0</v>
      </c>
      <c r="J3732" s="46" t="str">
        <f>IF(I3732=FALSE,"",B3732&amp;"@"&amp;COUNTIFS($B$2:B3732,B3732,$I$2:I3732,TRUE))</f>
        <v/>
      </c>
    </row>
    <row r="3733" spans="5:10">
      <c r="E3733" s="46" t="str">
        <f t="shared" si="178"/>
        <v/>
      </c>
      <c r="F3733" s="81" t="str">
        <f>IF(E3733="기사임",(COUNTIF($B$2:B3733,B3733)-COUNTIFS($B$2:B3732,B3733,$E$2:E3732,"")),"")</f>
        <v/>
      </c>
      <c r="G3733" s="46" t="str">
        <f>IF(F3733=1,COUNTIF($F$1:F3733,1),"")</f>
        <v/>
      </c>
      <c r="H3733" s="46">
        <f t="shared" si="179"/>
        <v>0</v>
      </c>
      <c r="I3733" s="46" t="b">
        <f t="shared" si="177"/>
        <v>0</v>
      </c>
      <c r="J3733" s="46" t="str">
        <f>IF(I3733=FALSE,"",B3733&amp;"@"&amp;COUNTIFS($B$2:B3733,B3733,$I$2:I3733,TRUE))</f>
        <v/>
      </c>
    </row>
    <row r="3734" spans="5:10">
      <c r="E3734" s="46" t="str">
        <f t="shared" si="178"/>
        <v/>
      </c>
      <c r="F3734" s="81" t="str">
        <f>IF(E3734="기사임",(COUNTIF($B$2:B3734,B3734)-COUNTIFS($B$2:B3733,B3734,$E$2:E3733,"")),"")</f>
        <v/>
      </c>
      <c r="G3734" s="46" t="str">
        <f>IF(F3734=1,COUNTIF($F$1:F3734,1),"")</f>
        <v/>
      </c>
      <c r="H3734" s="46">
        <f t="shared" si="179"/>
        <v>0</v>
      </c>
      <c r="I3734" s="46" t="b">
        <f t="shared" si="177"/>
        <v>0</v>
      </c>
      <c r="J3734" s="46" t="str">
        <f>IF(I3734=FALSE,"",B3734&amp;"@"&amp;COUNTIFS($B$2:B3734,B3734,$I$2:I3734,TRUE))</f>
        <v/>
      </c>
    </row>
    <row r="3735" spans="5:10">
      <c r="E3735" s="46" t="str">
        <f t="shared" si="178"/>
        <v/>
      </c>
      <c r="F3735" s="81" t="str">
        <f>IF(E3735="기사임",(COUNTIF($B$2:B3735,B3735)-COUNTIFS($B$2:B3734,B3735,$E$2:E3734,"")),"")</f>
        <v/>
      </c>
      <c r="G3735" s="46" t="str">
        <f>IF(F3735=1,COUNTIF($F$1:F3735,1),"")</f>
        <v/>
      </c>
      <c r="H3735" s="46">
        <f t="shared" si="179"/>
        <v>0</v>
      </c>
      <c r="I3735" s="46" t="b">
        <f t="shared" si="177"/>
        <v>0</v>
      </c>
      <c r="J3735" s="46" t="str">
        <f>IF(I3735=FALSE,"",B3735&amp;"@"&amp;COUNTIFS($B$2:B3735,B3735,$I$2:I3735,TRUE))</f>
        <v/>
      </c>
    </row>
    <row r="3736" spans="5:10">
      <c r="E3736" s="46" t="str">
        <f t="shared" si="178"/>
        <v/>
      </c>
      <c r="F3736" s="81" t="str">
        <f>IF(E3736="기사임",(COUNTIF($B$2:B3736,B3736)-COUNTIFS($B$2:B3735,B3736,$E$2:E3735,"")),"")</f>
        <v/>
      </c>
      <c r="G3736" s="46" t="str">
        <f>IF(F3736=1,COUNTIF($F$1:F3736,1),"")</f>
        <v/>
      </c>
      <c r="H3736" s="46">
        <f t="shared" si="179"/>
        <v>0</v>
      </c>
      <c r="I3736" s="46" t="b">
        <f t="shared" si="177"/>
        <v>0</v>
      </c>
      <c r="J3736" s="46" t="str">
        <f>IF(I3736=FALSE,"",B3736&amp;"@"&amp;COUNTIFS($B$2:B3736,B3736,$I$2:I3736,TRUE))</f>
        <v/>
      </c>
    </row>
    <row r="3737" spans="5:10">
      <c r="E3737" s="46" t="str">
        <f t="shared" si="178"/>
        <v/>
      </c>
      <c r="F3737" s="81" t="str">
        <f>IF(E3737="기사임",(COUNTIF($B$2:B3737,B3737)-COUNTIFS($B$2:B3736,B3737,$E$2:E3736,"")),"")</f>
        <v/>
      </c>
      <c r="G3737" s="46" t="str">
        <f>IF(F3737=1,COUNTIF($F$1:F3737,1),"")</f>
        <v/>
      </c>
      <c r="H3737" s="46">
        <f t="shared" si="179"/>
        <v>0</v>
      </c>
      <c r="I3737" s="46" t="b">
        <f t="shared" si="177"/>
        <v>0</v>
      </c>
      <c r="J3737" s="46" t="str">
        <f>IF(I3737=FALSE,"",B3737&amp;"@"&amp;COUNTIFS($B$2:B3737,B3737,$I$2:I3737,TRUE))</f>
        <v/>
      </c>
    </row>
    <row r="3738" spans="5:10">
      <c r="E3738" s="46" t="str">
        <f t="shared" si="178"/>
        <v/>
      </c>
      <c r="F3738" s="81" t="str">
        <f>IF(E3738="기사임",(COUNTIF($B$2:B3738,B3738)-COUNTIFS($B$2:B3737,B3738,$E$2:E3737,"")),"")</f>
        <v/>
      </c>
      <c r="G3738" s="46" t="str">
        <f>IF(F3738=1,COUNTIF($F$1:F3738,1),"")</f>
        <v/>
      </c>
      <c r="H3738" s="46">
        <f t="shared" si="179"/>
        <v>0</v>
      </c>
      <c r="I3738" s="46" t="b">
        <f t="shared" si="177"/>
        <v>0</v>
      </c>
      <c r="J3738" s="46" t="str">
        <f>IF(I3738=FALSE,"",B3738&amp;"@"&amp;COUNTIFS($B$2:B3738,B3738,$I$2:I3738,TRUE))</f>
        <v/>
      </c>
    </row>
    <row r="3739" spans="5:10">
      <c r="E3739" s="46" t="str">
        <f t="shared" si="178"/>
        <v/>
      </c>
      <c r="F3739" s="81" t="str">
        <f>IF(E3739="기사임",(COUNTIF($B$2:B3739,B3739)-COUNTIFS($B$2:B3738,B3739,$E$2:E3738,"")),"")</f>
        <v/>
      </c>
      <c r="G3739" s="46" t="str">
        <f>IF(F3739=1,COUNTIF($F$1:F3739,1),"")</f>
        <v/>
      </c>
      <c r="H3739" s="46">
        <f t="shared" si="179"/>
        <v>0</v>
      </c>
      <c r="I3739" s="46" t="b">
        <f t="shared" si="177"/>
        <v>0</v>
      </c>
      <c r="J3739" s="46" t="str">
        <f>IF(I3739=FALSE,"",B3739&amp;"@"&amp;COUNTIFS($B$2:B3739,B3739,$I$2:I3739,TRUE))</f>
        <v/>
      </c>
    </row>
    <row r="3740" spans="5:10">
      <c r="E3740" s="46" t="str">
        <f t="shared" si="178"/>
        <v/>
      </c>
      <c r="F3740" s="81" t="str">
        <f>IF(E3740="기사임",(COUNTIF($B$2:B3740,B3740)-COUNTIFS($B$2:B3739,B3740,$E$2:E3739,"")),"")</f>
        <v/>
      </c>
      <c r="G3740" s="46" t="str">
        <f>IF(F3740=1,COUNTIF($F$1:F3740,1),"")</f>
        <v/>
      </c>
      <c r="H3740" s="46">
        <f t="shared" si="179"/>
        <v>0</v>
      </c>
      <c r="I3740" s="46" t="b">
        <f t="shared" si="177"/>
        <v>0</v>
      </c>
      <c r="J3740" s="46" t="str">
        <f>IF(I3740=FALSE,"",B3740&amp;"@"&amp;COUNTIFS($B$2:B3740,B3740,$I$2:I3740,TRUE))</f>
        <v/>
      </c>
    </row>
    <row r="3741" spans="5:10">
      <c r="E3741" s="46" t="str">
        <f t="shared" si="178"/>
        <v/>
      </c>
      <c r="F3741" s="81" t="str">
        <f>IF(E3741="기사임",(COUNTIF($B$2:B3741,B3741)-COUNTIFS($B$2:B3740,B3741,$E$2:E3740,"")),"")</f>
        <v/>
      </c>
      <c r="G3741" s="46" t="str">
        <f>IF(F3741=1,COUNTIF($F$1:F3741,1),"")</f>
        <v/>
      </c>
      <c r="H3741" s="46">
        <f t="shared" si="179"/>
        <v>0</v>
      </c>
      <c r="I3741" s="46" t="b">
        <f t="shared" si="177"/>
        <v>0</v>
      </c>
      <c r="J3741" s="46" t="str">
        <f>IF(I3741=FALSE,"",B3741&amp;"@"&amp;COUNTIFS($B$2:B3741,B3741,$I$2:I3741,TRUE))</f>
        <v/>
      </c>
    </row>
    <row r="3742" spans="5:10">
      <c r="E3742" s="46" t="str">
        <f t="shared" si="178"/>
        <v/>
      </c>
      <c r="F3742" s="81" t="str">
        <f>IF(E3742="기사임",(COUNTIF($B$2:B3742,B3742)-COUNTIFS($B$2:B3741,B3742,$E$2:E3741,"")),"")</f>
        <v/>
      </c>
      <c r="G3742" s="46" t="str">
        <f>IF(F3742=1,COUNTIF($F$1:F3742,1),"")</f>
        <v/>
      </c>
      <c r="H3742" s="46">
        <f t="shared" si="179"/>
        <v>0</v>
      </c>
      <c r="I3742" s="46" t="b">
        <f t="shared" si="177"/>
        <v>0</v>
      </c>
      <c r="J3742" s="46" t="str">
        <f>IF(I3742=FALSE,"",B3742&amp;"@"&amp;COUNTIFS($B$2:B3742,B3742,$I$2:I3742,TRUE))</f>
        <v/>
      </c>
    </row>
    <row r="3743" spans="5:10">
      <c r="E3743" s="46" t="str">
        <f t="shared" si="178"/>
        <v/>
      </c>
      <c r="F3743" s="81" t="str">
        <f>IF(E3743="기사임",(COUNTIF($B$2:B3743,B3743)-COUNTIFS($B$2:B3742,B3743,$E$2:E3742,"")),"")</f>
        <v/>
      </c>
      <c r="G3743" s="46" t="str">
        <f>IF(F3743=1,COUNTIF($F$1:F3743,1),"")</f>
        <v/>
      </c>
      <c r="H3743" s="46">
        <f t="shared" si="179"/>
        <v>0</v>
      </c>
      <c r="I3743" s="46" t="b">
        <f t="shared" si="177"/>
        <v>0</v>
      </c>
      <c r="J3743" s="46" t="str">
        <f>IF(I3743=FALSE,"",B3743&amp;"@"&amp;COUNTIFS($B$2:B3743,B3743,$I$2:I3743,TRUE))</f>
        <v/>
      </c>
    </row>
    <row r="3744" spans="5:10">
      <c r="E3744" s="46" t="str">
        <f t="shared" si="178"/>
        <v/>
      </c>
      <c r="F3744" s="81" t="str">
        <f>IF(E3744="기사임",(COUNTIF($B$2:B3744,B3744)-COUNTIFS($B$2:B3743,B3744,$E$2:E3743,"")),"")</f>
        <v/>
      </c>
      <c r="G3744" s="46" t="str">
        <f>IF(F3744=1,COUNTIF($F$1:F3744,1),"")</f>
        <v/>
      </c>
      <c r="H3744" s="46">
        <f t="shared" si="179"/>
        <v>0</v>
      </c>
      <c r="I3744" s="46" t="b">
        <f t="shared" si="177"/>
        <v>0</v>
      </c>
      <c r="J3744" s="46" t="str">
        <f>IF(I3744=FALSE,"",B3744&amp;"@"&amp;COUNTIFS($B$2:B3744,B3744,$I$2:I3744,TRUE))</f>
        <v/>
      </c>
    </row>
    <row r="3745" spans="5:10">
      <c r="E3745" s="46" t="str">
        <f t="shared" si="178"/>
        <v/>
      </c>
      <c r="F3745" s="81" t="str">
        <f>IF(E3745="기사임",(COUNTIF($B$2:B3745,B3745)-COUNTIFS($B$2:B3744,B3745,$E$2:E3744,"")),"")</f>
        <v/>
      </c>
      <c r="G3745" s="46" t="str">
        <f>IF(F3745=1,COUNTIF($F$1:F3745,1),"")</f>
        <v/>
      </c>
      <c r="H3745" s="46">
        <f t="shared" si="179"/>
        <v>0</v>
      </c>
      <c r="I3745" s="46" t="b">
        <f t="shared" si="177"/>
        <v>0</v>
      </c>
      <c r="J3745" s="46" t="str">
        <f>IF(I3745=FALSE,"",B3745&amp;"@"&amp;COUNTIFS($B$2:B3745,B3745,$I$2:I3745,TRUE))</f>
        <v/>
      </c>
    </row>
    <row r="3746" spans="5:10">
      <c r="E3746" s="46" t="str">
        <f t="shared" si="178"/>
        <v/>
      </c>
      <c r="F3746" s="81" t="str">
        <f>IF(E3746="기사임",(COUNTIF($B$2:B3746,B3746)-COUNTIFS($B$2:B3745,B3746,$E$2:E3745,"")),"")</f>
        <v/>
      </c>
      <c r="G3746" s="46" t="str">
        <f>IF(F3746=1,COUNTIF($F$1:F3746,1),"")</f>
        <v/>
      </c>
      <c r="H3746" s="46">
        <f t="shared" si="179"/>
        <v>0</v>
      </c>
      <c r="I3746" s="46" t="b">
        <f t="shared" si="177"/>
        <v>0</v>
      </c>
      <c r="J3746" s="46" t="str">
        <f>IF(I3746=FALSE,"",B3746&amp;"@"&amp;COUNTIFS($B$2:B3746,B3746,$I$2:I3746,TRUE))</f>
        <v/>
      </c>
    </row>
    <row r="3747" spans="5:10">
      <c r="E3747" s="46" t="str">
        <f t="shared" si="178"/>
        <v/>
      </c>
      <c r="F3747" s="81" t="str">
        <f>IF(E3747="기사임",(COUNTIF($B$2:B3747,B3747)-COUNTIFS($B$2:B3746,B3747,$E$2:E3746,"")),"")</f>
        <v/>
      </c>
      <c r="G3747" s="46" t="str">
        <f>IF(F3747=1,COUNTIF($F$1:F3747,1),"")</f>
        <v/>
      </c>
      <c r="H3747" s="46">
        <f t="shared" si="179"/>
        <v>0</v>
      </c>
      <c r="I3747" s="46" t="b">
        <f t="shared" si="177"/>
        <v>0</v>
      </c>
      <c r="J3747" s="46" t="str">
        <f>IF(I3747=FALSE,"",B3747&amp;"@"&amp;COUNTIFS($B$2:B3747,B3747,$I$2:I3747,TRUE))</f>
        <v/>
      </c>
    </row>
    <row r="3748" spans="5:10">
      <c r="E3748" s="46" t="str">
        <f t="shared" si="178"/>
        <v/>
      </c>
      <c r="F3748" s="81" t="str">
        <f>IF(E3748="기사임",(COUNTIF($B$2:B3748,B3748)-COUNTIFS($B$2:B3747,B3748,$E$2:E3747,"")),"")</f>
        <v/>
      </c>
      <c r="G3748" s="46" t="str">
        <f>IF(F3748=1,COUNTIF($F$1:F3748,1),"")</f>
        <v/>
      </c>
      <c r="H3748" s="46">
        <f t="shared" si="179"/>
        <v>0</v>
      </c>
      <c r="I3748" s="46" t="b">
        <f t="shared" si="177"/>
        <v>0</v>
      </c>
      <c r="J3748" s="46" t="str">
        <f>IF(I3748=FALSE,"",B3748&amp;"@"&amp;COUNTIFS($B$2:B3748,B3748,$I$2:I3748,TRUE))</f>
        <v/>
      </c>
    </row>
    <row r="3749" spans="5:10">
      <c r="E3749" s="46" t="str">
        <f t="shared" si="178"/>
        <v/>
      </c>
      <c r="F3749" s="81" t="str">
        <f>IF(E3749="기사임",(COUNTIF($B$2:B3749,B3749)-COUNTIFS($B$2:B3748,B3749,$E$2:E3748,"")),"")</f>
        <v/>
      </c>
      <c r="G3749" s="46" t="str">
        <f>IF(F3749=1,COUNTIF($F$1:F3749,1),"")</f>
        <v/>
      </c>
      <c r="H3749" s="46">
        <f t="shared" si="179"/>
        <v>0</v>
      </c>
      <c r="I3749" s="46" t="b">
        <f t="shared" si="177"/>
        <v>0</v>
      </c>
      <c r="J3749" s="46" t="str">
        <f>IF(I3749=FALSE,"",B3749&amp;"@"&amp;COUNTIFS($B$2:B3749,B3749,$I$2:I3749,TRUE))</f>
        <v/>
      </c>
    </row>
    <row r="3750" spans="5:10">
      <c r="E3750" s="46" t="str">
        <f t="shared" si="178"/>
        <v/>
      </c>
      <c r="F3750" s="81" t="str">
        <f>IF(E3750="기사임",(COUNTIF($B$2:B3750,B3750)-COUNTIFS($B$2:B3749,B3750,$E$2:E3749,"")),"")</f>
        <v/>
      </c>
      <c r="G3750" s="46" t="str">
        <f>IF(F3750=1,COUNTIF($F$1:F3750,1),"")</f>
        <v/>
      </c>
      <c r="H3750" s="46">
        <f t="shared" si="179"/>
        <v>0</v>
      </c>
      <c r="I3750" s="46" t="b">
        <f t="shared" si="177"/>
        <v>0</v>
      </c>
      <c r="J3750" s="46" t="str">
        <f>IF(I3750=FALSE,"",B3750&amp;"@"&amp;COUNTIFS($B$2:B3750,B3750,$I$2:I3750,TRUE))</f>
        <v/>
      </c>
    </row>
    <row r="3751" spans="5:10">
      <c r="E3751" s="46" t="str">
        <f t="shared" si="178"/>
        <v/>
      </c>
      <c r="F3751" s="81" t="str">
        <f>IF(E3751="기사임",(COUNTIF($B$2:B3751,B3751)-COUNTIFS($B$2:B3750,B3751,$E$2:E3750,"")),"")</f>
        <v/>
      </c>
      <c r="G3751" s="46" t="str">
        <f>IF(F3751=1,COUNTIF($F$1:F3751,1),"")</f>
        <v/>
      </c>
      <c r="H3751" s="46">
        <f t="shared" si="179"/>
        <v>0</v>
      </c>
      <c r="I3751" s="46" t="b">
        <f t="shared" si="177"/>
        <v>0</v>
      </c>
      <c r="J3751" s="46" t="str">
        <f>IF(I3751=FALSE,"",B3751&amp;"@"&amp;COUNTIFS($B$2:B3751,B3751,$I$2:I3751,TRUE))</f>
        <v/>
      </c>
    </row>
    <row r="3752" spans="5:10">
      <c r="E3752" s="46" t="str">
        <f t="shared" si="178"/>
        <v/>
      </c>
      <c r="F3752" s="81" t="str">
        <f>IF(E3752="기사임",(COUNTIF($B$2:B3752,B3752)-COUNTIFS($B$2:B3751,B3752,$E$2:E3751,"")),"")</f>
        <v/>
      </c>
      <c r="G3752" s="46" t="str">
        <f>IF(F3752=1,COUNTIF($F$1:F3752,1),"")</f>
        <v/>
      </c>
      <c r="H3752" s="46">
        <f t="shared" si="179"/>
        <v>0</v>
      </c>
      <c r="I3752" s="46" t="b">
        <f t="shared" si="177"/>
        <v>0</v>
      </c>
      <c r="J3752" s="46" t="str">
        <f>IF(I3752=FALSE,"",B3752&amp;"@"&amp;COUNTIFS($B$2:B3752,B3752,$I$2:I3752,TRUE))</f>
        <v/>
      </c>
    </row>
    <row r="3753" spans="5:10">
      <c r="E3753" s="46" t="str">
        <f t="shared" si="178"/>
        <v/>
      </c>
      <c r="F3753" s="81" t="str">
        <f>IF(E3753="기사임",(COUNTIF($B$2:B3753,B3753)-COUNTIFS($B$2:B3752,B3753,$E$2:E3752,"")),"")</f>
        <v/>
      </c>
      <c r="G3753" s="46" t="str">
        <f>IF(F3753=1,COUNTIF($F$1:F3753,1),"")</f>
        <v/>
      </c>
      <c r="H3753" s="46">
        <f t="shared" si="179"/>
        <v>0</v>
      </c>
      <c r="I3753" s="46" t="b">
        <f t="shared" ref="I3753:I3782" si="180">AND(H3753=1,F3753&gt;=1,F3753&lt;&gt;"")</f>
        <v>0</v>
      </c>
      <c r="J3753" s="46" t="str">
        <f>IF(I3753=FALSE,"",B3753&amp;"@"&amp;COUNTIFS($B$2:B3753,B3753,$I$2:I3753,TRUE))</f>
        <v/>
      </c>
    </row>
    <row r="3754" spans="5:10">
      <c r="E3754" s="46" t="str">
        <f t="shared" si="178"/>
        <v/>
      </c>
      <c r="F3754" s="81" t="str">
        <f>IF(E3754="기사임",(COUNTIF($B$2:B3754,B3754)-COUNTIFS($B$2:B3753,B3754,$E$2:E3753,"")),"")</f>
        <v/>
      </c>
      <c r="G3754" s="46" t="str">
        <f>IF(F3754=1,COUNTIF($F$1:F3754,1),"")</f>
        <v/>
      </c>
      <c r="H3754" s="46">
        <f t="shared" si="179"/>
        <v>0</v>
      </c>
      <c r="I3754" s="46" t="b">
        <f t="shared" si="180"/>
        <v>0</v>
      </c>
      <c r="J3754" s="46" t="str">
        <f>IF(I3754=FALSE,"",B3754&amp;"@"&amp;COUNTIFS($B$2:B3754,B3754,$I$2:I3754,TRUE))</f>
        <v/>
      </c>
    </row>
    <row r="3755" spans="5:10">
      <c r="E3755" s="46" t="str">
        <f t="shared" si="178"/>
        <v/>
      </c>
      <c r="F3755" s="81" t="str">
        <f>IF(E3755="기사임",(COUNTIF($B$2:B3755,B3755)-COUNTIFS($B$2:B3754,B3755,$E$2:E3754,"")),"")</f>
        <v/>
      </c>
      <c r="G3755" s="46" t="str">
        <f>IF(F3755=1,COUNTIF($F$1:F3755,1),"")</f>
        <v/>
      </c>
      <c r="H3755" s="46">
        <f t="shared" si="179"/>
        <v>0</v>
      </c>
      <c r="I3755" s="46" t="b">
        <f t="shared" si="180"/>
        <v>0</v>
      </c>
      <c r="J3755" s="46" t="str">
        <f>IF(I3755=FALSE,"",B3755&amp;"@"&amp;COUNTIFS($B$2:B3755,B3755,$I$2:I3755,TRUE))</f>
        <v/>
      </c>
    </row>
    <row r="3756" spans="5:10">
      <c r="E3756" s="46" t="str">
        <f t="shared" si="178"/>
        <v/>
      </c>
      <c r="F3756" s="81" t="str">
        <f>IF(E3756="기사임",(COUNTIF($B$2:B3756,B3756)-COUNTIFS($B$2:B3755,B3756,$E$2:E3755,"")),"")</f>
        <v/>
      </c>
      <c r="G3756" s="46" t="str">
        <f>IF(F3756=1,COUNTIF($F$1:F3756,1),"")</f>
        <v/>
      </c>
      <c r="H3756" s="46">
        <f t="shared" si="179"/>
        <v>0</v>
      </c>
      <c r="I3756" s="46" t="b">
        <f t="shared" si="180"/>
        <v>0</v>
      </c>
      <c r="J3756" s="46" t="str">
        <f>IF(I3756=FALSE,"",B3756&amp;"@"&amp;COUNTIFS($B$2:B3756,B3756,$I$2:I3756,TRUE))</f>
        <v/>
      </c>
    </row>
    <row r="3757" spans="5:10">
      <c r="E3757" s="46" t="str">
        <f t="shared" si="178"/>
        <v/>
      </c>
      <c r="F3757" s="81" t="str">
        <f>IF(E3757="기사임",(COUNTIF($B$2:B3757,B3757)-COUNTIFS($B$2:B3756,B3757,$E$2:E3756,"")),"")</f>
        <v/>
      </c>
      <c r="G3757" s="46" t="str">
        <f>IF(F3757=1,COUNTIF($F$1:F3757,1),"")</f>
        <v/>
      </c>
      <c r="H3757" s="46">
        <f t="shared" si="179"/>
        <v>0</v>
      </c>
      <c r="I3757" s="46" t="b">
        <f t="shared" si="180"/>
        <v>0</v>
      </c>
      <c r="J3757" s="46" t="str">
        <f>IF(I3757=FALSE,"",B3757&amp;"@"&amp;COUNTIFS($B$2:B3757,B3757,$I$2:I3757,TRUE))</f>
        <v/>
      </c>
    </row>
    <row r="3758" spans="5:10">
      <c r="E3758" s="46" t="str">
        <f t="shared" si="178"/>
        <v/>
      </c>
      <c r="F3758" s="81" t="str">
        <f>IF(E3758="기사임",(COUNTIF($B$2:B3758,B3758)-COUNTIFS($B$2:B3757,B3758,$E$2:E3757,"")),"")</f>
        <v/>
      </c>
      <c r="G3758" s="46" t="str">
        <f>IF(F3758=1,COUNTIF($F$1:F3758,1),"")</f>
        <v/>
      </c>
      <c r="H3758" s="46">
        <f t="shared" si="179"/>
        <v>0</v>
      </c>
      <c r="I3758" s="46" t="b">
        <f t="shared" si="180"/>
        <v>0</v>
      </c>
      <c r="J3758" s="46" t="str">
        <f>IF(I3758=FALSE,"",B3758&amp;"@"&amp;COUNTIFS($B$2:B3758,B3758,$I$2:I3758,TRUE))</f>
        <v/>
      </c>
    </row>
    <row r="3759" spans="5:10">
      <c r="E3759" s="46" t="str">
        <f t="shared" si="178"/>
        <v/>
      </c>
      <c r="F3759" s="81" t="str">
        <f>IF(E3759="기사임",(COUNTIF($B$2:B3759,B3759)-COUNTIFS($B$2:B3758,B3759,$E$2:E3758,"")),"")</f>
        <v/>
      </c>
      <c r="G3759" s="46" t="str">
        <f>IF(F3759=1,COUNTIF($F$1:F3759,1),"")</f>
        <v/>
      </c>
      <c r="H3759" s="46">
        <f t="shared" si="179"/>
        <v>0</v>
      </c>
      <c r="I3759" s="46" t="b">
        <f t="shared" si="180"/>
        <v>0</v>
      </c>
      <c r="J3759" s="46" t="str">
        <f>IF(I3759=FALSE,"",B3759&amp;"@"&amp;COUNTIFS($B$2:B3759,B3759,$I$2:I3759,TRUE))</f>
        <v/>
      </c>
    </row>
    <row r="3760" spans="5:10">
      <c r="E3760" s="46" t="str">
        <f t="shared" si="178"/>
        <v/>
      </c>
      <c r="F3760" s="81" t="str">
        <f>IF(E3760="기사임",(COUNTIF($B$2:B3760,B3760)-COUNTIFS($B$2:B3759,B3760,$E$2:E3759,"")),"")</f>
        <v/>
      </c>
      <c r="G3760" s="46" t="str">
        <f>IF(F3760=1,COUNTIF($F$1:F3760,1),"")</f>
        <v/>
      </c>
      <c r="H3760" s="46">
        <f t="shared" si="179"/>
        <v>0</v>
      </c>
      <c r="I3760" s="46" t="b">
        <f t="shared" si="180"/>
        <v>0</v>
      </c>
      <c r="J3760" s="46" t="str">
        <f>IF(I3760=FALSE,"",B3760&amp;"@"&amp;COUNTIFS($B$2:B3760,B3760,$I$2:I3760,TRUE))</f>
        <v/>
      </c>
    </row>
    <row r="3761" spans="5:10">
      <c r="E3761" s="46" t="str">
        <f t="shared" si="178"/>
        <v/>
      </c>
      <c r="F3761" s="81" t="str">
        <f>IF(E3761="기사임",(COUNTIF($B$2:B3761,B3761)-COUNTIFS($B$2:B3760,B3761,$E$2:E3760,"")),"")</f>
        <v/>
      </c>
      <c r="G3761" s="46" t="str">
        <f>IF(F3761=1,COUNTIF($F$1:F3761,1),"")</f>
        <v/>
      </c>
      <c r="H3761" s="46">
        <f t="shared" si="179"/>
        <v>0</v>
      </c>
      <c r="I3761" s="46" t="b">
        <f t="shared" si="180"/>
        <v>0</v>
      </c>
      <c r="J3761" s="46" t="str">
        <f>IF(I3761=FALSE,"",B3761&amp;"@"&amp;COUNTIFS($B$2:B3761,B3761,$I$2:I3761,TRUE))</f>
        <v/>
      </c>
    </row>
    <row r="3762" spans="5:10">
      <c r="E3762" s="46" t="str">
        <f t="shared" si="178"/>
        <v/>
      </c>
      <c r="F3762" s="81" t="str">
        <f>IF(E3762="기사임",(COUNTIF($B$2:B3762,B3762)-COUNTIFS($B$2:B3761,B3762,$E$2:E3761,"")),"")</f>
        <v/>
      </c>
      <c r="G3762" s="46" t="str">
        <f>IF(F3762=1,COUNTIF($F$1:F3762,1),"")</f>
        <v/>
      </c>
      <c r="H3762" s="46">
        <f t="shared" si="179"/>
        <v>0</v>
      </c>
      <c r="I3762" s="46" t="b">
        <f t="shared" si="180"/>
        <v>0</v>
      </c>
      <c r="J3762" s="46" t="str">
        <f>IF(I3762=FALSE,"",B3762&amp;"@"&amp;COUNTIFS($B$2:B3762,B3762,$I$2:I3762,TRUE))</f>
        <v/>
      </c>
    </row>
    <row r="3763" spans="5:10">
      <c r="E3763" s="46" t="str">
        <f t="shared" si="178"/>
        <v/>
      </c>
      <c r="F3763" s="81" t="str">
        <f>IF(E3763="기사임",(COUNTIF($B$2:B3763,B3763)-COUNTIFS($B$2:B3762,B3763,$E$2:E3762,"")),"")</f>
        <v/>
      </c>
      <c r="G3763" s="46" t="str">
        <f>IF(F3763=1,COUNTIF($F$1:F3763,1),"")</f>
        <v/>
      </c>
      <c r="H3763" s="46">
        <f t="shared" si="179"/>
        <v>0</v>
      </c>
      <c r="I3763" s="46" t="b">
        <f t="shared" si="180"/>
        <v>0</v>
      </c>
      <c r="J3763" s="46" t="str">
        <f>IF(I3763=FALSE,"",B3763&amp;"@"&amp;COUNTIFS($B$2:B3763,B3763,$I$2:I3763,TRUE))</f>
        <v/>
      </c>
    </row>
    <row r="3764" spans="5:10">
      <c r="E3764" s="46" t="str">
        <f t="shared" si="178"/>
        <v/>
      </c>
      <c r="F3764" s="81" t="str">
        <f>IF(E3764="기사임",(COUNTIF($B$2:B3764,B3764)-COUNTIFS($B$2:B3763,B3764,$E$2:E3763,"")),"")</f>
        <v/>
      </c>
      <c r="G3764" s="46" t="str">
        <f>IF(F3764=1,COUNTIF($F$1:F3764,1),"")</f>
        <v/>
      </c>
      <c r="H3764" s="46">
        <f t="shared" si="179"/>
        <v>0</v>
      </c>
      <c r="I3764" s="46" t="b">
        <f t="shared" si="180"/>
        <v>0</v>
      </c>
      <c r="J3764" s="46" t="str">
        <f>IF(I3764=FALSE,"",B3764&amp;"@"&amp;COUNTIFS($B$2:B3764,B3764,$I$2:I3764,TRUE))</f>
        <v/>
      </c>
    </row>
    <row r="3765" spans="5:10">
      <c r="E3765" s="46" t="str">
        <f t="shared" si="178"/>
        <v/>
      </c>
      <c r="F3765" s="81" t="str">
        <f>IF(E3765="기사임",(COUNTIF($B$2:B3765,B3765)-COUNTIFS($B$2:B3764,B3765,$E$2:E3764,"")),"")</f>
        <v/>
      </c>
      <c r="G3765" s="46" t="str">
        <f>IF(F3765=1,COUNTIF($F$1:F3765,1),"")</f>
        <v/>
      </c>
      <c r="H3765" s="46">
        <f t="shared" si="179"/>
        <v>0</v>
      </c>
      <c r="I3765" s="46" t="b">
        <f t="shared" si="180"/>
        <v>0</v>
      </c>
      <c r="J3765" s="46" t="str">
        <f>IF(I3765=FALSE,"",B3765&amp;"@"&amp;COUNTIFS($B$2:B3765,B3765,$I$2:I3765,TRUE))</f>
        <v/>
      </c>
    </row>
    <row r="3766" spans="5:10">
      <c r="E3766" s="46" t="str">
        <f t="shared" si="178"/>
        <v/>
      </c>
      <c r="F3766" s="81" t="str">
        <f>IF(E3766="기사임",(COUNTIF($B$2:B3766,B3766)-COUNTIFS($B$2:B3765,B3766,$E$2:E3765,"")),"")</f>
        <v/>
      </c>
      <c r="G3766" s="46" t="str">
        <f>IF(F3766=1,COUNTIF($F$1:F3766,1),"")</f>
        <v/>
      </c>
      <c r="H3766" s="46">
        <f t="shared" si="179"/>
        <v>0</v>
      </c>
      <c r="I3766" s="46" t="b">
        <f t="shared" si="180"/>
        <v>0</v>
      </c>
      <c r="J3766" s="46" t="str">
        <f>IF(I3766=FALSE,"",B3766&amp;"@"&amp;COUNTIFS($B$2:B3766,B3766,$I$2:I3766,TRUE))</f>
        <v/>
      </c>
    </row>
    <row r="3767" spans="5:10">
      <c r="E3767" s="46" t="str">
        <f t="shared" si="178"/>
        <v/>
      </c>
      <c r="F3767" s="81" t="str">
        <f>IF(E3767="기사임",(COUNTIF($B$2:B3767,B3767)-COUNTIFS($B$2:B3766,B3767,$E$2:E3766,"")),"")</f>
        <v/>
      </c>
      <c r="G3767" s="46" t="str">
        <f>IF(F3767=1,COUNTIF($F$1:F3767,1),"")</f>
        <v/>
      </c>
      <c r="H3767" s="46">
        <f t="shared" si="179"/>
        <v>0</v>
      </c>
      <c r="I3767" s="46" t="b">
        <f t="shared" si="180"/>
        <v>0</v>
      </c>
      <c r="J3767" s="46" t="str">
        <f>IF(I3767=FALSE,"",B3767&amp;"@"&amp;COUNTIFS($B$2:B3767,B3767,$I$2:I3767,TRUE))</f>
        <v/>
      </c>
    </row>
    <row r="3768" spans="5:10">
      <c r="E3768" s="46" t="str">
        <f t="shared" si="178"/>
        <v/>
      </c>
      <c r="F3768" s="81" t="str">
        <f>IF(E3768="기사임",(COUNTIF($B$2:B3768,B3768)-COUNTIFS($B$2:B3767,B3768,$E$2:E3767,"")),"")</f>
        <v/>
      </c>
      <c r="G3768" s="46" t="str">
        <f>IF(F3768=1,COUNTIF($F$1:F3768,1),"")</f>
        <v/>
      </c>
      <c r="H3768" s="46">
        <f t="shared" si="179"/>
        <v>0</v>
      </c>
      <c r="I3768" s="46" t="b">
        <f t="shared" si="180"/>
        <v>0</v>
      </c>
      <c r="J3768" s="46" t="str">
        <f>IF(I3768=FALSE,"",B3768&amp;"@"&amp;COUNTIFS($B$2:B3768,B3768,$I$2:I3768,TRUE))</f>
        <v/>
      </c>
    </row>
    <row r="3769" spans="5:10">
      <c r="E3769" s="46" t="str">
        <f t="shared" si="178"/>
        <v/>
      </c>
      <c r="F3769" s="81" t="str">
        <f>IF(E3769="기사임",(COUNTIF($B$2:B3769,B3769)-COUNTIFS($B$2:B3768,B3769,$E$2:E3768,"")),"")</f>
        <v/>
      </c>
      <c r="G3769" s="46" t="str">
        <f>IF(F3769=1,COUNTIF($F$1:F3769,1),"")</f>
        <v/>
      </c>
      <c r="H3769" s="46">
        <f t="shared" si="179"/>
        <v>0</v>
      </c>
      <c r="I3769" s="46" t="b">
        <f t="shared" si="180"/>
        <v>0</v>
      </c>
      <c r="J3769" s="46" t="str">
        <f>IF(I3769=FALSE,"",B3769&amp;"@"&amp;COUNTIFS($B$2:B3769,B3769,$I$2:I3769,TRUE))</f>
        <v/>
      </c>
    </row>
    <row r="3770" spans="5:10">
      <c r="E3770" s="46" t="str">
        <f t="shared" si="178"/>
        <v/>
      </c>
      <c r="F3770" s="81" t="str">
        <f>IF(E3770="기사임",(COUNTIF($B$2:B3770,B3770)-COUNTIFS($B$2:B3769,B3770,$E$2:E3769,"")),"")</f>
        <v/>
      </c>
      <c r="G3770" s="46" t="str">
        <f>IF(F3770=1,COUNTIF($F$1:F3770,1),"")</f>
        <v/>
      </c>
      <c r="H3770" s="46">
        <f t="shared" si="179"/>
        <v>0</v>
      </c>
      <c r="I3770" s="46" t="b">
        <f t="shared" si="180"/>
        <v>0</v>
      </c>
      <c r="J3770" s="46" t="str">
        <f>IF(I3770=FALSE,"",B3770&amp;"@"&amp;COUNTIFS($B$2:B3770,B3770,$I$2:I3770,TRUE))</f>
        <v/>
      </c>
    </row>
    <row r="3771" spans="5:10">
      <c r="E3771" s="46" t="str">
        <f t="shared" si="178"/>
        <v/>
      </c>
      <c r="F3771" s="81" t="str">
        <f>IF(E3771="기사임",(COUNTIF($B$2:B3771,B3771)-COUNTIFS($B$2:B3770,B3771,$E$2:E3770,"")),"")</f>
        <v/>
      </c>
      <c r="G3771" s="46" t="str">
        <f>IF(F3771=1,COUNTIF($F$1:F3771,1),"")</f>
        <v/>
      </c>
      <c r="H3771" s="46">
        <f t="shared" si="179"/>
        <v>0</v>
      </c>
      <c r="I3771" s="46" t="b">
        <f t="shared" si="180"/>
        <v>0</v>
      </c>
      <c r="J3771" s="46" t="str">
        <f>IF(I3771=FALSE,"",B3771&amp;"@"&amp;COUNTIFS($B$2:B3771,B3771,$I$2:I3771,TRUE))</f>
        <v/>
      </c>
    </row>
    <row r="3772" spans="5:10">
      <c r="E3772" s="46" t="str">
        <f t="shared" si="178"/>
        <v/>
      </c>
      <c r="F3772" s="81" t="str">
        <f>IF(E3772="기사임",(COUNTIF($B$2:B3772,B3772)-COUNTIFS($B$2:B3771,B3772,$E$2:E3771,"")),"")</f>
        <v/>
      </c>
      <c r="G3772" s="46" t="str">
        <f>IF(F3772=1,COUNTIF($F$1:F3772,1),"")</f>
        <v/>
      </c>
      <c r="H3772" s="46">
        <f t="shared" si="179"/>
        <v>0</v>
      </c>
      <c r="I3772" s="46" t="b">
        <f t="shared" si="180"/>
        <v>0</v>
      </c>
      <c r="J3772" s="46" t="str">
        <f>IF(I3772=FALSE,"",B3772&amp;"@"&amp;COUNTIFS($B$2:B3772,B3772,$I$2:I3772,TRUE))</f>
        <v/>
      </c>
    </row>
    <row r="3773" spans="5:10">
      <c r="E3773" s="46" t="str">
        <f t="shared" si="178"/>
        <v/>
      </c>
      <c r="F3773" s="81" t="str">
        <f>IF(E3773="기사임",(COUNTIF($B$2:B3773,B3773)-COUNTIFS($B$2:B3772,B3773,$E$2:E3772,"")),"")</f>
        <v/>
      </c>
      <c r="G3773" s="46" t="str">
        <f>IF(F3773=1,COUNTIF($F$1:F3773,1),"")</f>
        <v/>
      </c>
      <c r="H3773" s="46">
        <f t="shared" si="179"/>
        <v>0</v>
      </c>
      <c r="I3773" s="46" t="b">
        <f t="shared" si="180"/>
        <v>0</v>
      </c>
      <c r="J3773" s="46" t="str">
        <f>IF(I3773=FALSE,"",B3773&amp;"@"&amp;COUNTIFS($B$2:B3773,B3773,$I$2:I3773,TRUE))</f>
        <v/>
      </c>
    </row>
    <row r="3774" spans="5:10">
      <c r="E3774" s="46" t="str">
        <f t="shared" si="178"/>
        <v/>
      </c>
      <c r="F3774" s="81" t="str">
        <f>IF(E3774="기사임",(COUNTIF($B$2:B3774,B3774)-COUNTIFS($B$2:B3773,B3774,$E$2:E3773,"")),"")</f>
        <v/>
      </c>
      <c r="G3774" s="46" t="str">
        <f>IF(F3774=1,COUNTIF($F$1:F3774,1),"")</f>
        <v/>
      </c>
      <c r="H3774" s="46">
        <f t="shared" si="179"/>
        <v>0</v>
      </c>
      <c r="I3774" s="46" t="b">
        <f t="shared" si="180"/>
        <v>0</v>
      </c>
      <c r="J3774" s="46" t="str">
        <f>IF(I3774=FALSE,"",B3774&amp;"@"&amp;COUNTIFS($B$2:B3774,B3774,$I$2:I3774,TRUE))</f>
        <v/>
      </c>
    </row>
    <row r="3775" spans="5:10">
      <c r="E3775" s="46" t="str">
        <f t="shared" si="178"/>
        <v/>
      </c>
      <c r="F3775" s="81" t="str">
        <f>IF(E3775="기사임",(COUNTIF($B$2:B3775,B3775)-COUNTIFS($B$2:B3774,B3775,$E$2:E3774,"")),"")</f>
        <v/>
      </c>
      <c r="G3775" s="46" t="str">
        <f>IF(F3775=1,COUNTIF($F$1:F3775,1),"")</f>
        <v/>
      </c>
      <c r="H3775" s="46">
        <f t="shared" si="179"/>
        <v>0</v>
      </c>
      <c r="I3775" s="46" t="b">
        <f t="shared" si="180"/>
        <v>0</v>
      </c>
      <c r="J3775" s="46" t="str">
        <f>IF(I3775=FALSE,"",B3775&amp;"@"&amp;COUNTIFS($B$2:B3775,B3775,$I$2:I3775,TRUE))</f>
        <v/>
      </c>
    </row>
    <row r="3776" spans="5:10">
      <c r="E3776" s="46" t="str">
        <f t="shared" si="178"/>
        <v/>
      </c>
      <c r="F3776" s="81" t="str">
        <f>IF(E3776="기사임",(COUNTIF($B$2:B3776,B3776)-COUNTIFS($B$2:B3775,B3776,$E$2:E3775,"")),"")</f>
        <v/>
      </c>
      <c r="G3776" s="46" t="str">
        <f>IF(F3776=1,COUNTIF($F$1:F3776,1),"")</f>
        <v/>
      </c>
      <c r="H3776" s="46">
        <f t="shared" si="179"/>
        <v>0</v>
      </c>
      <c r="I3776" s="46" t="b">
        <f t="shared" si="180"/>
        <v>0</v>
      </c>
      <c r="J3776" s="46" t="str">
        <f>IF(I3776=FALSE,"",B3776&amp;"@"&amp;COUNTIFS($B$2:B3776,B3776,$I$2:I3776,TRUE))</f>
        <v/>
      </c>
    </row>
    <row r="3777" spans="5:10">
      <c r="E3777" s="46" t="str">
        <f t="shared" si="178"/>
        <v/>
      </c>
      <c r="F3777" s="81" t="str">
        <f>IF(E3777="기사임",(COUNTIF($B$2:B3777,B3777)-COUNTIFS($B$2:B3776,B3777,$E$2:E3776,"")),"")</f>
        <v/>
      </c>
      <c r="G3777" s="46" t="str">
        <f>IF(F3777=1,COUNTIF($F$1:F3777,1),"")</f>
        <v/>
      </c>
      <c r="H3777" s="46">
        <f t="shared" si="179"/>
        <v>0</v>
      </c>
      <c r="I3777" s="46" t="b">
        <f t="shared" si="180"/>
        <v>0</v>
      </c>
      <c r="J3777" s="46" t="str">
        <f>IF(I3777=FALSE,"",B3777&amp;"@"&amp;COUNTIFS($B$2:B3777,B3777,$I$2:I3777,TRUE))</f>
        <v/>
      </c>
    </row>
    <row r="3778" spans="5:10">
      <c r="E3778" s="46" t="str">
        <f t="shared" ref="E3778:E3841" si="181">IF(AND(LEFT(A3778,17)="/global/archives/",ISNUMBER(_xlfn.NUMBERVALUE(MID(A3778,18,1))),ISERROR(FIND("ckattempt",A3778)),ISERROR(FIND("preview",A3778))),"기사임","")</f>
        <v/>
      </c>
      <c r="F3778" s="81" t="str">
        <f>IF(E3778="기사임",(COUNTIF($B$2:B3778,B3778)-COUNTIFS($B$2:B3777,B3778,$E$2:E3777,"")),"")</f>
        <v/>
      </c>
      <c r="G3778" s="46" t="str">
        <f>IF(F3778=1,COUNTIF($F$1:F3778,1),"")</f>
        <v/>
      </c>
      <c r="H3778" s="46">
        <f t="shared" ref="H3778:H3841" si="182">COUNTIF($L$2:$L$4,B3778)</f>
        <v>0</v>
      </c>
      <c r="I3778" s="46" t="b">
        <f t="shared" si="180"/>
        <v>0</v>
      </c>
      <c r="J3778" s="46" t="str">
        <f>IF(I3778=FALSE,"",B3778&amp;"@"&amp;COUNTIFS($B$2:B3778,B3778,$I$2:I3778,TRUE))</f>
        <v/>
      </c>
    </row>
    <row r="3779" spans="5:10">
      <c r="E3779" s="46" t="str">
        <f t="shared" si="181"/>
        <v/>
      </c>
      <c r="F3779" s="81" t="str">
        <f>IF(E3779="기사임",(COUNTIF($B$2:B3779,B3779)-COUNTIFS($B$2:B3778,B3779,$E$2:E3778,"")),"")</f>
        <v/>
      </c>
      <c r="G3779" s="46" t="str">
        <f>IF(F3779=1,COUNTIF($F$1:F3779,1),"")</f>
        <v/>
      </c>
      <c r="H3779" s="46">
        <f t="shared" si="182"/>
        <v>0</v>
      </c>
      <c r="I3779" s="46" t="b">
        <f t="shared" si="180"/>
        <v>0</v>
      </c>
      <c r="J3779" s="46" t="str">
        <f>IF(I3779=FALSE,"",B3779&amp;"@"&amp;COUNTIFS($B$2:B3779,B3779,$I$2:I3779,TRUE))</f>
        <v/>
      </c>
    </row>
    <row r="3780" spans="5:10">
      <c r="E3780" s="46" t="str">
        <f t="shared" si="181"/>
        <v/>
      </c>
      <c r="F3780" s="81" t="str">
        <f>IF(E3780="기사임",(COUNTIF($B$2:B3780,B3780)-COUNTIFS($B$2:B3779,B3780,$E$2:E3779,"")),"")</f>
        <v/>
      </c>
      <c r="G3780" s="46" t="str">
        <f>IF(F3780=1,COUNTIF($F$1:F3780,1),"")</f>
        <v/>
      </c>
      <c r="H3780" s="46">
        <f t="shared" si="182"/>
        <v>0</v>
      </c>
      <c r="I3780" s="46" t="b">
        <f t="shared" si="180"/>
        <v>0</v>
      </c>
      <c r="J3780" s="46" t="str">
        <f>IF(I3780=FALSE,"",B3780&amp;"@"&amp;COUNTIFS($B$2:B3780,B3780,$I$2:I3780,TRUE))</f>
        <v/>
      </c>
    </row>
    <row r="3781" spans="5:10">
      <c r="E3781" s="46" t="str">
        <f t="shared" si="181"/>
        <v/>
      </c>
      <c r="F3781" s="81" t="str">
        <f>IF(E3781="기사임",(COUNTIF($B$2:B3781,B3781)-COUNTIFS($B$2:B3780,B3781,$E$2:E3780,"")),"")</f>
        <v/>
      </c>
      <c r="G3781" s="46" t="str">
        <f>IF(F3781=1,COUNTIF($F$1:F3781,1),"")</f>
        <v/>
      </c>
      <c r="H3781" s="46">
        <f t="shared" si="182"/>
        <v>0</v>
      </c>
      <c r="I3781" s="46" t="b">
        <f t="shared" si="180"/>
        <v>0</v>
      </c>
      <c r="J3781" s="46" t="str">
        <f>IF(I3781=FALSE,"",B3781&amp;"@"&amp;COUNTIFS($B$2:B3781,B3781,$I$2:I3781,TRUE))</f>
        <v/>
      </c>
    </row>
    <row r="3782" spans="5:10">
      <c r="E3782" s="46" t="str">
        <f t="shared" si="181"/>
        <v/>
      </c>
      <c r="F3782" s="81" t="str">
        <f>IF(E3782="기사임",(COUNTIF($B$2:B3782,B3782)-COUNTIFS($B$2:B3781,B3782,$E$2:E3781,"")),"")</f>
        <v/>
      </c>
      <c r="G3782" s="46" t="str">
        <f>IF(F3782=1,COUNTIF($F$1:F3782,1),"")</f>
        <v/>
      </c>
      <c r="H3782" s="46">
        <f t="shared" si="182"/>
        <v>0</v>
      </c>
      <c r="I3782" s="46" t="b">
        <f t="shared" si="180"/>
        <v>0</v>
      </c>
      <c r="J3782" s="46" t="str">
        <f>IF(I3782=FALSE,"",B3782&amp;"@"&amp;COUNTIFS($B$2:B3782,B3782,$I$2:I3782,TRUE))</f>
        <v/>
      </c>
    </row>
    <row r="3783" spans="5:10">
      <c r="E3783" s="46" t="str">
        <f t="shared" si="181"/>
        <v/>
      </c>
      <c r="F3783" s="81" t="str">
        <f>IF(E3783="기사임",(COUNTIF($B$2:B3783,B3783)-COUNTIFS($B$2:B3782,B3783,$E$2:E3782,"")),"")</f>
        <v/>
      </c>
      <c r="G3783" s="46" t="str">
        <f>IF(F3783=1,COUNTIF($F$1:F3783,1),"")</f>
        <v/>
      </c>
      <c r="H3783" s="46">
        <f t="shared" si="182"/>
        <v>0</v>
      </c>
      <c r="I3783" s="46" t="b">
        <f t="shared" ref="I3783:I3846" si="183">AND(H3783=1,F3783&gt;=1,F3783&lt;&gt;"")</f>
        <v>0</v>
      </c>
      <c r="J3783" s="46" t="str">
        <f>IF(I3783=FALSE,"",B3783&amp;"@"&amp;COUNTIFS($B$2:B3783,B3783,$I$2:I3783,TRUE))</f>
        <v/>
      </c>
    </row>
    <row r="3784" spans="5:10">
      <c r="E3784" s="46" t="str">
        <f t="shared" si="181"/>
        <v/>
      </c>
      <c r="F3784" s="81" t="str">
        <f>IF(E3784="기사임",(COUNTIF($B$2:B3784,B3784)-COUNTIFS($B$2:B3783,B3784,$E$2:E3783,"")),"")</f>
        <v/>
      </c>
      <c r="G3784" s="46" t="str">
        <f>IF(F3784=1,COUNTIF($F$1:F3784,1),"")</f>
        <v/>
      </c>
      <c r="H3784" s="46">
        <f t="shared" si="182"/>
        <v>0</v>
      </c>
      <c r="I3784" s="46" t="b">
        <f t="shared" si="183"/>
        <v>0</v>
      </c>
      <c r="J3784" s="46" t="str">
        <f>IF(I3784=FALSE,"",B3784&amp;"@"&amp;COUNTIFS($B$2:B3784,B3784,$I$2:I3784,TRUE))</f>
        <v/>
      </c>
    </row>
    <row r="3785" spans="5:10">
      <c r="E3785" s="46" t="str">
        <f t="shared" si="181"/>
        <v/>
      </c>
      <c r="F3785" s="81" t="str">
        <f>IF(E3785="기사임",(COUNTIF($B$2:B3785,B3785)-COUNTIFS($B$2:B3784,B3785,$E$2:E3784,"")),"")</f>
        <v/>
      </c>
      <c r="G3785" s="46" t="str">
        <f>IF(F3785=1,COUNTIF($F$1:F3785,1),"")</f>
        <v/>
      </c>
      <c r="H3785" s="46">
        <f t="shared" si="182"/>
        <v>0</v>
      </c>
      <c r="I3785" s="46" t="b">
        <f t="shared" si="183"/>
        <v>0</v>
      </c>
      <c r="J3785" s="46" t="str">
        <f>IF(I3785=FALSE,"",B3785&amp;"@"&amp;COUNTIFS($B$2:B3785,B3785,$I$2:I3785,TRUE))</f>
        <v/>
      </c>
    </row>
    <row r="3786" spans="5:10">
      <c r="E3786" s="46" t="str">
        <f t="shared" si="181"/>
        <v/>
      </c>
      <c r="F3786" s="81" t="str">
        <f>IF(E3786="기사임",(COUNTIF($B$2:B3786,B3786)-COUNTIFS($B$2:B3785,B3786,$E$2:E3785,"")),"")</f>
        <v/>
      </c>
      <c r="G3786" s="46" t="str">
        <f>IF(F3786=1,COUNTIF($F$1:F3786,1),"")</f>
        <v/>
      </c>
      <c r="H3786" s="46">
        <f t="shared" si="182"/>
        <v>0</v>
      </c>
      <c r="I3786" s="46" t="b">
        <f t="shared" si="183"/>
        <v>0</v>
      </c>
      <c r="J3786" s="46" t="str">
        <f>IF(I3786=FALSE,"",B3786&amp;"@"&amp;COUNTIFS($B$2:B3786,B3786,$I$2:I3786,TRUE))</f>
        <v/>
      </c>
    </row>
    <row r="3787" spans="5:10">
      <c r="E3787" s="46" t="str">
        <f t="shared" si="181"/>
        <v/>
      </c>
      <c r="F3787" s="81" t="str">
        <f>IF(E3787="기사임",(COUNTIF($B$2:B3787,B3787)-COUNTIFS($B$2:B3786,B3787,$E$2:E3786,"")),"")</f>
        <v/>
      </c>
      <c r="G3787" s="46" t="str">
        <f>IF(F3787=1,COUNTIF($F$1:F3787,1),"")</f>
        <v/>
      </c>
      <c r="H3787" s="46">
        <f t="shared" si="182"/>
        <v>0</v>
      </c>
      <c r="I3787" s="46" t="b">
        <f t="shared" si="183"/>
        <v>0</v>
      </c>
      <c r="J3787" s="46" t="str">
        <f>IF(I3787=FALSE,"",B3787&amp;"@"&amp;COUNTIFS($B$2:B3787,B3787,$I$2:I3787,TRUE))</f>
        <v/>
      </c>
    </row>
    <row r="3788" spans="5:10">
      <c r="E3788" s="46" t="str">
        <f t="shared" si="181"/>
        <v/>
      </c>
      <c r="F3788" s="81" t="str">
        <f>IF(E3788="기사임",(COUNTIF($B$2:B3788,B3788)-COUNTIFS($B$2:B3787,B3788,$E$2:E3787,"")),"")</f>
        <v/>
      </c>
      <c r="G3788" s="46" t="str">
        <f>IF(F3788=1,COUNTIF($F$1:F3788,1),"")</f>
        <v/>
      </c>
      <c r="H3788" s="46">
        <f t="shared" si="182"/>
        <v>0</v>
      </c>
      <c r="I3788" s="46" t="b">
        <f t="shared" si="183"/>
        <v>0</v>
      </c>
      <c r="J3788" s="46" t="str">
        <f>IF(I3788=FALSE,"",B3788&amp;"@"&amp;COUNTIFS($B$2:B3788,B3788,$I$2:I3788,TRUE))</f>
        <v/>
      </c>
    </row>
    <row r="3789" spans="5:10">
      <c r="E3789" s="46" t="str">
        <f t="shared" si="181"/>
        <v/>
      </c>
      <c r="F3789" s="81" t="str">
        <f>IF(E3789="기사임",(COUNTIF($B$2:B3789,B3789)-COUNTIFS($B$2:B3788,B3789,$E$2:E3788,"")),"")</f>
        <v/>
      </c>
      <c r="G3789" s="46" t="str">
        <f>IF(F3789=1,COUNTIF($F$1:F3789,1),"")</f>
        <v/>
      </c>
      <c r="H3789" s="46">
        <f t="shared" si="182"/>
        <v>0</v>
      </c>
      <c r="I3789" s="46" t="b">
        <f t="shared" si="183"/>
        <v>0</v>
      </c>
      <c r="J3789" s="46" t="str">
        <f>IF(I3789=FALSE,"",B3789&amp;"@"&amp;COUNTIFS($B$2:B3789,B3789,$I$2:I3789,TRUE))</f>
        <v/>
      </c>
    </row>
    <row r="3790" spans="5:10">
      <c r="E3790" s="46" t="str">
        <f t="shared" si="181"/>
        <v/>
      </c>
      <c r="F3790" s="81" t="str">
        <f>IF(E3790="기사임",(COUNTIF($B$2:B3790,B3790)-COUNTIFS($B$2:B3789,B3790,$E$2:E3789,"")),"")</f>
        <v/>
      </c>
      <c r="G3790" s="46" t="str">
        <f>IF(F3790=1,COUNTIF($F$1:F3790,1),"")</f>
        <v/>
      </c>
      <c r="H3790" s="46">
        <f t="shared" si="182"/>
        <v>0</v>
      </c>
      <c r="I3790" s="46" t="b">
        <f t="shared" si="183"/>
        <v>0</v>
      </c>
      <c r="J3790" s="46" t="str">
        <f>IF(I3790=FALSE,"",B3790&amp;"@"&amp;COUNTIFS($B$2:B3790,B3790,$I$2:I3790,TRUE))</f>
        <v/>
      </c>
    </row>
    <row r="3791" spans="5:10">
      <c r="E3791" s="46" t="str">
        <f t="shared" si="181"/>
        <v/>
      </c>
      <c r="F3791" s="81" t="str">
        <f>IF(E3791="기사임",(COUNTIF($B$2:B3791,B3791)-COUNTIFS($B$2:B3790,B3791,$E$2:E3790,"")),"")</f>
        <v/>
      </c>
      <c r="G3791" s="46" t="str">
        <f>IF(F3791=1,COUNTIF($F$1:F3791,1),"")</f>
        <v/>
      </c>
      <c r="H3791" s="46">
        <f t="shared" si="182"/>
        <v>0</v>
      </c>
      <c r="I3791" s="46" t="b">
        <f t="shared" si="183"/>
        <v>0</v>
      </c>
      <c r="J3791" s="46" t="str">
        <f>IF(I3791=FALSE,"",B3791&amp;"@"&amp;COUNTIFS($B$2:B3791,B3791,$I$2:I3791,TRUE))</f>
        <v/>
      </c>
    </row>
    <row r="3792" spans="5:10">
      <c r="E3792" s="46" t="str">
        <f t="shared" si="181"/>
        <v/>
      </c>
      <c r="F3792" s="81" t="str">
        <f>IF(E3792="기사임",(COUNTIF($B$2:B3792,B3792)-COUNTIFS($B$2:B3791,B3792,$E$2:E3791,"")),"")</f>
        <v/>
      </c>
      <c r="G3792" s="46" t="str">
        <f>IF(F3792=1,COUNTIF($F$1:F3792,1),"")</f>
        <v/>
      </c>
      <c r="H3792" s="46">
        <f t="shared" si="182"/>
        <v>0</v>
      </c>
      <c r="I3792" s="46" t="b">
        <f t="shared" si="183"/>
        <v>0</v>
      </c>
      <c r="J3792" s="46" t="str">
        <f>IF(I3792=FALSE,"",B3792&amp;"@"&amp;COUNTIFS($B$2:B3792,B3792,$I$2:I3792,TRUE))</f>
        <v/>
      </c>
    </row>
    <row r="3793" spans="5:10">
      <c r="E3793" s="46" t="str">
        <f t="shared" si="181"/>
        <v/>
      </c>
      <c r="F3793" s="81" t="str">
        <f>IF(E3793="기사임",(COUNTIF($B$2:B3793,B3793)-COUNTIFS($B$2:B3792,B3793,$E$2:E3792,"")),"")</f>
        <v/>
      </c>
      <c r="G3793" s="46" t="str">
        <f>IF(F3793=1,COUNTIF($F$1:F3793,1),"")</f>
        <v/>
      </c>
      <c r="H3793" s="46">
        <f t="shared" si="182"/>
        <v>0</v>
      </c>
      <c r="I3793" s="46" t="b">
        <f t="shared" si="183"/>
        <v>0</v>
      </c>
      <c r="J3793" s="46" t="str">
        <f>IF(I3793=FALSE,"",B3793&amp;"@"&amp;COUNTIFS($B$2:B3793,B3793,$I$2:I3793,TRUE))</f>
        <v/>
      </c>
    </row>
    <row r="3794" spans="5:10">
      <c r="E3794" s="46" t="str">
        <f t="shared" si="181"/>
        <v/>
      </c>
      <c r="F3794" s="81" t="str">
        <f>IF(E3794="기사임",(COUNTIF($B$2:B3794,B3794)-COUNTIFS($B$2:B3793,B3794,$E$2:E3793,"")),"")</f>
        <v/>
      </c>
      <c r="G3794" s="46" t="str">
        <f>IF(F3794=1,COUNTIF($F$1:F3794,1),"")</f>
        <v/>
      </c>
      <c r="H3794" s="46">
        <f t="shared" si="182"/>
        <v>0</v>
      </c>
      <c r="I3794" s="46" t="b">
        <f t="shared" si="183"/>
        <v>0</v>
      </c>
      <c r="J3794" s="46" t="str">
        <f>IF(I3794=FALSE,"",B3794&amp;"@"&amp;COUNTIFS($B$2:B3794,B3794,$I$2:I3794,TRUE))</f>
        <v/>
      </c>
    </row>
    <row r="3795" spans="5:10">
      <c r="E3795" s="46" t="str">
        <f t="shared" si="181"/>
        <v/>
      </c>
      <c r="F3795" s="81" t="str">
        <f>IF(E3795="기사임",(COUNTIF($B$2:B3795,B3795)-COUNTIFS($B$2:B3794,B3795,$E$2:E3794,"")),"")</f>
        <v/>
      </c>
      <c r="G3795" s="46" t="str">
        <f>IF(F3795=1,COUNTIF($F$1:F3795,1),"")</f>
        <v/>
      </c>
      <c r="H3795" s="46">
        <f t="shared" si="182"/>
        <v>0</v>
      </c>
      <c r="I3795" s="46" t="b">
        <f t="shared" si="183"/>
        <v>0</v>
      </c>
      <c r="J3795" s="46" t="str">
        <f>IF(I3795=FALSE,"",B3795&amp;"@"&amp;COUNTIFS($B$2:B3795,B3795,$I$2:I3795,TRUE))</f>
        <v/>
      </c>
    </row>
    <row r="3796" spans="5:10">
      <c r="E3796" s="46" t="str">
        <f t="shared" si="181"/>
        <v/>
      </c>
      <c r="F3796" s="81" t="str">
        <f>IF(E3796="기사임",(COUNTIF($B$2:B3796,B3796)-COUNTIFS($B$2:B3795,B3796,$E$2:E3795,"")),"")</f>
        <v/>
      </c>
      <c r="G3796" s="46" t="str">
        <f>IF(F3796=1,COUNTIF($F$1:F3796,1),"")</f>
        <v/>
      </c>
      <c r="H3796" s="46">
        <f t="shared" si="182"/>
        <v>0</v>
      </c>
      <c r="I3796" s="46" t="b">
        <f t="shared" si="183"/>
        <v>0</v>
      </c>
      <c r="J3796" s="46" t="str">
        <f>IF(I3796=FALSE,"",B3796&amp;"@"&amp;COUNTIFS($B$2:B3796,B3796,$I$2:I3796,TRUE))</f>
        <v/>
      </c>
    </row>
    <row r="3797" spans="5:10">
      <c r="E3797" s="46" t="str">
        <f t="shared" si="181"/>
        <v/>
      </c>
      <c r="F3797" s="81" t="str">
        <f>IF(E3797="기사임",(COUNTIF($B$2:B3797,B3797)-COUNTIFS($B$2:B3796,B3797,$E$2:E3796,"")),"")</f>
        <v/>
      </c>
      <c r="G3797" s="46" t="str">
        <f>IF(F3797=1,COUNTIF($F$1:F3797,1),"")</f>
        <v/>
      </c>
      <c r="H3797" s="46">
        <f t="shared" si="182"/>
        <v>0</v>
      </c>
      <c r="I3797" s="46" t="b">
        <f t="shared" si="183"/>
        <v>0</v>
      </c>
      <c r="J3797" s="46" t="str">
        <f>IF(I3797=FALSE,"",B3797&amp;"@"&amp;COUNTIFS($B$2:B3797,B3797,$I$2:I3797,TRUE))</f>
        <v/>
      </c>
    </row>
    <row r="3798" spans="5:10">
      <c r="E3798" s="46" t="str">
        <f t="shared" si="181"/>
        <v/>
      </c>
      <c r="F3798" s="81" t="str">
        <f>IF(E3798="기사임",(COUNTIF($B$2:B3798,B3798)-COUNTIFS($B$2:B3797,B3798,$E$2:E3797,"")),"")</f>
        <v/>
      </c>
      <c r="G3798" s="46" t="str">
        <f>IF(F3798=1,COUNTIF($F$1:F3798,1),"")</f>
        <v/>
      </c>
      <c r="H3798" s="46">
        <f t="shared" si="182"/>
        <v>0</v>
      </c>
      <c r="I3798" s="46" t="b">
        <f t="shared" si="183"/>
        <v>0</v>
      </c>
      <c r="J3798" s="46" t="str">
        <f>IF(I3798=FALSE,"",B3798&amp;"@"&amp;COUNTIFS($B$2:B3798,B3798,$I$2:I3798,TRUE))</f>
        <v/>
      </c>
    </row>
    <row r="3799" spans="5:10">
      <c r="E3799" s="46" t="str">
        <f t="shared" si="181"/>
        <v/>
      </c>
      <c r="F3799" s="81" t="str">
        <f>IF(E3799="기사임",(COUNTIF($B$2:B3799,B3799)-COUNTIFS($B$2:B3798,B3799,$E$2:E3798,"")),"")</f>
        <v/>
      </c>
      <c r="G3799" s="46" t="str">
        <f>IF(F3799=1,COUNTIF($F$1:F3799,1),"")</f>
        <v/>
      </c>
      <c r="H3799" s="46">
        <f t="shared" si="182"/>
        <v>0</v>
      </c>
      <c r="I3799" s="46" t="b">
        <f t="shared" si="183"/>
        <v>0</v>
      </c>
      <c r="J3799" s="46" t="str">
        <f>IF(I3799=FALSE,"",B3799&amp;"@"&amp;COUNTIFS($B$2:B3799,B3799,$I$2:I3799,TRUE))</f>
        <v/>
      </c>
    </row>
    <row r="3800" spans="5:10">
      <c r="E3800" s="46" t="str">
        <f t="shared" si="181"/>
        <v/>
      </c>
      <c r="F3800" s="81" t="str">
        <f>IF(E3800="기사임",(COUNTIF($B$2:B3800,B3800)-COUNTIFS($B$2:B3799,B3800,$E$2:E3799,"")),"")</f>
        <v/>
      </c>
      <c r="G3800" s="46" t="str">
        <f>IF(F3800=1,COUNTIF($F$1:F3800,1),"")</f>
        <v/>
      </c>
      <c r="H3800" s="46">
        <f t="shared" si="182"/>
        <v>0</v>
      </c>
      <c r="I3800" s="46" t="b">
        <f t="shared" si="183"/>
        <v>0</v>
      </c>
      <c r="J3800" s="46" t="str">
        <f>IF(I3800=FALSE,"",B3800&amp;"@"&amp;COUNTIFS($B$2:B3800,B3800,$I$2:I3800,TRUE))</f>
        <v/>
      </c>
    </row>
    <row r="3801" spans="5:10">
      <c r="E3801" s="46" t="str">
        <f t="shared" si="181"/>
        <v/>
      </c>
      <c r="F3801" s="81" t="str">
        <f>IF(E3801="기사임",(COUNTIF($B$2:B3801,B3801)-COUNTIFS($B$2:B3800,B3801,$E$2:E3800,"")),"")</f>
        <v/>
      </c>
      <c r="G3801" s="46" t="str">
        <f>IF(F3801=1,COUNTIF($F$1:F3801,1),"")</f>
        <v/>
      </c>
      <c r="H3801" s="46">
        <f t="shared" si="182"/>
        <v>0</v>
      </c>
      <c r="I3801" s="46" t="b">
        <f t="shared" si="183"/>
        <v>0</v>
      </c>
      <c r="J3801" s="46" t="str">
        <f>IF(I3801=FALSE,"",B3801&amp;"@"&amp;COUNTIFS($B$2:B3801,B3801,$I$2:I3801,TRUE))</f>
        <v/>
      </c>
    </row>
    <row r="3802" spans="5:10">
      <c r="E3802" s="46" t="str">
        <f t="shared" si="181"/>
        <v/>
      </c>
      <c r="F3802" s="81" t="str">
        <f>IF(E3802="기사임",(COUNTIF($B$2:B3802,B3802)-COUNTIFS($B$2:B3801,B3802,$E$2:E3801,"")),"")</f>
        <v/>
      </c>
      <c r="G3802" s="46" t="str">
        <f>IF(F3802=1,COUNTIF($F$1:F3802,1),"")</f>
        <v/>
      </c>
      <c r="H3802" s="46">
        <f t="shared" si="182"/>
        <v>0</v>
      </c>
      <c r="I3802" s="46" t="b">
        <f t="shared" si="183"/>
        <v>0</v>
      </c>
      <c r="J3802" s="46" t="str">
        <f>IF(I3802=FALSE,"",B3802&amp;"@"&amp;COUNTIFS($B$2:B3802,B3802,$I$2:I3802,TRUE))</f>
        <v/>
      </c>
    </row>
    <row r="3803" spans="5:10">
      <c r="E3803" s="46" t="str">
        <f t="shared" si="181"/>
        <v/>
      </c>
      <c r="F3803" s="81" t="str">
        <f>IF(E3803="기사임",(COUNTIF($B$2:B3803,B3803)-COUNTIFS($B$2:B3802,B3803,$E$2:E3802,"")),"")</f>
        <v/>
      </c>
      <c r="G3803" s="46" t="str">
        <f>IF(F3803=1,COUNTIF($F$1:F3803,1),"")</f>
        <v/>
      </c>
      <c r="H3803" s="46">
        <f t="shared" si="182"/>
        <v>0</v>
      </c>
      <c r="I3803" s="46" t="b">
        <f t="shared" si="183"/>
        <v>0</v>
      </c>
      <c r="J3803" s="46" t="str">
        <f>IF(I3803=FALSE,"",B3803&amp;"@"&amp;COUNTIFS($B$2:B3803,B3803,$I$2:I3803,TRUE))</f>
        <v/>
      </c>
    </row>
    <row r="3804" spans="5:10">
      <c r="E3804" s="46" t="str">
        <f t="shared" si="181"/>
        <v/>
      </c>
      <c r="F3804" s="81" t="str">
        <f>IF(E3804="기사임",(COUNTIF($B$2:B3804,B3804)-COUNTIFS($B$2:B3803,B3804,$E$2:E3803,"")),"")</f>
        <v/>
      </c>
      <c r="G3804" s="46" t="str">
        <f>IF(F3804=1,COUNTIF($F$1:F3804,1),"")</f>
        <v/>
      </c>
      <c r="H3804" s="46">
        <f t="shared" si="182"/>
        <v>0</v>
      </c>
      <c r="I3804" s="46" t="b">
        <f t="shared" si="183"/>
        <v>0</v>
      </c>
      <c r="J3804" s="46" t="str">
        <f>IF(I3804=FALSE,"",B3804&amp;"@"&amp;COUNTIFS($B$2:B3804,B3804,$I$2:I3804,TRUE))</f>
        <v/>
      </c>
    </row>
    <row r="3805" spans="5:10">
      <c r="E3805" s="46" t="str">
        <f t="shared" si="181"/>
        <v/>
      </c>
      <c r="F3805" s="81" t="str">
        <f>IF(E3805="기사임",(COUNTIF($B$2:B3805,B3805)-COUNTIFS($B$2:B3804,B3805,$E$2:E3804,"")),"")</f>
        <v/>
      </c>
      <c r="G3805" s="46" t="str">
        <f>IF(F3805=1,COUNTIF($F$1:F3805,1),"")</f>
        <v/>
      </c>
      <c r="H3805" s="46">
        <f t="shared" si="182"/>
        <v>0</v>
      </c>
      <c r="I3805" s="46" t="b">
        <f t="shared" si="183"/>
        <v>0</v>
      </c>
      <c r="J3805" s="46" t="str">
        <f>IF(I3805=FALSE,"",B3805&amp;"@"&amp;COUNTIFS($B$2:B3805,B3805,$I$2:I3805,TRUE))</f>
        <v/>
      </c>
    </row>
    <row r="3806" spans="5:10">
      <c r="E3806" s="46" t="str">
        <f t="shared" si="181"/>
        <v/>
      </c>
      <c r="F3806" s="81" t="str">
        <f>IF(E3806="기사임",(COUNTIF($B$2:B3806,B3806)-COUNTIFS($B$2:B3805,B3806,$E$2:E3805,"")),"")</f>
        <v/>
      </c>
      <c r="G3806" s="46" t="str">
        <f>IF(F3806=1,COUNTIF($F$1:F3806,1),"")</f>
        <v/>
      </c>
      <c r="H3806" s="46">
        <f t="shared" si="182"/>
        <v>0</v>
      </c>
      <c r="I3806" s="46" t="b">
        <f t="shared" si="183"/>
        <v>0</v>
      </c>
      <c r="J3806" s="46" t="str">
        <f>IF(I3806=FALSE,"",B3806&amp;"@"&amp;COUNTIFS($B$2:B3806,B3806,$I$2:I3806,TRUE))</f>
        <v/>
      </c>
    </row>
    <row r="3807" spans="5:10">
      <c r="E3807" s="46" t="str">
        <f t="shared" si="181"/>
        <v/>
      </c>
      <c r="F3807" s="81" t="str">
        <f>IF(E3807="기사임",(COUNTIF($B$2:B3807,B3807)-COUNTIFS($B$2:B3806,B3807,$E$2:E3806,"")),"")</f>
        <v/>
      </c>
      <c r="G3807" s="46" t="str">
        <f>IF(F3807=1,COUNTIF($F$1:F3807,1),"")</f>
        <v/>
      </c>
      <c r="H3807" s="46">
        <f t="shared" si="182"/>
        <v>0</v>
      </c>
      <c r="I3807" s="46" t="b">
        <f t="shared" si="183"/>
        <v>0</v>
      </c>
      <c r="J3807" s="46" t="str">
        <f>IF(I3807=FALSE,"",B3807&amp;"@"&amp;COUNTIFS($B$2:B3807,B3807,$I$2:I3807,TRUE))</f>
        <v/>
      </c>
    </row>
    <row r="3808" spans="5:10">
      <c r="E3808" s="46" t="str">
        <f t="shared" si="181"/>
        <v/>
      </c>
      <c r="F3808" s="81" t="str">
        <f>IF(E3808="기사임",(COUNTIF($B$2:B3808,B3808)-COUNTIFS($B$2:B3807,B3808,$E$2:E3807,"")),"")</f>
        <v/>
      </c>
      <c r="G3808" s="46" t="str">
        <f>IF(F3808=1,COUNTIF($F$1:F3808,1),"")</f>
        <v/>
      </c>
      <c r="H3808" s="46">
        <f t="shared" si="182"/>
        <v>0</v>
      </c>
      <c r="I3808" s="46" t="b">
        <f t="shared" si="183"/>
        <v>0</v>
      </c>
      <c r="J3808" s="46" t="str">
        <f>IF(I3808=FALSE,"",B3808&amp;"@"&amp;COUNTIFS($B$2:B3808,B3808,$I$2:I3808,TRUE))</f>
        <v/>
      </c>
    </row>
    <row r="3809" spans="5:10">
      <c r="E3809" s="46" t="str">
        <f t="shared" si="181"/>
        <v/>
      </c>
      <c r="F3809" s="81" t="str">
        <f>IF(E3809="기사임",(COUNTIF($B$2:B3809,B3809)-COUNTIFS($B$2:B3808,B3809,$E$2:E3808,"")),"")</f>
        <v/>
      </c>
      <c r="G3809" s="46" t="str">
        <f>IF(F3809=1,COUNTIF($F$1:F3809,1),"")</f>
        <v/>
      </c>
      <c r="H3809" s="46">
        <f t="shared" si="182"/>
        <v>0</v>
      </c>
      <c r="I3809" s="46" t="b">
        <f t="shared" si="183"/>
        <v>0</v>
      </c>
      <c r="J3809" s="46" t="str">
        <f>IF(I3809=FALSE,"",B3809&amp;"@"&amp;COUNTIFS($B$2:B3809,B3809,$I$2:I3809,TRUE))</f>
        <v/>
      </c>
    </row>
    <row r="3810" spans="5:10">
      <c r="E3810" s="46" t="str">
        <f t="shared" si="181"/>
        <v/>
      </c>
      <c r="F3810" s="81" t="str">
        <f>IF(E3810="기사임",(COUNTIF($B$2:B3810,B3810)-COUNTIFS($B$2:B3809,B3810,$E$2:E3809,"")),"")</f>
        <v/>
      </c>
      <c r="G3810" s="46" t="str">
        <f>IF(F3810=1,COUNTIF($F$1:F3810,1),"")</f>
        <v/>
      </c>
      <c r="H3810" s="46">
        <f t="shared" si="182"/>
        <v>0</v>
      </c>
      <c r="I3810" s="46" t="b">
        <f t="shared" si="183"/>
        <v>0</v>
      </c>
      <c r="J3810" s="46" t="str">
        <f>IF(I3810=FALSE,"",B3810&amp;"@"&amp;COUNTIFS($B$2:B3810,B3810,$I$2:I3810,TRUE))</f>
        <v/>
      </c>
    </row>
    <row r="3811" spans="5:10">
      <c r="E3811" s="46" t="str">
        <f t="shared" si="181"/>
        <v/>
      </c>
      <c r="F3811" s="81" t="str">
        <f>IF(E3811="기사임",(COUNTIF($B$2:B3811,B3811)-COUNTIFS($B$2:B3810,B3811,$E$2:E3810,"")),"")</f>
        <v/>
      </c>
      <c r="G3811" s="46" t="str">
        <f>IF(F3811=1,COUNTIF($F$1:F3811,1),"")</f>
        <v/>
      </c>
      <c r="H3811" s="46">
        <f t="shared" si="182"/>
        <v>0</v>
      </c>
      <c r="I3811" s="46" t="b">
        <f t="shared" si="183"/>
        <v>0</v>
      </c>
      <c r="J3811" s="46" t="str">
        <f>IF(I3811=FALSE,"",B3811&amp;"@"&amp;COUNTIFS($B$2:B3811,B3811,$I$2:I3811,TRUE))</f>
        <v/>
      </c>
    </row>
    <row r="3812" spans="5:10">
      <c r="E3812" s="46" t="str">
        <f t="shared" si="181"/>
        <v/>
      </c>
      <c r="F3812" s="81" t="str">
        <f>IF(E3812="기사임",(COUNTIF($B$2:B3812,B3812)-COUNTIFS($B$2:B3811,B3812,$E$2:E3811,"")),"")</f>
        <v/>
      </c>
      <c r="G3812" s="46" t="str">
        <f>IF(F3812=1,COUNTIF($F$1:F3812,1),"")</f>
        <v/>
      </c>
      <c r="H3812" s="46">
        <f t="shared" si="182"/>
        <v>0</v>
      </c>
      <c r="I3812" s="46" t="b">
        <f t="shared" si="183"/>
        <v>0</v>
      </c>
      <c r="J3812" s="46" t="str">
        <f>IF(I3812=FALSE,"",B3812&amp;"@"&amp;COUNTIFS($B$2:B3812,B3812,$I$2:I3812,TRUE))</f>
        <v/>
      </c>
    </row>
    <row r="3813" spans="5:10">
      <c r="E3813" s="46" t="str">
        <f t="shared" si="181"/>
        <v/>
      </c>
      <c r="F3813" s="81" t="str">
        <f>IF(E3813="기사임",(COUNTIF($B$2:B3813,B3813)-COUNTIFS($B$2:B3812,B3813,$E$2:E3812,"")),"")</f>
        <v/>
      </c>
      <c r="G3813" s="46" t="str">
        <f>IF(F3813=1,COUNTIF($F$1:F3813,1),"")</f>
        <v/>
      </c>
      <c r="H3813" s="46">
        <f t="shared" si="182"/>
        <v>0</v>
      </c>
      <c r="I3813" s="46" t="b">
        <f t="shared" si="183"/>
        <v>0</v>
      </c>
      <c r="J3813" s="46" t="str">
        <f>IF(I3813=FALSE,"",B3813&amp;"@"&amp;COUNTIFS($B$2:B3813,B3813,$I$2:I3813,TRUE))</f>
        <v/>
      </c>
    </row>
    <row r="3814" spans="5:10">
      <c r="E3814" s="46" t="str">
        <f t="shared" si="181"/>
        <v/>
      </c>
      <c r="F3814" s="81" t="str">
        <f>IF(E3814="기사임",(COUNTIF($B$2:B3814,B3814)-COUNTIFS($B$2:B3813,B3814,$E$2:E3813,"")),"")</f>
        <v/>
      </c>
      <c r="G3814" s="46" t="str">
        <f>IF(F3814=1,COUNTIF($F$1:F3814,1),"")</f>
        <v/>
      </c>
      <c r="H3814" s="46">
        <f t="shared" si="182"/>
        <v>0</v>
      </c>
      <c r="I3814" s="46" t="b">
        <f t="shared" si="183"/>
        <v>0</v>
      </c>
      <c r="J3814" s="46" t="str">
        <f>IF(I3814=FALSE,"",B3814&amp;"@"&amp;COUNTIFS($B$2:B3814,B3814,$I$2:I3814,TRUE))</f>
        <v/>
      </c>
    </row>
    <row r="3815" spans="5:10">
      <c r="E3815" s="46" t="str">
        <f t="shared" si="181"/>
        <v/>
      </c>
      <c r="F3815" s="81" t="str">
        <f>IF(E3815="기사임",(COUNTIF($B$2:B3815,B3815)-COUNTIFS($B$2:B3814,B3815,$E$2:E3814,"")),"")</f>
        <v/>
      </c>
      <c r="G3815" s="46" t="str">
        <f>IF(F3815=1,COUNTIF($F$1:F3815,1),"")</f>
        <v/>
      </c>
      <c r="H3815" s="46">
        <f t="shared" si="182"/>
        <v>0</v>
      </c>
      <c r="I3815" s="46" t="b">
        <f t="shared" si="183"/>
        <v>0</v>
      </c>
      <c r="J3815" s="46" t="str">
        <f>IF(I3815=FALSE,"",B3815&amp;"@"&amp;COUNTIFS($B$2:B3815,B3815,$I$2:I3815,TRUE))</f>
        <v/>
      </c>
    </row>
    <row r="3816" spans="5:10">
      <c r="E3816" s="46" t="str">
        <f t="shared" si="181"/>
        <v/>
      </c>
      <c r="F3816" s="81" t="str">
        <f>IF(E3816="기사임",(COUNTIF($B$2:B3816,B3816)-COUNTIFS($B$2:B3815,B3816,$E$2:E3815,"")),"")</f>
        <v/>
      </c>
      <c r="G3816" s="46" t="str">
        <f>IF(F3816=1,COUNTIF($F$1:F3816,1),"")</f>
        <v/>
      </c>
      <c r="H3816" s="46">
        <f t="shared" si="182"/>
        <v>0</v>
      </c>
      <c r="I3816" s="46" t="b">
        <f t="shared" si="183"/>
        <v>0</v>
      </c>
      <c r="J3816" s="46" t="str">
        <f>IF(I3816=FALSE,"",B3816&amp;"@"&amp;COUNTIFS($B$2:B3816,B3816,$I$2:I3816,TRUE))</f>
        <v/>
      </c>
    </row>
    <row r="3817" spans="5:10">
      <c r="E3817" s="46" t="str">
        <f t="shared" si="181"/>
        <v/>
      </c>
      <c r="F3817" s="81" t="str">
        <f>IF(E3817="기사임",(COUNTIF($B$2:B3817,B3817)-COUNTIFS($B$2:B3816,B3817,$E$2:E3816,"")),"")</f>
        <v/>
      </c>
      <c r="G3817" s="46" t="str">
        <f>IF(F3817=1,COUNTIF($F$1:F3817,1),"")</f>
        <v/>
      </c>
      <c r="H3817" s="46">
        <f t="shared" si="182"/>
        <v>0</v>
      </c>
      <c r="I3817" s="46" t="b">
        <f t="shared" si="183"/>
        <v>0</v>
      </c>
      <c r="J3817" s="46" t="str">
        <f>IF(I3817=FALSE,"",B3817&amp;"@"&amp;COUNTIFS($B$2:B3817,B3817,$I$2:I3817,TRUE))</f>
        <v/>
      </c>
    </row>
    <row r="3818" spans="5:10">
      <c r="E3818" s="46" t="str">
        <f t="shared" si="181"/>
        <v/>
      </c>
      <c r="F3818" s="81" t="str">
        <f>IF(E3818="기사임",(COUNTIF($B$2:B3818,B3818)-COUNTIFS($B$2:B3817,B3818,$E$2:E3817,"")),"")</f>
        <v/>
      </c>
      <c r="G3818" s="46" t="str">
        <f>IF(F3818=1,COUNTIF($F$1:F3818,1),"")</f>
        <v/>
      </c>
      <c r="H3818" s="46">
        <f t="shared" si="182"/>
        <v>0</v>
      </c>
      <c r="I3818" s="46" t="b">
        <f t="shared" si="183"/>
        <v>0</v>
      </c>
      <c r="J3818" s="46" t="str">
        <f>IF(I3818=FALSE,"",B3818&amp;"@"&amp;COUNTIFS($B$2:B3818,B3818,$I$2:I3818,TRUE))</f>
        <v/>
      </c>
    </row>
    <row r="3819" spans="5:10">
      <c r="E3819" s="46" t="str">
        <f t="shared" si="181"/>
        <v/>
      </c>
      <c r="F3819" s="81" t="str">
        <f>IF(E3819="기사임",(COUNTIF($B$2:B3819,B3819)-COUNTIFS($B$2:B3818,B3819,$E$2:E3818,"")),"")</f>
        <v/>
      </c>
      <c r="G3819" s="46" t="str">
        <f>IF(F3819=1,COUNTIF($F$1:F3819,1),"")</f>
        <v/>
      </c>
      <c r="H3819" s="46">
        <f t="shared" si="182"/>
        <v>0</v>
      </c>
      <c r="I3819" s="46" t="b">
        <f t="shared" si="183"/>
        <v>0</v>
      </c>
      <c r="J3819" s="46" t="str">
        <f>IF(I3819=FALSE,"",B3819&amp;"@"&amp;COUNTIFS($B$2:B3819,B3819,$I$2:I3819,TRUE))</f>
        <v/>
      </c>
    </row>
    <row r="3820" spans="5:10">
      <c r="E3820" s="46" t="str">
        <f t="shared" si="181"/>
        <v/>
      </c>
      <c r="F3820" s="81" t="str">
        <f>IF(E3820="기사임",(COUNTIF($B$2:B3820,B3820)-COUNTIFS($B$2:B3819,B3820,$E$2:E3819,"")),"")</f>
        <v/>
      </c>
      <c r="G3820" s="46" t="str">
        <f>IF(F3820=1,COUNTIF($F$1:F3820,1),"")</f>
        <v/>
      </c>
      <c r="H3820" s="46">
        <f t="shared" si="182"/>
        <v>0</v>
      </c>
      <c r="I3820" s="46" t="b">
        <f t="shared" si="183"/>
        <v>0</v>
      </c>
      <c r="J3820" s="46" t="str">
        <f>IF(I3820=FALSE,"",B3820&amp;"@"&amp;COUNTIFS($B$2:B3820,B3820,$I$2:I3820,TRUE))</f>
        <v/>
      </c>
    </row>
    <row r="3821" spans="5:10">
      <c r="E3821" s="46" t="str">
        <f t="shared" si="181"/>
        <v/>
      </c>
      <c r="F3821" s="81" t="str">
        <f>IF(E3821="기사임",(COUNTIF($B$2:B3821,B3821)-COUNTIFS($B$2:B3820,B3821,$E$2:E3820,"")),"")</f>
        <v/>
      </c>
      <c r="G3821" s="46" t="str">
        <f>IF(F3821=1,COUNTIF($F$1:F3821,1),"")</f>
        <v/>
      </c>
      <c r="H3821" s="46">
        <f t="shared" si="182"/>
        <v>0</v>
      </c>
      <c r="I3821" s="46" t="b">
        <f t="shared" si="183"/>
        <v>0</v>
      </c>
      <c r="J3821" s="46" t="str">
        <f>IF(I3821=FALSE,"",B3821&amp;"@"&amp;COUNTIFS($B$2:B3821,B3821,$I$2:I3821,TRUE))</f>
        <v/>
      </c>
    </row>
    <row r="3822" spans="5:10">
      <c r="E3822" s="46" t="str">
        <f t="shared" si="181"/>
        <v/>
      </c>
      <c r="F3822" s="81" t="str">
        <f>IF(E3822="기사임",(COUNTIF($B$2:B3822,B3822)-COUNTIFS($B$2:B3821,B3822,$E$2:E3821,"")),"")</f>
        <v/>
      </c>
      <c r="G3822" s="46" t="str">
        <f>IF(F3822=1,COUNTIF($F$1:F3822,1),"")</f>
        <v/>
      </c>
      <c r="H3822" s="46">
        <f t="shared" si="182"/>
        <v>0</v>
      </c>
      <c r="I3822" s="46" t="b">
        <f t="shared" si="183"/>
        <v>0</v>
      </c>
      <c r="J3822" s="46" t="str">
        <f>IF(I3822=FALSE,"",B3822&amp;"@"&amp;COUNTIFS($B$2:B3822,B3822,$I$2:I3822,TRUE))</f>
        <v/>
      </c>
    </row>
    <row r="3823" spans="5:10">
      <c r="E3823" s="46" t="str">
        <f t="shared" si="181"/>
        <v/>
      </c>
      <c r="F3823" s="81" t="str">
        <f>IF(E3823="기사임",(COUNTIF($B$2:B3823,B3823)-COUNTIFS($B$2:B3822,B3823,$E$2:E3822,"")),"")</f>
        <v/>
      </c>
      <c r="G3823" s="46" t="str">
        <f>IF(F3823=1,COUNTIF($F$1:F3823,1),"")</f>
        <v/>
      </c>
      <c r="H3823" s="46">
        <f t="shared" si="182"/>
        <v>0</v>
      </c>
      <c r="I3823" s="46" t="b">
        <f t="shared" si="183"/>
        <v>0</v>
      </c>
      <c r="J3823" s="46" t="str">
        <f>IF(I3823=FALSE,"",B3823&amp;"@"&amp;COUNTIFS($B$2:B3823,B3823,$I$2:I3823,TRUE))</f>
        <v/>
      </c>
    </row>
    <row r="3824" spans="5:10">
      <c r="E3824" s="46" t="str">
        <f t="shared" si="181"/>
        <v/>
      </c>
      <c r="F3824" s="81" t="str">
        <f>IF(E3824="기사임",(COUNTIF($B$2:B3824,B3824)-COUNTIFS($B$2:B3823,B3824,$E$2:E3823,"")),"")</f>
        <v/>
      </c>
      <c r="G3824" s="46" t="str">
        <f>IF(F3824=1,COUNTIF($F$1:F3824,1),"")</f>
        <v/>
      </c>
      <c r="H3824" s="46">
        <f t="shared" si="182"/>
        <v>0</v>
      </c>
      <c r="I3824" s="46" t="b">
        <f t="shared" si="183"/>
        <v>0</v>
      </c>
      <c r="J3824" s="46" t="str">
        <f>IF(I3824=FALSE,"",B3824&amp;"@"&amp;COUNTIFS($B$2:B3824,B3824,$I$2:I3824,TRUE))</f>
        <v/>
      </c>
    </row>
    <row r="3825" spans="5:10">
      <c r="E3825" s="46" t="str">
        <f t="shared" si="181"/>
        <v/>
      </c>
      <c r="F3825" s="81" t="str">
        <f>IF(E3825="기사임",(COUNTIF($B$2:B3825,B3825)-COUNTIFS($B$2:B3824,B3825,$E$2:E3824,"")),"")</f>
        <v/>
      </c>
      <c r="G3825" s="46" t="str">
        <f>IF(F3825=1,COUNTIF($F$1:F3825,1),"")</f>
        <v/>
      </c>
      <c r="H3825" s="46">
        <f t="shared" si="182"/>
        <v>0</v>
      </c>
      <c r="I3825" s="46" t="b">
        <f t="shared" si="183"/>
        <v>0</v>
      </c>
      <c r="J3825" s="46" t="str">
        <f>IF(I3825=FALSE,"",B3825&amp;"@"&amp;COUNTIFS($B$2:B3825,B3825,$I$2:I3825,TRUE))</f>
        <v/>
      </c>
    </row>
    <row r="3826" spans="5:10">
      <c r="E3826" s="46" t="str">
        <f t="shared" si="181"/>
        <v/>
      </c>
      <c r="F3826" s="81" t="str">
        <f>IF(E3826="기사임",(COUNTIF($B$2:B3826,B3826)-COUNTIFS($B$2:B3825,B3826,$E$2:E3825,"")),"")</f>
        <v/>
      </c>
      <c r="G3826" s="46" t="str">
        <f>IF(F3826=1,COUNTIF($F$1:F3826,1),"")</f>
        <v/>
      </c>
      <c r="H3826" s="46">
        <f t="shared" si="182"/>
        <v>0</v>
      </c>
      <c r="I3826" s="46" t="b">
        <f t="shared" si="183"/>
        <v>0</v>
      </c>
      <c r="J3826" s="46" t="str">
        <f>IF(I3826=FALSE,"",B3826&amp;"@"&amp;COUNTIFS($B$2:B3826,B3826,$I$2:I3826,TRUE))</f>
        <v/>
      </c>
    </row>
    <row r="3827" spans="5:10">
      <c r="E3827" s="46" t="str">
        <f t="shared" si="181"/>
        <v/>
      </c>
      <c r="F3827" s="81" t="str">
        <f>IF(E3827="기사임",(COUNTIF($B$2:B3827,B3827)-COUNTIFS($B$2:B3826,B3827,$E$2:E3826,"")),"")</f>
        <v/>
      </c>
      <c r="G3827" s="46" t="str">
        <f>IF(F3827=1,COUNTIF($F$1:F3827,1),"")</f>
        <v/>
      </c>
      <c r="H3827" s="46">
        <f t="shared" si="182"/>
        <v>0</v>
      </c>
      <c r="I3827" s="46" t="b">
        <f t="shared" si="183"/>
        <v>0</v>
      </c>
      <c r="J3827" s="46" t="str">
        <f>IF(I3827=FALSE,"",B3827&amp;"@"&amp;COUNTIFS($B$2:B3827,B3827,$I$2:I3827,TRUE))</f>
        <v/>
      </c>
    </row>
    <row r="3828" spans="5:10">
      <c r="E3828" s="46" t="str">
        <f t="shared" si="181"/>
        <v/>
      </c>
      <c r="F3828" s="81" t="str">
        <f>IF(E3828="기사임",(COUNTIF($B$2:B3828,B3828)-COUNTIFS($B$2:B3827,B3828,$E$2:E3827,"")),"")</f>
        <v/>
      </c>
      <c r="G3828" s="46" t="str">
        <f>IF(F3828=1,COUNTIF($F$1:F3828,1),"")</f>
        <v/>
      </c>
      <c r="H3828" s="46">
        <f t="shared" si="182"/>
        <v>0</v>
      </c>
      <c r="I3828" s="46" t="b">
        <f t="shared" si="183"/>
        <v>0</v>
      </c>
      <c r="J3828" s="46" t="str">
        <f>IF(I3828=FALSE,"",B3828&amp;"@"&amp;COUNTIFS($B$2:B3828,B3828,$I$2:I3828,TRUE))</f>
        <v/>
      </c>
    </row>
    <row r="3829" spans="5:10">
      <c r="E3829" s="46" t="str">
        <f t="shared" si="181"/>
        <v/>
      </c>
      <c r="F3829" s="81" t="str">
        <f>IF(E3829="기사임",(COUNTIF($B$2:B3829,B3829)-COUNTIFS($B$2:B3828,B3829,$E$2:E3828,"")),"")</f>
        <v/>
      </c>
      <c r="G3829" s="46" t="str">
        <f>IF(F3829=1,COUNTIF($F$1:F3829,1),"")</f>
        <v/>
      </c>
      <c r="H3829" s="46">
        <f t="shared" si="182"/>
        <v>0</v>
      </c>
      <c r="I3829" s="46" t="b">
        <f t="shared" si="183"/>
        <v>0</v>
      </c>
      <c r="J3829" s="46" t="str">
        <f>IF(I3829=FALSE,"",B3829&amp;"@"&amp;COUNTIFS($B$2:B3829,B3829,$I$2:I3829,TRUE))</f>
        <v/>
      </c>
    </row>
    <row r="3830" spans="5:10">
      <c r="E3830" s="46" t="str">
        <f t="shared" si="181"/>
        <v/>
      </c>
      <c r="F3830" s="81" t="str">
        <f>IF(E3830="기사임",(COUNTIF($B$2:B3830,B3830)-COUNTIFS($B$2:B3829,B3830,$E$2:E3829,"")),"")</f>
        <v/>
      </c>
      <c r="G3830" s="46" t="str">
        <f>IF(F3830=1,COUNTIF($F$1:F3830,1),"")</f>
        <v/>
      </c>
      <c r="H3830" s="46">
        <f t="shared" si="182"/>
        <v>0</v>
      </c>
      <c r="I3830" s="46" t="b">
        <f t="shared" si="183"/>
        <v>0</v>
      </c>
      <c r="J3830" s="46" t="str">
        <f>IF(I3830=FALSE,"",B3830&amp;"@"&amp;COUNTIFS($B$2:B3830,B3830,$I$2:I3830,TRUE))</f>
        <v/>
      </c>
    </row>
    <row r="3831" spans="5:10">
      <c r="E3831" s="46" t="str">
        <f t="shared" si="181"/>
        <v/>
      </c>
      <c r="F3831" s="81" t="str">
        <f>IF(E3831="기사임",(COUNTIF($B$2:B3831,B3831)-COUNTIFS($B$2:B3830,B3831,$E$2:E3830,"")),"")</f>
        <v/>
      </c>
      <c r="G3831" s="46" t="str">
        <f>IF(F3831=1,COUNTIF($F$1:F3831,1),"")</f>
        <v/>
      </c>
      <c r="H3831" s="46">
        <f t="shared" si="182"/>
        <v>0</v>
      </c>
      <c r="I3831" s="46" t="b">
        <f t="shared" si="183"/>
        <v>0</v>
      </c>
      <c r="J3831" s="46" t="str">
        <f>IF(I3831=FALSE,"",B3831&amp;"@"&amp;COUNTIFS($B$2:B3831,B3831,$I$2:I3831,TRUE))</f>
        <v/>
      </c>
    </row>
    <row r="3832" spans="5:10">
      <c r="E3832" s="46" t="str">
        <f t="shared" si="181"/>
        <v/>
      </c>
      <c r="F3832" s="81" t="str">
        <f>IF(E3832="기사임",(COUNTIF($B$2:B3832,B3832)-COUNTIFS($B$2:B3831,B3832,$E$2:E3831,"")),"")</f>
        <v/>
      </c>
      <c r="G3832" s="46" t="str">
        <f>IF(F3832=1,COUNTIF($F$1:F3832,1),"")</f>
        <v/>
      </c>
      <c r="H3832" s="46">
        <f t="shared" si="182"/>
        <v>0</v>
      </c>
      <c r="I3832" s="46" t="b">
        <f t="shared" si="183"/>
        <v>0</v>
      </c>
      <c r="J3832" s="46" t="str">
        <f>IF(I3832=FALSE,"",B3832&amp;"@"&amp;COUNTIFS($B$2:B3832,B3832,$I$2:I3832,TRUE))</f>
        <v/>
      </c>
    </row>
    <row r="3833" spans="5:10">
      <c r="E3833" s="46" t="str">
        <f t="shared" si="181"/>
        <v/>
      </c>
      <c r="F3833" s="81" t="str">
        <f>IF(E3833="기사임",(COUNTIF($B$2:B3833,B3833)-COUNTIFS($B$2:B3832,B3833,$E$2:E3832,"")),"")</f>
        <v/>
      </c>
      <c r="G3833" s="46" t="str">
        <f>IF(F3833=1,COUNTIF($F$1:F3833,1),"")</f>
        <v/>
      </c>
      <c r="H3833" s="46">
        <f t="shared" si="182"/>
        <v>0</v>
      </c>
      <c r="I3833" s="46" t="b">
        <f t="shared" si="183"/>
        <v>0</v>
      </c>
      <c r="J3833" s="46" t="str">
        <f>IF(I3833=FALSE,"",B3833&amp;"@"&amp;COUNTIFS($B$2:B3833,B3833,$I$2:I3833,TRUE))</f>
        <v/>
      </c>
    </row>
    <row r="3834" spans="5:10">
      <c r="E3834" s="46" t="str">
        <f t="shared" si="181"/>
        <v/>
      </c>
      <c r="F3834" s="81" t="str">
        <f>IF(E3834="기사임",(COUNTIF($B$2:B3834,B3834)-COUNTIFS($B$2:B3833,B3834,$E$2:E3833,"")),"")</f>
        <v/>
      </c>
      <c r="G3834" s="46" t="str">
        <f>IF(F3834=1,COUNTIF($F$1:F3834,1),"")</f>
        <v/>
      </c>
      <c r="H3834" s="46">
        <f t="shared" si="182"/>
        <v>0</v>
      </c>
      <c r="I3834" s="46" t="b">
        <f t="shared" si="183"/>
        <v>0</v>
      </c>
      <c r="J3834" s="46" t="str">
        <f>IF(I3834=FALSE,"",B3834&amp;"@"&amp;COUNTIFS($B$2:B3834,B3834,$I$2:I3834,TRUE))</f>
        <v/>
      </c>
    </row>
    <row r="3835" spans="5:10">
      <c r="E3835" s="46" t="str">
        <f t="shared" si="181"/>
        <v/>
      </c>
      <c r="F3835" s="81" t="str">
        <f>IF(E3835="기사임",(COUNTIF($B$2:B3835,B3835)-COUNTIFS($B$2:B3834,B3835,$E$2:E3834,"")),"")</f>
        <v/>
      </c>
      <c r="G3835" s="46" t="str">
        <f>IF(F3835=1,COUNTIF($F$1:F3835,1),"")</f>
        <v/>
      </c>
      <c r="H3835" s="46">
        <f t="shared" si="182"/>
        <v>0</v>
      </c>
      <c r="I3835" s="46" t="b">
        <f t="shared" si="183"/>
        <v>0</v>
      </c>
      <c r="J3835" s="46" t="str">
        <f>IF(I3835=FALSE,"",B3835&amp;"@"&amp;COUNTIFS($B$2:B3835,B3835,$I$2:I3835,TRUE))</f>
        <v/>
      </c>
    </row>
    <row r="3836" spans="5:10">
      <c r="E3836" s="46" t="str">
        <f t="shared" si="181"/>
        <v/>
      </c>
      <c r="F3836" s="81" t="str">
        <f>IF(E3836="기사임",(COUNTIF($B$2:B3836,B3836)-COUNTIFS($B$2:B3835,B3836,$E$2:E3835,"")),"")</f>
        <v/>
      </c>
      <c r="G3836" s="46" t="str">
        <f>IF(F3836=1,COUNTIF($F$1:F3836,1),"")</f>
        <v/>
      </c>
      <c r="H3836" s="46">
        <f t="shared" si="182"/>
        <v>0</v>
      </c>
      <c r="I3836" s="46" t="b">
        <f t="shared" si="183"/>
        <v>0</v>
      </c>
      <c r="J3836" s="46" t="str">
        <f>IF(I3836=FALSE,"",B3836&amp;"@"&amp;COUNTIFS($B$2:B3836,B3836,$I$2:I3836,TRUE))</f>
        <v/>
      </c>
    </row>
    <row r="3837" spans="5:10">
      <c r="E3837" s="46" t="str">
        <f t="shared" si="181"/>
        <v/>
      </c>
      <c r="F3837" s="81" t="str">
        <f>IF(E3837="기사임",(COUNTIF($B$2:B3837,B3837)-COUNTIFS($B$2:B3836,B3837,$E$2:E3836,"")),"")</f>
        <v/>
      </c>
      <c r="G3837" s="46" t="str">
        <f>IF(F3837=1,COUNTIF($F$1:F3837,1),"")</f>
        <v/>
      </c>
      <c r="H3837" s="46">
        <f t="shared" si="182"/>
        <v>0</v>
      </c>
      <c r="I3837" s="46" t="b">
        <f t="shared" si="183"/>
        <v>0</v>
      </c>
      <c r="J3837" s="46" t="str">
        <f>IF(I3837=FALSE,"",B3837&amp;"@"&amp;COUNTIFS($B$2:B3837,B3837,$I$2:I3837,TRUE))</f>
        <v/>
      </c>
    </row>
    <row r="3838" spans="5:10">
      <c r="E3838" s="46" t="str">
        <f t="shared" si="181"/>
        <v/>
      </c>
      <c r="F3838" s="81" t="str">
        <f>IF(E3838="기사임",(COUNTIF($B$2:B3838,B3838)-COUNTIFS($B$2:B3837,B3838,$E$2:E3837,"")),"")</f>
        <v/>
      </c>
      <c r="G3838" s="46" t="str">
        <f>IF(F3838=1,COUNTIF($F$1:F3838,1),"")</f>
        <v/>
      </c>
      <c r="H3838" s="46">
        <f t="shared" si="182"/>
        <v>0</v>
      </c>
      <c r="I3838" s="46" t="b">
        <f t="shared" si="183"/>
        <v>0</v>
      </c>
      <c r="J3838" s="46" t="str">
        <f>IF(I3838=FALSE,"",B3838&amp;"@"&amp;COUNTIFS($B$2:B3838,B3838,$I$2:I3838,TRUE))</f>
        <v/>
      </c>
    </row>
    <row r="3839" spans="5:10">
      <c r="E3839" s="46" t="str">
        <f t="shared" si="181"/>
        <v/>
      </c>
      <c r="F3839" s="81" t="str">
        <f>IF(E3839="기사임",(COUNTIF($B$2:B3839,B3839)-COUNTIFS($B$2:B3838,B3839,$E$2:E3838,"")),"")</f>
        <v/>
      </c>
      <c r="G3839" s="46" t="str">
        <f>IF(F3839=1,COUNTIF($F$1:F3839,1),"")</f>
        <v/>
      </c>
      <c r="H3839" s="46">
        <f t="shared" si="182"/>
        <v>0</v>
      </c>
      <c r="I3839" s="46" t="b">
        <f t="shared" si="183"/>
        <v>0</v>
      </c>
      <c r="J3839" s="46" t="str">
        <f>IF(I3839=FALSE,"",B3839&amp;"@"&amp;COUNTIFS($B$2:B3839,B3839,$I$2:I3839,TRUE))</f>
        <v/>
      </c>
    </row>
    <row r="3840" spans="5:10">
      <c r="E3840" s="46" t="str">
        <f t="shared" si="181"/>
        <v/>
      </c>
      <c r="F3840" s="81" t="str">
        <f>IF(E3840="기사임",(COUNTIF($B$2:B3840,B3840)-COUNTIFS($B$2:B3839,B3840,$E$2:E3839,"")),"")</f>
        <v/>
      </c>
      <c r="G3840" s="46" t="str">
        <f>IF(F3840=1,COUNTIF($F$1:F3840,1),"")</f>
        <v/>
      </c>
      <c r="H3840" s="46">
        <f t="shared" si="182"/>
        <v>0</v>
      </c>
      <c r="I3840" s="46" t="b">
        <f t="shared" si="183"/>
        <v>0</v>
      </c>
      <c r="J3840" s="46" t="str">
        <f>IF(I3840=FALSE,"",B3840&amp;"@"&amp;COUNTIFS($B$2:B3840,B3840,$I$2:I3840,TRUE))</f>
        <v/>
      </c>
    </row>
    <row r="3841" spans="5:10">
      <c r="E3841" s="46" t="str">
        <f t="shared" si="181"/>
        <v/>
      </c>
      <c r="F3841" s="81" t="str">
        <f>IF(E3841="기사임",(COUNTIF($B$2:B3841,B3841)-COUNTIFS($B$2:B3840,B3841,$E$2:E3840,"")),"")</f>
        <v/>
      </c>
      <c r="G3841" s="46" t="str">
        <f>IF(F3841=1,COUNTIF($F$1:F3841,1),"")</f>
        <v/>
      </c>
      <c r="H3841" s="46">
        <f t="shared" si="182"/>
        <v>0</v>
      </c>
      <c r="I3841" s="46" t="b">
        <f t="shared" si="183"/>
        <v>0</v>
      </c>
      <c r="J3841" s="46" t="str">
        <f>IF(I3841=FALSE,"",B3841&amp;"@"&amp;COUNTIFS($B$2:B3841,B3841,$I$2:I3841,TRUE))</f>
        <v/>
      </c>
    </row>
    <row r="3842" spans="5:10">
      <c r="E3842" s="46" t="str">
        <f t="shared" ref="E3842:E3905" si="184">IF(AND(LEFT(A3842,17)="/global/archives/",ISNUMBER(_xlfn.NUMBERVALUE(MID(A3842,18,1))),ISERROR(FIND("ckattempt",A3842)),ISERROR(FIND("preview",A3842))),"기사임","")</f>
        <v/>
      </c>
      <c r="F3842" s="81" t="str">
        <f>IF(E3842="기사임",(COUNTIF($B$2:B3842,B3842)-COUNTIFS($B$2:B3841,B3842,$E$2:E3841,"")),"")</f>
        <v/>
      </c>
      <c r="G3842" s="46" t="str">
        <f>IF(F3842=1,COUNTIF($F$1:F3842,1),"")</f>
        <v/>
      </c>
      <c r="H3842" s="46">
        <f t="shared" ref="H3842:H3905" si="185">COUNTIF($L$2:$L$4,B3842)</f>
        <v>0</v>
      </c>
      <c r="I3842" s="46" t="b">
        <f t="shared" si="183"/>
        <v>0</v>
      </c>
      <c r="J3842" s="46" t="str">
        <f>IF(I3842=FALSE,"",B3842&amp;"@"&amp;COUNTIFS($B$2:B3842,B3842,$I$2:I3842,TRUE))</f>
        <v/>
      </c>
    </row>
    <row r="3843" spans="5:10">
      <c r="E3843" s="46" t="str">
        <f t="shared" si="184"/>
        <v/>
      </c>
      <c r="F3843" s="81" t="str">
        <f>IF(E3843="기사임",(COUNTIF($B$2:B3843,B3843)-COUNTIFS($B$2:B3842,B3843,$E$2:E3842,"")),"")</f>
        <v/>
      </c>
      <c r="G3843" s="46" t="str">
        <f>IF(F3843=1,COUNTIF($F$1:F3843,1),"")</f>
        <v/>
      </c>
      <c r="H3843" s="46">
        <f t="shared" si="185"/>
        <v>0</v>
      </c>
      <c r="I3843" s="46" t="b">
        <f t="shared" si="183"/>
        <v>0</v>
      </c>
      <c r="J3843" s="46" t="str">
        <f>IF(I3843=FALSE,"",B3843&amp;"@"&amp;COUNTIFS($B$2:B3843,B3843,$I$2:I3843,TRUE))</f>
        <v/>
      </c>
    </row>
    <row r="3844" spans="5:10">
      <c r="E3844" s="46" t="str">
        <f t="shared" si="184"/>
        <v/>
      </c>
      <c r="F3844" s="81" t="str">
        <f>IF(E3844="기사임",(COUNTIF($B$2:B3844,B3844)-COUNTIFS($B$2:B3843,B3844,$E$2:E3843,"")),"")</f>
        <v/>
      </c>
      <c r="G3844" s="46" t="str">
        <f>IF(F3844=1,COUNTIF($F$1:F3844,1),"")</f>
        <v/>
      </c>
      <c r="H3844" s="46">
        <f t="shared" si="185"/>
        <v>0</v>
      </c>
      <c r="I3844" s="46" t="b">
        <f t="shared" si="183"/>
        <v>0</v>
      </c>
      <c r="J3844" s="46" t="str">
        <f>IF(I3844=FALSE,"",B3844&amp;"@"&amp;COUNTIFS($B$2:B3844,B3844,$I$2:I3844,TRUE))</f>
        <v/>
      </c>
    </row>
    <row r="3845" spans="5:10">
      <c r="E3845" s="46" t="str">
        <f t="shared" si="184"/>
        <v/>
      </c>
      <c r="F3845" s="81" t="str">
        <f>IF(E3845="기사임",(COUNTIF($B$2:B3845,B3845)-COUNTIFS($B$2:B3844,B3845,$E$2:E3844,"")),"")</f>
        <v/>
      </c>
      <c r="G3845" s="46" t="str">
        <f>IF(F3845=1,COUNTIF($F$1:F3845,1),"")</f>
        <v/>
      </c>
      <c r="H3845" s="46">
        <f t="shared" si="185"/>
        <v>0</v>
      </c>
      <c r="I3845" s="46" t="b">
        <f t="shared" si="183"/>
        <v>0</v>
      </c>
      <c r="J3845" s="46" t="str">
        <f>IF(I3845=FALSE,"",B3845&amp;"@"&amp;COUNTIFS($B$2:B3845,B3845,$I$2:I3845,TRUE))</f>
        <v/>
      </c>
    </row>
    <row r="3846" spans="5:10">
      <c r="E3846" s="46" t="str">
        <f t="shared" si="184"/>
        <v/>
      </c>
      <c r="F3846" s="81" t="str">
        <f>IF(E3846="기사임",(COUNTIF($B$2:B3846,B3846)-COUNTIFS($B$2:B3845,B3846,$E$2:E3845,"")),"")</f>
        <v/>
      </c>
      <c r="G3846" s="46" t="str">
        <f>IF(F3846=1,COUNTIF($F$1:F3846,1),"")</f>
        <v/>
      </c>
      <c r="H3846" s="46">
        <f t="shared" si="185"/>
        <v>0</v>
      </c>
      <c r="I3846" s="46" t="b">
        <f t="shared" si="183"/>
        <v>0</v>
      </c>
      <c r="J3846" s="46" t="str">
        <f>IF(I3846=FALSE,"",B3846&amp;"@"&amp;COUNTIFS($B$2:B3846,B3846,$I$2:I3846,TRUE))</f>
        <v/>
      </c>
    </row>
    <row r="3847" spans="5:10">
      <c r="E3847" s="46" t="str">
        <f t="shared" si="184"/>
        <v/>
      </c>
      <c r="F3847" s="81" t="str">
        <f>IF(E3847="기사임",(COUNTIF($B$2:B3847,B3847)-COUNTIFS($B$2:B3846,B3847,$E$2:E3846,"")),"")</f>
        <v/>
      </c>
      <c r="G3847" s="46" t="str">
        <f>IF(F3847=1,COUNTIF($F$1:F3847,1),"")</f>
        <v/>
      </c>
      <c r="H3847" s="46">
        <f t="shared" si="185"/>
        <v>0</v>
      </c>
      <c r="I3847" s="46" t="b">
        <f t="shared" ref="I3847:I3910" si="186">AND(H3847=1,F3847&gt;=1,F3847&lt;&gt;"")</f>
        <v>0</v>
      </c>
      <c r="J3847" s="46" t="str">
        <f>IF(I3847=FALSE,"",B3847&amp;"@"&amp;COUNTIFS($B$2:B3847,B3847,$I$2:I3847,TRUE))</f>
        <v/>
      </c>
    </row>
    <row r="3848" spans="5:10">
      <c r="E3848" s="46" t="str">
        <f t="shared" si="184"/>
        <v/>
      </c>
      <c r="F3848" s="81" t="str">
        <f>IF(E3848="기사임",(COUNTIF($B$2:B3848,B3848)-COUNTIFS($B$2:B3847,B3848,$E$2:E3847,"")),"")</f>
        <v/>
      </c>
      <c r="G3848" s="46" t="str">
        <f>IF(F3848=1,COUNTIF($F$1:F3848,1),"")</f>
        <v/>
      </c>
      <c r="H3848" s="46">
        <f t="shared" si="185"/>
        <v>0</v>
      </c>
      <c r="I3848" s="46" t="b">
        <f t="shared" si="186"/>
        <v>0</v>
      </c>
      <c r="J3848" s="46" t="str">
        <f>IF(I3848=FALSE,"",B3848&amp;"@"&amp;COUNTIFS($B$2:B3848,B3848,$I$2:I3848,TRUE))</f>
        <v/>
      </c>
    </row>
    <row r="3849" spans="5:10">
      <c r="E3849" s="46" t="str">
        <f t="shared" si="184"/>
        <v/>
      </c>
      <c r="F3849" s="81" t="str">
        <f>IF(E3849="기사임",(COUNTIF($B$2:B3849,B3849)-COUNTIFS($B$2:B3848,B3849,$E$2:E3848,"")),"")</f>
        <v/>
      </c>
      <c r="G3849" s="46" t="str">
        <f>IF(F3849=1,COUNTIF($F$1:F3849,1),"")</f>
        <v/>
      </c>
      <c r="H3849" s="46">
        <f t="shared" si="185"/>
        <v>0</v>
      </c>
      <c r="I3849" s="46" t="b">
        <f t="shared" si="186"/>
        <v>0</v>
      </c>
      <c r="J3849" s="46" t="str">
        <f>IF(I3849=FALSE,"",B3849&amp;"@"&amp;COUNTIFS($B$2:B3849,B3849,$I$2:I3849,TRUE))</f>
        <v/>
      </c>
    </row>
    <row r="3850" spans="5:10">
      <c r="E3850" s="46" t="str">
        <f t="shared" si="184"/>
        <v/>
      </c>
      <c r="F3850" s="81" t="str">
        <f>IF(E3850="기사임",(COUNTIF($B$2:B3850,B3850)-COUNTIFS($B$2:B3849,B3850,$E$2:E3849,"")),"")</f>
        <v/>
      </c>
      <c r="G3850" s="46" t="str">
        <f>IF(F3850=1,COUNTIF($F$1:F3850,1),"")</f>
        <v/>
      </c>
      <c r="H3850" s="46">
        <f t="shared" si="185"/>
        <v>0</v>
      </c>
      <c r="I3850" s="46" t="b">
        <f t="shared" si="186"/>
        <v>0</v>
      </c>
      <c r="J3850" s="46" t="str">
        <f>IF(I3850=FALSE,"",B3850&amp;"@"&amp;COUNTIFS($B$2:B3850,B3850,$I$2:I3850,TRUE))</f>
        <v/>
      </c>
    </row>
    <row r="3851" spans="5:10">
      <c r="E3851" s="46" t="str">
        <f t="shared" si="184"/>
        <v/>
      </c>
      <c r="F3851" s="81" t="str">
        <f>IF(E3851="기사임",(COUNTIF($B$2:B3851,B3851)-COUNTIFS($B$2:B3850,B3851,$E$2:E3850,"")),"")</f>
        <v/>
      </c>
      <c r="G3851" s="46" t="str">
        <f>IF(F3851=1,COUNTIF($F$1:F3851,1),"")</f>
        <v/>
      </c>
      <c r="H3851" s="46">
        <f t="shared" si="185"/>
        <v>0</v>
      </c>
      <c r="I3851" s="46" t="b">
        <f t="shared" si="186"/>
        <v>0</v>
      </c>
      <c r="J3851" s="46" t="str">
        <f>IF(I3851=FALSE,"",B3851&amp;"@"&amp;COUNTIFS($B$2:B3851,B3851,$I$2:I3851,TRUE))</f>
        <v/>
      </c>
    </row>
    <row r="3852" spans="5:10">
      <c r="E3852" s="46" t="str">
        <f t="shared" si="184"/>
        <v/>
      </c>
      <c r="F3852" s="81" t="str">
        <f>IF(E3852="기사임",(COUNTIF($B$2:B3852,B3852)-COUNTIFS($B$2:B3851,B3852,$E$2:E3851,"")),"")</f>
        <v/>
      </c>
      <c r="G3852" s="46" t="str">
        <f>IF(F3852=1,COUNTIF($F$1:F3852,1),"")</f>
        <v/>
      </c>
      <c r="H3852" s="46">
        <f t="shared" si="185"/>
        <v>0</v>
      </c>
      <c r="I3852" s="46" t="b">
        <f t="shared" si="186"/>
        <v>0</v>
      </c>
      <c r="J3852" s="46" t="str">
        <f>IF(I3852=FALSE,"",B3852&amp;"@"&amp;COUNTIFS($B$2:B3852,B3852,$I$2:I3852,TRUE))</f>
        <v/>
      </c>
    </row>
    <row r="3853" spans="5:10">
      <c r="E3853" s="46" t="str">
        <f t="shared" si="184"/>
        <v/>
      </c>
      <c r="F3853" s="81" t="str">
        <f>IF(E3853="기사임",(COUNTIF($B$2:B3853,B3853)-COUNTIFS($B$2:B3852,B3853,$E$2:E3852,"")),"")</f>
        <v/>
      </c>
      <c r="G3853" s="46" t="str">
        <f>IF(F3853=1,COUNTIF($F$1:F3853,1),"")</f>
        <v/>
      </c>
      <c r="H3853" s="46">
        <f t="shared" si="185"/>
        <v>0</v>
      </c>
      <c r="I3853" s="46" t="b">
        <f t="shared" si="186"/>
        <v>0</v>
      </c>
      <c r="J3853" s="46" t="str">
        <f>IF(I3853=FALSE,"",B3853&amp;"@"&amp;COUNTIFS($B$2:B3853,B3853,$I$2:I3853,TRUE))</f>
        <v/>
      </c>
    </row>
    <row r="3854" spans="5:10">
      <c r="E3854" s="46" t="str">
        <f t="shared" si="184"/>
        <v/>
      </c>
      <c r="F3854" s="81" t="str">
        <f>IF(E3854="기사임",(COUNTIF($B$2:B3854,B3854)-COUNTIFS($B$2:B3853,B3854,$E$2:E3853,"")),"")</f>
        <v/>
      </c>
      <c r="G3854" s="46" t="str">
        <f>IF(F3854=1,COUNTIF($F$1:F3854,1),"")</f>
        <v/>
      </c>
      <c r="H3854" s="46">
        <f t="shared" si="185"/>
        <v>0</v>
      </c>
      <c r="I3854" s="46" t="b">
        <f t="shared" si="186"/>
        <v>0</v>
      </c>
      <c r="J3854" s="46" t="str">
        <f>IF(I3854=FALSE,"",B3854&amp;"@"&amp;COUNTIFS($B$2:B3854,B3854,$I$2:I3854,TRUE))</f>
        <v/>
      </c>
    </row>
    <row r="3855" spans="5:10">
      <c r="E3855" s="46" t="str">
        <f t="shared" si="184"/>
        <v/>
      </c>
      <c r="F3855" s="81" t="str">
        <f>IF(E3855="기사임",(COUNTIF($B$2:B3855,B3855)-COUNTIFS($B$2:B3854,B3855,$E$2:E3854,"")),"")</f>
        <v/>
      </c>
      <c r="G3855" s="46" t="str">
        <f>IF(F3855=1,COUNTIF($F$1:F3855,1),"")</f>
        <v/>
      </c>
      <c r="H3855" s="46">
        <f t="shared" si="185"/>
        <v>0</v>
      </c>
      <c r="I3855" s="46" t="b">
        <f t="shared" si="186"/>
        <v>0</v>
      </c>
      <c r="J3855" s="46" t="str">
        <f>IF(I3855=FALSE,"",B3855&amp;"@"&amp;COUNTIFS($B$2:B3855,B3855,$I$2:I3855,TRUE))</f>
        <v/>
      </c>
    </row>
    <row r="3856" spans="5:10">
      <c r="E3856" s="46" t="str">
        <f t="shared" si="184"/>
        <v/>
      </c>
      <c r="F3856" s="81" t="str">
        <f>IF(E3856="기사임",(COUNTIF($B$2:B3856,B3856)-COUNTIFS($B$2:B3855,B3856,$E$2:E3855,"")),"")</f>
        <v/>
      </c>
      <c r="G3856" s="46" t="str">
        <f>IF(F3856=1,COUNTIF($F$1:F3856,1),"")</f>
        <v/>
      </c>
      <c r="H3856" s="46">
        <f t="shared" si="185"/>
        <v>0</v>
      </c>
      <c r="I3856" s="46" t="b">
        <f t="shared" si="186"/>
        <v>0</v>
      </c>
      <c r="J3856" s="46" t="str">
        <f>IF(I3856=FALSE,"",B3856&amp;"@"&amp;COUNTIFS($B$2:B3856,B3856,$I$2:I3856,TRUE))</f>
        <v/>
      </c>
    </row>
    <row r="3857" spans="5:10">
      <c r="E3857" s="46" t="str">
        <f t="shared" si="184"/>
        <v/>
      </c>
      <c r="F3857" s="81" t="str">
        <f>IF(E3857="기사임",(COUNTIF($B$2:B3857,B3857)-COUNTIFS($B$2:B3856,B3857,$E$2:E3856,"")),"")</f>
        <v/>
      </c>
      <c r="G3857" s="46" t="str">
        <f>IF(F3857=1,COUNTIF($F$1:F3857,1),"")</f>
        <v/>
      </c>
      <c r="H3857" s="46">
        <f t="shared" si="185"/>
        <v>0</v>
      </c>
      <c r="I3857" s="46" t="b">
        <f t="shared" si="186"/>
        <v>0</v>
      </c>
      <c r="J3857" s="46" t="str">
        <f>IF(I3857=FALSE,"",B3857&amp;"@"&amp;COUNTIFS($B$2:B3857,B3857,$I$2:I3857,TRUE))</f>
        <v/>
      </c>
    </row>
    <row r="3858" spans="5:10">
      <c r="E3858" s="46" t="str">
        <f t="shared" si="184"/>
        <v/>
      </c>
      <c r="F3858" s="81" t="str">
        <f>IF(E3858="기사임",(COUNTIF($B$2:B3858,B3858)-COUNTIFS($B$2:B3857,B3858,$E$2:E3857,"")),"")</f>
        <v/>
      </c>
      <c r="G3858" s="46" t="str">
        <f>IF(F3858=1,COUNTIF($F$1:F3858,1),"")</f>
        <v/>
      </c>
      <c r="H3858" s="46">
        <f t="shared" si="185"/>
        <v>0</v>
      </c>
      <c r="I3858" s="46" t="b">
        <f t="shared" si="186"/>
        <v>0</v>
      </c>
      <c r="J3858" s="46" t="str">
        <f>IF(I3858=FALSE,"",B3858&amp;"@"&amp;COUNTIFS($B$2:B3858,B3858,$I$2:I3858,TRUE))</f>
        <v/>
      </c>
    </row>
    <row r="3859" spans="5:10">
      <c r="E3859" s="46" t="str">
        <f t="shared" si="184"/>
        <v/>
      </c>
      <c r="F3859" s="81" t="str">
        <f>IF(E3859="기사임",(COUNTIF($B$2:B3859,B3859)-COUNTIFS($B$2:B3858,B3859,$E$2:E3858,"")),"")</f>
        <v/>
      </c>
      <c r="G3859" s="46" t="str">
        <f>IF(F3859=1,COUNTIF($F$1:F3859,1),"")</f>
        <v/>
      </c>
      <c r="H3859" s="46">
        <f t="shared" si="185"/>
        <v>0</v>
      </c>
      <c r="I3859" s="46" t="b">
        <f t="shared" si="186"/>
        <v>0</v>
      </c>
      <c r="J3859" s="46" t="str">
        <f>IF(I3859=FALSE,"",B3859&amp;"@"&amp;COUNTIFS($B$2:B3859,B3859,$I$2:I3859,TRUE))</f>
        <v/>
      </c>
    </row>
    <row r="3860" spans="5:10">
      <c r="E3860" s="46" t="str">
        <f t="shared" si="184"/>
        <v/>
      </c>
      <c r="F3860" s="81" t="str">
        <f>IF(E3860="기사임",(COUNTIF($B$2:B3860,B3860)-COUNTIFS($B$2:B3859,B3860,$E$2:E3859,"")),"")</f>
        <v/>
      </c>
      <c r="G3860" s="46" t="str">
        <f>IF(F3860=1,COUNTIF($F$1:F3860,1),"")</f>
        <v/>
      </c>
      <c r="H3860" s="46">
        <f t="shared" si="185"/>
        <v>0</v>
      </c>
      <c r="I3860" s="46" t="b">
        <f t="shared" si="186"/>
        <v>0</v>
      </c>
      <c r="J3860" s="46" t="str">
        <f>IF(I3860=FALSE,"",B3860&amp;"@"&amp;COUNTIFS($B$2:B3860,B3860,$I$2:I3860,TRUE))</f>
        <v/>
      </c>
    </row>
    <row r="3861" spans="5:10">
      <c r="E3861" s="46" t="str">
        <f t="shared" si="184"/>
        <v/>
      </c>
      <c r="F3861" s="81" t="str">
        <f>IF(E3861="기사임",(COUNTIF($B$2:B3861,B3861)-COUNTIFS($B$2:B3860,B3861,$E$2:E3860,"")),"")</f>
        <v/>
      </c>
      <c r="G3861" s="46" t="str">
        <f>IF(F3861=1,COUNTIF($F$1:F3861,1),"")</f>
        <v/>
      </c>
      <c r="H3861" s="46">
        <f t="shared" si="185"/>
        <v>0</v>
      </c>
      <c r="I3861" s="46" t="b">
        <f t="shared" si="186"/>
        <v>0</v>
      </c>
      <c r="J3861" s="46" t="str">
        <f>IF(I3861=FALSE,"",B3861&amp;"@"&amp;COUNTIFS($B$2:B3861,B3861,$I$2:I3861,TRUE))</f>
        <v/>
      </c>
    </row>
    <row r="3862" spans="5:10">
      <c r="E3862" s="46" t="str">
        <f t="shared" si="184"/>
        <v/>
      </c>
      <c r="F3862" s="81" t="str">
        <f>IF(E3862="기사임",(COUNTIF($B$2:B3862,B3862)-COUNTIFS($B$2:B3861,B3862,$E$2:E3861,"")),"")</f>
        <v/>
      </c>
      <c r="G3862" s="46" t="str">
        <f>IF(F3862=1,COUNTIF($F$1:F3862,1),"")</f>
        <v/>
      </c>
      <c r="H3862" s="46">
        <f t="shared" si="185"/>
        <v>0</v>
      </c>
      <c r="I3862" s="46" t="b">
        <f t="shared" si="186"/>
        <v>0</v>
      </c>
      <c r="J3862" s="46" t="str">
        <f>IF(I3862=FALSE,"",B3862&amp;"@"&amp;COUNTIFS($B$2:B3862,B3862,$I$2:I3862,TRUE))</f>
        <v/>
      </c>
    </row>
    <row r="3863" spans="5:10">
      <c r="E3863" s="46" t="str">
        <f t="shared" si="184"/>
        <v/>
      </c>
      <c r="F3863" s="81" t="str">
        <f>IF(E3863="기사임",(COUNTIF($B$2:B3863,B3863)-COUNTIFS($B$2:B3862,B3863,$E$2:E3862,"")),"")</f>
        <v/>
      </c>
      <c r="G3863" s="46" t="str">
        <f>IF(F3863=1,COUNTIF($F$1:F3863,1),"")</f>
        <v/>
      </c>
      <c r="H3863" s="46">
        <f t="shared" si="185"/>
        <v>0</v>
      </c>
      <c r="I3863" s="46" t="b">
        <f t="shared" si="186"/>
        <v>0</v>
      </c>
      <c r="J3863" s="46" t="str">
        <f>IF(I3863=FALSE,"",B3863&amp;"@"&amp;COUNTIFS($B$2:B3863,B3863,$I$2:I3863,TRUE))</f>
        <v/>
      </c>
    </row>
    <row r="3864" spans="5:10">
      <c r="E3864" s="46" t="str">
        <f t="shared" si="184"/>
        <v/>
      </c>
      <c r="F3864" s="81" t="str">
        <f>IF(E3864="기사임",(COUNTIF($B$2:B3864,B3864)-COUNTIFS($B$2:B3863,B3864,$E$2:E3863,"")),"")</f>
        <v/>
      </c>
      <c r="G3864" s="46" t="str">
        <f>IF(F3864=1,COUNTIF($F$1:F3864,1),"")</f>
        <v/>
      </c>
      <c r="H3864" s="46">
        <f t="shared" si="185"/>
        <v>0</v>
      </c>
      <c r="I3864" s="46" t="b">
        <f t="shared" si="186"/>
        <v>0</v>
      </c>
      <c r="J3864" s="46" t="str">
        <f>IF(I3864=FALSE,"",B3864&amp;"@"&amp;COUNTIFS($B$2:B3864,B3864,$I$2:I3864,TRUE))</f>
        <v/>
      </c>
    </row>
    <row r="3865" spans="5:10">
      <c r="E3865" s="46" t="str">
        <f t="shared" si="184"/>
        <v/>
      </c>
      <c r="F3865" s="81" t="str">
        <f>IF(E3865="기사임",(COUNTIF($B$2:B3865,B3865)-COUNTIFS($B$2:B3864,B3865,$E$2:E3864,"")),"")</f>
        <v/>
      </c>
      <c r="G3865" s="46" t="str">
        <f>IF(F3865=1,COUNTIF($F$1:F3865,1),"")</f>
        <v/>
      </c>
      <c r="H3865" s="46">
        <f t="shared" si="185"/>
        <v>0</v>
      </c>
      <c r="I3865" s="46" t="b">
        <f t="shared" si="186"/>
        <v>0</v>
      </c>
      <c r="J3865" s="46" t="str">
        <f>IF(I3865=FALSE,"",B3865&amp;"@"&amp;COUNTIFS($B$2:B3865,B3865,$I$2:I3865,TRUE))</f>
        <v/>
      </c>
    </row>
    <row r="3866" spans="5:10">
      <c r="E3866" s="46" t="str">
        <f t="shared" si="184"/>
        <v/>
      </c>
      <c r="F3866" s="81" t="str">
        <f>IF(E3866="기사임",(COUNTIF($B$2:B3866,B3866)-COUNTIFS($B$2:B3865,B3866,$E$2:E3865,"")),"")</f>
        <v/>
      </c>
      <c r="G3866" s="46" t="str">
        <f>IF(F3866=1,COUNTIF($F$1:F3866,1),"")</f>
        <v/>
      </c>
      <c r="H3866" s="46">
        <f t="shared" si="185"/>
        <v>0</v>
      </c>
      <c r="I3866" s="46" t="b">
        <f t="shared" si="186"/>
        <v>0</v>
      </c>
      <c r="J3866" s="46" t="str">
        <f>IF(I3866=FALSE,"",B3866&amp;"@"&amp;COUNTIFS($B$2:B3866,B3866,$I$2:I3866,TRUE))</f>
        <v/>
      </c>
    </row>
    <row r="3867" spans="5:10">
      <c r="E3867" s="46" t="str">
        <f t="shared" si="184"/>
        <v/>
      </c>
      <c r="F3867" s="81" t="str">
        <f>IF(E3867="기사임",(COUNTIF($B$2:B3867,B3867)-COUNTIFS($B$2:B3866,B3867,$E$2:E3866,"")),"")</f>
        <v/>
      </c>
      <c r="G3867" s="46" t="str">
        <f>IF(F3867=1,COUNTIF($F$1:F3867,1),"")</f>
        <v/>
      </c>
      <c r="H3867" s="46">
        <f t="shared" si="185"/>
        <v>0</v>
      </c>
      <c r="I3867" s="46" t="b">
        <f t="shared" si="186"/>
        <v>0</v>
      </c>
      <c r="J3867" s="46" t="str">
        <f>IF(I3867=FALSE,"",B3867&amp;"@"&amp;COUNTIFS($B$2:B3867,B3867,$I$2:I3867,TRUE))</f>
        <v/>
      </c>
    </row>
    <row r="3868" spans="5:10">
      <c r="E3868" s="46" t="str">
        <f t="shared" si="184"/>
        <v/>
      </c>
      <c r="F3868" s="81" t="str">
        <f>IF(E3868="기사임",(COUNTIF($B$2:B3868,B3868)-COUNTIFS($B$2:B3867,B3868,$E$2:E3867,"")),"")</f>
        <v/>
      </c>
      <c r="G3868" s="46" t="str">
        <f>IF(F3868=1,COUNTIF($F$1:F3868,1),"")</f>
        <v/>
      </c>
      <c r="H3868" s="46">
        <f t="shared" si="185"/>
        <v>0</v>
      </c>
      <c r="I3868" s="46" t="b">
        <f t="shared" si="186"/>
        <v>0</v>
      </c>
      <c r="J3868" s="46" t="str">
        <f>IF(I3868=FALSE,"",B3868&amp;"@"&amp;COUNTIFS($B$2:B3868,B3868,$I$2:I3868,TRUE))</f>
        <v/>
      </c>
    </row>
    <row r="3869" spans="5:10">
      <c r="E3869" s="46" t="str">
        <f t="shared" si="184"/>
        <v/>
      </c>
      <c r="F3869" s="81" t="str">
        <f>IF(E3869="기사임",(COUNTIF($B$2:B3869,B3869)-COUNTIFS($B$2:B3868,B3869,$E$2:E3868,"")),"")</f>
        <v/>
      </c>
      <c r="G3869" s="46" t="str">
        <f>IF(F3869=1,COUNTIF($F$1:F3869,1),"")</f>
        <v/>
      </c>
      <c r="H3869" s="46">
        <f t="shared" si="185"/>
        <v>0</v>
      </c>
      <c r="I3869" s="46" t="b">
        <f t="shared" si="186"/>
        <v>0</v>
      </c>
      <c r="J3869" s="46" t="str">
        <f>IF(I3869=FALSE,"",B3869&amp;"@"&amp;COUNTIFS($B$2:B3869,B3869,$I$2:I3869,TRUE))</f>
        <v/>
      </c>
    </row>
    <row r="3870" spans="5:10">
      <c r="E3870" s="46" t="str">
        <f t="shared" si="184"/>
        <v/>
      </c>
      <c r="F3870" s="81" t="str">
        <f>IF(E3870="기사임",(COUNTIF($B$2:B3870,B3870)-COUNTIFS($B$2:B3869,B3870,$E$2:E3869,"")),"")</f>
        <v/>
      </c>
      <c r="G3870" s="46" t="str">
        <f>IF(F3870=1,COUNTIF($F$1:F3870,1),"")</f>
        <v/>
      </c>
      <c r="H3870" s="46">
        <f t="shared" si="185"/>
        <v>0</v>
      </c>
      <c r="I3870" s="46" t="b">
        <f t="shared" si="186"/>
        <v>0</v>
      </c>
      <c r="J3870" s="46" t="str">
        <f>IF(I3870=FALSE,"",B3870&amp;"@"&amp;COUNTIFS($B$2:B3870,B3870,$I$2:I3870,TRUE))</f>
        <v/>
      </c>
    </row>
    <row r="3871" spans="5:10">
      <c r="E3871" s="46" t="str">
        <f t="shared" si="184"/>
        <v/>
      </c>
      <c r="F3871" s="81" t="str">
        <f>IF(E3871="기사임",(COUNTIF($B$2:B3871,B3871)-COUNTIFS($B$2:B3870,B3871,$E$2:E3870,"")),"")</f>
        <v/>
      </c>
      <c r="G3871" s="46" t="str">
        <f>IF(F3871=1,COUNTIF($F$1:F3871,1),"")</f>
        <v/>
      </c>
      <c r="H3871" s="46">
        <f t="shared" si="185"/>
        <v>0</v>
      </c>
      <c r="I3871" s="46" t="b">
        <f t="shared" si="186"/>
        <v>0</v>
      </c>
      <c r="J3871" s="46" t="str">
        <f>IF(I3871=FALSE,"",B3871&amp;"@"&amp;COUNTIFS($B$2:B3871,B3871,$I$2:I3871,TRUE))</f>
        <v/>
      </c>
    </row>
    <row r="3872" spans="5:10">
      <c r="E3872" s="46" t="str">
        <f t="shared" si="184"/>
        <v/>
      </c>
      <c r="F3872" s="81" t="str">
        <f>IF(E3872="기사임",(COUNTIF($B$2:B3872,B3872)-COUNTIFS($B$2:B3871,B3872,$E$2:E3871,"")),"")</f>
        <v/>
      </c>
      <c r="G3872" s="46" t="str">
        <f>IF(F3872=1,COUNTIF($F$1:F3872,1),"")</f>
        <v/>
      </c>
      <c r="H3872" s="46">
        <f t="shared" si="185"/>
        <v>0</v>
      </c>
      <c r="I3872" s="46" t="b">
        <f t="shared" si="186"/>
        <v>0</v>
      </c>
      <c r="J3872" s="46" t="str">
        <f>IF(I3872=FALSE,"",B3872&amp;"@"&amp;COUNTIFS($B$2:B3872,B3872,$I$2:I3872,TRUE))</f>
        <v/>
      </c>
    </row>
    <row r="3873" spans="5:10">
      <c r="E3873" s="46" t="str">
        <f t="shared" si="184"/>
        <v/>
      </c>
      <c r="F3873" s="81" t="str">
        <f>IF(E3873="기사임",(COUNTIF($B$2:B3873,B3873)-COUNTIFS($B$2:B3872,B3873,$E$2:E3872,"")),"")</f>
        <v/>
      </c>
      <c r="G3873" s="46" t="str">
        <f>IF(F3873=1,COUNTIF($F$1:F3873,1),"")</f>
        <v/>
      </c>
      <c r="H3873" s="46">
        <f t="shared" si="185"/>
        <v>0</v>
      </c>
      <c r="I3873" s="46" t="b">
        <f t="shared" si="186"/>
        <v>0</v>
      </c>
      <c r="J3873" s="46" t="str">
        <f>IF(I3873=FALSE,"",B3873&amp;"@"&amp;COUNTIFS($B$2:B3873,B3873,$I$2:I3873,TRUE))</f>
        <v/>
      </c>
    </row>
    <row r="3874" spans="5:10">
      <c r="E3874" s="46" t="str">
        <f t="shared" si="184"/>
        <v/>
      </c>
      <c r="F3874" s="81" t="str">
        <f>IF(E3874="기사임",(COUNTIF($B$2:B3874,B3874)-COUNTIFS($B$2:B3873,B3874,$E$2:E3873,"")),"")</f>
        <v/>
      </c>
      <c r="G3874" s="46" t="str">
        <f>IF(F3874=1,COUNTIF($F$1:F3874,1),"")</f>
        <v/>
      </c>
      <c r="H3874" s="46">
        <f t="shared" si="185"/>
        <v>0</v>
      </c>
      <c r="I3874" s="46" t="b">
        <f t="shared" si="186"/>
        <v>0</v>
      </c>
      <c r="J3874" s="46" t="str">
        <f>IF(I3874=FALSE,"",B3874&amp;"@"&amp;COUNTIFS($B$2:B3874,B3874,$I$2:I3874,TRUE))</f>
        <v/>
      </c>
    </row>
    <row r="3875" spans="5:10">
      <c r="E3875" s="46" t="str">
        <f t="shared" si="184"/>
        <v/>
      </c>
      <c r="F3875" s="81" t="str">
        <f>IF(E3875="기사임",(COUNTIF($B$2:B3875,B3875)-COUNTIFS($B$2:B3874,B3875,$E$2:E3874,"")),"")</f>
        <v/>
      </c>
      <c r="G3875" s="46" t="str">
        <f>IF(F3875=1,COUNTIF($F$1:F3875,1),"")</f>
        <v/>
      </c>
      <c r="H3875" s="46">
        <f t="shared" si="185"/>
        <v>0</v>
      </c>
      <c r="I3875" s="46" t="b">
        <f t="shared" si="186"/>
        <v>0</v>
      </c>
      <c r="J3875" s="46" t="str">
        <f>IF(I3875=FALSE,"",B3875&amp;"@"&amp;COUNTIFS($B$2:B3875,B3875,$I$2:I3875,TRUE))</f>
        <v/>
      </c>
    </row>
    <row r="3876" spans="5:10">
      <c r="E3876" s="46" t="str">
        <f t="shared" si="184"/>
        <v/>
      </c>
      <c r="F3876" s="81" t="str">
        <f>IF(E3876="기사임",(COUNTIF($B$2:B3876,B3876)-COUNTIFS($B$2:B3875,B3876,$E$2:E3875,"")),"")</f>
        <v/>
      </c>
      <c r="G3876" s="46" t="str">
        <f>IF(F3876=1,COUNTIF($F$1:F3876,1),"")</f>
        <v/>
      </c>
      <c r="H3876" s="46">
        <f t="shared" si="185"/>
        <v>0</v>
      </c>
      <c r="I3876" s="46" t="b">
        <f t="shared" si="186"/>
        <v>0</v>
      </c>
      <c r="J3876" s="46" t="str">
        <f>IF(I3876=FALSE,"",B3876&amp;"@"&amp;COUNTIFS($B$2:B3876,B3876,$I$2:I3876,TRUE))</f>
        <v/>
      </c>
    </row>
    <row r="3877" spans="5:10">
      <c r="E3877" s="46" t="str">
        <f t="shared" si="184"/>
        <v/>
      </c>
      <c r="F3877" s="81" t="str">
        <f>IF(E3877="기사임",(COUNTIF($B$2:B3877,B3877)-COUNTIFS($B$2:B3876,B3877,$E$2:E3876,"")),"")</f>
        <v/>
      </c>
      <c r="G3877" s="46" t="str">
        <f>IF(F3877=1,COUNTIF($F$1:F3877,1),"")</f>
        <v/>
      </c>
      <c r="H3877" s="46">
        <f t="shared" si="185"/>
        <v>0</v>
      </c>
      <c r="I3877" s="46" t="b">
        <f t="shared" si="186"/>
        <v>0</v>
      </c>
      <c r="J3877" s="46" t="str">
        <f>IF(I3877=FALSE,"",B3877&amp;"@"&amp;COUNTIFS($B$2:B3877,B3877,$I$2:I3877,TRUE))</f>
        <v/>
      </c>
    </row>
    <row r="3878" spans="5:10">
      <c r="E3878" s="46" t="str">
        <f t="shared" si="184"/>
        <v/>
      </c>
      <c r="F3878" s="81" t="str">
        <f>IF(E3878="기사임",(COUNTIF($B$2:B3878,B3878)-COUNTIFS($B$2:B3877,B3878,$E$2:E3877,"")),"")</f>
        <v/>
      </c>
      <c r="G3878" s="46" t="str">
        <f>IF(F3878=1,COUNTIF($F$1:F3878,1),"")</f>
        <v/>
      </c>
      <c r="H3878" s="46">
        <f t="shared" si="185"/>
        <v>0</v>
      </c>
      <c r="I3878" s="46" t="b">
        <f t="shared" si="186"/>
        <v>0</v>
      </c>
      <c r="J3878" s="46" t="str">
        <f>IF(I3878=FALSE,"",B3878&amp;"@"&amp;COUNTIFS($B$2:B3878,B3878,$I$2:I3878,TRUE))</f>
        <v/>
      </c>
    </row>
    <row r="3879" spans="5:10">
      <c r="E3879" s="46" t="str">
        <f t="shared" si="184"/>
        <v/>
      </c>
      <c r="F3879" s="81" t="str">
        <f>IF(E3879="기사임",(COUNTIF($B$2:B3879,B3879)-COUNTIFS($B$2:B3878,B3879,$E$2:E3878,"")),"")</f>
        <v/>
      </c>
      <c r="G3879" s="46" t="str">
        <f>IF(F3879=1,COUNTIF($F$1:F3879,1),"")</f>
        <v/>
      </c>
      <c r="H3879" s="46">
        <f t="shared" si="185"/>
        <v>0</v>
      </c>
      <c r="I3879" s="46" t="b">
        <f t="shared" si="186"/>
        <v>0</v>
      </c>
      <c r="J3879" s="46" t="str">
        <f>IF(I3879=FALSE,"",B3879&amp;"@"&amp;COUNTIFS($B$2:B3879,B3879,$I$2:I3879,TRUE))</f>
        <v/>
      </c>
    </row>
    <row r="3880" spans="5:10">
      <c r="E3880" s="46" t="str">
        <f t="shared" si="184"/>
        <v/>
      </c>
      <c r="F3880" s="81" t="str">
        <f>IF(E3880="기사임",(COUNTIF($B$2:B3880,B3880)-COUNTIFS($B$2:B3879,B3880,$E$2:E3879,"")),"")</f>
        <v/>
      </c>
      <c r="G3880" s="46" t="str">
        <f>IF(F3880=1,COUNTIF($F$1:F3880,1),"")</f>
        <v/>
      </c>
      <c r="H3880" s="46">
        <f t="shared" si="185"/>
        <v>0</v>
      </c>
      <c r="I3880" s="46" t="b">
        <f t="shared" si="186"/>
        <v>0</v>
      </c>
      <c r="J3880" s="46" t="str">
        <f>IF(I3880=FALSE,"",B3880&amp;"@"&amp;COUNTIFS($B$2:B3880,B3880,$I$2:I3880,TRUE))</f>
        <v/>
      </c>
    </row>
    <row r="3881" spans="5:10">
      <c r="E3881" s="46" t="str">
        <f t="shared" si="184"/>
        <v/>
      </c>
      <c r="F3881" s="81" t="str">
        <f>IF(E3881="기사임",(COUNTIF($B$2:B3881,B3881)-COUNTIFS($B$2:B3880,B3881,$E$2:E3880,"")),"")</f>
        <v/>
      </c>
      <c r="G3881" s="46" t="str">
        <f>IF(F3881=1,COUNTIF($F$1:F3881,1),"")</f>
        <v/>
      </c>
      <c r="H3881" s="46">
        <f t="shared" si="185"/>
        <v>0</v>
      </c>
      <c r="I3881" s="46" t="b">
        <f t="shared" si="186"/>
        <v>0</v>
      </c>
      <c r="J3881" s="46" t="str">
        <f>IF(I3881=FALSE,"",B3881&amp;"@"&amp;COUNTIFS($B$2:B3881,B3881,$I$2:I3881,TRUE))</f>
        <v/>
      </c>
    </row>
    <row r="3882" spans="5:10">
      <c r="E3882" s="46" t="str">
        <f t="shared" si="184"/>
        <v/>
      </c>
      <c r="F3882" s="81" t="str">
        <f>IF(E3882="기사임",(COUNTIF($B$2:B3882,B3882)-COUNTIFS($B$2:B3881,B3882,$E$2:E3881,"")),"")</f>
        <v/>
      </c>
      <c r="G3882" s="46" t="str">
        <f>IF(F3882=1,COUNTIF($F$1:F3882,1),"")</f>
        <v/>
      </c>
      <c r="H3882" s="46">
        <f t="shared" si="185"/>
        <v>0</v>
      </c>
      <c r="I3882" s="46" t="b">
        <f t="shared" si="186"/>
        <v>0</v>
      </c>
      <c r="J3882" s="46" t="str">
        <f>IF(I3882=FALSE,"",B3882&amp;"@"&amp;COUNTIFS($B$2:B3882,B3882,$I$2:I3882,TRUE))</f>
        <v/>
      </c>
    </row>
    <row r="3883" spans="5:10">
      <c r="E3883" s="46" t="str">
        <f t="shared" si="184"/>
        <v/>
      </c>
      <c r="F3883" s="81" t="str">
        <f>IF(E3883="기사임",(COUNTIF($B$2:B3883,B3883)-COUNTIFS($B$2:B3882,B3883,$E$2:E3882,"")),"")</f>
        <v/>
      </c>
      <c r="G3883" s="46" t="str">
        <f>IF(F3883=1,COUNTIF($F$1:F3883,1),"")</f>
        <v/>
      </c>
      <c r="H3883" s="46">
        <f t="shared" si="185"/>
        <v>0</v>
      </c>
      <c r="I3883" s="46" t="b">
        <f t="shared" si="186"/>
        <v>0</v>
      </c>
      <c r="J3883" s="46" t="str">
        <f>IF(I3883=FALSE,"",B3883&amp;"@"&amp;COUNTIFS($B$2:B3883,B3883,$I$2:I3883,TRUE))</f>
        <v/>
      </c>
    </row>
    <row r="3884" spans="5:10">
      <c r="E3884" s="46" t="str">
        <f t="shared" si="184"/>
        <v/>
      </c>
      <c r="F3884" s="81" t="str">
        <f>IF(E3884="기사임",(COUNTIF($B$2:B3884,B3884)-COUNTIFS($B$2:B3883,B3884,$E$2:E3883,"")),"")</f>
        <v/>
      </c>
      <c r="G3884" s="46" t="str">
        <f>IF(F3884=1,COUNTIF($F$1:F3884,1),"")</f>
        <v/>
      </c>
      <c r="H3884" s="46">
        <f t="shared" si="185"/>
        <v>0</v>
      </c>
      <c r="I3884" s="46" t="b">
        <f t="shared" si="186"/>
        <v>0</v>
      </c>
      <c r="J3884" s="46" t="str">
        <f>IF(I3884=FALSE,"",B3884&amp;"@"&amp;COUNTIFS($B$2:B3884,B3884,$I$2:I3884,TRUE))</f>
        <v/>
      </c>
    </row>
    <row r="3885" spans="5:10">
      <c r="E3885" s="46" t="str">
        <f t="shared" si="184"/>
        <v/>
      </c>
      <c r="F3885" s="81" t="str">
        <f>IF(E3885="기사임",(COUNTIF($B$2:B3885,B3885)-COUNTIFS($B$2:B3884,B3885,$E$2:E3884,"")),"")</f>
        <v/>
      </c>
      <c r="G3885" s="46" t="str">
        <f>IF(F3885=1,COUNTIF($F$1:F3885,1),"")</f>
        <v/>
      </c>
      <c r="H3885" s="46">
        <f t="shared" si="185"/>
        <v>0</v>
      </c>
      <c r="I3885" s="46" t="b">
        <f t="shared" si="186"/>
        <v>0</v>
      </c>
      <c r="J3885" s="46" t="str">
        <f>IF(I3885=FALSE,"",B3885&amp;"@"&amp;COUNTIFS($B$2:B3885,B3885,$I$2:I3885,TRUE))</f>
        <v/>
      </c>
    </row>
    <row r="3886" spans="5:10">
      <c r="E3886" s="46" t="str">
        <f t="shared" si="184"/>
        <v/>
      </c>
      <c r="F3886" s="81" t="str">
        <f>IF(E3886="기사임",(COUNTIF($B$2:B3886,B3886)-COUNTIFS($B$2:B3885,B3886,$E$2:E3885,"")),"")</f>
        <v/>
      </c>
      <c r="G3886" s="46" t="str">
        <f>IF(F3886=1,COUNTIF($F$1:F3886,1),"")</f>
        <v/>
      </c>
      <c r="H3886" s="46">
        <f t="shared" si="185"/>
        <v>0</v>
      </c>
      <c r="I3886" s="46" t="b">
        <f t="shared" si="186"/>
        <v>0</v>
      </c>
      <c r="J3886" s="46" t="str">
        <f>IF(I3886=FALSE,"",B3886&amp;"@"&amp;COUNTIFS($B$2:B3886,B3886,$I$2:I3886,TRUE))</f>
        <v/>
      </c>
    </row>
    <row r="3887" spans="5:10">
      <c r="E3887" s="46" t="str">
        <f t="shared" si="184"/>
        <v/>
      </c>
      <c r="F3887" s="81" t="str">
        <f>IF(E3887="기사임",(COUNTIF($B$2:B3887,B3887)-COUNTIFS($B$2:B3886,B3887,$E$2:E3886,"")),"")</f>
        <v/>
      </c>
      <c r="G3887" s="46" t="str">
        <f>IF(F3887=1,COUNTIF($F$1:F3887,1),"")</f>
        <v/>
      </c>
      <c r="H3887" s="46">
        <f t="shared" si="185"/>
        <v>0</v>
      </c>
      <c r="I3887" s="46" t="b">
        <f t="shared" si="186"/>
        <v>0</v>
      </c>
      <c r="J3887" s="46" t="str">
        <f>IF(I3887=FALSE,"",B3887&amp;"@"&amp;COUNTIFS($B$2:B3887,B3887,$I$2:I3887,TRUE))</f>
        <v/>
      </c>
    </row>
    <row r="3888" spans="5:10">
      <c r="E3888" s="46" t="str">
        <f t="shared" si="184"/>
        <v/>
      </c>
      <c r="F3888" s="81" t="str">
        <f>IF(E3888="기사임",(COUNTIF($B$2:B3888,B3888)-COUNTIFS($B$2:B3887,B3888,$E$2:E3887,"")),"")</f>
        <v/>
      </c>
      <c r="G3888" s="46" t="str">
        <f>IF(F3888=1,COUNTIF($F$1:F3888,1),"")</f>
        <v/>
      </c>
      <c r="H3888" s="46">
        <f t="shared" si="185"/>
        <v>0</v>
      </c>
      <c r="I3888" s="46" t="b">
        <f t="shared" si="186"/>
        <v>0</v>
      </c>
      <c r="J3888" s="46" t="str">
        <f>IF(I3888=FALSE,"",B3888&amp;"@"&amp;COUNTIFS($B$2:B3888,B3888,$I$2:I3888,TRUE))</f>
        <v/>
      </c>
    </row>
    <row r="3889" spans="5:10">
      <c r="E3889" s="46" t="str">
        <f t="shared" si="184"/>
        <v/>
      </c>
      <c r="F3889" s="81" t="str">
        <f>IF(E3889="기사임",(COUNTIF($B$2:B3889,B3889)-COUNTIFS($B$2:B3888,B3889,$E$2:E3888,"")),"")</f>
        <v/>
      </c>
      <c r="G3889" s="46" t="str">
        <f>IF(F3889=1,COUNTIF($F$1:F3889,1),"")</f>
        <v/>
      </c>
      <c r="H3889" s="46">
        <f t="shared" si="185"/>
        <v>0</v>
      </c>
      <c r="I3889" s="46" t="b">
        <f t="shared" si="186"/>
        <v>0</v>
      </c>
      <c r="J3889" s="46" t="str">
        <f>IF(I3889=FALSE,"",B3889&amp;"@"&amp;COUNTIFS($B$2:B3889,B3889,$I$2:I3889,TRUE))</f>
        <v/>
      </c>
    </row>
    <row r="3890" spans="5:10">
      <c r="E3890" s="46" t="str">
        <f t="shared" si="184"/>
        <v/>
      </c>
      <c r="F3890" s="81" t="str">
        <f>IF(E3890="기사임",(COUNTIF($B$2:B3890,B3890)-COUNTIFS($B$2:B3889,B3890,$E$2:E3889,"")),"")</f>
        <v/>
      </c>
      <c r="G3890" s="46" t="str">
        <f>IF(F3890=1,COUNTIF($F$1:F3890,1),"")</f>
        <v/>
      </c>
      <c r="H3890" s="46">
        <f t="shared" si="185"/>
        <v>0</v>
      </c>
      <c r="I3890" s="46" t="b">
        <f t="shared" si="186"/>
        <v>0</v>
      </c>
      <c r="J3890" s="46" t="str">
        <f>IF(I3890=FALSE,"",B3890&amp;"@"&amp;COUNTIFS($B$2:B3890,B3890,$I$2:I3890,TRUE))</f>
        <v/>
      </c>
    </row>
    <row r="3891" spans="5:10">
      <c r="E3891" s="46" t="str">
        <f t="shared" si="184"/>
        <v/>
      </c>
      <c r="F3891" s="81" t="str">
        <f>IF(E3891="기사임",(COUNTIF($B$2:B3891,B3891)-COUNTIFS($B$2:B3890,B3891,$E$2:E3890,"")),"")</f>
        <v/>
      </c>
      <c r="G3891" s="46" t="str">
        <f>IF(F3891=1,COUNTIF($F$1:F3891,1),"")</f>
        <v/>
      </c>
      <c r="H3891" s="46">
        <f t="shared" si="185"/>
        <v>0</v>
      </c>
      <c r="I3891" s="46" t="b">
        <f t="shared" si="186"/>
        <v>0</v>
      </c>
      <c r="J3891" s="46" t="str">
        <f>IF(I3891=FALSE,"",B3891&amp;"@"&amp;COUNTIFS($B$2:B3891,B3891,$I$2:I3891,TRUE))</f>
        <v/>
      </c>
    </row>
    <row r="3892" spans="5:10">
      <c r="E3892" s="46" t="str">
        <f t="shared" si="184"/>
        <v/>
      </c>
      <c r="F3892" s="81" t="str">
        <f>IF(E3892="기사임",(COUNTIF($B$2:B3892,B3892)-COUNTIFS($B$2:B3891,B3892,$E$2:E3891,"")),"")</f>
        <v/>
      </c>
      <c r="G3892" s="46" t="str">
        <f>IF(F3892=1,COUNTIF($F$1:F3892,1),"")</f>
        <v/>
      </c>
      <c r="H3892" s="46">
        <f t="shared" si="185"/>
        <v>0</v>
      </c>
      <c r="I3892" s="46" t="b">
        <f t="shared" si="186"/>
        <v>0</v>
      </c>
      <c r="J3892" s="46" t="str">
        <f>IF(I3892=FALSE,"",B3892&amp;"@"&amp;COUNTIFS($B$2:B3892,B3892,$I$2:I3892,TRUE))</f>
        <v/>
      </c>
    </row>
    <row r="3893" spans="5:10">
      <c r="E3893" s="46" t="str">
        <f t="shared" si="184"/>
        <v/>
      </c>
      <c r="F3893" s="81" t="str">
        <f>IF(E3893="기사임",(COUNTIF($B$2:B3893,B3893)-COUNTIFS($B$2:B3892,B3893,$E$2:E3892,"")),"")</f>
        <v/>
      </c>
      <c r="G3893" s="46" t="str">
        <f>IF(F3893=1,COUNTIF($F$1:F3893,1),"")</f>
        <v/>
      </c>
      <c r="H3893" s="46">
        <f t="shared" si="185"/>
        <v>0</v>
      </c>
      <c r="I3893" s="46" t="b">
        <f t="shared" si="186"/>
        <v>0</v>
      </c>
      <c r="J3893" s="46" t="str">
        <f>IF(I3893=FALSE,"",B3893&amp;"@"&amp;COUNTIFS($B$2:B3893,B3893,$I$2:I3893,TRUE))</f>
        <v/>
      </c>
    </row>
    <row r="3894" spans="5:10">
      <c r="E3894" s="46" t="str">
        <f t="shared" si="184"/>
        <v/>
      </c>
      <c r="F3894" s="81" t="str">
        <f>IF(E3894="기사임",(COUNTIF($B$2:B3894,B3894)-COUNTIFS($B$2:B3893,B3894,$E$2:E3893,"")),"")</f>
        <v/>
      </c>
      <c r="G3894" s="46" t="str">
        <f>IF(F3894=1,COUNTIF($F$1:F3894,1),"")</f>
        <v/>
      </c>
      <c r="H3894" s="46">
        <f t="shared" si="185"/>
        <v>0</v>
      </c>
      <c r="I3894" s="46" t="b">
        <f t="shared" si="186"/>
        <v>0</v>
      </c>
      <c r="J3894" s="46" t="str">
        <f>IF(I3894=FALSE,"",B3894&amp;"@"&amp;COUNTIFS($B$2:B3894,B3894,$I$2:I3894,TRUE))</f>
        <v/>
      </c>
    </row>
    <row r="3895" spans="5:10">
      <c r="E3895" s="46" t="str">
        <f t="shared" si="184"/>
        <v/>
      </c>
      <c r="F3895" s="81" t="str">
        <f>IF(E3895="기사임",(COUNTIF($B$2:B3895,B3895)-COUNTIFS($B$2:B3894,B3895,$E$2:E3894,"")),"")</f>
        <v/>
      </c>
      <c r="G3895" s="46" t="str">
        <f>IF(F3895=1,COUNTIF($F$1:F3895,1),"")</f>
        <v/>
      </c>
      <c r="H3895" s="46">
        <f t="shared" si="185"/>
        <v>0</v>
      </c>
      <c r="I3895" s="46" t="b">
        <f t="shared" si="186"/>
        <v>0</v>
      </c>
      <c r="J3895" s="46" t="str">
        <f>IF(I3895=FALSE,"",B3895&amp;"@"&amp;COUNTIFS($B$2:B3895,B3895,$I$2:I3895,TRUE))</f>
        <v/>
      </c>
    </row>
    <row r="3896" spans="5:10">
      <c r="E3896" s="46" t="str">
        <f t="shared" si="184"/>
        <v/>
      </c>
      <c r="F3896" s="81" t="str">
        <f>IF(E3896="기사임",(COUNTIF($B$2:B3896,B3896)-COUNTIFS($B$2:B3895,B3896,$E$2:E3895,"")),"")</f>
        <v/>
      </c>
      <c r="G3896" s="46" t="str">
        <f>IF(F3896=1,COUNTIF($F$1:F3896,1),"")</f>
        <v/>
      </c>
      <c r="H3896" s="46">
        <f t="shared" si="185"/>
        <v>0</v>
      </c>
      <c r="I3896" s="46" t="b">
        <f t="shared" si="186"/>
        <v>0</v>
      </c>
      <c r="J3896" s="46" t="str">
        <f>IF(I3896=FALSE,"",B3896&amp;"@"&amp;COUNTIFS($B$2:B3896,B3896,$I$2:I3896,TRUE))</f>
        <v/>
      </c>
    </row>
    <row r="3897" spans="5:10">
      <c r="E3897" s="46" t="str">
        <f t="shared" si="184"/>
        <v/>
      </c>
      <c r="F3897" s="81" t="str">
        <f>IF(E3897="기사임",(COUNTIF($B$2:B3897,B3897)-COUNTIFS($B$2:B3896,B3897,$E$2:E3896,"")),"")</f>
        <v/>
      </c>
      <c r="G3897" s="46" t="str">
        <f>IF(F3897=1,COUNTIF($F$1:F3897,1),"")</f>
        <v/>
      </c>
      <c r="H3897" s="46">
        <f t="shared" si="185"/>
        <v>0</v>
      </c>
      <c r="I3897" s="46" t="b">
        <f t="shared" si="186"/>
        <v>0</v>
      </c>
      <c r="J3897" s="46" t="str">
        <f>IF(I3897=FALSE,"",B3897&amp;"@"&amp;COUNTIFS($B$2:B3897,B3897,$I$2:I3897,TRUE))</f>
        <v/>
      </c>
    </row>
    <row r="3898" spans="5:10">
      <c r="E3898" s="46" t="str">
        <f t="shared" si="184"/>
        <v/>
      </c>
      <c r="F3898" s="81" t="str">
        <f>IF(E3898="기사임",(COUNTIF($B$2:B3898,B3898)-COUNTIFS($B$2:B3897,B3898,$E$2:E3897,"")),"")</f>
        <v/>
      </c>
      <c r="G3898" s="46" t="str">
        <f>IF(F3898=1,COUNTIF($F$1:F3898,1),"")</f>
        <v/>
      </c>
      <c r="H3898" s="46">
        <f t="shared" si="185"/>
        <v>0</v>
      </c>
      <c r="I3898" s="46" t="b">
        <f t="shared" si="186"/>
        <v>0</v>
      </c>
      <c r="J3898" s="46" t="str">
        <f>IF(I3898=FALSE,"",B3898&amp;"@"&amp;COUNTIFS($B$2:B3898,B3898,$I$2:I3898,TRUE))</f>
        <v/>
      </c>
    </row>
    <row r="3899" spans="5:10">
      <c r="E3899" s="46" t="str">
        <f t="shared" si="184"/>
        <v/>
      </c>
      <c r="F3899" s="81" t="str">
        <f>IF(E3899="기사임",(COUNTIF($B$2:B3899,B3899)-COUNTIFS($B$2:B3898,B3899,$E$2:E3898,"")),"")</f>
        <v/>
      </c>
      <c r="G3899" s="46" t="str">
        <f>IF(F3899=1,COUNTIF($F$1:F3899,1),"")</f>
        <v/>
      </c>
      <c r="H3899" s="46">
        <f t="shared" si="185"/>
        <v>0</v>
      </c>
      <c r="I3899" s="46" t="b">
        <f t="shared" si="186"/>
        <v>0</v>
      </c>
      <c r="J3899" s="46" t="str">
        <f>IF(I3899=FALSE,"",B3899&amp;"@"&amp;COUNTIFS($B$2:B3899,B3899,$I$2:I3899,TRUE))</f>
        <v/>
      </c>
    </row>
    <row r="3900" spans="5:10">
      <c r="E3900" s="46" t="str">
        <f t="shared" si="184"/>
        <v/>
      </c>
      <c r="F3900" s="81" t="str">
        <f>IF(E3900="기사임",(COUNTIF($B$2:B3900,B3900)-COUNTIFS($B$2:B3899,B3900,$E$2:E3899,"")),"")</f>
        <v/>
      </c>
      <c r="G3900" s="46" t="str">
        <f>IF(F3900=1,COUNTIF($F$1:F3900,1),"")</f>
        <v/>
      </c>
      <c r="H3900" s="46">
        <f t="shared" si="185"/>
        <v>0</v>
      </c>
      <c r="I3900" s="46" t="b">
        <f t="shared" si="186"/>
        <v>0</v>
      </c>
      <c r="J3900" s="46" t="str">
        <f>IF(I3900=FALSE,"",B3900&amp;"@"&amp;COUNTIFS($B$2:B3900,B3900,$I$2:I3900,TRUE))</f>
        <v/>
      </c>
    </row>
    <row r="3901" spans="5:10">
      <c r="E3901" s="46" t="str">
        <f t="shared" si="184"/>
        <v/>
      </c>
      <c r="F3901" s="81" t="str">
        <f>IF(E3901="기사임",(COUNTIF($B$2:B3901,B3901)-COUNTIFS($B$2:B3900,B3901,$E$2:E3900,"")),"")</f>
        <v/>
      </c>
      <c r="G3901" s="46" t="str">
        <f>IF(F3901=1,COUNTIF($F$1:F3901,1),"")</f>
        <v/>
      </c>
      <c r="H3901" s="46">
        <f t="shared" si="185"/>
        <v>0</v>
      </c>
      <c r="I3901" s="46" t="b">
        <f t="shared" si="186"/>
        <v>0</v>
      </c>
      <c r="J3901" s="46" t="str">
        <f>IF(I3901=FALSE,"",B3901&amp;"@"&amp;COUNTIFS($B$2:B3901,B3901,$I$2:I3901,TRUE))</f>
        <v/>
      </c>
    </row>
    <row r="3902" spans="5:10">
      <c r="E3902" s="46" t="str">
        <f t="shared" si="184"/>
        <v/>
      </c>
      <c r="F3902" s="81" t="str">
        <f>IF(E3902="기사임",(COUNTIF($B$2:B3902,B3902)-COUNTIFS($B$2:B3901,B3902,$E$2:E3901,"")),"")</f>
        <v/>
      </c>
      <c r="G3902" s="46" t="str">
        <f>IF(F3902=1,COUNTIF($F$1:F3902,1),"")</f>
        <v/>
      </c>
      <c r="H3902" s="46">
        <f t="shared" si="185"/>
        <v>0</v>
      </c>
      <c r="I3902" s="46" t="b">
        <f t="shared" si="186"/>
        <v>0</v>
      </c>
      <c r="J3902" s="46" t="str">
        <f>IF(I3902=FALSE,"",B3902&amp;"@"&amp;COUNTIFS($B$2:B3902,B3902,$I$2:I3902,TRUE))</f>
        <v/>
      </c>
    </row>
    <row r="3903" spans="5:10">
      <c r="E3903" s="46" t="str">
        <f t="shared" si="184"/>
        <v/>
      </c>
      <c r="F3903" s="81" t="str">
        <f>IF(E3903="기사임",(COUNTIF($B$2:B3903,B3903)-COUNTIFS($B$2:B3902,B3903,$E$2:E3902,"")),"")</f>
        <v/>
      </c>
      <c r="G3903" s="46" t="str">
        <f>IF(F3903=1,COUNTIF($F$1:F3903,1),"")</f>
        <v/>
      </c>
      <c r="H3903" s="46">
        <f t="shared" si="185"/>
        <v>0</v>
      </c>
      <c r="I3903" s="46" t="b">
        <f t="shared" si="186"/>
        <v>0</v>
      </c>
      <c r="J3903" s="46" t="str">
        <f>IF(I3903=FALSE,"",B3903&amp;"@"&amp;COUNTIFS($B$2:B3903,B3903,$I$2:I3903,TRUE))</f>
        <v/>
      </c>
    </row>
    <row r="3904" spans="5:10">
      <c r="E3904" s="46" t="str">
        <f t="shared" si="184"/>
        <v/>
      </c>
      <c r="F3904" s="81" t="str">
        <f>IF(E3904="기사임",(COUNTIF($B$2:B3904,B3904)-COUNTIFS($B$2:B3903,B3904,$E$2:E3903,"")),"")</f>
        <v/>
      </c>
      <c r="G3904" s="46" t="str">
        <f>IF(F3904=1,COUNTIF($F$1:F3904,1),"")</f>
        <v/>
      </c>
      <c r="H3904" s="46">
        <f t="shared" si="185"/>
        <v>0</v>
      </c>
      <c r="I3904" s="46" t="b">
        <f t="shared" si="186"/>
        <v>0</v>
      </c>
      <c r="J3904" s="46" t="str">
        <f>IF(I3904=FALSE,"",B3904&amp;"@"&amp;COUNTIFS($B$2:B3904,B3904,$I$2:I3904,TRUE))</f>
        <v/>
      </c>
    </row>
    <row r="3905" spans="5:10">
      <c r="E3905" s="46" t="str">
        <f t="shared" si="184"/>
        <v/>
      </c>
      <c r="F3905" s="81" t="str">
        <f>IF(E3905="기사임",(COUNTIF($B$2:B3905,B3905)-COUNTIFS($B$2:B3904,B3905,$E$2:E3904,"")),"")</f>
        <v/>
      </c>
      <c r="G3905" s="46" t="str">
        <f>IF(F3905=1,COUNTIF($F$1:F3905,1),"")</f>
        <v/>
      </c>
      <c r="H3905" s="46">
        <f t="shared" si="185"/>
        <v>0</v>
      </c>
      <c r="I3905" s="46" t="b">
        <f t="shared" si="186"/>
        <v>0</v>
      </c>
      <c r="J3905" s="46" t="str">
        <f>IF(I3905=FALSE,"",B3905&amp;"@"&amp;COUNTIFS($B$2:B3905,B3905,$I$2:I3905,TRUE))</f>
        <v/>
      </c>
    </row>
    <row r="3906" spans="5:10">
      <c r="E3906" s="46" t="str">
        <f t="shared" ref="E3906:E3969" si="187">IF(AND(LEFT(A3906,17)="/global/archives/",ISNUMBER(_xlfn.NUMBERVALUE(MID(A3906,18,1))),ISERROR(FIND("ckattempt",A3906)),ISERROR(FIND("preview",A3906))),"기사임","")</f>
        <v/>
      </c>
      <c r="F3906" s="81" t="str">
        <f>IF(E3906="기사임",(COUNTIF($B$2:B3906,B3906)-COUNTIFS($B$2:B3905,B3906,$E$2:E3905,"")),"")</f>
        <v/>
      </c>
      <c r="G3906" s="46" t="str">
        <f>IF(F3906=1,COUNTIF($F$1:F3906,1),"")</f>
        <v/>
      </c>
      <c r="H3906" s="46">
        <f t="shared" ref="H3906:H3969" si="188">COUNTIF($L$2:$L$4,B3906)</f>
        <v>0</v>
      </c>
      <c r="I3906" s="46" t="b">
        <f t="shared" si="186"/>
        <v>0</v>
      </c>
      <c r="J3906" s="46" t="str">
        <f>IF(I3906=FALSE,"",B3906&amp;"@"&amp;COUNTIFS($B$2:B3906,B3906,$I$2:I3906,TRUE))</f>
        <v/>
      </c>
    </row>
    <row r="3907" spans="5:10">
      <c r="E3907" s="46" t="str">
        <f t="shared" si="187"/>
        <v/>
      </c>
      <c r="F3907" s="81" t="str">
        <f>IF(E3907="기사임",(COUNTIF($B$2:B3907,B3907)-COUNTIFS($B$2:B3906,B3907,$E$2:E3906,"")),"")</f>
        <v/>
      </c>
      <c r="G3907" s="46" t="str">
        <f>IF(F3907=1,COUNTIF($F$1:F3907,1),"")</f>
        <v/>
      </c>
      <c r="H3907" s="46">
        <f t="shared" si="188"/>
        <v>0</v>
      </c>
      <c r="I3907" s="46" t="b">
        <f t="shared" si="186"/>
        <v>0</v>
      </c>
      <c r="J3907" s="46" t="str">
        <f>IF(I3907=FALSE,"",B3907&amp;"@"&amp;COUNTIFS($B$2:B3907,B3907,$I$2:I3907,TRUE))</f>
        <v/>
      </c>
    </row>
    <row r="3908" spans="5:10">
      <c r="E3908" s="46" t="str">
        <f t="shared" si="187"/>
        <v/>
      </c>
      <c r="F3908" s="81" t="str">
        <f>IF(E3908="기사임",(COUNTIF($B$2:B3908,B3908)-COUNTIFS($B$2:B3907,B3908,$E$2:E3907,"")),"")</f>
        <v/>
      </c>
      <c r="G3908" s="46" t="str">
        <f>IF(F3908=1,COUNTIF($F$1:F3908,1),"")</f>
        <v/>
      </c>
      <c r="H3908" s="46">
        <f t="shared" si="188"/>
        <v>0</v>
      </c>
      <c r="I3908" s="46" t="b">
        <f t="shared" si="186"/>
        <v>0</v>
      </c>
      <c r="J3908" s="46" t="str">
        <f>IF(I3908=FALSE,"",B3908&amp;"@"&amp;COUNTIFS($B$2:B3908,B3908,$I$2:I3908,TRUE))</f>
        <v/>
      </c>
    </row>
    <row r="3909" spans="5:10">
      <c r="E3909" s="46" t="str">
        <f t="shared" si="187"/>
        <v/>
      </c>
      <c r="F3909" s="81" t="str">
        <f>IF(E3909="기사임",(COUNTIF($B$2:B3909,B3909)-COUNTIFS($B$2:B3908,B3909,$E$2:E3908,"")),"")</f>
        <v/>
      </c>
      <c r="G3909" s="46" t="str">
        <f>IF(F3909=1,COUNTIF($F$1:F3909,1),"")</f>
        <v/>
      </c>
      <c r="H3909" s="46">
        <f t="shared" si="188"/>
        <v>0</v>
      </c>
      <c r="I3909" s="46" t="b">
        <f t="shared" si="186"/>
        <v>0</v>
      </c>
      <c r="J3909" s="46" t="str">
        <f>IF(I3909=FALSE,"",B3909&amp;"@"&amp;COUNTIFS($B$2:B3909,B3909,$I$2:I3909,TRUE))</f>
        <v/>
      </c>
    </row>
    <row r="3910" spans="5:10">
      <c r="E3910" s="46" t="str">
        <f t="shared" si="187"/>
        <v/>
      </c>
      <c r="F3910" s="81" t="str">
        <f>IF(E3910="기사임",(COUNTIF($B$2:B3910,B3910)-COUNTIFS($B$2:B3909,B3910,$E$2:E3909,"")),"")</f>
        <v/>
      </c>
      <c r="G3910" s="46" t="str">
        <f>IF(F3910=1,COUNTIF($F$1:F3910,1),"")</f>
        <v/>
      </c>
      <c r="H3910" s="46">
        <f t="shared" si="188"/>
        <v>0</v>
      </c>
      <c r="I3910" s="46" t="b">
        <f t="shared" si="186"/>
        <v>0</v>
      </c>
      <c r="J3910" s="46" t="str">
        <f>IF(I3910=FALSE,"",B3910&amp;"@"&amp;COUNTIFS($B$2:B3910,B3910,$I$2:I3910,TRUE))</f>
        <v/>
      </c>
    </row>
    <row r="3911" spans="5:10">
      <c r="E3911" s="46" t="str">
        <f t="shared" si="187"/>
        <v/>
      </c>
      <c r="F3911" s="81" t="str">
        <f>IF(E3911="기사임",(COUNTIF($B$2:B3911,B3911)-COUNTIFS($B$2:B3910,B3911,$E$2:E3910,"")),"")</f>
        <v/>
      </c>
      <c r="G3911" s="46" t="str">
        <f>IF(F3911=1,COUNTIF($F$1:F3911,1),"")</f>
        <v/>
      </c>
      <c r="H3911" s="46">
        <f t="shared" si="188"/>
        <v>0</v>
      </c>
      <c r="I3911" s="46" t="b">
        <f t="shared" ref="I3911:I3974" si="189">AND(H3911=1,F3911&gt;=1,F3911&lt;&gt;"")</f>
        <v>0</v>
      </c>
      <c r="J3911" s="46" t="str">
        <f>IF(I3911=FALSE,"",B3911&amp;"@"&amp;COUNTIFS($B$2:B3911,B3911,$I$2:I3911,TRUE))</f>
        <v/>
      </c>
    </row>
    <row r="3912" spans="5:10">
      <c r="E3912" s="46" t="str">
        <f t="shared" si="187"/>
        <v/>
      </c>
      <c r="F3912" s="81" t="str">
        <f>IF(E3912="기사임",(COUNTIF($B$2:B3912,B3912)-COUNTIFS($B$2:B3911,B3912,$E$2:E3911,"")),"")</f>
        <v/>
      </c>
      <c r="G3912" s="46" t="str">
        <f>IF(F3912=1,COUNTIF($F$1:F3912,1),"")</f>
        <v/>
      </c>
      <c r="H3912" s="46">
        <f t="shared" si="188"/>
        <v>0</v>
      </c>
      <c r="I3912" s="46" t="b">
        <f t="shared" si="189"/>
        <v>0</v>
      </c>
      <c r="J3912" s="46" t="str">
        <f>IF(I3912=FALSE,"",B3912&amp;"@"&amp;COUNTIFS($B$2:B3912,B3912,$I$2:I3912,TRUE))</f>
        <v/>
      </c>
    </row>
    <row r="3913" spans="5:10">
      <c r="E3913" s="46" t="str">
        <f t="shared" si="187"/>
        <v/>
      </c>
      <c r="F3913" s="81" t="str">
        <f>IF(E3913="기사임",(COUNTIF($B$2:B3913,B3913)-COUNTIFS($B$2:B3912,B3913,$E$2:E3912,"")),"")</f>
        <v/>
      </c>
      <c r="G3913" s="46" t="str">
        <f>IF(F3913=1,COUNTIF($F$1:F3913,1),"")</f>
        <v/>
      </c>
      <c r="H3913" s="46">
        <f t="shared" si="188"/>
        <v>0</v>
      </c>
      <c r="I3913" s="46" t="b">
        <f t="shared" si="189"/>
        <v>0</v>
      </c>
      <c r="J3913" s="46" t="str">
        <f>IF(I3913=FALSE,"",B3913&amp;"@"&amp;COUNTIFS($B$2:B3913,B3913,$I$2:I3913,TRUE))</f>
        <v/>
      </c>
    </row>
    <row r="3914" spans="5:10">
      <c r="E3914" s="46" t="str">
        <f t="shared" si="187"/>
        <v/>
      </c>
      <c r="F3914" s="81" t="str">
        <f>IF(E3914="기사임",(COUNTIF($B$2:B3914,B3914)-COUNTIFS($B$2:B3913,B3914,$E$2:E3913,"")),"")</f>
        <v/>
      </c>
      <c r="G3914" s="46" t="str">
        <f>IF(F3914=1,COUNTIF($F$1:F3914,1),"")</f>
        <v/>
      </c>
      <c r="H3914" s="46">
        <f t="shared" si="188"/>
        <v>0</v>
      </c>
      <c r="I3914" s="46" t="b">
        <f t="shared" si="189"/>
        <v>0</v>
      </c>
      <c r="J3914" s="46" t="str">
        <f>IF(I3914=FALSE,"",B3914&amp;"@"&amp;COUNTIFS($B$2:B3914,B3914,$I$2:I3914,TRUE))</f>
        <v/>
      </c>
    </row>
    <row r="3915" spans="5:10">
      <c r="E3915" s="46" t="str">
        <f t="shared" si="187"/>
        <v/>
      </c>
      <c r="F3915" s="81" t="str">
        <f>IF(E3915="기사임",(COUNTIF($B$2:B3915,B3915)-COUNTIFS($B$2:B3914,B3915,$E$2:E3914,"")),"")</f>
        <v/>
      </c>
      <c r="G3915" s="46" t="str">
        <f>IF(F3915=1,COUNTIF($F$1:F3915,1),"")</f>
        <v/>
      </c>
      <c r="H3915" s="46">
        <f t="shared" si="188"/>
        <v>0</v>
      </c>
      <c r="I3915" s="46" t="b">
        <f t="shared" si="189"/>
        <v>0</v>
      </c>
      <c r="J3915" s="46" t="str">
        <f>IF(I3915=FALSE,"",B3915&amp;"@"&amp;COUNTIFS($B$2:B3915,B3915,$I$2:I3915,TRUE))</f>
        <v/>
      </c>
    </row>
    <row r="3916" spans="5:10">
      <c r="E3916" s="46" t="str">
        <f t="shared" si="187"/>
        <v/>
      </c>
      <c r="F3916" s="81" t="str">
        <f>IF(E3916="기사임",(COUNTIF($B$2:B3916,B3916)-COUNTIFS($B$2:B3915,B3916,$E$2:E3915,"")),"")</f>
        <v/>
      </c>
      <c r="G3916" s="46" t="str">
        <f>IF(F3916=1,COUNTIF($F$1:F3916,1),"")</f>
        <v/>
      </c>
      <c r="H3916" s="46">
        <f t="shared" si="188"/>
        <v>0</v>
      </c>
      <c r="I3916" s="46" t="b">
        <f t="shared" si="189"/>
        <v>0</v>
      </c>
      <c r="J3916" s="46" t="str">
        <f>IF(I3916=FALSE,"",B3916&amp;"@"&amp;COUNTIFS($B$2:B3916,B3916,$I$2:I3916,TRUE))</f>
        <v/>
      </c>
    </row>
    <row r="3917" spans="5:10">
      <c r="E3917" s="46" t="str">
        <f t="shared" si="187"/>
        <v/>
      </c>
      <c r="F3917" s="81" t="str">
        <f>IF(E3917="기사임",(COUNTIF($B$2:B3917,B3917)-COUNTIFS($B$2:B3916,B3917,$E$2:E3916,"")),"")</f>
        <v/>
      </c>
      <c r="G3917" s="46" t="str">
        <f>IF(F3917=1,COUNTIF($F$1:F3917,1),"")</f>
        <v/>
      </c>
      <c r="H3917" s="46">
        <f t="shared" si="188"/>
        <v>0</v>
      </c>
      <c r="I3917" s="46" t="b">
        <f t="shared" si="189"/>
        <v>0</v>
      </c>
      <c r="J3917" s="46" t="str">
        <f>IF(I3917=FALSE,"",B3917&amp;"@"&amp;COUNTIFS($B$2:B3917,B3917,$I$2:I3917,TRUE))</f>
        <v/>
      </c>
    </row>
    <row r="3918" spans="5:10">
      <c r="E3918" s="46" t="str">
        <f t="shared" si="187"/>
        <v/>
      </c>
      <c r="F3918" s="81" t="str">
        <f>IF(E3918="기사임",(COUNTIF($B$2:B3918,B3918)-COUNTIFS($B$2:B3917,B3918,$E$2:E3917,"")),"")</f>
        <v/>
      </c>
      <c r="G3918" s="46" t="str">
        <f>IF(F3918=1,COUNTIF($F$1:F3918,1),"")</f>
        <v/>
      </c>
      <c r="H3918" s="46">
        <f t="shared" si="188"/>
        <v>0</v>
      </c>
      <c r="I3918" s="46" t="b">
        <f t="shared" si="189"/>
        <v>0</v>
      </c>
      <c r="J3918" s="46" t="str">
        <f>IF(I3918=FALSE,"",B3918&amp;"@"&amp;COUNTIFS($B$2:B3918,B3918,$I$2:I3918,TRUE))</f>
        <v/>
      </c>
    </row>
    <row r="3919" spans="5:10">
      <c r="E3919" s="46" t="str">
        <f t="shared" si="187"/>
        <v/>
      </c>
      <c r="F3919" s="81" t="str">
        <f>IF(E3919="기사임",(COUNTIF($B$2:B3919,B3919)-COUNTIFS($B$2:B3918,B3919,$E$2:E3918,"")),"")</f>
        <v/>
      </c>
      <c r="G3919" s="46" t="str">
        <f>IF(F3919=1,COUNTIF($F$1:F3919,1),"")</f>
        <v/>
      </c>
      <c r="H3919" s="46">
        <f t="shared" si="188"/>
        <v>0</v>
      </c>
      <c r="I3919" s="46" t="b">
        <f t="shared" si="189"/>
        <v>0</v>
      </c>
      <c r="J3919" s="46" t="str">
        <f>IF(I3919=FALSE,"",B3919&amp;"@"&amp;COUNTIFS($B$2:B3919,B3919,$I$2:I3919,TRUE))</f>
        <v/>
      </c>
    </row>
    <row r="3920" spans="5:10">
      <c r="E3920" s="46" t="str">
        <f t="shared" si="187"/>
        <v/>
      </c>
      <c r="F3920" s="81" t="str">
        <f>IF(E3920="기사임",(COUNTIF($B$2:B3920,B3920)-COUNTIFS($B$2:B3919,B3920,$E$2:E3919,"")),"")</f>
        <v/>
      </c>
      <c r="G3920" s="46" t="str">
        <f>IF(F3920=1,COUNTIF($F$1:F3920,1),"")</f>
        <v/>
      </c>
      <c r="H3920" s="46">
        <f t="shared" si="188"/>
        <v>0</v>
      </c>
      <c r="I3920" s="46" t="b">
        <f t="shared" si="189"/>
        <v>0</v>
      </c>
      <c r="J3920" s="46" t="str">
        <f>IF(I3920=FALSE,"",B3920&amp;"@"&amp;COUNTIFS($B$2:B3920,B3920,$I$2:I3920,TRUE))</f>
        <v/>
      </c>
    </row>
    <row r="3921" spans="5:10">
      <c r="E3921" s="46" t="str">
        <f t="shared" si="187"/>
        <v/>
      </c>
      <c r="F3921" s="81" t="str">
        <f>IF(E3921="기사임",(COUNTIF($B$2:B3921,B3921)-COUNTIFS($B$2:B3920,B3921,$E$2:E3920,"")),"")</f>
        <v/>
      </c>
      <c r="G3921" s="46" t="str">
        <f>IF(F3921=1,COUNTIF($F$1:F3921,1),"")</f>
        <v/>
      </c>
      <c r="H3921" s="46">
        <f t="shared" si="188"/>
        <v>0</v>
      </c>
      <c r="I3921" s="46" t="b">
        <f t="shared" si="189"/>
        <v>0</v>
      </c>
      <c r="J3921" s="46" t="str">
        <f>IF(I3921=FALSE,"",B3921&amp;"@"&amp;COUNTIFS($B$2:B3921,B3921,$I$2:I3921,TRUE))</f>
        <v/>
      </c>
    </row>
    <row r="3922" spans="5:10">
      <c r="E3922" s="46" t="str">
        <f t="shared" si="187"/>
        <v/>
      </c>
      <c r="F3922" s="81" t="str">
        <f>IF(E3922="기사임",(COUNTIF($B$2:B3922,B3922)-COUNTIFS($B$2:B3921,B3922,$E$2:E3921,"")),"")</f>
        <v/>
      </c>
      <c r="G3922" s="46" t="str">
        <f>IF(F3922=1,COUNTIF($F$1:F3922,1),"")</f>
        <v/>
      </c>
      <c r="H3922" s="46">
        <f t="shared" si="188"/>
        <v>0</v>
      </c>
      <c r="I3922" s="46" t="b">
        <f t="shared" si="189"/>
        <v>0</v>
      </c>
      <c r="J3922" s="46" t="str">
        <f>IF(I3922=FALSE,"",B3922&amp;"@"&amp;COUNTIFS($B$2:B3922,B3922,$I$2:I3922,TRUE))</f>
        <v/>
      </c>
    </row>
    <row r="3923" spans="5:10">
      <c r="E3923" s="46" t="str">
        <f t="shared" si="187"/>
        <v/>
      </c>
      <c r="F3923" s="81" t="str">
        <f>IF(E3923="기사임",(COUNTIF($B$2:B3923,B3923)-COUNTIFS($B$2:B3922,B3923,$E$2:E3922,"")),"")</f>
        <v/>
      </c>
      <c r="G3923" s="46" t="str">
        <f>IF(F3923=1,COUNTIF($F$1:F3923,1),"")</f>
        <v/>
      </c>
      <c r="H3923" s="46">
        <f t="shared" si="188"/>
        <v>0</v>
      </c>
      <c r="I3923" s="46" t="b">
        <f t="shared" si="189"/>
        <v>0</v>
      </c>
      <c r="J3923" s="46" t="str">
        <f>IF(I3923=FALSE,"",B3923&amp;"@"&amp;COUNTIFS($B$2:B3923,B3923,$I$2:I3923,TRUE))</f>
        <v/>
      </c>
    </row>
    <row r="3924" spans="5:10">
      <c r="E3924" s="46" t="str">
        <f t="shared" si="187"/>
        <v/>
      </c>
      <c r="F3924" s="81" t="str">
        <f>IF(E3924="기사임",(COUNTIF($B$2:B3924,B3924)-COUNTIFS($B$2:B3923,B3924,$E$2:E3923,"")),"")</f>
        <v/>
      </c>
      <c r="G3924" s="46" t="str">
        <f>IF(F3924=1,COUNTIF($F$1:F3924,1),"")</f>
        <v/>
      </c>
      <c r="H3924" s="46">
        <f t="shared" si="188"/>
        <v>0</v>
      </c>
      <c r="I3924" s="46" t="b">
        <f t="shared" si="189"/>
        <v>0</v>
      </c>
      <c r="J3924" s="46" t="str">
        <f>IF(I3924=FALSE,"",B3924&amp;"@"&amp;COUNTIFS($B$2:B3924,B3924,$I$2:I3924,TRUE))</f>
        <v/>
      </c>
    </row>
    <row r="3925" spans="5:10">
      <c r="E3925" s="46" t="str">
        <f t="shared" si="187"/>
        <v/>
      </c>
      <c r="F3925" s="81" t="str">
        <f>IF(E3925="기사임",(COUNTIF($B$2:B3925,B3925)-COUNTIFS($B$2:B3924,B3925,$E$2:E3924,"")),"")</f>
        <v/>
      </c>
      <c r="G3925" s="46" t="str">
        <f>IF(F3925=1,COUNTIF($F$1:F3925,1),"")</f>
        <v/>
      </c>
      <c r="H3925" s="46">
        <f t="shared" si="188"/>
        <v>0</v>
      </c>
      <c r="I3925" s="46" t="b">
        <f t="shared" si="189"/>
        <v>0</v>
      </c>
      <c r="J3925" s="46" t="str">
        <f>IF(I3925=FALSE,"",B3925&amp;"@"&amp;COUNTIFS($B$2:B3925,B3925,$I$2:I3925,TRUE))</f>
        <v/>
      </c>
    </row>
    <row r="3926" spans="5:10">
      <c r="E3926" s="46" t="str">
        <f t="shared" si="187"/>
        <v/>
      </c>
      <c r="F3926" s="81" t="str">
        <f>IF(E3926="기사임",(COUNTIF($B$2:B3926,B3926)-COUNTIFS($B$2:B3925,B3926,$E$2:E3925,"")),"")</f>
        <v/>
      </c>
      <c r="G3926" s="46" t="str">
        <f>IF(F3926=1,COUNTIF($F$1:F3926,1),"")</f>
        <v/>
      </c>
      <c r="H3926" s="46">
        <f t="shared" si="188"/>
        <v>0</v>
      </c>
      <c r="I3926" s="46" t="b">
        <f t="shared" si="189"/>
        <v>0</v>
      </c>
      <c r="J3926" s="46" t="str">
        <f>IF(I3926=FALSE,"",B3926&amp;"@"&amp;COUNTIFS($B$2:B3926,B3926,$I$2:I3926,TRUE))</f>
        <v/>
      </c>
    </row>
    <row r="3927" spans="5:10">
      <c r="E3927" s="46" t="str">
        <f t="shared" si="187"/>
        <v/>
      </c>
      <c r="F3927" s="81" t="str">
        <f>IF(E3927="기사임",(COUNTIF($B$2:B3927,B3927)-COUNTIFS($B$2:B3926,B3927,$E$2:E3926,"")),"")</f>
        <v/>
      </c>
      <c r="G3927" s="46" t="str">
        <f>IF(F3927=1,COUNTIF($F$1:F3927,1),"")</f>
        <v/>
      </c>
      <c r="H3927" s="46">
        <f t="shared" si="188"/>
        <v>0</v>
      </c>
      <c r="I3927" s="46" t="b">
        <f t="shared" si="189"/>
        <v>0</v>
      </c>
      <c r="J3927" s="46" t="str">
        <f>IF(I3927=FALSE,"",B3927&amp;"@"&amp;COUNTIFS($B$2:B3927,B3927,$I$2:I3927,TRUE))</f>
        <v/>
      </c>
    </row>
    <row r="3928" spans="5:10">
      <c r="E3928" s="46" t="str">
        <f t="shared" si="187"/>
        <v/>
      </c>
      <c r="F3928" s="81" t="str">
        <f>IF(E3928="기사임",(COUNTIF($B$2:B3928,B3928)-COUNTIFS($B$2:B3927,B3928,$E$2:E3927,"")),"")</f>
        <v/>
      </c>
      <c r="G3928" s="46" t="str">
        <f>IF(F3928=1,COUNTIF($F$1:F3928,1),"")</f>
        <v/>
      </c>
      <c r="H3928" s="46">
        <f t="shared" si="188"/>
        <v>0</v>
      </c>
      <c r="I3928" s="46" t="b">
        <f t="shared" si="189"/>
        <v>0</v>
      </c>
      <c r="J3928" s="46" t="str">
        <f>IF(I3928=FALSE,"",B3928&amp;"@"&amp;COUNTIFS($B$2:B3928,B3928,$I$2:I3928,TRUE))</f>
        <v/>
      </c>
    </row>
    <row r="3929" spans="5:10">
      <c r="E3929" s="46" t="str">
        <f t="shared" si="187"/>
        <v/>
      </c>
      <c r="F3929" s="81" t="str">
        <f>IF(E3929="기사임",(COUNTIF($B$2:B3929,B3929)-COUNTIFS($B$2:B3928,B3929,$E$2:E3928,"")),"")</f>
        <v/>
      </c>
      <c r="G3929" s="46" t="str">
        <f>IF(F3929=1,COUNTIF($F$1:F3929,1),"")</f>
        <v/>
      </c>
      <c r="H3929" s="46">
        <f t="shared" si="188"/>
        <v>0</v>
      </c>
      <c r="I3929" s="46" t="b">
        <f t="shared" si="189"/>
        <v>0</v>
      </c>
      <c r="J3929" s="46" t="str">
        <f>IF(I3929=FALSE,"",B3929&amp;"@"&amp;COUNTIFS($B$2:B3929,B3929,$I$2:I3929,TRUE))</f>
        <v/>
      </c>
    </row>
    <row r="3930" spans="5:10">
      <c r="E3930" s="46" t="str">
        <f t="shared" si="187"/>
        <v/>
      </c>
      <c r="F3930" s="81" t="str">
        <f>IF(E3930="기사임",(COUNTIF($B$2:B3930,B3930)-COUNTIFS($B$2:B3929,B3930,$E$2:E3929,"")),"")</f>
        <v/>
      </c>
      <c r="G3930" s="46" t="str">
        <f>IF(F3930=1,COUNTIF($F$1:F3930,1),"")</f>
        <v/>
      </c>
      <c r="H3930" s="46">
        <f t="shared" si="188"/>
        <v>0</v>
      </c>
      <c r="I3930" s="46" t="b">
        <f t="shared" si="189"/>
        <v>0</v>
      </c>
      <c r="J3930" s="46" t="str">
        <f>IF(I3930=FALSE,"",B3930&amp;"@"&amp;COUNTIFS($B$2:B3930,B3930,$I$2:I3930,TRUE))</f>
        <v/>
      </c>
    </row>
    <row r="3931" spans="5:10">
      <c r="E3931" s="46" t="str">
        <f t="shared" si="187"/>
        <v/>
      </c>
      <c r="F3931" s="81" t="str">
        <f>IF(E3931="기사임",(COUNTIF($B$2:B3931,B3931)-COUNTIFS($B$2:B3930,B3931,$E$2:E3930,"")),"")</f>
        <v/>
      </c>
      <c r="G3931" s="46" t="str">
        <f>IF(F3931=1,COUNTIF($F$1:F3931,1),"")</f>
        <v/>
      </c>
      <c r="H3931" s="46">
        <f t="shared" si="188"/>
        <v>0</v>
      </c>
      <c r="I3931" s="46" t="b">
        <f t="shared" si="189"/>
        <v>0</v>
      </c>
      <c r="J3931" s="46" t="str">
        <f>IF(I3931=FALSE,"",B3931&amp;"@"&amp;COUNTIFS($B$2:B3931,B3931,$I$2:I3931,TRUE))</f>
        <v/>
      </c>
    </row>
    <row r="3932" spans="5:10">
      <c r="E3932" s="46" t="str">
        <f t="shared" si="187"/>
        <v/>
      </c>
      <c r="F3932" s="81" t="str">
        <f>IF(E3932="기사임",(COUNTIF($B$2:B3932,B3932)-COUNTIFS($B$2:B3931,B3932,$E$2:E3931,"")),"")</f>
        <v/>
      </c>
      <c r="G3932" s="46" t="str">
        <f>IF(F3932=1,COUNTIF($F$1:F3932,1),"")</f>
        <v/>
      </c>
      <c r="H3932" s="46">
        <f t="shared" si="188"/>
        <v>0</v>
      </c>
      <c r="I3932" s="46" t="b">
        <f t="shared" si="189"/>
        <v>0</v>
      </c>
      <c r="J3932" s="46" t="str">
        <f>IF(I3932=FALSE,"",B3932&amp;"@"&amp;COUNTIFS($B$2:B3932,B3932,$I$2:I3932,TRUE))</f>
        <v/>
      </c>
    </row>
    <row r="3933" spans="5:10">
      <c r="E3933" s="46" t="str">
        <f t="shared" si="187"/>
        <v/>
      </c>
      <c r="F3933" s="81" t="str">
        <f>IF(E3933="기사임",(COUNTIF($B$2:B3933,B3933)-COUNTIFS($B$2:B3932,B3933,$E$2:E3932,"")),"")</f>
        <v/>
      </c>
      <c r="G3933" s="46" t="str">
        <f>IF(F3933=1,COUNTIF($F$1:F3933,1),"")</f>
        <v/>
      </c>
      <c r="H3933" s="46">
        <f t="shared" si="188"/>
        <v>0</v>
      </c>
      <c r="I3933" s="46" t="b">
        <f t="shared" si="189"/>
        <v>0</v>
      </c>
      <c r="J3933" s="46" t="str">
        <f>IF(I3933=FALSE,"",B3933&amp;"@"&amp;COUNTIFS($B$2:B3933,B3933,$I$2:I3933,TRUE))</f>
        <v/>
      </c>
    </row>
    <row r="3934" spans="5:10">
      <c r="E3934" s="46" t="str">
        <f t="shared" si="187"/>
        <v/>
      </c>
      <c r="F3934" s="81" t="str">
        <f>IF(E3934="기사임",(COUNTIF($B$2:B3934,B3934)-COUNTIFS($B$2:B3933,B3934,$E$2:E3933,"")),"")</f>
        <v/>
      </c>
      <c r="G3934" s="46" t="str">
        <f>IF(F3934=1,COUNTIF($F$1:F3934,1),"")</f>
        <v/>
      </c>
      <c r="H3934" s="46">
        <f t="shared" si="188"/>
        <v>0</v>
      </c>
      <c r="I3934" s="46" t="b">
        <f t="shared" si="189"/>
        <v>0</v>
      </c>
      <c r="J3934" s="46" t="str">
        <f>IF(I3934=FALSE,"",B3934&amp;"@"&amp;COUNTIFS($B$2:B3934,B3934,$I$2:I3934,TRUE))</f>
        <v/>
      </c>
    </row>
    <row r="3935" spans="5:10">
      <c r="E3935" s="46" t="str">
        <f t="shared" si="187"/>
        <v/>
      </c>
      <c r="F3935" s="81" t="str">
        <f>IF(E3935="기사임",(COUNTIF($B$2:B3935,B3935)-COUNTIFS($B$2:B3934,B3935,$E$2:E3934,"")),"")</f>
        <v/>
      </c>
      <c r="G3935" s="46" t="str">
        <f>IF(F3935=1,COUNTIF($F$1:F3935,1),"")</f>
        <v/>
      </c>
      <c r="H3935" s="46">
        <f t="shared" si="188"/>
        <v>0</v>
      </c>
      <c r="I3935" s="46" t="b">
        <f t="shared" si="189"/>
        <v>0</v>
      </c>
      <c r="J3935" s="46" t="str">
        <f>IF(I3935=FALSE,"",B3935&amp;"@"&amp;COUNTIFS($B$2:B3935,B3935,$I$2:I3935,TRUE))</f>
        <v/>
      </c>
    </row>
    <row r="3936" spans="5:10">
      <c r="E3936" s="46" t="str">
        <f t="shared" si="187"/>
        <v/>
      </c>
      <c r="F3936" s="81" t="str">
        <f>IF(E3936="기사임",(COUNTIF($B$2:B3936,B3936)-COUNTIFS($B$2:B3935,B3936,$E$2:E3935,"")),"")</f>
        <v/>
      </c>
      <c r="G3936" s="46" t="str">
        <f>IF(F3936=1,COUNTIF($F$1:F3936,1),"")</f>
        <v/>
      </c>
      <c r="H3936" s="46">
        <f t="shared" si="188"/>
        <v>0</v>
      </c>
      <c r="I3936" s="46" t="b">
        <f t="shared" si="189"/>
        <v>0</v>
      </c>
      <c r="J3936" s="46" t="str">
        <f>IF(I3936=FALSE,"",B3936&amp;"@"&amp;COUNTIFS($B$2:B3936,B3936,$I$2:I3936,TRUE))</f>
        <v/>
      </c>
    </row>
    <row r="3937" spans="5:10">
      <c r="E3937" s="46" t="str">
        <f t="shared" si="187"/>
        <v/>
      </c>
      <c r="F3937" s="81" t="str">
        <f>IF(E3937="기사임",(COUNTIF($B$2:B3937,B3937)-COUNTIFS($B$2:B3936,B3937,$E$2:E3936,"")),"")</f>
        <v/>
      </c>
      <c r="G3937" s="46" t="str">
        <f>IF(F3937=1,COUNTIF($F$1:F3937,1),"")</f>
        <v/>
      </c>
      <c r="H3937" s="46">
        <f t="shared" si="188"/>
        <v>0</v>
      </c>
      <c r="I3937" s="46" t="b">
        <f t="shared" si="189"/>
        <v>0</v>
      </c>
      <c r="J3937" s="46" t="str">
        <f>IF(I3937=FALSE,"",B3937&amp;"@"&amp;COUNTIFS($B$2:B3937,B3937,$I$2:I3937,TRUE))</f>
        <v/>
      </c>
    </row>
    <row r="3938" spans="5:10">
      <c r="E3938" s="46" t="str">
        <f t="shared" si="187"/>
        <v/>
      </c>
      <c r="F3938" s="81" t="str">
        <f>IF(E3938="기사임",(COUNTIF($B$2:B3938,B3938)-COUNTIFS($B$2:B3937,B3938,$E$2:E3937,"")),"")</f>
        <v/>
      </c>
      <c r="G3938" s="46" t="str">
        <f>IF(F3938=1,COUNTIF($F$1:F3938,1),"")</f>
        <v/>
      </c>
      <c r="H3938" s="46">
        <f t="shared" si="188"/>
        <v>0</v>
      </c>
      <c r="I3938" s="46" t="b">
        <f t="shared" si="189"/>
        <v>0</v>
      </c>
      <c r="J3938" s="46" t="str">
        <f>IF(I3938=FALSE,"",B3938&amp;"@"&amp;COUNTIFS($B$2:B3938,B3938,$I$2:I3938,TRUE))</f>
        <v/>
      </c>
    </row>
    <row r="3939" spans="5:10">
      <c r="E3939" s="46" t="str">
        <f t="shared" si="187"/>
        <v/>
      </c>
      <c r="F3939" s="81" t="str">
        <f>IF(E3939="기사임",(COUNTIF($B$2:B3939,B3939)-COUNTIFS($B$2:B3938,B3939,$E$2:E3938,"")),"")</f>
        <v/>
      </c>
      <c r="G3939" s="46" t="str">
        <f>IF(F3939=1,COUNTIF($F$1:F3939,1),"")</f>
        <v/>
      </c>
      <c r="H3939" s="46">
        <f t="shared" si="188"/>
        <v>0</v>
      </c>
      <c r="I3939" s="46" t="b">
        <f t="shared" si="189"/>
        <v>0</v>
      </c>
      <c r="J3939" s="46" t="str">
        <f>IF(I3939=FALSE,"",B3939&amp;"@"&amp;COUNTIFS($B$2:B3939,B3939,$I$2:I3939,TRUE))</f>
        <v/>
      </c>
    </row>
    <row r="3940" spans="5:10">
      <c r="E3940" s="46" t="str">
        <f t="shared" si="187"/>
        <v/>
      </c>
      <c r="F3940" s="81" t="str">
        <f>IF(E3940="기사임",(COUNTIF($B$2:B3940,B3940)-COUNTIFS($B$2:B3939,B3940,$E$2:E3939,"")),"")</f>
        <v/>
      </c>
      <c r="G3940" s="46" t="str">
        <f>IF(F3940=1,COUNTIF($F$1:F3940,1),"")</f>
        <v/>
      </c>
      <c r="H3940" s="46">
        <f t="shared" si="188"/>
        <v>0</v>
      </c>
      <c r="I3940" s="46" t="b">
        <f t="shared" si="189"/>
        <v>0</v>
      </c>
      <c r="J3940" s="46" t="str">
        <f>IF(I3940=FALSE,"",B3940&amp;"@"&amp;COUNTIFS($B$2:B3940,B3940,$I$2:I3940,TRUE))</f>
        <v/>
      </c>
    </row>
    <row r="3941" spans="5:10">
      <c r="E3941" s="46" t="str">
        <f t="shared" si="187"/>
        <v/>
      </c>
      <c r="F3941" s="81" t="str">
        <f>IF(E3941="기사임",(COUNTIF($B$2:B3941,B3941)-COUNTIFS($B$2:B3940,B3941,$E$2:E3940,"")),"")</f>
        <v/>
      </c>
      <c r="G3941" s="46" t="str">
        <f>IF(F3941=1,COUNTIF($F$1:F3941,1),"")</f>
        <v/>
      </c>
      <c r="H3941" s="46">
        <f t="shared" si="188"/>
        <v>0</v>
      </c>
      <c r="I3941" s="46" t="b">
        <f t="shared" si="189"/>
        <v>0</v>
      </c>
      <c r="J3941" s="46" t="str">
        <f>IF(I3941=FALSE,"",B3941&amp;"@"&amp;COUNTIFS($B$2:B3941,B3941,$I$2:I3941,TRUE))</f>
        <v/>
      </c>
    </row>
    <row r="3942" spans="5:10">
      <c r="E3942" s="46" t="str">
        <f t="shared" si="187"/>
        <v/>
      </c>
      <c r="F3942" s="81" t="str">
        <f>IF(E3942="기사임",(COUNTIF($B$2:B3942,B3942)-COUNTIFS($B$2:B3941,B3942,$E$2:E3941,"")),"")</f>
        <v/>
      </c>
      <c r="G3942" s="46" t="str">
        <f>IF(F3942=1,COUNTIF($F$1:F3942,1),"")</f>
        <v/>
      </c>
      <c r="H3942" s="46">
        <f t="shared" si="188"/>
        <v>0</v>
      </c>
      <c r="I3942" s="46" t="b">
        <f t="shared" si="189"/>
        <v>0</v>
      </c>
      <c r="J3942" s="46" t="str">
        <f>IF(I3942=FALSE,"",B3942&amp;"@"&amp;COUNTIFS($B$2:B3942,B3942,$I$2:I3942,TRUE))</f>
        <v/>
      </c>
    </row>
    <row r="3943" spans="5:10">
      <c r="E3943" s="46" t="str">
        <f t="shared" si="187"/>
        <v/>
      </c>
      <c r="F3943" s="81" t="str">
        <f>IF(E3943="기사임",(COUNTIF($B$2:B3943,B3943)-COUNTIFS($B$2:B3942,B3943,$E$2:E3942,"")),"")</f>
        <v/>
      </c>
      <c r="G3943" s="46" t="str">
        <f>IF(F3943=1,COUNTIF($F$1:F3943,1),"")</f>
        <v/>
      </c>
      <c r="H3943" s="46">
        <f t="shared" si="188"/>
        <v>0</v>
      </c>
      <c r="I3943" s="46" t="b">
        <f t="shared" si="189"/>
        <v>0</v>
      </c>
      <c r="J3943" s="46" t="str">
        <f>IF(I3943=FALSE,"",B3943&amp;"@"&amp;COUNTIFS($B$2:B3943,B3943,$I$2:I3943,TRUE))</f>
        <v/>
      </c>
    </row>
    <row r="3944" spans="5:10">
      <c r="E3944" s="46" t="str">
        <f t="shared" si="187"/>
        <v/>
      </c>
      <c r="F3944" s="81" t="str">
        <f>IF(E3944="기사임",(COUNTIF($B$2:B3944,B3944)-COUNTIFS($B$2:B3943,B3944,$E$2:E3943,"")),"")</f>
        <v/>
      </c>
      <c r="G3944" s="46" t="str">
        <f>IF(F3944=1,COUNTIF($F$1:F3944,1),"")</f>
        <v/>
      </c>
      <c r="H3944" s="46">
        <f t="shared" si="188"/>
        <v>0</v>
      </c>
      <c r="I3944" s="46" t="b">
        <f t="shared" si="189"/>
        <v>0</v>
      </c>
      <c r="J3944" s="46" t="str">
        <f>IF(I3944=FALSE,"",B3944&amp;"@"&amp;COUNTIFS($B$2:B3944,B3944,$I$2:I3944,TRUE))</f>
        <v/>
      </c>
    </row>
    <row r="3945" spans="5:10">
      <c r="E3945" s="46" t="str">
        <f t="shared" si="187"/>
        <v/>
      </c>
      <c r="F3945" s="81" t="str">
        <f>IF(E3945="기사임",(COUNTIF($B$2:B3945,B3945)-COUNTIFS($B$2:B3944,B3945,$E$2:E3944,"")),"")</f>
        <v/>
      </c>
      <c r="G3945" s="46" t="str">
        <f>IF(F3945=1,COUNTIF($F$1:F3945,1),"")</f>
        <v/>
      </c>
      <c r="H3945" s="46">
        <f t="shared" si="188"/>
        <v>0</v>
      </c>
      <c r="I3945" s="46" t="b">
        <f t="shared" si="189"/>
        <v>0</v>
      </c>
      <c r="J3945" s="46" t="str">
        <f>IF(I3945=FALSE,"",B3945&amp;"@"&amp;COUNTIFS($B$2:B3945,B3945,$I$2:I3945,TRUE))</f>
        <v/>
      </c>
    </row>
    <row r="3946" spans="5:10">
      <c r="E3946" s="46" t="str">
        <f t="shared" si="187"/>
        <v/>
      </c>
      <c r="F3946" s="81" t="str">
        <f>IF(E3946="기사임",(COUNTIF($B$2:B3946,B3946)-COUNTIFS($B$2:B3945,B3946,$E$2:E3945,"")),"")</f>
        <v/>
      </c>
      <c r="G3946" s="46" t="str">
        <f>IF(F3946=1,COUNTIF($F$1:F3946,1),"")</f>
        <v/>
      </c>
      <c r="H3946" s="46">
        <f t="shared" si="188"/>
        <v>0</v>
      </c>
      <c r="I3946" s="46" t="b">
        <f t="shared" si="189"/>
        <v>0</v>
      </c>
      <c r="J3946" s="46" t="str">
        <f>IF(I3946=FALSE,"",B3946&amp;"@"&amp;COUNTIFS($B$2:B3946,B3946,$I$2:I3946,TRUE))</f>
        <v/>
      </c>
    </row>
    <row r="3947" spans="5:10">
      <c r="E3947" s="46" t="str">
        <f t="shared" si="187"/>
        <v/>
      </c>
      <c r="F3947" s="81" t="str">
        <f>IF(E3947="기사임",(COUNTIF($B$2:B3947,B3947)-COUNTIFS($B$2:B3946,B3947,$E$2:E3946,"")),"")</f>
        <v/>
      </c>
      <c r="G3947" s="46" t="str">
        <f>IF(F3947=1,COUNTIF($F$1:F3947,1),"")</f>
        <v/>
      </c>
      <c r="H3947" s="46">
        <f t="shared" si="188"/>
        <v>0</v>
      </c>
      <c r="I3947" s="46" t="b">
        <f t="shared" si="189"/>
        <v>0</v>
      </c>
      <c r="J3947" s="46" t="str">
        <f>IF(I3947=FALSE,"",B3947&amp;"@"&amp;COUNTIFS($B$2:B3947,B3947,$I$2:I3947,TRUE))</f>
        <v/>
      </c>
    </row>
    <row r="3948" spans="5:10">
      <c r="E3948" s="46" t="str">
        <f t="shared" si="187"/>
        <v/>
      </c>
      <c r="F3948" s="81" t="str">
        <f>IF(E3948="기사임",(COUNTIF($B$2:B3948,B3948)-COUNTIFS($B$2:B3947,B3948,$E$2:E3947,"")),"")</f>
        <v/>
      </c>
      <c r="G3948" s="46" t="str">
        <f>IF(F3948=1,COUNTIF($F$1:F3948,1),"")</f>
        <v/>
      </c>
      <c r="H3948" s="46">
        <f t="shared" si="188"/>
        <v>0</v>
      </c>
      <c r="I3948" s="46" t="b">
        <f t="shared" si="189"/>
        <v>0</v>
      </c>
      <c r="J3948" s="46" t="str">
        <f>IF(I3948=FALSE,"",B3948&amp;"@"&amp;COUNTIFS($B$2:B3948,B3948,$I$2:I3948,TRUE))</f>
        <v/>
      </c>
    </row>
    <row r="3949" spans="5:10">
      <c r="E3949" s="46" t="str">
        <f t="shared" si="187"/>
        <v/>
      </c>
      <c r="F3949" s="81" t="str">
        <f>IF(E3949="기사임",(COUNTIF($B$2:B3949,B3949)-COUNTIFS($B$2:B3948,B3949,$E$2:E3948,"")),"")</f>
        <v/>
      </c>
      <c r="G3949" s="46" t="str">
        <f>IF(F3949=1,COUNTIF($F$1:F3949,1),"")</f>
        <v/>
      </c>
      <c r="H3949" s="46">
        <f t="shared" si="188"/>
        <v>0</v>
      </c>
      <c r="I3949" s="46" t="b">
        <f t="shared" si="189"/>
        <v>0</v>
      </c>
      <c r="J3949" s="46" t="str">
        <f>IF(I3949=FALSE,"",B3949&amp;"@"&amp;COUNTIFS($B$2:B3949,B3949,$I$2:I3949,TRUE))</f>
        <v/>
      </c>
    </row>
    <row r="3950" spans="5:10">
      <c r="E3950" s="46" t="str">
        <f t="shared" si="187"/>
        <v/>
      </c>
      <c r="F3950" s="81" t="str">
        <f>IF(E3950="기사임",(COUNTIF($B$2:B3950,B3950)-COUNTIFS($B$2:B3949,B3950,$E$2:E3949,"")),"")</f>
        <v/>
      </c>
      <c r="G3950" s="46" t="str">
        <f>IF(F3950=1,COUNTIF($F$1:F3950,1),"")</f>
        <v/>
      </c>
      <c r="H3950" s="46">
        <f t="shared" si="188"/>
        <v>0</v>
      </c>
      <c r="I3950" s="46" t="b">
        <f t="shared" si="189"/>
        <v>0</v>
      </c>
      <c r="J3950" s="46" t="str">
        <f>IF(I3950=FALSE,"",B3950&amp;"@"&amp;COUNTIFS($B$2:B3950,B3950,$I$2:I3950,TRUE))</f>
        <v/>
      </c>
    </row>
    <row r="3951" spans="5:10">
      <c r="E3951" s="46" t="str">
        <f t="shared" si="187"/>
        <v/>
      </c>
      <c r="F3951" s="81" t="str">
        <f>IF(E3951="기사임",(COUNTIF($B$2:B3951,B3951)-COUNTIFS($B$2:B3950,B3951,$E$2:E3950,"")),"")</f>
        <v/>
      </c>
      <c r="G3951" s="46" t="str">
        <f>IF(F3951=1,COUNTIF($F$1:F3951,1),"")</f>
        <v/>
      </c>
      <c r="H3951" s="46">
        <f t="shared" si="188"/>
        <v>0</v>
      </c>
      <c r="I3951" s="46" t="b">
        <f t="shared" si="189"/>
        <v>0</v>
      </c>
      <c r="J3951" s="46" t="str">
        <f>IF(I3951=FALSE,"",B3951&amp;"@"&amp;COUNTIFS($B$2:B3951,B3951,$I$2:I3951,TRUE))</f>
        <v/>
      </c>
    </row>
    <row r="3952" spans="5:10">
      <c r="E3952" s="46" t="str">
        <f t="shared" si="187"/>
        <v/>
      </c>
      <c r="F3952" s="81" t="str">
        <f>IF(E3952="기사임",(COUNTIF($B$2:B3952,B3952)-COUNTIFS($B$2:B3951,B3952,$E$2:E3951,"")),"")</f>
        <v/>
      </c>
      <c r="G3952" s="46" t="str">
        <f>IF(F3952=1,COUNTIF($F$1:F3952,1),"")</f>
        <v/>
      </c>
      <c r="H3952" s="46">
        <f t="shared" si="188"/>
        <v>0</v>
      </c>
      <c r="I3952" s="46" t="b">
        <f t="shared" si="189"/>
        <v>0</v>
      </c>
      <c r="J3952" s="46" t="str">
        <f>IF(I3952=FALSE,"",B3952&amp;"@"&amp;COUNTIFS($B$2:B3952,B3952,$I$2:I3952,TRUE))</f>
        <v/>
      </c>
    </row>
    <row r="3953" spans="5:10">
      <c r="E3953" s="46" t="str">
        <f t="shared" si="187"/>
        <v/>
      </c>
      <c r="F3953" s="81" t="str">
        <f>IF(E3953="기사임",(COUNTIF($B$2:B3953,B3953)-COUNTIFS($B$2:B3952,B3953,$E$2:E3952,"")),"")</f>
        <v/>
      </c>
      <c r="G3953" s="46" t="str">
        <f>IF(F3953=1,COUNTIF($F$1:F3953,1),"")</f>
        <v/>
      </c>
      <c r="H3953" s="46">
        <f t="shared" si="188"/>
        <v>0</v>
      </c>
      <c r="I3953" s="46" t="b">
        <f t="shared" si="189"/>
        <v>0</v>
      </c>
      <c r="J3953" s="46" t="str">
        <f>IF(I3953=FALSE,"",B3953&amp;"@"&amp;COUNTIFS($B$2:B3953,B3953,$I$2:I3953,TRUE))</f>
        <v/>
      </c>
    </row>
    <row r="3954" spans="5:10">
      <c r="E3954" s="46" t="str">
        <f t="shared" si="187"/>
        <v/>
      </c>
      <c r="F3954" s="81" t="str">
        <f>IF(E3954="기사임",(COUNTIF($B$2:B3954,B3954)-COUNTIFS($B$2:B3953,B3954,$E$2:E3953,"")),"")</f>
        <v/>
      </c>
      <c r="G3954" s="46" t="str">
        <f>IF(F3954=1,COUNTIF($F$1:F3954,1),"")</f>
        <v/>
      </c>
      <c r="H3954" s="46">
        <f t="shared" si="188"/>
        <v>0</v>
      </c>
      <c r="I3954" s="46" t="b">
        <f t="shared" si="189"/>
        <v>0</v>
      </c>
      <c r="J3954" s="46" t="str">
        <f>IF(I3954=FALSE,"",B3954&amp;"@"&amp;COUNTIFS($B$2:B3954,B3954,$I$2:I3954,TRUE))</f>
        <v/>
      </c>
    </row>
    <row r="3955" spans="5:10">
      <c r="E3955" s="46" t="str">
        <f t="shared" si="187"/>
        <v/>
      </c>
      <c r="F3955" s="81" t="str">
        <f>IF(E3955="기사임",(COUNTIF($B$2:B3955,B3955)-COUNTIFS($B$2:B3954,B3955,$E$2:E3954,"")),"")</f>
        <v/>
      </c>
      <c r="G3955" s="46" t="str">
        <f>IF(F3955=1,COUNTIF($F$1:F3955,1),"")</f>
        <v/>
      </c>
      <c r="H3955" s="46">
        <f t="shared" si="188"/>
        <v>0</v>
      </c>
      <c r="I3955" s="46" t="b">
        <f t="shared" si="189"/>
        <v>0</v>
      </c>
      <c r="J3955" s="46" t="str">
        <f>IF(I3955=FALSE,"",B3955&amp;"@"&amp;COUNTIFS($B$2:B3955,B3955,$I$2:I3955,TRUE))</f>
        <v/>
      </c>
    </row>
    <row r="3956" spans="5:10">
      <c r="E3956" s="46" t="str">
        <f t="shared" si="187"/>
        <v/>
      </c>
      <c r="F3956" s="81" t="str">
        <f>IF(E3956="기사임",(COUNTIF($B$2:B3956,B3956)-COUNTIFS($B$2:B3955,B3956,$E$2:E3955,"")),"")</f>
        <v/>
      </c>
      <c r="G3956" s="46" t="str">
        <f>IF(F3956=1,COUNTIF($F$1:F3956,1),"")</f>
        <v/>
      </c>
      <c r="H3956" s="46">
        <f t="shared" si="188"/>
        <v>0</v>
      </c>
      <c r="I3956" s="46" t="b">
        <f t="shared" si="189"/>
        <v>0</v>
      </c>
      <c r="J3956" s="46" t="str">
        <f>IF(I3956=FALSE,"",B3956&amp;"@"&amp;COUNTIFS($B$2:B3956,B3956,$I$2:I3956,TRUE))</f>
        <v/>
      </c>
    </row>
    <row r="3957" spans="5:10">
      <c r="E3957" s="46" t="str">
        <f t="shared" si="187"/>
        <v/>
      </c>
      <c r="F3957" s="81" t="str">
        <f>IF(E3957="기사임",(COUNTIF($B$2:B3957,B3957)-COUNTIFS($B$2:B3956,B3957,$E$2:E3956,"")),"")</f>
        <v/>
      </c>
      <c r="G3957" s="46" t="str">
        <f>IF(F3957=1,COUNTIF($F$1:F3957,1),"")</f>
        <v/>
      </c>
      <c r="H3957" s="46">
        <f t="shared" si="188"/>
        <v>0</v>
      </c>
      <c r="I3957" s="46" t="b">
        <f t="shared" si="189"/>
        <v>0</v>
      </c>
      <c r="J3957" s="46" t="str">
        <f>IF(I3957=FALSE,"",B3957&amp;"@"&amp;COUNTIFS($B$2:B3957,B3957,$I$2:I3957,TRUE))</f>
        <v/>
      </c>
    </row>
    <row r="3958" spans="5:10">
      <c r="E3958" s="46" t="str">
        <f t="shared" si="187"/>
        <v/>
      </c>
      <c r="F3958" s="81" t="str">
        <f>IF(E3958="기사임",(COUNTIF($B$2:B3958,B3958)-COUNTIFS($B$2:B3957,B3958,$E$2:E3957,"")),"")</f>
        <v/>
      </c>
      <c r="G3958" s="46" t="str">
        <f>IF(F3958=1,COUNTIF($F$1:F3958,1),"")</f>
        <v/>
      </c>
      <c r="H3958" s="46">
        <f t="shared" si="188"/>
        <v>0</v>
      </c>
      <c r="I3958" s="46" t="b">
        <f t="shared" si="189"/>
        <v>0</v>
      </c>
      <c r="J3958" s="46" t="str">
        <f>IF(I3958=FALSE,"",B3958&amp;"@"&amp;COUNTIFS($B$2:B3958,B3958,$I$2:I3958,TRUE))</f>
        <v/>
      </c>
    </row>
    <row r="3959" spans="5:10">
      <c r="E3959" s="46" t="str">
        <f t="shared" si="187"/>
        <v/>
      </c>
      <c r="F3959" s="81" t="str">
        <f>IF(E3959="기사임",(COUNTIF($B$2:B3959,B3959)-COUNTIFS($B$2:B3958,B3959,$E$2:E3958,"")),"")</f>
        <v/>
      </c>
      <c r="G3959" s="46" t="str">
        <f>IF(F3959=1,COUNTIF($F$1:F3959,1),"")</f>
        <v/>
      </c>
      <c r="H3959" s="46">
        <f t="shared" si="188"/>
        <v>0</v>
      </c>
      <c r="I3959" s="46" t="b">
        <f t="shared" si="189"/>
        <v>0</v>
      </c>
      <c r="J3959" s="46" t="str">
        <f>IF(I3959=FALSE,"",B3959&amp;"@"&amp;COUNTIFS($B$2:B3959,B3959,$I$2:I3959,TRUE))</f>
        <v/>
      </c>
    </row>
    <row r="3960" spans="5:10">
      <c r="E3960" s="46" t="str">
        <f t="shared" si="187"/>
        <v/>
      </c>
      <c r="F3960" s="81" t="str">
        <f>IF(E3960="기사임",(COUNTIF($B$2:B3960,B3960)-COUNTIFS($B$2:B3959,B3960,$E$2:E3959,"")),"")</f>
        <v/>
      </c>
      <c r="G3960" s="46" t="str">
        <f>IF(F3960=1,COUNTIF($F$1:F3960,1),"")</f>
        <v/>
      </c>
      <c r="H3960" s="46">
        <f t="shared" si="188"/>
        <v>0</v>
      </c>
      <c r="I3960" s="46" t="b">
        <f t="shared" si="189"/>
        <v>0</v>
      </c>
      <c r="J3960" s="46" t="str">
        <f>IF(I3960=FALSE,"",B3960&amp;"@"&amp;COUNTIFS($B$2:B3960,B3960,$I$2:I3960,TRUE))</f>
        <v/>
      </c>
    </row>
    <row r="3961" spans="5:10">
      <c r="E3961" s="46" t="str">
        <f t="shared" si="187"/>
        <v/>
      </c>
      <c r="F3961" s="81" t="str">
        <f>IF(E3961="기사임",(COUNTIF($B$2:B3961,B3961)-COUNTIFS($B$2:B3960,B3961,$E$2:E3960,"")),"")</f>
        <v/>
      </c>
      <c r="G3961" s="46" t="str">
        <f>IF(F3961=1,COUNTIF($F$1:F3961,1),"")</f>
        <v/>
      </c>
      <c r="H3961" s="46">
        <f t="shared" si="188"/>
        <v>0</v>
      </c>
      <c r="I3961" s="46" t="b">
        <f t="shared" si="189"/>
        <v>0</v>
      </c>
      <c r="J3961" s="46" t="str">
        <f>IF(I3961=FALSE,"",B3961&amp;"@"&amp;COUNTIFS($B$2:B3961,B3961,$I$2:I3961,TRUE))</f>
        <v/>
      </c>
    </row>
    <row r="3962" spans="5:10">
      <c r="E3962" s="46" t="str">
        <f t="shared" si="187"/>
        <v/>
      </c>
      <c r="F3962" s="81" t="str">
        <f>IF(E3962="기사임",(COUNTIF($B$2:B3962,B3962)-COUNTIFS($B$2:B3961,B3962,$E$2:E3961,"")),"")</f>
        <v/>
      </c>
      <c r="G3962" s="46" t="str">
        <f>IF(F3962=1,COUNTIF($F$1:F3962,1),"")</f>
        <v/>
      </c>
      <c r="H3962" s="46">
        <f t="shared" si="188"/>
        <v>0</v>
      </c>
      <c r="I3962" s="46" t="b">
        <f t="shared" si="189"/>
        <v>0</v>
      </c>
      <c r="J3962" s="46" t="str">
        <f>IF(I3962=FALSE,"",B3962&amp;"@"&amp;COUNTIFS($B$2:B3962,B3962,$I$2:I3962,TRUE))</f>
        <v/>
      </c>
    </row>
    <row r="3963" spans="5:10">
      <c r="E3963" s="46" t="str">
        <f t="shared" si="187"/>
        <v/>
      </c>
      <c r="F3963" s="81" t="str">
        <f>IF(E3963="기사임",(COUNTIF($B$2:B3963,B3963)-COUNTIFS($B$2:B3962,B3963,$E$2:E3962,"")),"")</f>
        <v/>
      </c>
      <c r="G3963" s="46" t="str">
        <f>IF(F3963=1,COUNTIF($F$1:F3963,1),"")</f>
        <v/>
      </c>
      <c r="H3963" s="46">
        <f t="shared" si="188"/>
        <v>0</v>
      </c>
      <c r="I3963" s="46" t="b">
        <f t="shared" si="189"/>
        <v>0</v>
      </c>
      <c r="J3963" s="46" t="str">
        <f>IF(I3963=FALSE,"",B3963&amp;"@"&amp;COUNTIFS($B$2:B3963,B3963,$I$2:I3963,TRUE))</f>
        <v/>
      </c>
    </row>
    <row r="3964" spans="5:10">
      <c r="E3964" s="46" t="str">
        <f t="shared" si="187"/>
        <v/>
      </c>
      <c r="F3964" s="81" t="str">
        <f>IF(E3964="기사임",(COUNTIF($B$2:B3964,B3964)-COUNTIFS($B$2:B3963,B3964,$E$2:E3963,"")),"")</f>
        <v/>
      </c>
      <c r="G3964" s="46" t="str">
        <f>IF(F3964=1,COUNTIF($F$1:F3964,1),"")</f>
        <v/>
      </c>
      <c r="H3964" s="46">
        <f t="shared" si="188"/>
        <v>0</v>
      </c>
      <c r="I3964" s="46" t="b">
        <f t="shared" si="189"/>
        <v>0</v>
      </c>
      <c r="J3964" s="46" t="str">
        <f>IF(I3964=FALSE,"",B3964&amp;"@"&amp;COUNTIFS($B$2:B3964,B3964,$I$2:I3964,TRUE))</f>
        <v/>
      </c>
    </row>
    <row r="3965" spans="5:10">
      <c r="E3965" s="46" t="str">
        <f t="shared" si="187"/>
        <v/>
      </c>
      <c r="F3965" s="81" t="str">
        <f>IF(E3965="기사임",(COUNTIF($B$2:B3965,B3965)-COUNTIFS($B$2:B3964,B3965,$E$2:E3964,"")),"")</f>
        <v/>
      </c>
      <c r="G3965" s="46" t="str">
        <f>IF(F3965=1,COUNTIF($F$1:F3965,1),"")</f>
        <v/>
      </c>
      <c r="H3965" s="46">
        <f t="shared" si="188"/>
        <v>0</v>
      </c>
      <c r="I3965" s="46" t="b">
        <f t="shared" si="189"/>
        <v>0</v>
      </c>
      <c r="J3965" s="46" t="str">
        <f>IF(I3965=FALSE,"",B3965&amp;"@"&amp;COUNTIFS($B$2:B3965,B3965,$I$2:I3965,TRUE))</f>
        <v/>
      </c>
    </row>
    <row r="3966" spans="5:10">
      <c r="E3966" s="46" t="str">
        <f t="shared" si="187"/>
        <v/>
      </c>
      <c r="F3966" s="81" t="str">
        <f>IF(E3966="기사임",(COUNTIF($B$2:B3966,B3966)-COUNTIFS($B$2:B3965,B3966,$E$2:E3965,"")),"")</f>
        <v/>
      </c>
      <c r="G3966" s="46" t="str">
        <f>IF(F3966=1,COUNTIF($F$1:F3966,1),"")</f>
        <v/>
      </c>
      <c r="H3966" s="46">
        <f t="shared" si="188"/>
        <v>0</v>
      </c>
      <c r="I3966" s="46" t="b">
        <f t="shared" si="189"/>
        <v>0</v>
      </c>
      <c r="J3966" s="46" t="str">
        <f>IF(I3966=FALSE,"",B3966&amp;"@"&amp;COUNTIFS($B$2:B3966,B3966,$I$2:I3966,TRUE))</f>
        <v/>
      </c>
    </row>
    <row r="3967" spans="5:10">
      <c r="E3967" s="46" t="str">
        <f t="shared" si="187"/>
        <v/>
      </c>
      <c r="F3967" s="81" t="str">
        <f>IF(E3967="기사임",(COUNTIF($B$2:B3967,B3967)-COUNTIFS($B$2:B3966,B3967,$E$2:E3966,"")),"")</f>
        <v/>
      </c>
      <c r="G3967" s="46" t="str">
        <f>IF(F3967=1,COUNTIF($F$1:F3967,1),"")</f>
        <v/>
      </c>
      <c r="H3967" s="46">
        <f t="shared" si="188"/>
        <v>0</v>
      </c>
      <c r="I3967" s="46" t="b">
        <f t="shared" si="189"/>
        <v>0</v>
      </c>
      <c r="J3967" s="46" t="str">
        <f>IF(I3967=FALSE,"",B3967&amp;"@"&amp;COUNTIFS($B$2:B3967,B3967,$I$2:I3967,TRUE))</f>
        <v/>
      </c>
    </row>
    <row r="3968" spans="5:10">
      <c r="E3968" s="46" t="str">
        <f t="shared" si="187"/>
        <v/>
      </c>
      <c r="F3968" s="81" t="str">
        <f>IF(E3968="기사임",(COUNTIF($B$2:B3968,B3968)-COUNTIFS($B$2:B3967,B3968,$E$2:E3967,"")),"")</f>
        <v/>
      </c>
      <c r="G3968" s="46" t="str">
        <f>IF(F3968=1,COUNTIF($F$1:F3968,1),"")</f>
        <v/>
      </c>
      <c r="H3968" s="46">
        <f t="shared" si="188"/>
        <v>0</v>
      </c>
      <c r="I3968" s="46" t="b">
        <f t="shared" si="189"/>
        <v>0</v>
      </c>
      <c r="J3968" s="46" t="str">
        <f>IF(I3968=FALSE,"",B3968&amp;"@"&amp;COUNTIFS($B$2:B3968,B3968,$I$2:I3968,TRUE))</f>
        <v/>
      </c>
    </row>
    <row r="3969" spans="5:10">
      <c r="E3969" s="46" t="str">
        <f t="shared" si="187"/>
        <v/>
      </c>
      <c r="F3969" s="81" t="str">
        <f>IF(E3969="기사임",(COUNTIF($B$2:B3969,B3969)-COUNTIFS($B$2:B3968,B3969,$E$2:E3968,"")),"")</f>
        <v/>
      </c>
      <c r="G3969" s="46" t="str">
        <f>IF(F3969=1,COUNTIF($F$1:F3969,1),"")</f>
        <v/>
      </c>
      <c r="H3969" s="46">
        <f t="shared" si="188"/>
        <v>0</v>
      </c>
      <c r="I3969" s="46" t="b">
        <f t="shared" si="189"/>
        <v>0</v>
      </c>
      <c r="J3969" s="46" t="str">
        <f>IF(I3969=FALSE,"",B3969&amp;"@"&amp;COUNTIFS($B$2:B3969,B3969,$I$2:I3969,TRUE))</f>
        <v/>
      </c>
    </row>
    <row r="3970" spans="5:10">
      <c r="E3970" s="46" t="str">
        <f t="shared" ref="E3970:E4033" si="190">IF(AND(LEFT(A3970,17)="/global/archives/",ISNUMBER(_xlfn.NUMBERVALUE(MID(A3970,18,1))),ISERROR(FIND("ckattempt",A3970)),ISERROR(FIND("preview",A3970))),"기사임","")</f>
        <v/>
      </c>
      <c r="F3970" s="81" t="str">
        <f>IF(E3970="기사임",(COUNTIF($B$2:B3970,B3970)-COUNTIFS($B$2:B3969,B3970,$E$2:E3969,"")),"")</f>
        <v/>
      </c>
      <c r="G3970" s="46" t="str">
        <f>IF(F3970=1,COUNTIF($F$1:F3970,1),"")</f>
        <v/>
      </c>
      <c r="H3970" s="46">
        <f t="shared" ref="H3970:H4033" si="191">COUNTIF($L$2:$L$4,B3970)</f>
        <v>0</v>
      </c>
      <c r="I3970" s="46" t="b">
        <f t="shared" si="189"/>
        <v>0</v>
      </c>
      <c r="J3970" s="46" t="str">
        <f>IF(I3970=FALSE,"",B3970&amp;"@"&amp;COUNTIFS($B$2:B3970,B3970,$I$2:I3970,TRUE))</f>
        <v/>
      </c>
    </row>
    <row r="3971" spans="5:10">
      <c r="E3971" s="46" t="str">
        <f t="shared" si="190"/>
        <v/>
      </c>
      <c r="F3971" s="81" t="str">
        <f>IF(E3971="기사임",(COUNTIF($B$2:B3971,B3971)-COUNTIFS($B$2:B3970,B3971,$E$2:E3970,"")),"")</f>
        <v/>
      </c>
      <c r="G3971" s="46" t="str">
        <f>IF(F3971=1,COUNTIF($F$1:F3971,1),"")</f>
        <v/>
      </c>
      <c r="H3971" s="46">
        <f t="shared" si="191"/>
        <v>0</v>
      </c>
      <c r="I3971" s="46" t="b">
        <f t="shared" si="189"/>
        <v>0</v>
      </c>
      <c r="J3971" s="46" t="str">
        <f>IF(I3971=FALSE,"",B3971&amp;"@"&amp;COUNTIFS($B$2:B3971,B3971,$I$2:I3971,TRUE))</f>
        <v/>
      </c>
    </row>
    <row r="3972" spans="5:10">
      <c r="E3972" s="46" t="str">
        <f t="shared" si="190"/>
        <v/>
      </c>
      <c r="F3972" s="81" t="str">
        <f>IF(E3972="기사임",(COUNTIF($B$2:B3972,B3972)-COUNTIFS($B$2:B3971,B3972,$E$2:E3971,"")),"")</f>
        <v/>
      </c>
      <c r="G3972" s="46" t="str">
        <f>IF(F3972=1,COUNTIF($F$1:F3972,1),"")</f>
        <v/>
      </c>
      <c r="H3972" s="46">
        <f t="shared" si="191"/>
        <v>0</v>
      </c>
      <c r="I3972" s="46" t="b">
        <f t="shared" si="189"/>
        <v>0</v>
      </c>
      <c r="J3972" s="46" t="str">
        <f>IF(I3972=FALSE,"",B3972&amp;"@"&amp;COUNTIFS($B$2:B3972,B3972,$I$2:I3972,TRUE))</f>
        <v/>
      </c>
    </row>
    <row r="3973" spans="5:10">
      <c r="E3973" s="46" t="str">
        <f t="shared" si="190"/>
        <v/>
      </c>
      <c r="F3973" s="81" t="str">
        <f>IF(E3973="기사임",(COUNTIF($B$2:B3973,B3973)-COUNTIFS($B$2:B3972,B3973,$E$2:E3972,"")),"")</f>
        <v/>
      </c>
      <c r="G3973" s="46" t="str">
        <f>IF(F3973=1,COUNTIF($F$1:F3973,1),"")</f>
        <v/>
      </c>
      <c r="H3973" s="46">
        <f t="shared" si="191"/>
        <v>0</v>
      </c>
      <c r="I3973" s="46" t="b">
        <f t="shared" si="189"/>
        <v>0</v>
      </c>
      <c r="J3973" s="46" t="str">
        <f>IF(I3973=FALSE,"",B3973&amp;"@"&amp;COUNTIFS($B$2:B3973,B3973,$I$2:I3973,TRUE))</f>
        <v/>
      </c>
    </row>
    <row r="3974" spans="5:10">
      <c r="E3974" s="46" t="str">
        <f t="shared" si="190"/>
        <v/>
      </c>
      <c r="F3974" s="81" t="str">
        <f>IF(E3974="기사임",(COUNTIF($B$2:B3974,B3974)-COUNTIFS($B$2:B3973,B3974,$E$2:E3973,"")),"")</f>
        <v/>
      </c>
      <c r="G3974" s="46" t="str">
        <f>IF(F3974=1,COUNTIF($F$1:F3974,1),"")</f>
        <v/>
      </c>
      <c r="H3974" s="46">
        <f t="shared" si="191"/>
        <v>0</v>
      </c>
      <c r="I3974" s="46" t="b">
        <f t="shared" si="189"/>
        <v>0</v>
      </c>
      <c r="J3974" s="46" t="str">
        <f>IF(I3974=FALSE,"",B3974&amp;"@"&amp;COUNTIFS($B$2:B3974,B3974,$I$2:I3974,TRUE))</f>
        <v/>
      </c>
    </row>
    <row r="3975" spans="5:10">
      <c r="E3975" s="46" t="str">
        <f t="shared" si="190"/>
        <v/>
      </c>
      <c r="F3975" s="81" t="str">
        <f>IF(E3975="기사임",(COUNTIF($B$2:B3975,B3975)-COUNTIFS($B$2:B3974,B3975,$E$2:E3974,"")),"")</f>
        <v/>
      </c>
      <c r="G3975" s="46" t="str">
        <f>IF(F3975=1,COUNTIF($F$1:F3975,1),"")</f>
        <v/>
      </c>
      <c r="H3975" s="46">
        <f t="shared" si="191"/>
        <v>0</v>
      </c>
      <c r="I3975" s="46" t="b">
        <f t="shared" ref="I3975:I4038" si="192">AND(H3975=1,F3975&gt;=1,F3975&lt;&gt;"")</f>
        <v>0</v>
      </c>
      <c r="J3975" s="46" t="str">
        <f>IF(I3975=FALSE,"",B3975&amp;"@"&amp;COUNTIFS($B$2:B3975,B3975,$I$2:I3975,TRUE))</f>
        <v/>
      </c>
    </row>
    <row r="3976" spans="5:10">
      <c r="E3976" s="46" t="str">
        <f t="shared" si="190"/>
        <v/>
      </c>
      <c r="F3976" s="81" t="str">
        <f>IF(E3976="기사임",(COUNTIF($B$2:B3976,B3976)-COUNTIFS($B$2:B3975,B3976,$E$2:E3975,"")),"")</f>
        <v/>
      </c>
      <c r="G3976" s="46" t="str">
        <f>IF(F3976=1,COUNTIF($F$1:F3976,1),"")</f>
        <v/>
      </c>
      <c r="H3976" s="46">
        <f t="shared" si="191"/>
        <v>0</v>
      </c>
      <c r="I3976" s="46" t="b">
        <f t="shared" si="192"/>
        <v>0</v>
      </c>
      <c r="J3976" s="46" t="str">
        <f>IF(I3976=FALSE,"",B3976&amp;"@"&amp;COUNTIFS($B$2:B3976,B3976,$I$2:I3976,TRUE))</f>
        <v/>
      </c>
    </row>
    <row r="3977" spans="5:10">
      <c r="E3977" s="46" t="str">
        <f t="shared" si="190"/>
        <v/>
      </c>
      <c r="F3977" s="81" t="str">
        <f>IF(E3977="기사임",(COUNTIF($B$2:B3977,B3977)-COUNTIFS($B$2:B3976,B3977,$E$2:E3976,"")),"")</f>
        <v/>
      </c>
      <c r="G3977" s="46" t="str">
        <f>IF(F3977=1,COUNTIF($F$1:F3977,1),"")</f>
        <v/>
      </c>
      <c r="H3977" s="46">
        <f t="shared" si="191"/>
        <v>0</v>
      </c>
      <c r="I3977" s="46" t="b">
        <f t="shared" si="192"/>
        <v>0</v>
      </c>
      <c r="J3977" s="46" t="str">
        <f>IF(I3977=FALSE,"",B3977&amp;"@"&amp;COUNTIFS($B$2:B3977,B3977,$I$2:I3977,TRUE))</f>
        <v/>
      </c>
    </row>
    <row r="3978" spans="5:10">
      <c r="E3978" s="46" t="str">
        <f t="shared" si="190"/>
        <v/>
      </c>
      <c r="F3978" s="81" t="str">
        <f>IF(E3978="기사임",(COUNTIF($B$2:B3978,B3978)-COUNTIFS($B$2:B3977,B3978,$E$2:E3977,"")),"")</f>
        <v/>
      </c>
      <c r="G3978" s="46" t="str">
        <f>IF(F3978=1,COUNTIF($F$1:F3978,1),"")</f>
        <v/>
      </c>
      <c r="H3978" s="46">
        <f t="shared" si="191"/>
        <v>0</v>
      </c>
      <c r="I3978" s="46" t="b">
        <f t="shared" si="192"/>
        <v>0</v>
      </c>
      <c r="J3978" s="46" t="str">
        <f>IF(I3978=FALSE,"",B3978&amp;"@"&amp;COUNTIFS($B$2:B3978,B3978,$I$2:I3978,TRUE))</f>
        <v/>
      </c>
    </row>
    <row r="3979" spans="5:10">
      <c r="E3979" s="46" t="str">
        <f t="shared" si="190"/>
        <v/>
      </c>
      <c r="F3979" s="81" t="str">
        <f>IF(E3979="기사임",(COUNTIF($B$2:B3979,B3979)-COUNTIFS($B$2:B3978,B3979,$E$2:E3978,"")),"")</f>
        <v/>
      </c>
      <c r="G3979" s="46" t="str">
        <f>IF(F3979=1,COUNTIF($F$1:F3979,1),"")</f>
        <v/>
      </c>
      <c r="H3979" s="46">
        <f t="shared" si="191"/>
        <v>0</v>
      </c>
      <c r="I3979" s="46" t="b">
        <f t="shared" si="192"/>
        <v>0</v>
      </c>
      <c r="J3979" s="46" t="str">
        <f>IF(I3979=FALSE,"",B3979&amp;"@"&amp;COUNTIFS($B$2:B3979,B3979,$I$2:I3979,TRUE))</f>
        <v/>
      </c>
    </row>
    <row r="3980" spans="5:10">
      <c r="E3980" s="46" t="str">
        <f t="shared" si="190"/>
        <v/>
      </c>
      <c r="F3980" s="81" t="str">
        <f>IF(E3980="기사임",(COUNTIF($B$2:B3980,B3980)-COUNTIFS($B$2:B3979,B3980,$E$2:E3979,"")),"")</f>
        <v/>
      </c>
      <c r="G3980" s="46" t="str">
        <f>IF(F3980=1,COUNTIF($F$1:F3980,1),"")</f>
        <v/>
      </c>
      <c r="H3980" s="46">
        <f t="shared" si="191"/>
        <v>0</v>
      </c>
      <c r="I3980" s="46" t="b">
        <f t="shared" si="192"/>
        <v>0</v>
      </c>
      <c r="J3980" s="46" t="str">
        <f>IF(I3980=FALSE,"",B3980&amp;"@"&amp;COUNTIFS($B$2:B3980,B3980,$I$2:I3980,TRUE))</f>
        <v/>
      </c>
    </row>
    <row r="3981" spans="5:10">
      <c r="E3981" s="46" t="str">
        <f t="shared" si="190"/>
        <v/>
      </c>
      <c r="F3981" s="81" t="str">
        <f>IF(E3981="기사임",(COUNTIF($B$2:B3981,B3981)-COUNTIFS($B$2:B3980,B3981,$E$2:E3980,"")),"")</f>
        <v/>
      </c>
      <c r="G3981" s="46" t="str">
        <f>IF(F3981=1,COUNTIF($F$1:F3981,1),"")</f>
        <v/>
      </c>
      <c r="H3981" s="46">
        <f t="shared" si="191"/>
        <v>0</v>
      </c>
      <c r="I3981" s="46" t="b">
        <f t="shared" si="192"/>
        <v>0</v>
      </c>
      <c r="J3981" s="46" t="str">
        <f>IF(I3981=FALSE,"",B3981&amp;"@"&amp;COUNTIFS($B$2:B3981,B3981,$I$2:I3981,TRUE))</f>
        <v/>
      </c>
    </row>
    <row r="3982" spans="5:10">
      <c r="E3982" s="46" t="str">
        <f t="shared" si="190"/>
        <v/>
      </c>
      <c r="F3982" s="81" t="str">
        <f>IF(E3982="기사임",(COUNTIF($B$2:B3982,B3982)-COUNTIFS($B$2:B3981,B3982,$E$2:E3981,"")),"")</f>
        <v/>
      </c>
      <c r="G3982" s="46" t="str">
        <f>IF(F3982=1,COUNTIF($F$1:F3982,1),"")</f>
        <v/>
      </c>
      <c r="H3982" s="46">
        <f t="shared" si="191"/>
        <v>0</v>
      </c>
      <c r="I3982" s="46" t="b">
        <f t="shared" si="192"/>
        <v>0</v>
      </c>
      <c r="J3982" s="46" t="str">
        <f>IF(I3982=FALSE,"",B3982&amp;"@"&amp;COUNTIFS($B$2:B3982,B3982,$I$2:I3982,TRUE))</f>
        <v/>
      </c>
    </row>
    <row r="3983" spans="5:10">
      <c r="E3983" s="46" t="str">
        <f t="shared" si="190"/>
        <v/>
      </c>
      <c r="F3983" s="81" t="str">
        <f>IF(E3983="기사임",(COUNTIF($B$2:B3983,B3983)-COUNTIFS($B$2:B3982,B3983,$E$2:E3982,"")),"")</f>
        <v/>
      </c>
      <c r="G3983" s="46" t="str">
        <f>IF(F3983=1,COUNTIF($F$1:F3983,1),"")</f>
        <v/>
      </c>
      <c r="H3983" s="46">
        <f t="shared" si="191"/>
        <v>0</v>
      </c>
      <c r="I3983" s="46" t="b">
        <f t="shared" si="192"/>
        <v>0</v>
      </c>
      <c r="J3983" s="46" t="str">
        <f>IF(I3983=FALSE,"",B3983&amp;"@"&amp;COUNTIFS($B$2:B3983,B3983,$I$2:I3983,TRUE))</f>
        <v/>
      </c>
    </row>
    <row r="3984" spans="5:10">
      <c r="E3984" s="46" t="str">
        <f t="shared" si="190"/>
        <v/>
      </c>
      <c r="F3984" s="81" t="str">
        <f>IF(E3984="기사임",(COUNTIF($B$2:B3984,B3984)-COUNTIFS($B$2:B3983,B3984,$E$2:E3983,"")),"")</f>
        <v/>
      </c>
      <c r="G3984" s="46" t="str">
        <f>IF(F3984=1,COUNTIF($F$1:F3984,1),"")</f>
        <v/>
      </c>
      <c r="H3984" s="46">
        <f t="shared" si="191"/>
        <v>0</v>
      </c>
      <c r="I3984" s="46" t="b">
        <f t="shared" si="192"/>
        <v>0</v>
      </c>
      <c r="J3984" s="46" t="str">
        <f>IF(I3984=FALSE,"",B3984&amp;"@"&amp;COUNTIFS($B$2:B3984,B3984,$I$2:I3984,TRUE))</f>
        <v/>
      </c>
    </row>
    <row r="3985" spans="5:10">
      <c r="E3985" s="46" t="str">
        <f t="shared" si="190"/>
        <v/>
      </c>
      <c r="F3985" s="81" t="str">
        <f>IF(E3985="기사임",(COUNTIF($B$2:B3985,B3985)-COUNTIFS($B$2:B3984,B3985,$E$2:E3984,"")),"")</f>
        <v/>
      </c>
      <c r="G3985" s="46" t="str">
        <f>IF(F3985=1,COUNTIF($F$1:F3985,1),"")</f>
        <v/>
      </c>
      <c r="H3985" s="46">
        <f t="shared" si="191"/>
        <v>0</v>
      </c>
      <c r="I3985" s="46" t="b">
        <f t="shared" si="192"/>
        <v>0</v>
      </c>
      <c r="J3985" s="46" t="str">
        <f>IF(I3985=FALSE,"",B3985&amp;"@"&amp;COUNTIFS($B$2:B3985,B3985,$I$2:I3985,TRUE))</f>
        <v/>
      </c>
    </row>
    <row r="3986" spans="5:10">
      <c r="E3986" s="46" t="str">
        <f t="shared" si="190"/>
        <v/>
      </c>
      <c r="F3986" s="81" t="str">
        <f>IF(E3986="기사임",(COUNTIF($B$2:B3986,B3986)-COUNTIFS($B$2:B3985,B3986,$E$2:E3985,"")),"")</f>
        <v/>
      </c>
      <c r="G3986" s="46" t="str">
        <f>IF(F3986=1,COUNTIF($F$1:F3986,1),"")</f>
        <v/>
      </c>
      <c r="H3986" s="46">
        <f t="shared" si="191"/>
        <v>0</v>
      </c>
      <c r="I3986" s="46" t="b">
        <f t="shared" si="192"/>
        <v>0</v>
      </c>
      <c r="J3986" s="46" t="str">
        <f>IF(I3986=FALSE,"",B3986&amp;"@"&amp;COUNTIFS($B$2:B3986,B3986,$I$2:I3986,TRUE))</f>
        <v/>
      </c>
    </row>
    <row r="3987" spans="5:10">
      <c r="E3987" s="46" t="str">
        <f t="shared" si="190"/>
        <v/>
      </c>
      <c r="F3987" s="81" t="str">
        <f>IF(E3987="기사임",(COUNTIF($B$2:B3987,B3987)-COUNTIFS($B$2:B3986,B3987,$E$2:E3986,"")),"")</f>
        <v/>
      </c>
      <c r="G3987" s="46" t="str">
        <f>IF(F3987=1,COUNTIF($F$1:F3987,1),"")</f>
        <v/>
      </c>
      <c r="H3987" s="46">
        <f t="shared" si="191"/>
        <v>0</v>
      </c>
      <c r="I3987" s="46" t="b">
        <f t="shared" si="192"/>
        <v>0</v>
      </c>
      <c r="J3987" s="46" t="str">
        <f>IF(I3987=FALSE,"",B3987&amp;"@"&amp;COUNTIFS($B$2:B3987,B3987,$I$2:I3987,TRUE))</f>
        <v/>
      </c>
    </row>
    <row r="3988" spans="5:10">
      <c r="E3988" s="46" t="str">
        <f t="shared" si="190"/>
        <v/>
      </c>
      <c r="F3988" s="81" t="str">
        <f>IF(E3988="기사임",(COUNTIF($B$2:B3988,B3988)-COUNTIFS($B$2:B3987,B3988,$E$2:E3987,"")),"")</f>
        <v/>
      </c>
      <c r="G3988" s="46" t="str">
        <f>IF(F3988=1,COUNTIF($F$1:F3988,1),"")</f>
        <v/>
      </c>
      <c r="H3988" s="46">
        <f t="shared" si="191"/>
        <v>0</v>
      </c>
      <c r="I3988" s="46" t="b">
        <f t="shared" si="192"/>
        <v>0</v>
      </c>
      <c r="J3988" s="46" t="str">
        <f>IF(I3988=FALSE,"",B3988&amp;"@"&amp;COUNTIFS($B$2:B3988,B3988,$I$2:I3988,TRUE))</f>
        <v/>
      </c>
    </row>
    <row r="3989" spans="5:10">
      <c r="E3989" s="46" t="str">
        <f t="shared" si="190"/>
        <v/>
      </c>
      <c r="F3989" s="81" t="str">
        <f>IF(E3989="기사임",(COUNTIF($B$2:B3989,B3989)-COUNTIFS($B$2:B3988,B3989,$E$2:E3988,"")),"")</f>
        <v/>
      </c>
      <c r="G3989" s="46" t="str">
        <f>IF(F3989=1,COUNTIF($F$1:F3989,1),"")</f>
        <v/>
      </c>
      <c r="H3989" s="46">
        <f t="shared" si="191"/>
        <v>0</v>
      </c>
      <c r="I3989" s="46" t="b">
        <f t="shared" si="192"/>
        <v>0</v>
      </c>
      <c r="J3989" s="46" t="str">
        <f>IF(I3989=FALSE,"",B3989&amp;"@"&amp;COUNTIFS($B$2:B3989,B3989,$I$2:I3989,TRUE))</f>
        <v/>
      </c>
    </row>
    <row r="3990" spans="5:10">
      <c r="E3990" s="46" t="str">
        <f t="shared" si="190"/>
        <v/>
      </c>
      <c r="F3990" s="81" t="str">
        <f>IF(E3990="기사임",(COUNTIF($B$2:B3990,B3990)-COUNTIFS($B$2:B3989,B3990,$E$2:E3989,"")),"")</f>
        <v/>
      </c>
      <c r="G3990" s="46" t="str">
        <f>IF(F3990=1,COUNTIF($F$1:F3990,1),"")</f>
        <v/>
      </c>
      <c r="H3990" s="46">
        <f t="shared" si="191"/>
        <v>0</v>
      </c>
      <c r="I3990" s="46" t="b">
        <f t="shared" si="192"/>
        <v>0</v>
      </c>
      <c r="J3990" s="46" t="str">
        <f>IF(I3990=FALSE,"",B3990&amp;"@"&amp;COUNTIFS($B$2:B3990,B3990,$I$2:I3990,TRUE))</f>
        <v/>
      </c>
    </row>
    <row r="3991" spans="5:10">
      <c r="E3991" s="46" t="str">
        <f t="shared" si="190"/>
        <v/>
      </c>
      <c r="F3991" s="81" t="str">
        <f>IF(E3991="기사임",(COUNTIF($B$2:B3991,B3991)-COUNTIFS($B$2:B3990,B3991,$E$2:E3990,"")),"")</f>
        <v/>
      </c>
      <c r="G3991" s="46" t="str">
        <f>IF(F3991=1,COUNTIF($F$1:F3991,1),"")</f>
        <v/>
      </c>
      <c r="H3991" s="46">
        <f t="shared" si="191"/>
        <v>0</v>
      </c>
      <c r="I3991" s="46" t="b">
        <f t="shared" si="192"/>
        <v>0</v>
      </c>
      <c r="J3991" s="46" t="str">
        <f>IF(I3991=FALSE,"",B3991&amp;"@"&amp;COUNTIFS($B$2:B3991,B3991,$I$2:I3991,TRUE))</f>
        <v/>
      </c>
    </row>
    <row r="3992" spans="5:10">
      <c r="E3992" s="46" t="str">
        <f t="shared" si="190"/>
        <v/>
      </c>
      <c r="F3992" s="81" t="str">
        <f>IF(E3992="기사임",(COUNTIF($B$2:B3992,B3992)-COUNTIFS($B$2:B3991,B3992,$E$2:E3991,"")),"")</f>
        <v/>
      </c>
      <c r="G3992" s="46" t="str">
        <f>IF(F3992=1,COUNTIF($F$1:F3992,1),"")</f>
        <v/>
      </c>
      <c r="H3992" s="46">
        <f t="shared" si="191"/>
        <v>0</v>
      </c>
      <c r="I3992" s="46" t="b">
        <f t="shared" si="192"/>
        <v>0</v>
      </c>
      <c r="J3992" s="46" t="str">
        <f>IF(I3992=FALSE,"",B3992&amp;"@"&amp;COUNTIFS($B$2:B3992,B3992,$I$2:I3992,TRUE))</f>
        <v/>
      </c>
    </row>
    <row r="3993" spans="5:10">
      <c r="E3993" s="46" t="str">
        <f t="shared" si="190"/>
        <v/>
      </c>
      <c r="F3993" s="81" t="str">
        <f>IF(E3993="기사임",(COUNTIF($B$2:B3993,B3993)-COUNTIFS($B$2:B3992,B3993,$E$2:E3992,"")),"")</f>
        <v/>
      </c>
      <c r="G3993" s="46" t="str">
        <f>IF(F3993=1,COUNTIF($F$1:F3993,1),"")</f>
        <v/>
      </c>
      <c r="H3993" s="46">
        <f t="shared" si="191"/>
        <v>0</v>
      </c>
      <c r="I3993" s="46" t="b">
        <f t="shared" si="192"/>
        <v>0</v>
      </c>
      <c r="J3993" s="46" t="str">
        <f>IF(I3993=FALSE,"",B3993&amp;"@"&amp;COUNTIFS($B$2:B3993,B3993,$I$2:I3993,TRUE))</f>
        <v/>
      </c>
    </row>
    <row r="3994" spans="5:10">
      <c r="E3994" s="46" t="str">
        <f t="shared" si="190"/>
        <v/>
      </c>
      <c r="F3994" s="81" t="str">
        <f>IF(E3994="기사임",(COUNTIF($B$2:B3994,B3994)-COUNTIFS($B$2:B3993,B3994,$E$2:E3993,"")),"")</f>
        <v/>
      </c>
      <c r="G3994" s="46" t="str">
        <f>IF(F3994=1,COUNTIF($F$1:F3994,1),"")</f>
        <v/>
      </c>
      <c r="H3994" s="46">
        <f t="shared" si="191"/>
        <v>0</v>
      </c>
      <c r="I3994" s="46" t="b">
        <f t="shared" si="192"/>
        <v>0</v>
      </c>
      <c r="J3994" s="46" t="str">
        <f>IF(I3994=FALSE,"",B3994&amp;"@"&amp;COUNTIFS($B$2:B3994,B3994,$I$2:I3994,TRUE))</f>
        <v/>
      </c>
    </row>
    <row r="3995" spans="5:10">
      <c r="E3995" s="46" t="str">
        <f t="shared" si="190"/>
        <v/>
      </c>
      <c r="F3995" s="81" t="str">
        <f>IF(E3995="기사임",(COUNTIF($B$2:B3995,B3995)-COUNTIFS($B$2:B3994,B3995,$E$2:E3994,"")),"")</f>
        <v/>
      </c>
      <c r="G3995" s="46" t="str">
        <f>IF(F3995=1,COUNTIF($F$1:F3995,1),"")</f>
        <v/>
      </c>
      <c r="H3995" s="46">
        <f t="shared" si="191"/>
        <v>0</v>
      </c>
      <c r="I3995" s="46" t="b">
        <f t="shared" si="192"/>
        <v>0</v>
      </c>
      <c r="J3995" s="46" t="str">
        <f>IF(I3995=FALSE,"",B3995&amp;"@"&amp;COUNTIFS($B$2:B3995,B3995,$I$2:I3995,TRUE))</f>
        <v/>
      </c>
    </row>
    <row r="3996" spans="5:10">
      <c r="E3996" s="46" t="str">
        <f t="shared" si="190"/>
        <v/>
      </c>
      <c r="F3996" s="81" t="str">
        <f>IF(E3996="기사임",(COUNTIF($B$2:B3996,B3996)-COUNTIFS($B$2:B3995,B3996,$E$2:E3995,"")),"")</f>
        <v/>
      </c>
      <c r="G3996" s="46" t="str">
        <f>IF(F3996=1,COUNTIF($F$1:F3996,1),"")</f>
        <v/>
      </c>
      <c r="H3996" s="46">
        <f t="shared" si="191"/>
        <v>0</v>
      </c>
      <c r="I3996" s="46" t="b">
        <f t="shared" si="192"/>
        <v>0</v>
      </c>
      <c r="J3996" s="46" t="str">
        <f>IF(I3996=FALSE,"",B3996&amp;"@"&amp;COUNTIFS($B$2:B3996,B3996,$I$2:I3996,TRUE))</f>
        <v/>
      </c>
    </row>
    <row r="3997" spans="5:10">
      <c r="E3997" s="46" t="str">
        <f t="shared" si="190"/>
        <v/>
      </c>
      <c r="F3997" s="81" t="str">
        <f>IF(E3997="기사임",(COUNTIF($B$2:B3997,B3997)-COUNTIFS($B$2:B3996,B3997,$E$2:E3996,"")),"")</f>
        <v/>
      </c>
      <c r="G3997" s="46" t="str">
        <f>IF(F3997=1,COUNTIF($F$1:F3997,1),"")</f>
        <v/>
      </c>
      <c r="H3997" s="46">
        <f t="shared" si="191"/>
        <v>0</v>
      </c>
      <c r="I3997" s="46" t="b">
        <f t="shared" si="192"/>
        <v>0</v>
      </c>
      <c r="J3997" s="46" t="str">
        <f>IF(I3997=FALSE,"",B3997&amp;"@"&amp;COUNTIFS($B$2:B3997,B3997,$I$2:I3997,TRUE))</f>
        <v/>
      </c>
    </row>
    <row r="3998" spans="5:10">
      <c r="E3998" s="46" t="str">
        <f t="shared" si="190"/>
        <v/>
      </c>
      <c r="F3998" s="81" t="str">
        <f>IF(E3998="기사임",(COUNTIF($B$2:B3998,B3998)-COUNTIFS($B$2:B3997,B3998,$E$2:E3997,"")),"")</f>
        <v/>
      </c>
      <c r="G3998" s="46" t="str">
        <f>IF(F3998=1,COUNTIF($F$1:F3998,1),"")</f>
        <v/>
      </c>
      <c r="H3998" s="46">
        <f t="shared" si="191"/>
        <v>0</v>
      </c>
      <c r="I3998" s="46" t="b">
        <f t="shared" si="192"/>
        <v>0</v>
      </c>
      <c r="J3998" s="46" t="str">
        <f>IF(I3998=FALSE,"",B3998&amp;"@"&amp;COUNTIFS($B$2:B3998,B3998,$I$2:I3998,TRUE))</f>
        <v/>
      </c>
    </row>
    <row r="3999" spans="5:10">
      <c r="E3999" s="46" t="str">
        <f t="shared" si="190"/>
        <v/>
      </c>
      <c r="F3999" s="81" t="str">
        <f>IF(E3999="기사임",(COUNTIF($B$2:B3999,B3999)-COUNTIFS($B$2:B3998,B3999,$E$2:E3998,"")),"")</f>
        <v/>
      </c>
      <c r="G3999" s="46" t="str">
        <f>IF(F3999=1,COUNTIF($F$1:F3999,1),"")</f>
        <v/>
      </c>
      <c r="H3999" s="46">
        <f t="shared" si="191"/>
        <v>0</v>
      </c>
      <c r="I3999" s="46" t="b">
        <f t="shared" si="192"/>
        <v>0</v>
      </c>
      <c r="J3999" s="46" t="str">
        <f>IF(I3999=FALSE,"",B3999&amp;"@"&amp;COUNTIFS($B$2:B3999,B3999,$I$2:I3999,TRUE))</f>
        <v/>
      </c>
    </row>
    <row r="4000" spans="5:10">
      <c r="E4000" s="46" t="str">
        <f t="shared" si="190"/>
        <v/>
      </c>
      <c r="F4000" s="81" t="str">
        <f>IF(E4000="기사임",(COUNTIF($B$2:B4000,B4000)-COUNTIFS($B$2:B3999,B4000,$E$2:E3999,"")),"")</f>
        <v/>
      </c>
      <c r="G4000" s="46" t="str">
        <f>IF(F4000=1,COUNTIF($F$1:F4000,1),"")</f>
        <v/>
      </c>
      <c r="H4000" s="46">
        <f t="shared" si="191"/>
        <v>0</v>
      </c>
      <c r="I4000" s="46" t="b">
        <f t="shared" si="192"/>
        <v>0</v>
      </c>
      <c r="J4000" s="46" t="str">
        <f>IF(I4000=FALSE,"",B4000&amp;"@"&amp;COUNTIFS($B$2:B4000,B4000,$I$2:I4000,TRUE))</f>
        <v/>
      </c>
    </row>
    <row r="4001" spans="5:10">
      <c r="E4001" s="46" t="str">
        <f t="shared" si="190"/>
        <v/>
      </c>
      <c r="F4001" s="81" t="str">
        <f>IF(E4001="기사임",(COUNTIF($B$2:B4001,B4001)-COUNTIFS($B$2:B4000,B4001,$E$2:E4000,"")),"")</f>
        <v/>
      </c>
      <c r="G4001" s="46" t="str">
        <f>IF(F4001=1,COUNTIF($F$1:F4001,1),"")</f>
        <v/>
      </c>
      <c r="H4001" s="46">
        <f t="shared" si="191"/>
        <v>0</v>
      </c>
      <c r="I4001" s="46" t="b">
        <f t="shared" si="192"/>
        <v>0</v>
      </c>
      <c r="J4001" s="46" t="str">
        <f>IF(I4001=FALSE,"",B4001&amp;"@"&amp;COUNTIFS($B$2:B4001,B4001,$I$2:I4001,TRUE))</f>
        <v/>
      </c>
    </row>
    <row r="4002" spans="5:10">
      <c r="E4002" s="46" t="str">
        <f t="shared" si="190"/>
        <v/>
      </c>
      <c r="F4002" s="81" t="str">
        <f>IF(E4002="기사임",(COUNTIF($B$2:B4002,B4002)-COUNTIFS($B$2:B4001,B4002,$E$2:E4001,"")),"")</f>
        <v/>
      </c>
      <c r="G4002" s="46" t="str">
        <f>IF(F4002=1,COUNTIF($F$1:F4002,1),"")</f>
        <v/>
      </c>
      <c r="H4002" s="46">
        <f t="shared" si="191"/>
        <v>0</v>
      </c>
      <c r="I4002" s="46" t="b">
        <f t="shared" si="192"/>
        <v>0</v>
      </c>
      <c r="J4002" s="46" t="str">
        <f>IF(I4002=FALSE,"",B4002&amp;"@"&amp;COUNTIFS($B$2:B4002,B4002,$I$2:I4002,TRUE))</f>
        <v/>
      </c>
    </row>
    <row r="4003" spans="5:10">
      <c r="E4003" s="46" t="str">
        <f t="shared" si="190"/>
        <v/>
      </c>
      <c r="F4003" s="81" t="str">
        <f>IF(E4003="기사임",(COUNTIF($B$2:B4003,B4003)-COUNTIFS($B$2:B4002,B4003,$E$2:E4002,"")),"")</f>
        <v/>
      </c>
      <c r="G4003" s="46" t="str">
        <f>IF(F4003=1,COUNTIF($F$1:F4003,1),"")</f>
        <v/>
      </c>
      <c r="H4003" s="46">
        <f t="shared" si="191"/>
        <v>0</v>
      </c>
      <c r="I4003" s="46" t="b">
        <f t="shared" si="192"/>
        <v>0</v>
      </c>
      <c r="J4003" s="46" t="str">
        <f>IF(I4003=FALSE,"",B4003&amp;"@"&amp;COUNTIFS($B$2:B4003,B4003,$I$2:I4003,TRUE))</f>
        <v/>
      </c>
    </row>
    <row r="4004" spans="5:10">
      <c r="E4004" s="46" t="str">
        <f t="shared" si="190"/>
        <v/>
      </c>
      <c r="F4004" s="81" t="str">
        <f>IF(E4004="기사임",(COUNTIF($B$2:B4004,B4004)-COUNTIFS($B$2:B4003,B4004,$E$2:E4003,"")),"")</f>
        <v/>
      </c>
      <c r="G4004" s="46" t="str">
        <f>IF(F4004=1,COUNTIF($F$1:F4004,1),"")</f>
        <v/>
      </c>
      <c r="H4004" s="46">
        <f t="shared" si="191"/>
        <v>0</v>
      </c>
      <c r="I4004" s="46" t="b">
        <f t="shared" si="192"/>
        <v>0</v>
      </c>
      <c r="J4004" s="46" t="str">
        <f>IF(I4004=FALSE,"",B4004&amp;"@"&amp;COUNTIFS($B$2:B4004,B4004,$I$2:I4004,TRUE))</f>
        <v/>
      </c>
    </row>
    <row r="4005" spans="5:10">
      <c r="E4005" s="46" t="str">
        <f t="shared" si="190"/>
        <v/>
      </c>
      <c r="F4005" s="81" t="str">
        <f>IF(E4005="기사임",(COUNTIF($B$2:B4005,B4005)-COUNTIFS($B$2:B4004,B4005,$E$2:E4004,"")),"")</f>
        <v/>
      </c>
      <c r="G4005" s="46" t="str">
        <f>IF(F4005=1,COUNTIF($F$1:F4005,1),"")</f>
        <v/>
      </c>
      <c r="H4005" s="46">
        <f t="shared" si="191"/>
        <v>0</v>
      </c>
      <c r="I4005" s="46" t="b">
        <f t="shared" si="192"/>
        <v>0</v>
      </c>
      <c r="J4005" s="46" t="str">
        <f>IF(I4005=FALSE,"",B4005&amp;"@"&amp;COUNTIFS($B$2:B4005,B4005,$I$2:I4005,TRUE))</f>
        <v/>
      </c>
    </row>
    <row r="4006" spans="5:10">
      <c r="E4006" s="46" t="str">
        <f t="shared" si="190"/>
        <v/>
      </c>
      <c r="F4006" s="81" t="str">
        <f>IF(E4006="기사임",(COUNTIF($B$2:B4006,B4006)-COUNTIFS($B$2:B4005,B4006,$E$2:E4005,"")),"")</f>
        <v/>
      </c>
      <c r="G4006" s="46" t="str">
        <f>IF(F4006=1,COUNTIF($F$1:F4006,1),"")</f>
        <v/>
      </c>
      <c r="H4006" s="46">
        <f t="shared" si="191"/>
        <v>0</v>
      </c>
      <c r="I4006" s="46" t="b">
        <f t="shared" si="192"/>
        <v>0</v>
      </c>
      <c r="J4006" s="46" t="str">
        <f>IF(I4006=FALSE,"",B4006&amp;"@"&amp;COUNTIFS($B$2:B4006,B4006,$I$2:I4006,TRUE))</f>
        <v/>
      </c>
    </row>
    <row r="4007" spans="5:10">
      <c r="E4007" s="46" t="str">
        <f t="shared" si="190"/>
        <v/>
      </c>
      <c r="F4007" s="81" t="str">
        <f>IF(E4007="기사임",(COUNTIF($B$2:B4007,B4007)-COUNTIFS($B$2:B4006,B4007,$E$2:E4006,"")),"")</f>
        <v/>
      </c>
      <c r="G4007" s="46" t="str">
        <f>IF(F4007=1,COUNTIF($F$1:F4007,1),"")</f>
        <v/>
      </c>
      <c r="H4007" s="46">
        <f t="shared" si="191"/>
        <v>0</v>
      </c>
      <c r="I4007" s="46" t="b">
        <f t="shared" si="192"/>
        <v>0</v>
      </c>
      <c r="J4007" s="46" t="str">
        <f>IF(I4007=FALSE,"",B4007&amp;"@"&amp;COUNTIFS($B$2:B4007,B4007,$I$2:I4007,TRUE))</f>
        <v/>
      </c>
    </row>
    <row r="4008" spans="5:10">
      <c r="E4008" s="46" t="str">
        <f t="shared" si="190"/>
        <v/>
      </c>
      <c r="F4008" s="81" t="str">
        <f>IF(E4008="기사임",(COUNTIF($B$2:B4008,B4008)-COUNTIFS($B$2:B4007,B4008,$E$2:E4007,"")),"")</f>
        <v/>
      </c>
      <c r="G4008" s="46" t="str">
        <f>IF(F4008=1,COUNTIF($F$1:F4008,1),"")</f>
        <v/>
      </c>
      <c r="H4008" s="46">
        <f t="shared" si="191"/>
        <v>0</v>
      </c>
      <c r="I4008" s="46" t="b">
        <f t="shared" si="192"/>
        <v>0</v>
      </c>
      <c r="J4008" s="46" t="str">
        <f>IF(I4008=FALSE,"",B4008&amp;"@"&amp;COUNTIFS($B$2:B4008,B4008,$I$2:I4008,TRUE))</f>
        <v/>
      </c>
    </row>
    <row r="4009" spans="5:10">
      <c r="E4009" s="46" t="str">
        <f t="shared" si="190"/>
        <v/>
      </c>
      <c r="F4009" s="81" t="str">
        <f>IF(E4009="기사임",(COUNTIF($B$2:B4009,B4009)-COUNTIFS($B$2:B4008,B4009,$E$2:E4008,"")),"")</f>
        <v/>
      </c>
      <c r="G4009" s="46" t="str">
        <f>IF(F4009=1,COUNTIF($F$1:F4009,1),"")</f>
        <v/>
      </c>
      <c r="H4009" s="46">
        <f t="shared" si="191"/>
        <v>0</v>
      </c>
      <c r="I4009" s="46" t="b">
        <f t="shared" si="192"/>
        <v>0</v>
      </c>
      <c r="J4009" s="46" t="str">
        <f>IF(I4009=FALSE,"",B4009&amp;"@"&amp;COUNTIFS($B$2:B4009,B4009,$I$2:I4009,TRUE))</f>
        <v/>
      </c>
    </row>
    <row r="4010" spans="5:10">
      <c r="E4010" s="46" t="str">
        <f t="shared" si="190"/>
        <v/>
      </c>
      <c r="F4010" s="81" t="str">
        <f>IF(E4010="기사임",(COUNTIF($B$2:B4010,B4010)-COUNTIFS($B$2:B4009,B4010,$E$2:E4009,"")),"")</f>
        <v/>
      </c>
      <c r="G4010" s="46" t="str">
        <f>IF(F4010=1,COUNTIF($F$1:F4010,1),"")</f>
        <v/>
      </c>
      <c r="H4010" s="46">
        <f t="shared" si="191"/>
        <v>0</v>
      </c>
      <c r="I4010" s="46" t="b">
        <f t="shared" si="192"/>
        <v>0</v>
      </c>
      <c r="J4010" s="46" t="str">
        <f>IF(I4010=FALSE,"",B4010&amp;"@"&amp;COUNTIFS($B$2:B4010,B4010,$I$2:I4010,TRUE))</f>
        <v/>
      </c>
    </row>
    <row r="4011" spans="5:10">
      <c r="E4011" s="46" t="str">
        <f t="shared" si="190"/>
        <v/>
      </c>
      <c r="F4011" s="81" t="str">
        <f>IF(E4011="기사임",(COUNTIF($B$2:B4011,B4011)-COUNTIFS($B$2:B4010,B4011,$E$2:E4010,"")),"")</f>
        <v/>
      </c>
      <c r="G4011" s="46" t="str">
        <f>IF(F4011=1,COUNTIF($F$1:F4011,1),"")</f>
        <v/>
      </c>
      <c r="H4011" s="46">
        <f t="shared" si="191"/>
        <v>0</v>
      </c>
      <c r="I4011" s="46" t="b">
        <f t="shared" si="192"/>
        <v>0</v>
      </c>
      <c r="J4011" s="46" t="str">
        <f>IF(I4011=FALSE,"",B4011&amp;"@"&amp;COUNTIFS($B$2:B4011,B4011,$I$2:I4011,TRUE))</f>
        <v/>
      </c>
    </row>
    <row r="4012" spans="5:10">
      <c r="E4012" s="46" t="str">
        <f t="shared" si="190"/>
        <v/>
      </c>
      <c r="F4012" s="81" t="str">
        <f>IF(E4012="기사임",(COUNTIF($B$2:B4012,B4012)-COUNTIFS($B$2:B4011,B4012,$E$2:E4011,"")),"")</f>
        <v/>
      </c>
      <c r="G4012" s="46" t="str">
        <f>IF(F4012=1,COUNTIF($F$1:F4012,1),"")</f>
        <v/>
      </c>
      <c r="H4012" s="46">
        <f t="shared" si="191"/>
        <v>0</v>
      </c>
      <c r="I4012" s="46" t="b">
        <f t="shared" si="192"/>
        <v>0</v>
      </c>
      <c r="J4012" s="46" t="str">
        <f>IF(I4012=FALSE,"",B4012&amp;"@"&amp;COUNTIFS($B$2:B4012,B4012,$I$2:I4012,TRUE))</f>
        <v/>
      </c>
    </row>
    <row r="4013" spans="5:10">
      <c r="E4013" s="46" t="str">
        <f t="shared" si="190"/>
        <v/>
      </c>
      <c r="F4013" s="81" t="str">
        <f>IF(E4013="기사임",(COUNTIF($B$2:B4013,B4013)-COUNTIFS($B$2:B4012,B4013,$E$2:E4012,"")),"")</f>
        <v/>
      </c>
      <c r="G4013" s="46" t="str">
        <f>IF(F4013=1,COUNTIF($F$1:F4013,1),"")</f>
        <v/>
      </c>
      <c r="H4013" s="46">
        <f t="shared" si="191"/>
        <v>0</v>
      </c>
      <c r="I4013" s="46" t="b">
        <f t="shared" si="192"/>
        <v>0</v>
      </c>
      <c r="J4013" s="46" t="str">
        <f>IF(I4013=FALSE,"",B4013&amp;"@"&amp;COUNTIFS($B$2:B4013,B4013,$I$2:I4013,TRUE))</f>
        <v/>
      </c>
    </row>
    <row r="4014" spans="5:10">
      <c r="E4014" s="46" t="str">
        <f t="shared" si="190"/>
        <v/>
      </c>
      <c r="F4014" s="81" t="str">
        <f>IF(E4014="기사임",(COUNTIF($B$2:B4014,B4014)-COUNTIFS($B$2:B4013,B4014,$E$2:E4013,"")),"")</f>
        <v/>
      </c>
      <c r="G4014" s="46" t="str">
        <f>IF(F4014=1,COUNTIF($F$1:F4014,1),"")</f>
        <v/>
      </c>
      <c r="H4014" s="46">
        <f t="shared" si="191"/>
        <v>0</v>
      </c>
      <c r="I4014" s="46" t="b">
        <f t="shared" si="192"/>
        <v>0</v>
      </c>
      <c r="J4014" s="46" t="str">
        <f>IF(I4014=FALSE,"",B4014&amp;"@"&amp;COUNTIFS($B$2:B4014,B4014,$I$2:I4014,TRUE))</f>
        <v/>
      </c>
    </row>
    <row r="4015" spans="5:10">
      <c r="E4015" s="46" t="str">
        <f t="shared" si="190"/>
        <v/>
      </c>
      <c r="F4015" s="81" t="str">
        <f>IF(E4015="기사임",(COUNTIF($B$2:B4015,B4015)-COUNTIFS($B$2:B4014,B4015,$E$2:E4014,"")),"")</f>
        <v/>
      </c>
      <c r="G4015" s="46" t="str">
        <f>IF(F4015=1,COUNTIF($F$1:F4015,1),"")</f>
        <v/>
      </c>
      <c r="H4015" s="46">
        <f t="shared" si="191"/>
        <v>0</v>
      </c>
      <c r="I4015" s="46" t="b">
        <f t="shared" si="192"/>
        <v>0</v>
      </c>
      <c r="J4015" s="46" t="str">
        <f>IF(I4015=FALSE,"",B4015&amp;"@"&amp;COUNTIFS($B$2:B4015,B4015,$I$2:I4015,TRUE))</f>
        <v/>
      </c>
    </row>
    <row r="4016" spans="5:10">
      <c r="E4016" s="46" t="str">
        <f t="shared" si="190"/>
        <v/>
      </c>
      <c r="F4016" s="81" t="str">
        <f>IF(E4016="기사임",(COUNTIF($B$2:B4016,B4016)-COUNTIFS($B$2:B4015,B4016,$E$2:E4015,"")),"")</f>
        <v/>
      </c>
      <c r="G4016" s="46" t="str">
        <f>IF(F4016=1,COUNTIF($F$1:F4016,1),"")</f>
        <v/>
      </c>
      <c r="H4016" s="46">
        <f t="shared" si="191"/>
        <v>0</v>
      </c>
      <c r="I4016" s="46" t="b">
        <f t="shared" si="192"/>
        <v>0</v>
      </c>
      <c r="J4016" s="46" t="str">
        <f>IF(I4016=FALSE,"",B4016&amp;"@"&amp;COUNTIFS($B$2:B4016,B4016,$I$2:I4016,TRUE))</f>
        <v/>
      </c>
    </row>
    <row r="4017" spans="5:10">
      <c r="E4017" s="46" t="str">
        <f t="shared" si="190"/>
        <v/>
      </c>
      <c r="F4017" s="81" t="str">
        <f>IF(E4017="기사임",(COUNTIF($B$2:B4017,B4017)-COUNTIFS($B$2:B4016,B4017,$E$2:E4016,"")),"")</f>
        <v/>
      </c>
      <c r="G4017" s="46" t="str">
        <f>IF(F4017=1,COUNTIF($F$1:F4017,1),"")</f>
        <v/>
      </c>
      <c r="H4017" s="46">
        <f t="shared" si="191"/>
        <v>0</v>
      </c>
      <c r="I4017" s="46" t="b">
        <f t="shared" si="192"/>
        <v>0</v>
      </c>
      <c r="J4017" s="46" t="str">
        <f>IF(I4017=FALSE,"",B4017&amp;"@"&amp;COUNTIFS($B$2:B4017,B4017,$I$2:I4017,TRUE))</f>
        <v/>
      </c>
    </row>
    <row r="4018" spans="5:10">
      <c r="E4018" s="46" t="str">
        <f t="shared" si="190"/>
        <v/>
      </c>
      <c r="F4018" s="81" t="str">
        <f>IF(E4018="기사임",(COUNTIF($B$2:B4018,B4018)-COUNTIFS($B$2:B4017,B4018,$E$2:E4017,"")),"")</f>
        <v/>
      </c>
      <c r="G4018" s="46" t="str">
        <f>IF(F4018=1,COUNTIF($F$1:F4018,1),"")</f>
        <v/>
      </c>
      <c r="H4018" s="46">
        <f t="shared" si="191"/>
        <v>0</v>
      </c>
      <c r="I4018" s="46" t="b">
        <f t="shared" si="192"/>
        <v>0</v>
      </c>
      <c r="J4018" s="46" t="str">
        <f>IF(I4018=FALSE,"",B4018&amp;"@"&amp;COUNTIFS($B$2:B4018,B4018,$I$2:I4018,TRUE))</f>
        <v/>
      </c>
    </row>
    <row r="4019" spans="5:10">
      <c r="E4019" s="46" t="str">
        <f t="shared" si="190"/>
        <v/>
      </c>
      <c r="F4019" s="81" t="str">
        <f>IF(E4019="기사임",(COUNTIF($B$2:B4019,B4019)-COUNTIFS($B$2:B4018,B4019,$E$2:E4018,"")),"")</f>
        <v/>
      </c>
      <c r="G4019" s="46" t="str">
        <f>IF(F4019=1,COUNTIF($F$1:F4019,1),"")</f>
        <v/>
      </c>
      <c r="H4019" s="46">
        <f t="shared" si="191"/>
        <v>0</v>
      </c>
      <c r="I4019" s="46" t="b">
        <f t="shared" si="192"/>
        <v>0</v>
      </c>
      <c r="J4019" s="46" t="str">
        <f>IF(I4019=FALSE,"",B4019&amp;"@"&amp;COUNTIFS($B$2:B4019,B4019,$I$2:I4019,TRUE))</f>
        <v/>
      </c>
    </row>
    <row r="4020" spans="5:10">
      <c r="E4020" s="46" t="str">
        <f t="shared" si="190"/>
        <v/>
      </c>
      <c r="F4020" s="81" t="str">
        <f>IF(E4020="기사임",(COUNTIF($B$2:B4020,B4020)-COUNTIFS($B$2:B4019,B4020,$E$2:E4019,"")),"")</f>
        <v/>
      </c>
      <c r="G4020" s="46" t="str">
        <f>IF(F4020=1,COUNTIF($F$1:F4020,1),"")</f>
        <v/>
      </c>
      <c r="H4020" s="46">
        <f t="shared" si="191"/>
        <v>0</v>
      </c>
      <c r="I4020" s="46" t="b">
        <f t="shared" si="192"/>
        <v>0</v>
      </c>
      <c r="J4020" s="46" t="str">
        <f>IF(I4020=FALSE,"",B4020&amp;"@"&amp;COUNTIFS($B$2:B4020,B4020,$I$2:I4020,TRUE))</f>
        <v/>
      </c>
    </row>
    <row r="4021" spans="5:10">
      <c r="E4021" s="46" t="str">
        <f t="shared" si="190"/>
        <v/>
      </c>
      <c r="F4021" s="81" t="str">
        <f>IF(E4021="기사임",(COUNTIF($B$2:B4021,B4021)-COUNTIFS($B$2:B4020,B4021,$E$2:E4020,"")),"")</f>
        <v/>
      </c>
      <c r="G4021" s="46" t="str">
        <f>IF(F4021=1,COUNTIF($F$1:F4021,1),"")</f>
        <v/>
      </c>
      <c r="H4021" s="46">
        <f t="shared" si="191"/>
        <v>0</v>
      </c>
      <c r="I4021" s="46" t="b">
        <f t="shared" si="192"/>
        <v>0</v>
      </c>
      <c r="J4021" s="46" t="str">
        <f>IF(I4021=FALSE,"",B4021&amp;"@"&amp;COUNTIFS($B$2:B4021,B4021,$I$2:I4021,TRUE))</f>
        <v/>
      </c>
    </row>
    <row r="4022" spans="5:10">
      <c r="E4022" s="46" t="str">
        <f t="shared" si="190"/>
        <v/>
      </c>
      <c r="F4022" s="81" t="str">
        <f>IF(E4022="기사임",(COUNTIF($B$2:B4022,B4022)-COUNTIFS($B$2:B4021,B4022,$E$2:E4021,"")),"")</f>
        <v/>
      </c>
      <c r="G4022" s="46" t="str">
        <f>IF(F4022=1,COUNTIF($F$1:F4022,1),"")</f>
        <v/>
      </c>
      <c r="H4022" s="46">
        <f t="shared" si="191"/>
        <v>0</v>
      </c>
      <c r="I4022" s="46" t="b">
        <f t="shared" si="192"/>
        <v>0</v>
      </c>
      <c r="J4022" s="46" t="str">
        <f>IF(I4022=FALSE,"",B4022&amp;"@"&amp;COUNTIFS($B$2:B4022,B4022,$I$2:I4022,TRUE))</f>
        <v/>
      </c>
    </row>
    <row r="4023" spans="5:10">
      <c r="E4023" s="46" t="str">
        <f t="shared" si="190"/>
        <v/>
      </c>
      <c r="F4023" s="81" t="str">
        <f>IF(E4023="기사임",(COUNTIF($B$2:B4023,B4023)-COUNTIFS($B$2:B4022,B4023,$E$2:E4022,"")),"")</f>
        <v/>
      </c>
      <c r="G4023" s="46" t="str">
        <f>IF(F4023=1,COUNTIF($F$1:F4023,1),"")</f>
        <v/>
      </c>
      <c r="H4023" s="46">
        <f t="shared" si="191"/>
        <v>0</v>
      </c>
      <c r="I4023" s="46" t="b">
        <f t="shared" si="192"/>
        <v>0</v>
      </c>
      <c r="J4023" s="46" t="str">
        <f>IF(I4023=FALSE,"",B4023&amp;"@"&amp;COUNTIFS($B$2:B4023,B4023,$I$2:I4023,TRUE))</f>
        <v/>
      </c>
    </row>
    <row r="4024" spans="5:10">
      <c r="E4024" s="46" t="str">
        <f t="shared" si="190"/>
        <v/>
      </c>
      <c r="F4024" s="81" t="str">
        <f>IF(E4024="기사임",(COUNTIF($B$2:B4024,B4024)-COUNTIFS($B$2:B4023,B4024,$E$2:E4023,"")),"")</f>
        <v/>
      </c>
      <c r="G4024" s="46" t="str">
        <f>IF(F4024=1,COUNTIF($F$1:F4024,1),"")</f>
        <v/>
      </c>
      <c r="H4024" s="46">
        <f t="shared" si="191"/>
        <v>0</v>
      </c>
      <c r="I4024" s="46" t="b">
        <f t="shared" si="192"/>
        <v>0</v>
      </c>
      <c r="J4024" s="46" t="str">
        <f>IF(I4024=FALSE,"",B4024&amp;"@"&amp;COUNTIFS($B$2:B4024,B4024,$I$2:I4024,TRUE))</f>
        <v/>
      </c>
    </row>
    <row r="4025" spans="5:10">
      <c r="E4025" s="46" t="str">
        <f t="shared" si="190"/>
        <v/>
      </c>
      <c r="F4025" s="81" t="str">
        <f>IF(E4025="기사임",(COUNTIF($B$2:B4025,B4025)-COUNTIFS($B$2:B4024,B4025,$E$2:E4024,"")),"")</f>
        <v/>
      </c>
      <c r="G4025" s="46" t="str">
        <f>IF(F4025=1,COUNTIF($F$1:F4025,1),"")</f>
        <v/>
      </c>
      <c r="H4025" s="46">
        <f t="shared" si="191"/>
        <v>0</v>
      </c>
      <c r="I4025" s="46" t="b">
        <f t="shared" si="192"/>
        <v>0</v>
      </c>
      <c r="J4025" s="46" t="str">
        <f>IF(I4025=FALSE,"",B4025&amp;"@"&amp;COUNTIFS($B$2:B4025,B4025,$I$2:I4025,TRUE))</f>
        <v/>
      </c>
    </row>
    <row r="4026" spans="5:10">
      <c r="E4026" s="46" t="str">
        <f t="shared" si="190"/>
        <v/>
      </c>
      <c r="F4026" s="81" t="str">
        <f>IF(E4026="기사임",(COUNTIF($B$2:B4026,B4026)-COUNTIFS($B$2:B4025,B4026,$E$2:E4025,"")),"")</f>
        <v/>
      </c>
      <c r="G4026" s="46" t="str">
        <f>IF(F4026=1,COUNTIF($F$1:F4026,1),"")</f>
        <v/>
      </c>
      <c r="H4026" s="46">
        <f t="shared" si="191"/>
        <v>0</v>
      </c>
      <c r="I4026" s="46" t="b">
        <f t="shared" si="192"/>
        <v>0</v>
      </c>
      <c r="J4026" s="46" t="str">
        <f>IF(I4026=FALSE,"",B4026&amp;"@"&amp;COUNTIFS($B$2:B4026,B4026,$I$2:I4026,TRUE))</f>
        <v/>
      </c>
    </row>
    <row r="4027" spans="5:10">
      <c r="E4027" s="46" t="str">
        <f t="shared" si="190"/>
        <v/>
      </c>
      <c r="F4027" s="81" t="str">
        <f>IF(E4027="기사임",(COUNTIF($B$2:B4027,B4027)-COUNTIFS($B$2:B4026,B4027,$E$2:E4026,"")),"")</f>
        <v/>
      </c>
      <c r="G4027" s="46" t="str">
        <f>IF(F4027=1,COUNTIF($F$1:F4027,1),"")</f>
        <v/>
      </c>
      <c r="H4027" s="46">
        <f t="shared" si="191"/>
        <v>0</v>
      </c>
      <c r="I4027" s="46" t="b">
        <f t="shared" si="192"/>
        <v>0</v>
      </c>
      <c r="J4027" s="46" t="str">
        <f>IF(I4027=FALSE,"",B4027&amp;"@"&amp;COUNTIFS($B$2:B4027,B4027,$I$2:I4027,TRUE))</f>
        <v/>
      </c>
    </row>
    <row r="4028" spans="5:10">
      <c r="E4028" s="46" t="str">
        <f t="shared" si="190"/>
        <v/>
      </c>
      <c r="F4028" s="81" t="str">
        <f>IF(E4028="기사임",(COUNTIF($B$2:B4028,B4028)-COUNTIFS($B$2:B4027,B4028,$E$2:E4027,"")),"")</f>
        <v/>
      </c>
      <c r="G4028" s="46" t="str">
        <f>IF(F4028=1,COUNTIF($F$1:F4028,1),"")</f>
        <v/>
      </c>
      <c r="H4028" s="46">
        <f t="shared" si="191"/>
        <v>0</v>
      </c>
      <c r="I4028" s="46" t="b">
        <f t="shared" si="192"/>
        <v>0</v>
      </c>
      <c r="J4028" s="46" t="str">
        <f>IF(I4028=FALSE,"",B4028&amp;"@"&amp;COUNTIFS($B$2:B4028,B4028,$I$2:I4028,TRUE))</f>
        <v/>
      </c>
    </row>
    <row r="4029" spans="5:10">
      <c r="E4029" s="46" t="str">
        <f t="shared" si="190"/>
        <v/>
      </c>
      <c r="F4029" s="81" t="str">
        <f>IF(E4029="기사임",(COUNTIF($B$2:B4029,B4029)-COUNTIFS($B$2:B4028,B4029,$E$2:E4028,"")),"")</f>
        <v/>
      </c>
      <c r="G4029" s="46" t="str">
        <f>IF(F4029=1,COUNTIF($F$1:F4029,1),"")</f>
        <v/>
      </c>
      <c r="H4029" s="46">
        <f t="shared" si="191"/>
        <v>0</v>
      </c>
      <c r="I4029" s="46" t="b">
        <f t="shared" si="192"/>
        <v>0</v>
      </c>
      <c r="J4029" s="46" t="str">
        <f>IF(I4029=FALSE,"",B4029&amp;"@"&amp;COUNTIFS($B$2:B4029,B4029,$I$2:I4029,TRUE))</f>
        <v/>
      </c>
    </row>
    <row r="4030" spans="5:10">
      <c r="E4030" s="46" t="str">
        <f t="shared" si="190"/>
        <v/>
      </c>
      <c r="F4030" s="81" t="str">
        <f>IF(E4030="기사임",(COUNTIF($B$2:B4030,B4030)-COUNTIFS($B$2:B4029,B4030,$E$2:E4029,"")),"")</f>
        <v/>
      </c>
      <c r="G4030" s="46" t="str">
        <f>IF(F4030=1,COUNTIF($F$1:F4030,1),"")</f>
        <v/>
      </c>
      <c r="H4030" s="46">
        <f t="shared" si="191"/>
        <v>0</v>
      </c>
      <c r="I4030" s="46" t="b">
        <f t="shared" si="192"/>
        <v>0</v>
      </c>
      <c r="J4030" s="46" t="str">
        <f>IF(I4030=FALSE,"",B4030&amp;"@"&amp;COUNTIFS($B$2:B4030,B4030,$I$2:I4030,TRUE))</f>
        <v/>
      </c>
    </row>
    <row r="4031" spans="5:10">
      <c r="E4031" s="46" t="str">
        <f t="shared" si="190"/>
        <v/>
      </c>
      <c r="F4031" s="81" t="str">
        <f>IF(E4031="기사임",(COUNTIF($B$2:B4031,B4031)-COUNTIFS($B$2:B4030,B4031,$E$2:E4030,"")),"")</f>
        <v/>
      </c>
      <c r="G4031" s="46" t="str">
        <f>IF(F4031=1,COUNTIF($F$1:F4031,1),"")</f>
        <v/>
      </c>
      <c r="H4031" s="46">
        <f t="shared" si="191"/>
        <v>0</v>
      </c>
      <c r="I4031" s="46" t="b">
        <f t="shared" si="192"/>
        <v>0</v>
      </c>
      <c r="J4031" s="46" t="str">
        <f>IF(I4031=FALSE,"",B4031&amp;"@"&amp;COUNTIFS($B$2:B4031,B4031,$I$2:I4031,TRUE))</f>
        <v/>
      </c>
    </row>
    <row r="4032" spans="5:10">
      <c r="E4032" s="46" t="str">
        <f t="shared" si="190"/>
        <v/>
      </c>
      <c r="F4032" s="81" t="str">
        <f>IF(E4032="기사임",(COUNTIF($B$2:B4032,B4032)-COUNTIFS($B$2:B4031,B4032,$E$2:E4031,"")),"")</f>
        <v/>
      </c>
      <c r="G4032" s="46" t="str">
        <f>IF(F4032=1,COUNTIF($F$1:F4032,1),"")</f>
        <v/>
      </c>
      <c r="H4032" s="46">
        <f t="shared" si="191"/>
        <v>0</v>
      </c>
      <c r="I4032" s="46" t="b">
        <f t="shared" si="192"/>
        <v>0</v>
      </c>
      <c r="J4032" s="46" t="str">
        <f>IF(I4032=FALSE,"",B4032&amp;"@"&amp;COUNTIFS($B$2:B4032,B4032,$I$2:I4032,TRUE))</f>
        <v/>
      </c>
    </row>
    <row r="4033" spans="5:10">
      <c r="E4033" s="46" t="str">
        <f t="shared" si="190"/>
        <v/>
      </c>
      <c r="F4033" s="81" t="str">
        <f>IF(E4033="기사임",(COUNTIF($B$2:B4033,B4033)-COUNTIFS($B$2:B4032,B4033,$E$2:E4032,"")),"")</f>
        <v/>
      </c>
      <c r="G4033" s="46" t="str">
        <f>IF(F4033=1,COUNTIF($F$1:F4033,1),"")</f>
        <v/>
      </c>
      <c r="H4033" s="46">
        <f t="shared" si="191"/>
        <v>0</v>
      </c>
      <c r="I4033" s="46" t="b">
        <f t="shared" si="192"/>
        <v>0</v>
      </c>
      <c r="J4033" s="46" t="str">
        <f>IF(I4033=FALSE,"",B4033&amp;"@"&amp;COUNTIFS($B$2:B4033,B4033,$I$2:I4033,TRUE))</f>
        <v/>
      </c>
    </row>
    <row r="4034" spans="5:10">
      <c r="E4034" s="46" t="str">
        <f t="shared" ref="E4034:E4097" si="193">IF(AND(LEFT(A4034,17)="/global/archives/",ISNUMBER(_xlfn.NUMBERVALUE(MID(A4034,18,1))),ISERROR(FIND("ckattempt",A4034)),ISERROR(FIND("preview",A4034))),"기사임","")</f>
        <v/>
      </c>
      <c r="F4034" s="81" t="str">
        <f>IF(E4034="기사임",(COUNTIF($B$2:B4034,B4034)-COUNTIFS($B$2:B4033,B4034,$E$2:E4033,"")),"")</f>
        <v/>
      </c>
      <c r="G4034" s="46" t="str">
        <f>IF(F4034=1,COUNTIF($F$1:F4034,1),"")</f>
        <v/>
      </c>
      <c r="H4034" s="46">
        <f t="shared" ref="H4034:H4097" si="194">COUNTIF($L$2:$L$4,B4034)</f>
        <v>0</v>
      </c>
      <c r="I4034" s="46" t="b">
        <f t="shared" si="192"/>
        <v>0</v>
      </c>
      <c r="J4034" s="46" t="str">
        <f>IF(I4034=FALSE,"",B4034&amp;"@"&amp;COUNTIFS($B$2:B4034,B4034,$I$2:I4034,TRUE))</f>
        <v/>
      </c>
    </row>
    <row r="4035" spans="5:10">
      <c r="E4035" s="46" t="str">
        <f t="shared" si="193"/>
        <v/>
      </c>
      <c r="F4035" s="81" t="str">
        <f>IF(E4035="기사임",(COUNTIF($B$2:B4035,B4035)-COUNTIFS($B$2:B4034,B4035,$E$2:E4034,"")),"")</f>
        <v/>
      </c>
      <c r="G4035" s="46" t="str">
        <f>IF(F4035=1,COUNTIF($F$1:F4035,1),"")</f>
        <v/>
      </c>
      <c r="H4035" s="46">
        <f t="shared" si="194"/>
        <v>0</v>
      </c>
      <c r="I4035" s="46" t="b">
        <f t="shared" si="192"/>
        <v>0</v>
      </c>
      <c r="J4035" s="46" t="str">
        <f>IF(I4035=FALSE,"",B4035&amp;"@"&amp;COUNTIFS($B$2:B4035,B4035,$I$2:I4035,TRUE))</f>
        <v/>
      </c>
    </row>
    <row r="4036" spans="5:10">
      <c r="E4036" s="46" t="str">
        <f t="shared" si="193"/>
        <v/>
      </c>
      <c r="F4036" s="81" t="str">
        <f>IF(E4036="기사임",(COUNTIF($B$2:B4036,B4036)-COUNTIFS($B$2:B4035,B4036,$E$2:E4035,"")),"")</f>
        <v/>
      </c>
      <c r="G4036" s="46" t="str">
        <f>IF(F4036=1,COUNTIF($F$1:F4036,1),"")</f>
        <v/>
      </c>
      <c r="H4036" s="46">
        <f t="shared" si="194"/>
        <v>0</v>
      </c>
      <c r="I4036" s="46" t="b">
        <f t="shared" si="192"/>
        <v>0</v>
      </c>
      <c r="J4036" s="46" t="str">
        <f>IF(I4036=FALSE,"",B4036&amp;"@"&amp;COUNTIFS($B$2:B4036,B4036,$I$2:I4036,TRUE))</f>
        <v/>
      </c>
    </row>
    <row r="4037" spans="5:10">
      <c r="E4037" s="46" t="str">
        <f t="shared" si="193"/>
        <v/>
      </c>
      <c r="F4037" s="81" t="str">
        <f>IF(E4037="기사임",(COUNTIF($B$2:B4037,B4037)-COUNTIFS($B$2:B4036,B4037,$E$2:E4036,"")),"")</f>
        <v/>
      </c>
      <c r="G4037" s="46" t="str">
        <f>IF(F4037=1,COUNTIF($F$1:F4037,1),"")</f>
        <v/>
      </c>
      <c r="H4037" s="46">
        <f t="shared" si="194"/>
        <v>0</v>
      </c>
      <c r="I4037" s="46" t="b">
        <f t="shared" si="192"/>
        <v>0</v>
      </c>
      <c r="J4037" s="46" t="str">
        <f>IF(I4037=FALSE,"",B4037&amp;"@"&amp;COUNTIFS($B$2:B4037,B4037,$I$2:I4037,TRUE))</f>
        <v/>
      </c>
    </row>
    <row r="4038" spans="5:10">
      <c r="E4038" s="46" t="str">
        <f t="shared" si="193"/>
        <v/>
      </c>
      <c r="F4038" s="81" t="str">
        <f>IF(E4038="기사임",(COUNTIF($B$2:B4038,B4038)-COUNTIFS($B$2:B4037,B4038,$E$2:E4037,"")),"")</f>
        <v/>
      </c>
      <c r="G4038" s="46" t="str">
        <f>IF(F4038=1,COUNTIF($F$1:F4038,1),"")</f>
        <v/>
      </c>
      <c r="H4038" s="46">
        <f t="shared" si="194"/>
        <v>0</v>
      </c>
      <c r="I4038" s="46" t="b">
        <f t="shared" si="192"/>
        <v>0</v>
      </c>
      <c r="J4038" s="46" t="str">
        <f>IF(I4038=FALSE,"",B4038&amp;"@"&amp;COUNTIFS($B$2:B4038,B4038,$I$2:I4038,TRUE))</f>
        <v/>
      </c>
    </row>
    <row r="4039" spans="5:10">
      <c r="E4039" s="46" t="str">
        <f t="shared" si="193"/>
        <v/>
      </c>
      <c r="F4039" s="81" t="str">
        <f>IF(E4039="기사임",(COUNTIF($B$2:B4039,B4039)-COUNTIFS($B$2:B4038,B4039,$E$2:E4038,"")),"")</f>
        <v/>
      </c>
      <c r="G4039" s="46" t="str">
        <f>IF(F4039=1,COUNTIF($F$1:F4039,1),"")</f>
        <v/>
      </c>
      <c r="H4039" s="46">
        <f t="shared" si="194"/>
        <v>0</v>
      </c>
      <c r="I4039" s="46" t="b">
        <f t="shared" ref="I4039:I4102" si="195">AND(H4039=1,F4039&gt;=1,F4039&lt;&gt;"")</f>
        <v>0</v>
      </c>
      <c r="J4039" s="46" t="str">
        <f>IF(I4039=FALSE,"",B4039&amp;"@"&amp;COUNTIFS($B$2:B4039,B4039,$I$2:I4039,TRUE))</f>
        <v/>
      </c>
    </row>
    <row r="4040" spans="5:10">
      <c r="E4040" s="46" t="str">
        <f t="shared" si="193"/>
        <v/>
      </c>
      <c r="F4040" s="81" t="str">
        <f>IF(E4040="기사임",(COUNTIF($B$2:B4040,B4040)-COUNTIFS($B$2:B4039,B4040,$E$2:E4039,"")),"")</f>
        <v/>
      </c>
      <c r="G4040" s="46" t="str">
        <f>IF(F4040=1,COUNTIF($F$1:F4040,1),"")</f>
        <v/>
      </c>
      <c r="H4040" s="46">
        <f t="shared" si="194"/>
        <v>0</v>
      </c>
      <c r="I4040" s="46" t="b">
        <f t="shared" si="195"/>
        <v>0</v>
      </c>
      <c r="J4040" s="46" t="str">
        <f>IF(I4040=FALSE,"",B4040&amp;"@"&amp;COUNTIFS($B$2:B4040,B4040,$I$2:I4040,TRUE))</f>
        <v/>
      </c>
    </row>
    <row r="4041" spans="5:10">
      <c r="E4041" s="46" t="str">
        <f t="shared" si="193"/>
        <v/>
      </c>
      <c r="F4041" s="81" t="str">
        <f>IF(E4041="기사임",(COUNTIF($B$2:B4041,B4041)-COUNTIFS($B$2:B4040,B4041,$E$2:E4040,"")),"")</f>
        <v/>
      </c>
      <c r="G4041" s="46" t="str">
        <f>IF(F4041=1,COUNTIF($F$1:F4041,1),"")</f>
        <v/>
      </c>
      <c r="H4041" s="46">
        <f t="shared" si="194"/>
        <v>0</v>
      </c>
      <c r="I4041" s="46" t="b">
        <f t="shared" si="195"/>
        <v>0</v>
      </c>
      <c r="J4041" s="46" t="str">
        <f>IF(I4041=FALSE,"",B4041&amp;"@"&amp;COUNTIFS($B$2:B4041,B4041,$I$2:I4041,TRUE))</f>
        <v/>
      </c>
    </row>
    <row r="4042" spans="5:10">
      <c r="E4042" s="46" t="str">
        <f t="shared" si="193"/>
        <v/>
      </c>
      <c r="F4042" s="81" t="str">
        <f>IF(E4042="기사임",(COUNTIF($B$2:B4042,B4042)-COUNTIFS($B$2:B4041,B4042,$E$2:E4041,"")),"")</f>
        <v/>
      </c>
      <c r="G4042" s="46" t="str">
        <f>IF(F4042=1,COUNTIF($F$1:F4042,1),"")</f>
        <v/>
      </c>
      <c r="H4042" s="46">
        <f t="shared" si="194"/>
        <v>0</v>
      </c>
      <c r="I4042" s="46" t="b">
        <f t="shared" si="195"/>
        <v>0</v>
      </c>
      <c r="J4042" s="46" t="str">
        <f>IF(I4042=FALSE,"",B4042&amp;"@"&amp;COUNTIFS($B$2:B4042,B4042,$I$2:I4042,TRUE))</f>
        <v/>
      </c>
    </row>
    <row r="4043" spans="5:10">
      <c r="E4043" s="46" t="str">
        <f t="shared" si="193"/>
        <v/>
      </c>
      <c r="F4043" s="81" t="str">
        <f>IF(E4043="기사임",(COUNTIF($B$2:B4043,B4043)-COUNTIFS($B$2:B4042,B4043,$E$2:E4042,"")),"")</f>
        <v/>
      </c>
      <c r="G4043" s="46" t="str">
        <f>IF(F4043=1,COUNTIF($F$1:F4043,1),"")</f>
        <v/>
      </c>
      <c r="H4043" s="46">
        <f t="shared" si="194"/>
        <v>0</v>
      </c>
      <c r="I4043" s="46" t="b">
        <f t="shared" si="195"/>
        <v>0</v>
      </c>
      <c r="J4043" s="46" t="str">
        <f>IF(I4043=FALSE,"",B4043&amp;"@"&amp;COUNTIFS($B$2:B4043,B4043,$I$2:I4043,TRUE))</f>
        <v/>
      </c>
    </row>
    <row r="4044" spans="5:10">
      <c r="E4044" s="46" t="str">
        <f t="shared" si="193"/>
        <v/>
      </c>
      <c r="F4044" s="81" t="str">
        <f>IF(E4044="기사임",(COUNTIF($B$2:B4044,B4044)-COUNTIFS($B$2:B4043,B4044,$E$2:E4043,"")),"")</f>
        <v/>
      </c>
      <c r="G4044" s="46" t="str">
        <f>IF(F4044=1,COUNTIF($F$1:F4044,1),"")</f>
        <v/>
      </c>
      <c r="H4044" s="46">
        <f t="shared" si="194"/>
        <v>0</v>
      </c>
      <c r="I4044" s="46" t="b">
        <f t="shared" si="195"/>
        <v>0</v>
      </c>
      <c r="J4044" s="46" t="str">
        <f>IF(I4044=FALSE,"",B4044&amp;"@"&amp;COUNTIFS($B$2:B4044,B4044,$I$2:I4044,TRUE))</f>
        <v/>
      </c>
    </row>
    <row r="4045" spans="5:10">
      <c r="E4045" s="46" t="str">
        <f t="shared" si="193"/>
        <v/>
      </c>
      <c r="F4045" s="81" t="str">
        <f>IF(E4045="기사임",(COUNTIF($B$2:B4045,B4045)-COUNTIFS($B$2:B4044,B4045,$E$2:E4044,"")),"")</f>
        <v/>
      </c>
      <c r="G4045" s="46" t="str">
        <f>IF(F4045=1,COUNTIF($F$1:F4045,1),"")</f>
        <v/>
      </c>
      <c r="H4045" s="46">
        <f t="shared" si="194"/>
        <v>0</v>
      </c>
      <c r="I4045" s="46" t="b">
        <f t="shared" si="195"/>
        <v>0</v>
      </c>
      <c r="J4045" s="46" t="str">
        <f>IF(I4045=FALSE,"",B4045&amp;"@"&amp;COUNTIFS($B$2:B4045,B4045,$I$2:I4045,TRUE))</f>
        <v/>
      </c>
    </row>
    <row r="4046" spans="5:10">
      <c r="E4046" s="46" t="str">
        <f t="shared" si="193"/>
        <v/>
      </c>
      <c r="F4046" s="81" t="str">
        <f>IF(E4046="기사임",(COUNTIF($B$2:B4046,B4046)-COUNTIFS($B$2:B4045,B4046,$E$2:E4045,"")),"")</f>
        <v/>
      </c>
      <c r="G4046" s="46" t="str">
        <f>IF(F4046=1,COUNTIF($F$1:F4046,1),"")</f>
        <v/>
      </c>
      <c r="H4046" s="46">
        <f t="shared" si="194"/>
        <v>0</v>
      </c>
      <c r="I4046" s="46" t="b">
        <f t="shared" si="195"/>
        <v>0</v>
      </c>
      <c r="J4046" s="46" t="str">
        <f>IF(I4046=FALSE,"",B4046&amp;"@"&amp;COUNTIFS($B$2:B4046,B4046,$I$2:I4046,TRUE))</f>
        <v/>
      </c>
    </row>
    <row r="4047" spans="5:10">
      <c r="E4047" s="46" t="str">
        <f t="shared" si="193"/>
        <v/>
      </c>
      <c r="F4047" s="81" t="str">
        <f>IF(E4047="기사임",(COUNTIF($B$2:B4047,B4047)-COUNTIFS($B$2:B4046,B4047,$E$2:E4046,"")),"")</f>
        <v/>
      </c>
      <c r="G4047" s="46" t="str">
        <f>IF(F4047=1,COUNTIF($F$1:F4047,1),"")</f>
        <v/>
      </c>
      <c r="H4047" s="46">
        <f t="shared" si="194"/>
        <v>0</v>
      </c>
      <c r="I4047" s="46" t="b">
        <f t="shared" si="195"/>
        <v>0</v>
      </c>
      <c r="J4047" s="46" t="str">
        <f>IF(I4047=FALSE,"",B4047&amp;"@"&amp;COUNTIFS($B$2:B4047,B4047,$I$2:I4047,TRUE))</f>
        <v/>
      </c>
    </row>
    <row r="4048" spans="5:10">
      <c r="E4048" s="46" t="str">
        <f t="shared" si="193"/>
        <v/>
      </c>
      <c r="F4048" s="81" t="str">
        <f>IF(E4048="기사임",(COUNTIF($B$2:B4048,B4048)-COUNTIFS($B$2:B4047,B4048,$E$2:E4047,"")),"")</f>
        <v/>
      </c>
      <c r="G4048" s="46" t="str">
        <f>IF(F4048=1,COUNTIF($F$1:F4048,1),"")</f>
        <v/>
      </c>
      <c r="H4048" s="46">
        <f t="shared" si="194"/>
        <v>0</v>
      </c>
      <c r="I4048" s="46" t="b">
        <f t="shared" si="195"/>
        <v>0</v>
      </c>
      <c r="J4048" s="46" t="str">
        <f>IF(I4048=FALSE,"",B4048&amp;"@"&amp;COUNTIFS($B$2:B4048,B4048,$I$2:I4048,TRUE))</f>
        <v/>
      </c>
    </row>
    <row r="4049" spans="5:10">
      <c r="E4049" s="46" t="str">
        <f t="shared" si="193"/>
        <v/>
      </c>
      <c r="F4049" s="81" t="str">
        <f>IF(E4049="기사임",(COUNTIF($B$2:B4049,B4049)-COUNTIFS($B$2:B4048,B4049,$E$2:E4048,"")),"")</f>
        <v/>
      </c>
      <c r="G4049" s="46" t="str">
        <f>IF(F4049=1,COUNTIF($F$1:F4049,1),"")</f>
        <v/>
      </c>
      <c r="H4049" s="46">
        <f t="shared" si="194"/>
        <v>0</v>
      </c>
      <c r="I4049" s="46" t="b">
        <f t="shared" si="195"/>
        <v>0</v>
      </c>
      <c r="J4049" s="46" t="str">
        <f>IF(I4049=FALSE,"",B4049&amp;"@"&amp;COUNTIFS($B$2:B4049,B4049,$I$2:I4049,TRUE))</f>
        <v/>
      </c>
    </row>
    <row r="4050" spans="5:10">
      <c r="E4050" s="46" t="str">
        <f t="shared" si="193"/>
        <v/>
      </c>
      <c r="F4050" s="81" t="str">
        <f>IF(E4050="기사임",(COUNTIF($B$2:B4050,B4050)-COUNTIFS($B$2:B4049,B4050,$E$2:E4049,"")),"")</f>
        <v/>
      </c>
      <c r="G4050" s="46" t="str">
        <f>IF(F4050=1,COUNTIF($F$1:F4050,1),"")</f>
        <v/>
      </c>
      <c r="H4050" s="46">
        <f t="shared" si="194"/>
        <v>0</v>
      </c>
      <c r="I4050" s="46" t="b">
        <f t="shared" si="195"/>
        <v>0</v>
      </c>
      <c r="J4050" s="46" t="str">
        <f>IF(I4050=FALSE,"",B4050&amp;"@"&amp;COUNTIFS($B$2:B4050,B4050,$I$2:I4050,TRUE))</f>
        <v/>
      </c>
    </row>
    <row r="4051" spans="5:10">
      <c r="E4051" s="46" t="str">
        <f t="shared" si="193"/>
        <v/>
      </c>
      <c r="F4051" s="81" t="str">
        <f>IF(E4051="기사임",(COUNTIF($B$2:B4051,B4051)-COUNTIFS($B$2:B4050,B4051,$E$2:E4050,"")),"")</f>
        <v/>
      </c>
      <c r="G4051" s="46" t="str">
        <f>IF(F4051=1,COUNTIF($F$1:F4051,1),"")</f>
        <v/>
      </c>
      <c r="H4051" s="46">
        <f t="shared" si="194"/>
        <v>0</v>
      </c>
      <c r="I4051" s="46" t="b">
        <f t="shared" si="195"/>
        <v>0</v>
      </c>
      <c r="J4051" s="46" t="str">
        <f>IF(I4051=FALSE,"",B4051&amp;"@"&amp;COUNTIFS($B$2:B4051,B4051,$I$2:I4051,TRUE))</f>
        <v/>
      </c>
    </row>
    <row r="4052" spans="5:10">
      <c r="E4052" s="46" t="str">
        <f t="shared" si="193"/>
        <v/>
      </c>
      <c r="F4052" s="81" t="str">
        <f>IF(E4052="기사임",(COUNTIF($B$2:B4052,B4052)-COUNTIFS($B$2:B4051,B4052,$E$2:E4051,"")),"")</f>
        <v/>
      </c>
      <c r="G4052" s="46" t="str">
        <f>IF(F4052=1,COUNTIF($F$1:F4052,1),"")</f>
        <v/>
      </c>
      <c r="H4052" s="46">
        <f t="shared" si="194"/>
        <v>0</v>
      </c>
      <c r="I4052" s="46" t="b">
        <f t="shared" si="195"/>
        <v>0</v>
      </c>
      <c r="J4052" s="46" t="str">
        <f>IF(I4052=FALSE,"",B4052&amp;"@"&amp;COUNTIFS($B$2:B4052,B4052,$I$2:I4052,TRUE))</f>
        <v/>
      </c>
    </row>
    <row r="4053" spans="5:10">
      <c r="E4053" s="46" t="str">
        <f t="shared" si="193"/>
        <v/>
      </c>
      <c r="F4053" s="81" t="str">
        <f>IF(E4053="기사임",(COUNTIF($B$2:B4053,B4053)-COUNTIFS($B$2:B4052,B4053,$E$2:E4052,"")),"")</f>
        <v/>
      </c>
      <c r="G4053" s="46" t="str">
        <f>IF(F4053=1,COUNTIF($F$1:F4053,1),"")</f>
        <v/>
      </c>
      <c r="H4053" s="46">
        <f t="shared" si="194"/>
        <v>0</v>
      </c>
      <c r="I4053" s="46" t="b">
        <f t="shared" si="195"/>
        <v>0</v>
      </c>
      <c r="J4053" s="46" t="str">
        <f>IF(I4053=FALSE,"",B4053&amp;"@"&amp;COUNTIFS($B$2:B4053,B4053,$I$2:I4053,TRUE))</f>
        <v/>
      </c>
    </row>
    <row r="4054" spans="5:10">
      <c r="E4054" s="46" t="str">
        <f t="shared" si="193"/>
        <v/>
      </c>
      <c r="F4054" s="81" t="str">
        <f>IF(E4054="기사임",(COUNTIF($B$2:B4054,B4054)-COUNTIFS($B$2:B4053,B4054,$E$2:E4053,"")),"")</f>
        <v/>
      </c>
      <c r="G4054" s="46" t="str">
        <f>IF(F4054=1,COUNTIF($F$1:F4054,1),"")</f>
        <v/>
      </c>
      <c r="H4054" s="46">
        <f t="shared" si="194"/>
        <v>0</v>
      </c>
      <c r="I4054" s="46" t="b">
        <f t="shared" si="195"/>
        <v>0</v>
      </c>
      <c r="J4054" s="46" t="str">
        <f>IF(I4054=FALSE,"",B4054&amp;"@"&amp;COUNTIFS($B$2:B4054,B4054,$I$2:I4054,TRUE))</f>
        <v/>
      </c>
    </row>
    <row r="4055" spans="5:10">
      <c r="E4055" s="46" t="str">
        <f t="shared" si="193"/>
        <v/>
      </c>
      <c r="F4055" s="81" t="str">
        <f>IF(E4055="기사임",(COUNTIF($B$2:B4055,B4055)-COUNTIFS($B$2:B4054,B4055,$E$2:E4054,"")),"")</f>
        <v/>
      </c>
      <c r="G4055" s="46" t="str">
        <f>IF(F4055=1,COUNTIF($F$1:F4055,1),"")</f>
        <v/>
      </c>
      <c r="H4055" s="46">
        <f t="shared" si="194"/>
        <v>0</v>
      </c>
      <c r="I4055" s="46" t="b">
        <f t="shared" si="195"/>
        <v>0</v>
      </c>
      <c r="J4055" s="46" t="str">
        <f>IF(I4055=FALSE,"",B4055&amp;"@"&amp;COUNTIFS($B$2:B4055,B4055,$I$2:I4055,TRUE))</f>
        <v/>
      </c>
    </row>
    <row r="4056" spans="5:10">
      <c r="E4056" s="46" t="str">
        <f t="shared" si="193"/>
        <v/>
      </c>
      <c r="F4056" s="81" t="str">
        <f>IF(E4056="기사임",(COUNTIF($B$2:B4056,B4056)-COUNTIFS($B$2:B4055,B4056,$E$2:E4055,"")),"")</f>
        <v/>
      </c>
      <c r="G4056" s="46" t="str">
        <f>IF(F4056=1,COUNTIF($F$1:F4056,1),"")</f>
        <v/>
      </c>
      <c r="H4056" s="46">
        <f t="shared" si="194"/>
        <v>0</v>
      </c>
      <c r="I4056" s="46" t="b">
        <f t="shared" si="195"/>
        <v>0</v>
      </c>
      <c r="J4056" s="46" t="str">
        <f>IF(I4056=FALSE,"",B4056&amp;"@"&amp;COUNTIFS($B$2:B4056,B4056,$I$2:I4056,TRUE))</f>
        <v/>
      </c>
    </row>
    <row r="4057" spans="5:10">
      <c r="E4057" s="46" t="str">
        <f t="shared" si="193"/>
        <v/>
      </c>
      <c r="F4057" s="81" t="str">
        <f>IF(E4057="기사임",(COUNTIF($B$2:B4057,B4057)-COUNTIFS($B$2:B4056,B4057,$E$2:E4056,"")),"")</f>
        <v/>
      </c>
      <c r="G4057" s="46" t="str">
        <f>IF(F4057=1,COUNTIF($F$1:F4057,1),"")</f>
        <v/>
      </c>
      <c r="H4057" s="46">
        <f t="shared" si="194"/>
        <v>0</v>
      </c>
      <c r="I4057" s="46" t="b">
        <f t="shared" si="195"/>
        <v>0</v>
      </c>
      <c r="J4057" s="46" t="str">
        <f>IF(I4057=FALSE,"",B4057&amp;"@"&amp;COUNTIFS($B$2:B4057,B4057,$I$2:I4057,TRUE))</f>
        <v/>
      </c>
    </row>
    <row r="4058" spans="5:10">
      <c r="E4058" s="46" t="str">
        <f t="shared" si="193"/>
        <v/>
      </c>
      <c r="F4058" s="81" t="str">
        <f>IF(E4058="기사임",(COUNTIF($B$2:B4058,B4058)-COUNTIFS($B$2:B4057,B4058,$E$2:E4057,"")),"")</f>
        <v/>
      </c>
      <c r="G4058" s="46" t="str">
        <f>IF(F4058=1,COUNTIF($F$1:F4058,1),"")</f>
        <v/>
      </c>
      <c r="H4058" s="46">
        <f t="shared" si="194"/>
        <v>0</v>
      </c>
      <c r="I4058" s="46" t="b">
        <f t="shared" si="195"/>
        <v>0</v>
      </c>
      <c r="J4058" s="46" t="str">
        <f>IF(I4058=FALSE,"",B4058&amp;"@"&amp;COUNTIFS($B$2:B4058,B4058,$I$2:I4058,TRUE))</f>
        <v/>
      </c>
    </row>
    <row r="4059" spans="5:10">
      <c r="E4059" s="46" t="str">
        <f t="shared" si="193"/>
        <v/>
      </c>
      <c r="F4059" s="81" t="str">
        <f>IF(E4059="기사임",(COUNTIF($B$2:B4059,B4059)-COUNTIFS($B$2:B4058,B4059,$E$2:E4058,"")),"")</f>
        <v/>
      </c>
      <c r="G4059" s="46" t="str">
        <f>IF(F4059=1,COUNTIF($F$1:F4059,1),"")</f>
        <v/>
      </c>
      <c r="H4059" s="46">
        <f t="shared" si="194"/>
        <v>0</v>
      </c>
      <c r="I4059" s="46" t="b">
        <f t="shared" si="195"/>
        <v>0</v>
      </c>
      <c r="J4059" s="46" t="str">
        <f>IF(I4059=FALSE,"",B4059&amp;"@"&amp;COUNTIFS($B$2:B4059,B4059,$I$2:I4059,TRUE))</f>
        <v/>
      </c>
    </row>
    <row r="4060" spans="5:10">
      <c r="E4060" s="46" t="str">
        <f t="shared" si="193"/>
        <v/>
      </c>
      <c r="F4060" s="81" t="str">
        <f>IF(E4060="기사임",(COUNTIF($B$2:B4060,B4060)-COUNTIFS($B$2:B4059,B4060,$E$2:E4059,"")),"")</f>
        <v/>
      </c>
      <c r="G4060" s="46" t="str">
        <f>IF(F4060=1,COUNTIF($F$1:F4060,1),"")</f>
        <v/>
      </c>
      <c r="H4060" s="46">
        <f t="shared" si="194"/>
        <v>0</v>
      </c>
      <c r="I4060" s="46" t="b">
        <f t="shared" si="195"/>
        <v>0</v>
      </c>
      <c r="J4060" s="46" t="str">
        <f>IF(I4060=FALSE,"",B4060&amp;"@"&amp;COUNTIFS($B$2:B4060,B4060,$I$2:I4060,TRUE))</f>
        <v/>
      </c>
    </row>
    <row r="4061" spans="5:10">
      <c r="E4061" s="46" t="str">
        <f t="shared" si="193"/>
        <v/>
      </c>
      <c r="F4061" s="81" t="str">
        <f>IF(E4061="기사임",(COUNTIF($B$2:B4061,B4061)-COUNTIFS($B$2:B4060,B4061,$E$2:E4060,"")),"")</f>
        <v/>
      </c>
      <c r="G4061" s="46" t="str">
        <f>IF(F4061=1,COUNTIF($F$1:F4061,1),"")</f>
        <v/>
      </c>
      <c r="H4061" s="46">
        <f t="shared" si="194"/>
        <v>0</v>
      </c>
      <c r="I4061" s="46" t="b">
        <f t="shared" si="195"/>
        <v>0</v>
      </c>
      <c r="J4061" s="46" t="str">
        <f>IF(I4061=FALSE,"",B4061&amp;"@"&amp;COUNTIFS($B$2:B4061,B4061,$I$2:I4061,TRUE))</f>
        <v/>
      </c>
    </row>
    <row r="4062" spans="5:10">
      <c r="E4062" s="46" t="str">
        <f t="shared" si="193"/>
        <v/>
      </c>
      <c r="F4062" s="81" t="str">
        <f>IF(E4062="기사임",(COUNTIF($B$2:B4062,B4062)-COUNTIFS($B$2:B4061,B4062,$E$2:E4061,"")),"")</f>
        <v/>
      </c>
      <c r="G4062" s="46" t="str">
        <f>IF(F4062=1,COUNTIF($F$1:F4062,1),"")</f>
        <v/>
      </c>
      <c r="H4062" s="46">
        <f t="shared" si="194"/>
        <v>0</v>
      </c>
      <c r="I4062" s="46" t="b">
        <f t="shared" si="195"/>
        <v>0</v>
      </c>
      <c r="J4062" s="46" t="str">
        <f>IF(I4062=FALSE,"",B4062&amp;"@"&amp;COUNTIFS($B$2:B4062,B4062,$I$2:I4062,TRUE))</f>
        <v/>
      </c>
    </row>
    <row r="4063" spans="5:10">
      <c r="E4063" s="46" t="str">
        <f t="shared" si="193"/>
        <v/>
      </c>
      <c r="F4063" s="81" t="str">
        <f>IF(E4063="기사임",(COUNTIF($B$2:B4063,B4063)-COUNTIFS($B$2:B4062,B4063,$E$2:E4062,"")),"")</f>
        <v/>
      </c>
      <c r="G4063" s="46" t="str">
        <f>IF(F4063=1,COUNTIF($F$1:F4063,1),"")</f>
        <v/>
      </c>
      <c r="H4063" s="46">
        <f t="shared" si="194"/>
        <v>0</v>
      </c>
      <c r="I4063" s="46" t="b">
        <f t="shared" si="195"/>
        <v>0</v>
      </c>
      <c r="J4063" s="46" t="str">
        <f>IF(I4063=FALSE,"",B4063&amp;"@"&amp;COUNTIFS($B$2:B4063,B4063,$I$2:I4063,TRUE))</f>
        <v/>
      </c>
    </row>
    <row r="4064" spans="5:10">
      <c r="E4064" s="46" t="str">
        <f t="shared" si="193"/>
        <v/>
      </c>
      <c r="F4064" s="81" t="str">
        <f>IF(E4064="기사임",(COUNTIF($B$2:B4064,B4064)-COUNTIFS($B$2:B4063,B4064,$E$2:E4063,"")),"")</f>
        <v/>
      </c>
      <c r="G4064" s="46" t="str">
        <f>IF(F4064=1,COUNTIF($F$1:F4064,1),"")</f>
        <v/>
      </c>
      <c r="H4064" s="46">
        <f t="shared" si="194"/>
        <v>0</v>
      </c>
      <c r="I4064" s="46" t="b">
        <f t="shared" si="195"/>
        <v>0</v>
      </c>
      <c r="J4064" s="46" t="str">
        <f>IF(I4064=FALSE,"",B4064&amp;"@"&amp;COUNTIFS($B$2:B4064,B4064,$I$2:I4064,TRUE))</f>
        <v/>
      </c>
    </row>
    <row r="4065" spans="5:10">
      <c r="E4065" s="46" t="str">
        <f t="shared" si="193"/>
        <v/>
      </c>
      <c r="F4065" s="81" t="str">
        <f>IF(E4065="기사임",(COUNTIF($B$2:B4065,B4065)-COUNTIFS($B$2:B4064,B4065,$E$2:E4064,"")),"")</f>
        <v/>
      </c>
      <c r="G4065" s="46" t="str">
        <f>IF(F4065=1,COUNTIF($F$1:F4065,1),"")</f>
        <v/>
      </c>
      <c r="H4065" s="46">
        <f t="shared" si="194"/>
        <v>0</v>
      </c>
      <c r="I4065" s="46" t="b">
        <f t="shared" si="195"/>
        <v>0</v>
      </c>
      <c r="J4065" s="46" t="str">
        <f>IF(I4065=FALSE,"",B4065&amp;"@"&amp;COUNTIFS($B$2:B4065,B4065,$I$2:I4065,TRUE))</f>
        <v/>
      </c>
    </row>
    <row r="4066" spans="5:10">
      <c r="E4066" s="46" t="str">
        <f t="shared" si="193"/>
        <v/>
      </c>
      <c r="F4066" s="81" t="str">
        <f>IF(E4066="기사임",(COUNTIF($B$2:B4066,B4066)-COUNTIFS($B$2:B4065,B4066,$E$2:E4065,"")),"")</f>
        <v/>
      </c>
      <c r="G4066" s="46" t="str">
        <f>IF(F4066=1,COUNTIF($F$1:F4066,1),"")</f>
        <v/>
      </c>
      <c r="H4066" s="46">
        <f t="shared" si="194"/>
        <v>0</v>
      </c>
      <c r="I4066" s="46" t="b">
        <f t="shared" si="195"/>
        <v>0</v>
      </c>
      <c r="J4066" s="46" t="str">
        <f>IF(I4066=FALSE,"",B4066&amp;"@"&amp;COUNTIFS($B$2:B4066,B4066,$I$2:I4066,TRUE))</f>
        <v/>
      </c>
    </row>
    <row r="4067" spans="5:10">
      <c r="E4067" s="46" t="str">
        <f t="shared" si="193"/>
        <v/>
      </c>
      <c r="F4067" s="81" t="str">
        <f>IF(E4067="기사임",(COUNTIF($B$2:B4067,B4067)-COUNTIFS($B$2:B4066,B4067,$E$2:E4066,"")),"")</f>
        <v/>
      </c>
      <c r="G4067" s="46" t="str">
        <f>IF(F4067=1,COUNTIF($F$1:F4067,1),"")</f>
        <v/>
      </c>
      <c r="H4067" s="46">
        <f t="shared" si="194"/>
        <v>0</v>
      </c>
      <c r="I4067" s="46" t="b">
        <f t="shared" si="195"/>
        <v>0</v>
      </c>
      <c r="J4067" s="46" t="str">
        <f>IF(I4067=FALSE,"",B4067&amp;"@"&amp;COUNTIFS($B$2:B4067,B4067,$I$2:I4067,TRUE))</f>
        <v/>
      </c>
    </row>
    <row r="4068" spans="5:10">
      <c r="E4068" s="46" t="str">
        <f t="shared" si="193"/>
        <v/>
      </c>
      <c r="F4068" s="81" t="str">
        <f>IF(E4068="기사임",(COUNTIF($B$2:B4068,B4068)-COUNTIFS($B$2:B4067,B4068,$E$2:E4067,"")),"")</f>
        <v/>
      </c>
      <c r="G4068" s="46" t="str">
        <f>IF(F4068=1,COUNTIF($F$1:F4068,1),"")</f>
        <v/>
      </c>
      <c r="H4068" s="46">
        <f t="shared" si="194"/>
        <v>0</v>
      </c>
      <c r="I4068" s="46" t="b">
        <f t="shared" si="195"/>
        <v>0</v>
      </c>
      <c r="J4068" s="46" t="str">
        <f>IF(I4068=FALSE,"",B4068&amp;"@"&amp;COUNTIFS($B$2:B4068,B4068,$I$2:I4068,TRUE))</f>
        <v/>
      </c>
    </row>
    <row r="4069" spans="5:10">
      <c r="E4069" s="46" t="str">
        <f t="shared" si="193"/>
        <v/>
      </c>
      <c r="F4069" s="81" t="str">
        <f>IF(E4069="기사임",(COUNTIF($B$2:B4069,B4069)-COUNTIFS($B$2:B4068,B4069,$E$2:E4068,"")),"")</f>
        <v/>
      </c>
      <c r="G4069" s="46" t="str">
        <f>IF(F4069=1,COUNTIF($F$1:F4069,1),"")</f>
        <v/>
      </c>
      <c r="H4069" s="46">
        <f t="shared" si="194"/>
        <v>0</v>
      </c>
      <c r="I4069" s="46" t="b">
        <f t="shared" si="195"/>
        <v>0</v>
      </c>
      <c r="J4069" s="46" t="str">
        <f>IF(I4069=FALSE,"",B4069&amp;"@"&amp;COUNTIFS($B$2:B4069,B4069,$I$2:I4069,TRUE))</f>
        <v/>
      </c>
    </row>
    <row r="4070" spans="5:10">
      <c r="E4070" s="46" t="str">
        <f t="shared" si="193"/>
        <v/>
      </c>
      <c r="F4070" s="81" t="str">
        <f>IF(E4070="기사임",(COUNTIF($B$2:B4070,B4070)-COUNTIFS($B$2:B4069,B4070,$E$2:E4069,"")),"")</f>
        <v/>
      </c>
      <c r="G4070" s="46" t="str">
        <f>IF(F4070=1,COUNTIF($F$1:F4070,1),"")</f>
        <v/>
      </c>
      <c r="H4070" s="46">
        <f t="shared" si="194"/>
        <v>0</v>
      </c>
      <c r="I4070" s="46" t="b">
        <f t="shared" si="195"/>
        <v>0</v>
      </c>
      <c r="J4070" s="46" t="str">
        <f>IF(I4070=FALSE,"",B4070&amp;"@"&amp;COUNTIFS($B$2:B4070,B4070,$I$2:I4070,TRUE))</f>
        <v/>
      </c>
    </row>
    <row r="4071" spans="5:10">
      <c r="E4071" s="46" t="str">
        <f t="shared" si="193"/>
        <v/>
      </c>
      <c r="F4071" s="81" t="str">
        <f>IF(E4071="기사임",(COUNTIF($B$2:B4071,B4071)-COUNTIFS($B$2:B4070,B4071,$E$2:E4070,"")),"")</f>
        <v/>
      </c>
      <c r="G4071" s="46" t="str">
        <f>IF(F4071=1,COUNTIF($F$1:F4071,1),"")</f>
        <v/>
      </c>
      <c r="H4071" s="46">
        <f t="shared" si="194"/>
        <v>0</v>
      </c>
      <c r="I4071" s="46" t="b">
        <f t="shared" si="195"/>
        <v>0</v>
      </c>
      <c r="J4071" s="46" t="str">
        <f>IF(I4071=FALSE,"",B4071&amp;"@"&amp;COUNTIFS($B$2:B4071,B4071,$I$2:I4071,TRUE))</f>
        <v/>
      </c>
    </row>
    <row r="4072" spans="5:10">
      <c r="E4072" s="46" t="str">
        <f t="shared" si="193"/>
        <v/>
      </c>
      <c r="F4072" s="81" t="str">
        <f>IF(E4072="기사임",(COUNTIF($B$2:B4072,B4072)-COUNTIFS($B$2:B4071,B4072,$E$2:E4071,"")),"")</f>
        <v/>
      </c>
      <c r="G4072" s="46" t="str">
        <f>IF(F4072=1,COUNTIF($F$1:F4072,1),"")</f>
        <v/>
      </c>
      <c r="H4072" s="46">
        <f t="shared" si="194"/>
        <v>0</v>
      </c>
      <c r="I4072" s="46" t="b">
        <f t="shared" si="195"/>
        <v>0</v>
      </c>
      <c r="J4072" s="46" t="str">
        <f>IF(I4072=FALSE,"",B4072&amp;"@"&amp;COUNTIFS($B$2:B4072,B4072,$I$2:I4072,TRUE))</f>
        <v/>
      </c>
    </row>
    <row r="4073" spans="5:10">
      <c r="E4073" s="46" t="str">
        <f t="shared" si="193"/>
        <v/>
      </c>
      <c r="F4073" s="81" t="str">
        <f>IF(E4073="기사임",(COUNTIF($B$2:B4073,B4073)-COUNTIFS($B$2:B4072,B4073,$E$2:E4072,"")),"")</f>
        <v/>
      </c>
      <c r="G4073" s="46" t="str">
        <f>IF(F4073=1,COUNTIF($F$1:F4073,1),"")</f>
        <v/>
      </c>
      <c r="H4073" s="46">
        <f t="shared" si="194"/>
        <v>0</v>
      </c>
      <c r="I4073" s="46" t="b">
        <f t="shared" si="195"/>
        <v>0</v>
      </c>
      <c r="J4073" s="46" t="str">
        <f>IF(I4073=FALSE,"",B4073&amp;"@"&amp;COUNTIFS($B$2:B4073,B4073,$I$2:I4073,TRUE))</f>
        <v/>
      </c>
    </row>
    <row r="4074" spans="5:10">
      <c r="E4074" s="46" t="str">
        <f t="shared" si="193"/>
        <v/>
      </c>
      <c r="F4074" s="81" t="str">
        <f>IF(E4074="기사임",(COUNTIF($B$2:B4074,B4074)-COUNTIFS($B$2:B4073,B4074,$E$2:E4073,"")),"")</f>
        <v/>
      </c>
      <c r="G4074" s="46" t="str">
        <f>IF(F4074=1,COUNTIF($F$1:F4074,1),"")</f>
        <v/>
      </c>
      <c r="H4074" s="46">
        <f t="shared" si="194"/>
        <v>0</v>
      </c>
      <c r="I4074" s="46" t="b">
        <f t="shared" si="195"/>
        <v>0</v>
      </c>
      <c r="J4074" s="46" t="str">
        <f>IF(I4074=FALSE,"",B4074&amp;"@"&amp;COUNTIFS($B$2:B4074,B4074,$I$2:I4074,TRUE))</f>
        <v/>
      </c>
    </row>
    <row r="4075" spans="5:10">
      <c r="E4075" s="46" t="str">
        <f t="shared" si="193"/>
        <v/>
      </c>
      <c r="F4075" s="81" t="str">
        <f>IF(E4075="기사임",(COUNTIF($B$2:B4075,B4075)-COUNTIFS($B$2:B4074,B4075,$E$2:E4074,"")),"")</f>
        <v/>
      </c>
      <c r="G4075" s="46" t="str">
        <f>IF(F4075=1,COUNTIF($F$1:F4075,1),"")</f>
        <v/>
      </c>
      <c r="H4075" s="46">
        <f t="shared" si="194"/>
        <v>0</v>
      </c>
      <c r="I4075" s="46" t="b">
        <f t="shared" si="195"/>
        <v>0</v>
      </c>
      <c r="J4075" s="46" t="str">
        <f>IF(I4075=FALSE,"",B4075&amp;"@"&amp;COUNTIFS($B$2:B4075,B4075,$I$2:I4075,TRUE))</f>
        <v/>
      </c>
    </row>
    <row r="4076" spans="5:10">
      <c r="E4076" s="46" t="str">
        <f t="shared" si="193"/>
        <v/>
      </c>
      <c r="F4076" s="81" t="str">
        <f>IF(E4076="기사임",(COUNTIF($B$2:B4076,B4076)-COUNTIFS($B$2:B4075,B4076,$E$2:E4075,"")),"")</f>
        <v/>
      </c>
      <c r="G4076" s="46" t="str">
        <f>IF(F4076=1,COUNTIF($F$1:F4076,1),"")</f>
        <v/>
      </c>
      <c r="H4076" s="46">
        <f t="shared" si="194"/>
        <v>0</v>
      </c>
      <c r="I4076" s="46" t="b">
        <f t="shared" si="195"/>
        <v>0</v>
      </c>
      <c r="J4076" s="46" t="str">
        <f>IF(I4076=FALSE,"",B4076&amp;"@"&amp;COUNTIFS($B$2:B4076,B4076,$I$2:I4076,TRUE))</f>
        <v/>
      </c>
    </row>
    <row r="4077" spans="5:10">
      <c r="E4077" s="46" t="str">
        <f t="shared" si="193"/>
        <v/>
      </c>
      <c r="F4077" s="81" t="str">
        <f>IF(E4077="기사임",(COUNTIF($B$2:B4077,B4077)-COUNTIFS($B$2:B4076,B4077,$E$2:E4076,"")),"")</f>
        <v/>
      </c>
      <c r="G4077" s="46" t="str">
        <f>IF(F4077=1,COUNTIF($F$1:F4077,1),"")</f>
        <v/>
      </c>
      <c r="H4077" s="46">
        <f t="shared" si="194"/>
        <v>0</v>
      </c>
      <c r="I4077" s="46" t="b">
        <f t="shared" si="195"/>
        <v>0</v>
      </c>
      <c r="J4077" s="46" t="str">
        <f>IF(I4077=FALSE,"",B4077&amp;"@"&amp;COUNTIFS($B$2:B4077,B4077,$I$2:I4077,TRUE))</f>
        <v/>
      </c>
    </row>
    <row r="4078" spans="5:10">
      <c r="E4078" s="46" t="str">
        <f t="shared" si="193"/>
        <v/>
      </c>
      <c r="F4078" s="81" t="str">
        <f>IF(E4078="기사임",(COUNTIF($B$2:B4078,B4078)-COUNTIFS($B$2:B4077,B4078,$E$2:E4077,"")),"")</f>
        <v/>
      </c>
      <c r="G4078" s="46" t="str">
        <f>IF(F4078=1,COUNTIF($F$1:F4078,1),"")</f>
        <v/>
      </c>
      <c r="H4078" s="46">
        <f t="shared" si="194"/>
        <v>0</v>
      </c>
      <c r="I4078" s="46" t="b">
        <f t="shared" si="195"/>
        <v>0</v>
      </c>
      <c r="J4078" s="46" t="str">
        <f>IF(I4078=FALSE,"",B4078&amp;"@"&amp;COUNTIFS($B$2:B4078,B4078,$I$2:I4078,TRUE))</f>
        <v/>
      </c>
    </row>
    <row r="4079" spans="5:10">
      <c r="E4079" s="46" t="str">
        <f t="shared" si="193"/>
        <v/>
      </c>
      <c r="F4079" s="81" t="str">
        <f>IF(E4079="기사임",(COUNTIF($B$2:B4079,B4079)-COUNTIFS($B$2:B4078,B4079,$E$2:E4078,"")),"")</f>
        <v/>
      </c>
      <c r="G4079" s="46" t="str">
        <f>IF(F4079=1,COUNTIF($F$1:F4079,1),"")</f>
        <v/>
      </c>
      <c r="H4079" s="46">
        <f t="shared" si="194"/>
        <v>0</v>
      </c>
      <c r="I4079" s="46" t="b">
        <f t="shared" si="195"/>
        <v>0</v>
      </c>
      <c r="J4079" s="46" t="str">
        <f>IF(I4079=FALSE,"",B4079&amp;"@"&amp;COUNTIFS($B$2:B4079,B4079,$I$2:I4079,TRUE))</f>
        <v/>
      </c>
    </row>
    <row r="4080" spans="5:10">
      <c r="E4080" s="46" t="str">
        <f t="shared" si="193"/>
        <v/>
      </c>
      <c r="F4080" s="81" t="str">
        <f>IF(E4080="기사임",(COUNTIF($B$2:B4080,B4080)-COUNTIFS($B$2:B4079,B4080,$E$2:E4079,"")),"")</f>
        <v/>
      </c>
      <c r="G4080" s="46" t="str">
        <f>IF(F4080=1,COUNTIF($F$1:F4080,1),"")</f>
        <v/>
      </c>
      <c r="H4080" s="46">
        <f t="shared" si="194"/>
        <v>0</v>
      </c>
      <c r="I4080" s="46" t="b">
        <f t="shared" si="195"/>
        <v>0</v>
      </c>
      <c r="J4080" s="46" t="str">
        <f>IF(I4080=FALSE,"",B4080&amp;"@"&amp;COUNTIFS($B$2:B4080,B4080,$I$2:I4080,TRUE))</f>
        <v/>
      </c>
    </row>
    <row r="4081" spans="5:10">
      <c r="E4081" s="46" t="str">
        <f t="shared" si="193"/>
        <v/>
      </c>
      <c r="F4081" s="81" t="str">
        <f>IF(E4081="기사임",(COUNTIF($B$2:B4081,B4081)-COUNTIFS($B$2:B4080,B4081,$E$2:E4080,"")),"")</f>
        <v/>
      </c>
      <c r="G4081" s="46" t="str">
        <f>IF(F4081=1,COUNTIF($F$1:F4081,1),"")</f>
        <v/>
      </c>
      <c r="H4081" s="46">
        <f t="shared" si="194"/>
        <v>0</v>
      </c>
      <c r="I4081" s="46" t="b">
        <f t="shared" si="195"/>
        <v>0</v>
      </c>
      <c r="J4081" s="46" t="str">
        <f>IF(I4081=FALSE,"",B4081&amp;"@"&amp;COUNTIFS($B$2:B4081,B4081,$I$2:I4081,TRUE))</f>
        <v/>
      </c>
    </row>
    <row r="4082" spans="5:10">
      <c r="E4082" s="46" t="str">
        <f t="shared" si="193"/>
        <v/>
      </c>
      <c r="F4082" s="81" t="str">
        <f>IF(E4082="기사임",(COUNTIF($B$2:B4082,B4082)-COUNTIFS($B$2:B4081,B4082,$E$2:E4081,"")),"")</f>
        <v/>
      </c>
      <c r="G4082" s="46" t="str">
        <f>IF(F4082=1,COUNTIF($F$1:F4082,1),"")</f>
        <v/>
      </c>
      <c r="H4082" s="46">
        <f t="shared" si="194"/>
        <v>0</v>
      </c>
      <c r="I4082" s="46" t="b">
        <f t="shared" si="195"/>
        <v>0</v>
      </c>
      <c r="J4082" s="46" t="str">
        <f>IF(I4082=FALSE,"",B4082&amp;"@"&amp;COUNTIFS($B$2:B4082,B4082,$I$2:I4082,TRUE))</f>
        <v/>
      </c>
    </row>
    <row r="4083" spans="5:10">
      <c r="E4083" s="46" t="str">
        <f t="shared" si="193"/>
        <v/>
      </c>
      <c r="F4083" s="81" t="str">
        <f>IF(E4083="기사임",(COUNTIF($B$2:B4083,B4083)-COUNTIFS($B$2:B4082,B4083,$E$2:E4082,"")),"")</f>
        <v/>
      </c>
      <c r="G4083" s="46" t="str">
        <f>IF(F4083=1,COUNTIF($F$1:F4083,1),"")</f>
        <v/>
      </c>
      <c r="H4083" s="46">
        <f t="shared" si="194"/>
        <v>0</v>
      </c>
      <c r="I4083" s="46" t="b">
        <f t="shared" si="195"/>
        <v>0</v>
      </c>
      <c r="J4083" s="46" t="str">
        <f>IF(I4083=FALSE,"",B4083&amp;"@"&amp;COUNTIFS($B$2:B4083,B4083,$I$2:I4083,TRUE))</f>
        <v/>
      </c>
    </row>
    <row r="4084" spans="5:10">
      <c r="E4084" s="46" t="str">
        <f t="shared" si="193"/>
        <v/>
      </c>
      <c r="F4084" s="81" t="str">
        <f>IF(E4084="기사임",(COUNTIF($B$2:B4084,B4084)-COUNTIFS($B$2:B4083,B4084,$E$2:E4083,"")),"")</f>
        <v/>
      </c>
      <c r="G4084" s="46" t="str">
        <f>IF(F4084=1,COUNTIF($F$1:F4084,1),"")</f>
        <v/>
      </c>
      <c r="H4084" s="46">
        <f t="shared" si="194"/>
        <v>0</v>
      </c>
      <c r="I4084" s="46" t="b">
        <f t="shared" si="195"/>
        <v>0</v>
      </c>
      <c r="J4084" s="46" t="str">
        <f>IF(I4084=FALSE,"",B4084&amp;"@"&amp;COUNTIFS($B$2:B4084,B4084,$I$2:I4084,TRUE))</f>
        <v/>
      </c>
    </row>
    <row r="4085" spans="5:10">
      <c r="E4085" s="46" t="str">
        <f t="shared" si="193"/>
        <v/>
      </c>
      <c r="F4085" s="81" t="str">
        <f>IF(E4085="기사임",(COUNTIF($B$2:B4085,B4085)-COUNTIFS($B$2:B4084,B4085,$E$2:E4084,"")),"")</f>
        <v/>
      </c>
      <c r="G4085" s="46" t="str">
        <f>IF(F4085=1,COUNTIF($F$1:F4085,1),"")</f>
        <v/>
      </c>
      <c r="H4085" s="46">
        <f t="shared" si="194"/>
        <v>0</v>
      </c>
      <c r="I4085" s="46" t="b">
        <f t="shared" si="195"/>
        <v>0</v>
      </c>
      <c r="J4085" s="46" t="str">
        <f>IF(I4085=FALSE,"",B4085&amp;"@"&amp;COUNTIFS($B$2:B4085,B4085,$I$2:I4085,TRUE))</f>
        <v/>
      </c>
    </row>
    <row r="4086" spans="5:10">
      <c r="E4086" s="46" t="str">
        <f t="shared" si="193"/>
        <v/>
      </c>
      <c r="F4086" s="81" t="str">
        <f>IF(E4086="기사임",(COUNTIF($B$2:B4086,B4086)-COUNTIFS($B$2:B4085,B4086,$E$2:E4085,"")),"")</f>
        <v/>
      </c>
      <c r="G4086" s="46" t="str">
        <f>IF(F4086=1,COUNTIF($F$1:F4086,1),"")</f>
        <v/>
      </c>
      <c r="H4086" s="46">
        <f t="shared" si="194"/>
        <v>0</v>
      </c>
      <c r="I4086" s="46" t="b">
        <f t="shared" si="195"/>
        <v>0</v>
      </c>
      <c r="J4086" s="46" t="str">
        <f>IF(I4086=FALSE,"",B4086&amp;"@"&amp;COUNTIFS($B$2:B4086,B4086,$I$2:I4086,TRUE))</f>
        <v/>
      </c>
    </row>
    <row r="4087" spans="5:10">
      <c r="E4087" s="46" t="str">
        <f t="shared" si="193"/>
        <v/>
      </c>
      <c r="F4087" s="81" t="str">
        <f>IF(E4087="기사임",(COUNTIF($B$2:B4087,B4087)-COUNTIFS($B$2:B4086,B4087,$E$2:E4086,"")),"")</f>
        <v/>
      </c>
      <c r="G4087" s="46" t="str">
        <f>IF(F4087=1,COUNTIF($F$1:F4087,1),"")</f>
        <v/>
      </c>
      <c r="H4087" s="46">
        <f t="shared" si="194"/>
        <v>0</v>
      </c>
      <c r="I4087" s="46" t="b">
        <f t="shared" si="195"/>
        <v>0</v>
      </c>
      <c r="J4087" s="46" t="str">
        <f>IF(I4087=FALSE,"",B4087&amp;"@"&amp;COUNTIFS($B$2:B4087,B4087,$I$2:I4087,TRUE))</f>
        <v/>
      </c>
    </row>
    <row r="4088" spans="5:10">
      <c r="E4088" s="46" t="str">
        <f t="shared" si="193"/>
        <v/>
      </c>
      <c r="F4088" s="81" t="str">
        <f>IF(E4088="기사임",(COUNTIF($B$2:B4088,B4088)-COUNTIFS($B$2:B4087,B4088,$E$2:E4087,"")),"")</f>
        <v/>
      </c>
      <c r="G4088" s="46" t="str">
        <f>IF(F4088=1,COUNTIF($F$1:F4088,1),"")</f>
        <v/>
      </c>
      <c r="H4088" s="46">
        <f t="shared" si="194"/>
        <v>0</v>
      </c>
      <c r="I4088" s="46" t="b">
        <f t="shared" si="195"/>
        <v>0</v>
      </c>
      <c r="J4088" s="46" t="str">
        <f>IF(I4088=FALSE,"",B4088&amp;"@"&amp;COUNTIFS($B$2:B4088,B4088,$I$2:I4088,TRUE))</f>
        <v/>
      </c>
    </row>
    <row r="4089" spans="5:10">
      <c r="E4089" s="46" t="str">
        <f t="shared" si="193"/>
        <v/>
      </c>
      <c r="F4089" s="81" t="str">
        <f>IF(E4089="기사임",(COUNTIF($B$2:B4089,B4089)-COUNTIFS($B$2:B4088,B4089,$E$2:E4088,"")),"")</f>
        <v/>
      </c>
      <c r="G4089" s="46" t="str">
        <f>IF(F4089=1,COUNTIF($F$1:F4089,1),"")</f>
        <v/>
      </c>
      <c r="H4089" s="46">
        <f t="shared" si="194"/>
        <v>0</v>
      </c>
      <c r="I4089" s="46" t="b">
        <f t="shared" si="195"/>
        <v>0</v>
      </c>
      <c r="J4089" s="46" t="str">
        <f>IF(I4089=FALSE,"",B4089&amp;"@"&amp;COUNTIFS($B$2:B4089,B4089,$I$2:I4089,TRUE))</f>
        <v/>
      </c>
    </row>
    <row r="4090" spans="5:10">
      <c r="E4090" s="46" t="str">
        <f t="shared" si="193"/>
        <v/>
      </c>
      <c r="F4090" s="81" t="str">
        <f>IF(E4090="기사임",(COUNTIF($B$2:B4090,B4090)-COUNTIFS($B$2:B4089,B4090,$E$2:E4089,"")),"")</f>
        <v/>
      </c>
      <c r="G4090" s="46" t="str">
        <f>IF(F4090=1,COUNTIF($F$1:F4090,1),"")</f>
        <v/>
      </c>
      <c r="H4090" s="46">
        <f t="shared" si="194"/>
        <v>0</v>
      </c>
      <c r="I4090" s="46" t="b">
        <f t="shared" si="195"/>
        <v>0</v>
      </c>
      <c r="J4090" s="46" t="str">
        <f>IF(I4090=FALSE,"",B4090&amp;"@"&amp;COUNTIFS($B$2:B4090,B4090,$I$2:I4090,TRUE))</f>
        <v/>
      </c>
    </row>
    <row r="4091" spans="5:10">
      <c r="E4091" s="46" t="str">
        <f t="shared" si="193"/>
        <v/>
      </c>
      <c r="F4091" s="81" t="str">
        <f>IF(E4091="기사임",(COUNTIF($B$2:B4091,B4091)-COUNTIFS($B$2:B4090,B4091,$E$2:E4090,"")),"")</f>
        <v/>
      </c>
      <c r="G4091" s="46" t="str">
        <f>IF(F4091=1,COUNTIF($F$1:F4091,1),"")</f>
        <v/>
      </c>
      <c r="H4091" s="46">
        <f t="shared" si="194"/>
        <v>0</v>
      </c>
      <c r="I4091" s="46" t="b">
        <f t="shared" si="195"/>
        <v>0</v>
      </c>
      <c r="J4091" s="46" t="str">
        <f>IF(I4091=FALSE,"",B4091&amp;"@"&amp;COUNTIFS($B$2:B4091,B4091,$I$2:I4091,TRUE))</f>
        <v/>
      </c>
    </row>
    <row r="4092" spans="5:10">
      <c r="E4092" s="46" t="str">
        <f t="shared" si="193"/>
        <v/>
      </c>
      <c r="F4092" s="81" t="str">
        <f>IF(E4092="기사임",(COUNTIF($B$2:B4092,B4092)-COUNTIFS($B$2:B4091,B4092,$E$2:E4091,"")),"")</f>
        <v/>
      </c>
      <c r="G4092" s="46" t="str">
        <f>IF(F4092=1,COUNTIF($F$1:F4092,1),"")</f>
        <v/>
      </c>
      <c r="H4092" s="46">
        <f t="shared" si="194"/>
        <v>0</v>
      </c>
      <c r="I4092" s="46" t="b">
        <f t="shared" si="195"/>
        <v>0</v>
      </c>
      <c r="J4092" s="46" t="str">
        <f>IF(I4092=FALSE,"",B4092&amp;"@"&amp;COUNTIFS($B$2:B4092,B4092,$I$2:I4092,TRUE))</f>
        <v/>
      </c>
    </row>
    <row r="4093" spans="5:10">
      <c r="E4093" s="46" t="str">
        <f t="shared" si="193"/>
        <v/>
      </c>
      <c r="F4093" s="81" t="str">
        <f>IF(E4093="기사임",(COUNTIF($B$2:B4093,B4093)-COUNTIFS($B$2:B4092,B4093,$E$2:E4092,"")),"")</f>
        <v/>
      </c>
      <c r="G4093" s="46" t="str">
        <f>IF(F4093=1,COUNTIF($F$1:F4093,1),"")</f>
        <v/>
      </c>
      <c r="H4093" s="46">
        <f t="shared" si="194"/>
        <v>0</v>
      </c>
      <c r="I4093" s="46" t="b">
        <f t="shared" si="195"/>
        <v>0</v>
      </c>
      <c r="J4093" s="46" t="str">
        <f>IF(I4093=FALSE,"",B4093&amp;"@"&amp;COUNTIFS($B$2:B4093,B4093,$I$2:I4093,TRUE))</f>
        <v/>
      </c>
    </row>
    <row r="4094" spans="5:10">
      <c r="E4094" s="46" t="str">
        <f t="shared" si="193"/>
        <v/>
      </c>
      <c r="F4094" s="81" t="str">
        <f>IF(E4094="기사임",(COUNTIF($B$2:B4094,B4094)-COUNTIFS($B$2:B4093,B4094,$E$2:E4093,"")),"")</f>
        <v/>
      </c>
      <c r="G4094" s="46" t="str">
        <f>IF(F4094=1,COUNTIF($F$1:F4094,1),"")</f>
        <v/>
      </c>
      <c r="H4094" s="46">
        <f t="shared" si="194"/>
        <v>0</v>
      </c>
      <c r="I4094" s="46" t="b">
        <f t="shared" si="195"/>
        <v>0</v>
      </c>
      <c r="J4094" s="46" t="str">
        <f>IF(I4094=FALSE,"",B4094&amp;"@"&amp;COUNTIFS($B$2:B4094,B4094,$I$2:I4094,TRUE))</f>
        <v/>
      </c>
    </row>
    <row r="4095" spans="5:10">
      <c r="E4095" s="46" t="str">
        <f t="shared" si="193"/>
        <v/>
      </c>
      <c r="F4095" s="81" t="str">
        <f>IF(E4095="기사임",(COUNTIF($B$2:B4095,B4095)-COUNTIFS($B$2:B4094,B4095,$E$2:E4094,"")),"")</f>
        <v/>
      </c>
      <c r="G4095" s="46" t="str">
        <f>IF(F4095=1,COUNTIF($F$1:F4095,1),"")</f>
        <v/>
      </c>
      <c r="H4095" s="46">
        <f t="shared" si="194"/>
        <v>0</v>
      </c>
      <c r="I4095" s="46" t="b">
        <f t="shared" si="195"/>
        <v>0</v>
      </c>
      <c r="J4095" s="46" t="str">
        <f>IF(I4095=FALSE,"",B4095&amp;"@"&amp;COUNTIFS($B$2:B4095,B4095,$I$2:I4095,TRUE))</f>
        <v/>
      </c>
    </row>
    <row r="4096" spans="5:10">
      <c r="E4096" s="46" t="str">
        <f t="shared" si="193"/>
        <v/>
      </c>
      <c r="F4096" s="81" t="str">
        <f>IF(E4096="기사임",(COUNTIF($B$2:B4096,B4096)-COUNTIFS($B$2:B4095,B4096,$E$2:E4095,"")),"")</f>
        <v/>
      </c>
      <c r="G4096" s="46" t="str">
        <f>IF(F4096=1,COUNTIF($F$1:F4096,1),"")</f>
        <v/>
      </c>
      <c r="H4096" s="46">
        <f t="shared" si="194"/>
        <v>0</v>
      </c>
      <c r="I4096" s="46" t="b">
        <f t="shared" si="195"/>
        <v>0</v>
      </c>
      <c r="J4096" s="46" t="str">
        <f>IF(I4096=FALSE,"",B4096&amp;"@"&amp;COUNTIFS($B$2:B4096,B4096,$I$2:I4096,TRUE))</f>
        <v/>
      </c>
    </row>
    <row r="4097" spans="5:10">
      <c r="E4097" s="46" t="str">
        <f t="shared" si="193"/>
        <v/>
      </c>
      <c r="F4097" s="81" t="str">
        <f>IF(E4097="기사임",(COUNTIF($B$2:B4097,B4097)-COUNTIFS($B$2:B4096,B4097,$E$2:E4096,"")),"")</f>
        <v/>
      </c>
      <c r="G4097" s="46" t="str">
        <f>IF(F4097=1,COUNTIF($F$1:F4097,1),"")</f>
        <v/>
      </c>
      <c r="H4097" s="46">
        <f t="shared" si="194"/>
        <v>0</v>
      </c>
      <c r="I4097" s="46" t="b">
        <f t="shared" si="195"/>
        <v>0</v>
      </c>
      <c r="J4097" s="46" t="str">
        <f>IF(I4097=FALSE,"",B4097&amp;"@"&amp;COUNTIFS($B$2:B4097,B4097,$I$2:I4097,TRUE))</f>
        <v/>
      </c>
    </row>
    <row r="4098" spans="5:10">
      <c r="E4098" s="46" t="str">
        <f t="shared" ref="E4098:E4161" si="196">IF(AND(LEFT(A4098,17)="/global/archives/",ISNUMBER(_xlfn.NUMBERVALUE(MID(A4098,18,1))),ISERROR(FIND("ckattempt",A4098)),ISERROR(FIND("preview",A4098))),"기사임","")</f>
        <v/>
      </c>
      <c r="F4098" s="81" t="str">
        <f>IF(E4098="기사임",(COUNTIF($B$2:B4098,B4098)-COUNTIFS($B$2:B4097,B4098,$E$2:E4097,"")),"")</f>
        <v/>
      </c>
      <c r="G4098" s="46" t="str">
        <f>IF(F4098=1,COUNTIF($F$1:F4098,1),"")</f>
        <v/>
      </c>
      <c r="H4098" s="46">
        <f t="shared" ref="H4098:H4161" si="197">COUNTIF($L$2:$L$4,B4098)</f>
        <v>0</v>
      </c>
      <c r="I4098" s="46" t="b">
        <f t="shared" si="195"/>
        <v>0</v>
      </c>
      <c r="J4098" s="46" t="str">
        <f>IF(I4098=FALSE,"",B4098&amp;"@"&amp;COUNTIFS($B$2:B4098,B4098,$I$2:I4098,TRUE))</f>
        <v/>
      </c>
    </row>
    <row r="4099" spans="5:10">
      <c r="E4099" s="46" t="str">
        <f t="shared" si="196"/>
        <v/>
      </c>
      <c r="F4099" s="81" t="str">
        <f>IF(E4099="기사임",(COUNTIF($B$2:B4099,B4099)-COUNTIFS($B$2:B4098,B4099,$E$2:E4098,"")),"")</f>
        <v/>
      </c>
      <c r="G4099" s="46" t="str">
        <f>IF(F4099=1,COUNTIF($F$1:F4099,1),"")</f>
        <v/>
      </c>
      <c r="H4099" s="46">
        <f t="shared" si="197"/>
        <v>0</v>
      </c>
      <c r="I4099" s="46" t="b">
        <f t="shared" si="195"/>
        <v>0</v>
      </c>
      <c r="J4099" s="46" t="str">
        <f>IF(I4099=FALSE,"",B4099&amp;"@"&amp;COUNTIFS($B$2:B4099,B4099,$I$2:I4099,TRUE))</f>
        <v/>
      </c>
    </row>
    <row r="4100" spans="5:10">
      <c r="E4100" s="46" t="str">
        <f t="shared" si="196"/>
        <v/>
      </c>
      <c r="F4100" s="81" t="str">
        <f>IF(E4100="기사임",(COUNTIF($B$2:B4100,B4100)-COUNTIFS($B$2:B4099,B4100,$E$2:E4099,"")),"")</f>
        <v/>
      </c>
      <c r="G4100" s="46" t="str">
        <f>IF(F4100=1,COUNTIF($F$1:F4100,1),"")</f>
        <v/>
      </c>
      <c r="H4100" s="46">
        <f t="shared" si="197"/>
        <v>0</v>
      </c>
      <c r="I4100" s="46" t="b">
        <f t="shared" si="195"/>
        <v>0</v>
      </c>
      <c r="J4100" s="46" t="str">
        <f>IF(I4100=FALSE,"",B4100&amp;"@"&amp;COUNTIFS($B$2:B4100,B4100,$I$2:I4100,TRUE))</f>
        <v/>
      </c>
    </row>
    <row r="4101" spans="5:10">
      <c r="E4101" s="46" t="str">
        <f t="shared" si="196"/>
        <v/>
      </c>
      <c r="F4101" s="81" t="str">
        <f>IF(E4101="기사임",(COUNTIF($B$2:B4101,B4101)-COUNTIFS($B$2:B4100,B4101,$E$2:E4100,"")),"")</f>
        <v/>
      </c>
      <c r="G4101" s="46" t="str">
        <f>IF(F4101=1,COUNTIF($F$1:F4101,1),"")</f>
        <v/>
      </c>
      <c r="H4101" s="46">
        <f t="shared" si="197"/>
        <v>0</v>
      </c>
      <c r="I4101" s="46" t="b">
        <f t="shared" si="195"/>
        <v>0</v>
      </c>
      <c r="J4101" s="46" t="str">
        <f>IF(I4101=FALSE,"",B4101&amp;"@"&amp;COUNTIFS($B$2:B4101,B4101,$I$2:I4101,TRUE))</f>
        <v/>
      </c>
    </row>
    <row r="4102" spans="5:10">
      <c r="E4102" s="46" t="str">
        <f t="shared" si="196"/>
        <v/>
      </c>
      <c r="F4102" s="81" t="str">
        <f>IF(E4102="기사임",(COUNTIF($B$2:B4102,B4102)-COUNTIFS($B$2:B4101,B4102,$E$2:E4101,"")),"")</f>
        <v/>
      </c>
      <c r="G4102" s="46" t="str">
        <f>IF(F4102=1,COUNTIF($F$1:F4102,1),"")</f>
        <v/>
      </c>
      <c r="H4102" s="46">
        <f t="shared" si="197"/>
        <v>0</v>
      </c>
      <c r="I4102" s="46" t="b">
        <f t="shared" si="195"/>
        <v>0</v>
      </c>
      <c r="J4102" s="46" t="str">
        <f>IF(I4102=FALSE,"",B4102&amp;"@"&amp;COUNTIFS($B$2:B4102,B4102,$I$2:I4102,TRUE))</f>
        <v/>
      </c>
    </row>
    <row r="4103" spans="5:10">
      <c r="E4103" s="46" t="str">
        <f t="shared" si="196"/>
        <v/>
      </c>
      <c r="F4103" s="81" t="str">
        <f>IF(E4103="기사임",(COUNTIF($B$2:B4103,B4103)-COUNTIFS($B$2:B4102,B4103,$E$2:E4102,"")),"")</f>
        <v/>
      </c>
      <c r="G4103" s="46" t="str">
        <f>IF(F4103=1,COUNTIF($F$1:F4103,1),"")</f>
        <v/>
      </c>
      <c r="H4103" s="46">
        <f t="shared" si="197"/>
        <v>0</v>
      </c>
      <c r="I4103" s="46" t="b">
        <f t="shared" ref="I4103:I4166" si="198">AND(H4103=1,F4103&gt;=1,F4103&lt;&gt;"")</f>
        <v>0</v>
      </c>
      <c r="J4103" s="46" t="str">
        <f>IF(I4103=FALSE,"",B4103&amp;"@"&amp;COUNTIFS($B$2:B4103,B4103,$I$2:I4103,TRUE))</f>
        <v/>
      </c>
    </row>
    <row r="4104" spans="5:10">
      <c r="E4104" s="46" t="str">
        <f t="shared" si="196"/>
        <v/>
      </c>
      <c r="F4104" s="81" t="str">
        <f>IF(E4104="기사임",(COUNTIF($B$2:B4104,B4104)-COUNTIFS($B$2:B4103,B4104,$E$2:E4103,"")),"")</f>
        <v/>
      </c>
      <c r="G4104" s="46" t="str">
        <f>IF(F4104=1,COUNTIF($F$1:F4104,1),"")</f>
        <v/>
      </c>
      <c r="H4104" s="46">
        <f t="shared" si="197"/>
        <v>0</v>
      </c>
      <c r="I4104" s="46" t="b">
        <f t="shared" si="198"/>
        <v>0</v>
      </c>
      <c r="J4104" s="46" t="str">
        <f>IF(I4104=FALSE,"",B4104&amp;"@"&amp;COUNTIFS($B$2:B4104,B4104,$I$2:I4104,TRUE))</f>
        <v/>
      </c>
    </row>
    <row r="4105" spans="5:10">
      <c r="E4105" s="46" t="str">
        <f t="shared" si="196"/>
        <v/>
      </c>
      <c r="F4105" s="81" t="str">
        <f>IF(E4105="기사임",(COUNTIF($B$2:B4105,B4105)-COUNTIFS($B$2:B4104,B4105,$E$2:E4104,"")),"")</f>
        <v/>
      </c>
      <c r="G4105" s="46" t="str">
        <f>IF(F4105=1,COUNTIF($F$1:F4105,1),"")</f>
        <v/>
      </c>
      <c r="H4105" s="46">
        <f t="shared" si="197"/>
        <v>0</v>
      </c>
      <c r="I4105" s="46" t="b">
        <f t="shared" si="198"/>
        <v>0</v>
      </c>
      <c r="J4105" s="46" t="str">
        <f>IF(I4105=FALSE,"",B4105&amp;"@"&amp;COUNTIFS($B$2:B4105,B4105,$I$2:I4105,TRUE))</f>
        <v/>
      </c>
    </row>
    <row r="4106" spans="5:10">
      <c r="E4106" s="46" t="str">
        <f t="shared" si="196"/>
        <v/>
      </c>
      <c r="F4106" s="81" t="str">
        <f>IF(E4106="기사임",(COUNTIF($B$2:B4106,B4106)-COUNTIFS($B$2:B4105,B4106,$E$2:E4105,"")),"")</f>
        <v/>
      </c>
      <c r="G4106" s="46" t="str">
        <f>IF(F4106=1,COUNTIF($F$1:F4106,1),"")</f>
        <v/>
      </c>
      <c r="H4106" s="46">
        <f t="shared" si="197"/>
        <v>0</v>
      </c>
      <c r="I4106" s="46" t="b">
        <f t="shared" si="198"/>
        <v>0</v>
      </c>
      <c r="J4106" s="46" t="str">
        <f>IF(I4106=FALSE,"",B4106&amp;"@"&amp;COUNTIFS($B$2:B4106,B4106,$I$2:I4106,TRUE))</f>
        <v/>
      </c>
    </row>
    <row r="4107" spans="5:10">
      <c r="E4107" s="46" t="str">
        <f t="shared" si="196"/>
        <v/>
      </c>
      <c r="F4107" s="81" t="str">
        <f>IF(E4107="기사임",(COUNTIF($B$2:B4107,B4107)-COUNTIFS($B$2:B4106,B4107,$E$2:E4106,"")),"")</f>
        <v/>
      </c>
      <c r="G4107" s="46" t="str">
        <f>IF(F4107=1,COUNTIF($F$1:F4107,1),"")</f>
        <v/>
      </c>
      <c r="H4107" s="46">
        <f t="shared" si="197"/>
        <v>0</v>
      </c>
      <c r="I4107" s="46" t="b">
        <f t="shared" si="198"/>
        <v>0</v>
      </c>
      <c r="J4107" s="46" t="str">
        <f>IF(I4107=FALSE,"",B4107&amp;"@"&amp;COUNTIFS($B$2:B4107,B4107,$I$2:I4107,TRUE))</f>
        <v/>
      </c>
    </row>
    <row r="4108" spans="5:10">
      <c r="E4108" s="46" t="str">
        <f t="shared" si="196"/>
        <v/>
      </c>
      <c r="F4108" s="81" t="str">
        <f>IF(E4108="기사임",(COUNTIF($B$2:B4108,B4108)-COUNTIFS($B$2:B4107,B4108,$E$2:E4107,"")),"")</f>
        <v/>
      </c>
      <c r="G4108" s="46" t="str">
        <f>IF(F4108=1,COUNTIF($F$1:F4108,1),"")</f>
        <v/>
      </c>
      <c r="H4108" s="46">
        <f t="shared" si="197"/>
        <v>0</v>
      </c>
      <c r="I4108" s="46" t="b">
        <f t="shared" si="198"/>
        <v>0</v>
      </c>
      <c r="J4108" s="46" t="str">
        <f>IF(I4108=FALSE,"",B4108&amp;"@"&amp;COUNTIFS($B$2:B4108,B4108,$I$2:I4108,TRUE))</f>
        <v/>
      </c>
    </row>
    <row r="4109" spans="5:10">
      <c r="E4109" s="46" t="str">
        <f t="shared" si="196"/>
        <v/>
      </c>
      <c r="F4109" s="81" t="str">
        <f>IF(E4109="기사임",(COUNTIF($B$2:B4109,B4109)-COUNTIFS($B$2:B4108,B4109,$E$2:E4108,"")),"")</f>
        <v/>
      </c>
      <c r="G4109" s="46" t="str">
        <f>IF(F4109=1,COUNTIF($F$1:F4109,1),"")</f>
        <v/>
      </c>
      <c r="H4109" s="46">
        <f t="shared" si="197"/>
        <v>0</v>
      </c>
      <c r="I4109" s="46" t="b">
        <f t="shared" si="198"/>
        <v>0</v>
      </c>
      <c r="J4109" s="46" t="str">
        <f>IF(I4109=FALSE,"",B4109&amp;"@"&amp;COUNTIFS($B$2:B4109,B4109,$I$2:I4109,TRUE))</f>
        <v/>
      </c>
    </row>
    <row r="4110" spans="5:10">
      <c r="E4110" s="46" t="str">
        <f t="shared" si="196"/>
        <v/>
      </c>
      <c r="F4110" s="81" t="str">
        <f>IF(E4110="기사임",(COUNTIF($B$2:B4110,B4110)-COUNTIFS($B$2:B4109,B4110,$E$2:E4109,"")),"")</f>
        <v/>
      </c>
      <c r="G4110" s="46" t="str">
        <f>IF(F4110=1,COUNTIF($F$1:F4110,1),"")</f>
        <v/>
      </c>
      <c r="H4110" s="46">
        <f t="shared" si="197"/>
        <v>0</v>
      </c>
      <c r="I4110" s="46" t="b">
        <f t="shared" si="198"/>
        <v>0</v>
      </c>
      <c r="J4110" s="46" t="str">
        <f>IF(I4110=FALSE,"",B4110&amp;"@"&amp;COUNTIFS($B$2:B4110,B4110,$I$2:I4110,TRUE))</f>
        <v/>
      </c>
    </row>
    <row r="4111" spans="5:10">
      <c r="E4111" s="46" t="str">
        <f t="shared" si="196"/>
        <v/>
      </c>
      <c r="F4111" s="81" t="str">
        <f>IF(E4111="기사임",(COUNTIF($B$2:B4111,B4111)-COUNTIFS($B$2:B4110,B4111,$E$2:E4110,"")),"")</f>
        <v/>
      </c>
      <c r="G4111" s="46" t="str">
        <f>IF(F4111=1,COUNTIF($F$1:F4111,1),"")</f>
        <v/>
      </c>
      <c r="H4111" s="46">
        <f t="shared" si="197"/>
        <v>0</v>
      </c>
      <c r="I4111" s="46" t="b">
        <f t="shared" si="198"/>
        <v>0</v>
      </c>
      <c r="J4111" s="46" t="str">
        <f>IF(I4111=FALSE,"",B4111&amp;"@"&amp;COUNTIFS($B$2:B4111,B4111,$I$2:I4111,TRUE))</f>
        <v/>
      </c>
    </row>
    <row r="4112" spans="5:10">
      <c r="E4112" s="46" t="str">
        <f t="shared" si="196"/>
        <v/>
      </c>
      <c r="F4112" s="81" t="str">
        <f>IF(E4112="기사임",(COUNTIF($B$2:B4112,B4112)-COUNTIFS($B$2:B4111,B4112,$E$2:E4111,"")),"")</f>
        <v/>
      </c>
      <c r="G4112" s="46" t="str">
        <f>IF(F4112=1,COUNTIF($F$1:F4112,1),"")</f>
        <v/>
      </c>
      <c r="H4112" s="46">
        <f t="shared" si="197"/>
        <v>0</v>
      </c>
      <c r="I4112" s="46" t="b">
        <f t="shared" si="198"/>
        <v>0</v>
      </c>
      <c r="J4112" s="46" t="str">
        <f>IF(I4112=FALSE,"",B4112&amp;"@"&amp;COUNTIFS($B$2:B4112,B4112,$I$2:I4112,TRUE))</f>
        <v/>
      </c>
    </row>
    <row r="4113" spans="5:10">
      <c r="E4113" s="46" t="str">
        <f t="shared" si="196"/>
        <v/>
      </c>
      <c r="F4113" s="81" t="str">
        <f>IF(E4113="기사임",(COUNTIF($B$2:B4113,B4113)-COUNTIFS($B$2:B4112,B4113,$E$2:E4112,"")),"")</f>
        <v/>
      </c>
      <c r="G4113" s="46" t="str">
        <f>IF(F4113=1,COUNTIF($F$1:F4113,1),"")</f>
        <v/>
      </c>
      <c r="H4113" s="46">
        <f t="shared" si="197"/>
        <v>0</v>
      </c>
      <c r="I4113" s="46" t="b">
        <f t="shared" si="198"/>
        <v>0</v>
      </c>
      <c r="J4113" s="46" t="str">
        <f>IF(I4113=FALSE,"",B4113&amp;"@"&amp;COUNTIFS($B$2:B4113,B4113,$I$2:I4113,TRUE))</f>
        <v/>
      </c>
    </row>
    <row r="4114" spans="5:10">
      <c r="E4114" s="46" t="str">
        <f t="shared" si="196"/>
        <v/>
      </c>
      <c r="F4114" s="81" t="str">
        <f>IF(E4114="기사임",(COUNTIF($B$2:B4114,B4114)-COUNTIFS($B$2:B4113,B4114,$E$2:E4113,"")),"")</f>
        <v/>
      </c>
      <c r="G4114" s="46" t="str">
        <f>IF(F4114=1,COUNTIF($F$1:F4114,1),"")</f>
        <v/>
      </c>
      <c r="H4114" s="46">
        <f t="shared" si="197"/>
        <v>0</v>
      </c>
      <c r="I4114" s="46" t="b">
        <f t="shared" si="198"/>
        <v>0</v>
      </c>
      <c r="J4114" s="46" t="str">
        <f>IF(I4114=FALSE,"",B4114&amp;"@"&amp;COUNTIFS($B$2:B4114,B4114,$I$2:I4114,TRUE))</f>
        <v/>
      </c>
    </row>
    <row r="4115" spans="5:10">
      <c r="E4115" s="46" t="str">
        <f t="shared" si="196"/>
        <v/>
      </c>
      <c r="F4115" s="81" t="str">
        <f>IF(E4115="기사임",(COUNTIF($B$2:B4115,B4115)-COUNTIFS($B$2:B4114,B4115,$E$2:E4114,"")),"")</f>
        <v/>
      </c>
      <c r="G4115" s="46" t="str">
        <f>IF(F4115=1,COUNTIF($F$1:F4115,1),"")</f>
        <v/>
      </c>
      <c r="H4115" s="46">
        <f t="shared" si="197"/>
        <v>0</v>
      </c>
      <c r="I4115" s="46" t="b">
        <f t="shared" si="198"/>
        <v>0</v>
      </c>
      <c r="J4115" s="46" t="str">
        <f>IF(I4115=FALSE,"",B4115&amp;"@"&amp;COUNTIFS($B$2:B4115,B4115,$I$2:I4115,TRUE))</f>
        <v/>
      </c>
    </row>
    <row r="4116" spans="5:10">
      <c r="E4116" s="46" t="str">
        <f t="shared" si="196"/>
        <v/>
      </c>
      <c r="F4116" s="81" t="str">
        <f>IF(E4116="기사임",(COUNTIF($B$2:B4116,B4116)-COUNTIFS($B$2:B4115,B4116,$E$2:E4115,"")),"")</f>
        <v/>
      </c>
      <c r="G4116" s="46" t="str">
        <f>IF(F4116=1,COUNTIF($F$1:F4116,1),"")</f>
        <v/>
      </c>
      <c r="H4116" s="46">
        <f t="shared" si="197"/>
        <v>0</v>
      </c>
      <c r="I4116" s="46" t="b">
        <f t="shared" si="198"/>
        <v>0</v>
      </c>
      <c r="J4116" s="46" t="str">
        <f>IF(I4116=FALSE,"",B4116&amp;"@"&amp;COUNTIFS($B$2:B4116,B4116,$I$2:I4116,TRUE))</f>
        <v/>
      </c>
    </row>
    <row r="4117" spans="5:10">
      <c r="E4117" s="46" t="str">
        <f t="shared" si="196"/>
        <v/>
      </c>
      <c r="F4117" s="81" t="str">
        <f>IF(E4117="기사임",(COUNTIF($B$2:B4117,B4117)-COUNTIFS($B$2:B4116,B4117,$E$2:E4116,"")),"")</f>
        <v/>
      </c>
      <c r="G4117" s="46" t="str">
        <f>IF(F4117=1,COUNTIF($F$1:F4117,1),"")</f>
        <v/>
      </c>
      <c r="H4117" s="46">
        <f t="shared" si="197"/>
        <v>0</v>
      </c>
      <c r="I4117" s="46" t="b">
        <f t="shared" si="198"/>
        <v>0</v>
      </c>
      <c r="J4117" s="46" t="str">
        <f>IF(I4117=FALSE,"",B4117&amp;"@"&amp;COUNTIFS($B$2:B4117,B4117,$I$2:I4117,TRUE))</f>
        <v/>
      </c>
    </row>
    <row r="4118" spans="5:10">
      <c r="E4118" s="46" t="str">
        <f t="shared" si="196"/>
        <v/>
      </c>
      <c r="F4118" s="81" t="str">
        <f>IF(E4118="기사임",(COUNTIF($B$2:B4118,B4118)-COUNTIFS($B$2:B4117,B4118,$E$2:E4117,"")),"")</f>
        <v/>
      </c>
      <c r="G4118" s="46" t="str">
        <f>IF(F4118=1,COUNTIF($F$1:F4118,1),"")</f>
        <v/>
      </c>
      <c r="H4118" s="46">
        <f t="shared" si="197"/>
        <v>0</v>
      </c>
      <c r="I4118" s="46" t="b">
        <f t="shared" si="198"/>
        <v>0</v>
      </c>
      <c r="J4118" s="46" t="str">
        <f>IF(I4118=FALSE,"",B4118&amp;"@"&amp;COUNTIFS($B$2:B4118,B4118,$I$2:I4118,TRUE))</f>
        <v/>
      </c>
    </row>
    <row r="4119" spans="5:10">
      <c r="E4119" s="46" t="str">
        <f t="shared" si="196"/>
        <v/>
      </c>
      <c r="F4119" s="81" t="str">
        <f>IF(E4119="기사임",(COUNTIF($B$2:B4119,B4119)-COUNTIFS($B$2:B4118,B4119,$E$2:E4118,"")),"")</f>
        <v/>
      </c>
      <c r="G4119" s="46" t="str">
        <f>IF(F4119=1,COUNTIF($F$1:F4119,1),"")</f>
        <v/>
      </c>
      <c r="H4119" s="46">
        <f t="shared" si="197"/>
        <v>0</v>
      </c>
      <c r="I4119" s="46" t="b">
        <f t="shared" si="198"/>
        <v>0</v>
      </c>
      <c r="J4119" s="46" t="str">
        <f>IF(I4119=FALSE,"",B4119&amp;"@"&amp;COUNTIFS($B$2:B4119,B4119,$I$2:I4119,TRUE))</f>
        <v/>
      </c>
    </row>
    <row r="4120" spans="5:10">
      <c r="E4120" s="46" t="str">
        <f t="shared" si="196"/>
        <v/>
      </c>
      <c r="F4120" s="81" t="str">
        <f>IF(E4120="기사임",(COUNTIF($B$2:B4120,B4120)-COUNTIFS($B$2:B4119,B4120,$E$2:E4119,"")),"")</f>
        <v/>
      </c>
      <c r="G4120" s="46" t="str">
        <f>IF(F4120=1,COUNTIF($F$1:F4120,1),"")</f>
        <v/>
      </c>
      <c r="H4120" s="46">
        <f t="shared" si="197"/>
        <v>0</v>
      </c>
      <c r="I4120" s="46" t="b">
        <f t="shared" si="198"/>
        <v>0</v>
      </c>
      <c r="J4120" s="46" t="str">
        <f>IF(I4120=FALSE,"",B4120&amp;"@"&amp;COUNTIFS($B$2:B4120,B4120,$I$2:I4120,TRUE))</f>
        <v/>
      </c>
    </row>
    <row r="4121" spans="5:10">
      <c r="E4121" s="46" t="str">
        <f t="shared" si="196"/>
        <v/>
      </c>
      <c r="F4121" s="81" t="str">
        <f>IF(E4121="기사임",(COUNTIF($B$2:B4121,B4121)-COUNTIFS($B$2:B4120,B4121,$E$2:E4120,"")),"")</f>
        <v/>
      </c>
      <c r="G4121" s="46" t="str">
        <f>IF(F4121=1,COUNTIF($F$1:F4121,1),"")</f>
        <v/>
      </c>
      <c r="H4121" s="46">
        <f t="shared" si="197"/>
        <v>0</v>
      </c>
      <c r="I4121" s="46" t="b">
        <f t="shared" si="198"/>
        <v>0</v>
      </c>
      <c r="J4121" s="46" t="str">
        <f>IF(I4121=FALSE,"",B4121&amp;"@"&amp;COUNTIFS($B$2:B4121,B4121,$I$2:I4121,TRUE))</f>
        <v/>
      </c>
    </row>
    <row r="4122" spans="5:10">
      <c r="E4122" s="46" t="str">
        <f t="shared" si="196"/>
        <v/>
      </c>
      <c r="F4122" s="81" t="str">
        <f>IF(E4122="기사임",(COUNTIF($B$2:B4122,B4122)-COUNTIFS($B$2:B4121,B4122,$E$2:E4121,"")),"")</f>
        <v/>
      </c>
      <c r="G4122" s="46" t="str">
        <f>IF(F4122=1,COUNTIF($F$1:F4122,1),"")</f>
        <v/>
      </c>
      <c r="H4122" s="46">
        <f t="shared" si="197"/>
        <v>0</v>
      </c>
      <c r="I4122" s="46" t="b">
        <f t="shared" si="198"/>
        <v>0</v>
      </c>
      <c r="J4122" s="46" t="str">
        <f>IF(I4122=FALSE,"",B4122&amp;"@"&amp;COUNTIFS($B$2:B4122,B4122,$I$2:I4122,TRUE))</f>
        <v/>
      </c>
    </row>
    <row r="4123" spans="5:10">
      <c r="E4123" s="46" t="str">
        <f t="shared" si="196"/>
        <v/>
      </c>
      <c r="F4123" s="81" t="str">
        <f>IF(E4123="기사임",(COUNTIF($B$2:B4123,B4123)-COUNTIFS($B$2:B4122,B4123,$E$2:E4122,"")),"")</f>
        <v/>
      </c>
      <c r="G4123" s="46" t="str">
        <f>IF(F4123=1,COUNTIF($F$1:F4123,1),"")</f>
        <v/>
      </c>
      <c r="H4123" s="46">
        <f t="shared" si="197"/>
        <v>0</v>
      </c>
      <c r="I4123" s="46" t="b">
        <f t="shared" si="198"/>
        <v>0</v>
      </c>
      <c r="J4123" s="46" t="str">
        <f>IF(I4123=FALSE,"",B4123&amp;"@"&amp;COUNTIFS($B$2:B4123,B4123,$I$2:I4123,TRUE))</f>
        <v/>
      </c>
    </row>
    <row r="4124" spans="5:10">
      <c r="E4124" s="46" t="str">
        <f t="shared" si="196"/>
        <v/>
      </c>
      <c r="F4124" s="81" t="str">
        <f>IF(E4124="기사임",(COUNTIF($B$2:B4124,B4124)-COUNTIFS($B$2:B4123,B4124,$E$2:E4123,"")),"")</f>
        <v/>
      </c>
      <c r="G4124" s="46" t="str">
        <f>IF(F4124=1,COUNTIF($F$1:F4124,1),"")</f>
        <v/>
      </c>
      <c r="H4124" s="46">
        <f t="shared" si="197"/>
        <v>0</v>
      </c>
      <c r="I4124" s="46" t="b">
        <f t="shared" si="198"/>
        <v>0</v>
      </c>
      <c r="J4124" s="46" t="str">
        <f>IF(I4124=FALSE,"",B4124&amp;"@"&amp;COUNTIFS($B$2:B4124,B4124,$I$2:I4124,TRUE))</f>
        <v/>
      </c>
    </row>
    <row r="4125" spans="5:10">
      <c r="E4125" s="46" t="str">
        <f t="shared" si="196"/>
        <v/>
      </c>
      <c r="F4125" s="81" t="str">
        <f>IF(E4125="기사임",(COUNTIF($B$2:B4125,B4125)-COUNTIFS($B$2:B4124,B4125,$E$2:E4124,"")),"")</f>
        <v/>
      </c>
      <c r="G4125" s="46" t="str">
        <f>IF(F4125=1,COUNTIF($F$1:F4125,1),"")</f>
        <v/>
      </c>
      <c r="H4125" s="46">
        <f t="shared" si="197"/>
        <v>0</v>
      </c>
      <c r="I4125" s="46" t="b">
        <f t="shared" si="198"/>
        <v>0</v>
      </c>
      <c r="J4125" s="46" t="str">
        <f>IF(I4125=FALSE,"",B4125&amp;"@"&amp;COUNTIFS($B$2:B4125,B4125,$I$2:I4125,TRUE))</f>
        <v/>
      </c>
    </row>
    <row r="4126" spans="5:10">
      <c r="E4126" s="46" t="str">
        <f t="shared" si="196"/>
        <v/>
      </c>
      <c r="F4126" s="81" t="str">
        <f>IF(E4126="기사임",(COUNTIF($B$2:B4126,B4126)-COUNTIFS($B$2:B4125,B4126,$E$2:E4125,"")),"")</f>
        <v/>
      </c>
      <c r="G4126" s="46" t="str">
        <f>IF(F4126=1,COUNTIF($F$1:F4126,1),"")</f>
        <v/>
      </c>
      <c r="H4126" s="46">
        <f t="shared" si="197"/>
        <v>0</v>
      </c>
      <c r="I4126" s="46" t="b">
        <f t="shared" si="198"/>
        <v>0</v>
      </c>
      <c r="J4126" s="46" t="str">
        <f>IF(I4126=FALSE,"",B4126&amp;"@"&amp;COUNTIFS($B$2:B4126,B4126,$I$2:I4126,TRUE))</f>
        <v/>
      </c>
    </row>
    <row r="4127" spans="5:10">
      <c r="E4127" s="46" t="str">
        <f t="shared" si="196"/>
        <v/>
      </c>
      <c r="F4127" s="81" t="str">
        <f>IF(E4127="기사임",(COUNTIF($B$2:B4127,B4127)-COUNTIFS($B$2:B4126,B4127,$E$2:E4126,"")),"")</f>
        <v/>
      </c>
      <c r="G4127" s="46" t="str">
        <f>IF(F4127=1,COUNTIF($F$1:F4127,1),"")</f>
        <v/>
      </c>
      <c r="H4127" s="46">
        <f t="shared" si="197"/>
        <v>0</v>
      </c>
      <c r="I4127" s="46" t="b">
        <f t="shared" si="198"/>
        <v>0</v>
      </c>
      <c r="J4127" s="46" t="str">
        <f>IF(I4127=FALSE,"",B4127&amp;"@"&amp;COUNTIFS($B$2:B4127,B4127,$I$2:I4127,TRUE))</f>
        <v/>
      </c>
    </row>
    <row r="4128" spans="5:10">
      <c r="E4128" s="46" t="str">
        <f t="shared" si="196"/>
        <v/>
      </c>
      <c r="F4128" s="81" t="str">
        <f>IF(E4128="기사임",(COUNTIF($B$2:B4128,B4128)-COUNTIFS($B$2:B4127,B4128,$E$2:E4127,"")),"")</f>
        <v/>
      </c>
      <c r="G4128" s="46" t="str">
        <f>IF(F4128=1,COUNTIF($F$1:F4128,1),"")</f>
        <v/>
      </c>
      <c r="H4128" s="46">
        <f t="shared" si="197"/>
        <v>0</v>
      </c>
      <c r="I4128" s="46" t="b">
        <f t="shared" si="198"/>
        <v>0</v>
      </c>
      <c r="J4128" s="46" t="str">
        <f>IF(I4128=FALSE,"",B4128&amp;"@"&amp;COUNTIFS($B$2:B4128,B4128,$I$2:I4128,TRUE))</f>
        <v/>
      </c>
    </row>
    <row r="4129" spans="5:10">
      <c r="E4129" s="46" t="str">
        <f t="shared" si="196"/>
        <v/>
      </c>
      <c r="F4129" s="81" t="str">
        <f>IF(E4129="기사임",(COUNTIF($B$2:B4129,B4129)-COUNTIFS($B$2:B4128,B4129,$E$2:E4128,"")),"")</f>
        <v/>
      </c>
      <c r="G4129" s="46" t="str">
        <f>IF(F4129=1,COUNTIF($F$1:F4129,1),"")</f>
        <v/>
      </c>
      <c r="H4129" s="46">
        <f t="shared" si="197"/>
        <v>0</v>
      </c>
      <c r="I4129" s="46" t="b">
        <f t="shared" si="198"/>
        <v>0</v>
      </c>
      <c r="J4129" s="46" t="str">
        <f>IF(I4129=FALSE,"",B4129&amp;"@"&amp;COUNTIFS($B$2:B4129,B4129,$I$2:I4129,TRUE))</f>
        <v/>
      </c>
    </row>
    <row r="4130" spans="5:10">
      <c r="E4130" s="46" t="str">
        <f t="shared" si="196"/>
        <v/>
      </c>
      <c r="F4130" s="81" t="str">
        <f>IF(E4130="기사임",(COUNTIF($B$2:B4130,B4130)-COUNTIFS($B$2:B4129,B4130,$E$2:E4129,"")),"")</f>
        <v/>
      </c>
      <c r="G4130" s="46" t="str">
        <f>IF(F4130=1,COUNTIF($F$1:F4130,1),"")</f>
        <v/>
      </c>
      <c r="H4130" s="46">
        <f t="shared" si="197"/>
        <v>0</v>
      </c>
      <c r="I4130" s="46" t="b">
        <f t="shared" si="198"/>
        <v>0</v>
      </c>
      <c r="J4130" s="46" t="str">
        <f>IF(I4130=FALSE,"",B4130&amp;"@"&amp;COUNTIFS($B$2:B4130,B4130,$I$2:I4130,TRUE))</f>
        <v/>
      </c>
    </row>
    <row r="4131" spans="5:10">
      <c r="E4131" s="46" t="str">
        <f t="shared" si="196"/>
        <v/>
      </c>
      <c r="F4131" s="81" t="str">
        <f>IF(E4131="기사임",(COUNTIF($B$2:B4131,B4131)-COUNTIFS($B$2:B4130,B4131,$E$2:E4130,"")),"")</f>
        <v/>
      </c>
      <c r="G4131" s="46" t="str">
        <f>IF(F4131=1,COUNTIF($F$1:F4131,1),"")</f>
        <v/>
      </c>
      <c r="H4131" s="46">
        <f t="shared" si="197"/>
        <v>0</v>
      </c>
      <c r="I4131" s="46" t="b">
        <f t="shared" si="198"/>
        <v>0</v>
      </c>
      <c r="J4131" s="46" t="str">
        <f>IF(I4131=FALSE,"",B4131&amp;"@"&amp;COUNTIFS($B$2:B4131,B4131,$I$2:I4131,TRUE))</f>
        <v/>
      </c>
    </row>
    <row r="4132" spans="5:10">
      <c r="E4132" s="46" t="str">
        <f t="shared" si="196"/>
        <v/>
      </c>
      <c r="F4132" s="81" t="str">
        <f>IF(E4132="기사임",(COUNTIF($B$2:B4132,B4132)-COUNTIFS($B$2:B4131,B4132,$E$2:E4131,"")),"")</f>
        <v/>
      </c>
      <c r="G4132" s="46" t="str">
        <f>IF(F4132=1,COUNTIF($F$1:F4132,1),"")</f>
        <v/>
      </c>
      <c r="H4132" s="46">
        <f t="shared" si="197"/>
        <v>0</v>
      </c>
      <c r="I4132" s="46" t="b">
        <f t="shared" si="198"/>
        <v>0</v>
      </c>
      <c r="J4132" s="46" t="str">
        <f>IF(I4132=FALSE,"",B4132&amp;"@"&amp;COUNTIFS($B$2:B4132,B4132,$I$2:I4132,TRUE))</f>
        <v/>
      </c>
    </row>
    <row r="4133" spans="5:10">
      <c r="E4133" s="46" t="str">
        <f t="shared" si="196"/>
        <v/>
      </c>
      <c r="F4133" s="81" t="str">
        <f>IF(E4133="기사임",(COUNTIF($B$2:B4133,B4133)-COUNTIFS($B$2:B4132,B4133,$E$2:E4132,"")),"")</f>
        <v/>
      </c>
      <c r="G4133" s="46" t="str">
        <f>IF(F4133=1,COUNTIF($F$1:F4133,1),"")</f>
        <v/>
      </c>
      <c r="H4133" s="46">
        <f t="shared" si="197"/>
        <v>0</v>
      </c>
      <c r="I4133" s="46" t="b">
        <f t="shared" si="198"/>
        <v>0</v>
      </c>
      <c r="J4133" s="46" t="str">
        <f>IF(I4133=FALSE,"",B4133&amp;"@"&amp;COUNTIFS($B$2:B4133,B4133,$I$2:I4133,TRUE))</f>
        <v/>
      </c>
    </row>
    <row r="4134" spans="5:10">
      <c r="E4134" s="46" t="str">
        <f t="shared" si="196"/>
        <v/>
      </c>
      <c r="F4134" s="81" t="str">
        <f>IF(E4134="기사임",(COUNTIF($B$2:B4134,B4134)-COUNTIFS($B$2:B4133,B4134,$E$2:E4133,"")),"")</f>
        <v/>
      </c>
      <c r="G4134" s="46" t="str">
        <f>IF(F4134=1,COUNTIF($F$1:F4134,1),"")</f>
        <v/>
      </c>
      <c r="H4134" s="46">
        <f t="shared" si="197"/>
        <v>0</v>
      </c>
      <c r="I4134" s="46" t="b">
        <f t="shared" si="198"/>
        <v>0</v>
      </c>
      <c r="J4134" s="46" t="str">
        <f>IF(I4134=FALSE,"",B4134&amp;"@"&amp;COUNTIFS($B$2:B4134,B4134,$I$2:I4134,TRUE))</f>
        <v/>
      </c>
    </row>
    <row r="4135" spans="5:10">
      <c r="E4135" s="46" t="str">
        <f t="shared" si="196"/>
        <v/>
      </c>
      <c r="F4135" s="81" t="str">
        <f>IF(E4135="기사임",(COUNTIF($B$2:B4135,B4135)-COUNTIFS($B$2:B4134,B4135,$E$2:E4134,"")),"")</f>
        <v/>
      </c>
      <c r="G4135" s="46" t="str">
        <f>IF(F4135=1,COUNTIF($F$1:F4135,1),"")</f>
        <v/>
      </c>
      <c r="H4135" s="46">
        <f t="shared" si="197"/>
        <v>0</v>
      </c>
      <c r="I4135" s="46" t="b">
        <f t="shared" si="198"/>
        <v>0</v>
      </c>
      <c r="J4135" s="46" t="str">
        <f>IF(I4135=FALSE,"",B4135&amp;"@"&amp;COUNTIFS($B$2:B4135,B4135,$I$2:I4135,TRUE))</f>
        <v/>
      </c>
    </row>
    <row r="4136" spans="5:10">
      <c r="E4136" s="46" t="str">
        <f t="shared" si="196"/>
        <v/>
      </c>
      <c r="F4136" s="81" t="str">
        <f>IF(E4136="기사임",(COUNTIF($B$2:B4136,B4136)-COUNTIFS($B$2:B4135,B4136,$E$2:E4135,"")),"")</f>
        <v/>
      </c>
      <c r="G4136" s="46" t="str">
        <f>IF(F4136=1,COUNTIF($F$1:F4136,1),"")</f>
        <v/>
      </c>
      <c r="H4136" s="46">
        <f t="shared" si="197"/>
        <v>0</v>
      </c>
      <c r="I4136" s="46" t="b">
        <f t="shared" si="198"/>
        <v>0</v>
      </c>
      <c r="J4136" s="46" t="str">
        <f>IF(I4136=FALSE,"",B4136&amp;"@"&amp;COUNTIFS($B$2:B4136,B4136,$I$2:I4136,TRUE))</f>
        <v/>
      </c>
    </row>
    <row r="4137" spans="5:10">
      <c r="E4137" s="46" t="str">
        <f t="shared" si="196"/>
        <v/>
      </c>
      <c r="F4137" s="81" t="str">
        <f>IF(E4137="기사임",(COUNTIF($B$2:B4137,B4137)-COUNTIFS($B$2:B4136,B4137,$E$2:E4136,"")),"")</f>
        <v/>
      </c>
      <c r="G4137" s="46" t="str">
        <f>IF(F4137=1,COUNTIF($F$1:F4137,1),"")</f>
        <v/>
      </c>
      <c r="H4137" s="46">
        <f t="shared" si="197"/>
        <v>0</v>
      </c>
      <c r="I4137" s="46" t="b">
        <f t="shared" si="198"/>
        <v>0</v>
      </c>
      <c r="J4137" s="46" t="str">
        <f>IF(I4137=FALSE,"",B4137&amp;"@"&amp;COUNTIFS($B$2:B4137,B4137,$I$2:I4137,TRUE))</f>
        <v/>
      </c>
    </row>
    <row r="4138" spans="5:10">
      <c r="E4138" s="46" t="str">
        <f t="shared" si="196"/>
        <v/>
      </c>
      <c r="F4138" s="81" t="str">
        <f>IF(E4138="기사임",(COUNTIF($B$2:B4138,B4138)-COUNTIFS($B$2:B4137,B4138,$E$2:E4137,"")),"")</f>
        <v/>
      </c>
      <c r="G4138" s="46" t="str">
        <f>IF(F4138=1,COUNTIF($F$1:F4138,1),"")</f>
        <v/>
      </c>
      <c r="H4138" s="46">
        <f t="shared" si="197"/>
        <v>0</v>
      </c>
      <c r="I4138" s="46" t="b">
        <f t="shared" si="198"/>
        <v>0</v>
      </c>
      <c r="J4138" s="46" t="str">
        <f>IF(I4138=FALSE,"",B4138&amp;"@"&amp;COUNTIFS($B$2:B4138,B4138,$I$2:I4138,TRUE))</f>
        <v/>
      </c>
    </row>
    <row r="4139" spans="5:10">
      <c r="E4139" s="46" t="str">
        <f t="shared" si="196"/>
        <v/>
      </c>
      <c r="F4139" s="81" t="str">
        <f>IF(E4139="기사임",(COUNTIF($B$2:B4139,B4139)-COUNTIFS($B$2:B4138,B4139,$E$2:E4138,"")),"")</f>
        <v/>
      </c>
      <c r="G4139" s="46" t="str">
        <f>IF(F4139=1,COUNTIF($F$1:F4139,1),"")</f>
        <v/>
      </c>
      <c r="H4139" s="46">
        <f t="shared" si="197"/>
        <v>0</v>
      </c>
      <c r="I4139" s="46" t="b">
        <f t="shared" si="198"/>
        <v>0</v>
      </c>
      <c r="J4139" s="46" t="str">
        <f>IF(I4139=FALSE,"",B4139&amp;"@"&amp;COUNTIFS($B$2:B4139,B4139,$I$2:I4139,TRUE))</f>
        <v/>
      </c>
    </row>
    <row r="4140" spans="5:10">
      <c r="E4140" s="46" t="str">
        <f t="shared" si="196"/>
        <v/>
      </c>
      <c r="F4140" s="81" t="str">
        <f>IF(E4140="기사임",(COUNTIF($B$2:B4140,B4140)-COUNTIFS($B$2:B4139,B4140,$E$2:E4139,"")),"")</f>
        <v/>
      </c>
      <c r="G4140" s="46" t="str">
        <f>IF(F4140=1,COUNTIF($F$1:F4140,1),"")</f>
        <v/>
      </c>
      <c r="H4140" s="46">
        <f t="shared" si="197"/>
        <v>0</v>
      </c>
      <c r="I4140" s="46" t="b">
        <f t="shared" si="198"/>
        <v>0</v>
      </c>
      <c r="J4140" s="46" t="str">
        <f>IF(I4140=FALSE,"",B4140&amp;"@"&amp;COUNTIFS($B$2:B4140,B4140,$I$2:I4140,TRUE))</f>
        <v/>
      </c>
    </row>
    <row r="4141" spans="5:10">
      <c r="E4141" s="46" t="str">
        <f t="shared" si="196"/>
        <v/>
      </c>
      <c r="F4141" s="81" t="str">
        <f>IF(E4141="기사임",(COUNTIF($B$2:B4141,B4141)-COUNTIFS($B$2:B4140,B4141,$E$2:E4140,"")),"")</f>
        <v/>
      </c>
      <c r="G4141" s="46" t="str">
        <f>IF(F4141=1,COUNTIF($F$1:F4141,1),"")</f>
        <v/>
      </c>
      <c r="H4141" s="46">
        <f t="shared" si="197"/>
        <v>0</v>
      </c>
      <c r="I4141" s="46" t="b">
        <f t="shared" si="198"/>
        <v>0</v>
      </c>
      <c r="J4141" s="46" t="str">
        <f>IF(I4141=FALSE,"",B4141&amp;"@"&amp;COUNTIFS($B$2:B4141,B4141,$I$2:I4141,TRUE))</f>
        <v/>
      </c>
    </row>
    <row r="4142" spans="5:10">
      <c r="E4142" s="46" t="str">
        <f t="shared" si="196"/>
        <v/>
      </c>
      <c r="F4142" s="81" t="str">
        <f>IF(E4142="기사임",(COUNTIF($B$2:B4142,B4142)-COUNTIFS($B$2:B4141,B4142,$E$2:E4141,"")),"")</f>
        <v/>
      </c>
      <c r="G4142" s="46" t="str">
        <f>IF(F4142=1,COUNTIF($F$1:F4142,1),"")</f>
        <v/>
      </c>
      <c r="H4142" s="46">
        <f t="shared" si="197"/>
        <v>0</v>
      </c>
      <c r="I4142" s="46" t="b">
        <f t="shared" si="198"/>
        <v>0</v>
      </c>
      <c r="J4142" s="46" t="str">
        <f>IF(I4142=FALSE,"",B4142&amp;"@"&amp;COUNTIFS($B$2:B4142,B4142,$I$2:I4142,TRUE))</f>
        <v/>
      </c>
    </row>
    <row r="4143" spans="5:10">
      <c r="E4143" s="46" t="str">
        <f t="shared" si="196"/>
        <v/>
      </c>
      <c r="F4143" s="81" t="str">
        <f>IF(E4143="기사임",(COUNTIF($B$2:B4143,B4143)-COUNTIFS($B$2:B4142,B4143,$E$2:E4142,"")),"")</f>
        <v/>
      </c>
      <c r="G4143" s="46" t="str">
        <f>IF(F4143=1,COUNTIF($F$1:F4143,1),"")</f>
        <v/>
      </c>
      <c r="H4143" s="46">
        <f t="shared" si="197"/>
        <v>0</v>
      </c>
      <c r="I4143" s="46" t="b">
        <f t="shared" si="198"/>
        <v>0</v>
      </c>
      <c r="J4143" s="46" t="str">
        <f>IF(I4143=FALSE,"",B4143&amp;"@"&amp;COUNTIFS($B$2:B4143,B4143,$I$2:I4143,TRUE))</f>
        <v/>
      </c>
    </row>
    <row r="4144" spans="5:10">
      <c r="E4144" s="46" t="str">
        <f t="shared" si="196"/>
        <v/>
      </c>
      <c r="F4144" s="81" t="str">
        <f>IF(E4144="기사임",(COUNTIF($B$2:B4144,B4144)-COUNTIFS($B$2:B4143,B4144,$E$2:E4143,"")),"")</f>
        <v/>
      </c>
      <c r="G4144" s="46" t="str">
        <f>IF(F4144=1,COUNTIF($F$1:F4144,1),"")</f>
        <v/>
      </c>
      <c r="H4144" s="46">
        <f t="shared" si="197"/>
        <v>0</v>
      </c>
      <c r="I4144" s="46" t="b">
        <f t="shared" si="198"/>
        <v>0</v>
      </c>
      <c r="J4144" s="46" t="str">
        <f>IF(I4144=FALSE,"",B4144&amp;"@"&amp;COUNTIFS($B$2:B4144,B4144,$I$2:I4144,TRUE))</f>
        <v/>
      </c>
    </row>
    <row r="4145" spans="5:10">
      <c r="E4145" s="46" t="str">
        <f t="shared" si="196"/>
        <v/>
      </c>
      <c r="F4145" s="81" t="str">
        <f>IF(E4145="기사임",(COUNTIF($B$2:B4145,B4145)-COUNTIFS($B$2:B4144,B4145,$E$2:E4144,"")),"")</f>
        <v/>
      </c>
      <c r="G4145" s="46" t="str">
        <f>IF(F4145=1,COUNTIF($F$1:F4145,1),"")</f>
        <v/>
      </c>
      <c r="H4145" s="46">
        <f t="shared" si="197"/>
        <v>0</v>
      </c>
      <c r="I4145" s="46" t="b">
        <f t="shared" si="198"/>
        <v>0</v>
      </c>
      <c r="J4145" s="46" t="str">
        <f>IF(I4145=FALSE,"",B4145&amp;"@"&amp;COUNTIFS($B$2:B4145,B4145,$I$2:I4145,TRUE))</f>
        <v/>
      </c>
    </row>
    <row r="4146" spans="5:10">
      <c r="E4146" s="46" t="str">
        <f t="shared" si="196"/>
        <v/>
      </c>
      <c r="F4146" s="81" t="str">
        <f>IF(E4146="기사임",(COUNTIF($B$2:B4146,B4146)-COUNTIFS($B$2:B4145,B4146,$E$2:E4145,"")),"")</f>
        <v/>
      </c>
      <c r="G4146" s="46" t="str">
        <f>IF(F4146=1,COUNTIF($F$1:F4146,1),"")</f>
        <v/>
      </c>
      <c r="H4146" s="46">
        <f t="shared" si="197"/>
        <v>0</v>
      </c>
      <c r="I4146" s="46" t="b">
        <f t="shared" si="198"/>
        <v>0</v>
      </c>
      <c r="J4146" s="46" t="str">
        <f>IF(I4146=FALSE,"",B4146&amp;"@"&amp;COUNTIFS($B$2:B4146,B4146,$I$2:I4146,TRUE))</f>
        <v/>
      </c>
    </row>
    <row r="4147" spans="5:10">
      <c r="E4147" s="46" t="str">
        <f t="shared" si="196"/>
        <v/>
      </c>
      <c r="F4147" s="81" t="str">
        <f>IF(E4147="기사임",(COUNTIF($B$2:B4147,B4147)-COUNTIFS($B$2:B4146,B4147,$E$2:E4146,"")),"")</f>
        <v/>
      </c>
      <c r="G4147" s="46" t="str">
        <f>IF(F4147=1,COUNTIF($F$1:F4147,1),"")</f>
        <v/>
      </c>
      <c r="H4147" s="46">
        <f t="shared" si="197"/>
        <v>0</v>
      </c>
      <c r="I4147" s="46" t="b">
        <f t="shared" si="198"/>
        <v>0</v>
      </c>
      <c r="J4147" s="46" t="str">
        <f>IF(I4147=FALSE,"",B4147&amp;"@"&amp;COUNTIFS($B$2:B4147,B4147,$I$2:I4147,TRUE))</f>
        <v/>
      </c>
    </row>
    <row r="4148" spans="5:10">
      <c r="E4148" s="46" t="str">
        <f t="shared" si="196"/>
        <v/>
      </c>
      <c r="F4148" s="81" t="str">
        <f>IF(E4148="기사임",(COUNTIF($B$2:B4148,B4148)-COUNTIFS($B$2:B4147,B4148,$E$2:E4147,"")),"")</f>
        <v/>
      </c>
      <c r="G4148" s="46" t="str">
        <f>IF(F4148=1,COUNTIF($F$1:F4148,1),"")</f>
        <v/>
      </c>
      <c r="H4148" s="46">
        <f t="shared" si="197"/>
        <v>0</v>
      </c>
      <c r="I4148" s="46" t="b">
        <f t="shared" si="198"/>
        <v>0</v>
      </c>
      <c r="J4148" s="46" t="str">
        <f>IF(I4148=FALSE,"",B4148&amp;"@"&amp;COUNTIFS($B$2:B4148,B4148,$I$2:I4148,TRUE))</f>
        <v/>
      </c>
    </row>
    <row r="4149" spans="5:10">
      <c r="E4149" s="46" t="str">
        <f t="shared" si="196"/>
        <v/>
      </c>
      <c r="F4149" s="81" t="str">
        <f>IF(E4149="기사임",(COUNTIF($B$2:B4149,B4149)-COUNTIFS($B$2:B4148,B4149,$E$2:E4148,"")),"")</f>
        <v/>
      </c>
      <c r="G4149" s="46" t="str">
        <f>IF(F4149=1,COUNTIF($F$1:F4149,1),"")</f>
        <v/>
      </c>
      <c r="H4149" s="46">
        <f t="shared" si="197"/>
        <v>0</v>
      </c>
      <c r="I4149" s="46" t="b">
        <f t="shared" si="198"/>
        <v>0</v>
      </c>
      <c r="J4149" s="46" t="str">
        <f>IF(I4149=FALSE,"",B4149&amp;"@"&amp;COUNTIFS($B$2:B4149,B4149,$I$2:I4149,TRUE))</f>
        <v/>
      </c>
    </row>
    <row r="4150" spans="5:10">
      <c r="E4150" s="46" t="str">
        <f t="shared" si="196"/>
        <v/>
      </c>
      <c r="F4150" s="81" t="str">
        <f>IF(E4150="기사임",(COUNTIF($B$2:B4150,B4150)-COUNTIFS($B$2:B4149,B4150,$E$2:E4149,"")),"")</f>
        <v/>
      </c>
      <c r="G4150" s="46" t="str">
        <f>IF(F4150=1,COUNTIF($F$1:F4150,1),"")</f>
        <v/>
      </c>
      <c r="H4150" s="46">
        <f t="shared" si="197"/>
        <v>0</v>
      </c>
      <c r="I4150" s="46" t="b">
        <f t="shared" si="198"/>
        <v>0</v>
      </c>
      <c r="J4150" s="46" t="str">
        <f>IF(I4150=FALSE,"",B4150&amp;"@"&amp;COUNTIFS($B$2:B4150,B4150,$I$2:I4150,TRUE))</f>
        <v/>
      </c>
    </row>
    <row r="4151" spans="5:10">
      <c r="E4151" s="46" t="str">
        <f t="shared" si="196"/>
        <v/>
      </c>
      <c r="F4151" s="81" t="str">
        <f>IF(E4151="기사임",(COUNTIF($B$2:B4151,B4151)-COUNTIFS($B$2:B4150,B4151,$E$2:E4150,"")),"")</f>
        <v/>
      </c>
      <c r="G4151" s="46" t="str">
        <f>IF(F4151=1,COUNTIF($F$1:F4151,1),"")</f>
        <v/>
      </c>
      <c r="H4151" s="46">
        <f t="shared" si="197"/>
        <v>0</v>
      </c>
      <c r="I4151" s="46" t="b">
        <f t="shared" si="198"/>
        <v>0</v>
      </c>
      <c r="J4151" s="46" t="str">
        <f>IF(I4151=FALSE,"",B4151&amp;"@"&amp;COUNTIFS($B$2:B4151,B4151,$I$2:I4151,TRUE))</f>
        <v/>
      </c>
    </row>
    <row r="4152" spans="5:10">
      <c r="E4152" s="46" t="str">
        <f t="shared" si="196"/>
        <v/>
      </c>
      <c r="F4152" s="81" t="str">
        <f>IF(E4152="기사임",(COUNTIF($B$2:B4152,B4152)-COUNTIFS($B$2:B4151,B4152,$E$2:E4151,"")),"")</f>
        <v/>
      </c>
      <c r="G4152" s="46" t="str">
        <f>IF(F4152=1,COUNTIF($F$1:F4152,1),"")</f>
        <v/>
      </c>
      <c r="H4152" s="46">
        <f t="shared" si="197"/>
        <v>0</v>
      </c>
      <c r="I4152" s="46" t="b">
        <f t="shared" si="198"/>
        <v>0</v>
      </c>
      <c r="J4152" s="46" t="str">
        <f>IF(I4152=FALSE,"",B4152&amp;"@"&amp;COUNTIFS($B$2:B4152,B4152,$I$2:I4152,TRUE))</f>
        <v/>
      </c>
    </row>
    <row r="4153" spans="5:10">
      <c r="E4153" s="46" t="str">
        <f t="shared" si="196"/>
        <v/>
      </c>
      <c r="F4153" s="81" t="str">
        <f>IF(E4153="기사임",(COUNTIF($B$2:B4153,B4153)-COUNTIFS($B$2:B4152,B4153,$E$2:E4152,"")),"")</f>
        <v/>
      </c>
      <c r="G4153" s="46" t="str">
        <f>IF(F4153=1,COUNTIF($F$1:F4153,1),"")</f>
        <v/>
      </c>
      <c r="H4153" s="46">
        <f t="shared" si="197"/>
        <v>0</v>
      </c>
      <c r="I4153" s="46" t="b">
        <f t="shared" si="198"/>
        <v>0</v>
      </c>
      <c r="J4153" s="46" t="str">
        <f>IF(I4153=FALSE,"",B4153&amp;"@"&amp;COUNTIFS($B$2:B4153,B4153,$I$2:I4153,TRUE))</f>
        <v/>
      </c>
    </row>
    <row r="4154" spans="5:10">
      <c r="E4154" s="46" t="str">
        <f t="shared" si="196"/>
        <v/>
      </c>
      <c r="F4154" s="81" t="str">
        <f>IF(E4154="기사임",(COUNTIF($B$2:B4154,B4154)-COUNTIFS($B$2:B4153,B4154,$E$2:E4153,"")),"")</f>
        <v/>
      </c>
      <c r="G4154" s="46" t="str">
        <f>IF(F4154=1,COUNTIF($F$1:F4154,1),"")</f>
        <v/>
      </c>
      <c r="H4154" s="46">
        <f t="shared" si="197"/>
        <v>0</v>
      </c>
      <c r="I4154" s="46" t="b">
        <f t="shared" si="198"/>
        <v>0</v>
      </c>
      <c r="J4154" s="46" t="str">
        <f>IF(I4154=FALSE,"",B4154&amp;"@"&amp;COUNTIFS($B$2:B4154,B4154,$I$2:I4154,TRUE))</f>
        <v/>
      </c>
    </row>
    <row r="4155" spans="5:10">
      <c r="E4155" s="46" t="str">
        <f t="shared" si="196"/>
        <v/>
      </c>
      <c r="F4155" s="81" t="str">
        <f>IF(E4155="기사임",(COUNTIF($B$2:B4155,B4155)-COUNTIFS($B$2:B4154,B4155,$E$2:E4154,"")),"")</f>
        <v/>
      </c>
      <c r="G4155" s="46" t="str">
        <f>IF(F4155=1,COUNTIF($F$1:F4155,1),"")</f>
        <v/>
      </c>
      <c r="H4155" s="46">
        <f t="shared" si="197"/>
        <v>0</v>
      </c>
      <c r="I4155" s="46" t="b">
        <f t="shared" si="198"/>
        <v>0</v>
      </c>
      <c r="J4155" s="46" t="str">
        <f>IF(I4155=FALSE,"",B4155&amp;"@"&amp;COUNTIFS($B$2:B4155,B4155,$I$2:I4155,TRUE))</f>
        <v/>
      </c>
    </row>
    <row r="4156" spans="5:10">
      <c r="E4156" s="46" t="str">
        <f t="shared" si="196"/>
        <v/>
      </c>
      <c r="F4156" s="81" t="str">
        <f>IF(E4156="기사임",(COUNTIF($B$2:B4156,B4156)-COUNTIFS($B$2:B4155,B4156,$E$2:E4155,"")),"")</f>
        <v/>
      </c>
      <c r="G4156" s="46" t="str">
        <f>IF(F4156=1,COUNTIF($F$1:F4156,1),"")</f>
        <v/>
      </c>
      <c r="H4156" s="46">
        <f t="shared" si="197"/>
        <v>0</v>
      </c>
      <c r="I4156" s="46" t="b">
        <f t="shared" si="198"/>
        <v>0</v>
      </c>
      <c r="J4156" s="46" t="str">
        <f>IF(I4156=FALSE,"",B4156&amp;"@"&amp;COUNTIFS($B$2:B4156,B4156,$I$2:I4156,TRUE))</f>
        <v/>
      </c>
    </row>
    <row r="4157" spans="5:10">
      <c r="E4157" s="46" t="str">
        <f t="shared" si="196"/>
        <v/>
      </c>
      <c r="F4157" s="81" t="str">
        <f>IF(E4157="기사임",(COUNTIF($B$2:B4157,B4157)-COUNTIFS($B$2:B4156,B4157,$E$2:E4156,"")),"")</f>
        <v/>
      </c>
      <c r="G4157" s="46" t="str">
        <f>IF(F4157=1,COUNTIF($F$1:F4157,1),"")</f>
        <v/>
      </c>
      <c r="H4157" s="46">
        <f t="shared" si="197"/>
        <v>0</v>
      </c>
      <c r="I4157" s="46" t="b">
        <f t="shared" si="198"/>
        <v>0</v>
      </c>
      <c r="J4157" s="46" t="str">
        <f>IF(I4157=FALSE,"",B4157&amp;"@"&amp;COUNTIFS($B$2:B4157,B4157,$I$2:I4157,TRUE))</f>
        <v/>
      </c>
    </row>
    <row r="4158" spans="5:10">
      <c r="E4158" s="46" t="str">
        <f t="shared" si="196"/>
        <v/>
      </c>
      <c r="F4158" s="81" t="str">
        <f>IF(E4158="기사임",(COUNTIF($B$2:B4158,B4158)-COUNTIFS($B$2:B4157,B4158,$E$2:E4157,"")),"")</f>
        <v/>
      </c>
      <c r="G4158" s="46" t="str">
        <f>IF(F4158=1,COUNTIF($F$1:F4158,1),"")</f>
        <v/>
      </c>
      <c r="H4158" s="46">
        <f t="shared" si="197"/>
        <v>0</v>
      </c>
      <c r="I4158" s="46" t="b">
        <f t="shared" si="198"/>
        <v>0</v>
      </c>
      <c r="J4158" s="46" t="str">
        <f>IF(I4158=FALSE,"",B4158&amp;"@"&amp;COUNTIFS($B$2:B4158,B4158,$I$2:I4158,TRUE))</f>
        <v/>
      </c>
    </row>
    <row r="4159" spans="5:10">
      <c r="E4159" s="46" t="str">
        <f t="shared" si="196"/>
        <v/>
      </c>
      <c r="F4159" s="81" t="str">
        <f>IF(E4159="기사임",(COUNTIF($B$2:B4159,B4159)-COUNTIFS($B$2:B4158,B4159,$E$2:E4158,"")),"")</f>
        <v/>
      </c>
      <c r="G4159" s="46" t="str">
        <f>IF(F4159=1,COUNTIF($F$1:F4159,1),"")</f>
        <v/>
      </c>
      <c r="H4159" s="46">
        <f t="shared" si="197"/>
        <v>0</v>
      </c>
      <c r="I4159" s="46" t="b">
        <f t="shared" si="198"/>
        <v>0</v>
      </c>
      <c r="J4159" s="46" t="str">
        <f>IF(I4159=FALSE,"",B4159&amp;"@"&amp;COUNTIFS($B$2:B4159,B4159,$I$2:I4159,TRUE))</f>
        <v/>
      </c>
    </row>
    <row r="4160" spans="5:10">
      <c r="E4160" s="46" t="str">
        <f t="shared" si="196"/>
        <v/>
      </c>
      <c r="F4160" s="81" t="str">
        <f>IF(E4160="기사임",(COUNTIF($B$2:B4160,B4160)-COUNTIFS($B$2:B4159,B4160,$E$2:E4159,"")),"")</f>
        <v/>
      </c>
      <c r="G4160" s="46" t="str">
        <f>IF(F4160=1,COUNTIF($F$1:F4160,1),"")</f>
        <v/>
      </c>
      <c r="H4160" s="46">
        <f t="shared" si="197"/>
        <v>0</v>
      </c>
      <c r="I4160" s="46" t="b">
        <f t="shared" si="198"/>
        <v>0</v>
      </c>
      <c r="J4160" s="46" t="str">
        <f>IF(I4160=FALSE,"",B4160&amp;"@"&amp;COUNTIFS($B$2:B4160,B4160,$I$2:I4160,TRUE))</f>
        <v/>
      </c>
    </row>
    <row r="4161" spans="5:10">
      <c r="E4161" s="46" t="str">
        <f t="shared" si="196"/>
        <v/>
      </c>
      <c r="F4161" s="81" t="str">
        <f>IF(E4161="기사임",(COUNTIF($B$2:B4161,B4161)-COUNTIFS($B$2:B4160,B4161,$E$2:E4160,"")),"")</f>
        <v/>
      </c>
      <c r="G4161" s="46" t="str">
        <f>IF(F4161=1,COUNTIF($F$1:F4161,1),"")</f>
        <v/>
      </c>
      <c r="H4161" s="46">
        <f t="shared" si="197"/>
        <v>0</v>
      </c>
      <c r="I4161" s="46" t="b">
        <f t="shared" si="198"/>
        <v>0</v>
      </c>
      <c r="J4161" s="46" t="str">
        <f>IF(I4161=FALSE,"",B4161&amp;"@"&amp;COUNTIFS($B$2:B4161,B4161,$I$2:I4161,TRUE))</f>
        <v/>
      </c>
    </row>
    <row r="4162" spans="5:10">
      <c r="E4162" s="46" t="str">
        <f t="shared" ref="E4162:E4225" si="199">IF(AND(LEFT(A4162,17)="/global/archives/",ISNUMBER(_xlfn.NUMBERVALUE(MID(A4162,18,1))),ISERROR(FIND("ckattempt",A4162)),ISERROR(FIND("preview",A4162))),"기사임","")</f>
        <v/>
      </c>
      <c r="F4162" s="81" t="str">
        <f>IF(E4162="기사임",(COUNTIF($B$2:B4162,B4162)-COUNTIFS($B$2:B4161,B4162,$E$2:E4161,"")),"")</f>
        <v/>
      </c>
      <c r="G4162" s="46" t="str">
        <f>IF(F4162=1,COUNTIF($F$1:F4162,1),"")</f>
        <v/>
      </c>
      <c r="H4162" s="46">
        <f t="shared" ref="H4162:H4225" si="200">COUNTIF($L$2:$L$4,B4162)</f>
        <v>0</v>
      </c>
      <c r="I4162" s="46" t="b">
        <f t="shared" si="198"/>
        <v>0</v>
      </c>
      <c r="J4162" s="46" t="str">
        <f>IF(I4162=FALSE,"",B4162&amp;"@"&amp;COUNTIFS($B$2:B4162,B4162,$I$2:I4162,TRUE))</f>
        <v/>
      </c>
    </row>
    <row r="4163" spans="5:10">
      <c r="E4163" s="46" t="str">
        <f t="shared" si="199"/>
        <v/>
      </c>
      <c r="F4163" s="81" t="str">
        <f>IF(E4163="기사임",(COUNTIF($B$2:B4163,B4163)-COUNTIFS($B$2:B4162,B4163,$E$2:E4162,"")),"")</f>
        <v/>
      </c>
      <c r="G4163" s="46" t="str">
        <f>IF(F4163=1,COUNTIF($F$1:F4163,1),"")</f>
        <v/>
      </c>
      <c r="H4163" s="46">
        <f t="shared" si="200"/>
        <v>0</v>
      </c>
      <c r="I4163" s="46" t="b">
        <f t="shared" si="198"/>
        <v>0</v>
      </c>
      <c r="J4163" s="46" t="str">
        <f>IF(I4163=FALSE,"",B4163&amp;"@"&amp;COUNTIFS($B$2:B4163,B4163,$I$2:I4163,TRUE))</f>
        <v/>
      </c>
    </row>
    <row r="4164" spans="5:10">
      <c r="E4164" s="46" t="str">
        <f t="shared" si="199"/>
        <v/>
      </c>
      <c r="F4164" s="81" t="str">
        <f>IF(E4164="기사임",(COUNTIF($B$2:B4164,B4164)-COUNTIFS($B$2:B4163,B4164,$E$2:E4163,"")),"")</f>
        <v/>
      </c>
      <c r="G4164" s="46" t="str">
        <f>IF(F4164=1,COUNTIF($F$1:F4164,1),"")</f>
        <v/>
      </c>
      <c r="H4164" s="46">
        <f t="shared" si="200"/>
        <v>0</v>
      </c>
      <c r="I4164" s="46" t="b">
        <f t="shared" si="198"/>
        <v>0</v>
      </c>
      <c r="J4164" s="46" t="str">
        <f>IF(I4164=FALSE,"",B4164&amp;"@"&amp;COUNTIFS($B$2:B4164,B4164,$I$2:I4164,TRUE))</f>
        <v/>
      </c>
    </row>
    <row r="4165" spans="5:10">
      <c r="E4165" s="46" t="str">
        <f t="shared" si="199"/>
        <v/>
      </c>
      <c r="F4165" s="81" t="str">
        <f>IF(E4165="기사임",(COUNTIF($B$2:B4165,B4165)-COUNTIFS($B$2:B4164,B4165,$E$2:E4164,"")),"")</f>
        <v/>
      </c>
      <c r="G4165" s="46" t="str">
        <f>IF(F4165=1,COUNTIF($F$1:F4165,1),"")</f>
        <v/>
      </c>
      <c r="H4165" s="46">
        <f t="shared" si="200"/>
        <v>0</v>
      </c>
      <c r="I4165" s="46" t="b">
        <f t="shared" si="198"/>
        <v>0</v>
      </c>
      <c r="J4165" s="46" t="str">
        <f>IF(I4165=FALSE,"",B4165&amp;"@"&amp;COUNTIFS($B$2:B4165,B4165,$I$2:I4165,TRUE))</f>
        <v/>
      </c>
    </row>
    <row r="4166" spans="5:10">
      <c r="E4166" s="46" t="str">
        <f t="shared" si="199"/>
        <v/>
      </c>
      <c r="F4166" s="81" t="str">
        <f>IF(E4166="기사임",(COUNTIF($B$2:B4166,B4166)-COUNTIFS($B$2:B4165,B4166,$E$2:E4165,"")),"")</f>
        <v/>
      </c>
      <c r="G4166" s="46" t="str">
        <f>IF(F4166=1,COUNTIF($F$1:F4166,1),"")</f>
        <v/>
      </c>
      <c r="H4166" s="46">
        <f t="shared" si="200"/>
        <v>0</v>
      </c>
      <c r="I4166" s="46" t="b">
        <f t="shared" si="198"/>
        <v>0</v>
      </c>
      <c r="J4166" s="46" t="str">
        <f>IF(I4166=FALSE,"",B4166&amp;"@"&amp;COUNTIFS($B$2:B4166,B4166,$I$2:I4166,TRUE))</f>
        <v/>
      </c>
    </row>
    <row r="4167" spans="5:10">
      <c r="E4167" s="46" t="str">
        <f t="shared" si="199"/>
        <v/>
      </c>
      <c r="F4167" s="81" t="str">
        <f>IF(E4167="기사임",(COUNTIF($B$2:B4167,B4167)-COUNTIFS($B$2:B4166,B4167,$E$2:E4166,"")),"")</f>
        <v/>
      </c>
      <c r="G4167" s="46" t="str">
        <f>IF(F4167=1,COUNTIF($F$1:F4167,1),"")</f>
        <v/>
      </c>
      <c r="H4167" s="46">
        <f t="shared" si="200"/>
        <v>0</v>
      </c>
      <c r="I4167" s="46" t="b">
        <f t="shared" ref="I4167:I4230" si="201">AND(H4167=1,F4167&gt;=1,F4167&lt;&gt;"")</f>
        <v>0</v>
      </c>
      <c r="J4167" s="46" t="str">
        <f>IF(I4167=FALSE,"",B4167&amp;"@"&amp;COUNTIFS($B$2:B4167,B4167,$I$2:I4167,TRUE))</f>
        <v/>
      </c>
    </row>
    <row r="4168" spans="5:10">
      <c r="E4168" s="46" t="str">
        <f t="shared" si="199"/>
        <v/>
      </c>
      <c r="F4168" s="81" t="str">
        <f>IF(E4168="기사임",(COUNTIF($B$2:B4168,B4168)-COUNTIFS($B$2:B4167,B4168,$E$2:E4167,"")),"")</f>
        <v/>
      </c>
      <c r="G4168" s="46" t="str">
        <f>IF(F4168=1,COUNTIF($F$1:F4168,1),"")</f>
        <v/>
      </c>
      <c r="H4168" s="46">
        <f t="shared" si="200"/>
        <v>0</v>
      </c>
      <c r="I4168" s="46" t="b">
        <f t="shared" si="201"/>
        <v>0</v>
      </c>
      <c r="J4168" s="46" t="str">
        <f>IF(I4168=FALSE,"",B4168&amp;"@"&amp;COUNTIFS($B$2:B4168,B4168,$I$2:I4168,TRUE))</f>
        <v/>
      </c>
    </row>
    <row r="4169" spans="5:10">
      <c r="E4169" s="46" t="str">
        <f t="shared" si="199"/>
        <v/>
      </c>
      <c r="F4169" s="81" t="str">
        <f>IF(E4169="기사임",(COUNTIF($B$2:B4169,B4169)-COUNTIFS($B$2:B4168,B4169,$E$2:E4168,"")),"")</f>
        <v/>
      </c>
      <c r="G4169" s="46" t="str">
        <f>IF(F4169=1,COUNTIF($F$1:F4169,1),"")</f>
        <v/>
      </c>
      <c r="H4169" s="46">
        <f t="shared" si="200"/>
        <v>0</v>
      </c>
      <c r="I4169" s="46" t="b">
        <f t="shared" si="201"/>
        <v>0</v>
      </c>
      <c r="J4169" s="46" t="str">
        <f>IF(I4169=FALSE,"",B4169&amp;"@"&amp;COUNTIFS($B$2:B4169,B4169,$I$2:I4169,TRUE))</f>
        <v/>
      </c>
    </row>
    <row r="4170" spans="5:10">
      <c r="E4170" s="46" t="str">
        <f t="shared" si="199"/>
        <v/>
      </c>
      <c r="F4170" s="81" t="str">
        <f>IF(E4170="기사임",(COUNTIF($B$2:B4170,B4170)-COUNTIFS($B$2:B4169,B4170,$E$2:E4169,"")),"")</f>
        <v/>
      </c>
      <c r="G4170" s="46" t="str">
        <f>IF(F4170=1,COUNTIF($F$1:F4170,1),"")</f>
        <v/>
      </c>
      <c r="H4170" s="46">
        <f t="shared" si="200"/>
        <v>0</v>
      </c>
      <c r="I4170" s="46" t="b">
        <f t="shared" si="201"/>
        <v>0</v>
      </c>
      <c r="J4170" s="46" t="str">
        <f>IF(I4170=FALSE,"",B4170&amp;"@"&amp;COUNTIFS($B$2:B4170,B4170,$I$2:I4170,TRUE))</f>
        <v/>
      </c>
    </row>
    <row r="4171" spans="5:10">
      <c r="E4171" s="46" t="str">
        <f t="shared" si="199"/>
        <v/>
      </c>
      <c r="F4171" s="81" t="str">
        <f>IF(E4171="기사임",(COUNTIF($B$2:B4171,B4171)-COUNTIFS($B$2:B4170,B4171,$E$2:E4170,"")),"")</f>
        <v/>
      </c>
      <c r="G4171" s="46" t="str">
        <f>IF(F4171=1,COUNTIF($F$1:F4171,1),"")</f>
        <v/>
      </c>
      <c r="H4171" s="46">
        <f t="shared" si="200"/>
        <v>0</v>
      </c>
      <c r="I4171" s="46" t="b">
        <f t="shared" si="201"/>
        <v>0</v>
      </c>
      <c r="J4171" s="46" t="str">
        <f>IF(I4171=FALSE,"",B4171&amp;"@"&amp;COUNTIFS($B$2:B4171,B4171,$I$2:I4171,TRUE))</f>
        <v/>
      </c>
    </row>
    <row r="4172" spans="5:10">
      <c r="E4172" s="46" t="str">
        <f t="shared" si="199"/>
        <v/>
      </c>
      <c r="F4172" s="81" t="str">
        <f>IF(E4172="기사임",(COUNTIF($B$2:B4172,B4172)-COUNTIFS($B$2:B4171,B4172,$E$2:E4171,"")),"")</f>
        <v/>
      </c>
      <c r="G4172" s="46" t="str">
        <f>IF(F4172=1,COUNTIF($F$1:F4172,1),"")</f>
        <v/>
      </c>
      <c r="H4172" s="46">
        <f t="shared" si="200"/>
        <v>0</v>
      </c>
      <c r="I4172" s="46" t="b">
        <f t="shared" si="201"/>
        <v>0</v>
      </c>
      <c r="J4172" s="46" t="str">
        <f>IF(I4172=FALSE,"",B4172&amp;"@"&amp;COUNTIFS($B$2:B4172,B4172,$I$2:I4172,TRUE))</f>
        <v/>
      </c>
    </row>
    <row r="4173" spans="5:10">
      <c r="E4173" s="46" t="str">
        <f t="shared" si="199"/>
        <v/>
      </c>
      <c r="F4173" s="81" t="str">
        <f>IF(E4173="기사임",(COUNTIF($B$2:B4173,B4173)-COUNTIFS($B$2:B4172,B4173,$E$2:E4172,"")),"")</f>
        <v/>
      </c>
      <c r="G4173" s="46" t="str">
        <f>IF(F4173=1,COUNTIF($F$1:F4173,1),"")</f>
        <v/>
      </c>
      <c r="H4173" s="46">
        <f t="shared" si="200"/>
        <v>0</v>
      </c>
      <c r="I4173" s="46" t="b">
        <f t="shared" si="201"/>
        <v>0</v>
      </c>
      <c r="J4173" s="46" t="str">
        <f>IF(I4173=FALSE,"",B4173&amp;"@"&amp;COUNTIFS($B$2:B4173,B4173,$I$2:I4173,TRUE))</f>
        <v/>
      </c>
    </row>
    <row r="4174" spans="5:10">
      <c r="E4174" s="46" t="str">
        <f t="shared" si="199"/>
        <v/>
      </c>
      <c r="F4174" s="81" t="str">
        <f>IF(E4174="기사임",(COUNTIF($B$2:B4174,B4174)-COUNTIFS($B$2:B4173,B4174,$E$2:E4173,"")),"")</f>
        <v/>
      </c>
      <c r="G4174" s="46" t="str">
        <f>IF(F4174=1,COUNTIF($F$1:F4174,1),"")</f>
        <v/>
      </c>
      <c r="H4174" s="46">
        <f t="shared" si="200"/>
        <v>0</v>
      </c>
      <c r="I4174" s="46" t="b">
        <f t="shared" si="201"/>
        <v>0</v>
      </c>
      <c r="J4174" s="46" t="str">
        <f>IF(I4174=FALSE,"",B4174&amp;"@"&amp;COUNTIFS($B$2:B4174,B4174,$I$2:I4174,TRUE))</f>
        <v/>
      </c>
    </row>
    <row r="4175" spans="5:10">
      <c r="E4175" s="46" t="str">
        <f t="shared" si="199"/>
        <v/>
      </c>
      <c r="F4175" s="81" t="str">
        <f>IF(E4175="기사임",(COUNTIF($B$2:B4175,B4175)-COUNTIFS($B$2:B4174,B4175,$E$2:E4174,"")),"")</f>
        <v/>
      </c>
      <c r="G4175" s="46" t="str">
        <f>IF(F4175=1,COUNTIF($F$1:F4175,1),"")</f>
        <v/>
      </c>
      <c r="H4175" s="46">
        <f t="shared" si="200"/>
        <v>0</v>
      </c>
      <c r="I4175" s="46" t="b">
        <f t="shared" si="201"/>
        <v>0</v>
      </c>
      <c r="J4175" s="46" t="str">
        <f>IF(I4175=FALSE,"",B4175&amp;"@"&amp;COUNTIFS($B$2:B4175,B4175,$I$2:I4175,TRUE))</f>
        <v/>
      </c>
    </row>
    <row r="4176" spans="5:10">
      <c r="E4176" s="46" t="str">
        <f t="shared" si="199"/>
        <v/>
      </c>
      <c r="F4176" s="81" t="str">
        <f>IF(E4176="기사임",(COUNTIF($B$2:B4176,B4176)-COUNTIFS($B$2:B4175,B4176,$E$2:E4175,"")),"")</f>
        <v/>
      </c>
      <c r="G4176" s="46" t="str">
        <f>IF(F4176=1,COUNTIF($F$1:F4176,1),"")</f>
        <v/>
      </c>
      <c r="H4176" s="46">
        <f t="shared" si="200"/>
        <v>0</v>
      </c>
      <c r="I4176" s="46" t="b">
        <f t="shared" si="201"/>
        <v>0</v>
      </c>
      <c r="J4176" s="46" t="str">
        <f>IF(I4176=FALSE,"",B4176&amp;"@"&amp;COUNTIFS($B$2:B4176,B4176,$I$2:I4176,TRUE))</f>
        <v/>
      </c>
    </row>
    <row r="4177" spans="5:10">
      <c r="E4177" s="46" t="str">
        <f t="shared" si="199"/>
        <v/>
      </c>
      <c r="F4177" s="81" t="str">
        <f>IF(E4177="기사임",(COUNTIF($B$2:B4177,B4177)-COUNTIFS($B$2:B4176,B4177,$E$2:E4176,"")),"")</f>
        <v/>
      </c>
      <c r="G4177" s="46" t="str">
        <f>IF(F4177=1,COUNTIF($F$1:F4177,1),"")</f>
        <v/>
      </c>
      <c r="H4177" s="46">
        <f t="shared" si="200"/>
        <v>0</v>
      </c>
      <c r="I4177" s="46" t="b">
        <f t="shared" si="201"/>
        <v>0</v>
      </c>
      <c r="J4177" s="46" t="str">
        <f>IF(I4177=FALSE,"",B4177&amp;"@"&amp;COUNTIFS($B$2:B4177,B4177,$I$2:I4177,TRUE))</f>
        <v/>
      </c>
    </row>
    <row r="4178" spans="5:10">
      <c r="E4178" s="46" t="str">
        <f t="shared" si="199"/>
        <v/>
      </c>
      <c r="F4178" s="81" t="str">
        <f>IF(E4178="기사임",(COUNTIF($B$2:B4178,B4178)-COUNTIFS($B$2:B4177,B4178,$E$2:E4177,"")),"")</f>
        <v/>
      </c>
      <c r="G4178" s="46" t="str">
        <f>IF(F4178=1,COUNTIF($F$1:F4178,1),"")</f>
        <v/>
      </c>
      <c r="H4178" s="46">
        <f t="shared" si="200"/>
        <v>0</v>
      </c>
      <c r="I4178" s="46" t="b">
        <f t="shared" si="201"/>
        <v>0</v>
      </c>
      <c r="J4178" s="46" t="str">
        <f>IF(I4178=FALSE,"",B4178&amp;"@"&amp;COUNTIFS($B$2:B4178,B4178,$I$2:I4178,TRUE))</f>
        <v/>
      </c>
    </row>
    <row r="4179" spans="5:10">
      <c r="E4179" s="46" t="str">
        <f t="shared" si="199"/>
        <v/>
      </c>
      <c r="F4179" s="81" t="str">
        <f>IF(E4179="기사임",(COUNTIF($B$2:B4179,B4179)-COUNTIFS($B$2:B4178,B4179,$E$2:E4178,"")),"")</f>
        <v/>
      </c>
      <c r="G4179" s="46" t="str">
        <f>IF(F4179=1,COUNTIF($F$1:F4179,1),"")</f>
        <v/>
      </c>
      <c r="H4179" s="46">
        <f t="shared" si="200"/>
        <v>0</v>
      </c>
      <c r="I4179" s="46" t="b">
        <f t="shared" si="201"/>
        <v>0</v>
      </c>
      <c r="J4179" s="46" t="str">
        <f>IF(I4179=FALSE,"",B4179&amp;"@"&amp;COUNTIFS($B$2:B4179,B4179,$I$2:I4179,TRUE))</f>
        <v/>
      </c>
    </row>
    <row r="4180" spans="5:10">
      <c r="E4180" s="46" t="str">
        <f t="shared" si="199"/>
        <v/>
      </c>
      <c r="F4180" s="81" t="str">
        <f>IF(E4180="기사임",(COUNTIF($B$2:B4180,B4180)-COUNTIFS($B$2:B4179,B4180,$E$2:E4179,"")),"")</f>
        <v/>
      </c>
      <c r="G4180" s="46" t="str">
        <f>IF(F4180=1,COUNTIF($F$1:F4180,1),"")</f>
        <v/>
      </c>
      <c r="H4180" s="46">
        <f t="shared" si="200"/>
        <v>0</v>
      </c>
      <c r="I4180" s="46" t="b">
        <f t="shared" si="201"/>
        <v>0</v>
      </c>
      <c r="J4180" s="46" t="str">
        <f>IF(I4180=FALSE,"",B4180&amp;"@"&amp;COUNTIFS($B$2:B4180,B4180,$I$2:I4180,TRUE))</f>
        <v/>
      </c>
    </row>
    <row r="4181" spans="5:10">
      <c r="E4181" s="46" t="str">
        <f t="shared" si="199"/>
        <v/>
      </c>
      <c r="F4181" s="81" t="str">
        <f>IF(E4181="기사임",(COUNTIF($B$2:B4181,B4181)-COUNTIFS($B$2:B4180,B4181,$E$2:E4180,"")),"")</f>
        <v/>
      </c>
      <c r="G4181" s="46" t="str">
        <f>IF(F4181=1,COUNTIF($F$1:F4181,1),"")</f>
        <v/>
      </c>
      <c r="H4181" s="46">
        <f t="shared" si="200"/>
        <v>0</v>
      </c>
      <c r="I4181" s="46" t="b">
        <f t="shared" si="201"/>
        <v>0</v>
      </c>
      <c r="J4181" s="46" t="str">
        <f>IF(I4181=FALSE,"",B4181&amp;"@"&amp;COUNTIFS($B$2:B4181,B4181,$I$2:I4181,TRUE))</f>
        <v/>
      </c>
    </row>
    <row r="4182" spans="5:10">
      <c r="E4182" s="46" t="str">
        <f t="shared" si="199"/>
        <v/>
      </c>
      <c r="F4182" s="81" t="str">
        <f>IF(E4182="기사임",(COUNTIF($B$2:B4182,B4182)-COUNTIFS($B$2:B4181,B4182,$E$2:E4181,"")),"")</f>
        <v/>
      </c>
      <c r="G4182" s="46" t="str">
        <f>IF(F4182=1,COUNTIF($F$1:F4182,1),"")</f>
        <v/>
      </c>
      <c r="H4182" s="46">
        <f t="shared" si="200"/>
        <v>0</v>
      </c>
      <c r="I4182" s="46" t="b">
        <f t="shared" si="201"/>
        <v>0</v>
      </c>
      <c r="J4182" s="46" t="str">
        <f>IF(I4182=FALSE,"",B4182&amp;"@"&amp;COUNTIFS($B$2:B4182,B4182,$I$2:I4182,TRUE))</f>
        <v/>
      </c>
    </row>
    <row r="4183" spans="5:10">
      <c r="E4183" s="46" t="str">
        <f t="shared" si="199"/>
        <v/>
      </c>
      <c r="F4183" s="81" t="str">
        <f>IF(E4183="기사임",(COUNTIF($B$2:B4183,B4183)-COUNTIFS($B$2:B4182,B4183,$E$2:E4182,"")),"")</f>
        <v/>
      </c>
      <c r="G4183" s="46" t="str">
        <f>IF(F4183=1,COUNTIF($F$1:F4183,1),"")</f>
        <v/>
      </c>
      <c r="H4183" s="46">
        <f t="shared" si="200"/>
        <v>0</v>
      </c>
      <c r="I4183" s="46" t="b">
        <f t="shared" si="201"/>
        <v>0</v>
      </c>
      <c r="J4183" s="46" t="str">
        <f>IF(I4183=FALSE,"",B4183&amp;"@"&amp;COUNTIFS($B$2:B4183,B4183,$I$2:I4183,TRUE))</f>
        <v/>
      </c>
    </row>
    <row r="4184" spans="5:10">
      <c r="E4184" s="46" t="str">
        <f t="shared" si="199"/>
        <v/>
      </c>
      <c r="F4184" s="81" t="str">
        <f>IF(E4184="기사임",(COUNTIF($B$2:B4184,B4184)-COUNTIFS($B$2:B4183,B4184,$E$2:E4183,"")),"")</f>
        <v/>
      </c>
      <c r="G4184" s="46" t="str">
        <f>IF(F4184=1,COUNTIF($F$1:F4184,1),"")</f>
        <v/>
      </c>
      <c r="H4184" s="46">
        <f t="shared" si="200"/>
        <v>0</v>
      </c>
      <c r="I4184" s="46" t="b">
        <f t="shared" si="201"/>
        <v>0</v>
      </c>
      <c r="J4184" s="46" t="str">
        <f>IF(I4184=FALSE,"",B4184&amp;"@"&amp;COUNTIFS($B$2:B4184,B4184,$I$2:I4184,TRUE))</f>
        <v/>
      </c>
    </row>
    <row r="4185" spans="5:10">
      <c r="E4185" s="46" t="str">
        <f t="shared" si="199"/>
        <v/>
      </c>
      <c r="F4185" s="81" t="str">
        <f>IF(E4185="기사임",(COUNTIF($B$2:B4185,B4185)-COUNTIFS($B$2:B4184,B4185,$E$2:E4184,"")),"")</f>
        <v/>
      </c>
      <c r="G4185" s="46" t="str">
        <f>IF(F4185=1,COUNTIF($F$1:F4185,1),"")</f>
        <v/>
      </c>
      <c r="H4185" s="46">
        <f t="shared" si="200"/>
        <v>0</v>
      </c>
      <c r="I4185" s="46" t="b">
        <f t="shared" si="201"/>
        <v>0</v>
      </c>
      <c r="J4185" s="46" t="str">
        <f>IF(I4185=FALSE,"",B4185&amp;"@"&amp;COUNTIFS($B$2:B4185,B4185,$I$2:I4185,TRUE))</f>
        <v/>
      </c>
    </row>
    <row r="4186" spans="5:10">
      <c r="E4186" s="46" t="str">
        <f t="shared" si="199"/>
        <v/>
      </c>
      <c r="F4186" s="81" t="str">
        <f>IF(E4186="기사임",(COUNTIF($B$2:B4186,B4186)-COUNTIFS($B$2:B4185,B4186,$E$2:E4185,"")),"")</f>
        <v/>
      </c>
      <c r="G4186" s="46" t="str">
        <f>IF(F4186=1,COUNTIF($F$1:F4186,1),"")</f>
        <v/>
      </c>
      <c r="H4186" s="46">
        <f t="shared" si="200"/>
        <v>0</v>
      </c>
      <c r="I4186" s="46" t="b">
        <f t="shared" si="201"/>
        <v>0</v>
      </c>
      <c r="J4186" s="46" t="str">
        <f>IF(I4186=FALSE,"",B4186&amp;"@"&amp;COUNTIFS($B$2:B4186,B4186,$I$2:I4186,TRUE))</f>
        <v/>
      </c>
    </row>
    <row r="4187" spans="5:10">
      <c r="E4187" s="46" t="str">
        <f t="shared" si="199"/>
        <v/>
      </c>
      <c r="F4187" s="81" t="str">
        <f>IF(E4187="기사임",(COUNTIF($B$2:B4187,B4187)-COUNTIFS($B$2:B4186,B4187,$E$2:E4186,"")),"")</f>
        <v/>
      </c>
      <c r="G4187" s="46" t="str">
        <f>IF(F4187=1,COUNTIF($F$1:F4187,1),"")</f>
        <v/>
      </c>
      <c r="H4187" s="46">
        <f t="shared" si="200"/>
        <v>0</v>
      </c>
      <c r="I4187" s="46" t="b">
        <f t="shared" si="201"/>
        <v>0</v>
      </c>
      <c r="J4187" s="46" t="str">
        <f>IF(I4187=FALSE,"",B4187&amp;"@"&amp;COUNTIFS($B$2:B4187,B4187,$I$2:I4187,TRUE))</f>
        <v/>
      </c>
    </row>
    <row r="4188" spans="5:10">
      <c r="E4188" s="46" t="str">
        <f t="shared" si="199"/>
        <v/>
      </c>
      <c r="F4188" s="81" t="str">
        <f>IF(E4188="기사임",(COUNTIF($B$2:B4188,B4188)-COUNTIFS($B$2:B4187,B4188,$E$2:E4187,"")),"")</f>
        <v/>
      </c>
      <c r="G4188" s="46" t="str">
        <f>IF(F4188=1,COUNTIF($F$1:F4188,1),"")</f>
        <v/>
      </c>
      <c r="H4188" s="46">
        <f t="shared" si="200"/>
        <v>0</v>
      </c>
      <c r="I4188" s="46" t="b">
        <f t="shared" si="201"/>
        <v>0</v>
      </c>
      <c r="J4188" s="46" t="str">
        <f>IF(I4188=FALSE,"",B4188&amp;"@"&amp;COUNTIFS($B$2:B4188,B4188,$I$2:I4188,TRUE))</f>
        <v/>
      </c>
    </row>
    <row r="4189" spans="5:10">
      <c r="E4189" s="46" t="str">
        <f t="shared" si="199"/>
        <v/>
      </c>
      <c r="F4189" s="81" t="str">
        <f>IF(E4189="기사임",(COUNTIF($B$2:B4189,B4189)-COUNTIFS($B$2:B4188,B4189,$E$2:E4188,"")),"")</f>
        <v/>
      </c>
      <c r="G4189" s="46" t="str">
        <f>IF(F4189=1,COUNTIF($F$1:F4189,1),"")</f>
        <v/>
      </c>
      <c r="H4189" s="46">
        <f t="shared" si="200"/>
        <v>0</v>
      </c>
      <c r="I4189" s="46" t="b">
        <f t="shared" si="201"/>
        <v>0</v>
      </c>
      <c r="J4189" s="46" t="str">
        <f>IF(I4189=FALSE,"",B4189&amp;"@"&amp;COUNTIFS($B$2:B4189,B4189,$I$2:I4189,TRUE))</f>
        <v/>
      </c>
    </row>
    <row r="4190" spans="5:10">
      <c r="E4190" s="46" t="str">
        <f t="shared" si="199"/>
        <v/>
      </c>
      <c r="F4190" s="81" t="str">
        <f>IF(E4190="기사임",(COUNTIF($B$2:B4190,B4190)-COUNTIFS($B$2:B4189,B4190,$E$2:E4189,"")),"")</f>
        <v/>
      </c>
      <c r="G4190" s="46" t="str">
        <f>IF(F4190=1,COUNTIF($F$1:F4190,1),"")</f>
        <v/>
      </c>
      <c r="H4190" s="46">
        <f t="shared" si="200"/>
        <v>0</v>
      </c>
      <c r="I4190" s="46" t="b">
        <f t="shared" si="201"/>
        <v>0</v>
      </c>
      <c r="J4190" s="46" t="str">
        <f>IF(I4190=FALSE,"",B4190&amp;"@"&amp;COUNTIFS($B$2:B4190,B4190,$I$2:I4190,TRUE))</f>
        <v/>
      </c>
    </row>
    <row r="4191" spans="5:10">
      <c r="E4191" s="46" t="str">
        <f t="shared" si="199"/>
        <v/>
      </c>
      <c r="F4191" s="81" t="str">
        <f>IF(E4191="기사임",(COUNTIF($B$2:B4191,B4191)-COUNTIFS($B$2:B4190,B4191,$E$2:E4190,"")),"")</f>
        <v/>
      </c>
      <c r="G4191" s="46" t="str">
        <f>IF(F4191=1,COUNTIF($F$1:F4191,1),"")</f>
        <v/>
      </c>
      <c r="H4191" s="46">
        <f t="shared" si="200"/>
        <v>0</v>
      </c>
      <c r="I4191" s="46" t="b">
        <f t="shared" si="201"/>
        <v>0</v>
      </c>
      <c r="J4191" s="46" t="str">
        <f>IF(I4191=FALSE,"",B4191&amp;"@"&amp;COUNTIFS($B$2:B4191,B4191,$I$2:I4191,TRUE))</f>
        <v/>
      </c>
    </row>
    <row r="4192" spans="5:10">
      <c r="E4192" s="46" t="str">
        <f t="shared" si="199"/>
        <v/>
      </c>
      <c r="F4192" s="81" t="str">
        <f>IF(E4192="기사임",(COUNTIF($B$2:B4192,B4192)-COUNTIFS($B$2:B4191,B4192,$E$2:E4191,"")),"")</f>
        <v/>
      </c>
      <c r="G4192" s="46" t="str">
        <f>IF(F4192=1,COUNTIF($F$1:F4192,1),"")</f>
        <v/>
      </c>
      <c r="H4192" s="46">
        <f t="shared" si="200"/>
        <v>0</v>
      </c>
      <c r="I4192" s="46" t="b">
        <f t="shared" si="201"/>
        <v>0</v>
      </c>
      <c r="J4192" s="46" t="str">
        <f>IF(I4192=FALSE,"",B4192&amp;"@"&amp;COUNTIFS($B$2:B4192,B4192,$I$2:I4192,TRUE))</f>
        <v/>
      </c>
    </row>
    <row r="4193" spans="5:10">
      <c r="E4193" s="46" t="str">
        <f t="shared" si="199"/>
        <v/>
      </c>
      <c r="F4193" s="81" t="str">
        <f>IF(E4193="기사임",(COUNTIF($B$2:B4193,B4193)-COUNTIFS($B$2:B4192,B4193,$E$2:E4192,"")),"")</f>
        <v/>
      </c>
      <c r="G4193" s="46" t="str">
        <f>IF(F4193=1,COUNTIF($F$1:F4193,1),"")</f>
        <v/>
      </c>
      <c r="H4193" s="46">
        <f t="shared" si="200"/>
        <v>0</v>
      </c>
      <c r="I4193" s="46" t="b">
        <f t="shared" si="201"/>
        <v>0</v>
      </c>
      <c r="J4193" s="46" t="str">
        <f>IF(I4193=FALSE,"",B4193&amp;"@"&amp;COUNTIFS($B$2:B4193,B4193,$I$2:I4193,TRUE))</f>
        <v/>
      </c>
    </row>
    <row r="4194" spans="5:10">
      <c r="E4194" s="46" t="str">
        <f t="shared" si="199"/>
        <v/>
      </c>
      <c r="F4194" s="81" t="str">
        <f>IF(E4194="기사임",(COUNTIF($B$2:B4194,B4194)-COUNTIFS($B$2:B4193,B4194,$E$2:E4193,"")),"")</f>
        <v/>
      </c>
      <c r="G4194" s="46" t="str">
        <f>IF(F4194=1,COUNTIF($F$1:F4194,1),"")</f>
        <v/>
      </c>
      <c r="H4194" s="46">
        <f t="shared" si="200"/>
        <v>0</v>
      </c>
      <c r="I4194" s="46" t="b">
        <f t="shared" si="201"/>
        <v>0</v>
      </c>
      <c r="J4194" s="46" t="str">
        <f>IF(I4194=FALSE,"",B4194&amp;"@"&amp;COUNTIFS($B$2:B4194,B4194,$I$2:I4194,TRUE))</f>
        <v/>
      </c>
    </row>
    <row r="4195" spans="5:10">
      <c r="E4195" s="46" t="str">
        <f t="shared" si="199"/>
        <v/>
      </c>
      <c r="F4195" s="81" t="str">
        <f>IF(E4195="기사임",(COUNTIF($B$2:B4195,B4195)-COUNTIFS($B$2:B4194,B4195,$E$2:E4194,"")),"")</f>
        <v/>
      </c>
      <c r="G4195" s="46" t="str">
        <f>IF(F4195=1,COUNTIF($F$1:F4195,1),"")</f>
        <v/>
      </c>
      <c r="H4195" s="46">
        <f t="shared" si="200"/>
        <v>0</v>
      </c>
      <c r="I4195" s="46" t="b">
        <f t="shared" si="201"/>
        <v>0</v>
      </c>
      <c r="J4195" s="46" t="str">
        <f>IF(I4195=FALSE,"",B4195&amp;"@"&amp;COUNTIFS($B$2:B4195,B4195,$I$2:I4195,TRUE))</f>
        <v/>
      </c>
    </row>
    <row r="4196" spans="5:10">
      <c r="E4196" s="46" t="str">
        <f t="shared" si="199"/>
        <v/>
      </c>
      <c r="F4196" s="81" t="str">
        <f>IF(E4196="기사임",(COUNTIF($B$2:B4196,B4196)-COUNTIFS($B$2:B4195,B4196,$E$2:E4195,"")),"")</f>
        <v/>
      </c>
      <c r="G4196" s="46" t="str">
        <f>IF(F4196=1,COUNTIF($F$1:F4196,1),"")</f>
        <v/>
      </c>
      <c r="H4196" s="46">
        <f t="shared" si="200"/>
        <v>0</v>
      </c>
      <c r="I4196" s="46" t="b">
        <f t="shared" si="201"/>
        <v>0</v>
      </c>
      <c r="J4196" s="46" t="str">
        <f>IF(I4196=FALSE,"",B4196&amp;"@"&amp;COUNTIFS($B$2:B4196,B4196,$I$2:I4196,TRUE))</f>
        <v/>
      </c>
    </row>
    <row r="4197" spans="5:10">
      <c r="E4197" s="46" t="str">
        <f t="shared" si="199"/>
        <v/>
      </c>
      <c r="F4197" s="81" t="str">
        <f>IF(E4197="기사임",(COUNTIF($B$2:B4197,B4197)-COUNTIFS($B$2:B4196,B4197,$E$2:E4196,"")),"")</f>
        <v/>
      </c>
      <c r="G4197" s="46" t="str">
        <f>IF(F4197=1,COUNTIF($F$1:F4197,1),"")</f>
        <v/>
      </c>
      <c r="H4197" s="46">
        <f t="shared" si="200"/>
        <v>0</v>
      </c>
      <c r="I4197" s="46" t="b">
        <f t="shared" si="201"/>
        <v>0</v>
      </c>
      <c r="J4197" s="46" t="str">
        <f>IF(I4197=FALSE,"",B4197&amp;"@"&amp;COUNTIFS($B$2:B4197,B4197,$I$2:I4197,TRUE))</f>
        <v/>
      </c>
    </row>
    <row r="4198" spans="5:10">
      <c r="E4198" s="46" t="str">
        <f t="shared" si="199"/>
        <v/>
      </c>
      <c r="F4198" s="81" t="str">
        <f>IF(E4198="기사임",(COUNTIF($B$2:B4198,B4198)-COUNTIFS($B$2:B4197,B4198,$E$2:E4197,"")),"")</f>
        <v/>
      </c>
      <c r="G4198" s="46" t="str">
        <f>IF(F4198=1,COUNTIF($F$1:F4198,1),"")</f>
        <v/>
      </c>
      <c r="H4198" s="46">
        <f t="shared" si="200"/>
        <v>0</v>
      </c>
      <c r="I4198" s="46" t="b">
        <f t="shared" si="201"/>
        <v>0</v>
      </c>
      <c r="J4198" s="46" t="str">
        <f>IF(I4198=FALSE,"",B4198&amp;"@"&amp;COUNTIFS($B$2:B4198,B4198,$I$2:I4198,TRUE))</f>
        <v/>
      </c>
    </row>
    <row r="4199" spans="5:10">
      <c r="E4199" s="46" t="str">
        <f t="shared" si="199"/>
        <v/>
      </c>
      <c r="F4199" s="81" t="str">
        <f>IF(E4199="기사임",(COUNTIF($B$2:B4199,B4199)-COUNTIFS($B$2:B4198,B4199,$E$2:E4198,"")),"")</f>
        <v/>
      </c>
      <c r="G4199" s="46" t="str">
        <f>IF(F4199=1,COUNTIF($F$1:F4199,1),"")</f>
        <v/>
      </c>
      <c r="H4199" s="46">
        <f t="shared" si="200"/>
        <v>0</v>
      </c>
      <c r="I4199" s="46" t="b">
        <f t="shared" si="201"/>
        <v>0</v>
      </c>
      <c r="J4199" s="46" t="str">
        <f>IF(I4199=FALSE,"",B4199&amp;"@"&amp;COUNTIFS($B$2:B4199,B4199,$I$2:I4199,TRUE))</f>
        <v/>
      </c>
    </row>
    <row r="4200" spans="5:10">
      <c r="E4200" s="46" t="str">
        <f t="shared" si="199"/>
        <v/>
      </c>
      <c r="F4200" s="81" t="str">
        <f>IF(E4200="기사임",(COUNTIF($B$2:B4200,B4200)-COUNTIFS($B$2:B4199,B4200,$E$2:E4199,"")),"")</f>
        <v/>
      </c>
      <c r="G4200" s="46" t="str">
        <f>IF(F4200=1,COUNTIF($F$1:F4200,1),"")</f>
        <v/>
      </c>
      <c r="H4200" s="46">
        <f t="shared" si="200"/>
        <v>0</v>
      </c>
      <c r="I4200" s="46" t="b">
        <f t="shared" si="201"/>
        <v>0</v>
      </c>
      <c r="J4200" s="46" t="str">
        <f>IF(I4200=FALSE,"",B4200&amp;"@"&amp;COUNTIFS($B$2:B4200,B4200,$I$2:I4200,TRUE))</f>
        <v/>
      </c>
    </row>
    <row r="4201" spans="5:10">
      <c r="E4201" s="46" t="str">
        <f t="shared" si="199"/>
        <v/>
      </c>
      <c r="F4201" s="81" t="str">
        <f>IF(E4201="기사임",(COUNTIF($B$2:B4201,B4201)-COUNTIFS($B$2:B4200,B4201,$E$2:E4200,"")),"")</f>
        <v/>
      </c>
      <c r="G4201" s="46" t="str">
        <f>IF(F4201=1,COUNTIF($F$1:F4201,1),"")</f>
        <v/>
      </c>
      <c r="H4201" s="46">
        <f t="shared" si="200"/>
        <v>0</v>
      </c>
      <c r="I4201" s="46" t="b">
        <f t="shared" si="201"/>
        <v>0</v>
      </c>
      <c r="J4201" s="46" t="str">
        <f>IF(I4201=FALSE,"",B4201&amp;"@"&amp;COUNTIFS($B$2:B4201,B4201,$I$2:I4201,TRUE))</f>
        <v/>
      </c>
    </row>
    <row r="4202" spans="5:10">
      <c r="E4202" s="46" t="str">
        <f t="shared" si="199"/>
        <v/>
      </c>
      <c r="F4202" s="81" t="str">
        <f>IF(E4202="기사임",(COUNTIF($B$2:B4202,B4202)-COUNTIFS($B$2:B4201,B4202,$E$2:E4201,"")),"")</f>
        <v/>
      </c>
      <c r="G4202" s="46" t="str">
        <f>IF(F4202=1,COUNTIF($F$1:F4202,1),"")</f>
        <v/>
      </c>
      <c r="H4202" s="46">
        <f t="shared" si="200"/>
        <v>0</v>
      </c>
      <c r="I4202" s="46" t="b">
        <f t="shared" si="201"/>
        <v>0</v>
      </c>
      <c r="J4202" s="46" t="str">
        <f>IF(I4202=FALSE,"",B4202&amp;"@"&amp;COUNTIFS($B$2:B4202,B4202,$I$2:I4202,TRUE))</f>
        <v/>
      </c>
    </row>
    <row r="4203" spans="5:10">
      <c r="E4203" s="46" t="str">
        <f t="shared" si="199"/>
        <v/>
      </c>
      <c r="F4203" s="81" t="str">
        <f>IF(E4203="기사임",(COUNTIF($B$2:B4203,B4203)-COUNTIFS($B$2:B4202,B4203,$E$2:E4202,"")),"")</f>
        <v/>
      </c>
      <c r="G4203" s="46" t="str">
        <f>IF(F4203=1,COUNTIF($F$1:F4203,1),"")</f>
        <v/>
      </c>
      <c r="H4203" s="46">
        <f t="shared" si="200"/>
        <v>0</v>
      </c>
      <c r="I4203" s="46" t="b">
        <f t="shared" si="201"/>
        <v>0</v>
      </c>
      <c r="J4203" s="46" t="str">
        <f>IF(I4203=FALSE,"",B4203&amp;"@"&amp;COUNTIFS($B$2:B4203,B4203,$I$2:I4203,TRUE))</f>
        <v/>
      </c>
    </row>
    <row r="4204" spans="5:10">
      <c r="E4204" s="46" t="str">
        <f t="shared" si="199"/>
        <v/>
      </c>
      <c r="F4204" s="81" t="str">
        <f>IF(E4204="기사임",(COUNTIF($B$2:B4204,B4204)-COUNTIFS($B$2:B4203,B4204,$E$2:E4203,"")),"")</f>
        <v/>
      </c>
      <c r="G4204" s="46" t="str">
        <f>IF(F4204=1,COUNTIF($F$1:F4204,1),"")</f>
        <v/>
      </c>
      <c r="H4204" s="46">
        <f t="shared" si="200"/>
        <v>0</v>
      </c>
      <c r="I4204" s="46" t="b">
        <f t="shared" si="201"/>
        <v>0</v>
      </c>
      <c r="J4204" s="46" t="str">
        <f>IF(I4204=FALSE,"",B4204&amp;"@"&amp;COUNTIFS($B$2:B4204,B4204,$I$2:I4204,TRUE))</f>
        <v/>
      </c>
    </row>
    <row r="4205" spans="5:10">
      <c r="E4205" s="46" t="str">
        <f t="shared" si="199"/>
        <v/>
      </c>
      <c r="F4205" s="81" t="str">
        <f>IF(E4205="기사임",(COUNTIF($B$2:B4205,B4205)-COUNTIFS($B$2:B4204,B4205,$E$2:E4204,"")),"")</f>
        <v/>
      </c>
      <c r="G4205" s="46" t="str">
        <f>IF(F4205=1,COUNTIF($F$1:F4205,1),"")</f>
        <v/>
      </c>
      <c r="H4205" s="46">
        <f t="shared" si="200"/>
        <v>0</v>
      </c>
      <c r="I4205" s="46" t="b">
        <f t="shared" si="201"/>
        <v>0</v>
      </c>
      <c r="J4205" s="46" t="str">
        <f>IF(I4205=FALSE,"",B4205&amp;"@"&amp;COUNTIFS($B$2:B4205,B4205,$I$2:I4205,TRUE))</f>
        <v/>
      </c>
    </row>
    <row r="4206" spans="5:10">
      <c r="E4206" s="46" t="str">
        <f t="shared" si="199"/>
        <v/>
      </c>
      <c r="F4206" s="81" t="str">
        <f>IF(E4206="기사임",(COUNTIF($B$2:B4206,B4206)-COUNTIFS($B$2:B4205,B4206,$E$2:E4205,"")),"")</f>
        <v/>
      </c>
      <c r="G4206" s="46" t="str">
        <f>IF(F4206=1,COUNTIF($F$1:F4206,1),"")</f>
        <v/>
      </c>
      <c r="H4206" s="46">
        <f t="shared" si="200"/>
        <v>0</v>
      </c>
      <c r="I4206" s="46" t="b">
        <f t="shared" si="201"/>
        <v>0</v>
      </c>
      <c r="J4206" s="46" t="str">
        <f>IF(I4206=FALSE,"",B4206&amp;"@"&amp;COUNTIFS($B$2:B4206,B4206,$I$2:I4206,TRUE))</f>
        <v/>
      </c>
    </row>
    <row r="4207" spans="5:10">
      <c r="E4207" s="46" t="str">
        <f t="shared" si="199"/>
        <v/>
      </c>
      <c r="F4207" s="81" t="str">
        <f>IF(E4207="기사임",(COUNTIF($B$2:B4207,B4207)-COUNTIFS($B$2:B4206,B4207,$E$2:E4206,"")),"")</f>
        <v/>
      </c>
      <c r="G4207" s="46" t="str">
        <f>IF(F4207=1,COUNTIF($F$1:F4207,1),"")</f>
        <v/>
      </c>
      <c r="H4207" s="46">
        <f t="shared" si="200"/>
        <v>0</v>
      </c>
      <c r="I4207" s="46" t="b">
        <f t="shared" si="201"/>
        <v>0</v>
      </c>
      <c r="J4207" s="46" t="str">
        <f>IF(I4207=FALSE,"",B4207&amp;"@"&amp;COUNTIFS($B$2:B4207,B4207,$I$2:I4207,TRUE))</f>
        <v/>
      </c>
    </row>
    <row r="4208" spans="5:10">
      <c r="E4208" s="46" t="str">
        <f t="shared" si="199"/>
        <v/>
      </c>
      <c r="F4208" s="81" t="str">
        <f>IF(E4208="기사임",(COUNTIF($B$2:B4208,B4208)-COUNTIFS($B$2:B4207,B4208,$E$2:E4207,"")),"")</f>
        <v/>
      </c>
      <c r="G4208" s="46" t="str">
        <f>IF(F4208=1,COUNTIF($F$1:F4208,1),"")</f>
        <v/>
      </c>
      <c r="H4208" s="46">
        <f t="shared" si="200"/>
        <v>0</v>
      </c>
      <c r="I4208" s="46" t="b">
        <f t="shared" si="201"/>
        <v>0</v>
      </c>
      <c r="J4208" s="46" t="str">
        <f>IF(I4208=FALSE,"",B4208&amp;"@"&amp;COUNTIFS($B$2:B4208,B4208,$I$2:I4208,TRUE))</f>
        <v/>
      </c>
    </row>
    <row r="4209" spans="5:10">
      <c r="E4209" s="46" t="str">
        <f t="shared" si="199"/>
        <v/>
      </c>
      <c r="F4209" s="81" t="str">
        <f>IF(E4209="기사임",(COUNTIF($B$2:B4209,B4209)-COUNTIFS($B$2:B4208,B4209,$E$2:E4208,"")),"")</f>
        <v/>
      </c>
      <c r="G4209" s="46" t="str">
        <f>IF(F4209=1,COUNTIF($F$1:F4209,1),"")</f>
        <v/>
      </c>
      <c r="H4209" s="46">
        <f t="shared" si="200"/>
        <v>0</v>
      </c>
      <c r="I4209" s="46" t="b">
        <f t="shared" si="201"/>
        <v>0</v>
      </c>
      <c r="J4209" s="46" t="str">
        <f>IF(I4209=FALSE,"",B4209&amp;"@"&amp;COUNTIFS($B$2:B4209,B4209,$I$2:I4209,TRUE))</f>
        <v/>
      </c>
    </row>
    <row r="4210" spans="5:10">
      <c r="E4210" s="46" t="str">
        <f t="shared" si="199"/>
        <v/>
      </c>
      <c r="F4210" s="81" t="str">
        <f>IF(E4210="기사임",(COUNTIF($B$2:B4210,B4210)-COUNTIFS($B$2:B4209,B4210,$E$2:E4209,"")),"")</f>
        <v/>
      </c>
      <c r="G4210" s="46" t="str">
        <f>IF(F4210=1,COUNTIF($F$1:F4210,1),"")</f>
        <v/>
      </c>
      <c r="H4210" s="46">
        <f t="shared" si="200"/>
        <v>0</v>
      </c>
      <c r="I4210" s="46" t="b">
        <f t="shared" si="201"/>
        <v>0</v>
      </c>
      <c r="J4210" s="46" t="str">
        <f>IF(I4210=FALSE,"",B4210&amp;"@"&amp;COUNTIFS($B$2:B4210,B4210,$I$2:I4210,TRUE))</f>
        <v/>
      </c>
    </row>
    <row r="4211" spans="5:10">
      <c r="E4211" s="46" t="str">
        <f t="shared" si="199"/>
        <v/>
      </c>
      <c r="F4211" s="81" t="str">
        <f>IF(E4211="기사임",(COUNTIF($B$2:B4211,B4211)-COUNTIFS($B$2:B4210,B4211,$E$2:E4210,"")),"")</f>
        <v/>
      </c>
      <c r="G4211" s="46" t="str">
        <f>IF(F4211=1,COUNTIF($F$1:F4211,1),"")</f>
        <v/>
      </c>
      <c r="H4211" s="46">
        <f t="shared" si="200"/>
        <v>0</v>
      </c>
      <c r="I4211" s="46" t="b">
        <f t="shared" si="201"/>
        <v>0</v>
      </c>
      <c r="J4211" s="46" t="str">
        <f>IF(I4211=FALSE,"",B4211&amp;"@"&amp;COUNTIFS($B$2:B4211,B4211,$I$2:I4211,TRUE))</f>
        <v/>
      </c>
    </row>
    <row r="4212" spans="5:10">
      <c r="E4212" s="46" t="str">
        <f t="shared" si="199"/>
        <v/>
      </c>
      <c r="F4212" s="81" t="str">
        <f>IF(E4212="기사임",(COUNTIF($B$2:B4212,B4212)-COUNTIFS($B$2:B4211,B4212,$E$2:E4211,"")),"")</f>
        <v/>
      </c>
      <c r="G4212" s="46" t="str">
        <f>IF(F4212=1,COUNTIF($F$1:F4212,1),"")</f>
        <v/>
      </c>
      <c r="H4212" s="46">
        <f t="shared" si="200"/>
        <v>0</v>
      </c>
      <c r="I4212" s="46" t="b">
        <f t="shared" si="201"/>
        <v>0</v>
      </c>
      <c r="J4212" s="46" t="str">
        <f>IF(I4212=FALSE,"",B4212&amp;"@"&amp;COUNTIFS($B$2:B4212,B4212,$I$2:I4212,TRUE))</f>
        <v/>
      </c>
    </row>
    <row r="4213" spans="5:10">
      <c r="E4213" s="46" t="str">
        <f t="shared" si="199"/>
        <v/>
      </c>
      <c r="F4213" s="81" t="str">
        <f>IF(E4213="기사임",(COUNTIF($B$2:B4213,B4213)-COUNTIFS($B$2:B4212,B4213,$E$2:E4212,"")),"")</f>
        <v/>
      </c>
      <c r="G4213" s="46" t="str">
        <f>IF(F4213=1,COUNTIF($F$1:F4213,1),"")</f>
        <v/>
      </c>
      <c r="H4213" s="46">
        <f t="shared" si="200"/>
        <v>0</v>
      </c>
      <c r="I4213" s="46" t="b">
        <f t="shared" si="201"/>
        <v>0</v>
      </c>
      <c r="J4213" s="46" t="str">
        <f>IF(I4213=FALSE,"",B4213&amp;"@"&amp;COUNTIFS($B$2:B4213,B4213,$I$2:I4213,TRUE))</f>
        <v/>
      </c>
    </row>
    <row r="4214" spans="5:10">
      <c r="E4214" s="46" t="str">
        <f t="shared" si="199"/>
        <v/>
      </c>
      <c r="F4214" s="81" t="str">
        <f>IF(E4214="기사임",(COUNTIF($B$2:B4214,B4214)-COUNTIFS($B$2:B4213,B4214,$E$2:E4213,"")),"")</f>
        <v/>
      </c>
      <c r="G4214" s="46" t="str">
        <f>IF(F4214=1,COUNTIF($F$1:F4214,1),"")</f>
        <v/>
      </c>
      <c r="H4214" s="46">
        <f t="shared" si="200"/>
        <v>0</v>
      </c>
      <c r="I4214" s="46" t="b">
        <f t="shared" si="201"/>
        <v>0</v>
      </c>
      <c r="J4214" s="46" t="str">
        <f>IF(I4214=FALSE,"",B4214&amp;"@"&amp;COUNTIFS($B$2:B4214,B4214,$I$2:I4214,TRUE))</f>
        <v/>
      </c>
    </row>
    <row r="4215" spans="5:10">
      <c r="E4215" s="46" t="str">
        <f t="shared" si="199"/>
        <v/>
      </c>
      <c r="F4215" s="81" t="str">
        <f>IF(E4215="기사임",(COUNTIF($B$2:B4215,B4215)-COUNTIFS($B$2:B4214,B4215,$E$2:E4214,"")),"")</f>
        <v/>
      </c>
      <c r="G4215" s="46" t="str">
        <f>IF(F4215=1,COUNTIF($F$1:F4215,1),"")</f>
        <v/>
      </c>
      <c r="H4215" s="46">
        <f t="shared" si="200"/>
        <v>0</v>
      </c>
      <c r="I4215" s="46" t="b">
        <f t="shared" si="201"/>
        <v>0</v>
      </c>
      <c r="J4215" s="46" t="str">
        <f>IF(I4215=FALSE,"",B4215&amp;"@"&amp;COUNTIFS($B$2:B4215,B4215,$I$2:I4215,TRUE))</f>
        <v/>
      </c>
    </row>
    <row r="4216" spans="5:10">
      <c r="E4216" s="46" t="str">
        <f t="shared" si="199"/>
        <v/>
      </c>
      <c r="F4216" s="81" t="str">
        <f>IF(E4216="기사임",(COUNTIF($B$2:B4216,B4216)-COUNTIFS($B$2:B4215,B4216,$E$2:E4215,"")),"")</f>
        <v/>
      </c>
      <c r="G4216" s="46" t="str">
        <f>IF(F4216=1,COUNTIF($F$1:F4216,1),"")</f>
        <v/>
      </c>
      <c r="H4216" s="46">
        <f t="shared" si="200"/>
        <v>0</v>
      </c>
      <c r="I4216" s="46" t="b">
        <f t="shared" si="201"/>
        <v>0</v>
      </c>
      <c r="J4216" s="46" t="str">
        <f>IF(I4216=FALSE,"",B4216&amp;"@"&amp;COUNTIFS($B$2:B4216,B4216,$I$2:I4216,TRUE))</f>
        <v/>
      </c>
    </row>
    <row r="4217" spans="5:10">
      <c r="E4217" s="46" t="str">
        <f t="shared" si="199"/>
        <v/>
      </c>
      <c r="F4217" s="81" t="str">
        <f>IF(E4217="기사임",(COUNTIF($B$2:B4217,B4217)-COUNTIFS($B$2:B4216,B4217,$E$2:E4216,"")),"")</f>
        <v/>
      </c>
      <c r="G4217" s="46" t="str">
        <f>IF(F4217=1,COUNTIF($F$1:F4217,1),"")</f>
        <v/>
      </c>
      <c r="H4217" s="46">
        <f t="shared" si="200"/>
        <v>0</v>
      </c>
      <c r="I4217" s="46" t="b">
        <f t="shared" si="201"/>
        <v>0</v>
      </c>
      <c r="J4217" s="46" t="str">
        <f>IF(I4217=FALSE,"",B4217&amp;"@"&amp;COUNTIFS($B$2:B4217,B4217,$I$2:I4217,TRUE))</f>
        <v/>
      </c>
    </row>
    <row r="4218" spans="5:10">
      <c r="E4218" s="46" t="str">
        <f t="shared" si="199"/>
        <v/>
      </c>
      <c r="F4218" s="81" t="str">
        <f>IF(E4218="기사임",(COUNTIF($B$2:B4218,B4218)-COUNTIFS($B$2:B4217,B4218,$E$2:E4217,"")),"")</f>
        <v/>
      </c>
      <c r="G4218" s="46" t="str">
        <f>IF(F4218=1,COUNTIF($F$1:F4218,1),"")</f>
        <v/>
      </c>
      <c r="H4218" s="46">
        <f t="shared" si="200"/>
        <v>0</v>
      </c>
      <c r="I4218" s="46" t="b">
        <f t="shared" si="201"/>
        <v>0</v>
      </c>
      <c r="J4218" s="46" t="str">
        <f>IF(I4218=FALSE,"",B4218&amp;"@"&amp;COUNTIFS($B$2:B4218,B4218,$I$2:I4218,TRUE))</f>
        <v/>
      </c>
    </row>
    <row r="4219" spans="5:10">
      <c r="E4219" s="46" t="str">
        <f t="shared" si="199"/>
        <v/>
      </c>
      <c r="F4219" s="81" t="str">
        <f>IF(E4219="기사임",(COUNTIF($B$2:B4219,B4219)-COUNTIFS($B$2:B4218,B4219,$E$2:E4218,"")),"")</f>
        <v/>
      </c>
      <c r="G4219" s="46" t="str">
        <f>IF(F4219=1,COUNTIF($F$1:F4219,1),"")</f>
        <v/>
      </c>
      <c r="H4219" s="46">
        <f t="shared" si="200"/>
        <v>0</v>
      </c>
      <c r="I4219" s="46" t="b">
        <f t="shared" si="201"/>
        <v>0</v>
      </c>
      <c r="J4219" s="46" t="str">
        <f>IF(I4219=FALSE,"",B4219&amp;"@"&amp;COUNTIFS($B$2:B4219,B4219,$I$2:I4219,TRUE))</f>
        <v/>
      </c>
    </row>
    <row r="4220" spans="5:10">
      <c r="E4220" s="46" t="str">
        <f t="shared" si="199"/>
        <v/>
      </c>
      <c r="F4220" s="81" t="str">
        <f>IF(E4220="기사임",(COUNTIF($B$2:B4220,B4220)-COUNTIFS($B$2:B4219,B4220,$E$2:E4219,"")),"")</f>
        <v/>
      </c>
      <c r="G4220" s="46" t="str">
        <f>IF(F4220=1,COUNTIF($F$1:F4220,1),"")</f>
        <v/>
      </c>
      <c r="H4220" s="46">
        <f t="shared" si="200"/>
        <v>0</v>
      </c>
      <c r="I4220" s="46" t="b">
        <f t="shared" si="201"/>
        <v>0</v>
      </c>
      <c r="J4220" s="46" t="str">
        <f>IF(I4220=FALSE,"",B4220&amp;"@"&amp;COUNTIFS($B$2:B4220,B4220,$I$2:I4220,TRUE))</f>
        <v/>
      </c>
    </row>
    <row r="4221" spans="5:10">
      <c r="E4221" s="46" t="str">
        <f t="shared" si="199"/>
        <v/>
      </c>
      <c r="F4221" s="81" t="str">
        <f>IF(E4221="기사임",(COUNTIF($B$2:B4221,B4221)-COUNTIFS($B$2:B4220,B4221,$E$2:E4220,"")),"")</f>
        <v/>
      </c>
      <c r="G4221" s="46" t="str">
        <f>IF(F4221=1,COUNTIF($F$1:F4221,1),"")</f>
        <v/>
      </c>
      <c r="H4221" s="46">
        <f t="shared" si="200"/>
        <v>0</v>
      </c>
      <c r="I4221" s="46" t="b">
        <f t="shared" si="201"/>
        <v>0</v>
      </c>
      <c r="J4221" s="46" t="str">
        <f>IF(I4221=FALSE,"",B4221&amp;"@"&amp;COUNTIFS($B$2:B4221,B4221,$I$2:I4221,TRUE))</f>
        <v/>
      </c>
    </row>
    <row r="4222" spans="5:10">
      <c r="E4222" s="46" t="str">
        <f t="shared" si="199"/>
        <v/>
      </c>
      <c r="F4222" s="81" t="str">
        <f>IF(E4222="기사임",(COUNTIF($B$2:B4222,B4222)-COUNTIFS($B$2:B4221,B4222,$E$2:E4221,"")),"")</f>
        <v/>
      </c>
      <c r="G4222" s="46" t="str">
        <f>IF(F4222=1,COUNTIF($F$1:F4222,1),"")</f>
        <v/>
      </c>
      <c r="H4222" s="46">
        <f t="shared" si="200"/>
        <v>0</v>
      </c>
      <c r="I4222" s="46" t="b">
        <f t="shared" si="201"/>
        <v>0</v>
      </c>
      <c r="J4222" s="46" t="str">
        <f>IF(I4222=FALSE,"",B4222&amp;"@"&amp;COUNTIFS($B$2:B4222,B4222,$I$2:I4222,TRUE))</f>
        <v/>
      </c>
    </row>
    <row r="4223" spans="5:10">
      <c r="E4223" s="46" t="str">
        <f t="shared" si="199"/>
        <v/>
      </c>
      <c r="F4223" s="81" t="str">
        <f>IF(E4223="기사임",(COUNTIF($B$2:B4223,B4223)-COUNTIFS($B$2:B4222,B4223,$E$2:E4222,"")),"")</f>
        <v/>
      </c>
      <c r="G4223" s="46" t="str">
        <f>IF(F4223=1,COUNTIF($F$1:F4223,1),"")</f>
        <v/>
      </c>
      <c r="H4223" s="46">
        <f t="shared" si="200"/>
        <v>0</v>
      </c>
      <c r="I4223" s="46" t="b">
        <f t="shared" si="201"/>
        <v>0</v>
      </c>
      <c r="J4223" s="46" t="str">
        <f>IF(I4223=FALSE,"",B4223&amp;"@"&amp;COUNTIFS($B$2:B4223,B4223,$I$2:I4223,TRUE))</f>
        <v/>
      </c>
    </row>
    <row r="4224" spans="5:10">
      <c r="E4224" s="46" t="str">
        <f t="shared" si="199"/>
        <v/>
      </c>
      <c r="F4224" s="81" t="str">
        <f>IF(E4224="기사임",(COUNTIF($B$2:B4224,B4224)-COUNTIFS($B$2:B4223,B4224,$E$2:E4223,"")),"")</f>
        <v/>
      </c>
      <c r="G4224" s="46" t="str">
        <f>IF(F4224=1,COUNTIF($F$1:F4224,1),"")</f>
        <v/>
      </c>
      <c r="H4224" s="46">
        <f t="shared" si="200"/>
        <v>0</v>
      </c>
      <c r="I4224" s="46" t="b">
        <f t="shared" si="201"/>
        <v>0</v>
      </c>
      <c r="J4224" s="46" t="str">
        <f>IF(I4224=FALSE,"",B4224&amp;"@"&amp;COUNTIFS($B$2:B4224,B4224,$I$2:I4224,TRUE))</f>
        <v/>
      </c>
    </row>
    <row r="4225" spans="5:10">
      <c r="E4225" s="46" t="str">
        <f t="shared" si="199"/>
        <v/>
      </c>
      <c r="F4225" s="81" t="str">
        <f>IF(E4225="기사임",(COUNTIF($B$2:B4225,B4225)-COUNTIFS($B$2:B4224,B4225,$E$2:E4224,"")),"")</f>
        <v/>
      </c>
      <c r="G4225" s="46" t="str">
        <f>IF(F4225=1,COUNTIF($F$1:F4225,1),"")</f>
        <v/>
      </c>
      <c r="H4225" s="46">
        <f t="shared" si="200"/>
        <v>0</v>
      </c>
      <c r="I4225" s="46" t="b">
        <f t="shared" si="201"/>
        <v>0</v>
      </c>
      <c r="J4225" s="46" t="str">
        <f>IF(I4225=FALSE,"",B4225&amp;"@"&amp;COUNTIFS($B$2:B4225,B4225,$I$2:I4225,TRUE))</f>
        <v/>
      </c>
    </row>
    <row r="4226" spans="5:10">
      <c r="E4226" s="46" t="str">
        <f t="shared" ref="E4226:E4289" si="202">IF(AND(LEFT(A4226,17)="/global/archives/",ISNUMBER(_xlfn.NUMBERVALUE(MID(A4226,18,1))),ISERROR(FIND("ckattempt",A4226)),ISERROR(FIND("preview",A4226))),"기사임","")</f>
        <v/>
      </c>
      <c r="F4226" s="81" t="str">
        <f>IF(E4226="기사임",(COUNTIF($B$2:B4226,B4226)-COUNTIFS($B$2:B4225,B4226,$E$2:E4225,"")),"")</f>
        <v/>
      </c>
      <c r="G4226" s="46" t="str">
        <f>IF(F4226=1,COUNTIF($F$1:F4226,1),"")</f>
        <v/>
      </c>
      <c r="H4226" s="46">
        <f t="shared" ref="H4226:H4289" si="203">COUNTIF($L$2:$L$4,B4226)</f>
        <v>0</v>
      </c>
      <c r="I4226" s="46" t="b">
        <f t="shared" si="201"/>
        <v>0</v>
      </c>
      <c r="J4226" s="46" t="str">
        <f>IF(I4226=FALSE,"",B4226&amp;"@"&amp;COUNTIFS($B$2:B4226,B4226,$I$2:I4226,TRUE))</f>
        <v/>
      </c>
    </row>
    <row r="4227" spans="5:10">
      <c r="E4227" s="46" t="str">
        <f t="shared" si="202"/>
        <v/>
      </c>
      <c r="F4227" s="81" t="str">
        <f>IF(E4227="기사임",(COUNTIF($B$2:B4227,B4227)-COUNTIFS($B$2:B4226,B4227,$E$2:E4226,"")),"")</f>
        <v/>
      </c>
      <c r="G4227" s="46" t="str">
        <f>IF(F4227=1,COUNTIF($F$1:F4227,1),"")</f>
        <v/>
      </c>
      <c r="H4227" s="46">
        <f t="shared" si="203"/>
        <v>0</v>
      </c>
      <c r="I4227" s="46" t="b">
        <f t="shared" si="201"/>
        <v>0</v>
      </c>
      <c r="J4227" s="46" t="str">
        <f>IF(I4227=FALSE,"",B4227&amp;"@"&amp;COUNTIFS($B$2:B4227,B4227,$I$2:I4227,TRUE))</f>
        <v/>
      </c>
    </row>
    <row r="4228" spans="5:10">
      <c r="E4228" s="46" t="str">
        <f t="shared" si="202"/>
        <v/>
      </c>
      <c r="F4228" s="81" t="str">
        <f>IF(E4228="기사임",(COUNTIF($B$2:B4228,B4228)-COUNTIFS($B$2:B4227,B4228,$E$2:E4227,"")),"")</f>
        <v/>
      </c>
      <c r="G4228" s="46" t="str">
        <f>IF(F4228=1,COUNTIF($F$1:F4228,1),"")</f>
        <v/>
      </c>
      <c r="H4228" s="46">
        <f t="shared" si="203"/>
        <v>0</v>
      </c>
      <c r="I4228" s="46" t="b">
        <f t="shared" si="201"/>
        <v>0</v>
      </c>
      <c r="J4228" s="46" t="str">
        <f>IF(I4228=FALSE,"",B4228&amp;"@"&amp;COUNTIFS($B$2:B4228,B4228,$I$2:I4228,TRUE))</f>
        <v/>
      </c>
    </row>
    <row r="4229" spans="5:10">
      <c r="E4229" s="46" t="str">
        <f t="shared" si="202"/>
        <v/>
      </c>
      <c r="F4229" s="81" t="str">
        <f>IF(E4229="기사임",(COUNTIF($B$2:B4229,B4229)-COUNTIFS($B$2:B4228,B4229,$E$2:E4228,"")),"")</f>
        <v/>
      </c>
      <c r="G4229" s="46" t="str">
        <f>IF(F4229=1,COUNTIF($F$1:F4229,1),"")</f>
        <v/>
      </c>
      <c r="H4229" s="46">
        <f t="shared" si="203"/>
        <v>0</v>
      </c>
      <c r="I4229" s="46" t="b">
        <f t="shared" si="201"/>
        <v>0</v>
      </c>
      <c r="J4229" s="46" t="str">
        <f>IF(I4229=FALSE,"",B4229&amp;"@"&amp;COUNTIFS($B$2:B4229,B4229,$I$2:I4229,TRUE))</f>
        <v/>
      </c>
    </row>
    <row r="4230" spans="5:10">
      <c r="E4230" s="46" t="str">
        <f t="shared" si="202"/>
        <v/>
      </c>
      <c r="F4230" s="81" t="str">
        <f>IF(E4230="기사임",(COUNTIF($B$2:B4230,B4230)-COUNTIFS($B$2:B4229,B4230,$E$2:E4229,"")),"")</f>
        <v/>
      </c>
      <c r="G4230" s="46" t="str">
        <f>IF(F4230=1,COUNTIF($F$1:F4230,1),"")</f>
        <v/>
      </c>
      <c r="H4230" s="46">
        <f t="shared" si="203"/>
        <v>0</v>
      </c>
      <c r="I4230" s="46" t="b">
        <f t="shared" si="201"/>
        <v>0</v>
      </c>
      <c r="J4230" s="46" t="str">
        <f>IF(I4230=FALSE,"",B4230&amp;"@"&amp;COUNTIFS($B$2:B4230,B4230,$I$2:I4230,TRUE))</f>
        <v/>
      </c>
    </row>
    <row r="4231" spans="5:10">
      <c r="E4231" s="46" t="str">
        <f t="shared" si="202"/>
        <v/>
      </c>
      <c r="F4231" s="81" t="str">
        <f>IF(E4231="기사임",(COUNTIF($B$2:B4231,B4231)-COUNTIFS($B$2:B4230,B4231,$E$2:E4230,"")),"")</f>
        <v/>
      </c>
      <c r="G4231" s="46" t="str">
        <f>IF(F4231=1,COUNTIF($F$1:F4231,1),"")</f>
        <v/>
      </c>
      <c r="H4231" s="46">
        <f t="shared" si="203"/>
        <v>0</v>
      </c>
      <c r="I4231" s="46" t="b">
        <f t="shared" ref="I4231:I4294" si="204">AND(H4231=1,F4231&gt;=1,F4231&lt;&gt;"")</f>
        <v>0</v>
      </c>
      <c r="J4231" s="46" t="str">
        <f>IF(I4231=FALSE,"",B4231&amp;"@"&amp;COUNTIFS($B$2:B4231,B4231,$I$2:I4231,TRUE))</f>
        <v/>
      </c>
    </row>
    <row r="4232" spans="5:10">
      <c r="E4232" s="46" t="str">
        <f t="shared" si="202"/>
        <v/>
      </c>
      <c r="F4232" s="81" t="str">
        <f>IF(E4232="기사임",(COUNTIF($B$2:B4232,B4232)-COUNTIFS($B$2:B4231,B4232,$E$2:E4231,"")),"")</f>
        <v/>
      </c>
      <c r="G4232" s="46" t="str">
        <f>IF(F4232=1,COUNTIF($F$1:F4232,1),"")</f>
        <v/>
      </c>
      <c r="H4232" s="46">
        <f t="shared" si="203"/>
        <v>0</v>
      </c>
      <c r="I4232" s="46" t="b">
        <f t="shared" si="204"/>
        <v>0</v>
      </c>
      <c r="J4232" s="46" t="str">
        <f>IF(I4232=FALSE,"",B4232&amp;"@"&amp;COUNTIFS($B$2:B4232,B4232,$I$2:I4232,TRUE))</f>
        <v/>
      </c>
    </row>
    <row r="4233" spans="5:10">
      <c r="E4233" s="46" t="str">
        <f t="shared" si="202"/>
        <v/>
      </c>
      <c r="F4233" s="81" t="str">
        <f>IF(E4233="기사임",(COUNTIF($B$2:B4233,B4233)-COUNTIFS($B$2:B4232,B4233,$E$2:E4232,"")),"")</f>
        <v/>
      </c>
      <c r="G4233" s="46" t="str">
        <f>IF(F4233=1,COUNTIF($F$1:F4233,1),"")</f>
        <v/>
      </c>
      <c r="H4233" s="46">
        <f t="shared" si="203"/>
        <v>0</v>
      </c>
      <c r="I4233" s="46" t="b">
        <f t="shared" si="204"/>
        <v>0</v>
      </c>
      <c r="J4233" s="46" t="str">
        <f>IF(I4233=FALSE,"",B4233&amp;"@"&amp;COUNTIFS($B$2:B4233,B4233,$I$2:I4233,TRUE))</f>
        <v/>
      </c>
    </row>
    <row r="4234" spans="5:10">
      <c r="E4234" s="46" t="str">
        <f t="shared" si="202"/>
        <v/>
      </c>
      <c r="F4234" s="81" t="str">
        <f>IF(E4234="기사임",(COUNTIF($B$2:B4234,B4234)-COUNTIFS($B$2:B4233,B4234,$E$2:E4233,"")),"")</f>
        <v/>
      </c>
      <c r="G4234" s="46" t="str">
        <f>IF(F4234=1,COUNTIF($F$1:F4234,1),"")</f>
        <v/>
      </c>
      <c r="H4234" s="46">
        <f t="shared" si="203"/>
        <v>0</v>
      </c>
      <c r="I4234" s="46" t="b">
        <f t="shared" si="204"/>
        <v>0</v>
      </c>
      <c r="J4234" s="46" t="str">
        <f>IF(I4234=FALSE,"",B4234&amp;"@"&amp;COUNTIFS($B$2:B4234,B4234,$I$2:I4234,TRUE))</f>
        <v/>
      </c>
    </row>
    <row r="4235" spans="5:10">
      <c r="E4235" s="46" t="str">
        <f t="shared" si="202"/>
        <v/>
      </c>
      <c r="F4235" s="81" t="str">
        <f>IF(E4235="기사임",(COUNTIF($B$2:B4235,B4235)-COUNTIFS($B$2:B4234,B4235,$E$2:E4234,"")),"")</f>
        <v/>
      </c>
      <c r="G4235" s="46" t="str">
        <f>IF(F4235=1,COUNTIF($F$1:F4235,1),"")</f>
        <v/>
      </c>
      <c r="H4235" s="46">
        <f t="shared" si="203"/>
        <v>0</v>
      </c>
      <c r="I4235" s="46" t="b">
        <f t="shared" si="204"/>
        <v>0</v>
      </c>
      <c r="J4235" s="46" t="str">
        <f>IF(I4235=FALSE,"",B4235&amp;"@"&amp;COUNTIFS($B$2:B4235,B4235,$I$2:I4235,TRUE))</f>
        <v/>
      </c>
    </row>
    <row r="4236" spans="5:10">
      <c r="E4236" s="46" t="str">
        <f t="shared" si="202"/>
        <v/>
      </c>
      <c r="F4236" s="81" t="str">
        <f>IF(E4236="기사임",(COUNTIF($B$2:B4236,B4236)-COUNTIFS($B$2:B4235,B4236,$E$2:E4235,"")),"")</f>
        <v/>
      </c>
      <c r="G4236" s="46" t="str">
        <f>IF(F4236=1,COUNTIF($F$1:F4236,1),"")</f>
        <v/>
      </c>
      <c r="H4236" s="46">
        <f t="shared" si="203"/>
        <v>0</v>
      </c>
      <c r="I4236" s="46" t="b">
        <f t="shared" si="204"/>
        <v>0</v>
      </c>
      <c r="J4236" s="46" t="str">
        <f>IF(I4236=FALSE,"",B4236&amp;"@"&amp;COUNTIFS($B$2:B4236,B4236,$I$2:I4236,TRUE))</f>
        <v/>
      </c>
    </row>
    <row r="4237" spans="5:10">
      <c r="E4237" s="46" t="str">
        <f t="shared" si="202"/>
        <v/>
      </c>
      <c r="F4237" s="81" t="str">
        <f>IF(E4237="기사임",(COUNTIF($B$2:B4237,B4237)-COUNTIFS($B$2:B4236,B4237,$E$2:E4236,"")),"")</f>
        <v/>
      </c>
      <c r="G4237" s="46" t="str">
        <f>IF(F4237=1,COUNTIF($F$1:F4237,1),"")</f>
        <v/>
      </c>
      <c r="H4237" s="46">
        <f t="shared" si="203"/>
        <v>0</v>
      </c>
      <c r="I4237" s="46" t="b">
        <f t="shared" si="204"/>
        <v>0</v>
      </c>
      <c r="J4237" s="46" t="str">
        <f>IF(I4237=FALSE,"",B4237&amp;"@"&amp;COUNTIFS($B$2:B4237,B4237,$I$2:I4237,TRUE))</f>
        <v/>
      </c>
    </row>
    <row r="4238" spans="5:10">
      <c r="E4238" s="46" t="str">
        <f t="shared" si="202"/>
        <v/>
      </c>
      <c r="F4238" s="81" t="str">
        <f>IF(E4238="기사임",(COUNTIF($B$2:B4238,B4238)-COUNTIFS($B$2:B4237,B4238,$E$2:E4237,"")),"")</f>
        <v/>
      </c>
      <c r="G4238" s="46" t="str">
        <f>IF(F4238=1,COUNTIF($F$1:F4238,1),"")</f>
        <v/>
      </c>
      <c r="H4238" s="46">
        <f t="shared" si="203"/>
        <v>0</v>
      </c>
      <c r="I4238" s="46" t="b">
        <f t="shared" si="204"/>
        <v>0</v>
      </c>
      <c r="J4238" s="46" t="str">
        <f>IF(I4238=FALSE,"",B4238&amp;"@"&amp;COUNTIFS($B$2:B4238,B4238,$I$2:I4238,TRUE))</f>
        <v/>
      </c>
    </row>
    <row r="4239" spans="5:10">
      <c r="E4239" s="46" t="str">
        <f t="shared" si="202"/>
        <v/>
      </c>
      <c r="F4239" s="81" t="str">
        <f>IF(E4239="기사임",(COUNTIF($B$2:B4239,B4239)-COUNTIFS($B$2:B4238,B4239,$E$2:E4238,"")),"")</f>
        <v/>
      </c>
      <c r="G4239" s="46" t="str">
        <f>IF(F4239=1,COUNTIF($F$1:F4239,1),"")</f>
        <v/>
      </c>
      <c r="H4239" s="46">
        <f t="shared" si="203"/>
        <v>0</v>
      </c>
      <c r="I4239" s="46" t="b">
        <f t="shared" si="204"/>
        <v>0</v>
      </c>
      <c r="J4239" s="46" t="str">
        <f>IF(I4239=FALSE,"",B4239&amp;"@"&amp;COUNTIFS($B$2:B4239,B4239,$I$2:I4239,TRUE))</f>
        <v/>
      </c>
    </row>
    <row r="4240" spans="5:10">
      <c r="E4240" s="46" t="str">
        <f t="shared" si="202"/>
        <v/>
      </c>
      <c r="F4240" s="81" t="str">
        <f>IF(E4240="기사임",(COUNTIF($B$2:B4240,B4240)-COUNTIFS($B$2:B4239,B4240,$E$2:E4239,"")),"")</f>
        <v/>
      </c>
      <c r="G4240" s="46" t="str">
        <f>IF(F4240=1,COUNTIF($F$1:F4240,1),"")</f>
        <v/>
      </c>
      <c r="H4240" s="46">
        <f t="shared" si="203"/>
        <v>0</v>
      </c>
      <c r="I4240" s="46" t="b">
        <f t="shared" si="204"/>
        <v>0</v>
      </c>
      <c r="J4240" s="46" t="str">
        <f>IF(I4240=FALSE,"",B4240&amp;"@"&amp;COUNTIFS($B$2:B4240,B4240,$I$2:I4240,TRUE))</f>
        <v/>
      </c>
    </row>
    <row r="4241" spans="5:10">
      <c r="E4241" s="46" t="str">
        <f t="shared" si="202"/>
        <v/>
      </c>
      <c r="F4241" s="81" t="str">
        <f>IF(E4241="기사임",(COUNTIF($B$2:B4241,B4241)-COUNTIFS($B$2:B4240,B4241,$E$2:E4240,"")),"")</f>
        <v/>
      </c>
      <c r="G4241" s="46" t="str">
        <f>IF(F4241=1,COUNTIF($F$1:F4241,1),"")</f>
        <v/>
      </c>
      <c r="H4241" s="46">
        <f t="shared" si="203"/>
        <v>0</v>
      </c>
      <c r="I4241" s="46" t="b">
        <f t="shared" si="204"/>
        <v>0</v>
      </c>
      <c r="J4241" s="46" t="str">
        <f>IF(I4241=FALSE,"",B4241&amp;"@"&amp;COUNTIFS($B$2:B4241,B4241,$I$2:I4241,TRUE))</f>
        <v/>
      </c>
    </row>
    <row r="4242" spans="5:10">
      <c r="E4242" s="46" t="str">
        <f t="shared" si="202"/>
        <v/>
      </c>
      <c r="F4242" s="81" t="str">
        <f>IF(E4242="기사임",(COUNTIF($B$2:B4242,B4242)-COUNTIFS($B$2:B4241,B4242,$E$2:E4241,"")),"")</f>
        <v/>
      </c>
      <c r="G4242" s="46" t="str">
        <f>IF(F4242=1,COUNTIF($F$1:F4242,1),"")</f>
        <v/>
      </c>
      <c r="H4242" s="46">
        <f t="shared" si="203"/>
        <v>0</v>
      </c>
      <c r="I4242" s="46" t="b">
        <f t="shared" si="204"/>
        <v>0</v>
      </c>
      <c r="J4242" s="46" t="str">
        <f>IF(I4242=FALSE,"",B4242&amp;"@"&amp;COUNTIFS($B$2:B4242,B4242,$I$2:I4242,TRUE))</f>
        <v/>
      </c>
    </row>
    <row r="4243" spans="5:10">
      <c r="E4243" s="46" t="str">
        <f t="shared" si="202"/>
        <v/>
      </c>
      <c r="F4243" s="81" t="str">
        <f>IF(E4243="기사임",(COUNTIF($B$2:B4243,B4243)-COUNTIFS($B$2:B4242,B4243,$E$2:E4242,"")),"")</f>
        <v/>
      </c>
      <c r="G4243" s="46" t="str">
        <f>IF(F4243=1,COUNTIF($F$1:F4243,1),"")</f>
        <v/>
      </c>
      <c r="H4243" s="46">
        <f t="shared" si="203"/>
        <v>0</v>
      </c>
      <c r="I4243" s="46" t="b">
        <f t="shared" si="204"/>
        <v>0</v>
      </c>
      <c r="J4243" s="46" t="str">
        <f>IF(I4243=FALSE,"",B4243&amp;"@"&amp;COUNTIFS($B$2:B4243,B4243,$I$2:I4243,TRUE))</f>
        <v/>
      </c>
    </row>
    <row r="4244" spans="5:10">
      <c r="E4244" s="46" t="str">
        <f t="shared" si="202"/>
        <v/>
      </c>
      <c r="F4244" s="81" t="str">
        <f>IF(E4244="기사임",(COUNTIF($B$2:B4244,B4244)-COUNTIFS($B$2:B4243,B4244,$E$2:E4243,"")),"")</f>
        <v/>
      </c>
      <c r="G4244" s="46" t="str">
        <f>IF(F4244=1,COUNTIF($F$1:F4244,1),"")</f>
        <v/>
      </c>
      <c r="H4244" s="46">
        <f t="shared" si="203"/>
        <v>0</v>
      </c>
      <c r="I4244" s="46" t="b">
        <f t="shared" si="204"/>
        <v>0</v>
      </c>
      <c r="J4244" s="46" t="str">
        <f>IF(I4244=FALSE,"",B4244&amp;"@"&amp;COUNTIFS($B$2:B4244,B4244,$I$2:I4244,TRUE))</f>
        <v/>
      </c>
    </row>
    <row r="4245" spans="5:10">
      <c r="E4245" s="46" t="str">
        <f t="shared" si="202"/>
        <v/>
      </c>
      <c r="F4245" s="81" t="str">
        <f>IF(E4245="기사임",(COUNTIF($B$2:B4245,B4245)-COUNTIFS($B$2:B4244,B4245,$E$2:E4244,"")),"")</f>
        <v/>
      </c>
      <c r="G4245" s="46" t="str">
        <f>IF(F4245=1,COUNTIF($F$1:F4245,1),"")</f>
        <v/>
      </c>
      <c r="H4245" s="46">
        <f t="shared" si="203"/>
        <v>0</v>
      </c>
      <c r="I4245" s="46" t="b">
        <f t="shared" si="204"/>
        <v>0</v>
      </c>
      <c r="J4245" s="46" t="str">
        <f>IF(I4245=FALSE,"",B4245&amp;"@"&amp;COUNTIFS($B$2:B4245,B4245,$I$2:I4245,TRUE))</f>
        <v/>
      </c>
    </row>
    <row r="4246" spans="5:10">
      <c r="E4246" s="46" t="str">
        <f t="shared" si="202"/>
        <v/>
      </c>
      <c r="F4246" s="81" t="str">
        <f>IF(E4246="기사임",(COUNTIF($B$2:B4246,B4246)-COUNTIFS($B$2:B4245,B4246,$E$2:E4245,"")),"")</f>
        <v/>
      </c>
      <c r="G4246" s="46" t="str">
        <f>IF(F4246=1,COUNTIF($F$1:F4246,1),"")</f>
        <v/>
      </c>
      <c r="H4246" s="46">
        <f t="shared" si="203"/>
        <v>0</v>
      </c>
      <c r="I4246" s="46" t="b">
        <f t="shared" si="204"/>
        <v>0</v>
      </c>
      <c r="J4246" s="46" t="str">
        <f>IF(I4246=FALSE,"",B4246&amp;"@"&amp;COUNTIFS($B$2:B4246,B4246,$I$2:I4246,TRUE))</f>
        <v/>
      </c>
    </row>
    <row r="4247" spans="5:10">
      <c r="E4247" s="46" t="str">
        <f t="shared" si="202"/>
        <v/>
      </c>
      <c r="F4247" s="81" t="str">
        <f>IF(E4247="기사임",(COUNTIF($B$2:B4247,B4247)-COUNTIFS($B$2:B4246,B4247,$E$2:E4246,"")),"")</f>
        <v/>
      </c>
      <c r="G4247" s="46" t="str">
        <f>IF(F4247=1,COUNTIF($F$1:F4247,1),"")</f>
        <v/>
      </c>
      <c r="H4247" s="46">
        <f t="shared" si="203"/>
        <v>0</v>
      </c>
      <c r="I4247" s="46" t="b">
        <f t="shared" si="204"/>
        <v>0</v>
      </c>
      <c r="J4247" s="46" t="str">
        <f>IF(I4247=FALSE,"",B4247&amp;"@"&amp;COUNTIFS($B$2:B4247,B4247,$I$2:I4247,TRUE))</f>
        <v/>
      </c>
    </row>
    <row r="4248" spans="5:10">
      <c r="E4248" s="46" t="str">
        <f t="shared" si="202"/>
        <v/>
      </c>
      <c r="F4248" s="81" t="str">
        <f>IF(E4248="기사임",(COUNTIF($B$2:B4248,B4248)-COUNTIFS($B$2:B4247,B4248,$E$2:E4247,"")),"")</f>
        <v/>
      </c>
      <c r="G4248" s="46" t="str">
        <f>IF(F4248=1,COUNTIF($F$1:F4248,1),"")</f>
        <v/>
      </c>
      <c r="H4248" s="46">
        <f t="shared" si="203"/>
        <v>0</v>
      </c>
      <c r="I4248" s="46" t="b">
        <f t="shared" si="204"/>
        <v>0</v>
      </c>
      <c r="J4248" s="46" t="str">
        <f>IF(I4248=FALSE,"",B4248&amp;"@"&amp;COUNTIFS($B$2:B4248,B4248,$I$2:I4248,TRUE))</f>
        <v/>
      </c>
    </row>
    <row r="4249" spans="5:10">
      <c r="E4249" s="46" t="str">
        <f t="shared" si="202"/>
        <v/>
      </c>
      <c r="F4249" s="81" t="str">
        <f>IF(E4249="기사임",(COUNTIF($B$2:B4249,B4249)-COUNTIFS($B$2:B4248,B4249,$E$2:E4248,"")),"")</f>
        <v/>
      </c>
      <c r="G4249" s="46" t="str">
        <f>IF(F4249=1,COUNTIF($F$1:F4249,1),"")</f>
        <v/>
      </c>
      <c r="H4249" s="46">
        <f t="shared" si="203"/>
        <v>0</v>
      </c>
      <c r="I4249" s="46" t="b">
        <f t="shared" si="204"/>
        <v>0</v>
      </c>
      <c r="J4249" s="46" t="str">
        <f>IF(I4249=FALSE,"",B4249&amp;"@"&amp;COUNTIFS($B$2:B4249,B4249,$I$2:I4249,TRUE))</f>
        <v/>
      </c>
    </row>
    <row r="4250" spans="5:10">
      <c r="E4250" s="46" t="str">
        <f t="shared" si="202"/>
        <v/>
      </c>
      <c r="F4250" s="81" t="str">
        <f>IF(E4250="기사임",(COUNTIF($B$2:B4250,B4250)-COUNTIFS($B$2:B4249,B4250,$E$2:E4249,"")),"")</f>
        <v/>
      </c>
      <c r="G4250" s="46" t="str">
        <f>IF(F4250=1,COUNTIF($F$1:F4250,1),"")</f>
        <v/>
      </c>
      <c r="H4250" s="46">
        <f t="shared" si="203"/>
        <v>0</v>
      </c>
      <c r="I4250" s="46" t="b">
        <f t="shared" si="204"/>
        <v>0</v>
      </c>
      <c r="J4250" s="46" t="str">
        <f>IF(I4250=FALSE,"",B4250&amp;"@"&amp;COUNTIFS($B$2:B4250,B4250,$I$2:I4250,TRUE))</f>
        <v/>
      </c>
    </row>
    <row r="4251" spans="5:10">
      <c r="E4251" s="46" t="str">
        <f t="shared" si="202"/>
        <v/>
      </c>
      <c r="F4251" s="81" t="str">
        <f>IF(E4251="기사임",(COUNTIF($B$2:B4251,B4251)-COUNTIFS($B$2:B4250,B4251,$E$2:E4250,"")),"")</f>
        <v/>
      </c>
      <c r="G4251" s="46" t="str">
        <f>IF(F4251=1,COUNTIF($F$1:F4251,1),"")</f>
        <v/>
      </c>
      <c r="H4251" s="46">
        <f t="shared" si="203"/>
        <v>0</v>
      </c>
      <c r="I4251" s="46" t="b">
        <f t="shared" si="204"/>
        <v>0</v>
      </c>
      <c r="J4251" s="46" t="str">
        <f>IF(I4251=FALSE,"",B4251&amp;"@"&amp;COUNTIFS($B$2:B4251,B4251,$I$2:I4251,TRUE))</f>
        <v/>
      </c>
    </row>
    <row r="4252" spans="5:10">
      <c r="E4252" s="46" t="str">
        <f t="shared" si="202"/>
        <v/>
      </c>
      <c r="F4252" s="81" t="str">
        <f>IF(E4252="기사임",(COUNTIF($B$2:B4252,B4252)-COUNTIFS($B$2:B4251,B4252,$E$2:E4251,"")),"")</f>
        <v/>
      </c>
      <c r="G4252" s="46" t="str">
        <f>IF(F4252=1,COUNTIF($F$1:F4252,1),"")</f>
        <v/>
      </c>
      <c r="H4252" s="46">
        <f t="shared" si="203"/>
        <v>0</v>
      </c>
      <c r="I4252" s="46" t="b">
        <f t="shared" si="204"/>
        <v>0</v>
      </c>
      <c r="J4252" s="46" t="str">
        <f>IF(I4252=FALSE,"",B4252&amp;"@"&amp;COUNTIFS($B$2:B4252,B4252,$I$2:I4252,TRUE))</f>
        <v/>
      </c>
    </row>
    <row r="4253" spans="5:10">
      <c r="E4253" s="46" t="str">
        <f t="shared" si="202"/>
        <v/>
      </c>
      <c r="F4253" s="81" t="str">
        <f>IF(E4253="기사임",(COUNTIF($B$2:B4253,B4253)-COUNTIFS($B$2:B4252,B4253,$E$2:E4252,"")),"")</f>
        <v/>
      </c>
      <c r="G4253" s="46" t="str">
        <f>IF(F4253=1,COUNTIF($F$1:F4253,1),"")</f>
        <v/>
      </c>
      <c r="H4253" s="46">
        <f t="shared" si="203"/>
        <v>0</v>
      </c>
      <c r="I4253" s="46" t="b">
        <f t="shared" si="204"/>
        <v>0</v>
      </c>
      <c r="J4253" s="46" t="str">
        <f>IF(I4253=FALSE,"",B4253&amp;"@"&amp;COUNTIFS($B$2:B4253,B4253,$I$2:I4253,TRUE))</f>
        <v/>
      </c>
    </row>
    <row r="4254" spans="5:10">
      <c r="E4254" s="46" t="str">
        <f t="shared" si="202"/>
        <v/>
      </c>
      <c r="F4254" s="81" t="str">
        <f>IF(E4254="기사임",(COUNTIF($B$2:B4254,B4254)-COUNTIFS($B$2:B4253,B4254,$E$2:E4253,"")),"")</f>
        <v/>
      </c>
      <c r="G4254" s="46" t="str">
        <f>IF(F4254=1,COUNTIF($F$1:F4254,1),"")</f>
        <v/>
      </c>
      <c r="H4254" s="46">
        <f t="shared" si="203"/>
        <v>0</v>
      </c>
      <c r="I4254" s="46" t="b">
        <f t="shared" si="204"/>
        <v>0</v>
      </c>
      <c r="J4254" s="46" t="str">
        <f>IF(I4254=FALSE,"",B4254&amp;"@"&amp;COUNTIFS($B$2:B4254,B4254,$I$2:I4254,TRUE))</f>
        <v/>
      </c>
    </row>
    <row r="4255" spans="5:10">
      <c r="E4255" s="46" t="str">
        <f t="shared" si="202"/>
        <v/>
      </c>
      <c r="F4255" s="81" t="str">
        <f>IF(E4255="기사임",(COUNTIF($B$2:B4255,B4255)-COUNTIFS($B$2:B4254,B4255,$E$2:E4254,"")),"")</f>
        <v/>
      </c>
      <c r="G4255" s="46" t="str">
        <f>IF(F4255=1,COUNTIF($F$1:F4255,1),"")</f>
        <v/>
      </c>
      <c r="H4255" s="46">
        <f t="shared" si="203"/>
        <v>0</v>
      </c>
      <c r="I4255" s="46" t="b">
        <f t="shared" si="204"/>
        <v>0</v>
      </c>
      <c r="J4255" s="46" t="str">
        <f>IF(I4255=FALSE,"",B4255&amp;"@"&amp;COUNTIFS($B$2:B4255,B4255,$I$2:I4255,TRUE))</f>
        <v/>
      </c>
    </row>
    <row r="4256" spans="5:10">
      <c r="E4256" s="46" t="str">
        <f t="shared" si="202"/>
        <v/>
      </c>
      <c r="F4256" s="81" t="str">
        <f>IF(E4256="기사임",(COUNTIF($B$2:B4256,B4256)-COUNTIFS($B$2:B4255,B4256,$E$2:E4255,"")),"")</f>
        <v/>
      </c>
      <c r="G4256" s="46" t="str">
        <f>IF(F4256=1,COUNTIF($F$1:F4256,1),"")</f>
        <v/>
      </c>
      <c r="H4256" s="46">
        <f t="shared" si="203"/>
        <v>0</v>
      </c>
      <c r="I4256" s="46" t="b">
        <f t="shared" si="204"/>
        <v>0</v>
      </c>
      <c r="J4256" s="46" t="str">
        <f>IF(I4256=FALSE,"",B4256&amp;"@"&amp;COUNTIFS($B$2:B4256,B4256,$I$2:I4256,TRUE))</f>
        <v/>
      </c>
    </row>
    <row r="4257" spans="5:10">
      <c r="E4257" s="46" t="str">
        <f t="shared" si="202"/>
        <v/>
      </c>
      <c r="F4257" s="81" t="str">
        <f>IF(E4257="기사임",(COUNTIF($B$2:B4257,B4257)-COUNTIFS($B$2:B4256,B4257,$E$2:E4256,"")),"")</f>
        <v/>
      </c>
      <c r="G4257" s="46" t="str">
        <f>IF(F4257=1,COUNTIF($F$1:F4257,1),"")</f>
        <v/>
      </c>
      <c r="H4257" s="46">
        <f t="shared" si="203"/>
        <v>0</v>
      </c>
      <c r="I4257" s="46" t="b">
        <f t="shared" si="204"/>
        <v>0</v>
      </c>
      <c r="J4257" s="46" t="str">
        <f>IF(I4257=FALSE,"",B4257&amp;"@"&amp;COUNTIFS($B$2:B4257,B4257,$I$2:I4257,TRUE))</f>
        <v/>
      </c>
    </row>
    <row r="4258" spans="5:10">
      <c r="E4258" s="46" t="str">
        <f t="shared" si="202"/>
        <v/>
      </c>
      <c r="F4258" s="81" t="str">
        <f>IF(E4258="기사임",(COUNTIF($B$2:B4258,B4258)-COUNTIFS($B$2:B4257,B4258,$E$2:E4257,"")),"")</f>
        <v/>
      </c>
      <c r="G4258" s="46" t="str">
        <f>IF(F4258=1,COUNTIF($F$1:F4258,1),"")</f>
        <v/>
      </c>
      <c r="H4258" s="46">
        <f t="shared" si="203"/>
        <v>0</v>
      </c>
      <c r="I4258" s="46" t="b">
        <f t="shared" si="204"/>
        <v>0</v>
      </c>
      <c r="J4258" s="46" t="str">
        <f>IF(I4258=FALSE,"",B4258&amp;"@"&amp;COUNTIFS($B$2:B4258,B4258,$I$2:I4258,TRUE))</f>
        <v/>
      </c>
    </row>
    <row r="4259" spans="5:10">
      <c r="E4259" s="46" t="str">
        <f t="shared" si="202"/>
        <v/>
      </c>
      <c r="F4259" s="81" t="str">
        <f>IF(E4259="기사임",(COUNTIF($B$2:B4259,B4259)-COUNTIFS($B$2:B4258,B4259,$E$2:E4258,"")),"")</f>
        <v/>
      </c>
      <c r="G4259" s="46" t="str">
        <f>IF(F4259=1,COUNTIF($F$1:F4259,1),"")</f>
        <v/>
      </c>
      <c r="H4259" s="46">
        <f t="shared" si="203"/>
        <v>0</v>
      </c>
      <c r="I4259" s="46" t="b">
        <f t="shared" si="204"/>
        <v>0</v>
      </c>
      <c r="J4259" s="46" t="str">
        <f>IF(I4259=FALSE,"",B4259&amp;"@"&amp;COUNTIFS($B$2:B4259,B4259,$I$2:I4259,TRUE))</f>
        <v/>
      </c>
    </row>
    <row r="4260" spans="5:10">
      <c r="E4260" s="46" t="str">
        <f t="shared" si="202"/>
        <v/>
      </c>
      <c r="F4260" s="81" t="str">
        <f>IF(E4260="기사임",(COUNTIF($B$2:B4260,B4260)-COUNTIFS($B$2:B4259,B4260,$E$2:E4259,"")),"")</f>
        <v/>
      </c>
      <c r="G4260" s="46" t="str">
        <f>IF(F4260=1,COUNTIF($F$1:F4260,1),"")</f>
        <v/>
      </c>
      <c r="H4260" s="46">
        <f t="shared" si="203"/>
        <v>0</v>
      </c>
      <c r="I4260" s="46" t="b">
        <f t="shared" si="204"/>
        <v>0</v>
      </c>
      <c r="J4260" s="46" t="str">
        <f>IF(I4260=FALSE,"",B4260&amp;"@"&amp;COUNTIFS($B$2:B4260,B4260,$I$2:I4260,TRUE))</f>
        <v/>
      </c>
    </row>
    <row r="4261" spans="5:10">
      <c r="E4261" s="46" t="str">
        <f t="shared" si="202"/>
        <v/>
      </c>
      <c r="F4261" s="81" t="str">
        <f>IF(E4261="기사임",(COUNTIF($B$2:B4261,B4261)-COUNTIFS($B$2:B4260,B4261,$E$2:E4260,"")),"")</f>
        <v/>
      </c>
      <c r="G4261" s="46" t="str">
        <f>IF(F4261=1,COUNTIF($F$1:F4261,1),"")</f>
        <v/>
      </c>
      <c r="H4261" s="46">
        <f t="shared" si="203"/>
        <v>0</v>
      </c>
      <c r="I4261" s="46" t="b">
        <f t="shared" si="204"/>
        <v>0</v>
      </c>
      <c r="J4261" s="46" t="str">
        <f>IF(I4261=FALSE,"",B4261&amp;"@"&amp;COUNTIFS($B$2:B4261,B4261,$I$2:I4261,TRUE))</f>
        <v/>
      </c>
    </row>
    <row r="4262" spans="5:10">
      <c r="E4262" s="46" t="str">
        <f t="shared" si="202"/>
        <v/>
      </c>
      <c r="F4262" s="81" t="str">
        <f>IF(E4262="기사임",(COUNTIF($B$2:B4262,B4262)-COUNTIFS($B$2:B4261,B4262,$E$2:E4261,"")),"")</f>
        <v/>
      </c>
      <c r="G4262" s="46" t="str">
        <f>IF(F4262=1,COUNTIF($F$1:F4262,1),"")</f>
        <v/>
      </c>
      <c r="H4262" s="46">
        <f t="shared" si="203"/>
        <v>0</v>
      </c>
      <c r="I4262" s="46" t="b">
        <f t="shared" si="204"/>
        <v>0</v>
      </c>
      <c r="J4262" s="46" t="str">
        <f>IF(I4262=FALSE,"",B4262&amp;"@"&amp;COUNTIFS($B$2:B4262,B4262,$I$2:I4262,TRUE))</f>
        <v/>
      </c>
    </row>
    <row r="4263" spans="5:10">
      <c r="E4263" s="46" t="str">
        <f t="shared" si="202"/>
        <v/>
      </c>
      <c r="F4263" s="81" t="str">
        <f>IF(E4263="기사임",(COUNTIF($B$2:B4263,B4263)-COUNTIFS($B$2:B4262,B4263,$E$2:E4262,"")),"")</f>
        <v/>
      </c>
      <c r="G4263" s="46" t="str">
        <f>IF(F4263=1,COUNTIF($F$1:F4263,1),"")</f>
        <v/>
      </c>
      <c r="H4263" s="46">
        <f t="shared" si="203"/>
        <v>0</v>
      </c>
      <c r="I4263" s="46" t="b">
        <f t="shared" si="204"/>
        <v>0</v>
      </c>
      <c r="J4263" s="46" t="str">
        <f>IF(I4263=FALSE,"",B4263&amp;"@"&amp;COUNTIFS($B$2:B4263,B4263,$I$2:I4263,TRUE))</f>
        <v/>
      </c>
    </row>
    <row r="4264" spans="5:10">
      <c r="E4264" s="46" t="str">
        <f t="shared" si="202"/>
        <v/>
      </c>
      <c r="F4264" s="81" t="str">
        <f>IF(E4264="기사임",(COUNTIF($B$2:B4264,B4264)-COUNTIFS($B$2:B4263,B4264,$E$2:E4263,"")),"")</f>
        <v/>
      </c>
      <c r="G4264" s="46" t="str">
        <f>IF(F4264=1,COUNTIF($F$1:F4264,1),"")</f>
        <v/>
      </c>
      <c r="H4264" s="46">
        <f t="shared" si="203"/>
        <v>0</v>
      </c>
      <c r="I4264" s="46" t="b">
        <f t="shared" si="204"/>
        <v>0</v>
      </c>
      <c r="J4264" s="46" t="str">
        <f>IF(I4264=FALSE,"",B4264&amp;"@"&amp;COUNTIFS($B$2:B4264,B4264,$I$2:I4264,TRUE))</f>
        <v/>
      </c>
    </row>
    <row r="4265" spans="5:10">
      <c r="E4265" s="46" t="str">
        <f t="shared" si="202"/>
        <v/>
      </c>
      <c r="F4265" s="81" t="str">
        <f>IF(E4265="기사임",(COUNTIF($B$2:B4265,B4265)-COUNTIFS($B$2:B4264,B4265,$E$2:E4264,"")),"")</f>
        <v/>
      </c>
      <c r="G4265" s="46" t="str">
        <f>IF(F4265=1,COUNTIF($F$1:F4265,1),"")</f>
        <v/>
      </c>
      <c r="H4265" s="46">
        <f t="shared" si="203"/>
        <v>0</v>
      </c>
      <c r="I4265" s="46" t="b">
        <f t="shared" si="204"/>
        <v>0</v>
      </c>
      <c r="J4265" s="46" t="str">
        <f>IF(I4265=FALSE,"",B4265&amp;"@"&amp;COUNTIFS($B$2:B4265,B4265,$I$2:I4265,TRUE))</f>
        <v/>
      </c>
    </row>
    <row r="4266" spans="5:10">
      <c r="E4266" s="46" t="str">
        <f t="shared" si="202"/>
        <v/>
      </c>
      <c r="F4266" s="81" t="str">
        <f>IF(E4266="기사임",(COUNTIF($B$2:B4266,B4266)-COUNTIFS($B$2:B4265,B4266,$E$2:E4265,"")),"")</f>
        <v/>
      </c>
      <c r="G4266" s="46" t="str">
        <f>IF(F4266=1,COUNTIF($F$1:F4266,1),"")</f>
        <v/>
      </c>
      <c r="H4266" s="46">
        <f t="shared" si="203"/>
        <v>0</v>
      </c>
      <c r="I4266" s="46" t="b">
        <f t="shared" si="204"/>
        <v>0</v>
      </c>
      <c r="J4266" s="46" t="str">
        <f>IF(I4266=FALSE,"",B4266&amp;"@"&amp;COUNTIFS($B$2:B4266,B4266,$I$2:I4266,TRUE))</f>
        <v/>
      </c>
    </row>
    <row r="4267" spans="5:10">
      <c r="E4267" s="46" t="str">
        <f t="shared" si="202"/>
        <v/>
      </c>
      <c r="F4267" s="81" t="str">
        <f>IF(E4267="기사임",(COUNTIF($B$2:B4267,B4267)-COUNTIFS($B$2:B4266,B4267,$E$2:E4266,"")),"")</f>
        <v/>
      </c>
      <c r="G4267" s="46" t="str">
        <f>IF(F4267=1,COUNTIF($F$1:F4267,1),"")</f>
        <v/>
      </c>
      <c r="H4267" s="46">
        <f t="shared" si="203"/>
        <v>0</v>
      </c>
      <c r="I4267" s="46" t="b">
        <f t="shared" si="204"/>
        <v>0</v>
      </c>
      <c r="J4267" s="46" t="str">
        <f>IF(I4267=FALSE,"",B4267&amp;"@"&amp;COUNTIFS($B$2:B4267,B4267,$I$2:I4267,TRUE))</f>
        <v/>
      </c>
    </row>
    <row r="4268" spans="5:10">
      <c r="E4268" s="46" t="str">
        <f t="shared" si="202"/>
        <v/>
      </c>
      <c r="F4268" s="81" t="str">
        <f>IF(E4268="기사임",(COUNTIF($B$2:B4268,B4268)-COUNTIFS($B$2:B4267,B4268,$E$2:E4267,"")),"")</f>
        <v/>
      </c>
      <c r="G4268" s="46" t="str">
        <f>IF(F4268=1,COUNTIF($F$1:F4268,1),"")</f>
        <v/>
      </c>
      <c r="H4268" s="46">
        <f t="shared" si="203"/>
        <v>0</v>
      </c>
      <c r="I4268" s="46" t="b">
        <f t="shared" si="204"/>
        <v>0</v>
      </c>
      <c r="J4268" s="46" t="str">
        <f>IF(I4268=FALSE,"",B4268&amp;"@"&amp;COUNTIFS($B$2:B4268,B4268,$I$2:I4268,TRUE))</f>
        <v/>
      </c>
    </row>
    <row r="4269" spans="5:10">
      <c r="E4269" s="46" t="str">
        <f t="shared" si="202"/>
        <v/>
      </c>
      <c r="F4269" s="81" t="str">
        <f>IF(E4269="기사임",(COUNTIF($B$2:B4269,B4269)-COUNTIFS($B$2:B4268,B4269,$E$2:E4268,"")),"")</f>
        <v/>
      </c>
      <c r="G4269" s="46" t="str">
        <f>IF(F4269=1,COUNTIF($F$1:F4269,1),"")</f>
        <v/>
      </c>
      <c r="H4269" s="46">
        <f t="shared" si="203"/>
        <v>0</v>
      </c>
      <c r="I4269" s="46" t="b">
        <f t="shared" si="204"/>
        <v>0</v>
      </c>
      <c r="J4269" s="46" t="str">
        <f>IF(I4269=FALSE,"",B4269&amp;"@"&amp;COUNTIFS($B$2:B4269,B4269,$I$2:I4269,TRUE))</f>
        <v/>
      </c>
    </row>
    <row r="4270" spans="5:10">
      <c r="E4270" s="46" t="str">
        <f t="shared" si="202"/>
        <v/>
      </c>
      <c r="F4270" s="81" t="str">
        <f>IF(E4270="기사임",(COUNTIF($B$2:B4270,B4270)-COUNTIFS($B$2:B4269,B4270,$E$2:E4269,"")),"")</f>
        <v/>
      </c>
      <c r="G4270" s="46" t="str">
        <f>IF(F4270=1,COUNTIF($F$1:F4270,1),"")</f>
        <v/>
      </c>
      <c r="H4270" s="46">
        <f t="shared" si="203"/>
        <v>0</v>
      </c>
      <c r="I4270" s="46" t="b">
        <f t="shared" si="204"/>
        <v>0</v>
      </c>
      <c r="J4270" s="46" t="str">
        <f>IF(I4270=FALSE,"",B4270&amp;"@"&amp;COUNTIFS($B$2:B4270,B4270,$I$2:I4270,TRUE))</f>
        <v/>
      </c>
    </row>
    <row r="4271" spans="5:10">
      <c r="E4271" s="46" t="str">
        <f t="shared" si="202"/>
        <v/>
      </c>
      <c r="F4271" s="81" t="str">
        <f>IF(E4271="기사임",(COUNTIF($B$2:B4271,B4271)-COUNTIFS($B$2:B4270,B4271,$E$2:E4270,"")),"")</f>
        <v/>
      </c>
      <c r="G4271" s="46" t="str">
        <f>IF(F4271=1,COUNTIF($F$1:F4271,1),"")</f>
        <v/>
      </c>
      <c r="H4271" s="46">
        <f t="shared" si="203"/>
        <v>0</v>
      </c>
      <c r="I4271" s="46" t="b">
        <f t="shared" si="204"/>
        <v>0</v>
      </c>
      <c r="J4271" s="46" t="str">
        <f>IF(I4271=FALSE,"",B4271&amp;"@"&amp;COUNTIFS($B$2:B4271,B4271,$I$2:I4271,TRUE))</f>
        <v/>
      </c>
    </row>
    <row r="4272" spans="5:10">
      <c r="E4272" s="46" t="str">
        <f t="shared" si="202"/>
        <v/>
      </c>
      <c r="F4272" s="81" t="str">
        <f>IF(E4272="기사임",(COUNTIF($B$2:B4272,B4272)-COUNTIFS($B$2:B4271,B4272,$E$2:E4271,"")),"")</f>
        <v/>
      </c>
      <c r="G4272" s="46" t="str">
        <f>IF(F4272=1,COUNTIF($F$1:F4272,1),"")</f>
        <v/>
      </c>
      <c r="H4272" s="46">
        <f t="shared" si="203"/>
        <v>0</v>
      </c>
      <c r="I4272" s="46" t="b">
        <f t="shared" si="204"/>
        <v>0</v>
      </c>
      <c r="J4272" s="46" t="str">
        <f>IF(I4272=FALSE,"",B4272&amp;"@"&amp;COUNTIFS($B$2:B4272,B4272,$I$2:I4272,TRUE))</f>
        <v/>
      </c>
    </row>
    <row r="4273" spans="5:10">
      <c r="E4273" s="46" t="str">
        <f t="shared" si="202"/>
        <v/>
      </c>
      <c r="F4273" s="81" t="str">
        <f>IF(E4273="기사임",(COUNTIF($B$2:B4273,B4273)-COUNTIFS($B$2:B4272,B4273,$E$2:E4272,"")),"")</f>
        <v/>
      </c>
      <c r="G4273" s="46" t="str">
        <f>IF(F4273=1,COUNTIF($F$1:F4273,1),"")</f>
        <v/>
      </c>
      <c r="H4273" s="46">
        <f t="shared" si="203"/>
        <v>0</v>
      </c>
      <c r="I4273" s="46" t="b">
        <f t="shared" si="204"/>
        <v>0</v>
      </c>
      <c r="J4273" s="46" t="str">
        <f>IF(I4273=FALSE,"",B4273&amp;"@"&amp;COUNTIFS($B$2:B4273,B4273,$I$2:I4273,TRUE))</f>
        <v/>
      </c>
    </row>
    <row r="4274" spans="5:10">
      <c r="E4274" s="46" t="str">
        <f t="shared" si="202"/>
        <v/>
      </c>
      <c r="F4274" s="81" t="str">
        <f>IF(E4274="기사임",(COUNTIF($B$2:B4274,B4274)-COUNTIFS($B$2:B4273,B4274,$E$2:E4273,"")),"")</f>
        <v/>
      </c>
      <c r="G4274" s="46" t="str">
        <f>IF(F4274=1,COUNTIF($F$1:F4274,1),"")</f>
        <v/>
      </c>
      <c r="H4274" s="46">
        <f t="shared" si="203"/>
        <v>0</v>
      </c>
      <c r="I4274" s="46" t="b">
        <f t="shared" si="204"/>
        <v>0</v>
      </c>
      <c r="J4274" s="46" t="str">
        <f>IF(I4274=FALSE,"",B4274&amp;"@"&amp;COUNTIFS($B$2:B4274,B4274,$I$2:I4274,TRUE))</f>
        <v/>
      </c>
    </row>
    <row r="4275" spans="5:10">
      <c r="E4275" s="46" t="str">
        <f t="shared" si="202"/>
        <v/>
      </c>
      <c r="F4275" s="81" t="str">
        <f>IF(E4275="기사임",(COUNTIF($B$2:B4275,B4275)-COUNTIFS($B$2:B4274,B4275,$E$2:E4274,"")),"")</f>
        <v/>
      </c>
      <c r="G4275" s="46" t="str">
        <f>IF(F4275=1,COUNTIF($F$1:F4275,1),"")</f>
        <v/>
      </c>
      <c r="H4275" s="46">
        <f t="shared" si="203"/>
        <v>0</v>
      </c>
      <c r="I4275" s="46" t="b">
        <f t="shared" si="204"/>
        <v>0</v>
      </c>
      <c r="J4275" s="46" t="str">
        <f>IF(I4275=FALSE,"",B4275&amp;"@"&amp;COUNTIFS($B$2:B4275,B4275,$I$2:I4275,TRUE))</f>
        <v/>
      </c>
    </row>
    <row r="4276" spans="5:10">
      <c r="E4276" s="46" t="str">
        <f t="shared" si="202"/>
        <v/>
      </c>
      <c r="F4276" s="81" t="str">
        <f>IF(E4276="기사임",(COUNTIF($B$2:B4276,B4276)-COUNTIFS($B$2:B4275,B4276,$E$2:E4275,"")),"")</f>
        <v/>
      </c>
      <c r="G4276" s="46" t="str">
        <f>IF(F4276=1,COUNTIF($F$1:F4276,1),"")</f>
        <v/>
      </c>
      <c r="H4276" s="46">
        <f t="shared" si="203"/>
        <v>0</v>
      </c>
      <c r="I4276" s="46" t="b">
        <f t="shared" si="204"/>
        <v>0</v>
      </c>
      <c r="J4276" s="46" t="str">
        <f>IF(I4276=FALSE,"",B4276&amp;"@"&amp;COUNTIFS($B$2:B4276,B4276,$I$2:I4276,TRUE))</f>
        <v/>
      </c>
    </row>
    <row r="4277" spans="5:10">
      <c r="E4277" s="46" t="str">
        <f t="shared" si="202"/>
        <v/>
      </c>
      <c r="F4277" s="81" t="str">
        <f>IF(E4277="기사임",(COUNTIF($B$2:B4277,B4277)-COUNTIFS($B$2:B4276,B4277,$E$2:E4276,"")),"")</f>
        <v/>
      </c>
      <c r="G4277" s="46" t="str">
        <f>IF(F4277=1,COUNTIF($F$1:F4277,1),"")</f>
        <v/>
      </c>
      <c r="H4277" s="46">
        <f t="shared" si="203"/>
        <v>0</v>
      </c>
      <c r="I4277" s="46" t="b">
        <f t="shared" si="204"/>
        <v>0</v>
      </c>
      <c r="J4277" s="46" t="str">
        <f>IF(I4277=FALSE,"",B4277&amp;"@"&amp;COUNTIFS($B$2:B4277,B4277,$I$2:I4277,TRUE))</f>
        <v/>
      </c>
    </row>
    <row r="4278" spans="5:10">
      <c r="E4278" s="46" t="str">
        <f t="shared" si="202"/>
        <v/>
      </c>
      <c r="F4278" s="81" t="str">
        <f>IF(E4278="기사임",(COUNTIF($B$2:B4278,B4278)-COUNTIFS($B$2:B4277,B4278,$E$2:E4277,"")),"")</f>
        <v/>
      </c>
      <c r="G4278" s="46" t="str">
        <f>IF(F4278=1,COUNTIF($F$1:F4278,1),"")</f>
        <v/>
      </c>
      <c r="H4278" s="46">
        <f t="shared" si="203"/>
        <v>0</v>
      </c>
      <c r="I4278" s="46" t="b">
        <f t="shared" si="204"/>
        <v>0</v>
      </c>
      <c r="J4278" s="46" t="str">
        <f>IF(I4278=FALSE,"",B4278&amp;"@"&amp;COUNTIFS($B$2:B4278,B4278,$I$2:I4278,TRUE))</f>
        <v/>
      </c>
    </row>
    <row r="4279" spans="5:10">
      <c r="E4279" s="46" t="str">
        <f t="shared" si="202"/>
        <v/>
      </c>
      <c r="F4279" s="81" t="str">
        <f>IF(E4279="기사임",(COUNTIF($B$2:B4279,B4279)-COUNTIFS($B$2:B4278,B4279,$E$2:E4278,"")),"")</f>
        <v/>
      </c>
      <c r="G4279" s="46" t="str">
        <f>IF(F4279=1,COUNTIF($F$1:F4279,1),"")</f>
        <v/>
      </c>
      <c r="H4279" s="46">
        <f t="shared" si="203"/>
        <v>0</v>
      </c>
      <c r="I4279" s="46" t="b">
        <f t="shared" si="204"/>
        <v>0</v>
      </c>
      <c r="J4279" s="46" t="str">
        <f>IF(I4279=FALSE,"",B4279&amp;"@"&amp;COUNTIFS($B$2:B4279,B4279,$I$2:I4279,TRUE))</f>
        <v/>
      </c>
    </row>
    <row r="4280" spans="5:10">
      <c r="E4280" s="46" t="str">
        <f t="shared" si="202"/>
        <v/>
      </c>
      <c r="F4280" s="81" t="str">
        <f>IF(E4280="기사임",(COUNTIF($B$2:B4280,B4280)-COUNTIFS($B$2:B4279,B4280,$E$2:E4279,"")),"")</f>
        <v/>
      </c>
      <c r="G4280" s="46" t="str">
        <f>IF(F4280=1,COUNTIF($F$1:F4280,1),"")</f>
        <v/>
      </c>
      <c r="H4280" s="46">
        <f t="shared" si="203"/>
        <v>0</v>
      </c>
      <c r="I4280" s="46" t="b">
        <f t="shared" si="204"/>
        <v>0</v>
      </c>
      <c r="J4280" s="46" t="str">
        <f>IF(I4280=FALSE,"",B4280&amp;"@"&amp;COUNTIFS($B$2:B4280,B4280,$I$2:I4280,TRUE))</f>
        <v/>
      </c>
    </row>
    <row r="4281" spans="5:10">
      <c r="E4281" s="46" t="str">
        <f t="shared" si="202"/>
        <v/>
      </c>
      <c r="F4281" s="81" t="str">
        <f>IF(E4281="기사임",(COUNTIF($B$2:B4281,B4281)-COUNTIFS($B$2:B4280,B4281,$E$2:E4280,"")),"")</f>
        <v/>
      </c>
      <c r="G4281" s="46" t="str">
        <f>IF(F4281=1,COUNTIF($F$1:F4281,1),"")</f>
        <v/>
      </c>
      <c r="H4281" s="46">
        <f t="shared" si="203"/>
        <v>0</v>
      </c>
      <c r="I4281" s="46" t="b">
        <f t="shared" si="204"/>
        <v>0</v>
      </c>
      <c r="J4281" s="46" t="str">
        <f>IF(I4281=FALSE,"",B4281&amp;"@"&amp;COUNTIFS($B$2:B4281,B4281,$I$2:I4281,TRUE))</f>
        <v/>
      </c>
    </row>
    <row r="4282" spans="5:10">
      <c r="E4282" s="46" t="str">
        <f t="shared" si="202"/>
        <v/>
      </c>
      <c r="F4282" s="81" t="str">
        <f>IF(E4282="기사임",(COUNTIF($B$2:B4282,B4282)-COUNTIFS($B$2:B4281,B4282,$E$2:E4281,"")),"")</f>
        <v/>
      </c>
      <c r="G4282" s="46" t="str">
        <f>IF(F4282=1,COUNTIF($F$1:F4282,1),"")</f>
        <v/>
      </c>
      <c r="H4282" s="46">
        <f t="shared" si="203"/>
        <v>0</v>
      </c>
      <c r="I4282" s="46" t="b">
        <f t="shared" si="204"/>
        <v>0</v>
      </c>
      <c r="J4282" s="46" t="str">
        <f>IF(I4282=FALSE,"",B4282&amp;"@"&amp;COUNTIFS($B$2:B4282,B4282,$I$2:I4282,TRUE))</f>
        <v/>
      </c>
    </row>
    <row r="4283" spans="5:10">
      <c r="E4283" s="46" t="str">
        <f t="shared" si="202"/>
        <v/>
      </c>
      <c r="F4283" s="81" t="str">
        <f>IF(E4283="기사임",(COUNTIF($B$2:B4283,B4283)-COUNTIFS($B$2:B4282,B4283,$E$2:E4282,"")),"")</f>
        <v/>
      </c>
      <c r="G4283" s="46" t="str">
        <f>IF(F4283=1,COUNTIF($F$1:F4283,1),"")</f>
        <v/>
      </c>
      <c r="H4283" s="46">
        <f t="shared" si="203"/>
        <v>0</v>
      </c>
      <c r="I4283" s="46" t="b">
        <f t="shared" si="204"/>
        <v>0</v>
      </c>
      <c r="J4283" s="46" t="str">
        <f>IF(I4283=FALSE,"",B4283&amp;"@"&amp;COUNTIFS($B$2:B4283,B4283,$I$2:I4283,TRUE))</f>
        <v/>
      </c>
    </row>
    <row r="4284" spans="5:10">
      <c r="E4284" s="46" t="str">
        <f t="shared" si="202"/>
        <v/>
      </c>
      <c r="F4284" s="81" t="str">
        <f>IF(E4284="기사임",(COUNTIF($B$2:B4284,B4284)-COUNTIFS($B$2:B4283,B4284,$E$2:E4283,"")),"")</f>
        <v/>
      </c>
      <c r="G4284" s="46" t="str">
        <f>IF(F4284=1,COUNTIF($F$1:F4284,1),"")</f>
        <v/>
      </c>
      <c r="H4284" s="46">
        <f t="shared" si="203"/>
        <v>0</v>
      </c>
      <c r="I4284" s="46" t="b">
        <f t="shared" si="204"/>
        <v>0</v>
      </c>
      <c r="J4284" s="46" t="str">
        <f>IF(I4284=FALSE,"",B4284&amp;"@"&amp;COUNTIFS($B$2:B4284,B4284,$I$2:I4284,TRUE))</f>
        <v/>
      </c>
    </row>
    <row r="4285" spans="5:10">
      <c r="E4285" s="46" t="str">
        <f t="shared" si="202"/>
        <v/>
      </c>
      <c r="F4285" s="81" t="str">
        <f>IF(E4285="기사임",(COUNTIF($B$2:B4285,B4285)-COUNTIFS($B$2:B4284,B4285,$E$2:E4284,"")),"")</f>
        <v/>
      </c>
      <c r="G4285" s="46" t="str">
        <f>IF(F4285=1,COUNTIF($F$1:F4285,1),"")</f>
        <v/>
      </c>
      <c r="H4285" s="46">
        <f t="shared" si="203"/>
        <v>0</v>
      </c>
      <c r="I4285" s="46" t="b">
        <f t="shared" si="204"/>
        <v>0</v>
      </c>
      <c r="J4285" s="46" t="str">
        <f>IF(I4285=FALSE,"",B4285&amp;"@"&amp;COUNTIFS($B$2:B4285,B4285,$I$2:I4285,TRUE))</f>
        <v/>
      </c>
    </row>
    <row r="4286" spans="5:10">
      <c r="E4286" s="46" t="str">
        <f t="shared" si="202"/>
        <v/>
      </c>
      <c r="F4286" s="81" t="str">
        <f>IF(E4286="기사임",(COUNTIF($B$2:B4286,B4286)-COUNTIFS($B$2:B4285,B4286,$E$2:E4285,"")),"")</f>
        <v/>
      </c>
      <c r="G4286" s="46" t="str">
        <f>IF(F4286=1,COUNTIF($F$1:F4286,1),"")</f>
        <v/>
      </c>
      <c r="H4286" s="46">
        <f t="shared" si="203"/>
        <v>0</v>
      </c>
      <c r="I4286" s="46" t="b">
        <f t="shared" si="204"/>
        <v>0</v>
      </c>
      <c r="J4286" s="46" t="str">
        <f>IF(I4286=FALSE,"",B4286&amp;"@"&amp;COUNTIFS($B$2:B4286,B4286,$I$2:I4286,TRUE))</f>
        <v/>
      </c>
    </row>
    <row r="4287" spans="5:10">
      <c r="E4287" s="46" t="str">
        <f t="shared" si="202"/>
        <v/>
      </c>
      <c r="F4287" s="81" t="str">
        <f>IF(E4287="기사임",(COUNTIF($B$2:B4287,B4287)-COUNTIFS($B$2:B4286,B4287,$E$2:E4286,"")),"")</f>
        <v/>
      </c>
      <c r="G4287" s="46" t="str">
        <f>IF(F4287=1,COUNTIF($F$1:F4287,1),"")</f>
        <v/>
      </c>
      <c r="H4287" s="46">
        <f t="shared" si="203"/>
        <v>0</v>
      </c>
      <c r="I4287" s="46" t="b">
        <f t="shared" si="204"/>
        <v>0</v>
      </c>
      <c r="J4287" s="46" t="str">
        <f>IF(I4287=FALSE,"",B4287&amp;"@"&amp;COUNTIFS($B$2:B4287,B4287,$I$2:I4287,TRUE))</f>
        <v/>
      </c>
    </row>
    <row r="4288" spans="5:10">
      <c r="E4288" s="46" t="str">
        <f t="shared" si="202"/>
        <v/>
      </c>
      <c r="F4288" s="81" t="str">
        <f>IF(E4288="기사임",(COUNTIF($B$2:B4288,B4288)-COUNTIFS($B$2:B4287,B4288,$E$2:E4287,"")),"")</f>
        <v/>
      </c>
      <c r="G4288" s="46" t="str">
        <f>IF(F4288=1,COUNTIF($F$1:F4288,1),"")</f>
        <v/>
      </c>
      <c r="H4288" s="46">
        <f t="shared" si="203"/>
        <v>0</v>
      </c>
      <c r="I4288" s="46" t="b">
        <f t="shared" si="204"/>
        <v>0</v>
      </c>
      <c r="J4288" s="46" t="str">
        <f>IF(I4288=FALSE,"",B4288&amp;"@"&amp;COUNTIFS($B$2:B4288,B4288,$I$2:I4288,TRUE))</f>
        <v/>
      </c>
    </row>
    <row r="4289" spans="5:10">
      <c r="E4289" s="46" t="str">
        <f t="shared" si="202"/>
        <v/>
      </c>
      <c r="F4289" s="81" t="str">
        <f>IF(E4289="기사임",(COUNTIF($B$2:B4289,B4289)-COUNTIFS($B$2:B4288,B4289,$E$2:E4288,"")),"")</f>
        <v/>
      </c>
      <c r="G4289" s="46" t="str">
        <f>IF(F4289=1,COUNTIF($F$1:F4289,1),"")</f>
        <v/>
      </c>
      <c r="H4289" s="46">
        <f t="shared" si="203"/>
        <v>0</v>
      </c>
      <c r="I4289" s="46" t="b">
        <f t="shared" si="204"/>
        <v>0</v>
      </c>
      <c r="J4289" s="46" t="str">
        <f>IF(I4289=FALSE,"",B4289&amp;"@"&amp;COUNTIFS($B$2:B4289,B4289,$I$2:I4289,TRUE))</f>
        <v/>
      </c>
    </row>
    <row r="4290" spans="5:10">
      <c r="E4290" s="46" t="str">
        <f t="shared" ref="E4290:E4353" si="205">IF(AND(LEFT(A4290,17)="/global/archives/",ISNUMBER(_xlfn.NUMBERVALUE(MID(A4290,18,1))),ISERROR(FIND("ckattempt",A4290)),ISERROR(FIND("preview",A4290))),"기사임","")</f>
        <v/>
      </c>
      <c r="F4290" s="81" t="str">
        <f>IF(E4290="기사임",(COUNTIF($B$2:B4290,B4290)-COUNTIFS($B$2:B4289,B4290,$E$2:E4289,"")),"")</f>
        <v/>
      </c>
      <c r="G4290" s="46" t="str">
        <f>IF(F4290=1,COUNTIF($F$1:F4290,1),"")</f>
        <v/>
      </c>
      <c r="H4290" s="46">
        <f t="shared" ref="H4290:H4353" si="206">COUNTIF($L$2:$L$4,B4290)</f>
        <v>0</v>
      </c>
      <c r="I4290" s="46" t="b">
        <f t="shared" si="204"/>
        <v>0</v>
      </c>
      <c r="J4290" s="46" t="str">
        <f>IF(I4290=FALSE,"",B4290&amp;"@"&amp;COUNTIFS($B$2:B4290,B4290,$I$2:I4290,TRUE))</f>
        <v/>
      </c>
    </row>
    <row r="4291" spans="5:10">
      <c r="E4291" s="46" t="str">
        <f t="shared" si="205"/>
        <v/>
      </c>
      <c r="F4291" s="81" t="str">
        <f>IF(E4291="기사임",(COUNTIF($B$2:B4291,B4291)-COUNTIFS($B$2:B4290,B4291,$E$2:E4290,"")),"")</f>
        <v/>
      </c>
      <c r="G4291" s="46" t="str">
        <f>IF(F4291=1,COUNTIF($F$1:F4291,1),"")</f>
        <v/>
      </c>
      <c r="H4291" s="46">
        <f t="shared" si="206"/>
        <v>0</v>
      </c>
      <c r="I4291" s="46" t="b">
        <f t="shared" si="204"/>
        <v>0</v>
      </c>
      <c r="J4291" s="46" t="str">
        <f>IF(I4291=FALSE,"",B4291&amp;"@"&amp;COUNTIFS($B$2:B4291,B4291,$I$2:I4291,TRUE))</f>
        <v/>
      </c>
    </row>
    <row r="4292" spans="5:10">
      <c r="E4292" s="46" t="str">
        <f t="shared" si="205"/>
        <v/>
      </c>
      <c r="F4292" s="81" t="str">
        <f>IF(E4292="기사임",(COUNTIF($B$2:B4292,B4292)-COUNTIFS($B$2:B4291,B4292,$E$2:E4291,"")),"")</f>
        <v/>
      </c>
      <c r="G4292" s="46" t="str">
        <f>IF(F4292=1,COUNTIF($F$1:F4292,1),"")</f>
        <v/>
      </c>
      <c r="H4292" s="46">
        <f t="shared" si="206"/>
        <v>0</v>
      </c>
      <c r="I4292" s="46" t="b">
        <f t="shared" si="204"/>
        <v>0</v>
      </c>
      <c r="J4292" s="46" t="str">
        <f>IF(I4292=FALSE,"",B4292&amp;"@"&amp;COUNTIFS($B$2:B4292,B4292,$I$2:I4292,TRUE))</f>
        <v/>
      </c>
    </row>
    <row r="4293" spans="5:10">
      <c r="E4293" s="46" t="str">
        <f t="shared" si="205"/>
        <v/>
      </c>
      <c r="F4293" s="81" t="str">
        <f>IF(E4293="기사임",(COUNTIF($B$2:B4293,B4293)-COUNTIFS($B$2:B4292,B4293,$E$2:E4292,"")),"")</f>
        <v/>
      </c>
      <c r="G4293" s="46" t="str">
        <f>IF(F4293=1,COUNTIF($F$1:F4293,1),"")</f>
        <v/>
      </c>
      <c r="H4293" s="46">
        <f t="shared" si="206"/>
        <v>0</v>
      </c>
      <c r="I4293" s="46" t="b">
        <f t="shared" si="204"/>
        <v>0</v>
      </c>
      <c r="J4293" s="46" t="str">
        <f>IF(I4293=FALSE,"",B4293&amp;"@"&amp;COUNTIFS($B$2:B4293,B4293,$I$2:I4293,TRUE))</f>
        <v/>
      </c>
    </row>
    <row r="4294" spans="5:10">
      <c r="E4294" s="46" t="str">
        <f t="shared" si="205"/>
        <v/>
      </c>
      <c r="F4294" s="81" t="str">
        <f>IF(E4294="기사임",(COUNTIF($B$2:B4294,B4294)-COUNTIFS($B$2:B4293,B4294,$E$2:E4293,"")),"")</f>
        <v/>
      </c>
      <c r="G4294" s="46" t="str">
        <f>IF(F4294=1,COUNTIF($F$1:F4294,1),"")</f>
        <v/>
      </c>
      <c r="H4294" s="46">
        <f t="shared" si="206"/>
        <v>0</v>
      </c>
      <c r="I4294" s="46" t="b">
        <f t="shared" si="204"/>
        <v>0</v>
      </c>
      <c r="J4294" s="46" t="str">
        <f>IF(I4294=FALSE,"",B4294&amp;"@"&amp;COUNTIFS($B$2:B4294,B4294,$I$2:I4294,TRUE))</f>
        <v/>
      </c>
    </row>
    <row r="4295" spans="5:10">
      <c r="E4295" s="46" t="str">
        <f t="shared" si="205"/>
        <v/>
      </c>
      <c r="F4295" s="81" t="str">
        <f>IF(E4295="기사임",(COUNTIF($B$2:B4295,B4295)-COUNTIFS($B$2:B4294,B4295,$E$2:E4294,"")),"")</f>
        <v/>
      </c>
      <c r="G4295" s="46" t="str">
        <f>IF(F4295=1,COUNTIF($F$1:F4295,1),"")</f>
        <v/>
      </c>
      <c r="H4295" s="46">
        <f t="shared" si="206"/>
        <v>0</v>
      </c>
      <c r="I4295" s="46" t="b">
        <f t="shared" ref="I4295:I4358" si="207">AND(H4295=1,F4295&gt;=1,F4295&lt;&gt;"")</f>
        <v>0</v>
      </c>
      <c r="J4295" s="46" t="str">
        <f>IF(I4295=FALSE,"",B4295&amp;"@"&amp;COUNTIFS($B$2:B4295,B4295,$I$2:I4295,TRUE))</f>
        <v/>
      </c>
    </row>
    <row r="4296" spans="5:10">
      <c r="E4296" s="46" t="str">
        <f t="shared" si="205"/>
        <v/>
      </c>
      <c r="F4296" s="81" t="str">
        <f>IF(E4296="기사임",(COUNTIF($B$2:B4296,B4296)-COUNTIFS($B$2:B4295,B4296,$E$2:E4295,"")),"")</f>
        <v/>
      </c>
      <c r="G4296" s="46" t="str">
        <f>IF(F4296=1,COUNTIF($F$1:F4296,1),"")</f>
        <v/>
      </c>
      <c r="H4296" s="46">
        <f t="shared" si="206"/>
        <v>0</v>
      </c>
      <c r="I4296" s="46" t="b">
        <f t="shared" si="207"/>
        <v>0</v>
      </c>
      <c r="J4296" s="46" t="str">
        <f>IF(I4296=FALSE,"",B4296&amp;"@"&amp;COUNTIFS($B$2:B4296,B4296,$I$2:I4296,TRUE))</f>
        <v/>
      </c>
    </row>
    <row r="4297" spans="5:10">
      <c r="E4297" s="46" t="str">
        <f t="shared" si="205"/>
        <v/>
      </c>
      <c r="F4297" s="81" t="str">
        <f>IF(E4297="기사임",(COUNTIF($B$2:B4297,B4297)-COUNTIFS($B$2:B4296,B4297,$E$2:E4296,"")),"")</f>
        <v/>
      </c>
      <c r="G4297" s="46" t="str">
        <f>IF(F4297=1,COUNTIF($F$1:F4297,1),"")</f>
        <v/>
      </c>
      <c r="H4297" s="46">
        <f t="shared" si="206"/>
        <v>0</v>
      </c>
      <c r="I4297" s="46" t="b">
        <f t="shared" si="207"/>
        <v>0</v>
      </c>
      <c r="J4297" s="46" t="str">
        <f>IF(I4297=FALSE,"",B4297&amp;"@"&amp;COUNTIFS($B$2:B4297,B4297,$I$2:I4297,TRUE))</f>
        <v/>
      </c>
    </row>
    <row r="4298" spans="5:10">
      <c r="E4298" s="46" t="str">
        <f t="shared" si="205"/>
        <v/>
      </c>
      <c r="F4298" s="81" t="str">
        <f>IF(E4298="기사임",(COUNTIF($B$2:B4298,B4298)-COUNTIFS($B$2:B4297,B4298,$E$2:E4297,"")),"")</f>
        <v/>
      </c>
      <c r="G4298" s="46" t="str">
        <f>IF(F4298=1,COUNTIF($F$1:F4298,1),"")</f>
        <v/>
      </c>
      <c r="H4298" s="46">
        <f t="shared" si="206"/>
        <v>0</v>
      </c>
      <c r="I4298" s="46" t="b">
        <f t="shared" si="207"/>
        <v>0</v>
      </c>
      <c r="J4298" s="46" t="str">
        <f>IF(I4298=FALSE,"",B4298&amp;"@"&amp;COUNTIFS($B$2:B4298,B4298,$I$2:I4298,TRUE))</f>
        <v/>
      </c>
    </row>
    <row r="4299" spans="5:10">
      <c r="E4299" s="46" t="str">
        <f t="shared" si="205"/>
        <v/>
      </c>
      <c r="F4299" s="81" t="str">
        <f>IF(E4299="기사임",(COUNTIF($B$2:B4299,B4299)-COUNTIFS($B$2:B4298,B4299,$E$2:E4298,"")),"")</f>
        <v/>
      </c>
      <c r="G4299" s="46" t="str">
        <f>IF(F4299=1,COUNTIF($F$1:F4299,1),"")</f>
        <v/>
      </c>
      <c r="H4299" s="46">
        <f t="shared" si="206"/>
        <v>0</v>
      </c>
      <c r="I4299" s="46" t="b">
        <f t="shared" si="207"/>
        <v>0</v>
      </c>
      <c r="J4299" s="46" t="str">
        <f>IF(I4299=FALSE,"",B4299&amp;"@"&amp;COUNTIFS($B$2:B4299,B4299,$I$2:I4299,TRUE))</f>
        <v/>
      </c>
    </row>
    <row r="4300" spans="5:10">
      <c r="E4300" s="46" t="str">
        <f t="shared" si="205"/>
        <v/>
      </c>
      <c r="F4300" s="81" t="str">
        <f>IF(E4300="기사임",(COUNTIF($B$2:B4300,B4300)-COUNTIFS($B$2:B4299,B4300,$E$2:E4299,"")),"")</f>
        <v/>
      </c>
      <c r="G4300" s="46" t="str">
        <f>IF(F4300=1,COUNTIF($F$1:F4300,1),"")</f>
        <v/>
      </c>
      <c r="H4300" s="46">
        <f t="shared" si="206"/>
        <v>0</v>
      </c>
      <c r="I4300" s="46" t="b">
        <f t="shared" si="207"/>
        <v>0</v>
      </c>
      <c r="J4300" s="46" t="str">
        <f>IF(I4300=FALSE,"",B4300&amp;"@"&amp;COUNTIFS($B$2:B4300,B4300,$I$2:I4300,TRUE))</f>
        <v/>
      </c>
    </row>
    <row r="4301" spans="5:10">
      <c r="E4301" s="46" t="str">
        <f t="shared" si="205"/>
        <v/>
      </c>
      <c r="F4301" s="81" t="str">
        <f>IF(E4301="기사임",(COUNTIF($B$2:B4301,B4301)-COUNTIFS($B$2:B4300,B4301,$E$2:E4300,"")),"")</f>
        <v/>
      </c>
      <c r="G4301" s="46" t="str">
        <f>IF(F4301=1,COUNTIF($F$1:F4301,1),"")</f>
        <v/>
      </c>
      <c r="H4301" s="46">
        <f t="shared" si="206"/>
        <v>0</v>
      </c>
      <c r="I4301" s="46" t="b">
        <f t="shared" si="207"/>
        <v>0</v>
      </c>
      <c r="J4301" s="46" t="str">
        <f>IF(I4301=FALSE,"",B4301&amp;"@"&amp;COUNTIFS($B$2:B4301,B4301,$I$2:I4301,TRUE))</f>
        <v/>
      </c>
    </row>
    <row r="4302" spans="5:10">
      <c r="E4302" s="46" t="str">
        <f t="shared" si="205"/>
        <v/>
      </c>
      <c r="F4302" s="81" t="str">
        <f>IF(E4302="기사임",(COUNTIF($B$2:B4302,B4302)-COUNTIFS($B$2:B4301,B4302,$E$2:E4301,"")),"")</f>
        <v/>
      </c>
      <c r="G4302" s="46" t="str">
        <f>IF(F4302=1,COUNTIF($F$1:F4302,1),"")</f>
        <v/>
      </c>
      <c r="H4302" s="46">
        <f t="shared" si="206"/>
        <v>0</v>
      </c>
      <c r="I4302" s="46" t="b">
        <f t="shared" si="207"/>
        <v>0</v>
      </c>
      <c r="J4302" s="46" t="str">
        <f>IF(I4302=FALSE,"",B4302&amp;"@"&amp;COUNTIFS($B$2:B4302,B4302,$I$2:I4302,TRUE))</f>
        <v/>
      </c>
    </row>
    <row r="4303" spans="5:10">
      <c r="E4303" s="46" t="str">
        <f t="shared" si="205"/>
        <v/>
      </c>
      <c r="F4303" s="81" t="str">
        <f>IF(E4303="기사임",(COUNTIF($B$2:B4303,B4303)-COUNTIFS($B$2:B4302,B4303,$E$2:E4302,"")),"")</f>
        <v/>
      </c>
      <c r="G4303" s="46" t="str">
        <f>IF(F4303=1,COUNTIF($F$1:F4303,1),"")</f>
        <v/>
      </c>
      <c r="H4303" s="46">
        <f t="shared" si="206"/>
        <v>0</v>
      </c>
      <c r="I4303" s="46" t="b">
        <f t="shared" si="207"/>
        <v>0</v>
      </c>
      <c r="J4303" s="46" t="str">
        <f>IF(I4303=FALSE,"",B4303&amp;"@"&amp;COUNTIFS($B$2:B4303,B4303,$I$2:I4303,TRUE))</f>
        <v/>
      </c>
    </row>
    <row r="4304" spans="5:10">
      <c r="E4304" s="46" t="str">
        <f t="shared" si="205"/>
        <v/>
      </c>
      <c r="F4304" s="81" t="str">
        <f>IF(E4304="기사임",(COUNTIF($B$2:B4304,B4304)-COUNTIFS($B$2:B4303,B4304,$E$2:E4303,"")),"")</f>
        <v/>
      </c>
      <c r="G4304" s="46" t="str">
        <f>IF(F4304=1,COUNTIF($F$1:F4304,1),"")</f>
        <v/>
      </c>
      <c r="H4304" s="46">
        <f t="shared" si="206"/>
        <v>0</v>
      </c>
      <c r="I4304" s="46" t="b">
        <f t="shared" si="207"/>
        <v>0</v>
      </c>
      <c r="J4304" s="46" t="str">
        <f>IF(I4304=FALSE,"",B4304&amp;"@"&amp;COUNTIFS($B$2:B4304,B4304,$I$2:I4304,TRUE))</f>
        <v/>
      </c>
    </row>
    <row r="4305" spans="5:10">
      <c r="E4305" s="46" t="str">
        <f t="shared" si="205"/>
        <v/>
      </c>
      <c r="F4305" s="81" t="str">
        <f>IF(E4305="기사임",(COUNTIF($B$2:B4305,B4305)-COUNTIFS($B$2:B4304,B4305,$E$2:E4304,"")),"")</f>
        <v/>
      </c>
      <c r="G4305" s="46" t="str">
        <f>IF(F4305=1,COUNTIF($F$1:F4305,1),"")</f>
        <v/>
      </c>
      <c r="H4305" s="46">
        <f t="shared" si="206"/>
        <v>0</v>
      </c>
      <c r="I4305" s="46" t="b">
        <f t="shared" si="207"/>
        <v>0</v>
      </c>
      <c r="J4305" s="46" t="str">
        <f>IF(I4305=FALSE,"",B4305&amp;"@"&amp;COUNTIFS($B$2:B4305,B4305,$I$2:I4305,TRUE))</f>
        <v/>
      </c>
    </row>
    <row r="4306" spans="5:10">
      <c r="E4306" s="46" t="str">
        <f t="shared" si="205"/>
        <v/>
      </c>
      <c r="F4306" s="81" t="str">
        <f>IF(E4306="기사임",(COUNTIF($B$2:B4306,B4306)-COUNTIFS($B$2:B4305,B4306,$E$2:E4305,"")),"")</f>
        <v/>
      </c>
      <c r="G4306" s="46" t="str">
        <f>IF(F4306=1,COUNTIF($F$1:F4306,1),"")</f>
        <v/>
      </c>
      <c r="H4306" s="46">
        <f t="shared" si="206"/>
        <v>0</v>
      </c>
      <c r="I4306" s="46" t="b">
        <f t="shared" si="207"/>
        <v>0</v>
      </c>
      <c r="J4306" s="46" t="str">
        <f>IF(I4306=FALSE,"",B4306&amp;"@"&amp;COUNTIFS($B$2:B4306,B4306,$I$2:I4306,TRUE))</f>
        <v/>
      </c>
    </row>
    <row r="4307" spans="5:10">
      <c r="E4307" s="46" t="str">
        <f t="shared" si="205"/>
        <v/>
      </c>
      <c r="F4307" s="81" t="str">
        <f>IF(E4307="기사임",(COUNTIF($B$2:B4307,B4307)-COUNTIFS($B$2:B4306,B4307,$E$2:E4306,"")),"")</f>
        <v/>
      </c>
      <c r="G4307" s="46" t="str">
        <f>IF(F4307=1,COUNTIF($F$1:F4307,1),"")</f>
        <v/>
      </c>
      <c r="H4307" s="46">
        <f t="shared" si="206"/>
        <v>0</v>
      </c>
      <c r="I4307" s="46" t="b">
        <f t="shared" si="207"/>
        <v>0</v>
      </c>
      <c r="J4307" s="46" t="str">
        <f>IF(I4307=FALSE,"",B4307&amp;"@"&amp;COUNTIFS($B$2:B4307,B4307,$I$2:I4307,TRUE))</f>
        <v/>
      </c>
    </row>
    <row r="4308" spans="5:10">
      <c r="E4308" s="46" t="str">
        <f t="shared" si="205"/>
        <v/>
      </c>
      <c r="F4308" s="81" t="str">
        <f>IF(E4308="기사임",(COUNTIF($B$2:B4308,B4308)-COUNTIFS($B$2:B4307,B4308,$E$2:E4307,"")),"")</f>
        <v/>
      </c>
      <c r="G4308" s="46" t="str">
        <f>IF(F4308=1,COUNTIF($F$1:F4308,1),"")</f>
        <v/>
      </c>
      <c r="H4308" s="46">
        <f t="shared" si="206"/>
        <v>0</v>
      </c>
      <c r="I4308" s="46" t="b">
        <f t="shared" si="207"/>
        <v>0</v>
      </c>
      <c r="J4308" s="46" t="str">
        <f>IF(I4308=FALSE,"",B4308&amp;"@"&amp;COUNTIFS($B$2:B4308,B4308,$I$2:I4308,TRUE))</f>
        <v/>
      </c>
    </row>
    <row r="4309" spans="5:10">
      <c r="E4309" s="46" t="str">
        <f t="shared" si="205"/>
        <v/>
      </c>
      <c r="F4309" s="81" t="str">
        <f>IF(E4309="기사임",(COUNTIF($B$2:B4309,B4309)-COUNTIFS($B$2:B4308,B4309,$E$2:E4308,"")),"")</f>
        <v/>
      </c>
      <c r="G4309" s="46" t="str">
        <f>IF(F4309=1,COUNTIF($F$1:F4309,1),"")</f>
        <v/>
      </c>
      <c r="H4309" s="46">
        <f t="shared" si="206"/>
        <v>0</v>
      </c>
      <c r="I4309" s="46" t="b">
        <f t="shared" si="207"/>
        <v>0</v>
      </c>
      <c r="J4309" s="46" t="str">
        <f>IF(I4309=FALSE,"",B4309&amp;"@"&amp;COUNTIFS($B$2:B4309,B4309,$I$2:I4309,TRUE))</f>
        <v/>
      </c>
    </row>
    <row r="4310" spans="5:10">
      <c r="E4310" s="46" t="str">
        <f t="shared" si="205"/>
        <v/>
      </c>
      <c r="F4310" s="81" t="str">
        <f>IF(E4310="기사임",(COUNTIF($B$2:B4310,B4310)-COUNTIFS($B$2:B4309,B4310,$E$2:E4309,"")),"")</f>
        <v/>
      </c>
      <c r="G4310" s="46" t="str">
        <f>IF(F4310=1,COUNTIF($F$1:F4310,1),"")</f>
        <v/>
      </c>
      <c r="H4310" s="46">
        <f t="shared" si="206"/>
        <v>0</v>
      </c>
      <c r="I4310" s="46" t="b">
        <f t="shared" si="207"/>
        <v>0</v>
      </c>
      <c r="J4310" s="46" t="str">
        <f>IF(I4310=FALSE,"",B4310&amp;"@"&amp;COUNTIFS($B$2:B4310,B4310,$I$2:I4310,TRUE))</f>
        <v/>
      </c>
    </row>
    <row r="4311" spans="5:10">
      <c r="E4311" s="46" t="str">
        <f t="shared" si="205"/>
        <v/>
      </c>
      <c r="F4311" s="81" t="str">
        <f>IF(E4311="기사임",(COUNTIF($B$2:B4311,B4311)-COUNTIFS($B$2:B4310,B4311,$E$2:E4310,"")),"")</f>
        <v/>
      </c>
      <c r="G4311" s="46" t="str">
        <f>IF(F4311=1,COUNTIF($F$1:F4311,1),"")</f>
        <v/>
      </c>
      <c r="H4311" s="46">
        <f t="shared" si="206"/>
        <v>0</v>
      </c>
      <c r="I4311" s="46" t="b">
        <f t="shared" si="207"/>
        <v>0</v>
      </c>
      <c r="J4311" s="46" t="str">
        <f>IF(I4311=FALSE,"",B4311&amp;"@"&amp;COUNTIFS($B$2:B4311,B4311,$I$2:I4311,TRUE))</f>
        <v/>
      </c>
    </row>
    <row r="4312" spans="5:10">
      <c r="E4312" s="46" t="str">
        <f t="shared" si="205"/>
        <v/>
      </c>
      <c r="F4312" s="81" t="str">
        <f>IF(E4312="기사임",(COUNTIF($B$2:B4312,B4312)-COUNTIFS($B$2:B4311,B4312,$E$2:E4311,"")),"")</f>
        <v/>
      </c>
      <c r="G4312" s="46" t="str">
        <f>IF(F4312=1,COUNTIF($F$1:F4312,1),"")</f>
        <v/>
      </c>
      <c r="H4312" s="46">
        <f t="shared" si="206"/>
        <v>0</v>
      </c>
      <c r="I4312" s="46" t="b">
        <f t="shared" si="207"/>
        <v>0</v>
      </c>
      <c r="J4312" s="46" t="str">
        <f>IF(I4312=FALSE,"",B4312&amp;"@"&amp;COUNTIFS($B$2:B4312,B4312,$I$2:I4312,TRUE))</f>
        <v/>
      </c>
    </row>
    <row r="4313" spans="5:10">
      <c r="E4313" s="46" t="str">
        <f t="shared" si="205"/>
        <v/>
      </c>
      <c r="F4313" s="81" t="str">
        <f>IF(E4313="기사임",(COUNTIF($B$2:B4313,B4313)-COUNTIFS($B$2:B4312,B4313,$E$2:E4312,"")),"")</f>
        <v/>
      </c>
      <c r="G4313" s="46" t="str">
        <f>IF(F4313=1,COUNTIF($F$1:F4313,1),"")</f>
        <v/>
      </c>
      <c r="H4313" s="46">
        <f t="shared" si="206"/>
        <v>0</v>
      </c>
      <c r="I4313" s="46" t="b">
        <f t="shared" si="207"/>
        <v>0</v>
      </c>
      <c r="J4313" s="46" t="str">
        <f>IF(I4313=FALSE,"",B4313&amp;"@"&amp;COUNTIFS($B$2:B4313,B4313,$I$2:I4313,TRUE))</f>
        <v/>
      </c>
    </row>
    <row r="4314" spans="5:10">
      <c r="E4314" s="46" t="str">
        <f t="shared" si="205"/>
        <v/>
      </c>
      <c r="F4314" s="81" t="str">
        <f>IF(E4314="기사임",(COUNTIF($B$2:B4314,B4314)-COUNTIFS($B$2:B4313,B4314,$E$2:E4313,"")),"")</f>
        <v/>
      </c>
      <c r="G4314" s="46" t="str">
        <f>IF(F4314=1,COUNTIF($F$1:F4314,1),"")</f>
        <v/>
      </c>
      <c r="H4314" s="46">
        <f t="shared" si="206"/>
        <v>0</v>
      </c>
      <c r="I4314" s="46" t="b">
        <f t="shared" si="207"/>
        <v>0</v>
      </c>
      <c r="J4314" s="46" t="str">
        <f>IF(I4314=FALSE,"",B4314&amp;"@"&amp;COUNTIFS($B$2:B4314,B4314,$I$2:I4314,TRUE))</f>
        <v/>
      </c>
    </row>
    <row r="4315" spans="5:10">
      <c r="E4315" s="46" t="str">
        <f t="shared" si="205"/>
        <v/>
      </c>
      <c r="F4315" s="81" t="str">
        <f>IF(E4315="기사임",(COUNTIF($B$2:B4315,B4315)-COUNTIFS($B$2:B4314,B4315,$E$2:E4314,"")),"")</f>
        <v/>
      </c>
      <c r="G4315" s="46" t="str">
        <f>IF(F4315=1,COUNTIF($F$1:F4315,1),"")</f>
        <v/>
      </c>
      <c r="H4315" s="46">
        <f t="shared" si="206"/>
        <v>0</v>
      </c>
      <c r="I4315" s="46" t="b">
        <f t="shared" si="207"/>
        <v>0</v>
      </c>
      <c r="J4315" s="46" t="str">
        <f>IF(I4315=FALSE,"",B4315&amp;"@"&amp;COUNTIFS($B$2:B4315,B4315,$I$2:I4315,TRUE))</f>
        <v/>
      </c>
    </row>
    <row r="4316" spans="5:10">
      <c r="E4316" s="46" t="str">
        <f t="shared" si="205"/>
        <v/>
      </c>
      <c r="F4316" s="81" t="str">
        <f>IF(E4316="기사임",(COUNTIF($B$2:B4316,B4316)-COUNTIFS($B$2:B4315,B4316,$E$2:E4315,"")),"")</f>
        <v/>
      </c>
      <c r="G4316" s="46" t="str">
        <f>IF(F4316=1,COUNTIF($F$1:F4316,1),"")</f>
        <v/>
      </c>
      <c r="H4316" s="46">
        <f t="shared" si="206"/>
        <v>0</v>
      </c>
      <c r="I4316" s="46" t="b">
        <f t="shared" si="207"/>
        <v>0</v>
      </c>
      <c r="J4316" s="46" t="str">
        <f>IF(I4316=FALSE,"",B4316&amp;"@"&amp;COUNTIFS($B$2:B4316,B4316,$I$2:I4316,TRUE))</f>
        <v/>
      </c>
    </row>
    <row r="4317" spans="5:10">
      <c r="E4317" s="46" t="str">
        <f t="shared" si="205"/>
        <v/>
      </c>
      <c r="F4317" s="81" t="str">
        <f>IF(E4317="기사임",(COUNTIF($B$2:B4317,B4317)-COUNTIFS($B$2:B4316,B4317,$E$2:E4316,"")),"")</f>
        <v/>
      </c>
      <c r="G4317" s="46" t="str">
        <f>IF(F4317=1,COUNTIF($F$1:F4317,1),"")</f>
        <v/>
      </c>
      <c r="H4317" s="46">
        <f t="shared" si="206"/>
        <v>0</v>
      </c>
      <c r="I4317" s="46" t="b">
        <f t="shared" si="207"/>
        <v>0</v>
      </c>
      <c r="J4317" s="46" t="str">
        <f>IF(I4317=FALSE,"",B4317&amp;"@"&amp;COUNTIFS($B$2:B4317,B4317,$I$2:I4317,TRUE))</f>
        <v/>
      </c>
    </row>
    <row r="4318" spans="5:10">
      <c r="E4318" s="46" t="str">
        <f t="shared" si="205"/>
        <v/>
      </c>
      <c r="F4318" s="81" t="str">
        <f>IF(E4318="기사임",(COUNTIF($B$2:B4318,B4318)-COUNTIFS($B$2:B4317,B4318,$E$2:E4317,"")),"")</f>
        <v/>
      </c>
      <c r="G4318" s="46" t="str">
        <f>IF(F4318=1,COUNTIF($F$1:F4318,1),"")</f>
        <v/>
      </c>
      <c r="H4318" s="46">
        <f t="shared" si="206"/>
        <v>0</v>
      </c>
      <c r="I4318" s="46" t="b">
        <f t="shared" si="207"/>
        <v>0</v>
      </c>
      <c r="J4318" s="46" t="str">
        <f>IF(I4318=FALSE,"",B4318&amp;"@"&amp;COUNTIFS($B$2:B4318,B4318,$I$2:I4318,TRUE))</f>
        <v/>
      </c>
    </row>
    <row r="4319" spans="5:10">
      <c r="E4319" s="46" t="str">
        <f t="shared" si="205"/>
        <v/>
      </c>
      <c r="F4319" s="81" t="str">
        <f>IF(E4319="기사임",(COUNTIF($B$2:B4319,B4319)-COUNTIFS($B$2:B4318,B4319,$E$2:E4318,"")),"")</f>
        <v/>
      </c>
      <c r="G4319" s="46" t="str">
        <f>IF(F4319=1,COUNTIF($F$1:F4319,1),"")</f>
        <v/>
      </c>
      <c r="H4319" s="46">
        <f t="shared" si="206"/>
        <v>0</v>
      </c>
      <c r="I4319" s="46" t="b">
        <f t="shared" si="207"/>
        <v>0</v>
      </c>
      <c r="J4319" s="46" t="str">
        <f>IF(I4319=FALSE,"",B4319&amp;"@"&amp;COUNTIFS($B$2:B4319,B4319,$I$2:I4319,TRUE))</f>
        <v/>
      </c>
    </row>
    <row r="4320" spans="5:10">
      <c r="E4320" s="46" t="str">
        <f t="shared" si="205"/>
        <v/>
      </c>
      <c r="F4320" s="81" t="str">
        <f>IF(E4320="기사임",(COUNTIF($B$2:B4320,B4320)-COUNTIFS($B$2:B4319,B4320,$E$2:E4319,"")),"")</f>
        <v/>
      </c>
      <c r="G4320" s="46" t="str">
        <f>IF(F4320=1,COUNTIF($F$1:F4320,1),"")</f>
        <v/>
      </c>
      <c r="H4320" s="46">
        <f t="shared" si="206"/>
        <v>0</v>
      </c>
      <c r="I4320" s="46" t="b">
        <f t="shared" si="207"/>
        <v>0</v>
      </c>
      <c r="J4320" s="46" t="str">
        <f>IF(I4320=FALSE,"",B4320&amp;"@"&amp;COUNTIFS($B$2:B4320,B4320,$I$2:I4320,TRUE))</f>
        <v/>
      </c>
    </row>
    <row r="4321" spans="5:10">
      <c r="E4321" s="46" t="str">
        <f t="shared" si="205"/>
        <v/>
      </c>
      <c r="F4321" s="81" t="str">
        <f>IF(E4321="기사임",(COUNTIF($B$2:B4321,B4321)-COUNTIFS($B$2:B4320,B4321,$E$2:E4320,"")),"")</f>
        <v/>
      </c>
      <c r="G4321" s="46" t="str">
        <f>IF(F4321=1,COUNTIF($F$1:F4321,1),"")</f>
        <v/>
      </c>
      <c r="H4321" s="46">
        <f t="shared" si="206"/>
        <v>0</v>
      </c>
      <c r="I4321" s="46" t="b">
        <f t="shared" si="207"/>
        <v>0</v>
      </c>
      <c r="J4321" s="46" t="str">
        <f>IF(I4321=FALSE,"",B4321&amp;"@"&amp;COUNTIFS($B$2:B4321,B4321,$I$2:I4321,TRUE))</f>
        <v/>
      </c>
    </row>
    <row r="4322" spans="5:10">
      <c r="E4322" s="46" t="str">
        <f t="shared" si="205"/>
        <v/>
      </c>
      <c r="F4322" s="81" t="str">
        <f>IF(E4322="기사임",(COUNTIF($B$2:B4322,B4322)-COUNTIFS($B$2:B4321,B4322,$E$2:E4321,"")),"")</f>
        <v/>
      </c>
      <c r="G4322" s="46" t="str">
        <f>IF(F4322=1,COUNTIF($F$1:F4322,1),"")</f>
        <v/>
      </c>
      <c r="H4322" s="46">
        <f t="shared" si="206"/>
        <v>0</v>
      </c>
      <c r="I4322" s="46" t="b">
        <f t="shared" si="207"/>
        <v>0</v>
      </c>
      <c r="J4322" s="46" t="str">
        <f>IF(I4322=FALSE,"",B4322&amp;"@"&amp;COUNTIFS($B$2:B4322,B4322,$I$2:I4322,TRUE))</f>
        <v/>
      </c>
    </row>
    <row r="4323" spans="5:10">
      <c r="E4323" s="46" t="str">
        <f t="shared" si="205"/>
        <v/>
      </c>
      <c r="F4323" s="81" t="str">
        <f>IF(E4323="기사임",(COUNTIF($B$2:B4323,B4323)-COUNTIFS($B$2:B4322,B4323,$E$2:E4322,"")),"")</f>
        <v/>
      </c>
      <c r="G4323" s="46" t="str">
        <f>IF(F4323=1,COUNTIF($F$1:F4323,1),"")</f>
        <v/>
      </c>
      <c r="H4323" s="46">
        <f t="shared" si="206"/>
        <v>0</v>
      </c>
      <c r="I4323" s="46" t="b">
        <f t="shared" si="207"/>
        <v>0</v>
      </c>
      <c r="J4323" s="46" t="str">
        <f>IF(I4323=FALSE,"",B4323&amp;"@"&amp;COUNTIFS($B$2:B4323,B4323,$I$2:I4323,TRUE))</f>
        <v/>
      </c>
    </row>
    <row r="4324" spans="5:10">
      <c r="E4324" s="46" t="str">
        <f t="shared" si="205"/>
        <v/>
      </c>
      <c r="F4324" s="81" t="str">
        <f>IF(E4324="기사임",(COUNTIF($B$2:B4324,B4324)-COUNTIFS($B$2:B4323,B4324,$E$2:E4323,"")),"")</f>
        <v/>
      </c>
      <c r="G4324" s="46" t="str">
        <f>IF(F4324=1,COUNTIF($F$1:F4324,1),"")</f>
        <v/>
      </c>
      <c r="H4324" s="46">
        <f t="shared" si="206"/>
        <v>0</v>
      </c>
      <c r="I4324" s="46" t="b">
        <f t="shared" si="207"/>
        <v>0</v>
      </c>
      <c r="J4324" s="46" t="str">
        <f>IF(I4324=FALSE,"",B4324&amp;"@"&amp;COUNTIFS($B$2:B4324,B4324,$I$2:I4324,TRUE))</f>
        <v/>
      </c>
    </row>
    <row r="4325" spans="5:10">
      <c r="E4325" s="46" t="str">
        <f t="shared" si="205"/>
        <v/>
      </c>
      <c r="F4325" s="81" t="str">
        <f>IF(E4325="기사임",(COUNTIF($B$2:B4325,B4325)-COUNTIFS($B$2:B4324,B4325,$E$2:E4324,"")),"")</f>
        <v/>
      </c>
      <c r="G4325" s="46" t="str">
        <f>IF(F4325=1,COUNTIF($F$1:F4325,1),"")</f>
        <v/>
      </c>
      <c r="H4325" s="46">
        <f t="shared" si="206"/>
        <v>0</v>
      </c>
      <c r="I4325" s="46" t="b">
        <f t="shared" si="207"/>
        <v>0</v>
      </c>
      <c r="J4325" s="46" t="str">
        <f>IF(I4325=FALSE,"",B4325&amp;"@"&amp;COUNTIFS($B$2:B4325,B4325,$I$2:I4325,TRUE))</f>
        <v/>
      </c>
    </row>
    <row r="4326" spans="5:10">
      <c r="E4326" s="46" t="str">
        <f t="shared" si="205"/>
        <v/>
      </c>
      <c r="F4326" s="81" t="str">
        <f>IF(E4326="기사임",(COUNTIF($B$2:B4326,B4326)-COUNTIFS($B$2:B4325,B4326,$E$2:E4325,"")),"")</f>
        <v/>
      </c>
      <c r="G4326" s="46" t="str">
        <f>IF(F4326=1,COUNTIF($F$1:F4326,1),"")</f>
        <v/>
      </c>
      <c r="H4326" s="46">
        <f t="shared" si="206"/>
        <v>0</v>
      </c>
      <c r="I4326" s="46" t="b">
        <f t="shared" si="207"/>
        <v>0</v>
      </c>
      <c r="J4326" s="46" t="str">
        <f>IF(I4326=FALSE,"",B4326&amp;"@"&amp;COUNTIFS($B$2:B4326,B4326,$I$2:I4326,TRUE))</f>
        <v/>
      </c>
    </row>
    <row r="4327" spans="5:10">
      <c r="E4327" s="46" t="str">
        <f t="shared" si="205"/>
        <v/>
      </c>
      <c r="F4327" s="81" t="str">
        <f>IF(E4327="기사임",(COUNTIF($B$2:B4327,B4327)-COUNTIFS($B$2:B4326,B4327,$E$2:E4326,"")),"")</f>
        <v/>
      </c>
      <c r="G4327" s="46" t="str">
        <f>IF(F4327=1,COUNTIF($F$1:F4327,1),"")</f>
        <v/>
      </c>
      <c r="H4327" s="46">
        <f t="shared" si="206"/>
        <v>0</v>
      </c>
      <c r="I4327" s="46" t="b">
        <f t="shared" si="207"/>
        <v>0</v>
      </c>
      <c r="J4327" s="46" t="str">
        <f>IF(I4327=FALSE,"",B4327&amp;"@"&amp;COUNTIFS($B$2:B4327,B4327,$I$2:I4327,TRUE))</f>
        <v/>
      </c>
    </row>
    <row r="4328" spans="5:10">
      <c r="E4328" s="46" t="str">
        <f t="shared" si="205"/>
        <v/>
      </c>
      <c r="F4328" s="81" t="str">
        <f>IF(E4328="기사임",(COUNTIF($B$2:B4328,B4328)-COUNTIFS($B$2:B4327,B4328,$E$2:E4327,"")),"")</f>
        <v/>
      </c>
      <c r="G4328" s="46" t="str">
        <f>IF(F4328=1,COUNTIF($F$1:F4328,1),"")</f>
        <v/>
      </c>
      <c r="H4328" s="46">
        <f t="shared" si="206"/>
        <v>0</v>
      </c>
      <c r="I4328" s="46" t="b">
        <f t="shared" si="207"/>
        <v>0</v>
      </c>
      <c r="J4328" s="46" t="str">
        <f>IF(I4328=FALSE,"",B4328&amp;"@"&amp;COUNTIFS($B$2:B4328,B4328,$I$2:I4328,TRUE))</f>
        <v/>
      </c>
    </row>
    <row r="4329" spans="5:10">
      <c r="E4329" s="46" t="str">
        <f t="shared" si="205"/>
        <v/>
      </c>
      <c r="F4329" s="81" t="str">
        <f>IF(E4329="기사임",(COUNTIF($B$2:B4329,B4329)-COUNTIFS($B$2:B4328,B4329,$E$2:E4328,"")),"")</f>
        <v/>
      </c>
      <c r="G4329" s="46" t="str">
        <f>IF(F4329=1,COUNTIF($F$1:F4329,1),"")</f>
        <v/>
      </c>
      <c r="H4329" s="46">
        <f t="shared" si="206"/>
        <v>0</v>
      </c>
      <c r="I4329" s="46" t="b">
        <f t="shared" si="207"/>
        <v>0</v>
      </c>
      <c r="J4329" s="46" t="str">
        <f>IF(I4329=FALSE,"",B4329&amp;"@"&amp;COUNTIFS($B$2:B4329,B4329,$I$2:I4329,TRUE))</f>
        <v/>
      </c>
    </row>
    <row r="4330" spans="5:10">
      <c r="E4330" s="46" t="str">
        <f t="shared" si="205"/>
        <v/>
      </c>
      <c r="F4330" s="81" t="str">
        <f>IF(E4330="기사임",(COUNTIF($B$2:B4330,B4330)-COUNTIFS($B$2:B4329,B4330,$E$2:E4329,"")),"")</f>
        <v/>
      </c>
      <c r="G4330" s="46" t="str">
        <f>IF(F4330=1,COUNTIF($F$1:F4330,1),"")</f>
        <v/>
      </c>
      <c r="H4330" s="46">
        <f t="shared" si="206"/>
        <v>0</v>
      </c>
      <c r="I4330" s="46" t="b">
        <f t="shared" si="207"/>
        <v>0</v>
      </c>
      <c r="J4330" s="46" t="str">
        <f>IF(I4330=FALSE,"",B4330&amp;"@"&amp;COUNTIFS($B$2:B4330,B4330,$I$2:I4330,TRUE))</f>
        <v/>
      </c>
    </row>
    <row r="4331" spans="5:10">
      <c r="E4331" s="46" t="str">
        <f t="shared" si="205"/>
        <v/>
      </c>
      <c r="F4331" s="81" t="str">
        <f>IF(E4331="기사임",(COUNTIF($B$2:B4331,B4331)-COUNTIFS($B$2:B4330,B4331,$E$2:E4330,"")),"")</f>
        <v/>
      </c>
      <c r="G4331" s="46" t="str">
        <f>IF(F4331=1,COUNTIF($F$1:F4331,1),"")</f>
        <v/>
      </c>
      <c r="H4331" s="46">
        <f t="shared" si="206"/>
        <v>0</v>
      </c>
      <c r="I4331" s="46" t="b">
        <f t="shared" si="207"/>
        <v>0</v>
      </c>
      <c r="J4331" s="46" t="str">
        <f>IF(I4331=FALSE,"",B4331&amp;"@"&amp;COUNTIFS($B$2:B4331,B4331,$I$2:I4331,TRUE))</f>
        <v/>
      </c>
    </row>
    <row r="4332" spans="5:10">
      <c r="E4332" s="46" t="str">
        <f t="shared" si="205"/>
        <v/>
      </c>
      <c r="F4332" s="81" t="str">
        <f>IF(E4332="기사임",(COUNTIF($B$2:B4332,B4332)-COUNTIFS($B$2:B4331,B4332,$E$2:E4331,"")),"")</f>
        <v/>
      </c>
      <c r="G4332" s="46" t="str">
        <f>IF(F4332=1,COUNTIF($F$1:F4332,1),"")</f>
        <v/>
      </c>
      <c r="H4332" s="46">
        <f t="shared" si="206"/>
        <v>0</v>
      </c>
      <c r="I4332" s="46" t="b">
        <f t="shared" si="207"/>
        <v>0</v>
      </c>
      <c r="J4332" s="46" t="str">
        <f>IF(I4332=FALSE,"",B4332&amp;"@"&amp;COUNTIFS($B$2:B4332,B4332,$I$2:I4332,TRUE))</f>
        <v/>
      </c>
    </row>
    <row r="4333" spans="5:10">
      <c r="E4333" s="46" t="str">
        <f t="shared" si="205"/>
        <v/>
      </c>
      <c r="F4333" s="81" t="str">
        <f>IF(E4333="기사임",(COUNTIF($B$2:B4333,B4333)-COUNTIFS($B$2:B4332,B4333,$E$2:E4332,"")),"")</f>
        <v/>
      </c>
      <c r="G4333" s="46" t="str">
        <f>IF(F4333=1,COUNTIF($F$1:F4333,1),"")</f>
        <v/>
      </c>
      <c r="H4333" s="46">
        <f t="shared" si="206"/>
        <v>0</v>
      </c>
      <c r="I4333" s="46" t="b">
        <f t="shared" si="207"/>
        <v>0</v>
      </c>
      <c r="J4333" s="46" t="str">
        <f>IF(I4333=FALSE,"",B4333&amp;"@"&amp;COUNTIFS($B$2:B4333,B4333,$I$2:I4333,TRUE))</f>
        <v/>
      </c>
    </row>
    <row r="4334" spans="5:10">
      <c r="E4334" s="46" t="str">
        <f t="shared" si="205"/>
        <v/>
      </c>
      <c r="F4334" s="81" t="str">
        <f>IF(E4334="기사임",(COUNTIF($B$2:B4334,B4334)-COUNTIFS($B$2:B4333,B4334,$E$2:E4333,"")),"")</f>
        <v/>
      </c>
      <c r="G4334" s="46" t="str">
        <f>IF(F4334=1,COUNTIF($F$1:F4334,1),"")</f>
        <v/>
      </c>
      <c r="H4334" s="46">
        <f t="shared" si="206"/>
        <v>0</v>
      </c>
      <c r="I4334" s="46" t="b">
        <f t="shared" si="207"/>
        <v>0</v>
      </c>
      <c r="J4334" s="46" t="str">
        <f>IF(I4334=FALSE,"",B4334&amp;"@"&amp;COUNTIFS($B$2:B4334,B4334,$I$2:I4334,TRUE))</f>
        <v/>
      </c>
    </row>
    <row r="4335" spans="5:10">
      <c r="E4335" s="46" t="str">
        <f t="shared" si="205"/>
        <v/>
      </c>
      <c r="F4335" s="81" t="str">
        <f>IF(E4335="기사임",(COUNTIF($B$2:B4335,B4335)-COUNTIFS($B$2:B4334,B4335,$E$2:E4334,"")),"")</f>
        <v/>
      </c>
      <c r="G4335" s="46" t="str">
        <f>IF(F4335=1,COUNTIF($F$1:F4335,1),"")</f>
        <v/>
      </c>
      <c r="H4335" s="46">
        <f t="shared" si="206"/>
        <v>0</v>
      </c>
      <c r="I4335" s="46" t="b">
        <f t="shared" si="207"/>
        <v>0</v>
      </c>
      <c r="J4335" s="46" t="str">
        <f>IF(I4335=FALSE,"",B4335&amp;"@"&amp;COUNTIFS($B$2:B4335,B4335,$I$2:I4335,TRUE))</f>
        <v/>
      </c>
    </row>
    <row r="4336" spans="5:10">
      <c r="E4336" s="46" t="str">
        <f t="shared" si="205"/>
        <v/>
      </c>
      <c r="F4336" s="81" t="str">
        <f>IF(E4336="기사임",(COUNTIF($B$2:B4336,B4336)-COUNTIFS($B$2:B4335,B4336,$E$2:E4335,"")),"")</f>
        <v/>
      </c>
      <c r="G4336" s="46" t="str">
        <f>IF(F4336=1,COUNTIF($F$1:F4336,1),"")</f>
        <v/>
      </c>
      <c r="H4336" s="46">
        <f t="shared" si="206"/>
        <v>0</v>
      </c>
      <c r="I4336" s="46" t="b">
        <f t="shared" si="207"/>
        <v>0</v>
      </c>
      <c r="J4336" s="46" t="str">
        <f>IF(I4336=FALSE,"",B4336&amp;"@"&amp;COUNTIFS($B$2:B4336,B4336,$I$2:I4336,TRUE))</f>
        <v/>
      </c>
    </row>
    <row r="4337" spans="5:10">
      <c r="E4337" s="46" t="str">
        <f t="shared" si="205"/>
        <v/>
      </c>
      <c r="F4337" s="81" t="str">
        <f>IF(E4337="기사임",(COUNTIF($B$2:B4337,B4337)-COUNTIFS($B$2:B4336,B4337,$E$2:E4336,"")),"")</f>
        <v/>
      </c>
      <c r="G4337" s="46" t="str">
        <f>IF(F4337=1,COUNTIF($F$1:F4337,1),"")</f>
        <v/>
      </c>
      <c r="H4337" s="46">
        <f t="shared" si="206"/>
        <v>0</v>
      </c>
      <c r="I4337" s="46" t="b">
        <f t="shared" si="207"/>
        <v>0</v>
      </c>
      <c r="J4337" s="46" t="str">
        <f>IF(I4337=FALSE,"",B4337&amp;"@"&amp;COUNTIFS($B$2:B4337,B4337,$I$2:I4337,TRUE))</f>
        <v/>
      </c>
    </row>
    <row r="4338" spans="5:10">
      <c r="E4338" s="46" t="str">
        <f t="shared" si="205"/>
        <v/>
      </c>
      <c r="F4338" s="81" t="str">
        <f>IF(E4338="기사임",(COUNTIF($B$2:B4338,B4338)-COUNTIFS($B$2:B4337,B4338,$E$2:E4337,"")),"")</f>
        <v/>
      </c>
      <c r="G4338" s="46" t="str">
        <f>IF(F4338=1,COUNTIF($F$1:F4338,1),"")</f>
        <v/>
      </c>
      <c r="H4338" s="46">
        <f t="shared" si="206"/>
        <v>0</v>
      </c>
      <c r="I4338" s="46" t="b">
        <f t="shared" si="207"/>
        <v>0</v>
      </c>
      <c r="J4338" s="46" t="str">
        <f>IF(I4338=FALSE,"",B4338&amp;"@"&amp;COUNTIFS($B$2:B4338,B4338,$I$2:I4338,TRUE))</f>
        <v/>
      </c>
    </row>
    <row r="4339" spans="5:10">
      <c r="E4339" s="46" t="str">
        <f t="shared" si="205"/>
        <v/>
      </c>
      <c r="F4339" s="81" t="str">
        <f>IF(E4339="기사임",(COUNTIF($B$2:B4339,B4339)-COUNTIFS($B$2:B4338,B4339,$E$2:E4338,"")),"")</f>
        <v/>
      </c>
      <c r="G4339" s="46" t="str">
        <f>IF(F4339=1,COUNTIF($F$1:F4339,1),"")</f>
        <v/>
      </c>
      <c r="H4339" s="46">
        <f t="shared" si="206"/>
        <v>0</v>
      </c>
      <c r="I4339" s="46" t="b">
        <f t="shared" si="207"/>
        <v>0</v>
      </c>
      <c r="J4339" s="46" t="str">
        <f>IF(I4339=FALSE,"",B4339&amp;"@"&amp;COUNTIFS($B$2:B4339,B4339,$I$2:I4339,TRUE))</f>
        <v/>
      </c>
    </row>
    <row r="4340" spans="5:10">
      <c r="E4340" s="46" t="str">
        <f t="shared" si="205"/>
        <v/>
      </c>
      <c r="F4340" s="81" t="str">
        <f>IF(E4340="기사임",(COUNTIF($B$2:B4340,B4340)-COUNTIFS($B$2:B4339,B4340,$E$2:E4339,"")),"")</f>
        <v/>
      </c>
      <c r="G4340" s="46" t="str">
        <f>IF(F4340=1,COUNTIF($F$1:F4340,1),"")</f>
        <v/>
      </c>
      <c r="H4340" s="46">
        <f t="shared" si="206"/>
        <v>0</v>
      </c>
      <c r="I4340" s="46" t="b">
        <f t="shared" si="207"/>
        <v>0</v>
      </c>
      <c r="J4340" s="46" t="str">
        <f>IF(I4340=FALSE,"",B4340&amp;"@"&amp;COUNTIFS($B$2:B4340,B4340,$I$2:I4340,TRUE))</f>
        <v/>
      </c>
    </row>
    <row r="4341" spans="5:10">
      <c r="E4341" s="46" t="str">
        <f t="shared" si="205"/>
        <v/>
      </c>
      <c r="F4341" s="81" t="str">
        <f>IF(E4341="기사임",(COUNTIF($B$2:B4341,B4341)-COUNTIFS($B$2:B4340,B4341,$E$2:E4340,"")),"")</f>
        <v/>
      </c>
      <c r="G4341" s="46" t="str">
        <f>IF(F4341=1,COUNTIF($F$1:F4341,1),"")</f>
        <v/>
      </c>
      <c r="H4341" s="46">
        <f t="shared" si="206"/>
        <v>0</v>
      </c>
      <c r="I4341" s="46" t="b">
        <f t="shared" si="207"/>
        <v>0</v>
      </c>
      <c r="J4341" s="46" t="str">
        <f>IF(I4341=FALSE,"",B4341&amp;"@"&amp;COUNTIFS($B$2:B4341,B4341,$I$2:I4341,TRUE))</f>
        <v/>
      </c>
    </row>
    <row r="4342" spans="5:10">
      <c r="E4342" s="46" t="str">
        <f t="shared" si="205"/>
        <v/>
      </c>
      <c r="F4342" s="81" t="str">
        <f>IF(E4342="기사임",(COUNTIF($B$2:B4342,B4342)-COUNTIFS($B$2:B4341,B4342,$E$2:E4341,"")),"")</f>
        <v/>
      </c>
      <c r="G4342" s="46" t="str">
        <f>IF(F4342=1,COUNTIF($F$1:F4342,1),"")</f>
        <v/>
      </c>
      <c r="H4342" s="46">
        <f t="shared" si="206"/>
        <v>0</v>
      </c>
      <c r="I4342" s="46" t="b">
        <f t="shared" si="207"/>
        <v>0</v>
      </c>
      <c r="J4342" s="46" t="str">
        <f>IF(I4342=FALSE,"",B4342&amp;"@"&amp;COUNTIFS($B$2:B4342,B4342,$I$2:I4342,TRUE))</f>
        <v/>
      </c>
    </row>
    <row r="4343" spans="5:10">
      <c r="E4343" s="46" t="str">
        <f t="shared" si="205"/>
        <v/>
      </c>
      <c r="F4343" s="81" t="str">
        <f>IF(E4343="기사임",(COUNTIF($B$2:B4343,B4343)-COUNTIFS($B$2:B4342,B4343,$E$2:E4342,"")),"")</f>
        <v/>
      </c>
      <c r="G4343" s="46" t="str">
        <f>IF(F4343=1,COUNTIF($F$1:F4343,1),"")</f>
        <v/>
      </c>
      <c r="H4343" s="46">
        <f t="shared" si="206"/>
        <v>0</v>
      </c>
      <c r="I4343" s="46" t="b">
        <f t="shared" si="207"/>
        <v>0</v>
      </c>
      <c r="J4343" s="46" t="str">
        <f>IF(I4343=FALSE,"",B4343&amp;"@"&amp;COUNTIFS($B$2:B4343,B4343,$I$2:I4343,TRUE))</f>
        <v/>
      </c>
    </row>
    <row r="4344" spans="5:10">
      <c r="E4344" s="46" t="str">
        <f t="shared" si="205"/>
        <v/>
      </c>
      <c r="F4344" s="81" t="str">
        <f>IF(E4344="기사임",(COUNTIF($B$2:B4344,B4344)-COUNTIFS($B$2:B4343,B4344,$E$2:E4343,"")),"")</f>
        <v/>
      </c>
      <c r="G4344" s="46" t="str">
        <f>IF(F4344=1,COUNTIF($F$1:F4344,1),"")</f>
        <v/>
      </c>
      <c r="H4344" s="46">
        <f t="shared" si="206"/>
        <v>0</v>
      </c>
      <c r="I4344" s="46" t="b">
        <f t="shared" si="207"/>
        <v>0</v>
      </c>
      <c r="J4344" s="46" t="str">
        <f>IF(I4344=FALSE,"",B4344&amp;"@"&amp;COUNTIFS($B$2:B4344,B4344,$I$2:I4344,TRUE))</f>
        <v/>
      </c>
    </row>
    <row r="4345" spans="5:10">
      <c r="E4345" s="46" t="str">
        <f t="shared" si="205"/>
        <v/>
      </c>
      <c r="F4345" s="81" t="str">
        <f>IF(E4345="기사임",(COUNTIF($B$2:B4345,B4345)-COUNTIFS($B$2:B4344,B4345,$E$2:E4344,"")),"")</f>
        <v/>
      </c>
      <c r="G4345" s="46" t="str">
        <f>IF(F4345=1,COUNTIF($F$1:F4345,1),"")</f>
        <v/>
      </c>
      <c r="H4345" s="46">
        <f t="shared" si="206"/>
        <v>0</v>
      </c>
      <c r="I4345" s="46" t="b">
        <f t="shared" si="207"/>
        <v>0</v>
      </c>
      <c r="J4345" s="46" t="str">
        <f>IF(I4345=FALSE,"",B4345&amp;"@"&amp;COUNTIFS($B$2:B4345,B4345,$I$2:I4345,TRUE))</f>
        <v/>
      </c>
    </row>
    <row r="4346" spans="5:10">
      <c r="E4346" s="46" t="str">
        <f t="shared" si="205"/>
        <v/>
      </c>
      <c r="F4346" s="81" t="str">
        <f>IF(E4346="기사임",(COUNTIF($B$2:B4346,B4346)-COUNTIFS($B$2:B4345,B4346,$E$2:E4345,"")),"")</f>
        <v/>
      </c>
      <c r="G4346" s="46" t="str">
        <f>IF(F4346=1,COUNTIF($F$1:F4346,1),"")</f>
        <v/>
      </c>
      <c r="H4346" s="46">
        <f t="shared" si="206"/>
        <v>0</v>
      </c>
      <c r="I4346" s="46" t="b">
        <f t="shared" si="207"/>
        <v>0</v>
      </c>
      <c r="J4346" s="46" t="str">
        <f>IF(I4346=FALSE,"",B4346&amp;"@"&amp;COUNTIFS($B$2:B4346,B4346,$I$2:I4346,TRUE))</f>
        <v/>
      </c>
    </row>
    <row r="4347" spans="5:10">
      <c r="E4347" s="46" t="str">
        <f t="shared" si="205"/>
        <v/>
      </c>
      <c r="F4347" s="81" t="str">
        <f>IF(E4347="기사임",(COUNTIF($B$2:B4347,B4347)-COUNTIFS($B$2:B4346,B4347,$E$2:E4346,"")),"")</f>
        <v/>
      </c>
      <c r="G4347" s="46" t="str">
        <f>IF(F4347=1,COUNTIF($F$1:F4347,1),"")</f>
        <v/>
      </c>
      <c r="H4347" s="46">
        <f t="shared" si="206"/>
        <v>0</v>
      </c>
      <c r="I4347" s="46" t="b">
        <f t="shared" si="207"/>
        <v>0</v>
      </c>
      <c r="J4347" s="46" t="str">
        <f>IF(I4347=FALSE,"",B4347&amp;"@"&amp;COUNTIFS($B$2:B4347,B4347,$I$2:I4347,TRUE))</f>
        <v/>
      </c>
    </row>
    <row r="4348" spans="5:10">
      <c r="E4348" s="46" t="str">
        <f t="shared" si="205"/>
        <v/>
      </c>
      <c r="F4348" s="81" t="str">
        <f>IF(E4348="기사임",(COUNTIF($B$2:B4348,B4348)-COUNTIFS($B$2:B4347,B4348,$E$2:E4347,"")),"")</f>
        <v/>
      </c>
      <c r="G4348" s="46" t="str">
        <f>IF(F4348=1,COUNTIF($F$1:F4348,1),"")</f>
        <v/>
      </c>
      <c r="H4348" s="46">
        <f t="shared" si="206"/>
        <v>0</v>
      </c>
      <c r="I4348" s="46" t="b">
        <f t="shared" si="207"/>
        <v>0</v>
      </c>
      <c r="J4348" s="46" t="str">
        <f>IF(I4348=FALSE,"",B4348&amp;"@"&amp;COUNTIFS($B$2:B4348,B4348,$I$2:I4348,TRUE))</f>
        <v/>
      </c>
    </row>
    <row r="4349" spans="5:10">
      <c r="E4349" s="46" t="str">
        <f t="shared" si="205"/>
        <v/>
      </c>
      <c r="F4349" s="81" t="str">
        <f>IF(E4349="기사임",(COUNTIF($B$2:B4349,B4349)-COUNTIFS($B$2:B4348,B4349,$E$2:E4348,"")),"")</f>
        <v/>
      </c>
      <c r="G4349" s="46" t="str">
        <f>IF(F4349=1,COUNTIF($F$1:F4349,1),"")</f>
        <v/>
      </c>
      <c r="H4349" s="46">
        <f t="shared" si="206"/>
        <v>0</v>
      </c>
      <c r="I4349" s="46" t="b">
        <f t="shared" si="207"/>
        <v>0</v>
      </c>
      <c r="J4349" s="46" t="str">
        <f>IF(I4349=FALSE,"",B4349&amp;"@"&amp;COUNTIFS($B$2:B4349,B4349,$I$2:I4349,TRUE))</f>
        <v/>
      </c>
    </row>
    <row r="4350" spans="5:10">
      <c r="E4350" s="46" t="str">
        <f t="shared" si="205"/>
        <v/>
      </c>
      <c r="F4350" s="81" t="str">
        <f>IF(E4350="기사임",(COUNTIF($B$2:B4350,B4350)-COUNTIFS($B$2:B4349,B4350,$E$2:E4349,"")),"")</f>
        <v/>
      </c>
      <c r="G4350" s="46" t="str">
        <f>IF(F4350=1,COUNTIF($F$1:F4350,1),"")</f>
        <v/>
      </c>
      <c r="H4350" s="46">
        <f t="shared" si="206"/>
        <v>0</v>
      </c>
      <c r="I4350" s="46" t="b">
        <f t="shared" si="207"/>
        <v>0</v>
      </c>
      <c r="J4350" s="46" t="str">
        <f>IF(I4350=FALSE,"",B4350&amp;"@"&amp;COUNTIFS($B$2:B4350,B4350,$I$2:I4350,TRUE))</f>
        <v/>
      </c>
    </row>
    <row r="4351" spans="5:10">
      <c r="E4351" s="46" t="str">
        <f t="shared" si="205"/>
        <v/>
      </c>
      <c r="F4351" s="81" t="str">
        <f>IF(E4351="기사임",(COUNTIF($B$2:B4351,B4351)-COUNTIFS($B$2:B4350,B4351,$E$2:E4350,"")),"")</f>
        <v/>
      </c>
      <c r="G4351" s="46" t="str">
        <f>IF(F4351=1,COUNTIF($F$1:F4351,1),"")</f>
        <v/>
      </c>
      <c r="H4351" s="46">
        <f t="shared" si="206"/>
        <v>0</v>
      </c>
      <c r="I4351" s="46" t="b">
        <f t="shared" si="207"/>
        <v>0</v>
      </c>
      <c r="J4351" s="46" t="str">
        <f>IF(I4351=FALSE,"",B4351&amp;"@"&amp;COUNTIFS($B$2:B4351,B4351,$I$2:I4351,TRUE))</f>
        <v/>
      </c>
    </row>
    <row r="4352" spans="5:10">
      <c r="E4352" s="46" t="str">
        <f t="shared" si="205"/>
        <v/>
      </c>
      <c r="F4352" s="81" t="str">
        <f>IF(E4352="기사임",(COUNTIF($B$2:B4352,B4352)-COUNTIFS($B$2:B4351,B4352,$E$2:E4351,"")),"")</f>
        <v/>
      </c>
      <c r="G4352" s="46" t="str">
        <f>IF(F4352=1,COUNTIF($F$1:F4352,1),"")</f>
        <v/>
      </c>
      <c r="H4352" s="46">
        <f t="shared" si="206"/>
        <v>0</v>
      </c>
      <c r="I4352" s="46" t="b">
        <f t="shared" si="207"/>
        <v>0</v>
      </c>
      <c r="J4352" s="46" t="str">
        <f>IF(I4352=FALSE,"",B4352&amp;"@"&amp;COUNTIFS($B$2:B4352,B4352,$I$2:I4352,TRUE))</f>
        <v/>
      </c>
    </row>
    <row r="4353" spans="5:10">
      <c r="E4353" s="46" t="str">
        <f t="shared" si="205"/>
        <v/>
      </c>
      <c r="F4353" s="81" t="str">
        <f>IF(E4353="기사임",(COUNTIF($B$2:B4353,B4353)-COUNTIFS($B$2:B4352,B4353,$E$2:E4352,"")),"")</f>
        <v/>
      </c>
      <c r="G4353" s="46" t="str">
        <f>IF(F4353=1,COUNTIF($F$1:F4353,1),"")</f>
        <v/>
      </c>
      <c r="H4353" s="46">
        <f t="shared" si="206"/>
        <v>0</v>
      </c>
      <c r="I4353" s="46" t="b">
        <f t="shared" si="207"/>
        <v>0</v>
      </c>
      <c r="J4353" s="46" t="str">
        <f>IF(I4353=FALSE,"",B4353&amp;"@"&amp;COUNTIFS($B$2:B4353,B4353,$I$2:I4353,TRUE))</f>
        <v/>
      </c>
    </row>
    <row r="4354" spans="5:10">
      <c r="E4354" s="46" t="str">
        <f t="shared" ref="E4354:E4417" si="208">IF(AND(LEFT(A4354,17)="/global/archives/",ISNUMBER(_xlfn.NUMBERVALUE(MID(A4354,18,1))),ISERROR(FIND("ckattempt",A4354)),ISERROR(FIND("preview",A4354))),"기사임","")</f>
        <v/>
      </c>
      <c r="F4354" s="81" t="str">
        <f>IF(E4354="기사임",(COUNTIF($B$2:B4354,B4354)-COUNTIFS($B$2:B4353,B4354,$E$2:E4353,"")),"")</f>
        <v/>
      </c>
      <c r="G4354" s="46" t="str">
        <f>IF(F4354=1,COUNTIF($F$1:F4354,1),"")</f>
        <v/>
      </c>
      <c r="H4354" s="46">
        <f t="shared" ref="H4354:H4417" si="209">COUNTIF($L$2:$L$4,B4354)</f>
        <v>0</v>
      </c>
      <c r="I4354" s="46" t="b">
        <f t="shared" si="207"/>
        <v>0</v>
      </c>
      <c r="J4354" s="46" t="str">
        <f>IF(I4354=FALSE,"",B4354&amp;"@"&amp;COUNTIFS($B$2:B4354,B4354,$I$2:I4354,TRUE))</f>
        <v/>
      </c>
    </row>
    <row r="4355" spans="5:10">
      <c r="E4355" s="46" t="str">
        <f t="shared" si="208"/>
        <v/>
      </c>
      <c r="F4355" s="81" t="str">
        <f>IF(E4355="기사임",(COUNTIF($B$2:B4355,B4355)-COUNTIFS($B$2:B4354,B4355,$E$2:E4354,"")),"")</f>
        <v/>
      </c>
      <c r="G4355" s="46" t="str">
        <f>IF(F4355=1,COUNTIF($F$1:F4355,1),"")</f>
        <v/>
      </c>
      <c r="H4355" s="46">
        <f t="shared" si="209"/>
        <v>0</v>
      </c>
      <c r="I4355" s="46" t="b">
        <f t="shared" si="207"/>
        <v>0</v>
      </c>
      <c r="J4355" s="46" t="str">
        <f>IF(I4355=FALSE,"",B4355&amp;"@"&amp;COUNTIFS($B$2:B4355,B4355,$I$2:I4355,TRUE))</f>
        <v/>
      </c>
    </row>
    <row r="4356" spans="5:10">
      <c r="E4356" s="46" t="str">
        <f t="shared" si="208"/>
        <v/>
      </c>
      <c r="F4356" s="81" t="str">
        <f>IF(E4356="기사임",(COUNTIF($B$2:B4356,B4356)-COUNTIFS($B$2:B4355,B4356,$E$2:E4355,"")),"")</f>
        <v/>
      </c>
      <c r="G4356" s="46" t="str">
        <f>IF(F4356=1,COUNTIF($F$1:F4356,1),"")</f>
        <v/>
      </c>
      <c r="H4356" s="46">
        <f t="shared" si="209"/>
        <v>0</v>
      </c>
      <c r="I4356" s="46" t="b">
        <f t="shared" si="207"/>
        <v>0</v>
      </c>
      <c r="J4356" s="46" t="str">
        <f>IF(I4356=FALSE,"",B4356&amp;"@"&amp;COUNTIFS($B$2:B4356,B4356,$I$2:I4356,TRUE))</f>
        <v/>
      </c>
    </row>
    <row r="4357" spans="5:10">
      <c r="E4357" s="46" t="str">
        <f t="shared" si="208"/>
        <v/>
      </c>
      <c r="F4357" s="81" t="str">
        <f>IF(E4357="기사임",(COUNTIF($B$2:B4357,B4357)-COUNTIFS($B$2:B4356,B4357,$E$2:E4356,"")),"")</f>
        <v/>
      </c>
      <c r="G4357" s="46" t="str">
        <f>IF(F4357=1,COUNTIF($F$1:F4357,1),"")</f>
        <v/>
      </c>
      <c r="H4357" s="46">
        <f t="shared" si="209"/>
        <v>0</v>
      </c>
      <c r="I4357" s="46" t="b">
        <f t="shared" si="207"/>
        <v>0</v>
      </c>
      <c r="J4357" s="46" t="str">
        <f>IF(I4357=FALSE,"",B4357&amp;"@"&amp;COUNTIFS($B$2:B4357,B4357,$I$2:I4357,TRUE))</f>
        <v/>
      </c>
    </row>
    <row r="4358" spans="5:10">
      <c r="E4358" s="46" t="str">
        <f t="shared" si="208"/>
        <v/>
      </c>
      <c r="F4358" s="81" t="str">
        <f>IF(E4358="기사임",(COUNTIF($B$2:B4358,B4358)-COUNTIFS($B$2:B4357,B4358,$E$2:E4357,"")),"")</f>
        <v/>
      </c>
      <c r="G4358" s="46" t="str">
        <f>IF(F4358=1,COUNTIF($F$1:F4358,1),"")</f>
        <v/>
      </c>
      <c r="H4358" s="46">
        <f t="shared" si="209"/>
        <v>0</v>
      </c>
      <c r="I4358" s="46" t="b">
        <f t="shared" si="207"/>
        <v>0</v>
      </c>
      <c r="J4358" s="46" t="str">
        <f>IF(I4358=FALSE,"",B4358&amp;"@"&amp;COUNTIFS($B$2:B4358,B4358,$I$2:I4358,TRUE))</f>
        <v/>
      </c>
    </row>
    <row r="4359" spans="5:10">
      <c r="E4359" s="46" t="str">
        <f t="shared" si="208"/>
        <v/>
      </c>
      <c r="F4359" s="81" t="str">
        <f>IF(E4359="기사임",(COUNTIF($B$2:B4359,B4359)-COUNTIFS($B$2:B4358,B4359,$E$2:E4358,"")),"")</f>
        <v/>
      </c>
      <c r="G4359" s="46" t="str">
        <f>IF(F4359=1,COUNTIF($F$1:F4359,1),"")</f>
        <v/>
      </c>
      <c r="H4359" s="46">
        <f t="shared" si="209"/>
        <v>0</v>
      </c>
      <c r="I4359" s="46" t="b">
        <f t="shared" ref="I4359:I4422" si="210">AND(H4359=1,F4359&gt;=1,F4359&lt;&gt;"")</f>
        <v>0</v>
      </c>
      <c r="J4359" s="46" t="str">
        <f>IF(I4359=FALSE,"",B4359&amp;"@"&amp;COUNTIFS($B$2:B4359,B4359,$I$2:I4359,TRUE))</f>
        <v/>
      </c>
    </row>
    <row r="4360" spans="5:10">
      <c r="E4360" s="46" t="str">
        <f t="shared" si="208"/>
        <v/>
      </c>
      <c r="F4360" s="81" t="str">
        <f>IF(E4360="기사임",(COUNTIF($B$2:B4360,B4360)-COUNTIFS($B$2:B4359,B4360,$E$2:E4359,"")),"")</f>
        <v/>
      </c>
      <c r="G4360" s="46" t="str">
        <f>IF(F4360=1,COUNTIF($F$1:F4360,1),"")</f>
        <v/>
      </c>
      <c r="H4360" s="46">
        <f t="shared" si="209"/>
        <v>0</v>
      </c>
      <c r="I4360" s="46" t="b">
        <f t="shared" si="210"/>
        <v>0</v>
      </c>
      <c r="J4360" s="46" t="str">
        <f>IF(I4360=FALSE,"",B4360&amp;"@"&amp;COUNTIFS($B$2:B4360,B4360,$I$2:I4360,TRUE))</f>
        <v/>
      </c>
    </row>
    <row r="4361" spans="5:10">
      <c r="E4361" s="46" t="str">
        <f t="shared" si="208"/>
        <v/>
      </c>
      <c r="F4361" s="81" t="str">
        <f>IF(E4361="기사임",(COUNTIF($B$2:B4361,B4361)-COUNTIFS($B$2:B4360,B4361,$E$2:E4360,"")),"")</f>
        <v/>
      </c>
      <c r="G4361" s="46" t="str">
        <f>IF(F4361=1,COUNTIF($F$1:F4361,1),"")</f>
        <v/>
      </c>
      <c r="H4361" s="46">
        <f t="shared" si="209"/>
        <v>0</v>
      </c>
      <c r="I4361" s="46" t="b">
        <f t="shared" si="210"/>
        <v>0</v>
      </c>
      <c r="J4361" s="46" t="str">
        <f>IF(I4361=FALSE,"",B4361&amp;"@"&amp;COUNTIFS($B$2:B4361,B4361,$I$2:I4361,TRUE))</f>
        <v/>
      </c>
    </row>
    <row r="4362" spans="5:10">
      <c r="E4362" s="46" t="str">
        <f t="shared" si="208"/>
        <v/>
      </c>
      <c r="F4362" s="81" t="str">
        <f>IF(E4362="기사임",(COUNTIF($B$2:B4362,B4362)-COUNTIFS($B$2:B4361,B4362,$E$2:E4361,"")),"")</f>
        <v/>
      </c>
      <c r="G4362" s="46" t="str">
        <f>IF(F4362=1,COUNTIF($F$1:F4362,1),"")</f>
        <v/>
      </c>
      <c r="H4362" s="46">
        <f t="shared" si="209"/>
        <v>0</v>
      </c>
      <c r="I4362" s="46" t="b">
        <f t="shared" si="210"/>
        <v>0</v>
      </c>
      <c r="J4362" s="46" t="str">
        <f>IF(I4362=FALSE,"",B4362&amp;"@"&amp;COUNTIFS($B$2:B4362,B4362,$I$2:I4362,TRUE))</f>
        <v/>
      </c>
    </row>
    <row r="4363" spans="5:10">
      <c r="E4363" s="46" t="str">
        <f t="shared" si="208"/>
        <v/>
      </c>
      <c r="F4363" s="81" t="str">
        <f>IF(E4363="기사임",(COUNTIF($B$2:B4363,B4363)-COUNTIFS($B$2:B4362,B4363,$E$2:E4362,"")),"")</f>
        <v/>
      </c>
      <c r="G4363" s="46" t="str">
        <f>IF(F4363=1,COUNTIF($F$1:F4363,1),"")</f>
        <v/>
      </c>
      <c r="H4363" s="46">
        <f t="shared" si="209"/>
        <v>0</v>
      </c>
      <c r="I4363" s="46" t="b">
        <f t="shared" si="210"/>
        <v>0</v>
      </c>
      <c r="J4363" s="46" t="str">
        <f>IF(I4363=FALSE,"",B4363&amp;"@"&amp;COUNTIFS($B$2:B4363,B4363,$I$2:I4363,TRUE))</f>
        <v/>
      </c>
    </row>
    <row r="4364" spans="5:10">
      <c r="E4364" s="46" t="str">
        <f t="shared" si="208"/>
        <v/>
      </c>
      <c r="F4364" s="81" t="str">
        <f>IF(E4364="기사임",(COUNTIF($B$2:B4364,B4364)-COUNTIFS($B$2:B4363,B4364,$E$2:E4363,"")),"")</f>
        <v/>
      </c>
      <c r="G4364" s="46" t="str">
        <f>IF(F4364=1,COUNTIF($F$1:F4364,1),"")</f>
        <v/>
      </c>
      <c r="H4364" s="46">
        <f t="shared" si="209"/>
        <v>0</v>
      </c>
      <c r="I4364" s="46" t="b">
        <f t="shared" si="210"/>
        <v>0</v>
      </c>
      <c r="J4364" s="46" t="str">
        <f>IF(I4364=FALSE,"",B4364&amp;"@"&amp;COUNTIFS($B$2:B4364,B4364,$I$2:I4364,TRUE))</f>
        <v/>
      </c>
    </row>
    <row r="4365" spans="5:10">
      <c r="E4365" s="46" t="str">
        <f t="shared" si="208"/>
        <v/>
      </c>
      <c r="F4365" s="81" t="str">
        <f>IF(E4365="기사임",(COUNTIF($B$2:B4365,B4365)-COUNTIFS($B$2:B4364,B4365,$E$2:E4364,"")),"")</f>
        <v/>
      </c>
      <c r="G4365" s="46" t="str">
        <f>IF(F4365=1,COUNTIF($F$1:F4365,1),"")</f>
        <v/>
      </c>
      <c r="H4365" s="46">
        <f t="shared" si="209"/>
        <v>0</v>
      </c>
      <c r="I4365" s="46" t="b">
        <f t="shared" si="210"/>
        <v>0</v>
      </c>
      <c r="J4365" s="46" t="str">
        <f>IF(I4365=FALSE,"",B4365&amp;"@"&amp;COUNTIFS($B$2:B4365,B4365,$I$2:I4365,TRUE))</f>
        <v/>
      </c>
    </row>
    <row r="4366" spans="5:10">
      <c r="E4366" s="46" t="str">
        <f t="shared" si="208"/>
        <v/>
      </c>
      <c r="F4366" s="81" t="str">
        <f>IF(E4366="기사임",(COUNTIF($B$2:B4366,B4366)-COUNTIFS($B$2:B4365,B4366,$E$2:E4365,"")),"")</f>
        <v/>
      </c>
      <c r="G4366" s="46" t="str">
        <f>IF(F4366=1,COUNTIF($F$1:F4366,1),"")</f>
        <v/>
      </c>
      <c r="H4366" s="46">
        <f t="shared" si="209"/>
        <v>0</v>
      </c>
      <c r="I4366" s="46" t="b">
        <f t="shared" si="210"/>
        <v>0</v>
      </c>
      <c r="J4366" s="46" t="str">
        <f>IF(I4366=FALSE,"",B4366&amp;"@"&amp;COUNTIFS($B$2:B4366,B4366,$I$2:I4366,TRUE))</f>
        <v/>
      </c>
    </row>
    <row r="4367" spans="5:10">
      <c r="E4367" s="46" t="str">
        <f t="shared" si="208"/>
        <v/>
      </c>
      <c r="F4367" s="81" t="str">
        <f>IF(E4367="기사임",(COUNTIF($B$2:B4367,B4367)-COUNTIFS($B$2:B4366,B4367,$E$2:E4366,"")),"")</f>
        <v/>
      </c>
      <c r="G4367" s="46" t="str">
        <f>IF(F4367=1,COUNTIF($F$1:F4367,1),"")</f>
        <v/>
      </c>
      <c r="H4367" s="46">
        <f t="shared" si="209"/>
        <v>0</v>
      </c>
      <c r="I4367" s="46" t="b">
        <f t="shared" si="210"/>
        <v>0</v>
      </c>
      <c r="J4367" s="46" t="str">
        <f>IF(I4367=FALSE,"",B4367&amp;"@"&amp;COUNTIFS($B$2:B4367,B4367,$I$2:I4367,TRUE))</f>
        <v/>
      </c>
    </row>
    <row r="4368" spans="5:10">
      <c r="E4368" s="46" t="str">
        <f t="shared" si="208"/>
        <v/>
      </c>
      <c r="F4368" s="81" t="str">
        <f>IF(E4368="기사임",(COUNTIF($B$2:B4368,B4368)-COUNTIFS($B$2:B4367,B4368,$E$2:E4367,"")),"")</f>
        <v/>
      </c>
      <c r="G4368" s="46" t="str">
        <f>IF(F4368=1,COUNTIF($F$1:F4368,1),"")</f>
        <v/>
      </c>
      <c r="H4368" s="46">
        <f t="shared" si="209"/>
        <v>0</v>
      </c>
      <c r="I4368" s="46" t="b">
        <f t="shared" si="210"/>
        <v>0</v>
      </c>
      <c r="J4368" s="46" t="str">
        <f>IF(I4368=FALSE,"",B4368&amp;"@"&amp;COUNTIFS($B$2:B4368,B4368,$I$2:I4368,TRUE))</f>
        <v/>
      </c>
    </row>
    <row r="4369" spans="5:10">
      <c r="E4369" s="46" t="str">
        <f t="shared" si="208"/>
        <v/>
      </c>
      <c r="F4369" s="81" t="str">
        <f>IF(E4369="기사임",(COUNTIF($B$2:B4369,B4369)-COUNTIFS($B$2:B4368,B4369,$E$2:E4368,"")),"")</f>
        <v/>
      </c>
      <c r="G4369" s="46" t="str">
        <f>IF(F4369=1,COUNTIF($F$1:F4369,1),"")</f>
        <v/>
      </c>
      <c r="H4369" s="46">
        <f t="shared" si="209"/>
        <v>0</v>
      </c>
      <c r="I4369" s="46" t="b">
        <f t="shared" si="210"/>
        <v>0</v>
      </c>
      <c r="J4369" s="46" t="str">
        <f>IF(I4369=FALSE,"",B4369&amp;"@"&amp;COUNTIFS($B$2:B4369,B4369,$I$2:I4369,TRUE))</f>
        <v/>
      </c>
    </row>
    <row r="4370" spans="5:10">
      <c r="E4370" s="46" t="str">
        <f t="shared" si="208"/>
        <v/>
      </c>
      <c r="F4370" s="81" t="str">
        <f>IF(E4370="기사임",(COUNTIF($B$2:B4370,B4370)-COUNTIFS($B$2:B4369,B4370,$E$2:E4369,"")),"")</f>
        <v/>
      </c>
      <c r="G4370" s="46" t="str">
        <f>IF(F4370=1,COUNTIF($F$1:F4370,1),"")</f>
        <v/>
      </c>
      <c r="H4370" s="46">
        <f t="shared" si="209"/>
        <v>0</v>
      </c>
      <c r="I4370" s="46" t="b">
        <f t="shared" si="210"/>
        <v>0</v>
      </c>
      <c r="J4370" s="46" t="str">
        <f>IF(I4370=FALSE,"",B4370&amp;"@"&amp;COUNTIFS($B$2:B4370,B4370,$I$2:I4370,TRUE))</f>
        <v/>
      </c>
    </row>
    <row r="4371" spans="5:10">
      <c r="E4371" s="46" t="str">
        <f t="shared" si="208"/>
        <v/>
      </c>
      <c r="F4371" s="81" t="str">
        <f>IF(E4371="기사임",(COUNTIF($B$2:B4371,B4371)-COUNTIFS($B$2:B4370,B4371,$E$2:E4370,"")),"")</f>
        <v/>
      </c>
      <c r="G4371" s="46" t="str">
        <f>IF(F4371=1,COUNTIF($F$1:F4371,1),"")</f>
        <v/>
      </c>
      <c r="H4371" s="46">
        <f t="shared" si="209"/>
        <v>0</v>
      </c>
      <c r="I4371" s="46" t="b">
        <f t="shared" si="210"/>
        <v>0</v>
      </c>
      <c r="J4371" s="46" t="str">
        <f>IF(I4371=FALSE,"",B4371&amp;"@"&amp;COUNTIFS($B$2:B4371,B4371,$I$2:I4371,TRUE))</f>
        <v/>
      </c>
    </row>
    <row r="4372" spans="5:10">
      <c r="E4372" s="46" t="str">
        <f t="shared" si="208"/>
        <v/>
      </c>
      <c r="F4372" s="81" t="str">
        <f>IF(E4372="기사임",(COUNTIF($B$2:B4372,B4372)-COUNTIFS($B$2:B4371,B4372,$E$2:E4371,"")),"")</f>
        <v/>
      </c>
      <c r="G4372" s="46" t="str">
        <f>IF(F4372=1,COUNTIF($F$1:F4372,1),"")</f>
        <v/>
      </c>
      <c r="H4372" s="46">
        <f t="shared" si="209"/>
        <v>0</v>
      </c>
      <c r="I4372" s="46" t="b">
        <f t="shared" si="210"/>
        <v>0</v>
      </c>
      <c r="J4372" s="46" t="str">
        <f>IF(I4372=FALSE,"",B4372&amp;"@"&amp;COUNTIFS($B$2:B4372,B4372,$I$2:I4372,TRUE))</f>
        <v/>
      </c>
    </row>
    <row r="4373" spans="5:10">
      <c r="E4373" s="46" t="str">
        <f t="shared" si="208"/>
        <v/>
      </c>
      <c r="F4373" s="81" t="str">
        <f>IF(E4373="기사임",(COUNTIF($B$2:B4373,B4373)-COUNTIFS($B$2:B4372,B4373,$E$2:E4372,"")),"")</f>
        <v/>
      </c>
      <c r="G4373" s="46" t="str">
        <f>IF(F4373=1,COUNTIF($F$1:F4373,1),"")</f>
        <v/>
      </c>
      <c r="H4373" s="46">
        <f t="shared" si="209"/>
        <v>0</v>
      </c>
      <c r="I4373" s="46" t="b">
        <f t="shared" si="210"/>
        <v>0</v>
      </c>
      <c r="J4373" s="46" t="str">
        <f>IF(I4373=FALSE,"",B4373&amp;"@"&amp;COUNTIFS($B$2:B4373,B4373,$I$2:I4373,TRUE))</f>
        <v/>
      </c>
    </row>
    <row r="4374" spans="5:10">
      <c r="E4374" s="46" t="str">
        <f t="shared" si="208"/>
        <v/>
      </c>
      <c r="F4374" s="81" t="str">
        <f>IF(E4374="기사임",(COUNTIF($B$2:B4374,B4374)-COUNTIFS($B$2:B4373,B4374,$E$2:E4373,"")),"")</f>
        <v/>
      </c>
      <c r="G4374" s="46" t="str">
        <f>IF(F4374=1,COUNTIF($F$1:F4374,1),"")</f>
        <v/>
      </c>
      <c r="H4374" s="46">
        <f t="shared" si="209"/>
        <v>0</v>
      </c>
      <c r="I4374" s="46" t="b">
        <f t="shared" si="210"/>
        <v>0</v>
      </c>
      <c r="J4374" s="46" t="str">
        <f>IF(I4374=FALSE,"",B4374&amp;"@"&amp;COUNTIFS($B$2:B4374,B4374,$I$2:I4374,TRUE))</f>
        <v/>
      </c>
    </row>
    <row r="4375" spans="5:10">
      <c r="E4375" s="46" t="str">
        <f t="shared" si="208"/>
        <v/>
      </c>
      <c r="F4375" s="81" t="str">
        <f>IF(E4375="기사임",(COUNTIF($B$2:B4375,B4375)-COUNTIFS($B$2:B4374,B4375,$E$2:E4374,"")),"")</f>
        <v/>
      </c>
      <c r="G4375" s="46" t="str">
        <f>IF(F4375=1,COUNTIF($F$1:F4375,1),"")</f>
        <v/>
      </c>
      <c r="H4375" s="46">
        <f t="shared" si="209"/>
        <v>0</v>
      </c>
      <c r="I4375" s="46" t="b">
        <f t="shared" si="210"/>
        <v>0</v>
      </c>
      <c r="J4375" s="46" t="str">
        <f>IF(I4375=FALSE,"",B4375&amp;"@"&amp;COUNTIFS($B$2:B4375,B4375,$I$2:I4375,TRUE))</f>
        <v/>
      </c>
    </row>
    <row r="4376" spans="5:10">
      <c r="E4376" s="46" t="str">
        <f t="shared" si="208"/>
        <v/>
      </c>
      <c r="F4376" s="81" t="str">
        <f>IF(E4376="기사임",(COUNTIF($B$2:B4376,B4376)-COUNTIFS($B$2:B4375,B4376,$E$2:E4375,"")),"")</f>
        <v/>
      </c>
      <c r="G4376" s="46" t="str">
        <f>IF(F4376=1,COUNTIF($F$1:F4376,1),"")</f>
        <v/>
      </c>
      <c r="H4376" s="46">
        <f t="shared" si="209"/>
        <v>0</v>
      </c>
      <c r="I4376" s="46" t="b">
        <f t="shared" si="210"/>
        <v>0</v>
      </c>
      <c r="J4376" s="46" t="str">
        <f>IF(I4376=FALSE,"",B4376&amp;"@"&amp;COUNTIFS($B$2:B4376,B4376,$I$2:I4376,TRUE))</f>
        <v/>
      </c>
    </row>
    <row r="4377" spans="5:10">
      <c r="E4377" s="46" t="str">
        <f t="shared" si="208"/>
        <v/>
      </c>
      <c r="F4377" s="81" t="str">
        <f>IF(E4377="기사임",(COUNTIF($B$2:B4377,B4377)-COUNTIFS($B$2:B4376,B4377,$E$2:E4376,"")),"")</f>
        <v/>
      </c>
      <c r="G4377" s="46" t="str">
        <f>IF(F4377=1,COUNTIF($F$1:F4377,1),"")</f>
        <v/>
      </c>
      <c r="H4377" s="46">
        <f t="shared" si="209"/>
        <v>0</v>
      </c>
      <c r="I4377" s="46" t="b">
        <f t="shared" si="210"/>
        <v>0</v>
      </c>
      <c r="J4377" s="46" t="str">
        <f>IF(I4377=FALSE,"",B4377&amp;"@"&amp;COUNTIFS($B$2:B4377,B4377,$I$2:I4377,TRUE))</f>
        <v/>
      </c>
    </row>
    <row r="4378" spans="5:10">
      <c r="E4378" s="46" t="str">
        <f t="shared" si="208"/>
        <v/>
      </c>
      <c r="F4378" s="81" t="str">
        <f>IF(E4378="기사임",(COUNTIF($B$2:B4378,B4378)-COUNTIFS($B$2:B4377,B4378,$E$2:E4377,"")),"")</f>
        <v/>
      </c>
      <c r="G4378" s="46" t="str">
        <f>IF(F4378=1,COUNTIF($F$1:F4378,1),"")</f>
        <v/>
      </c>
      <c r="H4378" s="46">
        <f t="shared" si="209"/>
        <v>0</v>
      </c>
      <c r="I4378" s="46" t="b">
        <f t="shared" si="210"/>
        <v>0</v>
      </c>
      <c r="J4378" s="46" t="str">
        <f>IF(I4378=FALSE,"",B4378&amp;"@"&amp;COUNTIFS($B$2:B4378,B4378,$I$2:I4378,TRUE))</f>
        <v/>
      </c>
    </row>
    <row r="4379" spans="5:10">
      <c r="E4379" s="46" t="str">
        <f t="shared" si="208"/>
        <v/>
      </c>
      <c r="F4379" s="81" t="str">
        <f>IF(E4379="기사임",(COUNTIF($B$2:B4379,B4379)-COUNTIFS($B$2:B4378,B4379,$E$2:E4378,"")),"")</f>
        <v/>
      </c>
      <c r="G4379" s="46" t="str">
        <f>IF(F4379=1,COUNTIF($F$1:F4379,1),"")</f>
        <v/>
      </c>
      <c r="H4379" s="46">
        <f t="shared" si="209"/>
        <v>0</v>
      </c>
      <c r="I4379" s="46" t="b">
        <f t="shared" si="210"/>
        <v>0</v>
      </c>
      <c r="J4379" s="46" t="str">
        <f>IF(I4379=FALSE,"",B4379&amp;"@"&amp;COUNTIFS($B$2:B4379,B4379,$I$2:I4379,TRUE))</f>
        <v/>
      </c>
    </row>
    <row r="4380" spans="5:10">
      <c r="E4380" s="46" t="str">
        <f t="shared" si="208"/>
        <v/>
      </c>
      <c r="F4380" s="81" t="str">
        <f>IF(E4380="기사임",(COUNTIF($B$2:B4380,B4380)-COUNTIFS($B$2:B4379,B4380,$E$2:E4379,"")),"")</f>
        <v/>
      </c>
      <c r="G4380" s="46" t="str">
        <f>IF(F4380=1,COUNTIF($F$1:F4380,1),"")</f>
        <v/>
      </c>
      <c r="H4380" s="46">
        <f t="shared" si="209"/>
        <v>0</v>
      </c>
      <c r="I4380" s="46" t="b">
        <f t="shared" si="210"/>
        <v>0</v>
      </c>
      <c r="J4380" s="46" t="str">
        <f>IF(I4380=FALSE,"",B4380&amp;"@"&amp;COUNTIFS($B$2:B4380,B4380,$I$2:I4380,TRUE))</f>
        <v/>
      </c>
    </row>
    <row r="4381" spans="5:10">
      <c r="E4381" s="46" t="str">
        <f t="shared" si="208"/>
        <v/>
      </c>
      <c r="F4381" s="81" t="str">
        <f>IF(E4381="기사임",(COUNTIF($B$2:B4381,B4381)-COUNTIFS($B$2:B4380,B4381,$E$2:E4380,"")),"")</f>
        <v/>
      </c>
      <c r="G4381" s="46" t="str">
        <f>IF(F4381=1,COUNTIF($F$1:F4381,1),"")</f>
        <v/>
      </c>
      <c r="H4381" s="46">
        <f t="shared" si="209"/>
        <v>0</v>
      </c>
      <c r="I4381" s="46" t="b">
        <f t="shared" si="210"/>
        <v>0</v>
      </c>
      <c r="J4381" s="46" t="str">
        <f>IF(I4381=FALSE,"",B4381&amp;"@"&amp;COUNTIFS($B$2:B4381,B4381,$I$2:I4381,TRUE))</f>
        <v/>
      </c>
    </row>
    <row r="4382" spans="5:10">
      <c r="E4382" s="46" t="str">
        <f t="shared" si="208"/>
        <v/>
      </c>
      <c r="F4382" s="81" t="str">
        <f>IF(E4382="기사임",(COUNTIF($B$2:B4382,B4382)-COUNTIFS($B$2:B4381,B4382,$E$2:E4381,"")),"")</f>
        <v/>
      </c>
      <c r="G4382" s="46" t="str">
        <f>IF(F4382=1,COUNTIF($F$1:F4382,1),"")</f>
        <v/>
      </c>
      <c r="H4382" s="46">
        <f t="shared" si="209"/>
        <v>0</v>
      </c>
      <c r="I4382" s="46" t="b">
        <f t="shared" si="210"/>
        <v>0</v>
      </c>
      <c r="J4382" s="46" t="str">
        <f>IF(I4382=FALSE,"",B4382&amp;"@"&amp;COUNTIFS($B$2:B4382,B4382,$I$2:I4382,TRUE))</f>
        <v/>
      </c>
    </row>
    <row r="4383" spans="5:10">
      <c r="E4383" s="46" t="str">
        <f t="shared" si="208"/>
        <v/>
      </c>
      <c r="F4383" s="81" t="str">
        <f>IF(E4383="기사임",(COUNTIF($B$2:B4383,B4383)-COUNTIFS($B$2:B4382,B4383,$E$2:E4382,"")),"")</f>
        <v/>
      </c>
      <c r="G4383" s="46" t="str">
        <f>IF(F4383=1,COUNTIF($F$1:F4383,1),"")</f>
        <v/>
      </c>
      <c r="H4383" s="46">
        <f t="shared" si="209"/>
        <v>0</v>
      </c>
      <c r="I4383" s="46" t="b">
        <f t="shared" si="210"/>
        <v>0</v>
      </c>
      <c r="J4383" s="46" t="str">
        <f>IF(I4383=FALSE,"",B4383&amp;"@"&amp;COUNTIFS($B$2:B4383,B4383,$I$2:I4383,TRUE))</f>
        <v/>
      </c>
    </row>
    <row r="4384" spans="5:10">
      <c r="E4384" s="46" t="str">
        <f t="shared" si="208"/>
        <v/>
      </c>
      <c r="F4384" s="81" t="str">
        <f>IF(E4384="기사임",(COUNTIF($B$2:B4384,B4384)-COUNTIFS($B$2:B4383,B4384,$E$2:E4383,"")),"")</f>
        <v/>
      </c>
      <c r="G4384" s="46" t="str">
        <f>IF(F4384=1,COUNTIF($F$1:F4384,1),"")</f>
        <v/>
      </c>
      <c r="H4384" s="46">
        <f t="shared" si="209"/>
        <v>0</v>
      </c>
      <c r="I4384" s="46" t="b">
        <f t="shared" si="210"/>
        <v>0</v>
      </c>
      <c r="J4384" s="46" t="str">
        <f>IF(I4384=FALSE,"",B4384&amp;"@"&amp;COUNTIFS($B$2:B4384,B4384,$I$2:I4384,TRUE))</f>
        <v/>
      </c>
    </row>
    <row r="4385" spans="5:10">
      <c r="E4385" s="46" t="str">
        <f t="shared" si="208"/>
        <v/>
      </c>
      <c r="F4385" s="81" t="str">
        <f>IF(E4385="기사임",(COUNTIF($B$2:B4385,B4385)-COUNTIFS($B$2:B4384,B4385,$E$2:E4384,"")),"")</f>
        <v/>
      </c>
      <c r="G4385" s="46" t="str">
        <f>IF(F4385=1,COUNTIF($F$1:F4385,1),"")</f>
        <v/>
      </c>
      <c r="H4385" s="46">
        <f t="shared" si="209"/>
        <v>0</v>
      </c>
      <c r="I4385" s="46" t="b">
        <f t="shared" si="210"/>
        <v>0</v>
      </c>
      <c r="J4385" s="46" t="str">
        <f>IF(I4385=FALSE,"",B4385&amp;"@"&amp;COUNTIFS($B$2:B4385,B4385,$I$2:I4385,TRUE))</f>
        <v/>
      </c>
    </row>
    <row r="4386" spans="5:10">
      <c r="E4386" s="46" t="str">
        <f t="shared" si="208"/>
        <v/>
      </c>
      <c r="F4386" s="81" t="str">
        <f>IF(E4386="기사임",(COUNTIF($B$2:B4386,B4386)-COUNTIFS($B$2:B4385,B4386,$E$2:E4385,"")),"")</f>
        <v/>
      </c>
      <c r="G4386" s="46" t="str">
        <f>IF(F4386=1,COUNTIF($F$1:F4386,1),"")</f>
        <v/>
      </c>
      <c r="H4386" s="46">
        <f t="shared" si="209"/>
        <v>0</v>
      </c>
      <c r="I4386" s="46" t="b">
        <f t="shared" si="210"/>
        <v>0</v>
      </c>
      <c r="J4386" s="46" t="str">
        <f>IF(I4386=FALSE,"",B4386&amp;"@"&amp;COUNTIFS($B$2:B4386,B4386,$I$2:I4386,TRUE))</f>
        <v/>
      </c>
    </row>
    <row r="4387" spans="5:10">
      <c r="E4387" s="46" t="str">
        <f t="shared" si="208"/>
        <v/>
      </c>
      <c r="F4387" s="81" t="str">
        <f>IF(E4387="기사임",(COUNTIF($B$2:B4387,B4387)-COUNTIFS($B$2:B4386,B4387,$E$2:E4386,"")),"")</f>
        <v/>
      </c>
      <c r="G4387" s="46" t="str">
        <f>IF(F4387=1,COUNTIF($F$1:F4387,1),"")</f>
        <v/>
      </c>
      <c r="H4387" s="46">
        <f t="shared" si="209"/>
        <v>0</v>
      </c>
      <c r="I4387" s="46" t="b">
        <f t="shared" si="210"/>
        <v>0</v>
      </c>
      <c r="J4387" s="46" t="str">
        <f>IF(I4387=FALSE,"",B4387&amp;"@"&amp;COUNTIFS($B$2:B4387,B4387,$I$2:I4387,TRUE))</f>
        <v/>
      </c>
    </row>
    <row r="4388" spans="5:10">
      <c r="E4388" s="46" t="str">
        <f t="shared" si="208"/>
        <v/>
      </c>
      <c r="F4388" s="81" t="str">
        <f>IF(E4388="기사임",(COUNTIF($B$2:B4388,B4388)-COUNTIFS($B$2:B4387,B4388,$E$2:E4387,"")),"")</f>
        <v/>
      </c>
      <c r="G4388" s="46" t="str">
        <f>IF(F4388=1,COUNTIF($F$1:F4388,1),"")</f>
        <v/>
      </c>
      <c r="H4388" s="46">
        <f t="shared" si="209"/>
        <v>0</v>
      </c>
      <c r="I4388" s="46" t="b">
        <f t="shared" si="210"/>
        <v>0</v>
      </c>
      <c r="J4388" s="46" t="str">
        <f>IF(I4388=FALSE,"",B4388&amp;"@"&amp;COUNTIFS($B$2:B4388,B4388,$I$2:I4388,TRUE))</f>
        <v/>
      </c>
    </row>
    <row r="4389" spans="5:10">
      <c r="E4389" s="46" t="str">
        <f t="shared" si="208"/>
        <v/>
      </c>
      <c r="F4389" s="81" t="str">
        <f>IF(E4389="기사임",(COUNTIF($B$2:B4389,B4389)-COUNTIFS($B$2:B4388,B4389,$E$2:E4388,"")),"")</f>
        <v/>
      </c>
      <c r="G4389" s="46" t="str">
        <f>IF(F4389=1,COUNTIF($F$1:F4389,1),"")</f>
        <v/>
      </c>
      <c r="H4389" s="46">
        <f t="shared" si="209"/>
        <v>0</v>
      </c>
      <c r="I4389" s="46" t="b">
        <f t="shared" si="210"/>
        <v>0</v>
      </c>
      <c r="J4389" s="46" t="str">
        <f>IF(I4389=FALSE,"",B4389&amp;"@"&amp;COUNTIFS($B$2:B4389,B4389,$I$2:I4389,TRUE))</f>
        <v/>
      </c>
    </row>
    <row r="4390" spans="5:10">
      <c r="E4390" s="46" t="str">
        <f t="shared" si="208"/>
        <v/>
      </c>
      <c r="F4390" s="81" t="str">
        <f>IF(E4390="기사임",(COUNTIF($B$2:B4390,B4390)-COUNTIFS($B$2:B4389,B4390,$E$2:E4389,"")),"")</f>
        <v/>
      </c>
      <c r="G4390" s="46" t="str">
        <f>IF(F4390=1,COUNTIF($F$1:F4390,1),"")</f>
        <v/>
      </c>
      <c r="H4390" s="46">
        <f t="shared" si="209"/>
        <v>0</v>
      </c>
      <c r="I4390" s="46" t="b">
        <f t="shared" si="210"/>
        <v>0</v>
      </c>
      <c r="J4390" s="46" t="str">
        <f>IF(I4390=FALSE,"",B4390&amp;"@"&amp;COUNTIFS($B$2:B4390,B4390,$I$2:I4390,TRUE))</f>
        <v/>
      </c>
    </row>
    <row r="4391" spans="5:10">
      <c r="E4391" s="46" t="str">
        <f t="shared" si="208"/>
        <v/>
      </c>
      <c r="F4391" s="81" t="str">
        <f>IF(E4391="기사임",(COUNTIF($B$2:B4391,B4391)-COUNTIFS($B$2:B4390,B4391,$E$2:E4390,"")),"")</f>
        <v/>
      </c>
      <c r="G4391" s="46" t="str">
        <f>IF(F4391=1,COUNTIF($F$1:F4391,1),"")</f>
        <v/>
      </c>
      <c r="H4391" s="46">
        <f t="shared" si="209"/>
        <v>0</v>
      </c>
      <c r="I4391" s="46" t="b">
        <f t="shared" si="210"/>
        <v>0</v>
      </c>
      <c r="J4391" s="46" t="str">
        <f>IF(I4391=FALSE,"",B4391&amp;"@"&amp;COUNTIFS($B$2:B4391,B4391,$I$2:I4391,TRUE))</f>
        <v/>
      </c>
    </row>
    <row r="4392" spans="5:10">
      <c r="E4392" s="46" t="str">
        <f t="shared" si="208"/>
        <v/>
      </c>
      <c r="F4392" s="81" t="str">
        <f>IF(E4392="기사임",(COUNTIF($B$2:B4392,B4392)-COUNTIFS($B$2:B4391,B4392,$E$2:E4391,"")),"")</f>
        <v/>
      </c>
      <c r="G4392" s="46" t="str">
        <f>IF(F4392=1,COUNTIF($F$1:F4392,1),"")</f>
        <v/>
      </c>
      <c r="H4392" s="46">
        <f t="shared" si="209"/>
        <v>0</v>
      </c>
      <c r="I4392" s="46" t="b">
        <f t="shared" si="210"/>
        <v>0</v>
      </c>
      <c r="J4392" s="46" t="str">
        <f>IF(I4392=FALSE,"",B4392&amp;"@"&amp;COUNTIFS($B$2:B4392,B4392,$I$2:I4392,TRUE))</f>
        <v/>
      </c>
    </row>
    <row r="4393" spans="5:10">
      <c r="E4393" s="46" t="str">
        <f t="shared" si="208"/>
        <v/>
      </c>
      <c r="F4393" s="81" t="str">
        <f>IF(E4393="기사임",(COUNTIF($B$2:B4393,B4393)-COUNTIFS($B$2:B4392,B4393,$E$2:E4392,"")),"")</f>
        <v/>
      </c>
      <c r="G4393" s="46" t="str">
        <f>IF(F4393=1,COUNTIF($F$1:F4393,1),"")</f>
        <v/>
      </c>
      <c r="H4393" s="46">
        <f t="shared" si="209"/>
        <v>0</v>
      </c>
      <c r="I4393" s="46" t="b">
        <f t="shared" si="210"/>
        <v>0</v>
      </c>
      <c r="J4393" s="46" t="str">
        <f>IF(I4393=FALSE,"",B4393&amp;"@"&amp;COUNTIFS($B$2:B4393,B4393,$I$2:I4393,TRUE))</f>
        <v/>
      </c>
    </row>
    <row r="4394" spans="5:10">
      <c r="E4394" s="46" t="str">
        <f t="shared" si="208"/>
        <v/>
      </c>
      <c r="F4394" s="81" t="str">
        <f>IF(E4394="기사임",(COUNTIF($B$2:B4394,B4394)-COUNTIFS($B$2:B4393,B4394,$E$2:E4393,"")),"")</f>
        <v/>
      </c>
      <c r="G4394" s="46" t="str">
        <f>IF(F4394=1,COUNTIF($F$1:F4394,1),"")</f>
        <v/>
      </c>
      <c r="H4394" s="46">
        <f t="shared" si="209"/>
        <v>0</v>
      </c>
      <c r="I4394" s="46" t="b">
        <f t="shared" si="210"/>
        <v>0</v>
      </c>
      <c r="J4394" s="46" t="str">
        <f>IF(I4394=FALSE,"",B4394&amp;"@"&amp;COUNTIFS($B$2:B4394,B4394,$I$2:I4394,TRUE))</f>
        <v/>
      </c>
    </row>
    <row r="4395" spans="5:10">
      <c r="E4395" s="46" t="str">
        <f t="shared" si="208"/>
        <v/>
      </c>
      <c r="F4395" s="81" t="str">
        <f>IF(E4395="기사임",(COUNTIF($B$2:B4395,B4395)-COUNTIFS($B$2:B4394,B4395,$E$2:E4394,"")),"")</f>
        <v/>
      </c>
      <c r="G4395" s="46" t="str">
        <f>IF(F4395=1,COUNTIF($F$1:F4395,1),"")</f>
        <v/>
      </c>
      <c r="H4395" s="46">
        <f t="shared" si="209"/>
        <v>0</v>
      </c>
      <c r="I4395" s="46" t="b">
        <f t="shared" si="210"/>
        <v>0</v>
      </c>
      <c r="J4395" s="46" t="str">
        <f>IF(I4395=FALSE,"",B4395&amp;"@"&amp;COUNTIFS($B$2:B4395,B4395,$I$2:I4395,TRUE))</f>
        <v/>
      </c>
    </row>
    <row r="4396" spans="5:10">
      <c r="E4396" s="46" t="str">
        <f t="shared" si="208"/>
        <v/>
      </c>
      <c r="F4396" s="81" t="str">
        <f>IF(E4396="기사임",(COUNTIF($B$2:B4396,B4396)-COUNTIFS($B$2:B4395,B4396,$E$2:E4395,"")),"")</f>
        <v/>
      </c>
      <c r="G4396" s="46" t="str">
        <f>IF(F4396=1,COUNTIF($F$1:F4396,1),"")</f>
        <v/>
      </c>
      <c r="H4396" s="46">
        <f t="shared" si="209"/>
        <v>0</v>
      </c>
      <c r="I4396" s="46" t="b">
        <f t="shared" si="210"/>
        <v>0</v>
      </c>
      <c r="J4396" s="46" t="str">
        <f>IF(I4396=FALSE,"",B4396&amp;"@"&amp;COUNTIFS($B$2:B4396,B4396,$I$2:I4396,TRUE))</f>
        <v/>
      </c>
    </row>
    <row r="4397" spans="5:10">
      <c r="E4397" s="46" t="str">
        <f t="shared" si="208"/>
        <v/>
      </c>
      <c r="F4397" s="81" t="str">
        <f>IF(E4397="기사임",(COUNTIF($B$2:B4397,B4397)-COUNTIFS($B$2:B4396,B4397,$E$2:E4396,"")),"")</f>
        <v/>
      </c>
      <c r="G4397" s="46" t="str">
        <f>IF(F4397=1,COUNTIF($F$1:F4397,1),"")</f>
        <v/>
      </c>
      <c r="H4397" s="46">
        <f t="shared" si="209"/>
        <v>0</v>
      </c>
      <c r="I4397" s="46" t="b">
        <f t="shared" si="210"/>
        <v>0</v>
      </c>
      <c r="J4397" s="46" t="str">
        <f>IF(I4397=FALSE,"",B4397&amp;"@"&amp;COUNTIFS($B$2:B4397,B4397,$I$2:I4397,TRUE))</f>
        <v/>
      </c>
    </row>
    <row r="4398" spans="5:10">
      <c r="E4398" s="46" t="str">
        <f t="shared" si="208"/>
        <v/>
      </c>
      <c r="F4398" s="81" t="str">
        <f>IF(E4398="기사임",(COUNTIF($B$2:B4398,B4398)-COUNTIFS($B$2:B4397,B4398,$E$2:E4397,"")),"")</f>
        <v/>
      </c>
      <c r="G4398" s="46" t="str">
        <f>IF(F4398=1,COUNTIF($F$1:F4398,1),"")</f>
        <v/>
      </c>
      <c r="H4398" s="46">
        <f t="shared" si="209"/>
        <v>0</v>
      </c>
      <c r="I4398" s="46" t="b">
        <f t="shared" si="210"/>
        <v>0</v>
      </c>
      <c r="J4398" s="46" t="str">
        <f>IF(I4398=FALSE,"",B4398&amp;"@"&amp;COUNTIFS($B$2:B4398,B4398,$I$2:I4398,TRUE))</f>
        <v/>
      </c>
    </row>
    <row r="4399" spans="5:10">
      <c r="E4399" s="46" t="str">
        <f t="shared" si="208"/>
        <v/>
      </c>
      <c r="F4399" s="81" t="str">
        <f>IF(E4399="기사임",(COUNTIF($B$2:B4399,B4399)-COUNTIFS($B$2:B4398,B4399,$E$2:E4398,"")),"")</f>
        <v/>
      </c>
      <c r="G4399" s="46" t="str">
        <f>IF(F4399=1,COUNTIF($F$1:F4399,1),"")</f>
        <v/>
      </c>
      <c r="H4399" s="46">
        <f t="shared" si="209"/>
        <v>0</v>
      </c>
      <c r="I4399" s="46" t="b">
        <f t="shared" si="210"/>
        <v>0</v>
      </c>
      <c r="J4399" s="46" t="str">
        <f>IF(I4399=FALSE,"",B4399&amp;"@"&amp;COUNTIFS($B$2:B4399,B4399,$I$2:I4399,TRUE))</f>
        <v/>
      </c>
    </row>
    <row r="4400" spans="5:10">
      <c r="E4400" s="46" t="str">
        <f t="shared" si="208"/>
        <v/>
      </c>
      <c r="F4400" s="81" t="str">
        <f>IF(E4400="기사임",(COUNTIF($B$2:B4400,B4400)-COUNTIFS($B$2:B4399,B4400,$E$2:E4399,"")),"")</f>
        <v/>
      </c>
      <c r="G4400" s="46" t="str">
        <f>IF(F4400=1,COUNTIF($F$1:F4400,1),"")</f>
        <v/>
      </c>
      <c r="H4400" s="46">
        <f t="shared" si="209"/>
        <v>0</v>
      </c>
      <c r="I4400" s="46" t="b">
        <f t="shared" si="210"/>
        <v>0</v>
      </c>
      <c r="J4400" s="46" t="str">
        <f>IF(I4400=FALSE,"",B4400&amp;"@"&amp;COUNTIFS($B$2:B4400,B4400,$I$2:I4400,TRUE))</f>
        <v/>
      </c>
    </row>
    <row r="4401" spans="5:10">
      <c r="E4401" s="46" t="str">
        <f t="shared" si="208"/>
        <v/>
      </c>
      <c r="F4401" s="81" t="str">
        <f>IF(E4401="기사임",(COUNTIF($B$2:B4401,B4401)-COUNTIFS($B$2:B4400,B4401,$E$2:E4400,"")),"")</f>
        <v/>
      </c>
      <c r="G4401" s="46" t="str">
        <f>IF(F4401=1,COUNTIF($F$1:F4401,1),"")</f>
        <v/>
      </c>
      <c r="H4401" s="46">
        <f t="shared" si="209"/>
        <v>0</v>
      </c>
      <c r="I4401" s="46" t="b">
        <f t="shared" si="210"/>
        <v>0</v>
      </c>
      <c r="J4401" s="46" t="str">
        <f>IF(I4401=FALSE,"",B4401&amp;"@"&amp;COUNTIFS($B$2:B4401,B4401,$I$2:I4401,TRUE))</f>
        <v/>
      </c>
    </row>
    <row r="4402" spans="5:10">
      <c r="E4402" s="46" t="str">
        <f t="shared" si="208"/>
        <v/>
      </c>
      <c r="F4402" s="81" t="str">
        <f>IF(E4402="기사임",(COUNTIF($B$2:B4402,B4402)-COUNTIFS($B$2:B4401,B4402,$E$2:E4401,"")),"")</f>
        <v/>
      </c>
      <c r="G4402" s="46" t="str">
        <f>IF(F4402=1,COUNTIF($F$1:F4402,1),"")</f>
        <v/>
      </c>
      <c r="H4402" s="46">
        <f t="shared" si="209"/>
        <v>0</v>
      </c>
      <c r="I4402" s="46" t="b">
        <f t="shared" si="210"/>
        <v>0</v>
      </c>
      <c r="J4402" s="46" t="str">
        <f>IF(I4402=FALSE,"",B4402&amp;"@"&amp;COUNTIFS($B$2:B4402,B4402,$I$2:I4402,TRUE))</f>
        <v/>
      </c>
    </row>
    <row r="4403" spans="5:10">
      <c r="E4403" s="46" t="str">
        <f t="shared" si="208"/>
        <v/>
      </c>
      <c r="F4403" s="81" t="str">
        <f>IF(E4403="기사임",(COUNTIF($B$2:B4403,B4403)-COUNTIFS($B$2:B4402,B4403,$E$2:E4402,"")),"")</f>
        <v/>
      </c>
      <c r="G4403" s="46" t="str">
        <f>IF(F4403=1,COUNTIF($F$1:F4403,1),"")</f>
        <v/>
      </c>
      <c r="H4403" s="46">
        <f t="shared" si="209"/>
        <v>0</v>
      </c>
      <c r="I4403" s="46" t="b">
        <f t="shared" si="210"/>
        <v>0</v>
      </c>
      <c r="J4403" s="46" t="str">
        <f>IF(I4403=FALSE,"",B4403&amp;"@"&amp;COUNTIFS($B$2:B4403,B4403,$I$2:I4403,TRUE))</f>
        <v/>
      </c>
    </row>
    <row r="4404" spans="5:10">
      <c r="E4404" s="46" t="str">
        <f t="shared" si="208"/>
        <v/>
      </c>
      <c r="F4404" s="81" t="str">
        <f>IF(E4404="기사임",(COUNTIF($B$2:B4404,B4404)-COUNTIFS($B$2:B4403,B4404,$E$2:E4403,"")),"")</f>
        <v/>
      </c>
      <c r="G4404" s="46" t="str">
        <f>IF(F4404=1,COUNTIF($F$1:F4404,1),"")</f>
        <v/>
      </c>
      <c r="H4404" s="46">
        <f t="shared" si="209"/>
        <v>0</v>
      </c>
      <c r="I4404" s="46" t="b">
        <f t="shared" si="210"/>
        <v>0</v>
      </c>
      <c r="J4404" s="46" t="str">
        <f>IF(I4404=FALSE,"",B4404&amp;"@"&amp;COUNTIFS($B$2:B4404,B4404,$I$2:I4404,TRUE))</f>
        <v/>
      </c>
    </row>
    <row r="4405" spans="5:10">
      <c r="E4405" s="46" t="str">
        <f t="shared" si="208"/>
        <v/>
      </c>
      <c r="F4405" s="81" t="str">
        <f>IF(E4405="기사임",(COUNTIF($B$2:B4405,B4405)-COUNTIFS($B$2:B4404,B4405,$E$2:E4404,"")),"")</f>
        <v/>
      </c>
      <c r="G4405" s="46" t="str">
        <f>IF(F4405=1,COUNTIF($F$1:F4405,1),"")</f>
        <v/>
      </c>
      <c r="H4405" s="46">
        <f t="shared" si="209"/>
        <v>0</v>
      </c>
      <c r="I4405" s="46" t="b">
        <f t="shared" si="210"/>
        <v>0</v>
      </c>
      <c r="J4405" s="46" t="str">
        <f>IF(I4405=FALSE,"",B4405&amp;"@"&amp;COUNTIFS($B$2:B4405,B4405,$I$2:I4405,TRUE))</f>
        <v/>
      </c>
    </row>
    <row r="4406" spans="5:10">
      <c r="E4406" s="46" t="str">
        <f t="shared" si="208"/>
        <v/>
      </c>
      <c r="F4406" s="81" t="str">
        <f>IF(E4406="기사임",(COUNTIF($B$2:B4406,B4406)-COUNTIFS($B$2:B4405,B4406,$E$2:E4405,"")),"")</f>
        <v/>
      </c>
      <c r="G4406" s="46" t="str">
        <f>IF(F4406=1,COUNTIF($F$1:F4406,1),"")</f>
        <v/>
      </c>
      <c r="H4406" s="46">
        <f t="shared" si="209"/>
        <v>0</v>
      </c>
      <c r="I4406" s="46" t="b">
        <f t="shared" si="210"/>
        <v>0</v>
      </c>
      <c r="J4406" s="46" t="str">
        <f>IF(I4406=FALSE,"",B4406&amp;"@"&amp;COUNTIFS($B$2:B4406,B4406,$I$2:I4406,TRUE))</f>
        <v/>
      </c>
    </row>
    <row r="4407" spans="5:10">
      <c r="E4407" s="46" t="str">
        <f t="shared" si="208"/>
        <v/>
      </c>
      <c r="F4407" s="81" t="str">
        <f>IF(E4407="기사임",(COUNTIF($B$2:B4407,B4407)-COUNTIFS($B$2:B4406,B4407,$E$2:E4406,"")),"")</f>
        <v/>
      </c>
      <c r="G4407" s="46" t="str">
        <f>IF(F4407=1,COUNTIF($F$1:F4407,1),"")</f>
        <v/>
      </c>
      <c r="H4407" s="46">
        <f t="shared" si="209"/>
        <v>0</v>
      </c>
      <c r="I4407" s="46" t="b">
        <f t="shared" si="210"/>
        <v>0</v>
      </c>
      <c r="J4407" s="46" t="str">
        <f>IF(I4407=FALSE,"",B4407&amp;"@"&amp;COUNTIFS($B$2:B4407,B4407,$I$2:I4407,TRUE))</f>
        <v/>
      </c>
    </row>
    <row r="4408" spans="5:10">
      <c r="E4408" s="46" t="str">
        <f t="shared" si="208"/>
        <v/>
      </c>
      <c r="F4408" s="81" t="str">
        <f>IF(E4408="기사임",(COUNTIF($B$2:B4408,B4408)-COUNTIFS($B$2:B4407,B4408,$E$2:E4407,"")),"")</f>
        <v/>
      </c>
      <c r="G4408" s="46" t="str">
        <f>IF(F4408=1,COUNTIF($F$1:F4408,1),"")</f>
        <v/>
      </c>
      <c r="H4408" s="46">
        <f t="shared" si="209"/>
        <v>0</v>
      </c>
      <c r="I4408" s="46" t="b">
        <f t="shared" si="210"/>
        <v>0</v>
      </c>
      <c r="J4408" s="46" t="str">
        <f>IF(I4408=FALSE,"",B4408&amp;"@"&amp;COUNTIFS($B$2:B4408,B4408,$I$2:I4408,TRUE))</f>
        <v/>
      </c>
    </row>
    <row r="4409" spans="5:10">
      <c r="E4409" s="46" t="str">
        <f t="shared" si="208"/>
        <v/>
      </c>
      <c r="F4409" s="81" t="str">
        <f>IF(E4409="기사임",(COUNTIF($B$2:B4409,B4409)-COUNTIFS($B$2:B4408,B4409,$E$2:E4408,"")),"")</f>
        <v/>
      </c>
      <c r="G4409" s="46" t="str">
        <f>IF(F4409=1,COUNTIF($F$1:F4409,1),"")</f>
        <v/>
      </c>
      <c r="H4409" s="46">
        <f t="shared" si="209"/>
        <v>0</v>
      </c>
      <c r="I4409" s="46" t="b">
        <f t="shared" si="210"/>
        <v>0</v>
      </c>
      <c r="J4409" s="46" t="str">
        <f>IF(I4409=FALSE,"",B4409&amp;"@"&amp;COUNTIFS($B$2:B4409,B4409,$I$2:I4409,TRUE))</f>
        <v/>
      </c>
    </row>
    <row r="4410" spans="5:10">
      <c r="E4410" s="46" t="str">
        <f t="shared" si="208"/>
        <v/>
      </c>
      <c r="F4410" s="81" t="str">
        <f>IF(E4410="기사임",(COUNTIF($B$2:B4410,B4410)-COUNTIFS($B$2:B4409,B4410,$E$2:E4409,"")),"")</f>
        <v/>
      </c>
      <c r="G4410" s="46" t="str">
        <f>IF(F4410=1,COUNTIF($F$1:F4410,1),"")</f>
        <v/>
      </c>
      <c r="H4410" s="46">
        <f t="shared" si="209"/>
        <v>0</v>
      </c>
      <c r="I4410" s="46" t="b">
        <f t="shared" si="210"/>
        <v>0</v>
      </c>
      <c r="J4410" s="46" t="str">
        <f>IF(I4410=FALSE,"",B4410&amp;"@"&amp;COUNTIFS($B$2:B4410,B4410,$I$2:I4410,TRUE))</f>
        <v/>
      </c>
    </row>
    <row r="4411" spans="5:10">
      <c r="E4411" s="46" t="str">
        <f t="shared" si="208"/>
        <v/>
      </c>
      <c r="F4411" s="81" t="str">
        <f>IF(E4411="기사임",(COUNTIF($B$2:B4411,B4411)-COUNTIFS($B$2:B4410,B4411,$E$2:E4410,"")),"")</f>
        <v/>
      </c>
      <c r="G4411" s="46" t="str">
        <f>IF(F4411=1,COUNTIF($F$1:F4411,1),"")</f>
        <v/>
      </c>
      <c r="H4411" s="46">
        <f t="shared" si="209"/>
        <v>0</v>
      </c>
      <c r="I4411" s="46" t="b">
        <f t="shared" si="210"/>
        <v>0</v>
      </c>
      <c r="J4411" s="46" t="str">
        <f>IF(I4411=FALSE,"",B4411&amp;"@"&amp;COUNTIFS($B$2:B4411,B4411,$I$2:I4411,TRUE))</f>
        <v/>
      </c>
    </row>
    <row r="4412" spans="5:10">
      <c r="E4412" s="46" t="str">
        <f t="shared" si="208"/>
        <v/>
      </c>
      <c r="F4412" s="81" t="str">
        <f>IF(E4412="기사임",(COUNTIF($B$2:B4412,B4412)-COUNTIFS($B$2:B4411,B4412,$E$2:E4411,"")),"")</f>
        <v/>
      </c>
      <c r="G4412" s="46" t="str">
        <f>IF(F4412=1,COUNTIF($F$1:F4412,1),"")</f>
        <v/>
      </c>
      <c r="H4412" s="46">
        <f t="shared" si="209"/>
        <v>0</v>
      </c>
      <c r="I4412" s="46" t="b">
        <f t="shared" si="210"/>
        <v>0</v>
      </c>
      <c r="J4412" s="46" t="str">
        <f>IF(I4412=FALSE,"",B4412&amp;"@"&amp;COUNTIFS($B$2:B4412,B4412,$I$2:I4412,TRUE))</f>
        <v/>
      </c>
    </row>
    <row r="4413" spans="5:10">
      <c r="E4413" s="46" t="str">
        <f t="shared" si="208"/>
        <v/>
      </c>
      <c r="F4413" s="81" t="str">
        <f>IF(E4413="기사임",(COUNTIF($B$2:B4413,B4413)-COUNTIFS($B$2:B4412,B4413,$E$2:E4412,"")),"")</f>
        <v/>
      </c>
      <c r="G4413" s="46" t="str">
        <f>IF(F4413=1,COUNTIF($F$1:F4413,1),"")</f>
        <v/>
      </c>
      <c r="H4413" s="46">
        <f t="shared" si="209"/>
        <v>0</v>
      </c>
      <c r="I4413" s="46" t="b">
        <f t="shared" si="210"/>
        <v>0</v>
      </c>
      <c r="J4413" s="46" t="str">
        <f>IF(I4413=FALSE,"",B4413&amp;"@"&amp;COUNTIFS($B$2:B4413,B4413,$I$2:I4413,TRUE))</f>
        <v/>
      </c>
    </row>
    <row r="4414" spans="5:10">
      <c r="E4414" s="46" t="str">
        <f t="shared" si="208"/>
        <v/>
      </c>
      <c r="F4414" s="81" t="str">
        <f>IF(E4414="기사임",(COUNTIF($B$2:B4414,B4414)-COUNTIFS($B$2:B4413,B4414,$E$2:E4413,"")),"")</f>
        <v/>
      </c>
      <c r="G4414" s="46" t="str">
        <f>IF(F4414=1,COUNTIF($F$1:F4414,1),"")</f>
        <v/>
      </c>
      <c r="H4414" s="46">
        <f t="shared" si="209"/>
        <v>0</v>
      </c>
      <c r="I4414" s="46" t="b">
        <f t="shared" si="210"/>
        <v>0</v>
      </c>
      <c r="J4414" s="46" t="str">
        <f>IF(I4414=FALSE,"",B4414&amp;"@"&amp;COUNTIFS($B$2:B4414,B4414,$I$2:I4414,TRUE))</f>
        <v/>
      </c>
    </row>
    <row r="4415" spans="5:10">
      <c r="E4415" s="46" t="str">
        <f t="shared" si="208"/>
        <v/>
      </c>
      <c r="F4415" s="81" t="str">
        <f>IF(E4415="기사임",(COUNTIF($B$2:B4415,B4415)-COUNTIFS($B$2:B4414,B4415,$E$2:E4414,"")),"")</f>
        <v/>
      </c>
      <c r="G4415" s="46" t="str">
        <f>IF(F4415=1,COUNTIF($F$1:F4415,1),"")</f>
        <v/>
      </c>
      <c r="H4415" s="46">
        <f t="shared" si="209"/>
        <v>0</v>
      </c>
      <c r="I4415" s="46" t="b">
        <f t="shared" si="210"/>
        <v>0</v>
      </c>
      <c r="J4415" s="46" t="str">
        <f>IF(I4415=FALSE,"",B4415&amp;"@"&amp;COUNTIFS($B$2:B4415,B4415,$I$2:I4415,TRUE))</f>
        <v/>
      </c>
    </row>
    <row r="4416" spans="5:10">
      <c r="E4416" s="46" t="str">
        <f t="shared" si="208"/>
        <v/>
      </c>
      <c r="F4416" s="81" t="str">
        <f>IF(E4416="기사임",(COUNTIF($B$2:B4416,B4416)-COUNTIFS($B$2:B4415,B4416,$E$2:E4415,"")),"")</f>
        <v/>
      </c>
      <c r="G4416" s="46" t="str">
        <f>IF(F4416=1,COUNTIF($F$1:F4416,1),"")</f>
        <v/>
      </c>
      <c r="H4416" s="46">
        <f t="shared" si="209"/>
        <v>0</v>
      </c>
      <c r="I4416" s="46" t="b">
        <f t="shared" si="210"/>
        <v>0</v>
      </c>
      <c r="J4416" s="46" t="str">
        <f>IF(I4416=FALSE,"",B4416&amp;"@"&amp;COUNTIFS($B$2:B4416,B4416,$I$2:I4416,TRUE))</f>
        <v/>
      </c>
    </row>
    <row r="4417" spans="5:10">
      <c r="E4417" s="46" t="str">
        <f t="shared" si="208"/>
        <v/>
      </c>
      <c r="F4417" s="81" t="str">
        <f>IF(E4417="기사임",(COUNTIF($B$2:B4417,B4417)-COUNTIFS($B$2:B4416,B4417,$E$2:E4416,"")),"")</f>
        <v/>
      </c>
      <c r="G4417" s="46" t="str">
        <f>IF(F4417=1,COUNTIF($F$1:F4417,1),"")</f>
        <v/>
      </c>
      <c r="H4417" s="46">
        <f t="shared" si="209"/>
        <v>0</v>
      </c>
      <c r="I4417" s="46" t="b">
        <f t="shared" si="210"/>
        <v>0</v>
      </c>
      <c r="J4417" s="46" t="str">
        <f>IF(I4417=FALSE,"",B4417&amp;"@"&amp;COUNTIFS($B$2:B4417,B4417,$I$2:I4417,TRUE))</f>
        <v/>
      </c>
    </row>
    <row r="4418" spans="5:10">
      <c r="E4418" s="46" t="str">
        <f t="shared" ref="E4418:E4481" si="211">IF(AND(LEFT(A4418,17)="/global/archives/",ISNUMBER(_xlfn.NUMBERVALUE(MID(A4418,18,1))),ISERROR(FIND("ckattempt",A4418)),ISERROR(FIND("preview",A4418))),"기사임","")</f>
        <v/>
      </c>
      <c r="F4418" s="81" t="str">
        <f>IF(E4418="기사임",(COUNTIF($B$2:B4418,B4418)-COUNTIFS($B$2:B4417,B4418,$E$2:E4417,"")),"")</f>
        <v/>
      </c>
      <c r="G4418" s="46" t="str">
        <f>IF(F4418=1,COUNTIF($F$1:F4418,1),"")</f>
        <v/>
      </c>
      <c r="H4418" s="46">
        <f t="shared" ref="H4418:H4481" si="212">COUNTIF($L$2:$L$4,B4418)</f>
        <v>0</v>
      </c>
      <c r="I4418" s="46" t="b">
        <f t="shared" si="210"/>
        <v>0</v>
      </c>
      <c r="J4418" s="46" t="str">
        <f>IF(I4418=FALSE,"",B4418&amp;"@"&amp;COUNTIFS($B$2:B4418,B4418,$I$2:I4418,TRUE))</f>
        <v/>
      </c>
    </row>
    <row r="4419" spans="5:10">
      <c r="E4419" s="46" t="str">
        <f t="shared" si="211"/>
        <v/>
      </c>
      <c r="F4419" s="81" t="str">
        <f>IF(E4419="기사임",(COUNTIF($B$2:B4419,B4419)-COUNTIFS($B$2:B4418,B4419,$E$2:E4418,"")),"")</f>
        <v/>
      </c>
      <c r="G4419" s="46" t="str">
        <f>IF(F4419=1,COUNTIF($F$1:F4419,1),"")</f>
        <v/>
      </c>
      <c r="H4419" s="46">
        <f t="shared" si="212"/>
        <v>0</v>
      </c>
      <c r="I4419" s="46" t="b">
        <f t="shared" si="210"/>
        <v>0</v>
      </c>
      <c r="J4419" s="46" t="str">
        <f>IF(I4419=FALSE,"",B4419&amp;"@"&amp;COUNTIFS($B$2:B4419,B4419,$I$2:I4419,TRUE))</f>
        <v/>
      </c>
    </row>
    <row r="4420" spans="5:10">
      <c r="E4420" s="46" t="str">
        <f t="shared" si="211"/>
        <v/>
      </c>
      <c r="F4420" s="81" t="str">
        <f>IF(E4420="기사임",(COUNTIF($B$2:B4420,B4420)-COUNTIFS($B$2:B4419,B4420,$E$2:E4419,"")),"")</f>
        <v/>
      </c>
      <c r="G4420" s="46" t="str">
        <f>IF(F4420=1,COUNTIF($F$1:F4420,1),"")</f>
        <v/>
      </c>
      <c r="H4420" s="46">
        <f t="shared" si="212"/>
        <v>0</v>
      </c>
      <c r="I4420" s="46" t="b">
        <f t="shared" si="210"/>
        <v>0</v>
      </c>
      <c r="J4420" s="46" t="str">
        <f>IF(I4420=FALSE,"",B4420&amp;"@"&amp;COUNTIFS($B$2:B4420,B4420,$I$2:I4420,TRUE))</f>
        <v/>
      </c>
    </row>
    <row r="4421" spans="5:10">
      <c r="E4421" s="46" t="str">
        <f t="shared" si="211"/>
        <v/>
      </c>
      <c r="F4421" s="81" t="str">
        <f>IF(E4421="기사임",(COUNTIF($B$2:B4421,B4421)-COUNTIFS($B$2:B4420,B4421,$E$2:E4420,"")),"")</f>
        <v/>
      </c>
      <c r="G4421" s="46" t="str">
        <f>IF(F4421=1,COUNTIF($F$1:F4421,1),"")</f>
        <v/>
      </c>
      <c r="H4421" s="46">
        <f t="shared" si="212"/>
        <v>0</v>
      </c>
      <c r="I4421" s="46" t="b">
        <f t="shared" si="210"/>
        <v>0</v>
      </c>
      <c r="J4421" s="46" t="str">
        <f>IF(I4421=FALSE,"",B4421&amp;"@"&amp;COUNTIFS($B$2:B4421,B4421,$I$2:I4421,TRUE))</f>
        <v/>
      </c>
    </row>
    <row r="4422" spans="5:10">
      <c r="E4422" s="46" t="str">
        <f t="shared" si="211"/>
        <v/>
      </c>
      <c r="F4422" s="81" t="str">
        <f>IF(E4422="기사임",(COUNTIF($B$2:B4422,B4422)-COUNTIFS($B$2:B4421,B4422,$E$2:E4421,"")),"")</f>
        <v/>
      </c>
      <c r="G4422" s="46" t="str">
        <f>IF(F4422=1,COUNTIF($F$1:F4422,1),"")</f>
        <v/>
      </c>
      <c r="H4422" s="46">
        <f t="shared" si="212"/>
        <v>0</v>
      </c>
      <c r="I4422" s="46" t="b">
        <f t="shared" si="210"/>
        <v>0</v>
      </c>
      <c r="J4422" s="46" t="str">
        <f>IF(I4422=FALSE,"",B4422&amp;"@"&amp;COUNTIFS($B$2:B4422,B4422,$I$2:I4422,TRUE))</f>
        <v/>
      </c>
    </row>
    <row r="4423" spans="5:10">
      <c r="E4423" s="46" t="str">
        <f t="shared" si="211"/>
        <v/>
      </c>
      <c r="F4423" s="81" t="str">
        <f>IF(E4423="기사임",(COUNTIF($B$2:B4423,B4423)-COUNTIFS($B$2:B4422,B4423,$E$2:E4422,"")),"")</f>
        <v/>
      </c>
      <c r="G4423" s="46" t="str">
        <f>IF(F4423=1,COUNTIF($F$1:F4423,1),"")</f>
        <v/>
      </c>
      <c r="H4423" s="46">
        <f t="shared" si="212"/>
        <v>0</v>
      </c>
      <c r="I4423" s="46" t="b">
        <f t="shared" ref="I4423:I4486" si="213">AND(H4423=1,F4423&gt;=1,F4423&lt;&gt;"")</f>
        <v>0</v>
      </c>
      <c r="J4423" s="46" t="str">
        <f>IF(I4423=FALSE,"",B4423&amp;"@"&amp;COUNTIFS($B$2:B4423,B4423,$I$2:I4423,TRUE))</f>
        <v/>
      </c>
    </row>
    <row r="4424" spans="5:10">
      <c r="E4424" s="46" t="str">
        <f t="shared" si="211"/>
        <v/>
      </c>
      <c r="F4424" s="81" t="str">
        <f>IF(E4424="기사임",(COUNTIF($B$2:B4424,B4424)-COUNTIFS($B$2:B4423,B4424,$E$2:E4423,"")),"")</f>
        <v/>
      </c>
      <c r="G4424" s="46" t="str">
        <f>IF(F4424=1,COUNTIF($F$1:F4424,1),"")</f>
        <v/>
      </c>
      <c r="H4424" s="46">
        <f t="shared" si="212"/>
        <v>0</v>
      </c>
      <c r="I4424" s="46" t="b">
        <f t="shared" si="213"/>
        <v>0</v>
      </c>
      <c r="J4424" s="46" t="str">
        <f>IF(I4424=FALSE,"",B4424&amp;"@"&amp;COUNTIFS($B$2:B4424,B4424,$I$2:I4424,TRUE))</f>
        <v/>
      </c>
    </row>
    <row r="4425" spans="5:10">
      <c r="E4425" s="46" t="str">
        <f t="shared" si="211"/>
        <v/>
      </c>
      <c r="F4425" s="81" t="str">
        <f>IF(E4425="기사임",(COUNTIF($B$2:B4425,B4425)-COUNTIFS($B$2:B4424,B4425,$E$2:E4424,"")),"")</f>
        <v/>
      </c>
      <c r="G4425" s="46" t="str">
        <f>IF(F4425=1,COUNTIF($F$1:F4425,1),"")</f>
        <v/>
      </c>
      <c r="H4425" s="46">
        <f t="shared" si="212"/>
        <v>0</v>
      </c>
      <c r="I4425" s="46" t="b">
        <f t="shared" si="213"/>
        <v>0</v>
      </c>
      <c r="J4425" s="46" t="str">
        <f>IF(I4425=FALSE,"",B4425&amp;"@"&amp;COUNTIFS($B$2:B4425,B4425,$I$2:I4425,TRUE))</f>
        <v/>
      </c>
    </row>
    <row r="4426" spans="5:10">
      <c r="E4426" s="46" t="str">
        <f t="shared" si="211"/>
        <v/>
      </c>
      <c r="F4426" s="81" t="str">
        <f>IF(E4426="기사임",(COUNTIF($B$2:B4426,B4426)-COUNTIFS($B$2:B4425,B4426,$E$2:E4425,"")),"")</f>
        <v/>
      </c>
      <c r="G4426" s="46" t="str">
        <f>IF(F4426=1,COUNTIF($F$1:F4426,1),"")</f>
        <v/>
      </c>
      <c r="H4426" s="46">
        <f t="shared" si="212"/>
        <v>0</v>
      </c>
      <c r="I4426" s="46" t="b">
        <f t="shared" si="213"/>
        <v>0</v>
      </c>
      <c r="J4426" s="46" t="str">
        <f>IF(I4426=FALSE,"",B4426&amp;"@"&amp;COUNTIFS($B$2:B4426,B4426,$I$2:I4426,TRUE))</f>
        <v/>
      </c>
    </row>
    <row r="4427" spans="5:10">
      <c r="E4427" s="46" t="str">
        <f t="shared" si="211"/>
        <v/>
      </c>
      <c r="F4427" s="81" t="str">
        <f>IF(E4427="기사임",(COUNTIF($B$2:B4427,B4427)-COUNTIFS($B$2:B4426,B4427,$E$2:E4426,"")),"")</f>
        <v/>
      </c>
      <c r="G4427" s="46" t="str">
        <f>IF(F4427=1,COUNTIF($F$1:F4427,1),"")</f>
        <v/>
      </c>
      <c r="H4427" s="46">
        <f t="shared" si="212"/>
        <v>0</v>
      </c>
      <c r="I4427" s="46" t="b">
        <f t="shared" si="213"/>
        <v>0</v>
      </c>
      <c r="J4427" s="46" t="str">
        <f>IF(I4427=FALSE,"",B4427&amp;"@"&amp;COUNTIFS($B$2:B4427,B4427,$I$2:I4427,TRUE))</f>
        <v/>
      </c>
    </row>
    <row r="4428" spans="5:10">
      <c r="E4428" s="46" t="str">
        <f t="shared" si="211"/>
        <v/>
      </c>
      <c r="F4428" s="81" t="str">
        <f>IF(E4428="기사임",(COUNTIF($B$2:B4428,B4428)-COUNTIFS($B$2:B4427,B4428,$E$2:E4427,"")),"")</f>
        <v/>
      </c>
      <c r="G4428" s="46" t="str">
        <f>IF(F4428=1,COUNTIF($F$1:F4428,1),"")</f>
        <v/>
      </c>
      <c r="H4428" s="46">
        <f t="shared" si="212"/>
        <v>0</v>
      </c>
      <c r="I4428" s="46" t="b">
        <f t="shared" si="213"/>
        <v>0</v>
      </c>
      <c r="J4428" s="46" t="str">
        <f>IF(I4428=FALSE,"",B4428&amp;"@"&amp;COUNTIFS($B$2:B4428,B4428,$I$2:I4428,TRUE))</f>
        <v/>
      </c>
    </row>
    <row r="4429" spans="5:10">
      <c r="E4429" s="46" t="str">
        <f t="shared" si="211"/>
        <v/>
      </c>
      <c r="F4429" s="81" t="str">
        <f>IF(E4429="기사임",(COUNTIF($B$2:B4429,B4429)-COUNTIFS($B$2:B4428,B4429,$E$2:E4428,"")),"")</f>
        <v/>
      </c>
      <c r="G4429" s="46" t="str">
        <f>IF(F4429=1,COUNTIF($F$1:F4429,1),"")</f>
        <v/>
      </c>
      <c r="H4429" s="46">
        <f t="shared" si="212"/>
        <v>0</v>
      </c>
      <c r="I4429" s="46" t="b">
        <f t="shared" si="213"/>
        <v>0</v>
      </c>
      <c r="J4429" s="46" t="str">
        <f>IF(I4429=FALSE,"",B4429&amp;"@"&amp;COUNTIFS($B$2:B4429,B4429,$I$2:I4429,TRUE))</f>
        <v/>
      </c>
    </row>
    <row r="4430" spans="5:10">
      <c r="E4430" s="46" t="str">
        <f t="shared" si="211"/>
        <v/>
      </c>
      <c r="F4430" s="81" t="str">
        <f>IF(E4430="기사임",(COUNTIF($B$2:B4430,B4430)-COUNTIFS($B$2:B4429,B4430,$E$2:E4429,"")),"")</f>
        <v/>
      </c>
      <c r="G4430" s="46" t="str">
        <f>IF(F4430=1,COUNTIF($F$1:F4430,1),"")</f>
        <v/>
      </c>
      <c r="H4430" s="46">
        <f t="shared" si="212"/>
        <v>0</v>
      </c>
      <c r="I4430" s="46" t="b">
        <f t="shared" si="213"/>
        <v>0</v>
      </c>
      <c r="J4430" s="46" t="str">
        <f>IF(I4430=FALSE,"",B4430&amp;"@"&amp;COUNTIFS($B$2:B4430,B4430,$I$2:I4430,TRUE))</f>
        <v/>
      </c>
    </row>
    <row r="4431" spans="5:10">
      <c r="E4431" s="46" t="str">
        <f t="shared" si="211"/>
        <v/>
      </c>
      <c r="F4431" s="81" t="str">
        <f>IF(E4431="기사임",(COUNTIF($B$2:B4431,B4431)-COUNTIFS($B$2:B4430,B4431,$E$2:E4430,"")),"")</f>
        <v/>
      </c>
      <c r="G4431" s="46" t="str">
        <f>IF(F4431=1,COUNTIF($F$1:F4431,1),"")</f>
        <v/>
      </c>
      <c r="H4431" s="46">
        <f t="shared" si="212"/>
        <v>0</v>
      </c>
      <c r="I4431" s="46" t="b">
        <f t="shared" si="213"/>
        <v>0</v>
      </c>
      <c r="J4431" s="46" t="str">
        <f>IF(I4431=FALSE,"",B4431&amp;"@"&amp;COUNTIFS($B$2:B4431,B4431,$I$2:I4431,TRUE))</f>
        <v/>
      </c>
    </row>
    <row r="4432" spans="5:10">
      <c r="E4432" s="46" t="str">
        <f t="shared" si="211"/>
        <v/>
      </c>
      <c r="F4432" s="81" t="str">
        <f>IF(E4432="기사임",(COUNTIF($B$2:B4432,B4432)-COUNTIFS($B$2:B4431,B4432,$E$2:E4431,"")),"")</f>
        <v/>
      </c>
      <c r="G4432" s="46" t="str">
        <f>IF(F4432=1,COUNTIF($F$1:F4432,1),"")</f>
        <v/>
      </c>
      <c r="H4432" s="46">
        <f t="shared" si="212"/>
        <v>0</v>
      </c>
      <c r="I4432" s="46" t="b">
        <f t="shared" si="213"/>
        <v>0</v>
      </c>
      <c r="J4432" s="46" t="str">
        <f>IF(I4432=FALSE,"",B4432&amp;"@"&amp;COUNTIFS($B$2:B4432,B4432,$I$2:I4432,TRUE))</f>
        <v/>
      </c>
    </row>
    <row r="4433" spans="5:10">
      <c r="E4433" s="46" t="str">
        <f t="shared" si="211"/>
        <v/>
      </c>
      <c r="F4433" s="81" t="str">
        <f>IF(E4433="기사임",(COUNTIF($B$2:B4433,B4433)-COUNTIFS($B$2:B4432,B4433,$E$2:E4432,"")),"")</f>
        <v/>
      </c>
      <c r="G4433" s="46" t="str">
        <f>IF(F4433=1,COUNTIF($F$1:F4433,1),"")</f>
        <v/>
      </c>
      <c r="H4433" s="46">
        <f t="shared" si="212"/>
        <v>0</v>
      </c>
      <c r="I4433" s="46" t="b">
        <f t="shared" si="213"/>
        <v>0</v>
      </c>
      <c r="J4433" s="46" t="str">
        <f>IF(I4433=FALSE,"",B4433&amp;"@"&amp;COUNTIFS($B$2:B4433,B4433,$I$2:I4433,TRUE))</f>
        <v/>
      </c>
    </row>
    <row r="4434" spans="5:10">
      <c r="E4434" s="46" t="str">
        <f t="shared" si="211"/>
        <v/>
      </c>
      <c r="F4434" s="81" t="str">
        <f>IF(E4434="기사임",(COUNTIF($B$2:B4434,B4434)-COUNTIFS($B$2:B4433,B4434,$E$2:E4433,"")),"")</f>
        <v/>
      </c>
      <c r="G4434" s="46" t="str">
        <f>IF(F4434=1,COUNTIF($F$1:F4434,1),"")</f>
        <v/>
      </c>
      <c r="H4434" s="46">
        <f t="shared" si="212"/>
        <v>0</v>
      </c>
      <c r="I4434" s="46" t="b">
        <f t="shared" si="213"/>
        <v>0</v>
      </c>
      <c r="J4434" s="46" t="str">
        <f>IF(I4434=FALSE,"",B4434&amp;"@"&amp;COUNTIFS($B$2:B4434,B4434,$I$2:I4434,TRUE))</f>
        <v/>
      </c>
    </row>
    <row r="4435" spans="5:10">
      <c r="E4435" s="46" t="str">
        <f t="shared" si="211"/>
        <v/>
      </c>
      <c r="F4435" s="81" t="str">
        <f>IF(E4435="기사임",(COUNTIF($B$2:B4435,B4435)-COUNTIFS($B$2:B4434,B4435,$E$2:E4434,"")),"")</f>
        <v/>
      </c>
      <c r="G4435" s="46" t="str">
        <f>IF(F4435=1,COUNTIF($F$1:F4435,1),"")</f>
        <v/>
      </c>
      <c r="H4435" s="46">
        <f t="shared" si="212"/>
        <v>0</v>
      </c>
      <c r="I4435" s="46" t="b">
        <f t="shared" si="213"/>
        <v>0</v>
      </c>
      <c r="J4435" s="46" t="str">
        <f>IF(I4435=FALSE,"",B4435&amp;"@"&amp;COUNTIFS($B$2:B4435,B4435,$I$2:I4435,TRUE))</f>
        <v/>
      </c>
    </row>
    <row r="4436" spans="5:10">
      <c r="E4436" s="46" t="str">
        <f t="shared" si="211"/>
        <v/>
      </c>
      <c r="F4436" s="81" t="str">
        <f>IF(E4436="기사임",(COUNTIF($B$2:B4436,B4436)-COUNTIFS($B$2:B4435,B4436,$E$2:E4435,"")),"")</f>
        <v/>
      </c>
      <c r="G4436" s="46" t="str">
        <f>IF(F4436=1,COUNTIF($F$1:F4436,1),"")</f>
        <v/>
      </c>
      <c r="H4436" s="46">
        <f t="shared" si="212"/>
        <v>0</v>
      </c>
      <c r="I4436" s="46" t="b">
        <f t="shared" si="213"/>
        <v>0</v>
      </c>
      <c r="J4436" s="46" t="str">
        <f>IF(I4436=FALSE,"",B4436&amp;"@"&amp;COUNTIFS($B$2:B4436,B4436,$I$2:I4436,TRUE))</f>
        <v/>
      </c>
    </row>
    <row r="4437" spans="5:10">
      <c r="E4437" s="46" t="str">
        <f t="shared" si="211"/>
        <v/>
      </c>
      <c r="F4437" s="81" t="str">
        <f>IF(E4437="기사임",(COUNTIF($B$2:B4437,B4437)-COUNTIFS($B$2:B4436,B4437,$E$2:E4436,"")),"")</f>
        <v/>
      </c>
      <c r="G4437" s="46" t="str">
        <f>IF(F4437=1,COUNTIF($F$1:F4437,1),"")</f>
        <v/>
      </c>
      <c r="H4437" s="46">
        <f t="shared" si="212"/>
        <v>0</v>
      </c>
      <c r="I4437" s="46" t="b">
        <f t="shared" si="213"/>
        <v>0</v>
      </c>
      <c r="J4437" s="46" t="str">
        <f>IF(I4437=FALSE,"",B4437&amp;"@"&amp;COUNTIFS($B$2:B4437,B4437,$I$2:I4437,TRUE))</f>
        <v/>
      </c>
    </row>
    <row r="4438" spans="5:10">
      <c r="E4438" s="46" t="str">
        <f t="shared" si="211"/>
        <v/>
      </c>
      <c r="F4438" s="81" t="str">
        <f>IF(E4438="기사임",(COUNTIF($B$2:B4438,B4438)-COUNTIFS($B$2:B4437,B4438,$E$2:E4437,"")),"")</f>
        <v/>
      </c>
      <c r="G4438" s="46" t="str">
        <f>IF(F4438=1,COUNTIF($F$1:F4438,1),"")</f>
        <v/>
      </c>
      <c r="H4438" s="46">
        <f t="shared" si="212"/>
        <v>0</v>
      </c>
      <c r="I4438" s="46" t="b">
        <f t="shared" si="213"/>
        <v>0</v>
      </c>
      <c r="J4438" s="46" t="str">
        <f>IF(I4438=FALSE,"",B4438&amp;"@"&amp;COUNTIFS($B$2:B4438,B4438,$I$2:I4438,TRUE))</f>
        <v/>
      </c>
    </row>
    <row r="4439" spans="5:10">
      <c r="E4439" s="46" t="str">
        <f t="shared" si="211"/>
        <v/>
      </c>
      <c r="F4439" s="81" t="str">
        <f>IF(E4439="기사임",(COUNTIF($B$2:B4439,B4439)-COUNTIFS($B$2:B4438,B4439,$E$2:E4438,"")),"")</f>
        <v/>
      </c>
      <c r="G4439" s="46" t="str">
        <f>IF(F4439=1,COUNTIF($F$1:F4439,1),"")</f>
        <v/>
      </c>
      <c r="H4439" s="46">
        <f t="shared" si="212"/>
        <v>0</v>
      </c>
      <c r="I4439" s="46" t="b">
        <f t="shared" si="213"/>
        <v>0</v>
      </c>
      <c r="J4439" s="46" t="str">
        <f>IF(I4439=FALSE,"",B4439&amp;"@"&amp;COUNTIFS($B$2:B4439,B4439,$I$2:I4439,TRUE))</f>
        <v/>
      </c>
    </row>
    <row r="4440" spans="5:10">
      <c r="E4440" s="46" t="str">
        <f t="shared" si="211"/>
        <v/>
      </c>
      <c r="F4440" s="81" t="str">
        <f>IF(E4440="기사임",(COUNTIF($B$2:B4440,B4440)-COUNTIFS($B$2:B4439,B4440,$E$2:E4439,"")),"")</f>
        <v/>
      </c>
      <c r="G4440" s="46" t="str">
        <f>IF(F4440=1,COUNTIF($F$1:F4440,1),"")</f>
        <v/>
      </c>
      <c r="H4440" s="46">
        <f t="shared" si="212"/>
        <v>0</v>
      </c>
      <c r="I4440" s="46" t="b">
        <f t="shared" si="213"/>
        <v>0</v>
      </c>
      <c r="J4440" s="46" t="str">
        <f>IF(I4440=FALSE,"",B4440&amp;"@"&amp;COUNTIFS($B$2:B4440,B4440,$I$2:I4440,TRUE))</f>
        <v/>
      </c>
    </row>
    <row r="4441" spans="5:10">
      <c r="E4441" s="46" t="str">
        <f t="shared" si="211"/>
        <v/>
      </c>
      <c r="F4441" s="81" t="str">
        <f>IF(E4441="기사임",(COUNTIF($B$2:B4441,B4441)-COUNTIFS($B$2:B4440,B4441,$E$2:E4440,"")),"")</f>
        <v/>
      </c>
      <c r="G4441" s="46" t="str">
        <f>IF(F4441=1,COUNTIF($F$1:F4441,1),"")</f>
        <v/>
      </c>
      <c r="H4441" s="46">
        <f t="shared" si="212"/>
        <v>0</v>
      </c>
      <c r="I4441" s="46" t="b">
        <f t="shared" si="213"/>
        <v>0</v>
      </c>
      <c r="J4441" s="46" t="str">
        <f>IF(I4441=FALSE,"",B4441&amp;"@"&amp;COUNTIFS($B$2:B4441,B4441,$I$2:I4441,TRUE))</f>
        <v/>
      </c>
    </row>
    <row r="4442" spans="5:10">
      <c r="E4442" s="46" t="str">
        <f t="shared" si="211"/>
        <v/>
      </c>
      <c r="F4442" s="81" t="str">
        <f>IF(E4442="기사임",(COUNTIF($B$2:B4442,B4442)-COUNTIFS($B$2:B4441,B4442,$E$2:E4441,"")),"")</f>
        <v/>
      </c>
      <c r="G4442" s="46" t="str">
        <f>IF(F4442=1,COUNTIF($F$1:F4442,1),"")</f>
        <v/>
      </c>
      <c r="H4442" s="46">
        <f t="shared" si="212"/>
        <v>0</v>
      </c>
      <c r="I4442" s="46" t="b">
        <f t="shared" si="213"/>
        <v>0</v>
      </c>
      <c r="J4442" s="46" t="str">
        <f>IF(I4442=FALSE,"",B4442&amp;"@"&amp;COUNTIFS($B$2:B4442,B4442,$I$2:I4442,TRUE))</f>
        <v/>
      </c>
    </row>
    <row r="4443" spans="5:10">
      <c r="E4443" s="46" t="str">
        <f t="shared" si="211"/>
        <v/>
      </c>
      <c r="F4443" s="81" t="str">
        <f>IF(E4443="기사임",(COUNTIF($B$2:B4443,B4443)-COUNTIFS($B$2:B4442,B4443,$E$2:E4442,"")),"")</f>
        <v/>
      </c>
      <c r="G4443" s="46" t="str">
        <f>IF(F4443=1,COUNTIF($F$1:F4443,1),"")</f>
        <v/>
      </c>
      <c r="H4443" s="46">
        <f t="shared" si="212"/>
        <v>0</v>
      </c>
      <c r="I4443" s="46" t="b">
        <f t="shared" si="213"/>
        <v>0</v>
      </c>
      <c r="J4443" s="46" t="str">
        <f>IF(I4443=FALSE,"",B4443&amp;"@"&amp;COUNTIFS($B$2:B4443,B4443,$I$2:I4443,TRUE))</f>
        <v/>
      </c>
    </row>
    <row r="4444" spans="5:10">
      <c r="E4444" s="46" t="str">
        <f t="shared" si="211"/>
        <v/>
      </c>
      <c r="F4444" s="81" t="str">
        <f>IF(E4444="기사임",(COUNTIF($B$2:B4444,B4444)-COUNTIFS($B$2:B4443,B4444,$E$2:E4443,"")),"")</f>
        <v/>
      </c>
      <c r="G4444" s="46" t="str">
        <f>IF(F4444=1,COUNTIF($F$1:F4444,1),"")</f>
        <v/>
      </c>
      <c r="H4444" s="46">
        <f t="shared" si="212"/>
        <v>0</v>
      </c>
      <c r="I4444" s="46" t="b">
        <f t="shared" si="213"/>
        <v>0</v>
      </c>
      <c r="J4444" s="46" t="str">
        <f>IF(I4444=FALSE,"",B4444&amp;"@"&amp;COUNTIFS($B$2:B4444,B4444,$I$2:I4444,TRUE))</f>
        <v/>
      </c>
    </row>
    <row r="4445" spans="5:10">
      <c r="E4445" s="46" t="str">
        <f t="shared" si="211"/>
        <v/>
      </c>
      <c r="F4445" s="81" t="str">
        <f>IF(E4445="기사임",(COUNTIF($B$2:B4445,B4445)-COUNTIFS($B$2:B4444,B4445,$E$2:E4444,"")),"")</f>
        <v/>
      </c>
      <c r="G4445" s="46" t="str">
        <f>IF(F4445=1,COUNTIF($F$1:F4445,1),"")</f>
        <v/>
      </c>
      <c r="H4445" s="46">
        <f t="shared" si="212"/>
        <v>0</v>
      </c>
      <c r="I4445" s="46" t="b">
        <f t="shared" si="213"/>
        <v>0</v>
      </c>
      <c r="J4445" s="46" t="str">
        <f>IF(I4445=FALSE,"",B4445&amp;"@"&amp;COUNTIFS($B$2:B4445,B4445,$I$2:I4445,TRUE))</f>
        <v/>
      </c>
    </row>
    <row r="4446" spans="5:10">
      <c r="E4446" s="46" t="str">
        <f t="shared" si="211"/>
        <v/>
      </c>
      <c r="F4446" s="81" t="str">
        <f>IF(E4446="기사임",(COUNTIF($B$2:B4446,B4446)-COUNTIFS($B$2:B4445,B4446,$E$2:E4445,"")),"")</f>
        <v/>
      </c>
      <c r="G4446" s="46" t="str">
        <f>IF(F4446=1,COUNTIF($F$1:F4446,1),"")</f>
        <v/>
      </c>
      <c r="H4446" s="46">
        <f t="shared" si="212"/>
        <v>0</v>
      </c>
      <c r="I4446" s="46" t="b">
        <f t="shared" si="213"/>
        <v>0</v>
      </c>
      <c r="J4446" s="46" t="str">
        <f>IF(I4446=FALSE,"",B4446&amp;"@"&amp;COUNTIFS($B$2:B4446,B4446,$I$2:I4446,TRUE))</f>
        <v/>
      </c>
    </row>
    <row r="4447" spans="5:10">
      <c r="E4447" s="46" t="str">
        <f t="shared" si="211"/>
        <v/>
      </c>
      <c r="F4447" s="81" t="str">
        <f>IF(E4447="기사임",(COUNTIF($B$2:B4447,B4447)-COUNTIFS($B$2:B4446,B4447,$E$2:E4446,"")),"")</f>
        <v/>
      </c>
      <c r="G4447" s="46" t="str">
        <f>IF(F4447=1,COUNTIF($F$1:F4447,1),"")</f>
        <v/>
      </c>
      <c r="H4447" s="46">
        <f t="shared" si="212"/>
        <v>0</v>
      </c>
      <c r="I4447" s="46" t="b">
        <f t="shared" si="213"/>
        <v>0</v>
      </c>
      <c r="J4447" s="46" t="str">
        <f>IF(I4447=FALSE,"",B4447&amp;"@"&amp;COUNTIFS($B$2:B4447,B4447,$I$2:I4447,TRUE))</f>
        <v/>
      </c>
    </row>
    <row r="4448" spans="5:10">
      <c r="E4448" s="46" t="str">
        <f t="shared" si="211"/>
        <v/>
      </c>
      <c r="F4448" s="81" t="str">
        <f>IF(E4448="기사임",(COUNTIF($B$2:B4448,B4448)-COUNTIFS($B$2:B4447,B4448,$E$2:E4447,"")),"")</f>
        <v/>
      </c>
      <c r="G4448" s="46" t="str">
        <f>IF(F4448=1,COUNTIF($F$1:F4448,1),"")</f>
        <v/>
      </c>
      <c r="H4448" s="46">
        <f t="shared" si="212"/>
        <v>0</v>
      </c>
      <c r="I4448" s="46" t="b">
        <f t="shared" si="213"/>
        <v>0</v>
      </c>
      <c r="J4448" s="46" t="str">
        <f>IF(I4448=FALSE,"",B4448&amp;"@"&amp;COUNTIFS($B$2:B4448,B4448,$I$2:I4448,TRUE))</f>
        <v/>
      </c>
    </row>
    <row r="4449" spans="5:10">
      <c r="E4449" s="46" t="str">
        <f t="shared" si="211"/>
        <v/>
      </c>
      <c r="F4449" s="81" t="str">
        <f>IF(E4449="기사임",(COUNTIF($B$2:B4449,B4449)-COUNTIFS($B$2:B4448,B4449,$E$2:E4448,"")),"")</f>
        <v/>
      </c>
      <c r="G4449" s="46" t="str">
        <f>IF(F4449=1,COUNTIF($F$1:F4449,1),"")</f>
        <v/>
      </c>
      <c r="H4449" s="46">
        <f t="shared" si="212"/>
        <v>0</v>
      </c>
      <c r="I4449" s="46" t="b">
        <f t="shared" si="213"/>
        <v>0</v>
      </c>
      <c r="J4449" s="46" t="str">
        <f>IF(I4449=FALSE,"",B4449&amp;"@"&amp;COUNTIFS($B$2:B4449,B4449,$I$2:I4449,TRUE))</f>
        <v/>
      </c>
    </row>
    <row r="4450" spans="5:10">
      <c r="E4450" s="46" t="str">
        <f t="shared" si="211"/>
        <v/>
      </c>
      <c r="F4450" s="81" t="str">
        <f>IF(E4450="기사임",(COUNTIF($B$2:B4450,B4450)-COUNTIFS($B$2:B4449,B4450,$E$2:E4449,"")),"")</f>
        <v/>
      </c>
      <c r="G4450" s="46" t="str">
        <f>IF(F4450=1,COUNTIF($F$1:F4450,1),"")</f>
        <v/>
      </c>
      <c r="H4450" s="46">
        <f t="shared" si="212"/>
        <v>0</v>
      </c>
      <c r="I4450" s="46" t="b">
        <f t="shared" si="213"/>
        <v>0</v>
      </c>
      <c r="J4450" s="46" t="str">
        <f>IF(I4450=FALSE,"",B4450&amp;"@"&amp;COUNTIFS($B$2:B4450,B4450,$I$2:I4450,TRUE))</f>
        <v/>
      </c>
    </row>
    <row r="4451" spans="5:10">
      <c r="E4451" s="46" t="str">
        <f t="shared" si="211"/>
        <v/>
      </c>
      <c r="F4451" s="81" t="str">
        <f>IF(E4451="기사임",(COUNTIF($B$2:B4451,B4451)-COUNTIFS($B$2:B4450,B4451,$E$2:E4450,"")),"")</f>
        <v/>
      </c>
      <c r="G4451" s="46" t="str">
        <f>IF(F4451=1,COUNTIF($F$1:F4451,1),"")</f>
        <v/>
      </c>
      <c r="H4451" s="46">
        <f t="shared" si="212"/>
        <v>0</v>
      </c>
      <c r="I4451" s="46" t="b">
        <f t="shared" si="213"/>
        <v>0</v>
      </c>
      <c r="J4451" s="46" t="str">
        <f>IF(I4451=FALSE,"",B4451&amp;"@"&amp;COUNTIFS($B$2:B4451,B4451,$I$2:I4451,TRUE))</f>
        <v/>
      </c>
    </row>
    <row r="4452" spans="5:10">
      <c r="E4452" s="46" t="str">
        <f t="shared" si="211"/>
        <v/>
      </c>
      <c r="F4452" s="81" t="str">
        <f>IF(E4452="기사임",(COUNTIF($B$2:B4452,B4452)-COUNTIFS($B$2:B4451,B4452,$E$2:E4451,"")),"")</f>
        <v/>
      </c>
      <c r="G4452" s="46" t="str">
        <f>IF(F4452=1,COUNTIF($F$1:F4452,1),"")</f>
        <v/>
      </c>
      <c r="H4452" s="46">
        <f t="shared" si="212"/>
        <v>0</v>
      </c>
      <c r="I4452" s="46" t="b">
        <f t="shared" si="213"/>
        <v>0</v>
      </c>
      <c r="J4452" s="46" t="str">
        <f>IF(I4452=FALSE,"",B4452&amp;"@"&amp;COUNTIFS($B$2:B4452,B4452,$I$2:I4452,TRUE))</f>
        <v/>
      </c>
    </row>
    <row r="4453" spans="5:10">
      <c r="E4453" s="46" t="str">
        <f t="shared" si="211"/>
        <v/>
      </c>
      <c r="F4453" s="81" t="str">
        <f>IF(E4453="기사임",(COUNTIF($B$2:B4453,B4453)-COUNTIFS($B$2:B4452,B4453,$E$2:E4452,"")),"")</f>
        <v/>
      </c>
      <c r="G4453" s="46" t="str">
        <f>IF(F4453=1,COUNTIF($F$1:F4453,1),"")</f>
        <v/>
      </c>
      <c r="H4453" s="46">
        <f t="shared" si="212"/>
        <v>0</v>
      </c>
      <c r="I4453" s="46" t="b">
        <f t="shared" si="213"/>
        <v>0</v>
      </c>
      <c r="J4453" s="46" t="str">
        <f>IF(I4453=FALSE,"",B4453&amp;"@"&amp;COUNTIFS($B$2:B4453,B4453,$I$2:I4453,TRUE))</f>
        <v/>
      </c>
    </row>
    <row r="4454" spans="5:10">
      <c r="E4454" s="46" t="str">
        <f t="shared" si="211"/>
        <v/>
      </c>
      <c r="F4454" s="81" t="str">
        <f>IF(E4454="기사임",(COUNTIF($B$2:B4454,B4454)-COUNTIFS($B$2:B4453,B4454,$E$2:E4453,"")),"")</f>
        <v/>
      </c>
      <c r="G4454" s="46" t="str">
        <f>IF(F4454=1,COUNTIF($F$1:F4454,1),"")</f>
        <v/>
      </c>
      <c r="H4454" s="46">
        <f t="shared" si="212"/>
        <v>0</v>
      </c>
      <c r="I4454" s="46" t="b">
        <f t="shared" si="213"/>
        <v>0</v>
      </c>
      <c r="J4454" s="46" t="str">
        <f>IF(I4454=FALSE,"",B4454&amp;"@"&amp;COUNTIFS($B$2:B4454,B4454,$I$2:I4454,TRUE))</f>
        <v/>
      </c>
    </row>
    <row r="4455" spans="5:10">
      <c r="E4455" s="46" t="str">
        <f t="shared" si="211"/>
        <v/>
      </c>
      <c r="F4455" s="81" t="str">
        <f>IF(E4455="기사임",(COUNTIF($B$2:B4455,B4455)-COUNTIFS($B$2:B4454,B4455,$E$2:E4454,"")),"")</f>
        <v/>
      </c>
      <c r="G4455" s="46" t="str">
        <f>IF(F4455=1,COUNTIF($F$1:F4455,1),"")</f>
        <v/>
      </c>
      <c r="H4455" s="46">
        <f t="shared" si="212"/>
        <v>0</v>
      </c>
      <c r="I4455" s="46" t="b">
        <f t="shared" si="213"/>
        <v>0</v>
      </c>
      <c r="J4455" s="46" t="str">
        <f>IF(I4455=FALSE,"",B4455&amp;"@"&amp;COUNTIFS($B$2:B4455,B4455,$I$2:I4455,TRUE))</f>
        <v/>
      </c>
    </row>
    <row r="4456" spans="5:10">
      <c r="E4456" s="46" t="str">
        <f t="shared" si="211"/>
        <v/>
      </c>
      <c r="F4456" s="81" t="str">
        <f>IF(E4456="기사임",(COUNTIF($B$2:B4456,B4456)-COUNTIFS($B$2:B4455,B4456,$E$2:E4455,"")),"")</f>
        <v/>
      </c>
      <c r="G4456" s="46" t="str">
        <f>IF(F4456=1,COUNTIF($F$1:F4456,1),"")</f>
        <v/>
      </c>
      <c r="H4456" s="46">
        <f t="shared" si="212"/>
        <v>0</v>
      </c>
      <c r="I4456" s="46" t="b">
        <f t="shared" si="213"/>
        <v>0</v>
      </c>
      <c r="J4456" s="46" t="str">
        <f>IF(I4456=FALSE,"",B4456&amp;"@"&amp;COUNTIFS($B$2:B4456,B4456,$I$2:I4456,TRUE))</f>
        <v/>
      </c>
    </row>
    <row r="4457" spans="5:10">
      <c r="E4457" s="46" t="str">
        <f t="shared" si="211"/>
        <v/>
      </c>
      <c r="F4457" s="81" t="str">
        <f>IF(E4457="기사임",(COUNTIF($B$2:B4457,B4457)-COUNTIFS($B$2:B4456,B4457,$E$2:E4456,"")),"")</f>
        <v/>
      </c>
      <c r="G4457" s="46" t="str">
        <f>IF(F4457=1,COUNTIF($F$1:F4457,1),"")</f>
        <v/>
      </c>
      <c r="H4457" s="46">
        <f t="shared" si="212"/>
        <v>0</v>
      </c>
      <c r="I4457" s="46" t="b">
        <f t="shared" si="213"/>
        <v>0</v>
      </c>
      <c r="J4457" s="46" t="str">
        <f>IF(I4457=FALSE,"",B4457&amp;"@"&amp;COUNTIFS($B$2:B4457,B4457,$I$2:I4457,TRUE))</f>
        <v/>
      </c>
    </row>
    <row r="4458" spans="5:10">
      <c r="E4458" s="46" t="str">
        <f t="shared" si="211"/>
        <v/>
      </c>
      <c r="F4458" s="81" t="str">
        <f>IF(E4458="기사임",(COUNTIF($B$2:B4458,B4458)-COUNTIFS($B$2:B4457,B4458,$E$2:E4457,"")),"")</f>
        <v/>
      </c>
      <c r="G4458" s="46" t="str">
        <f>IF(F4458=1,COUNTIF($F$1:F4458,1),"")</f>
        <v/>
      </c>
      <c r="H4458" s="46">
        <f t="shared" si="212"/>
        <v>0</v>
      </c>
      <c r="I4458" s="46" t="b">
        <f t="shared" si="213"/>
        <v>0</v>
      </c>
      <c r="J4458" s="46" t="str">
        <f>IF(I4458=FALSE,"",B4458&amp;"@"&amp;COUNTIFS($B$2:B4458,B4458,$I$2:I4458,TRUE))</f>
        <v/>
      </c>
    </row>
    <row r="4459" spans="5:10">
      <c r="E4459" s="46" t="str">
        <f t="shared" si="211"/>
        <v/>
      </c>
      <c r="F4459" s="81" t="str">
        <f>IF(E4459="기사임",(COUNTIF($B$2:B4459,B4459)-COUNTIFS($B$2:B4458,B4459,$E$2:E4458,"")),"")</f>
        <v/>
      </c>
      <c r="G4459" s="46" t="str">
        <f>IF(F4459=1,COUNTIF($F$1:F4459,1),"")</f>
        <v/>
      </c>
      <c r="H4459" s="46">
        <f t="shared" si="212"/>
        <v>0</v>
      </c>
      <c r="I4459" s="46" t="b">
        <f t="shared" si="213"/>
        <v>0</v>
      </c>
      <c r="J4459" s="46" t="str">
        <f>IF(I4459=FALSE,"",B4459&amp;"@"&amp;COUNTIFS($B$2:B4459,B4459,$I$2:I4459,TRUE))</f>
        <v/>
      </c>
    </row>
    <row r="4460" spans="5:10">
      <c r="E4460" s="46" t="str">
        <f t="shared" si="211"/>
        <v/>
      </c>
      <c r="F4460" s="81" t="str">
        <f>IF(E4460="기사임",(COUNTIF($B$2:B4460,B4460)-COUNTIFS($B$2:B4459,B4460,$E$2:E4459,"")),"")</f>
        <v/>
      </c>
      <c r="G4460" s="46" t="str">
        <f>IF(F4460=1,COUNTIF($F$1:F4460,1),"")</f>
        <v/>
      </c>
      <c r="H4460" s="46">
        <f t="shared" si="212"/>
        <v>0</v>
      </c>
      <c r="I4460" s="46" t="b">
        <f t="shared" si="213"/>
        <v>0</v>
      </c>
      <c r="J4460" s="46" t="str">
        <f>IF(I4460=FALSE,"",B4460&amp;"@"&amp;COUNTIFS($B$2:B4460,B4460,$I$2:I4460,TRUE))</f>
        <v/>
      </c>
    </row>
    <row r="4461" spans="5:10">
      <c r="E4461" s="46" t="str">
        <f t="shared" si="211"/>
        <v/>
      </c>
      <c r="F4461" s="81" t="str">
        <f>IF(E4461="기사임",(COUNTIF($B$2:B4461,B4461)-COUNTIFS($B$2:B4460,B4461,$E$2:E4460,"")),"")</f>
        <v/>
      </c>
      <c r="G4461" s="46" t="str">
        <f>IF(F4461=1,COUNTIF($F$1:F4461,1),"")</f>
        <v/>
      </c>
      <c r="H4461" s="46">
        <f t="shared" si="212"/>
        <v>0</v>
      </c>
      <c r="I4461" s="46" t="b">
        <f t="shared" si="213"/>
        <v>0</v>
      </c>
      <c r="J4461" s="46" t="str">
        <f>IF(I4461=FALSE,"",B4461&amp;"@"&amp;COUNTIFS($B$2:B4461,B4461,$I$2:I4461,TRUE))</f>
        <v/>
      </c>
    </row>
    <row r="4462" spans="5:10">
      <c r="E4462" s="46" t="str">
        <f t="shared" si="211"/>
        <v/>
      </c>
      <c r="F4462" s="81" t="str">
        <f>IF(E4462="기사임",(COUNTIF($B$2:B4462,B4462)-COUNTIFS($B$2:B4461,B4462,$E$2:E4461,"")),"")</f>
        <v/>
      </c>
      <c r="G4462" s="46" t="str">
        <f>IF(F4462=1,COUNTIF($F$1:F4462,1),"")</f>
        <v/>
      </c>
      <c r="H4462" s="46">
        <f t="shared" si="212"/>
        <v>0</v>
      </c>
      <c r="I4462" s="46" t="b">
        <f t="shared" si="213"/>
        <v>0</v>
      </c>
      <c r="J4462" s="46" t="str">
        <f>IF(I4462=FALSE,"",B4462&amp;"@"&amp;COUNTIFS($B$2:B4462,B4462,$I$2:I4462,TRUE))</f>
        <v/>
      </c>
    </row>
    <row r="4463" spans="5:10">
      <c r="E4463" s="46" t="str">
        <f t="shared" si="211"/>
        <v/>
      </c>
      <c r="F4463" s="81" t="str">
        <f>IF(E4463="기사임",(COUNTIF($B$2:B4463,B4463)-COUNTIFS($B$2:B4462,B4463,$E$2:E4462,"")),"")</f>
        <v/>
      </c>
      <c r="G4463" s="46" t="str">
        <f>IF(F4463=1,COUNTIF($F$1:F4463,1),"")</f>
        <v/>
      </c>
      <c r="H4463" s="46">
        <f t="shared" si="212"/>
        <v>0</v>
      </c>
      <c r="I4463" s="46" t="b">
        <f t="shared" si="213"/>
        <v>0</v>
      </c>
      <c r="J4463" s="46" t="str">
        <f>IF(I4463=FALSE,"",B4463&amp;"@"&amp;COUNTIFS($B$2:B4463,B4463,$I$2:I4463,TRUE))</f>
        <v/>
      </c>
    </row>
    <row r="4464" spans="5:10">
      <c r="E4464" s="46" t="str">
        <f t="shared" si="211"/>
        <v/>
      </c>
      <c r="F4464" s="81" t="str">
        <f>IF(E4464="기사임",(COUNTIF($B$2:B4464,B4464)-COUNTIFS($B$2:B4463,B4464,$E$2:E4463,"")),"")</f>
        <v/>
      </c>
      <c r="G4464" s="46" t="str">
        <f>IF(F4464=1,COUNTIF($F$1:F4464,1),"")</f>
        <v/>
      </c>
      <c r="H4464" s="46">
        <f t="shared" si="212"/>
        <v>0</v>
      </c>
      <c r="I4464" s="46" t="b">
        <f t="shared" si="213"/>
        <v>0</v>
      </c>
      <c r="J4464" s="46" t="str">
        <f>IF(I4464=FALSE,"",B4464&amp;"@"&amp;COUNTIFS($B$2:B4464,B4464,$I$2:I4464,TRUE))</f>
        <v/>
      </c>
    </row>
    <row r="4465" spans="5:10">
      <c r="E4465" s="46" t="str">
        <f t="shared" si="211"/>
        <v/>
      </c>
      <c r="F4465" s="81" t="str">
        <f>IF(E4465="기사임",(COUNTIF($B$2:B4465,B4465)-COUNTIFS($B$2:B4464,B4465,$E$2:E4464,"")),"")</f>
        <v/>
      </c>
      <c r="G4465" s="46" t="str">
        <f>IF(F4465=1,COUNTIF($F$1:F4465,1),"")</f>
        <v/>
      </c>
      <c r="H4465" s="46">
        <f t="shared" si="212"/>
        <v>0</v>
      </c>
      <c r="I4465" s="46" t="b">
        <f t="shared" si="213"/>
        <v>0</v>
      </c>
      <c r="J4465" s="46" t="str">
        <f>IF(I4465=FALSE,"",B4465&amp;"@"&amp;COUNTIFS($B$2:B4465,B4465,$I$2:I4465,TRUE))</f>
        <v/>
      </c>
    </row>
    <row r="4466" spans="5:10">
      <c r="E4466" s="46" t="str">
        <f t="shared" si="211"/>
        <v/>
      </c>
      <c r="F4466" s="81" t="str">
        <f>IF(E4466="기사임",(COUNTIF($B$2:B4466,B4466)-COUNTIFS($B$2:B4465,B4466,$E$2:E4465,"")),"")</f>
        <v/>
      </c>
      <c r="G4466" s="46" t="str">
        <f>IF(F4466=1,COUNTIF($F$1:F4466,1),"")</f>
        <v/>
      </c>
      <c r="H4466" s="46">
        <f t="shared" si="212"/>
        <v>0</v>
      </c>
      <c r="I4466" s="46" t="b">
        <f t="shared" si="213"/>
        <v>0</v>
      </c>
      <c r="J4466" s="46" t="str">
        <f>IF(I4466=FALSE,"",B4466&amp;"@"&amp;COUNTIFS($B$2:B4466,B4466,$I$2:I4466,TRUE))</f>
        <v/>
      </c>
    </row>
    <row r="4467" spans="5:10">
      <c r="E4467" s="46" t="str">
        <f t="shared" si="211"/>
        <v/>
      </c>
      <c r="F4467" s="81" t="str">
        <f>IF(E4467="기사임",(COUNTIF($B$2:B4467,B4467)-COUNTIFS($B$2:B4466,B4467,$E$2:E4466,"")),"")</f>
        <v/>
      </c>
      <c r="G4467" s="46" t="str">
        <f>IF(F4467=1,COUNTIF($F$1:F4467,1),"")</f>
        <v/>
      </c>
      <c r="H4467" s="46">
        <f t="shared" si="212"/>
        <v>0</v>
      </c>
      <c r="I4467" s="46" t="b">
        <f t="shared" si="213"/>
        <v>0</v>
      </c>
      <c r="J4467" s="46" t="str">
        <f>IF(I4467=FALSE,"",B4467&amp;"@"&amp;COUNTIFS($B$2:B4467,B4467,$I$2:I4467,TRUE))</f>
        <v/>
      </c>
    </row>
    <row r="4468" spans="5:10">
      <c r="E4468" s="46" t="str">
        <f t="shared" si="211"/>
        <v/>
      </c>
      <c r="F4468" s="81" t="str">
        <f>IF(E4468="기사임",(COUNTIF($B$2:B4468,B4468)-COUNTIFS($B$2:B4467,B4468,$E$2:E4467,"")),"")</f>
        <v/>
      </c>
      <c r="G4468" s="46" t="str">
        <f>IF(F4468=1,COUNTIF($F$1:F4468,1),"")</f>
        <v/>
      </c>
      <c r="H4468" s="46">
        <f t="shared" si="212"/>
        <v>0</v>
      </c>
      <c r="I4468" s="46" t="b">
        <f t="shared" si="213"/>
        <v>0</v>
      </c>
      <c r="J4468" s="46" t="str">
        <f>IF(I4468=FALSE,"",B4468&amp;"@"&amp;COUNTIFS($B$2:B4468,B4468,$I$2:I4468,TRUE))</f>
        <v/>
      </c>
    </row>
    <row r="4469" spans="5:10">
      <c r="E4469" s="46" t="str">
        <f t="shared" si="211"/>
        <v/>
      </c>
      <c r="F4469" s="81" t="str">
        <f>IF(E4469="기사임",(COUNTIF($B$2:B4469,B4469)-COUNTIFS($B$2:B4468,B4469,$E$2:E4468,"")),"")</f>
        <v/>
      </c>
      <c r="G4469" s="46" t="str">
        <f>IF(F4469=1,COUNTIF($F$1:F4469,1),"")</f>
        <v/>
      </c>
      <c r="H4469" s="46">
        <f t="shared" si="212"/>
        <v>0</v>
      </c>
      <c r="I4469" s="46" t="b">
        <f t="shared" si="213"/>
        <v>0</v>
      </c>
      <c r="J4469" s="46" t="str">
        <f>IF(I4469=FALSE,"",B4469&amp;"@"&amp;COUNTIFS($B$2:B4469,B4469,$I$2:I4469,TRUE))</f>
        <v/>
      </c>
    </row>
    <row r="4470" spans="5:10">
      <c r="E4470" s="46" t="str">
        <f t="shared" si="211"/>
        <v/>
      </c>
      <c r="F4470" s="81" t="str">
        <f>IF(E4470="기사임",(COUNTIF($B$2:B4470,B4470)-COUNTIFS($B$2:B4469,B4470,$E$2:E4469,"")),"")</f>
        <v/>
      </c>
      <c r="G4470" s="46" t="str">
        <f>IF(F4470=1,COUNTIF($F$1:F4470,1),"")</f>
        <v/>
      </c>
      <c r="H4470" s="46">
        <f t="shared" si="212"/>
        <v>0</v>
      </c>
      <c r="I4470" s="46" t="b">
        <f t="shared" si="213"/>
        <v>0</v>
      </c>
      <c r="J4470" s="46" t="str">
        <f>IF(I4470=FALSE,"",B4470&amp;"@"&amp;COUNTIFS($B$2:B4470,B4470,$I$2:I4470,TRUE))</f>
        <v/>
      </c>
    </row>
    <row r="4471" spans="5:10">
      <c r="E4471" s="46" t="str">
        <f t="shared" si="211"/>
        <v/>
      </c>
      <c r="F4471" s="81" t="str">
        <f>IF(E4471="기사임",(COUNTIF($B$2:B4471,B4471)-COUNTIFS($B$2:B4470,B4471,$E$2:E4470,"")),"")</f>
        <v/>
      </c>
      <c r="G4471" s="46" t="str">
        <f>IF(F4471=1,COUNTIF($F$1:F4471,1),"")</f>
        <v/>
      </c>
      <c r="H4471" s="46">
        <f t="shared" si="212"/>
        <v>0</v>
      </c>
      <c r="I4471" s="46" t="b">
        <f t="shared" si="213"/>
        <v>0</v>
      </c>
      <c r="J4471" s="46" t="str">
        <f>IF(I4471=FALSE,"",B4471&amp;"@"&amp;COUNTIFS($B$2:B4471,B4471,$I$2:I4471,TRUE))</f>
        <v/>
      </c>
    </row>
    <row r="4472" spans="5:10">
      <c r="E4472" s="46" t="str">
        <f t="shared" si="211"/>
        <v/>
      </c>
      <c r="F4472" s="81" t="str">
        <f>IF(E4472="기사임",(COUNTIF($B$2:B4472,B4472)-COUNTIFS($B$2:B4471,B4472,$E$2:E4471,"")),"")</f>
        <v/>
      </c>
      <c r="G4472" s="46" t="str">
        <f>IF(F4472=1,COUNTIF($F$1:F4472,1),"")</f>
        <v/>
      </c>
      <c r="H4472" s="46">
        <f t="shared" si="212"/>
        <v>0</v>
      </c>
      <c r="I4472" s="46" t="b">
        <f t="shared" si="213"/>
        <v>0</v>
      </c>
      <c r="J4472" s="46" t="str">
        <f>IF(I4472=FALSE,"",B4472&amp;"@"&amp;COUNTIFS($B$2:B4472,B4472,$I$2:I4472,TRUE))</f>
        <v/>
      </c>
    </row>
    <row r="4473" spans="5:10">
      <c r="E4473" s="46" t="str">
        <f t="shared" si="211"/>
        <v/>
      </c>
      <c r="F4473" s="81" t="str">
        <f>IF(E4473="기사임",(COUNTIF($B$2:B4473,B4473)-COUNTIFS($B$2:B4472,B4473,$E$2:E4472,"")),"")</f>
        <v/>
      </c>
      <c r="G4473" s="46" t="str">
        <f>IF(F4473=1,COUNTIF($F$1:F4473,1),"")</f>
        <v/>
      </c>
      <c r="H4473" s="46">
        <f t="shared" si="212"/>
        <v>0</v>
      </c>
      <c r="I4473" s="46" t="b">
        <f t="shared" si="213"/>
        <v>0</v>
      </c>
      <c r="J4473" s="46" t="str">
        <f>IF(I4473=FALSE,"",B4473&amp;"@"&amp;COUNTIFS($B$2:B4473,B4473,$I$2:I4473,TRUE))</f>
        <v/>
      </c>
    </row>
    <row r="4474" spans="5:10">
      <c r="E4474" s="46" t="str">
        <f t="shared" si="211"/>
        <v/>
      </c>
      <c r="F4474" s="81" t="str">
        <f>IF(E4474="기사임",(COUNTIF($B$2:B4474,B4474)-COUNTIFS($B$2:B4473,B4474,$E$2:E4473,"")),"")</f>
        <v/>
      </c>
      <c r="G4474" s="46" t="str">
        <f>IF(F4474=1,COUNTIF($F$1:F4474,1),"")</f>
        <v/>
      </c>
      <c r="H4474" s="46">
        <f t="shared" si="212"/>
        <v>0</v>
      </c>
      <c r="I4474" s="46" t="b">
        <f t="shared" si="213"/>
        <v>0</v>
      </c>
      <c r="J4474" s="46" t="str">
        <f>IF(I4474=FALSE,"",B4474&amp;"@"&amp;COUNTIFS($B$2:B4474,B4474,$I$2:I4474,TRUE))</f>
        <v/>
      </c>
    </row>
    <row r="4475" spans="5:10">
      <c r="E4475" s="46" t="str">
        <f t="shared" si="211"/>
        <v/>
      </c>
      <c r="F4475" s="81" t="str">
        <f>IF(E4475="기사임",(COUNTIF($B$2:B4475,B4475)-COUNTIFS($B$2:B4474,B4475,$E$2:E4474,"")),"")</f>
        <v/>
      </c>
      <c r="G4475" s="46" t="str">
        <f>IF(F4475=1,COUNTIF($F$1:F4475,1),"")</f>
        <v/>
      </c>
      <c r="H4475" s="46">
        <f t="shared" si="212"/>
        <v>0</v>
      </c>
      <c r="I4475" s="46" t="b">
        <f t="shared" si="213"/>
        <v>0</v>
      </c>
      <c r="J4475" s="46" t="str">
        <f>IF(I4475=FALSE,"",B4475&amp;"@"&amp;COUNTIFS($B$2:B4475,B4475,$I$2:I4475,TRUE))</f>
        <v/>
      </c>
    </row>
    <row r="4476" spans="5:10">
      <c r="E4476" s="46" t="str">
        <f t="shared" si="211"/>
        <v/>
      </c>
      <c r="F4476" s="81" t="str">
        <f>IF(E4476="기사임",(COUNTIF($B$2:B4476,B4476)-COUNTIFS($B$2:B4475,B4476,$E$2:E4475,"")),"")</f>
        <v/>
      </c>
      <c r="G4476" s="46" t="str">
        <f>IF(F4476=1,COUNTIF($F$1:F4476,1),"")</f>
        <v/>
      </c>
      <c r="H4476" s="46">
        <f t="shared" si="212"/>
        <v>0</v>
      </c>
      <c r="I4476" s="46" t="b">
        <f t="shared" si="213"/>
        <v>0</v>
      </c>
      <c r="J4476" s="46" t="str">
        <f>IF(I4476=FALSE,"",B4476&amp;"@"&amp;COUNTIFS($B$2:B4476,B4476,$I$2:I4476,TRUE))</f>
        <v/>
      </c>
    </row>
    <row r="4477" spans="5:10">
      <c r="E4477" s="46" t="str">
        <f t="shared" si="211"/>
        <v/>
      </c>
      <c r="F4477" s="81" t="str">
        <f>IF(E4477="기사임",(COUNTIF($B$2:B4477,B4477)-COUNTIFS($B$2:B4476,B4477,$E$2:E4476,"")),"")</f>
        <v/>
      </c>
      <c r="G4477" s="46" t="str">
        <f>IF(F4477=1,COUNTIF($F$1:F4477,1),"")</f>
        <v/>
      </c>
      <c r="H4477" s="46">
        <f t="shared" si="212"/>
        <v>0</v>
      </c>
      <c r="I4477" s="46" t="b">
        <f t="shared" si="213"/>
        <v>0</v>
      </c>
      <c r="J4477" s="46" t="str">
        <f>IF(I4477=FALSE,"",B4477&amp;"@"&amp;COUNTIFS($B$2:B4477,B4477,$I$2:I4477,TRUE))</f>
        <v/>
      </c>
    </row>
    <row r="4478" spans="5:10">
      <c r="E4478" s="46" t="str">
        <f t="shared" si="211"/>
        <v/>
      </c>
      <c r="F4478" s="81" t="str">
        <f>IF(E4478="기사임",(COUNTIF($B$2:B4478,B4478)-COUNTIFS($B$2:B4477,B4478,$E$2:E4477,"")),"")</f>
        <v/>
      </c>
      <c r="G4478" s="46" t="str">
        <f>IF(F4478=1,COUNTIF($F$1:F4478,1),"")</f>
        <v/>
      </c>
      <c r="H4478" s="46">
        <f t="shared" si="212"/>
        <v>0</v>
      </c>
      <c r="I4478" s="46" t="b">
        <f t="shared" si="213"/>
        <v>0</v>
      </c>
      <c r="J4478" s="46" t="str">
        <f>IF(I4478=FALSE,"",B4478&amp;"@"&amp;COUNTIFS($B$2:B4478,B4478,$I$2:I4478,TRUE))</f>
        <v/>
      </c>
    </row>
    <row r="4479" spans="5:10">
      <c r="E4479" s="46" t="str">
        <f t="shared" si="211"/>
        <v/>
      </c>
      <c r="F4479" s="81" t="str">
        <f>IF(E4479="기사임",(COUNTIF($B$2:B4479,B4479)-COUNTIFS($B$2:B4478,B4479,$E$2:E4478,"")),"")</f>
        <v/>
      </c>
      <c r="G4479" s="46" t="str">
        <f>IF(F4479=1,COUNTIF($F$1:F4479,1),"")</f>
        <v/>
      </c>
      <c r="H4479" s="46">
        <f t="shared" si="212"/>
        <v>0</v>
      </c>
      <c r="I4479" s="46" t="b">
        <f t="shared" si="213"/>
        <v>0</v>
      </c>
      <c r="J4479" s="46" t="str">
        <f>IF(I4479=FALSE,"",B4479&amp;"@"&amp;COUNTIFS($B$2:B4479,B4479,$I$2:I4479,TRUE))</f>
        <v/>
      </c>
    </row>
    <row r="4480" spans="5:10">
      <c r="E4480" s="46" t="str">
        <f t="shared" si="211"/>
        <v/>
      </c>
      <c r="F4480" s="81" t="str">
        <f>IF(E4480="기사임",(COUNTIF($B$2:B4480,B4480)-COUNTIFS($B$2:B4479,B4480,$E$2:E4479,"")),"")</f>
        <v/>
      </c>
      <c r="G4480" s="46" t="str">
        <f>IF(F4480=1,COUNTIF($F$1:F4480,1),"")</f>
        <v/>
      </c>
      <c r="H4480" s="46">
        <f t="shared" si="212"/>
        <v>0</v>
      </c>
      <c r="I4480" s="46" t="b">
        <f t="shared" si="213"/>
        <v>0</v>
      </c>
      <c r="J4480" s="46" t="str">
        <f>IF(I4480=FALSE,"",B4480&amp;"@"&amp;COUNTIFS($B$2:B4480,B4480,$I$2:I4480,TRUE))</f>
        <v/>
      </c>
    </row>
    <row r="4481" spans="5:10">
      <c r="E4481" s="46" t="str">
        <f t="shared" si="211"/>
        <v/>
      </c>
      <c r="F4481" s="81" t="str">
        <f>IF(E4481="기사임",(COUNTIF($B$2:B4481,B4481)-COUNTIFS($B$2:B4480,B4481,$E$2:E4480,"")),"")</f>
        <v/>
      </c>
      <c r="G4481" s="46" t="str">
        <f>IF(F4481=1,COUNTIF($F$1:F4481,1),"")</f>
        <v/>
      </c>
      <c r="H4481" s="46">
        <f t="shared" si="212"/>
        <v>0</v>
      </c>
      <c r="I4481" s="46" t="b">
        <f t="shared" si="213"/>
        <v>0</v>
      </c>
      <c r="J4481" s="46" t="str">
        <f>IF(I4481=FALSE,"",B4481&amp;"@"&amp;COUNTIFS($B$2:B4481,B4481,$I$2:I4481,TRUE))</f>
        <v/>
      </c>
    </row>
    <row r="4482" spans="5:10">
      <c r="E4482" s="46" t="str">
        <f t="shared" ref="E4482:E4545" si="214">IF(AND(LEFT(A4482,17)="/global/archives/",ISNUMBER(_xlfn.NUMBERVALUE(MID(A4482,18,1))),ISERROR(FIND("ckattempt",A4482)),ISERROR(FIND("preview",A4482))),"기사임","")</f>
        <v/>
      </c>
      <c r="F4482" s="81" t="str">
        <f>IF(E4482="기사임",(COUNTIF($B$2:B4482,B4482)-COUNTIFS($B$2:B4481,B4482,$E$2:E4481,"")),"")</f>
        <v/>
      </c>
      <c r="G4482" s="46" t="str">
        <f>IF(F4482=1,COUNTIF($F$1:F4482,1),"")</f>
        <v/>
      </c>
      <c r="H4482" s="46">
        <f t="shared" ref="H4482:H4545" si="215">COUNTIF($L$2:$L$4,B4482)</f>
        <v>0</v>
      </c>
      <c r="I4482" s="46" t="b">
        <f t="shared" si="213"/>
        <v>0</v>
      </c>
      <c r="J4482" s="46" t="str">
        <f>IF(I4482=FALSE,"",B4482&amp;"@"&amp;COUNTIFS($B$2:B4482,B4482,$I$2:I4482,TRUE))</f>
        <v/>
      </c>
    </row>
    <row r="4483" spans="5:10">
      <c r="E4483" s="46" t="str">
        <f t="shared" si="214"/>
        <v/>
      </c>
      <c r="F4483" s="81" t="str">
        <f>IF(E4483="기사임",(COUNTIF($B$2:B4483,B4483)-COUNTIFS($B$2:B4482,B4483,$E$2:E4482,"")),"")</f>
        <v/>
      </c>
      <c r="G4483" s="46" t="str">
        <f>IF(F4483=1,COUNTIF($F$1:F4483,1),"")</f>
        <v/>
      </c>
      <c r="H4483" s="46">
        <f t="shared" si="215"/>
        <v>0</v>
      </c>
      <c r="I4483" s="46" t="b">
        <f t="shared" si="213"/>
        <v>0</v>
      </c>
      <c r="J4483" s="46" t="str">
        <f>IF(I4483=FALSE,"",B4483&amp;"@"&amp;COUNTIFS($B$2:B4483,B4483,$I$2:I4483,TRUE))</f>
        <v/>
      </c>
    </row>
    <row r="4484" spans="5:10">
      <c r="E4484" s="46" t="str">
        <f t="shared" si="214"/>
        <v/>
      </c>
      <c r="F4484" s="81" t="str">
        <f>IF(E4484="기사임",(COUNTIF($B$2:B4484,B4484)-COUNTIFS($B$2:B4483,B4484,$E$2:E4483,"")),"")</f>
        <v/>
      </c>
      <c r="G4484" s="46" t="str">
        <f>IF(F4484=1,COUNTIF($F$1:F4484,1),"")</f>
        <v/>
      </c>
      <c r="H4484" s="46">
        <f t="shared" si="215"/>
        <v>0</v>
      </c>
      <c r="I4484" s="46" t="b">
        <f t="shared" si="213"/>
        <v>0</v>
      </c>
      <c r="J4484" s="46" t="str">
        <f>IF(I4484=FALSE,"",B4484&amp;"@"&amp;COUNTIFS($B$2:B4484,B4484,$I$2:I4484,TRUE))</f>
        <v/>
      </c>
    </row>
    <row r="4485" spans="5:10">
      <c r="E4485" s="46" t="str">
        <f t="shared" si="214"/>
        <v/>
      </c>
      <c r="F4485" s="81" t="str">
        <f>IF(E4485="기사임",(COUNTIF($B$2:B4485,B4485)-COUNTIFS($B$2:B4484,B4485,$E$2:E4484,"")),"")</f>
        <v/>
      </c>
      <c r="G4485" s="46" t="str">
        <f>IF(F4485=1,COUNTIF($F$1:F4485,1),"")</f>
        <v/>
      </c>
      <c r="H4485" s="46">
        <f t="shared" si="215"/>
        <v>0</v>
      </c>
      <c r="I4485" s="46" t="b">
        <f t="shared" si="213"/>
        <v>0</v>
      </c>
      <c r="J4485" s="46" t="str">
        <f>IF(I4485=FALSE,"",B4485&amp;"@"&amp;COUNTIFS($B$2:B4485,B4485,$I$2:I4485,TRUE))</f>
        <v/>
      </c>
    </row>
    <row r="4486" spans="5:10">
      <c r="E4486" s="46" t="str">
        <f t="shared" si="214"/>
        <v/>
      </c>
      <c r="F4486" s="81" t="str">
        <f>IF(E4486="기사임",(COUNTIF($B$2:B4486,B4486)-COUNTIFS($B$2:B4485,B4486,$E$2:E4485,"")),"")</f>
        <v/>
      </c>
      <c r="G4486" s="46" t="str">
        <f>IF(F4486=1,COUNTIF($F$1:F4486,1),"")</f>
        <v/>
      </c>
      <c r="H4486" s="46">
        <f t="shared" si="215"/>
        <v>0</v>
      </c>
      <c r="I4486" s="46" t="b">
        <f t="shared" si="213"/>
        <v>0</v>
      </c>
      <c r="J4486" s="46" t="str">
        <f>IF(I4486=FALSE,"",B4486&amp;"@"&amp;COUNTIFS($B$2:B4486,B4486,$I$2:I4486,TRUE))</f>
        <v/>
      </c>
    </row>
    <row r="4487" spans="5:10">
      <c r="E4487" s="46" t="str">
        <f t="shared" si="214"/>
        <v/>
      </c>
      <c r="F4487" s="81" t="str">
        <f>IF(E4487="기사임",(COUNTIF($B$2:B4487,B4487)-COUNTIFS($B$2:B4486,B4487,$E$2:E4486,"")),"")</f>
        <v/>
      </c>
      <c r="G4487" s="46" t="str">
        <f>IF(F4487=1,COUNTIF($F$1:F4487,1),"")</f>
        <v/>
      </c>
      <c r="H4487" s="46">
        <f t="shared" si="215"/>
        <v>0</v>
      </c>
      <c r="I4487" s="46" t="b">
        <f t="shared" ref="I4487:I4550" si="216">AND(H4487=1,F4487&gt;=1,F4487&lt;&gt;"")</f>
        <v>0</v>
      </c>
      <c r="J4487" s="46" t="str">
        <f>IF(I4487=FALSE,"",B4487&amp;"@"&amp;COUNTIFS($B$2:B4487,B4487,$I$2:I4487,TRUE))</f>
        <v/>
      </c>
    </row>
    <row r="4488" spans="5:10">
      <c r="E4488" s="46" t="str">
        <f t="shared" si="214"/>
        <v/>
      </c>
      <c r="F4488" s="81" t="str">
        <f>IF(E4488="기사임",(COUNTIF($B$2:B4488,B4488)-COUNTIFS($B$2:B4487,B4488,$E$2:E4487,"")),"")</f>
        <v/>
      </c>
      <c r="G4488" s="46" t="str">
        <f>IF(F4488=1,COUNTIF($F$1:F4488,1),"")</f>
        <v/>
      </c>
      <c r="H4488" s="46">
        <f t="shared" si="215"/>
        <v>0</v>
      </c>
      <c r="I4488" s="46" t="b">
        <f t="shared" si="216"/>
        <v>0</v>
      </c>
      <c r="J4488" s="46" t="str">
        <f>IF(I4488=FALSE,"",B4488&amp;"@"&amp;COUNTIFS($B$2:B4488,B4488,$I$2:I4488,TRUE))</f>
        <v/>
      </c>
    </row>
    <row r="4489" spans="5:10">
      <c r="E4489" s="46" t="str">
        <f t="shared" si="214"/>
        <v/>
      </c>
      <c r="F4489" s="81" t="str">
        <f>IF(E4489="기사임",(COUNTIF($B$2:B4489,B4489)-COUNTIFS($B$2:B4488,B4489,$E$2:E4488,"")),"")</f>
        <v/>
      </c>
      <c r="G4489" s="46" t="str">
        <f>IF(F4489=1,COUNTIF($F$1:F4489,1),"")</f>
        <v/>
      </c>
      <c r="H4489" s="46">
        <f t="shared" si="215"/>
        <v>0</v>
      </c>
      <c r="I4489" s="46" t="b">
        <f t="shared" si="216"/>
        <v>0</v>
      </c>
      <c r="J4489" s="46" t="str">
        <f>IF(I4489=FALSE,"",B4489&amp;"@"&amp;COUNTIFS($B$2:B4489,B4489,$I$2:I4489,TRUE))</f>
        <v/>
      </c>
    </row>
    <row r="4490" spans="5:10">
      <c r="E4490" s="46" t="str">
        <f t="shared" si="214"/>
        <v/>
      </c>
      <c r="F4490" s="81" t="str">
        <f>IF(E4490="기사임",(COUNTIF($B$2:B4490,B4490)-COUNTIFS($B$2:B4489,B4490,$E$2:E4489,"")),"")</f>
        <v/>
      </c>
      <c r="G4490" s="46" t="str">
        <f>IF(F4490=1,COUNTIF($F$1:F4490,1),"")</f>
        <v/>
      </c>
      <c r="H4490" s="46">
        <f t="shared" si="215"/>
        <v>0</v>
      </c>
      <c r="I4490" s="46" t="b">
        <f t="shared" si="216"/>
        <v>0</v>
      </c>
      <c r="J4490" s="46" t="str">
        <f>IF(I4490=FALSE,"",B4490&amp;"@"&amp;COUNTIFS($B$2:B4490,B4490,$I$2:I4490,TRUE))</f>
        <v/>
      </c>
    </row>
    <row r="4491" spans="5:10">
      <c r="E4491" s="46" t="str">
        <f t="shared" si="214"/>
        <v/>
      </c>
      <c r="F4491" s="81" t="str">
        <f>IF(E4491="기사임",(COUNTIF($B$2:B4491,B4491)-COUNTIFS($B$2:B4490,B4491,$E$2:E4490,"")),"")</f>
        <v/>
      </c>
      <c r="G4491" s="46" t="str">
        <f>IF(F4491=1,COUNTIF($F$1:F4491,1),"")</f>
        <v/>
      </c>
      <c r="H4491" s="46">
        <f t="shared" si="215"/>
        <v>0</v>
      </c>
      <c r="I4491" s="46" t="b">
        <f t="shared" si="216"/>
        <v>0</v>
      </c>
      <c r="J4491" s="46" t="str">
        <f>IF(I4491=FALSE,"",B4491&amp;"@"&amp;COUNTIFS($B$2:B4491,B4491,$I$2:I4491,TRUE))</f>
        <v/>
      </c>
    </row>
    <row r="4492" spans="5:10">
      <c r="E4492" s="46" t="str">
        <f t="shared" si="214"/>
        <v/>
      </c>
      <c r="F4492" s="81" t="str">
        <f>IF(E4492="기사임",(COUNTIF($B$2:B4492,B4492)-COUNTIFS($B$2:B4491,B4492,$E$2:E4491,"")),"")</f>
        <v/>
      </c>
      <c r="G4492" s="46" t="str">
        <f>IF(F4492=1,COUNTIF($F$1:F4492,1),"")</f>
        <v/>
      </c>
      <c r="H4492" s="46">
        <f t="shared" si="215"/>
        <v>0</v>
      </c>
      <c r="I4492" s="46" t="b">
        <f t="shared" si="216"/>
        <v>0</v>
      </c>
      <c r="J4492" s="46" t="str">
        <f>IF(I4492=FALSE,"",B4492&amp;"@"&amp;COUNTIFS($B$2:B4492,B4492,$I$2:I4492,TRUE))</f>
        <v/>
      </c>
    </row>
    <row r="4493" spans="5:10">
      <c r="E4493" s="46" t="str">
        <f t="shared" si="214"/>
        <v/>
      </c>
      <c r="F4493" s="81" t="str">
        <f>IF(E4493="기사임",(COUNTIF($B$2:B4493,B4493)-COUNTIFS($B$2:B4492,B4493,$E$2:E4492,"")),"")</f>
        <v/>
      </c>
      <c r="G4493" s="46" t="str">
        <f>IF(F4493=1,COUNTIF($F$1:F4493,1),"")</f>
        <v/>
      </c>
      <c r="H4493" s="46">
        <f t="shared" si="215"/>
        <v>0</v>
      </c>
      <c r="I4493" s="46" t="b">
        <f t="shared" si="216"/>
        <v>0</v>
      </c>
      <c r="J4493" s="46" t="str">
        <f>IF(I4493=FALSE,"",B4493&amp;"@"&amp;COUNTIFS($B$2:B4493,B4493,$I$2:I4493,TRUE))</f>
        <v/>
      </c>
    </row>
    <row r="4494" spans="5:10">
      <c r="E4494" s="46" t="str">
        <f t="shared" si="214"/>
        <v/>
      </c>
      <c r="F4494" s="81" t="str">
        <f>IF(E4494="기사임",(COUNTIF($B$2:B4494,B4494)-COUNTIFS($B$2:B4493,B4494,$E$2:E4493,"")),"")</f>
        <v/>
      </c>
      <c r="G4494" s="46" t="str">
        <f>IF(F4494=1,COUNTIF($F$1:F4494,1),"")</f>
        <v/>
      </c>
      <c r="H4494" s="46">
        <f t="shared" si="215"/>
        <v>0</v>
      </c>
      <c r="I4494" s="46" t="b">
        <f t="shared" si="216"/>
        <v>0</v>
      </c>
      <c r="J4494" s="46" t="str">
        <f>IF(I4494=FALSE,"",B4494&amp;"@"&amp;COUNTIFS($B$2:B4494,B4494,$I$2:I4494,TRUE))</f>
        <v/>
      </c>
    </row>
    <row r="4495" spans="5:10">
      <c r="E4495" s="46" t="str">
        <f t="shared" si="214"/>
        <v/>
      </c>
      <c r="F4495" s="81" t="str">
        <f>IF(E4495="기사임",(COUNTIF($B$2:B4495,B4495)-COUNTIFS($B$2:B4494,B4495,$E$2:E4494,"")),"")</f>
        <v/>
      </c>
      <c r="G4495" s="46" t="str">
        <f>IF(F4495=1,COUNTIF($F$1:F4495,1),"")</f>
        <v/>
      </c>
      <c r="H4495" s="46">
        <f t="shared" si="215"/>
        <v>0</v>
      </c>
      <c r="I4495" s="46" t="b">
        <f t="shared" si="216"/>
        <v>0</v>
      </c>
      <c r="J4495" s="46" t="str">
        <f>IF(I4495=FALSE,"",B4495&amp;"@"&amp;COUNTIFS($B$2:B4495,B4495,$I$2:I4495,TRUE))</f>
        <v/>
      </c>
    </row>
    <row r="4496" spans="5:10">
      <c r="E4496" s="46" t="str">
        <f t="shared" si="214"/>
        <v/>
      </c>
      <c r="F4496" s="81" t="str">
        <f>IF(E4496="기사임",(COUNTIF($B$2:B4496,B4496)-COUNTIFS($B$2:B4495,B4496,$E$2:E4495,"")),"")</f>
        <v/>
      </c>
      <c r="G4496" s="46" t="str">
        <f>IF(F4496=1,COUNTIF($F$1:F4496,1),"")</f>
        <v/>
      </c>
      <c r="H4496" s="46">
        <f t="shared" si="215"/>
        <v>0</v>
      </c>
      <c r="I4496" s="46" t="b">
        <f t="shared" si="216"/>
        <v>0</v>
      </c>
      <c r="J4496" s="46" t="str">
        <f>IF(I4496=FALSE,"",B4496&amp;"@"&amp;COUNTIFS($B$2:B4496,B4496,$I$2:I4496,TRUE))</f>
        <v/>
      </c>
    </row>
    <row r="4497" spans="5:10">
      <c r="E4497" s="46" t="str">
        <f t="shared" si="214"/>
        <v/>
      </c>
      <c r="F4497" s="81" t="str">
        <f>IF(E4497="기사임",(COUNTIF($B$2:B4497,B4497)-COUNTIFS($B$2:B4496,B4497,$E$2:E4496,"")),"")</f>
        <v/>
      </c>
      <c r="G4497" s="46" t="str">
        <f>IF(F4497=1,COUNTIF($F$1:F4497,1),"")</f>
        <v/>
      </c>
      <c r="H4497" s="46">
        <f t="shared" si="215"/>
        <v>0</v>
      </c>
      <c r="I4497" s="46" t="b">
        <f t="shared" si="216"/>
        <v>0</v>
      </c>
      <c r="J4497" s="46" t="str">
        <f>IF(I4497=FALSE,"",B4497&amp;"@"&amp;COUNTIFS($B$2:B4497,B4497,$I$2:I4497,TRUE))</f>
        <v/>
      </c>
    </row>
    <row r="4498" spans="5:10">
      <c r="E4498" s="46" t="str">
        <f t="shared" si="214"/>
        <v/>
      </c>
      <c r="F4498" s="81" t="str">
        <f>IF(E4498="기사임",(COUNTIF($B$2:B4498,B4498)-COUNTIFS($B$2:B4497,B4498,$E$2:E4497,"")),"")</f>
        <v/>
      </c>
      <c r="G4498" s="46" t="str">
        <f>IF(F4498=1,COUNTIF($F$1:F4498,1),"")</f>
        <v/>
      </c>
      <c r="H4498" s="46">
        <f t="shared" si="215"/>
        <v>0</v>
      </c>
      <c r="I4498" s="46" t="b">
        <f t="shared" si="216"/>
        <v>0</v>
      </c>
      <c r="J4498" s="46" t="str">
        <f>IF(I4498=FALSE,"",B4498&amp;"@"&amp;COUNTIFS($B$2:B4498,B4498,$I$2:I4498,TRUE))</f>
        <v/>
      </c>
    </row>
    <row r="4499" spans="5:10">
      <c r="E4499" s="46" t="str">
        <f t="shared" si="214"/>
        <v/>
      </c>
      <c r="F4499" s="81" t="str">
        <f>IF(E4499="기사임",(COUNTIF($B$2:B4499,B4499)-COUNTIFS($B$2:B4498,B4499,$E$2:E4498,"")),"")</f>
        <v/>
      </c>
      <c r="G4499" s="46" t="str">
        <f>IF(F4499=1,COUNTIF($F$1:F4499,1),"")</f>
        <v/>
      </c>
      <c r="H4499" s="46">
        <f t="shared" si="215"/>
        <v>0</v>
      </c>
      <c r="I4499" s="46" t="b">
        <f t="shared" si="216"/>
        <v>0</v>
      </c>
      <c r="J4499" s="46" t="str">
        <f>IF(I4499=FALSE,"",B4499&amp;"@"&amp;COUNTIFS($B$2:B4499,B4499,$I$2:I4499,TRUE))</f>
        <v/>
      </c>
    </row>
    <row r="4500" spans="5:10">
      <c r="E4500" s="46" t="str">
        <f t="shared" si="214"/>
        <v/>
      </c>
      <c r="F4500" s="81" t="str">
        <f>IF(E4500="기사임",(COUNTIF($B$2:B4500,B4500)-COUNTIFS($B$2:B4499,B4500,$E$2:E4499,"")),"")</f>
        <v/>
      </c>
      <c r="G4500" s="46" t="str">
        <f>IF(F4500=1,COUNTIF($F$1:F4500,1),"")</f>
        <v/>
      </c>
      <c r="H4500" s="46">
        <f t="shared" si="215"/>
        <v>0</v>
      </c>
      <c r="I4500" s="46" t="b">
        <f t="shared" si="216"/>
        <v>0</v>
      </c>
      <c r="J4500" s="46" t="str">
        <f>IF(I4500=FALSE,"",B4500&amp;"@"&amp;COUNTIFS($B$2:B4500,B4500,$I$2:I4500,TRUE))</f>
        <v/>
      </c>
    </row>
    <row r="4501" spans="5:10">
      <c r="E4501" s="46" t="str">
        <f t="shared" si="214"/>
        <v/>
      </c>
      <c r="F4501" s="81" t="str">
        <f>IF(E4501="기사임",(COUNTIF($B$2:B4501,B4501)-COUNTIFS($B$2:B4500,B4501,$E$2:E4500,"")),"")</f>
        <v/>
      </c>
      <c r="G4501" s="46" t="str">
        <f>IF(F4501=1,COUNTIF($F$1:F4501,1),"")</f>
        <v/>
      </c>
      <c r="H4501" s="46">
        <f t="shared" si="215"/>
        <v>0</v>
      </c>
      <c r="I4501" s="46" t="b">
        <f t="shared" si="216"/>
        <v>0</v>
      </c>
      <c r="J4501" s="46" t="str">
        <f>IF(I4501=FALSE,"",B4501&amp;"@"&amp;COUNTIFS($B$2:B4501,B4501,$I$2:I4501,TRUE))</f>
        <v/>
      </c>
    </row>
    <row r="4502" spans="5:10">
      <c r="E4502" s="46" t="str">
        <f t="shared" si="214"/>
        <v/>
      </c>
      <c r="F4502" s="81" t="str">
        <f>IF(E4502="기사임",(COUNTIF($B$2:B4502,B4502)-COUNTIFS($B$2:B4501,B4502,$E$2:E4501,"")),"")</f>
        <v/>
      </c>
      <c r="G4502" s="46" t="str">
        <f>IF(F4502=1,COUNTIF($F$1:F4502,1),"")</f>
        <v/>
      </c>
      <c r="H4502" s="46">
        <f t="shared" si="215"/>
        <v>0</v>
      </c>
      <c r="I4502" s="46" t="b">
        <f t="shared" si="216"/>
        <v>0</v>
      </c>
      <c r="J4502" s="46" t="str">
        <f>IF(I4502=FALSE,"",B4502&amp;"@"&amp;COUNTIFS($B$2:B4502,B4502,$I$2:I4502,TRUE))</f>
        <v/>
      </c>
    </row>
    <row r="4503" spans="5:10">
      <c r="E4503" s="46" t="str">
        <f t="shared" si="214"/>
        <v/>
      </c>
      <c r="F4503" s="81" t="str">
        <f>IF(E4503="기사임",(COUNTIF($B$2:B4503,B4503)-COUNTIFS($B$2:B4502,B4503,$E$2:E4502,"")),"")</f>
        <v/>
      </c>
      <c r="G4503" s="46" t="str">
        <f>IF(F4503=1,COUNTIF($F$1:F4503,1),"")</f>
        <v/>
      </c>
      <c r="H4503" s="46">
        <f t="shared" si="215"/>
        <v>0</v>
      </c>
      <c r="I4503" s="46" t="b">
        <f t="shared" si="216"/>
        <v>0</v>
      </c>
      <c r="J4503" s="46" t="str">
        <f>IF(I4503=FALSE,"",B4503&amp;"@"&amp;COUNTIFS($B$2:B4503,B4503,$I$2:I4503,TRUE))</f>
        <v/>
      </c>
    </row>
    <row r="4504" spans="5:10">
      <c r="E4504" s="46" t="str">
        <f t="shared" si="214"/>
        <v/>
      </c>
      <c r="F4504" s="81" t="str">
        <f>IF(E4504="기사임",(COUNTIF($B$2:B4504,B4504)-COUNTIFS($B$2:B4503,B4504,$E$2:E4503,"")),"")</f>
        <v/>
      </c>
      <c r="G4504" s="46" t="str">
        <f>IF(F4504=1,COUNTIF($F$1:F4504,1),"")</f>
        <v/>
      </c>
      <c r="H4504" s="46">
        <f t="shared" si="215"/>
        <v>0</v>
      </c>
      <c r="I4504" s="46" t="b">
        <f t="shared" si="216"/>
        <v>0</v>
      </c>
      <c r="J4504" s="46" t="str">
        <f>IF(I4504=FALSE,"",B4504&amp;"@"&amp;COUNTIFS($B$2:B4504,B4504,$I$2:I4504,TRUE))</f>
        <v/>
      </c>
    </row>
    <row r="4505" spans="5:10">
      <c r="E4505" s="46" t="str">
        <f t="shared" si="214"/>
        <v/>
      </c>
      <c r="F4505" s="81" t="str">
        <f>IF(E4505="기사임",(COUNTIF($B$2:B4505,B4505)-COUNTIFS($B$2:B4504,B4505,$E$2:E4504,"")),"")</f>
        <v/>
      </c>
      <c r="G4505" s="46" t="str">
        <f>IF(F4505=1,COUNTIF($F$1:F4505,1),"")</f>
        <v/>
      </c>
      <c r="H4505" s="46">
        <f t="shared" si="215"/>
        <v>0</v>
      </c>
      <c r="I4505" s="46" t="b">
        <f t="shared" si="216"/>
        <v>0</v>
      </c>
      <c r="J4505" s="46" t="str">
        <f>IF(I4505=FALSE,"",B4505&amp;"@"&amp;COUNTIFS($B$2:B4505,B4505,$I$2:I4505,TRUE))</f>
        <v/>
      </c>
    </row>
    <row r="4506" spans="5:10">
      <c r="E4506" s="46" t="str">
        <f t="shared" si="214"/>
        <v/>
      </c>
      <c r="F4506" s="81" t="str">
        <f>IF(E4506="기사임",(COUNTIF($B$2:B4506,B4506)-COUNTIFS($B$2:B4505,B4506,$E$2:E4505,"")),"")</f>
        <v/>
      </c>
      <c r="G4506" s="46" t="str">
        <f>IF(F4506=1,COUNTIF($F$1:F4506,1),"")</f>
        <v/>
      </c>
      <c r="H4506" s="46">
        <f t="shared" si="215"/>
        <v>0</v>
      </c>
      <c r="I4506" s="46" t="b">
        <f t="shared" si="216"/>
        <v>0</v>
      </c>
      <c r="J4506" s="46" t="str">
        <f>IF(I4506=FALSE,"",B4506&amp;"@"&amp;COUNTIFS($B$2:B4506,B4506,$I$2:I4506,TRUE))</f>
        <v/>
      </c>
    </row>
    <row r="4507" spans="5:10">
      <c r="E4507" s="46" t="str">
        <f t="shared" si="214"/>
        <v/>
      </c>
      <c r="F4507" s="81" t="str">
        <f>IF(E4507="기사임",(COUNTIF($B$2:B4507,B4507)-COUNTIFS($B$2:B4506,B4507,$E$2:E4506,"")),"")</f>
        <v/>
      </c>
      <c r="G4507" s="46" t="str">
        <f>IF(F4507=1,COUNTIF($F$1:F4507,1),"")</f>
        <v/>
      </c>
      <c r="H4507" s="46">
        <f t="shared" si="215"/>
        <v>0</v>
      </c>
      <c r="I4507" s="46" t="b">
        <f t="shared" si="216"/>
        <v>0</v>
      </c>
      <c r="J4507" s="46" t="str">
        <f>IF(I4507=FALSE,"",B4507&amp;"@"&amp;COUNTIFS($B$2:B4507,B4507,$I$2:I4507,TRUE))</f>
        <v/>
      </c>
    </row>
    <row r="4508" spans="5:10">
      <c r="E4508" s="46" t="str">
        <f t="shared" si="214"/>
        <v/>
      </c>
      <c r="F4508" s="81" t="str">
        <f>IF(E4508="기사임",(COUNTIF($B$2:B4508,B4508)-COUNTIFS($B$2:B4507,B4508,$E$2:E4507,"")),"")</f>
        <v/>
      </c>
      <c r="G4508" s="46" t="str">
        <f>IF(F4508=1,COUNTIF($F$1:F4508,1),"")</f>
        <v/>
      </c>
      <c r="H4508" s="46">
        <f t="shared" si="215"/>
        <v>0</v>
      </c>
      <c r="I4508" s="46" t="b">
        <f t="shared" si="216"/>
        <v>0</v>
      </c>
      <c r="J4508" s="46" t="str">
        <f>IF(I4508=FALSE,"",B4508&amp;"@"&amp;COUNTIFS($B$2:B4508,B4508,$I$2:I4508,TRUE))</f>
        <v/>
      </c>
    </row>
    <row r="4509" spans="5:10">
      <c r="E4509" s="46" t="str">
        <f t="shared" si="214"/>
        <v/>
      </c>
      <c r="F4509" s="81" t="str">
        <f>IF(E4509="기사임",(COUNTIF($B$2:B4509,B4509)-COUNTIFS($B$2:B4508,B4509,$E$2:E4508,"")),"")</f>
        <v/>
      </c>
      <c r="G4509" s="46" t="str">
        <f>IF(F4509=1,COUNTIF($F$1:F4509,1),"")</f>
        <v/>
      </c>
      <c r="H4509" s="46">
        <f t="shared" si="215"/>
        <v>0</v>
      </c>
      <c r="I4509" s="46" t="b">
        <f t="shared" si="216"/>
        <v>0</v>
      </c>
      <c r="J4509" s="46" t="str">
        <f>IF(I4509=FALSE,"",B4509&amp;"@"&amp;COUNTIFS($B$2:B4509,B4509,$I$2:I4509,TRUE))</f>
        <v/>
      </c>
    </row>
    <row r="4510" spans="5:10">
      <c r="E4510" s="46" t="str">
        <f t="shared" si="214"/>
        <v/>
      </c>
      <c r="F4510" s="81" t="str">
        <f>IF(E4510="기사임",(COUNTIF($B$2:B4510,B4510)-COUNTIFS($B$2:B4509,B4510,$E$2:E4509,"")),"")</f>
        <v/>
      </c>
      <c r="G4510" s="46" t="str">
        <f>IF(F4510=1,COUNTIF($F$1:F4510,1),"")</f>
        <v/>
      </c>
      <c r="H4510" s="46">
        <f t="shared" si="215"/>
        <v>0</v>
      </c>
      <c r="I4510" s="46" t="b">
        <f t="shared" si="216"/>
        <v>0</v>
      </c>
      <c r="J4510" s="46" t="str">
        <f>IF(I4510=FALSE,"",B4510&amp;"@"&amp;COUNTIFS($B$2:B4510,B4510,$I$2:I4510,TRUE))</f>
        <v/>
      </c>
    </row>
    <row r="4511" spans="5:10">
      <c r="E4511" s="46" t="str">
        <f t="shared" si="214"/>
        <v/>
      </c>
      <c r="F4511" s="81" t="str">
        <f>IF(E4511="기사임",(COUNTIF($B$2:B4511,B4511)-COUNTIFS($B$2:B4510,B4511,$E$2:E4510,"")),"")</f>
        <v/>
      </c>
      <c r="G4511" s="46" t="str">
        <f>IF(F4511=1,COUNTIF($F$1:F4511,1),"")</f>
        <v/>
      </c>
      <c r="H4511" s="46">
        <f t="shared" si="215"/>
        <v>0</v>
      </c>
      <c r="I4511" s="46" t="b">
        <f t="shared" si="216"/>
        <v>0</v>
      </c>
      <c r="J4511" s="46" t="str">
        <f>IF(I4511=FALSE,"",B4511&amp;"@"&amp;COUNTIFS($B$2:B4511,B4511,$I$2:I4511,TRUE))</f>
        <v/>
      </c>
    </row>
    <row r="4512" spans="5:10">
      <c r="E4512" s="46" t="str">
        <f t="shared" si="214"/>
        <v/>
      </c>
      <c r="F4512" s="81" t="str">
        <f>IF(E4512="기사임",(COUNTIF($B$2:B4512,B4512)-COUNTIFS($B$2:B4511,B4512,$E$2:E4511,"")),"")</f>
        <v/>
      </c>
      <c r="G4512" s="46" t="str">
        <f>IF(F4512=1,COUNTIF($F$1:F4512,1),"")</f>
        <v/>
      </c>
      <c r="H4512" s="46">
        <f t="shared" si="215"/>
        <v>0</v>
      </c>
      <c r="I4512" s="46" t="b">
        <f t="shared" si="216"/>
        <v>0</v>
      </c>
      <c r="J4512" s="46" t="str">
        <f>IF(I4512=FALSE,"",B4512&amp;"@"&amp;COUNTIFS($B$2:B4512,B4512,$I$2:I4512,TRUE))</f>
        <v/>
      </c>
    </row>
    <row r="4513" spans="5:10">
      <c r="E4513" s="46" t="str">
        <f t="shared" si="214"/>
        <v/>
      </c>
      <c r="F4513" s="81" t="str">
        <f>IF(E4513="기사임",(COUNTIF($B$2:B4513,B4513)-COUNTIFS($B$2:B4512,B4513,$E$2:E4512,"")),"")</f>
        <v/>
      </c>
      <c r="G4513" s="46" t="str">
        <f>IF(F4513=1,COUNTIF($F$1:F4513,1),"")</f>
        <v/>
      </c>
      <c r="H4513" s="46">
        <f t="shared" si="215"/>
        <v>0</v>
      </c>
      <c r="I4513" s="46" t="b">
        <f t="shared" si="216"/>
        <v>0</v>
      </c>
      <c r="J4513" s="46" t="str">
        <f>IF(I4513=FALSE,"",B4513&amp;"@"&amp;COUNTIFS($B$2:B4513,B4513,$I$2:I4513,TRUE))</f>
        <v/>
      </c>
    </row>
    <row r="4514" spans="5:10">
      <c r="E4514" s="46" t="str">
        <f t="shared" si="214"/>
        <v/>
      </c>
      <c r="F4514" s="81" t="str">
        <f>IF(E4514="기사임",(COUNTIF($B$2:B4514,B4514)-COUNTIFS($B$2:B4513,B4514,$E$2:E4513,"")),"")</f>
        <v/>
      </c>
      <c r="G4514" s="46" t="str">
        <f>IF(F4514=1,COUNTIF($F$1:F4514,1),"")</f>
        <v/>
      </c>
      <c r="H4514" s="46">
        <f t="shared" si="215"/>
        <v>0</v>
      </c>
      <c r="I4514" s="46" t="b">
        <f t="shared" si="216"/>
        <v>0</v>
      </c>
      <c r="J4514" s="46" t="str">
        <f>IF(I4514=FALSE,"",B4514&amp;"@"&amp;COUNTIFS($B$2:B4514,B4514,$I$2:I4514,TRUE))</f>
        <v/>
      </c>
    </row>
    <row r="4515" spans="5:10">
      <c r="E4515" s="46" t="str">
        <f t="shared" si="214"/>
        <v/>
      </c>
      <c r="F4515" s="81" t="str">
        <f>IF(E4515="기사임",(COUNTIF($B$2:B4515,B4515)-COUNTIFS($B$2:B4514,B4515,$E$2:E4514,"")),"")</f>
        <v/>
      </c>
      <c r="G4515" s="46" t="str">
        <f>IF(F4515=1,COUNTIF($F$1:F4515,1),"")</f>
        <v/>
      </c>
      <c r="H4515" s="46">
        <f t="shared" si="215"/>
        <v>0</v>
      </c>
      <c r="I4515" s="46" t="b">
        <f t="shared" si="216"/>
        <v>0</v>
      </c>
      <c r="J4515" s="46" t="str">
        <f>IF(I4515=FALSE,"",B4515&amp;"@"&amp;COUNTIFS($B$2:B4515,B4515,$I$2:I4515,TRUE))</f>
        <v/>
      </c>
    </row>
    <row r="4516" spans="5:10">
      <c r="E4516" s="46" t="str">
        <f t="shared" si="214"/>
        <v/>
      </c>
      <c r="F4516" s="81" t="str">
        <f>IF(E4516="기사임",(COUNTIF($B$2:B4516,B4516)-COUNTIFS($B$2:B4515,B4516,$E$2:E4515,"")),"")</f>
        <v/>
      </c>
      <c r="G4516" s="46" t="str">
        <f>IF(F4516=1,COUNTIF($F$1:F4516,1),"")</f>
        <v/>
      </c>
      <c r="H4516" s="46">
        <f t="shared" si="215"/>
        <v>0</v>
      </c>
      <c r="I4516" s="46" t="b">
        <f t="shared" si="216"/>
        <v>0</v>
      </c>
      <c r="J4516" s="46" t="str">
        <f>IF(I4516=FALSE,"",B4516&amp;"@"&amp;COUNTIFS($B$2:B4516,B4516,$I$2:I4516,TRUE))</f>
        <v/>
      </c>
    </row>
    <row r="4517" spans="5:10">
      <c r="E4517" s="46" t="str">
        <f t="shared" si="214"/>
        <v/>
      </c>
      <c r="F4517" s="81" t="str">
        <f>IF(E4517="기사임",(COUNTIF($B$2:B4517,B4517)-COUNTIFS($B$2:B4516,B4517,$E$2:E4516,"")),"")</f>
        <v/>
      </c>
      <c r="G4517" s="46" t="str">
        <f>IF(F4517=1,COUNTIF($F$1:F4517,1),"")</f>
        <v/>
      </c>
      <c r="H4517" s="46">
        <f t="shared" si="215"/>
        <v>0</v>
      </c>
      <c r="I4517" s="46" t="b">
        <f t="shared" si="216"/>
        <v>0</v>
      </c>
      <c r="J4517" s="46" t="str">
        <f>IF(I4517=FALSE,"",B4517&amp;"@"&amp;COUNTIFS($B$2:B4517,B4517,$I$2:I4517,TRUE))</f>
        <v/>
      </c>
    </row>
    <row r="4518" spans="5:10">
      <c r="E4518" s="46" t="str">
        <f t="shared" si="214"/>
        <v/>
      </c>
      <c r="F4518" s="81" t="str">
        <f>IF(E4518="기사임",(COUNTIF($B$2:B4518,B4518)-COUNTIFS($B$2:B4517,B4518,$E$2:E4517,"")),"")</f>
        <v/>
      </c>
      <c r="G4518" s="46" t="str">
        <f>IF(F4518=1,COUNTIF($F$1:F4518,1),"")</f>
        <v/>
      </c>
      <c r="H4518" s="46">
        <f t="shared" si="215"/>
        <v>0</v>
      </c>
      <c r="I4518" s="46" t="b">
        <f t="shared" si="216"/>
        <v>0</v>
      </c>
      <c r="J4518" s="46" t="str">
        <f>IF(I4518=FALSE,"",B4518&amp;"@"&amp;COUNTIFS($B$2:B4518,B4518,$I$2:I4518,TRUE))</f>
        <v/>
      </c>
    </row>
    <row r="4519" spans="5:10">
      <c r="E4519" s="46" t="str">
        <f t="shared" si="214"/>
        <v/>
      </c>
      <c r="F4519" s="81" t="str">
        <f>IF(E4519="기사임",(COUNTIF($B$2:B4519,B4519)-COUNTIFS($B$2:B4518,B4519,$E$2:E4518,"")),"")</f>
        <v/>
      </c>
      <c r="G4519" s="46" t="str">
        <f>IF(F4519=1,COUNTIF($F$1:F4519,1),"")</f>
        <v/>
      </c>
      <c r="H4519" s="46">
        <f t="shared" si="215"/>
        <v>0</v>
      </c>
      <c r="I4519" s="46" t="b">
        <f t="shared" si="216"/>
        <v>0</v>
      </c>
      <c r="J4519" s="46" t="str">
        <f>IF(I4519=FALSE,"",B4519&amp;"@"&amp;COUNTIFS($B$2:B4519,B4519,$I$2:I4519,TRUE))</f>
        <v/>
      </c>
    </row>
    <row r="4520" spans="5:10">
      <c r="E4520" s="46" t="str">
        <f t="shared" si="214"/>
        <v/>
      </c>
      <c r="F4520" s="81" t="str">
        <f>IF(E4520="기사임",(COUNTIF($B$2:B4520,B4520)-COUNTIFS($B$2:B4519,B4520,$E$2:E4519,"")),"")</f>
        <v/>
      </c>
      <c r="G4520" s="46" t="str">
        <f>IF(F4520=1,COUNTIF($F$1:F4520,1),"")</f>
        <v/>
      </c>
      <c r="H4520" s="46">
        <f t="shared" si="215"/>
        <v>0</v>
      </c>
      <c r="I4520" s="46" t="b">
        <f t="shared" si="216"/>
        <v>0</v>
      </c>
      <c r="J4520" s="46" t="str">
        <f>IF(I4520=FALSE,"",B4520&amp;"@"&amp;COUNTIFS($B$2:B4520,B4520,$I$2:I4520,TRUE))</f>
        <v/>
      </c>
    </row>
    <row r="4521" spans="5:10">
      <c r="E4521" s="46" t="str">
        <f t="shared" si="214"/>
        <v/>
      </c>
      <c r="F4521" s="81" t="str">
        <f>IF(E4521="기사임",(COUNTIF($B$2:B4521,B4521)-COUNTIFS($B$2:B4520,B4521,$E$2:E4520,"")),"")</f>
        <v/>
      </c>
      <c r="G4521" s="46" t="str">
        <f>IF(F4521=1,COUNTIF($F$1:F4521,1),"")</f>
        <v/>
      </c>
      <c r="H4521" s="46">
        <f t="shared" si="215"/>
        <v>0</v>
      </c>
      <c r="I4521" s="46" t="b">
        <f t="shared" si="216"/>
        <v>0</v>
      </c>
      <c r="J4521" s="46" t="str">
        <f>IF(I4521=FALSE,"",B4521&amp;"@"&amp;COUNTIFS($B$2:B4521,B4521,$I$2:I4521,TRUE))</f>
        <v/>
      </c>
    </row>
    <row r="4522" spans="5:10">
      <c r="E4522" s="46" t="str">
        <f t="shared" si="214"/>
        <v/>
      </c>
      <c r="F4522" s="81" t="str">
        <f>IF(E4522="기사임",(COUNTIF($B$2:B4522,B4522)-COUNTIFS($B$2:B4521,B4522,$E$2:E4521,"")),"")</f>
        <v/>
      </c>
      <c r="G4522" s="46" t="str">
        <f>IF(F4522=1,COUNTIF($F$1:F4522,1),"")</f>
        <v/>
      </c>
      <c r="H4522" s="46">
        <f t="shared" si="215"/>
        <v>0</v>
      </c>
      <c r="I4522" s="46" t="b">
        <f t="shared" si="216"/>
        <v>0</v>
      </c>
      <c r="J4522" s="46" t="str">
        <f>IF(I4522=FALSE,"",B4522&amp;"@"&amp;COUNTIFS($B$2:B4522,B4522,$I$2:I4522,TRUE))</f>
        <v/>
      </c>
    </row>
    <row r="4523" spans="5:10">
      <c r="E4523" s="46" t="str">
        <f t="shared" si="214"/>
        <v/>
      </c>
      <c r="F4523" s="81" t="str">
        <f>IF(E4523="기사임",(COUNTIF($B$2:B4523,B4523)-COUNTIFS($B$2:B4522,B4523,$E$2:E4522,"")),"")</f>
        <v/>
      </c>
      <c r="G4523" s="46" t="str">
        <f>IF(F4523=1,COUNTIF($F$1:F4523,1),"")</f>
        <v/>
      </c>
      <c r="H4523" s="46">
        <f t="shared" si="215"/>
        <v>0</v>
      </c>
      <c r="I4523" s="46" t="b">
        <f t="shared" si="216"/>
        <v>0</v>
      </c>
      <c r="J4523" s="46" t="str">
        <f>IF(I4523=FALSE,"",B4523&amp;"@"&amp;COUNTIFS($B$2:B4523,B4523,$I$2:I4523,TRUE))</f>
        <v/>
      </c>
    </row>
    <row r="4524" spans="5:10">
      <c r="E4524" s="46" t="str">
        <f t="shared" si="214"/>
        <v/>
      </c>
      <c r="F4524" s="81" t="str">
        <f>IF(E4524="기사임",(COUNTIF($B$2:B4524,B4524)-COUNTIFS($B$2:B4523,B4524,$E$2:E4523,"")),"")</f>
        <v/>
      </c>
      <c r="G4524" s="46" t="str">
        <f>IF(F4524=1,COUNTIF($F$1:F4524,1),"")</f>
        <v/>
      </c>
      <c r="H4524" s="46">
        <f t="shared" si="215"/>
        <v>0</v>
      </c>
      <c r="I4524" s="46" t="b">
        <f t="shared" si="216"/>
        <v>0</v>
      </c>
      <c r="J4524" s="46" t="str">
        <f>IF(I4524=FALSE,"",B4524&amp;"@"&amp;COUNTIFS($B$2:B4524,B4524,$I$2:I4524,TRUE))</f>
        <v/>
      </c>
    </row>
    <row r="4525" spans="5:10">
      <c r="E4525" s="46" t="str">
        <f t="shared" si="214"/>
        <v/>
      </c>
      <c r="F4525" s="81" t="str">
        <f>IF(E4525="기사임",(COUNTIF($B$2:B4525,B4525)-COUNTIFS($B$2:B4524,B4525,$E$2:E4524,"")),"")</f>
        <v/>
      </c>
      <c r="G4525" s="46" t="str">
        <f>IF(F4525=1,COUNTIF($F$1:F4525,1),"")</f>
        <v/>
      </c>
      <c r="H4525" s="46">
        <f t="shared" si="215"/>
        <v>0</v>
      </c>
      <c r="I4525" s="46" t="b">
        <f t="shared" si="216"/>
        <v>0</v>
      </c>
      <c r="J4525" s="46" t="str">
        <f>IF(I4525=FALSE,"",B4525&amp;"@"&amp;COUNTIFS($B$2:B4525,B4525,$I$2:I4525,TRUE))</f>
        <v/>
      </c>
    </row>
    <row r="4526" spans="5:10">
      <c r="E4526" s="46" t="str">
        <f t="shared" si="214"/>
        <v/>
      </c>
      <c r="F4526" s="81" t="str">
        <f>IF(E4526="기사임",(COUNTIF($B$2:B4526,B4526)-COUNTIFS($B$2:B4525,B4526,$E$2:E4525,"")),"")</f>
        <v/>
      </c>
      <c r="G4526" s="46" t="str">
        <f>IF(F4526=1,COUNTIF($F$1:F4526,1),"")</f>
        <v/>
      </c>
      <c r="H4526" s="46">
        <f t="shared" si="215"/>
        <v>0</v>
      </c>
      <c r="I4526" s="46" t="b">
        <f t="shared" si="216"/>
        <v>0</v>
      </c>
      <c r="J4526" s="46" t="str">
        <f>IF(I4526=FALSE,"",B4526&amp;"@"&amp;COUNTIFS($B$2:B4526,B4526,$I$2:I4526,TRUE))</f>
        <v/>
      </c>
    </row>
    <row r="4527" spans="5:10">
      <c r="E4527" s="46" t="str">
        <f t="shared" si="214"/>
        <v/>
      </c>
      <c r="F4527" s="81" t="str">
        <f>IF(E4527="기사임",(COUNTIF($B$2:B4527,B4527)-COUNTIFS($B$2:B4526,B4527,$E$2:E4526,"")),"")</f>
        <v/>
      </c>
      <c r="G4527" s="46" t="str">
        <f>IF(F4527=1,COUNTIF($F$1:F4527,1),"")</f>
        <v/>
      </c>
      <c r="H4527" s="46">
        <f t="shared" si="215"/>
        <v>0</v>
      </c>
      <c r="I4527" s="46" t="b">
        <f t="shared" si="216"/>
        <v>0</v>
      </c>
      <c r="J4527" s="46" t="str">
        <f>IF(I4527=FALSE,"",B4527&amp;"@"&amp;COUNTIFS($B$2:B4527,B4527,$I$2:I4527,TRUE))</f>
        <v/>
      </c>
    </row>
    <row r="4528" spans="5:10">
      <c r="E4528" s="46" t="str">
        <f t="shared" si="214"/>
        <v/>
      </c>
      <c r="F4528" s="81" t="str">
        <f>IF(E4528="기사임",(COUNTIF($B$2:B4528,B4528)-COUNTIFS($B$2:B4527,B4528,$E$2:E4527,"")),"")</f>
        <v/>
      </c>
      <c r="G4528" s="46" t="str">
        <f>IF(F4528=1,COUNTIF($F$1:F4528,1),"")</f>
        <v/>
      </c>
      <c r="H4528" s="46">
        <f t="shared" si="215"/>
        <v>0</v>
      </c>
      <c r="I4528" s="46" t="b">
        <f t="shared" si="216"/>
        <v>0</v>
      </c>
      <c r="J4528" s="46" t="str">
        <f>IF(I4528=FALSE,"",B4528&amp;"@"&amp;COUNTIFS($B$2:B4528,B4528,$I$2:I4528,TRUE))</f>
        <v/>
      </c>
    </row>
    <row r="4529" spans="5:10">
      <c r="E4529" s="46" t="str">
        <f t="shared" si="214"/>
        <v/>
      </c>
      <c r="F4529" s="81" t="str">
        <f>IF(E4529="기사임",(COUNTIF($B$2:B4529,B4529)-COUNTIFS($B$2:B4528,B4529,$E$2:E4528,"")),"")</f>
        <v/>
      </c>
      <c r="G4529" s="46" t="str">
        <f>IF(F4529=1,COUNTIF($F$1:F4529,1),"")</f>
        <v/>
      </c>
      <c r="H4529" s="46">
        <f t="shared" si="215"/>
        <v>0</v>
      </c>
      <c r="I4529" s="46" t="b">
        <f t="shared" si="216"/>
        <v>0</v>
      </c>
      <c r="J4529" s="46" t="str">
        <f>IF(I4529=FALSE,"",B4529&amp;"@"&amp;COUNTIFS($B$2:B4529,B4529,$I$2:I4529,TRUE))</f>
        <v/>
      </c>
    </row>
    <row r="4530" spans="5:10">
      <c r="E4530" s="46" t="str">
        <f t="shared" si="214"/>
        <v/>
      </c>
      <c r="F4530" s="81" t="str">
        <f>IF(E4530="기사임",(COUNTIF($B$2:B4530,B4530)-COUNTIFS($B$2:B4529,B4530,$E$2:E4529,"")),"")</f>
        <v/>
      </c>
      <c r="G4530" s="46" t="str">
        <f>IF(F4530=1,COUNTIF($F$1:F4530,1),"")</f>
        <v/>
      </c>
      <c r="H4530" s="46">
        <f t="shared" si="215"/>
        <v>0</v>
      </c>
      <c r="I4530" s="46" t="b">
        <f t="shared" si="216"/>
        <v>0</v>
      </c>
      <c r="J4530" s="46" t="str">
        <f>IF(I4530=FALSE,"",B4530&amp;"@"&amp;COUNTIFS($B$2:B4530,B4530,$I$2:I4530,TRUE))</f>
        <v/>
      </c>
    </row>
    <row r="4531" spans="5:10">
      <c r="E4531" s="46" t="str">
        <f t="shared" si="214"/>
        <v/>
      </c>
      <c r="F4531" s="81" t="str">
        <f>IF(E4531="기사임",(COUNTIF($B$2:B4531,B4531)-COUNTIFS($B$2:B4530,B4531,$E$2:E4530,"")),"")</f>
        <v/>
      </c>
      <c r="G4531" s="46" t="str">
        <f>IF(F4531=1,COUNTIF($F$1:F4531,1),"")</f>
        <v/>
      </c>
      <c r="H4531" s="46">
        <f t="shared" si="215"/>
        <v>0</v>
      </c>
      <c r="I4531" s="46" t="b">
        <f t="shared" si="216"/>
        <v>0</v>
      </c>
      <c r="J4531" s="46" t="str">
        <f>IF(I4531=FALSE,"",B4531&amp;"@"&amp;COUNTIFS($B$2:B4531,B4531,$I$2:I4531,TRUE))</f>
        <v/>
      </c>
    </row>
    <row r="4532" spans="5:10">
      <c r="E4532" s="46" t="str">
        <f t="shared" si="214"/>
        <v/>
      </c>
      <c r="F4532" s="81" t="str">
        <f>IF(E4532="기사임",(COUNTIF($B$2:B4532,B4532)-COUNTIFS($B$2:B4531,B4532,$E$2:E4531,"")),"")</f>
        <v/>
      </c>
      <c r="G4532" s="46" t="str">
        <f>IF(F4532=1,COUNTIF($F$1:F4532,1),"")</f>
        <v/>
      </c>
      <c r="H4532" s="46">
        <f t="shared" si="215"/>
        <v>0</v>
      </c>
      <c r="I4532" s="46" t="b">
        <f t="shared" si="216"/>
        <v>0</v>
      </c>
      <c r="J4532" s="46" t="str">
        <f>IF(I4532=FALSE,"",B4532&amp;"@"&amp;COUNTIFS($B$2:B4532,B4532,$I$2:I4532,TRUE))</f>
        <v/>
      </c>
    </row>
    <row r="4533" spans="5:10">
      <c r="E4533" s="46" t="str">
        <f t="shared" si="214"/>
        <v/>
      </c>
      <c r="F4533" s="81" t="str">
        <f>IF(E4533="기사임",(COUNTIF($B$2:B4533,B4533)-COUNTIFS($B$2:B4532,B4533,$E$2:E4532,"")),"")</f>
        <v/>
      </c>
      <c r="G4533" s="46" t="str">
        <f>IF(F4533=1,COUNTIF($F$1:F4533,1),"")</f>
        <v/>
      </c>
      <c r="H4533" s="46">
        <f t="shared" si="215"/>
        <v>0</v>
      </c>
      <c r="I4533" s="46" t="b">
        <f t="shared" si="216"/>
        <v>0</v>
      </c>
      <c r="J4533" s="46" t="str">
        <f>IF(I4533=FALSE,"",B4533&amp;"@"&amp;COUNTIFS($B$2:B4533,B4533,$I$2:I4533,TRUE))</f>
        <v/>
      </c>
    </row>
    <row r="4534" spans="5:10">
      <c r="E4534" s="46" t="str">
        <f t="shared" si="214"/>
        <v/>
      </c>
      <c r="F4534" s="81" t="str">
        <f>IF(E4534="기사임",(COUNTIF($B$2:B4534,B4534)-COUNTIFS($B$2:B4533,B4534,$E$2:E4533,"")),"")</f>
        <v/>
      </c>
      <c r="G4534" s="46" t="str">
        <f>IF(F4534=1,COUNTIF($F$1:F4534,1),"")</f>
        <v/>
      </c>
      <c r="H4534" s="46">
        <f t="shared" si="215"/>
        <v>0</v>
      </c>
      <c r="I4534" s="46" t="b">
        <f t="shared" si="216"/>
        <v>0</v>
      </c>
      <c r="J4534" s="46" t="str">
        <f>IF(I4534=FALSE,"",B4534&amp;"@"&amp;COUNTIFS($B$2:B4534,B4534,$I$2:I4534,TRUE))</f>
        <v/>
      </c>
    </row>
    <row r="4535" spans="5:10">
      <c r="E4535" s="46" t="str">
        <f t="shared" si="214"/>
        <v/>
      </c>
      <c r="F4535" s="81" t="str">
        <f>IF(E4535="기사임",(COUNTIF($B$2:B4535,B4535)-COUNTIFS($B$2:B4534,B4535,$E$2:E4534,"")),"")</f>
        <v/>
      </c>
      <c r="G4535" s="46" t="str">
        <f>IF(F4535=1,COUNTIF($F$1:F4535,1),"")</f>
        <v/>
      </c>
      <c r="H4535" s="46">
        <f t="shared" si="215"/>
        <v>0</v>
      </c>
      <c r="I4535" s="46" t="b">
        <f t="shared" si="216"/>
        <v>0</v>
      </c>
      <c r="J4535" s="46" t="str">
        <f>IF(I4535=FALSE,"",B4535&amp;"@"&amp;COUNTIFS($B$2:B4535,B4535,$I$2:I4535,TRUE))</f>
        <v/>
      </c>
    </row>
    <row r="4536" spans="5:10">
      <c r="E4536" s="46" t="str">
        <f t="shared" si="214"/>
        <v/>
      </c>
      <c r="F4536" s="81" t="str">
        <f>IF(E4536="기사임",(COUNTIF($B$2:B4536,B4536)-COUNTIFS($B$2:B4535,B4536,$E$2:E4535,"")),"")</f>
        <v/>
      </c>
      <c r="G4536" s="46" t="str">
        <f>IF(F4536=1,COUNTIF($F$1:F4536,1),"")</f>
        <v/>
      </c>
      <c r="H4536" s="46">
        <f t="shared" si="215"/>
        <v>0</v>
      </c>
      <c r="I4536" s="46" t="b">
        <f t="shared" si="216"/>
        <v>0</v>
      </c>
      <c r="J4536" s="46" t="str">
        <f>IF(I4536=FALSE,"",B4536&amp;"@"&amp;COUNTIFS($B$2:B4536,B4536,$I$2:I4536,TRUE))</f>
        <v/>
      </c>
    </row>
    <row r="4537" spans="5:10">
      <c r="E4537" s="46" t="str">
        <f t="shared" si="214"/>
        <v/>
      </c>
      <c r="F4537" s="81" t="str">
        <f>IF(E4537="기사임",(COUNTIF($B$2:B4537,B4537)-COUNTIFS($B$2:B4536,B4537,$E$2:E4536,"")),"")</f>
        <v/>
      </c>
      <c r="G4537" s="46" t="str">
        <f>IF(F4537=1,COUNTIF($F$1:F4537,1),"")</f>
        <v/>
      </c>
      <c r="H4537" s="46">
        <f t="shared" si="215"/>
        <v>0</v>
      </c>
      <c r="I4537" s="46" t="b">
        <f t="shared" si="216"/>
        <v>0</v>
      </c>
      <c r="J4537" s="46" t="str">
        <f>IF(I4537=FALSE,"",B4537&amp;"@"&amp;COUNTIFS($B$2:B4537,B4537,$I$2:I4537,TRUE))</f>
        <v/>
      </c>
    </row>
    <row r="4538" spans="5:10">
      <c r="E4538" s="46" t="str">
        <f t="shared" si="214"/>
        <v/>
      </c>
      <c r="F4538" s="81" t="str">
        <f>IF(E4538="기사임",(COUNTIF($B$2:B4538,B4538)-COUNTIFS($B$2:B4537,B4538,$E$2:E4537,"")),"")</f>
        <v/>
      </c>
      <c r="G4538" s="46" t="str">
        <f>IF(F4538=1,COUNTIF($F$1:F4538,1),"")</f>
        <v/>
      </c>
      <c r="H4538" s="46">
        <f t="shared" si="215"/>
        <v>0</v>
      </c>
      <c r="I4538" s="46" t="b">
        <f t="shared" si="216"/>
        <v>0</v>
      </c>
      <c r="J4538" s="46" t="str">
        <f>IF(I4538=FALSE,"",B4538&amp;"@"&amp;COUNTIFS($B$2:B4538,B4538,$I$2:I4538,TRUE))</f>
        <v/>
      </c>
    </row>
    <row r="4539" spans="5:10">
      <c r="E4539" s="46" t="str">
        <f t="shared" si="214"/>
        <v/>
      </c>
      <c r="F4539" s="81" t="str">
        <f>IF(E4539="기사임",(COUNTIF($B$2:B4539,B4539)-COUNTIFS($B$2:B4538,B4539,$E$2:E4538,"")),"")</f>
        <v/>
      </c>
      <c r="G4539" s="46" t="str">
        <f>IF(F4539=1,COUNTIF($F$1:F4539,1),"")</f>
        <v/>
      </c>
      <c r="H4539" s="46">
        <f t="shared" si="215"/>
        <v>0</v>
      </c>
      <c r="I4539" s="46" t="b">
        <f t="shared" si="216"/>
        <v>0</v>
      </c>
      <c r="J4539" s="46" t="str">
        <f>IF(I4539=FALSE,"",B4539&amp;"@"&amp;COUNTIFS($B$2:B4539,B4539,$I$2:I4539,TRUE))</f>
        <v/>
      </c>
    </row>
    <row r="4540" spans="5:10">
      <c r="E4540" s="46" t="str">
        <f t="shared" si="214"/>
        <v/>
      </c>
      <c r="F4540" s="81" t="str">
        <f>IF(E4540="기사임",(COUNTIF($B$2:B4540,B4540)-COUNTIFS($B$2:B4539,B4540,$E$2:E4539,"")),"")</f>
        <v/>
      </c>
      <c r="G4540" s="46" t="str">
        <f>IF(F4540=1,COUNTIF($F$1:F4540,1),"")</f>
        <v/>
      </c>
      <c r="H4540" s="46">
        <f t="shared" si="215"/>
        <v>0</v>
      </c>
      <c r="I4540" s="46" t="b">
        <f t="shared" si="216"/>
        <v>0</v>
      </c>
      <c r="J4540" s="46" t="str">
        <f>IF(I4540=FALSE,"",B4540&amp;"@"&amp;COUNTIFS($B$2:B4540,B4540,$I$2:I4540,TRUE))</f>
        <v/>
      </c>
    </row>
    <row r="4541" spans="5:10">
      <c r="E4541" s="46" t="str">
        <f t="shared" si="214"/>
        <v/>
      </c>
      <c r="F4541" s="81" t="str">
        <f>IF(E4541="기사임",(COUNTIF($B$2:B4541,B4541)-COUNTIFS($B$2:B4540,B4541,$E$2:E4540,"")),"")</f>
        <v/>
      </c>
      <c r="G4541" s="46" t="str">
        <f>IF(F4541=1,COUNTIF($F$1:F4541,1),"")</f>
        <v/>
      </c>
      <c r="H4541" s="46">
        <f t="shared" si="215"/>
        <v>0</v>
      </c>
      <c r="I4541" s="46" t="b">
        <f t="shared" si="216"/>
        <v>0</v>
      </c>
      <c r="J4541" s="46" t="str">
        <f>IF(I4541=FALSE,"",B4541&amp;"@"&amp;COUNTIFS($B$2:B4541,B4541,$I$2:I4541,TRUE))</f>
        <v/>
      </c>
    </row>
    <row r="4542" spans="5:10">
      <c r="E4542" s="46" t="str">
        <f t="shared" si="214"/>
        <v/>
      </c>
      <c r="F4542" s="81" t="str">
        <f>IF(E4542="기사임",(COUNTIF($B$2:B4542,B4542)-COUNTIFS($B$2:B4541,B4542,$E$2:E4541,"")),"")</f>
        <v/>
      </c>
      <c r="G4542" s="46" t="str">
        <f>IF(F4542=1,COUNTIF($F$1:F4542,1),"")</f>
        <v/>
      </c>
      <c r="H4542" s="46">
        <f t="shared" si="215"/>
        <v>0</v>
      </c>
      <c r="I4542" s="46" t="b">
        <f t="shared" si="216"/>
        <v>0</v>
      </c>
      <c r="J4542" s="46" t="str">
        <f>IF(I4542=FALSE,"",B4542&amp;"@"&amp;COUNTIFS($B$2:B4542,B4542,$I$2:I4542,TRUE))</f>
        <v/>
      </c>
    </row>
    <row r="4543" spans="5:10">
      <c r="E4543" s="46" t="str">
        <f t="shared" si="214"/>
        <v/>
      </c>
      <c r="F4543" s="81" t="str">
        <f>IF(E4543="기사임",(COUNTIF($B$2:B4543,B4543)-COUNTIFS($B$2:B4542,B4543,$E$2:E4542,"")),"")</f>
        <v/>
      </c>
      <c r="G4543" s="46" t="str">
        <f>IF(F4543=1,COUNTIF($F$1:F4543,1),"")</f>
        <v/>
      </c>
      <c r="H4543" s="46">
        <f t="shared" si="215"/>
        <v>0</v>
      </c>
      <c r="I4543" s="46" t="b">
        <f t="shared" si="216"/>
        <v>0</v>
      </c>
      <c r="J4543" s="46" t="str">
        <f>IF(I4543=FALSE,"",B4543&amp;"@"&amp;COUNTIFS($B$2:B4543,B4543,$I$2:I4543,TRUE))</f>
        <v/>
      </c>
    </row>
    <row r="4544" spans="5:10">
      <c r="E4544" s="46" t="str">
        <f t="shared" si="214"/>
        <v/>
      </c>
      <c r="F4544" s="81" t="str">
        <f>IF(E4544="기사임",(COUNTIF($B$2:B4544,B4544)-COUNTIFS($B$2:B4543,B4544,$E$2:E4543,"")),"")</f>
        <v/>
      </c>
      <c r="G4544" s="46" t="str">
        <f>IF(F4544=1,COUNTIF($F$1:F4544,1),"")</f>
        <v/>
      </c>
      <c r="H4544" s="46">
        <f t="shared" si="215"/>
        <v>0</v>
      </c>
      <c r="I4544" s="46" t="b">
        <f t="shared" si="216"/>
        <v>0</v>
      </c>
      <c r="J4544" s="46" t="str">
        <f>IF(I4544=FALSE,"",B4544&amp;"@"&amp;COUNTIFS($B$2:B4544,B4544,$I$2:I4544,TRUE))</f>
        <v/>
      </c>
    </row>
    <row r="4545" spans="5:10">
      <c r="E4545" s="46" t="str">
        <f t="shared" si="214"/>
        <v/>
      </c>
      <c r="F4545" s="81" t="str">
        <f>IF(E4545="기사임",(COUNTIF($B$2:B4545,B4545)-COUNTIFS($B$2:B4544,B4545,$E$2:E4544,"")),"")</f>
        <v/>
      </c>
      <c r="G4545" s="46" t="str">
        <f>IF(F4545=1,COUNTIF($F$1:F4545,1),"")</f>
        <v/>
      </c>
      <c r="H4545" s="46">
        <f t="shared" si="215"/>
        <v>0</v>
      </c>
      <c r="I4545" s="46" t="b">
        <f t="shared" si="216"/>
        <v>0</v>
      </c>
      <c r="J4545" s="46" t="str">
        <f>IF(I4545=FALSE,"",B4545&amp;"@"&amp;COUNTIFS($B$2:B4545,B4545,$I$2:I4545,TRUE))</f>
        <v/>
      </c>
    </row>
    <row r="4546" spans="5:10">
      <c r="E4546" s="46" t="str">
        <f t="shared" ref="E4546:E4609" si="217">IF(AND(LEFT(A4546,17)="/global/archives/",ISNUMBER(_xlfn.NUMBERVALUE(MID(A4546,18,1))),ISERROR(FIND("ckattempt",A4546)),ISERROR(FIND("preview",A4546))),"기사임","")</f>
        <v/>
      </c>
      <c r="F4546" s="81" t="str">
        <f>IF(E4546="기사임",(COUNTIF($B$2:B4546,B4546)-COUNTIFS($B$2:B4545,B4546,$E$2:E4545,"")),"")</f>
        <v/>
      </c>
      <c r="G4546" s="46" t="str">
        <f>IF(F4546=1,COUNTIF($F$1:F4546,1),"")</f>
        <v/>
      </c>
      <c r="H4546" s="46">
        <f t="shared" ref="H4546:H4609" si="218">COUNTIF($L$2:$L$4,B4546)</f>
        <v>0</v>
      </c>
      <c r="I4546" s="46" t="b">
        <f t="shared" si="216"/>
        <v>0</v>
      </c>
      <c r="J4546" s="46" t="str">
        <f>IF(I4546=FALSE,"",B4546&amp;"@"&amp;COUNTIFS($B$2:B4546,B4546,$I$2:I4546,TRUE))</f>
        <v/>
      </c>
    </row>
    <row r="4547" spans="5:10">
      <c r="E4547" s="46" t="str">
        <f t="shared" si="217"/>
        <v/>
      </c>
      <c r="F4547" s="81" t="str">
        <f>IF(E4547="기사임",(COUNTIF($B$2:B4547,B4547)-COUNTIFS($B$2:B4546,B4547,$E$2:E4546,"")),"")</f>
        <v/>
      </c>
      <c r="G4547" s="46" t="str">
        <f>IF(F4547=1,COUNTIF($F$1:F4547,1),"")</f>
        <v/>
      </c>
      <c r="H4547" s="46">
        <f t="shared" si="218"/>
        <v>0</v>
      </c>
      <c r="I4547" s="46" t="b">
        <f t="shared" si="216"/>
        <v>0</v>
      </c>
      <c r="J4547" s="46" t="str">
        <f>IF(I4547=FALSE,"",B4547&amp;"@"&amp;COUNTIFS($B$2:B4547,B4547,$I$2:I4547,TRUE))</f>
        <v/>
      </c>
    </row>
    <row r="4548" spans="5:10">
      <c r="E4548" s="46" t="str">
        <f t="shared" si="217"/>
        <v/>
      </c>
      <c r="F4548" s="81" t="str">
        <f>IF(E4548="기사임",(COUNTIF($B$2:B4548,B4548)-COUNTIFS($B$2:B4547,B4548,$E$2:E4547,"")),"")</f>
        <v/>
      </c>
      <c r="G4548" s="46" t="str">
        <f>IF(F4548=1,COUNTIF($F$1:F4548,1),"")</f>
        <v/>
      </c>
      <c r="H4548" s="46">
        <f t="shared" si="218"/>
        <v>0</v>
      </c>
      <c r="I4548" s="46" t="b">
        <f t="shared" si="216"/>
        <v>0</v>
      </c>
      <c r="J4548" s="46" t="str">
        <f>IF(I4548=FALSE,"",B4548&amp;"@"&amp;COUNTIFS($B$2:B4548,B4548,$I$2:I4548,TRUE))</f>
        <v/>
      </c>
    </row>
    <row r="4549" spans="5:10">
      <c r="E4549" s="46" t="str">
        <f t="shared" si="217"/>
        <v/>
      </c>
      <c r="F4549" s="81" t="str">
        <f>IF(E4549="기사임",(COUNTIF($B$2:B4549,B4549)-COUNTIFS($B$2:B4548,B4549,$E$2:E4548,"")),"")</f>
        <v/>
      </c>
      <c r="G4549" s="46" t="str">
        <f>IF(F4549=1,COUNTIF($F$1:F4549,1),"")</f>
        <v/>
      </c>
      <c r="H4549" s="46">
        <f t="shared" si="218"/>
        <v>0</v>
      </c>
      <c r="I4549" s="46" t="b">
        <f t="shared" si="216"/>
        <v>0</v>
      </c>
      <c r="J4549" s="46" t="str">
        <f>IF(I4549=FALSE,"",B4549&amp;"@"&amp;COUNTIFS($B$2:B4549,B4549,$I$2:I4549,TRUE))</f>
        <v/>
      </c>
    </row>
    <row r="4550" spans="5:10">
      <c r="E4550" s="46" t="str">
        <f t="shared" si="217"/>
        <v/>
      </c>
      <c r="F4550" s="81" t="str">
        <f>IF(E4550="기사임",(COUNTIF($B$2:B4550,B4550)-COUNTIFS($B$2:B4549,B4550,$E$2:E4549,"")),"")</f>
        <v/>
      </c>
      <c r="G4550" s="46" t="str">
        <f>IF(F4550=1,COUNTIF($F$1:F4550,1),"")</f>
        <v/>
      </c>
      <c r="H4550" s="46">
        <f t="shared" si="218"/>
        <v>0</v>
      </c>
      <c r="I4550" s="46" t="b">
        <f t="shared" si="216"/>
        <v>0</v>
      </c>
      <c r="J4550" s="46" t="str">
        <f>IF(I4550=FALSE,"",B4550&amp;"@"&amp;COUNTIFS($B$2:B4550,B4550,$I$2:I4550,TRUE))</f>
        <v/>
      </c>
    </row>
    <row r="4551" spans="5:10">
      <c r="E4551" s="46" t="str">
        <f t="shared" si="217"/>
        <v/>
      </c>
      <c r="F4551" s="81" t="str">
        <f>IF(E4551="기사임",(COUNTIF($B$2:B4551,B4551)-COUNTIFS($B$2:B4550,B4551,$E$2:E4550,"")),"")</f>
        <v/>
      </c>
      <c r="G4551" s="46" t="str">
        <f>IF(F4551=1,COUNTIF($F$1:F4551,1),"")</f>
        <v/>
      </c>
      <c r="H4551" s="46">
        <f t="shared" si="218"/>
        <v>0</v>
      </c>
      <c r="I4551" s="46" t="b">
        <f t="shared" ref="I4551:I4614" si="219">AND(H4551=1,F4551&gt;=1,F4551&lt;&gt;"")</f>
        <v>0</v>
      </c>
      <c r="J4551" s="46" t="str">
        <f>IF(I4551=FALSE,"",B4551&amp;"@"&amp;COUNTIFS($B$2:B4551,B4551,$I$2:I4551,TRUE))</f>
        <v/>
      </c>
    </row>
    <row r="4552" spans="5:10">
      <c r="E4552" s="46" t="str">
        <f t="shared" si="217"/>
        <v/>
      </c>
      <c r="F4552" s="81" t="str">
        <f>IF(E4552="기사임",(COUNTIF($B$2:B4552,B4552)-COUNTIFS($B$2:B4551,B4552,$E$2:E4551,"")),"")</f>
        <v/>
      </c>
      <c r="G4552" s="46" t="str">
        <f>IF(F4552=1,COUNTIF($F$1:F4552,1),"")</f>
        <v/>
      </c>
      <c r="H4552" s="46">
        <f t="shared" si="218"/>
        <v>0</v>
      </c>
      <c r="I4552" s="46" t="b">
        <f t="shared" si="219"/>
        <v>0</v>
      </c>
      <c r="J4552" s="46" t="str">
        <f>IF(I4552=FALSE,"",B4552&amp;"@"&amp;COUNTIFS($B$2:B4552,B4552,$I$2:I4552,TRUE))</f>
        <v/>
      </c>
    </row>
    <row r="4553" spans="5:10">
      <c r="E4553" s="46" t="str">
        <f t="shared" si="217"/>
        <v/>
      </c>
      <c r="F4553" s="81" t="str">
        <f>IF(E4553="기사임",(COUNTIF($B$2:B4553,B4553)-COUNTIFS($B$2:B4552,B4553,$E$2:E4552,"")),"")</f>
        <v/>
      </c>
      <c r="G4553" s="46" t="str">
        <f>IF(F4553=1,COUNTIF($F$1:F4553,1),"")</f>
        <v/>
      </c>
      <c r="H4553" s="46">
        <f t="shared" si="218"/>
        <v>0</v>
      </c>
      <c r="I4553" s="46" t="b">
        <f t="shared" si="219"/>
        <v>0</v>
      </c>
      <c r="J4553" s="46" t="str">
        <f>IF(I4553=FALSE,"",B4553&amp;"@"&amp;COUNTIFS($B$2:B4553,B4553,$I$2:I4553,TRUE))</f>
        <v/>
      </c>
    </row>
    <row r="4554" spans="5:10">
      <c r="E4554" s="46" t="str">
        <f t="shared" si="217"/>
        <v/>
      </c>
      <c r="F4554" s="81" t="str">
        <f>IF(E4554="기사임",(COUNTIF($B$2:B4554,B4554)-COUNTIFS($B$2:B4553,B4554,$E$2:E4553,"")),"")</f>
        <v/>
      </c>
      <c r="G4554" s="46" t="str">
        <f>IF(F4554=1,COUNTIF($F$1:F4554,1),"")</f>
        <v/>
      </c>
      <c r="H4554" s="46">
        <f t="shared" si="218"/>
        <v>0</v>
      </c>
      <c r="I4554" s="46" t="b">
        <f t="shared" si="219"/>
        <v>0</v>
      </c>
      <c r="J4554" s="46" t="str">
        <f>IF(I4554=FALSE,"",B4554&amp;"@"&amp;COUNTIFS($B$2:B4554,B4554,$I$2:I4554,TRUE))</f>
        <v/>
      </c>
    </row>
    <row r="4555" spans="5:10">
      <c r="E4555" s="46" t="str">
        <f t="shared" si="217"/>
        <v/>
      </c>
      <c r="F4555" s="81" t="str">
        <f>IF(E4555="기사임",(COUNTIF($B$2:B4555,B4555)-COUNTIFS($B$2:B4554,B4555,$E$2:E4554,"")),"")</f>
        <v/>
      </c>
      <c r="G4555" s="46" t="str">
        <f>IF(F4555=1,COUNTIF($F$1:F4555,1),"")</f>
        <v/>
      </c>
      <c r="H4555" s="46">
        <f t="shared" si="218"/>
        <v>0</v>
      </c>
      <c r="I4555" s="46" t="b">
        <f t="shared" si="219"/>
        <v>0</v>
      </c>
      <c r="J4555" s="46" t="str">
        <f>IF(I4555=FALSE,"",B4555&amp;"@"&amp;COUNTIFS($B$2:B4555,B4555,$I$2:I4555,TRUE))</f>
        <v/>
      </c>
    </row>
    <row r="4556" spans="5:10">
      <c r="E4556" s="46" t="str">
        <f t="shared" si="217"/>
        <v/>
      </c>
      <c r="F4556" s="81" t="str">
        <f>IF(E4556="기사임",(COUNTIF($B$2:B4556,B4556)-COUNTIFS($B$2:B4555,B4556,$E$2:E4555,"")),"")</f>
        <v/>
      </c>
      <c r="G4556" s="46" t="str">
        <f>IF(F4556=1,COUNTIF($F$1:F4556,1),"")</f>
        <v/>
      </c>
      <c r="H4556" s="46">
        <f t="shared" si="218"/>
        <v>0</v>
      </c>
      <c r="I4556" s="46" t="b">
        <f t="shared" si="219"/>
        <v>0</v>
      </c>
      <c r="J4556" s="46" t="str">
        <f>IF(I4556=FALSE,"",B4556&amp;"@"&amp;COUNTIFS($B$2:B4556,B4556,$I$2:I4556,TRUE))</f>
        <v/>
      </c>
    </row>
    <row r="4557" spans="5:10">
      <c r="E4557" s="46" t="str">
        <f t="shared" si="217"/>
        <v/>
      </c>
      <c r="F4557" s="81" t="str">
        <f>IF(E4557="기사임",(COUNTIF($B$2:B4557,B4557)-COUNTIFS($B$2:B4556,B4557,$E$2:E4556,"")),"")</f>
        <v/>
      </c>
      <c r="G4557" s="46" t="str">
        <f>IF(F4557=1,COUNTIF($F$1:F4557,1),"")</f>
        <v/>
      </c>
      <c r="H4557" s="46">
        <f t="shared" si="218"/>
        <v>0</v>
      </c>
      <c r="I4557" s="46" t="b">
        <f t="shared" si="219"/>
        <v>0</v>
      </c>
      <c r="J4557" s="46" t="str">
        <f>IF(I4557=FALSE,"",B4557&amp;"@"&amp;COUNTIFS($B$2:B4557,B4557,$I$2:I4557,TRUE))</f>
        <v/>
      </c>
    </row>
    <row r="4558" spans="5:10">
      <c r="E4558" s="46" t="str">
        <f t="shared" si="217"/>
        <v/>
      </c>
      <c r="F4558" s="81" t="str">
        <f>IF(E4558="기사임",(COUNTIF($B$2:B4558,B4558)-COUNTIFS($B$2:B4557,B4558,$E$2:E4557,"")),"")</f>
        <v/>
      </c>
      <c r="G4558" s="46" t="str">
        <f>IF(F4558=1,COUNTIF($F$1:F4558,1),"")</f>
        <v/>
      </c>
      <c r="H4558" s="46">
        <f t="shared" si="218"/>
        <v>0</v>
      </c>
      <c r="I4558" s="46" t="b">
        <f t="shared" si="219"/>
        <v>0</v>
      </c>
      <c r="J4558" s="46" t="str">
        <f>IF(I4558=FALSE,"",B4558&amp;"@"&amp;COUNTIFS($B$2:B4558,B4558,$I$2:I4558,TRUE))</f>
        <v/>
      </c>
    </row>
    <row r="4559" spans="5:10">
      <c r="E4559" s="46" t="str">
        <f t="shared" si="217"/>
        <v/>
      </c>
      <c r="F4559" s="81" t="str">
        <f>IF(E4559="기사임",(COUNTIF($B$2:B4559,B4559)-COUNTIFS($B$2:B4558,B4559,$E$2:E4558,"")),"")</f>
        <v/>
      </c>
      <c r="G4559" s="46" t="str">
        <f>IF(F4559=1,COUNTIF($F$1:F4559,1),"")</f>
        <v/>
      </c>
      <c r="H4559" s="46">
        <f t="shared" si="218"/>
        <v>0</v>
      </c>
      <c r="I4559" s="46" t="b">
        <f t="shared" si="219"/>
        <v>0</v>
      </c>
      <c r="J4559" s="46" t="str">
        <f>IF(I4559=FALSE,"",B4559&amp;"@"&amp;COUNTIFS($B$2:B4559,B4559,$I$2:I4559,TRUE))</f>
        <v/>
      </c>
    </row>
    <row r="4560" spans="5:10">
      <c r="E4560" s="46" t="str">
        <f t="shared" si="217"/>
        <v/>
      </c>
      <c r="F4560" s="81" t="str">
        <f>IF(E4560="기사임",(COUNTIF($B$2:B4560,B4560)-COUNTIFS($B$2:B4559,B4560,$E$2:E4559,"")),"")</f>
        <v/>
      </c>
      <c r="G4560" s="46" t="str">
        <f>IF(F4560=1,COUNTIF($F$1:F4560,1),"")</f>
        <v/>
      </c>
      <c r="H4560" s="46">
        <f t="shared" si="218"/>
        <v>0</v>
      </c>
      <c r="I4560" s="46" t="b">
        <f t="shared" si="219"/>
        <v>0</v>
      </c>
      <c r="J4560" s="46" t="str">
        <f>IF(I4560=FALSE,"",B4560&amp;"@"&amp;COUNTIFS($B$2:B4560,B4560,$I$2:I4560,TRUE))</f>
        <v/>
      </c>
    </row>
    <row r="4561" spans="5:10">
      <c r="E4561" s="46" t="str">
        <f t="shared" si="217"/>
        <v/>
      </c>
      <c r="F4561" s="81" t="str">
        <f>IF(E4561="기사임",(COUNTIF($B$2:B4561,B4561)-COUNTIFS($B$2:B4560,B4561,$E$2:E4560,"")),"")</f>
        <v/>
      </c>
      <c r="G4561" s="46" t="str">
        <f>IF(F4561=1,COUNTIF($F$1:F4561,1),"")</f>
        <v/>
      </c>
      <c r="H4561" s="46">
        <f t="shared" si="218"/>
        <v>0</v>
      </c>
      <c r="I4561" s="46" t="b">
        <f t="shared" si="219"/>
        <v>0</v>
      </c>
      <c r="J4561" s="46" t="str">
        <f>IF(I4561=FALSE,"",B4561&amp;"@"&amp;COUNTIFS($B$2:B4561,B4561,$I$2:I4561,TRUE))</f>
        <v/>
      </c>
    </row>
    <row r="4562" spans="5:10">
      <c r="E4562" s="46" t="str">
        <f t="shared" si="217"/>
        <v/>
      </c>
      <c r="F4562" s="81" t="str">
        <f>IF(E4562="기사임",(COUNTIF($B$2:B4562,B4562)-COUNTIFS($B$2:B4561,B4562,$E$2:E4561,"")),"")</f>
        <v/>
      </c>
      <c r="G4562" s="46" t="str">
        <f>IF(F4562=1,COUNTIF($F$1:F4562,1),"")</f>
        <v/>
      </c>
      <c r="H4562" s="46">
        <f t="shared" si="218"/>
        <v>0</v>
      </c>
      <c r="I4562" s="46" t="b">
        <f t="shared" si="219"/>
        <v>0</v>
      </c>
      <c r="J4562" s="46" t="str">
        <f>IF(I4562=FALSE,"",B4562&amp;"@"&amp;COUNTIFS($B$2:B4562,B4562,$I$2:I4562,TRUE))</f>
        <v/>
      </c>
    </row>
    <row r="4563" spans="5:10">
      <c r="E4563" s="46" t="str">
        <f t="shared" si="217"/>
        <v/>
      </c>
      <c r="F4563" s="81" t="str">
        <f>IF(E4563="기사임",(COUNTIF($B$2:B4563,B4563)-COUNTIFS($B$2:B4562,B4563,$E$2:E4562,"")),"")</f>
        <v/>
      </c>
      <c r="G4563" s="46" t="str">
        <f>IF(F4563=1,COUNTIF($F$1:F4563,1),"")</f>
        <v/>
      </c>
      <c r="H4563" s="46">
        <f t="shared" si="218"/>
        <v>0</v>
      </c>
      <c r="I4563" s="46" t="b">
        <f t="shared" si="219"/>
        <v>0</v>
      </c>
      <c r="J4563" s="46" t="str">
        <f>IF(I4563=FALSE,"",B4563&amp;"@"&amp;COUNTIFS($B$2:B4563,B4563,$I$2:I4563,TRUE))</f>
        <v/>
      </c>
    </row>
    <row r="4564" spans="5:10">
      <c r="E4564" s="46" t="str">
        <f t="shared" si="217"/>
        <v/>
      </c>
      <c r="F4564" s="81" t="str">
        <f>IF(E4564="기사임",(COUNTIF($B$2:B4564,B4564)-COUNTIFS($B$2:B4563,B4564,$E$2:E4563,"")),"")</f>
        <v/>
      </c>
      <c r="G4564" s="46" t="str">
        <f>IF(F4564=1,COUNTIF($F$1:F4564,1),"")</f>
        <v/>
      </c>
      <c r="H4564" s="46">
        <f t="shared" si="218"/>
        <v>0</v>
      </c>
      <c r="I4564" s="46" t="b">
        <f t="shared" si="219"/>
        <v>0</v>
      </c>
      <c r="J4564" s="46" t="str">
        <f>IF(I4564=FALSE,"",B4564&amp;"@"&amp;COUNTIFS($B$2:B4564,B4564,$I$2:I4564,TRUE))</f>
        <v/>
      </c>
    </row>
    <row r="4565" spans="5:10">
      <c r="E4565" s="46" t="str">
        <f t="shared" si="217"/>
        <v/>
      </c>
      <c r="F4565" s="81" t="str">
        <f>IF(E4565="기사임",(COUNTIF($B$2:B4565,B4565)-COUNTIFS($B$2:B4564,B4565,$E$2:E4564,"")),"")</f>
        <v/>
      </c>
      <c r="G4565" s="46" t="str">
        <f>IF(F4565=1,COUNTIF($F$1:F4565,1),"")</f>
        <v/>
      </c>
      <c r="H4565" s="46">
        <f t="shared" si="218"/>
        <v>0</v>
      </c>
      <c r="I4565" s="46" t="b">
        <f t="shared" si="219"/>
        <v>0</v>
      </c>
      <c r="J4565" s="46" t="str">
        <f>IF(I4565=FALSE,"",B4565&amp;"@"&amp;COUNTIFS($B$2:B4565,B4565,$I$2:I4565,TRUE))</f>
        <v/>
      </c>
    </row>
    <row r="4566" spans="5:10">
      <c r="E4566" s="46" t="str">
        <f t="shared" si="217"/>
        <v/>
      </c>
      <c r="F4566" s="81" t="str">
        <f>IF(E4566="기사임",(COUNTIF($B$2:B4566,B4566)-COUNTIFS($B$2:B4565,B4566,$E$2:E4565,"")),"")</f>
        <v/>
      </c>
      <c r="G4566" s="46" t="str">
        <f>IF(F4566=1,COUNTIF($F$1:F4566,1),"")</f>
        <v/>
      </c>
      <c r="H4566" s="46">
        <f t="shared" si="218"/>
        <v>0</v>
      </c>
      <c r="I4566" s="46" t="b">
        <f t="shared" si="219"/>
        <v>0</v>
      </c>
      <c r="J4566" s="46" t="str">
        <f>IF(I4566=FALSE,"",B4566&amp;"@"&amp;COUNTIFS($B$2:B4566,B4566,$I$2:I4566,TRUE))</f>
        <v/>
      </c>
    </row>
    <row r="4567" spans="5:10">
      <c r="E4567" s="46" t="str">
        <f t="shared" si="217"/>
        <v/>
      </c>
      <c r="F4567" s="81" t="str">
        <f>IF(E4567="기사임",(COUNTIF($B$2:B4567,B4567)-COUNTIFS($B$2:B4566,B4567,$E$2:E4566,"")),"")</f>
        <v/>
      </c>
      <c r="G4567" s="46" t="str">
        <f>IF(F4567=1,COUNTIF($F$1:F4567,1),"")</f>
        <v/>
      </c>
      <c r="H4567" s="46">
        <f t="shared" si="218"/>
        <v>0</v>
      </c>
      <c r="I4567" s="46" t="b">
        <f t="shared" si="219"/>
        <v>0</v>
      </c>
      <c r="J4567" s="46" t="str">
        <f>IF(I4567=FALSE,"",B4567&amp;"@"&amp;COUNTIFS($B$2:B4567,B4567,$I$2:I4567,TRUE))</f>
        <v/>
      </c>
    </row>
    <row r="4568" spans="5:10">
      <c r="E4568" s="46" t="str">
        <f t="shared" si="217"/>
        <v/>
      </c>
      <c r="F4568" s="81" t="str">
        <f>IF(E4568="기사임",(COUNTIF($B$2:B4568,B4568)-COUNTIFS($B$2:B4567,B4568,$E$2:E4567,"")),"")</f>
        <v/>
      </c>
      <c r="G4568" s="46" t="str">
        <f>IF(F4568=1,COUNTIF($F$1:F4568,1),"")</f>
        <v/>
      </c>
      <c r="H4568" s="46">
        <f t="shared" si="218"/>
        <v>0</v>
      </c>
      <c r="I4568" s="46" t="b">
        <f t="shared" si="219"/>
        <v>0</v>
      </c>
      <c r="J4568" s="46" t="str">
        <f>IF(I4568=FALSE,"",B4568&amp;"@"&amp;COUNTIFS($B$2:B4568,B4568,$I$2:I4568,TRUE))</f>
        <v/>
      </c>
    </row>
    <row r="4569" spans="5:10">
      <c r="E4569" s="46" t="str">
        <f t="shared" si="217"/>
        <v/>
      </c>
      <c r="F4569" s="81" t="str">
        <f>IF(E4569="기사임",(COUNTIF($B$2:B4569,B4569)-COUNTIFS($B$2:B4568,B4569,$E$2:E4568,"")),"")</f>
        <v/>
      </c>
      <c r="G4569" s="46" t="str">
        <f>IF(F4569=1,COUNTIF($F$1:F4569,1),"")</f>
        <v/>
      </c>
      <c r="H4569" s="46">
        <f t="shared" si="218"/>
        <v>0</v>
      </c>
      <c r="I4569" s="46" t="b">
        <f t="shared" si="219"/>
        <v>0</v>
      </c>
      <c r="J4569" s="46" t="str">
        <f>IF(I4569=FALSE,"",B4569&amp;"@"&amp;COUNTIFS($B$2:B4569,B4569,$I$2:I4569,TRUE))</f>
        <v/>
      </c>
    </row>
    <row r="4570" spans="5:10">
      <c r="E4570" s="46" t="str">
        <f t="shared" si="217"/>
        <v/>
      </c>
      <c r="F4570" s="81" t="str">
        <f>IF(E4570="기사임",(COUNTIF($B$2:B4570,B4570)-COUNTIFS($B$2:B4569,B4570,$E$2:E4569,"")),"")</f>
        <v/>
      </c>
      <c r="G4570" s="46" t="str">
        <f>IF(F4570=1,COUNTIF($F$1:F4570,1),"")</f>
        <v/>
      </c>
      <c r="H4570" s="46">
        <f t="shared" si="218"/>
        <v>0</v>
      </c>
      <c r="I4570" s="46" t="b">
        <f t="shared" si="219"/>
        <v>0</v>
      </c>
      <c r="J4570" s="46" t="str">
        <f>IF(I4570=FALSE,"",B4570&amp;"@"&amp;COUNTIFS($B$2:B4570,B4570,$I$2:I4570,TRUE))</f>
        <v/>
      </c>
    </row>
    <row r="4571" spans="5:10">
      <c r="E4571" s="46" t="str">
        <f t="shared" si="217"/>
        <v/>
      </c>
      <c r="F4571" s="81" t="str">
        <f>IF(E4571="기사임",(COUNTIF($B$2:B4571,B4571)-COUNTIFS($B$2:B4570,B4571,$E$2:E4570,"")),"")</f>
        <v/>
      </c>
      <c r="G4571" s="46" t="str">
        <f>IF(F4571=1,COUNTIF($F$1:F4571,1),"")</f>
        <v/>
      </c>
      <c r="H4571" s="46">
        <f t="shared" si="218"/>
        <v>0</v>
      </c>
      <c r="I4571" s="46" t="b">
        <f t="shared" si="219"/>
        <v>0</v>
      </c>
      <c r="J4571" s="46" t="str">
        <f>IF(I4571=FALSE,"",B4571&amp;"@"&amp;COUNTIFS($B$2:B4571,B4571,$I$2:I4571,TRUE))</f>
        <v/>
      </c>
    </row>
    <row r="4572" spans="5:10">
      <c r="E4572" s="46" t="str">
        <f t="shared" si="217"/>
        <v/>
      </c>
      <c r="F4572" s="81" t="str">
        <f>IF(E4572="기사임",(COUNTIF($B$2:B4572,B4572)-COUNTIFS($B$2:B4571,B4572,$E$2:E4571,"")),"")</f>
        <v/>
      </c>
      <c r="G4572" s="46" t="str">
        <f>IF(F4572=1,COUNTIF($F$1:F4572,1),"")</f>
        <v/>
      </c>
      <c r="H4572" s="46">
        <f t="shared" si="218"/>
        <v>0</v>
      </c>
      <c r="I4572" s="46" t="b">
        <f t="shared" si="219"/>
        <v>0</v>
      </c>
      <c r="J4572" s="46" t="str">
        <f>IF(I4572=FALSE,"",B4572&amp;"@"&amp;COUNTIFS($B$2:B4572,B4572,$I$2:I4572,TRUE))</f>
        <v/>
      </c>
    </row>
    <row r="4573" spans="5:10">
      <c r="E4573" s="46" t="str">
        <f t="shared" si="217"/>
        <v/>
      </c>
      <c r="F4573" s="81" t="str">
        <f>IF(E4573="기사임",(COUNTIF($B$2:B4573,B4573)-COUNTIFS($B$2:B4572,B4573,$E$2:E4572,"")),"")</f>
        <v/>
      </c>
      <c r="G4573" s="46" t="str">
        <f>IF(F4573=1,COUNTIF($F$1:F4573,1),"")</f>
        <v/>
      </c>
      <c r="H4573" s="46">
        <f t="shared" si="218"/>
        <v>0</v>
      </c>
      <c r="I4573" s="46" t="b">
        <f t="shared" si="219"/>
        <v>0</v>
      </c>
      <c r="J4573" s="46" t="str">
        <f>IF(I4573=FALSE,"",B4573&amp;"@"&amp;COUNTIFS($B$2:B4573,B4573,$I$2:I4573,TRUE))</f>
        <v/>
      </c>
    </row>
    <row r="4574" spans="5:10">
      <c r="E4574" s="46" t="str">
        <f t="shared" si="217"/>
        <v/>
      </c>
      <c r="F4574" s="81" t="str">
        <f>IF(E4574="기사임",(COUNTIF($B$2:B4574,B4574)-COUNTIFS($B$2:B4573,B4574,$E$2:E4573,"")),"")</f>
        <v/>
      </c>
      <c r="G4574" s="46" t="str">
        <f>IF(F4574=1,COUNTIF($F$1:F4574,1),"")</f>
        <v/>
      </c>
      <c r="H4574" s="46">
        <f t="shared" si="218"/>
        <v>0</v>
      </c>
      <c r="I4574" s="46" t="b">
        <f t="shared" si="219"/>
        <v>0</v>
      </c>
      <c r="J4574" s="46" t="str">
        <f>IF(I4574=FALSE,"",B4574&amp;"@"&amp;COUNTIFS($B$2:B4574,B4574,$I$2:I4574,TRUE))</f>
        <v/>
      </c>
    </row>
    <row r="4575" spans="5:10">
      <c r="E4575" s="46" t="str">
        <f t="shared" si="217"/>
        <v/>
      </c>
      <c r="F4575" s="81" t="str">
        <f>IF(E4575="기사임",(COUNTIF($B$2:B4575,B4575)-COUNTIFS($B$2:B4574,B4575,$E$2:E4574,"")),"")</f>
        <v/>
      </c>
      <c r="G4575" s="46" t="str">
        <f>IF(F4575=1,COUNTIF($F$1:F4575,1),"")</f>
        <v/>
      </c>
      <c r="H4575" s="46">
        <f t="shared" si="218"/>
        <v>0</v>
      </c>
      <c r="I4575" s="46" t="b">
        <f t="shared" si="219"/>
        <v>0</v>
      </c>
      <c r="J4575" s="46" t="str">
        <f>IF(I4575=FALSE,"",B4575&amp;"@"&amp;COUNTIFS($B$2:B4575,B4575,$I$2:I4575,TRUE))</f>
        <v/>
      </c>
    </row>
    <row r="4576" spans="5:10">
      <c r="E4576" s="46" t="str">
        <f t="shared" si="217"/>
        <v/>
      </c>
      <c r="F4576" s="81" t="str">
        <f>IF(E4576="기사임",(COUNTIF($B$2:B4576,B4576)-COUNTIFS($B$2:B4575,B4576,$E$2:E4575,"")),"")</f>
        <v/>
      </c>
      <c r="G4576" s="46" t="str">
        <f>IF(F4576=1,COUNTIF($F$1:F4576,1),"")</f>
        <v/>
      </c>
      <c r="H4576" s="46">
        <f t="shared" si="218"/>
        <v>0</v>
      </c>
      <c r="I4576" s="46" t="b">
        <f t="shared" si="219"/>
        <v>0</v>
      </c>
      <c r="J4576" s="46" t="str">
        <f>IF(I4576=FALSE,"",B4576&amp;"@"&amp;COUNTIFS($B$2:B4576,B4576,$I$2:I4576,TRUE))</f>
        <v/>
      </c>
    </row>
    <row r="4577" spans="5:10">
      <c r="E4577" s="46" t="str">
        <f t="shared" si="217"/>
        <v/>
      </c>
      <c r="F4577" s="81" t="str">
        <f>IF(E4577="기사임",(COUNTIF($B$2:B4577,B4577)-COUNTIFS($B$2:B4576,B4577,$E$2:E4576,"")),"")</f>
        <v/>
      </c>
      <c r="G4577" s="46" t="str">
        <f>IF(F4577=1,COUNTIF($F$1:F4577,1),"")</f>
        <v/>
      </c>
      <c r="H4577" s="46">
        <f t="shared" si="218"/>
        <v>0</v>
      </c>
      <c r="I4577" s="46" t="b">
        <f t="shared" si="219"/>
        <v>0</v>
      </c>
      <c r="J4577" s="46" t="str">
        <f>IF(I4577=FALSE,"",B4577&amp;"@"&amp;COUNTIFS($B$2:B4577,B4577,$I$2:I4577,TRUE))</f>
        <v/>
      </c>
    </row>
    <row r="4578" spans="5:10">
      <c r="E4578" s="46" t="str">
        <f t="shared" si="217"/>
        <v/>
      </c>
      <c r="F4578" s="81" t="str">
        <f>IF(E4578="기사임",(COUNTIF($B$2:B4578,B4578)-COUNTIFS($B$2:B4577,B4578,$E$2:E4577,"")),"")</f>
        <v/>
      </c>
      <c r="G4578" s="46" t="str">
        <f>IF(F4578=1,COUNTIF($F$1:F4578,1),"")</f>
        <v/>
      </c>
      <c r="H4578" s="46">
        <f t="shared" si="218"/>
        <v>0</v>
      </c>
      <c r="I4578" s="46" t="b">
        <f t="shared" si="219"/>
        <v>0</v>
      </c>
      <c r="J4578" s="46" t="str">
        <f>IF(I4578=FALSE,"",B4578&amp;"@"&amp;COUNTIFS($B$2:B4578,B4578,$I$2:I4578,TRUE))</f>
        <v/>
      </c>
    </row>
    <row r="4579" spans="5:10">
      <c r="E4579" s="46" t="str">
        <f t="shared" si="217"/>
        <v/>
      </c>
      <c r="F4579" s="81" t="str">
        <f>IF(E4579="기사임",(COUNTIF($B$2:B4579,B4579)-COUNTIFS($B$2:B4578,B4579,$E$2:E4578,"")),"")</f>
        <v/>
      </c>
      <c r="G4579" s="46" t="str">
        <f>IF(F4579=1,COUNTIF($F$1:F4579,1),"")</f>
        <v/>
      </c>
      <c r="H4579" s="46">
        <f t="shared" si="218"/>
        <v>0</v>
      </c>
      <c r="I4579" s="46" t="b">
        <f t="shared" si="219"/>
        <v>0</v>
      </c>
      <c r="J4579" s="46" t="str">
        <f>IF(I4579=FALSE,"",B4579&amp;"@"&amp;COUNTIFS($B$2:B4579,B4579,$I$2:I4579,TRUE))</f>
        <v/>
      </c>
    </row>
    <row r="4580" spans="5:10">
      <c r="E4580" s="46" t="str">
        <f t="shared" si="217"/>
        <v/>
      </c>
      <c r="F4580" s="81" t="str">
        <f>IF(E4580="기사임",(COUNTIF($B$2:B4580,B4580)-COUNTIFS($B$2:B4579,B4580,$E$2:E4579,"")),"")</f>
        <v/>
      </c>
      <c r="G4580" s="46" t="str">
        <f>IF(F4580=1,COUNTIF($F$1:F4580,1),"")</f>
        <v/>
      </c>
      <c r="H4580" s="46">
        <f t="shared" si="218"/>
        <v>0</v>
      </c>
      <c r="I4580" s="46" t="b">
        <f t="shared" si="219"/>
        <v>0</v>
      </c>
      <c r="J4580" s="46" t="str">
        <f>IF(I4580=FALSE,"",B4580&amp;"@"&amp;COUNTIFS($B$2:B4580,B4580,$I$2:I4580,TRUE))</f>
        <v/>
      </c>
    </row>
    <row r="4581" spans="5:10">
      <c r="E4581" s="46" t="str">
        <f t="shared" si="217"/>
        <v/>
      </c>
      <c r="F4581" s="81" t="str">
        <f>IF(E4581="기사임",(COUNTIF($B$2:B4581,B4581)-COUNTIFS($B$2:B4580,B4581,$E$2:E4580,"")),"")</f>
        <v/>
      </c>
      <c r="G4581" s="46" t="str">
        <f>IF(F4581=1,COUNTIF($F$1:F4581,1),"")</f>
        <v/>
      </c>
      <c r="H4581" s="46">
        <f t="shared" si="218"/>
        <v>0</v>
      </c>
      <c r="I4581" s="46" t="b">
        <f t="shared" si="219"/>
        <v>0</v>
      </c>
      <c r="J4581" s="46" t="str">
        <f>IF(I4581=FALSE,"",B4581&amp;"@"&amp;COUNTIFS($B$2:B4581,B4581,$I$2:I4581,TRUE))</f>
        <v/>
      </c>
    </row>
    <row r="4582" spans="5:10">
      <c r="E4582" s="46" t="str">
        <f t="shared" si="217"/>
        <v/>
      </c>
      <c r="F4582" s="81" t="str">
        <f>IF(E4582="기사임",(COUNTIF($B$2:B4582,B4582)-COUNTIFS($B$2:B4581,B4582,$E$2:E4581,"")),"")</f>
        <v/>
      </c>
      <c r="G4582" s="46" t="str">
        <f>IF(F4582=1,COUNTIF($F$1:F4582,1),"")</f>
        <v/>
      </c>
      <c r="H4582" s="46">
        <f t="shared" si="218"/>
        <v>0</v>
      </c>
      <c r="I4582" s="46" t="b">
        <f t="shared" si="219"/>
        <v>0</v>
      </c>
      <c r="J4582" s="46" t="str">
        <f>IF(I4582=FALSE,"",B4582&amp;"@"&amp;COUNTIFS($B$2:B4582,B4582,$I$2:I4582,TRUE))</f>
        <v/>
      </c>
    </row>
    <row r="4583" spans="5:10">
      <c r="E4583" s="46" t="str">
        <f t="shared" si="217"/>
        <v/>
      </c>
      <c r="F4583" s="81" t="str">
        <f>IF(E4583="기사임",(COUNTIF($B$2:B4583,B4583)-COUNTIFS($B$2:B4582,B4583,$E$2:E4582,"")),"")</f>
        <v/>
      </c>
      <c r="G4583" s="46" t="str">
        <f>IF(F4583=1,COUNTIF($F$1:F4583,1),"")</f>
        <v/>
      </c>
      <c r="H4583" s="46">
        <f t="shared" si="218"/>
        <v>0</v>
      </c>
      <c r="I4583" s="46" t="b">
        <f t="shared" si="219"/>
        <v>0</v>
      </c>
      <c r="J4583" s="46" t="str">
        <f>IF(I4583=FALSE,"",B4583&amp;"@"&amp;COUNTIFS($B$2:B4583,B4583,$I$2:I4583,TRUE))</f>
        <v/>
      </c>
    </row>
    <row r="4584" spans="5:10">
      <c r="E4584" s="46" t="str">
        <f t="shared" si="217"/>
        <v/>
      </c>
      <c r="F4584" s="81" t="str">
        <f>IF(E4584="기사임",(COUNTIF($B$2:B4584,B4584)-COUNTIFS($B$2:B4583,B4584,$E$2:E4583,"")),"")</f>
        <v/>
      </c>
      <c r="G4584" s="46" t="str">
        <f>IF(F4584=1,COUNTIF($F$1:F4584,1),"")</f>
        <v/>
      </c>
      <c r="H4584" s="46">
        <f t="shared" si="218"/>
        <v>0</v>
      </c>
      <c r="I4584" s="46" t="b">
        <f t="shared" si="219"/>
        <v>0</v>
      </c>
      <c r="J4584" s="46" t="str">
        <f>IF(I4584=FALSE,"",B4584&amp;"@"&amp;COUNTIFS($B$2:B4584,B4584,$I$2:I4584,TRUE))</f>
        <v/>
      </c>
    </row>
    <row r="4585" spans="5:10">
      <c r="E4585" s="46" t="str">
        <f t="shared" si="217"/>
        <v/>
      </c>
      <c r="F4585" s="81" t="str">
        <f>IF(E4585="기사임",(COUNTIF($B$2:B4585,B4585)-COUNTIFS($B$2:B4584,B4585,$E$2:E4584,"")),"")</f>
        <v/>
      </c>
      <c r="G4585" s="46" t="str">
        <f>IF(F4585=1,COUNTIF($F$1:F4585,1),"")</f>
        <v/>
      </c>
      <c r="H4585" s="46">
        <f t="shared" si="218"/>
        <v>0</v>
      </c>
      <c r="I4585" s="46" t="b">
        <f t="shared" si="219"/>
        <v>0</v>
      </c>
      <c r="J4585" s="46" t="str">
        <f>IF(I4585=FALSE,"",B4585&amp;"@"&amp;COUNTIFS($B$2:B4585,B4585,$I$2:I4585,TRUE))</f>
        <v/>
      </c>
    </row>
    <row r="4586" spans="5:10">
      <c r="E4586" s="46" t="str">
        <f t="shared" si="217"/>
        <v/>
      </c>
      <c r="F4586" s="81" t="str">
        <f>IF(E4586="기사임",(COUNTIF($B$2:B4586,B4586)-COUNTIFS($B$2:B4585,B4586,$E$2:E4585,"")),"")</f>
        <v/>
      </c>
      <c r="G4586" s="46" t="str">
        <f>IF(F4586=1,COUNTIF($F$1:F4586,1),"")</f>
        <v/>
      </c>
      <c r="H4586" s="46">
        <f t="shared" si="218"/>
        <v>0</v>
      </c>
      <c r="I4586" s="46" t="b">
        <f t="shared" si="219"/>
        <v>0</v>
      </c>
      <c r="J4586" s="46" t="str">
        <f>IF(I4586=FALSE,"",B4586&amp;"@"&amp;COUNTIFS($B$2:B4586,B4586,$I$2:I4586,TRUE))</f>
        <v/>
      </c>
    </row>
    <row r="4587" spans="5:10">
      <c r="E4587" s="46" t="str">
        <f t="shared" si="217"/>
        <v/>
      </c>
      <c r="F4587" s="81" t="str">
        <f>IF(E4587="기사임",(COUNTIF($B$2:B4587,B4587)-COUNTIFS($B$2:B4586,B4587,$E$2:E4586,"")),"")</f>
        <v/>
      </c>
      <c r="G4587" s="46" t="str">
        <f>IF(F4587=1,COUNTIF($F$1:F4587,1),"")</f>
        <v/>
      </c>
      <c r="H4587" s="46">
        <f t="shared" si="218"/>
        <v>0</v>
      </c>
      <c r="I4587" s="46" t="b">
        <f t="shared" si="219"/>
        <v>0</v>
      </c>
      <c r="J4587" s="46" t="str">
        <f>IF(I4587=FALSE,"",B4587&amp;"@"&amp;COUNTIFS($B$2:B4587,B4587,$I$2:I4587,TRUE))</f>
        <v/>
      </c>
    </row>
    <row r="4588" spans="5:10">
      <c r="E4588" s="46" t="str">
        <f t="shared" si="217"/>
        <v/>
      </c>
      <c r="F4588" s="81" t="str">
        <f>IF(E4588="기사임",(COUNTIF($B$2:B4588,B4588)-COUNTIFS($B$2:B4587,B4588,$E$2:E4587,"")),"")</f>
        <v/>
      </c>
      <c r="G4588" s="46" t="str">
        <f>IF(F4588=1,COUNTIF($F$1:F4588,1),"")</f>
        <v/>
      </c>
      <c r="H4588" s="46">
        <f t="shared" si="218"/>
        <v>0</v>
      </c>
      <c r="I4588" s="46" t="b">
        <f t="shared" si="219"/>
        <v>0</v>
      </c>
      <c r="J4588" s="46" t="str">
        <f>IF(I4588=FALSE,"",B4588&amp;"@"&amp;COUNTIFS($B$2:B4588,B4588,$I$2:I4588,TRUE))</f>
        <v/>
      </c>
    </row>
    <row r="4589" spans="5:10">
      <c r="E4589" s="46" t="str">
        <f t="shared" si="217"/>
        <v/>
      </c>
      <c r="F4589" s="81" t="str">
        <f>IF(E4589="기사임",(COUNTIF($B$2:B4589,B4589)-COUNTIFS($B$2:B4588,B4589,$E$2:E4588,"")),"")</f>
        <v/>
      </c>
      <c r="G4589" s="46" t="str">
        <f>IF(F4589=1,COUNTIF($F$1:F4589,1),"")</f>
        <v/>
      </c>
      <c r="H4589" s="46">
        <f t="shared" si="218"/>
        <v>0</v>
      </c>
      <c r="I4589" s="46" t="b">
        <f t="shared" si="219"/>
        <v>0</v>
      </c>
      <c r="J4589" s="46" t="str">
        <f>IF(I4589=FALSE,"",B4589&amp;"@"&amp;COUNTIFS($B$2:B4589,B4589,$I$2:I4589,TRUE))</f>
        <v/>
      </c>
    </row>
    <row r="4590" spans="5:10">
      <c r="E4590" s="46" t="str">
        <f t="shared" si="217"/>
        <v/>
      </c>
      <c r="F4590" s="81" t="str">
        <f>IF(E4590="기사임",(COUNTIF($B$2:B4590,B4590)-COUNTIFS($B$2:B4589,B4590,$E$2:E4589,"")),"")</f>
        <v/>
      </c>
      <c r="G4590" s="46" t="str">
        <f>IF(F4590=1,COUNTIF($F$1:F4590,1),"")</f>
        <v/>
      </c>
      <c r="H4590" s="46">
        <f t="shared" si="218"/>
        <v>0</v>
      </c>
      <c r="I4590" s="46" t="b">
        <f t="shared" si="219"/>
        <v>0</v>
      </c>
      <c r="J4590" s="46" t="str">
        <f>IF(I4590=FALSE,"",B4590&amp;"@"&amp;COUNTIFS($B$2:B4590,B4590,$I$2:I4590,TRUE))</f>
        <v/>
      </c>
    </row>
    <row r="4591" spans="5:10">
      <c r="E4591" s="46" t="str">
        <f t="shared" si="217"/>
        <v/>
      </c>
      <c r="F4591" s="81" t="str">
        <f>IF(E4591="기사임",(COUNTIF($B$2:B4591,B4591)-COUNTIFS($B$2:B4590,B4591,$E$2:E4590,"")),"")</f>
        <v/>
      </c>
      <c r="G4591" s="46" t="str">
        <f>IF(F4591=1,COUNTIF($F$1:F4591,1),"")</f>
        <v/>
      </c>
      <c r="H4591" s="46">
        <f t="shared" si="218"/>
        <v>0</v>
      </c>
      <c r="I4591" s="46" t="b">
        <f t="shared" si="219"/>
        <v>0</v>
      </c>
      <c r="J4591" s="46" t="str">
        <f>IF(I4591=FALSE,"",B4591&amp;"@"&amp;COUNTIFS($B$2:B4591,B4591,$I$2:I4591,TRUE))</f>
        <v/>
      </c>
    </row>
    <row r="4592" spans="5:10">
      <c r="E4592" s="46" t="str">
        <f t="shared" si="217"/>
        <v/>
      </c>
      <c r="F4592" s="81" t="str">
        <f>IF(E4592="기사임",(COUNTIF($B$2:B4592,B4592)-COUNTIFS($B$2:B4591,B4592,$E$2:E4591,"")),"")</f>
        <v/>
      </c>
      <c r="G4592" s="46" t="str">
        <f>IF(F4592=1,COUNTIF($F$1:F4592,1),"")</f>
        <v/>
      </c>
      <c r="H4592" s="46">
        <f t="shared" si="218"/>
        <v>0</v>
      </c>
      <c r="I4592" s="46" t="b">
        <f t="shared" si="219"/>
        <v>0</v>
      </c>
      <c r="J4592" s="46" t="str">
        <f>IF(I4592=FALSE,"",B4592&amp;"@"&amp;COUNTIFS($B$2:B4592,B4592,$I$2:I4592,TRUE))</f>
        <v/>
      </c>
    </row>
    <row r="4593" spans="5:10">
      <c r="E4593" s="46" t="str">
        <f t="shared" si="217"/>
        <v/>
      </c>
      <c r="F4593" s="81" t="str">
        <f>IF(E4593="기사임",(COUNTIF($B$2:B4593,B4593)-COUNTIFS($B$2:B4592,B4593,$E$2:E4592,"")),"")</f>
        <v/>
      </c>
      <c r="G4593" s="46" t="str">
        <f>IF(F4593=1,COUNTIF($F$1:F4593,1),"")</f>
        <v/>
      </c>
      <c r="H4593" s="46">
        <f t="shared" si="218"/>
        <v>0</v>
      </c>
      <c r="I4593" s="46" t="b">
        <f t="shared" si="219"/>
        <v>0</v>
      </c>
      <c r="J4593" s="46" t="str">
        <f>IF(I4593=FALSE,"",B4593&amp;"@"&amp;COUNTIFS($B$2:B4593,B4593,$I$2:I4593,TRUE))</f>
        <v/>
      </c>
    </row>
    <row r="4594" spans="5:10">
      <c r="E4594" s="46" t="str">
        <f t="shared" si="217"/>
        <v/>
      </c>
      <c r="F4594" s="81" t="str">
        <f>IF(E4594="기사임",(COUNTIF($B$2:B4594,B4594)-COUNTIFS($B$2:B4593,B4594,$E$2:E4593,"")),"")</f>
        <v/>
      </c>
      <c r="G4594" s="46" t="str">
        <f>IF(F4594=1,COUNTIF($F$1:F4594,1),"")</f>
        <v/>
      </c>
      <c r="H4594" s="46">
        <f t="shared" si="218"/>
        <v>0</v>
      </c>
      <c r="I4594" s="46" t="b">
        <f t="shared" si="219"/>
        <v>0</v>
      </c>
      <c r="J4594" s="46" t="str">
        <f>IF(I4594=FALSE,"",B4594&amp;"@"&amp;COUNTIFS($B$2:B4594,B4594,$I$2:I4594,TRUE))</f>
        <v/>
      </c>
    </row>
    <row r="4595" spans="5:10">
      <c r="E4595" s="46" t="str">
        <f t="shared" si="217"/>
        <v/>
      </c>
      <c r="F4595" s="81" t="str">
        <f>IF(E4595="기사임",(COUNTIF($B$2:B4595,B4595)-COUNTIFS($B$2:B4594,B4595,$E$2:E4594,"")),"")</f>
        <v/>
      </c>
      <c r="G4595" s="46" t="str">
        <f>IF(F4595=1,COUNTIF($F$1:F4595,1),"")</f>
        <v/>
      </c>
      <c r="H4595" s="46">
        <f t="shared" si="218"/>
        <v>0</v>
      </c>
      <c r="I4595" s="46" t="b">
        <f t="shared" si="219"/>
        <v>0</v>
      </c>
      <c r="J4595" s="46" t="str">
        <f>IF(I4595=FALSE,"",B4595&amp;"@"&amp;COUNTIFS($B$2:B4595,B4595,$I$2:I4595,TRUE))</f>
        <v/>
      </c>
    </row>
    <row r="4596" spans="5:10">
      <c r="E4596" s="46" t="str">
        <f t="shared" si="217"/>
        <v/>
      </c>
      <c r="F4596" s="81" t="str">
        <f>IF(E4596="기사임",(COUNTIF($B$2:B4596,B4596)-COUNTIFS($B$2:B4595,B4596,$E$2:E4595,"")),"")</f>
        <v/>
      </c>
      <c r="G4596" s="46" t="str">
        <f>IF(F4596=1,COUNTIF($F$1:F4596,1),"")</f>
        <v/>
      </c>
      <c r="H4596" s="46">
        <f t="shared" si="218"/>
        <v>0</v>
      </c>
      <c r="I4596" s="46" t="b">
        <f t="shared" si="219"/>
        <v>0</v>
      </c>
      <c r="J4596" s="46" t="str">
        <f>IF(I4596=FALSE,"",B4596&amp;"@"&amp;COUNTIFS($B$2:B4596,B4596,$I$2:I4596,TRUE))</f>
        <v/>
      </c>
    </row>
    <row r="4597" spans="5:10">
      <c r="E4597" s="46" t="str">
        <f t="shared" si="217"/>
        <v/>
      </c>
      <c r="F4597" s="81" t="str">
        <f>IF(E4597="기사임",(COUNTIF($B$2:B4597,B4597)-COUNTIFS($B$2:B4596,B4597,$E$2:E4596,"")),"")</f>
        <v/>
      </c>
      <c r="G4597" s="46" t="str">
        <f>IF(F4597=1,COUNTIF($F$1:F4597,1),"")</f>
        <v/>
      </c>
      <c r="H4597" s="46">
        <f t="shared" si="218"/>
        <v>0</v>
      </c>
      <c r="I4597" s="46" t="b">
        <f t="shared" si="219"/>
        <v>0</v>
      </c>
      <c r="J4597" s="46" t="str">
        <f>IF(I4597=FALSE,"",B4597&amp;"@"&amp;COUNTIFS($B$2:B4597,B4597,$I$2:I4597,TRUE))</f>
        <v/>
      </c>
    </row>
    <row r="4598" spans="5:10">
      <c r="E4598" s="46" t="str">
        <f t="shared" si="217"/>
        <v/>
      </c>
      <c r="F4598" s="81" t="str">
        <f>IF(E4598="기사임",(COUNTIF($B$2:B4598,B4598)-COUNTIFS($B$2:B4597,B4598,$E$2:E4597,"")),"")</f>
        <v/>
      </c>
      <c r="G4598" s="46" t="str">
        <f>IF(F4598=1,COUNTIF($F$1:F4598,1),"")</f>
        <v/>
      </c>
      <c r="H4598" s="46">
        <f t="shared" si="218"/>
        <v>0</v>
      </c>
      <c r="I4598" s="46" t="b">
        <f t="shared" si="219"/>
        <v>0</v>
      </c>
      <c r="J4598" s="46" t="str">
        <f>IF(I4598=FALSE,"",B4598&amp;"@"&amp;COUNTIFS($B$2:B4598,B4598,$I$2:I4598,TRUE))</f>
        <v/>
      </c>
    </row>
    <row r="4599" spans="5:10">
      <c r="E4599" s="46" t="str">
        <f t="shared" si="217"/>
        <v/>
      </c>
      <c r="F4599" s="81" t="str">
        <f>IF(E4599="기사임",(COUNTIF($B$2:B4599,B4599)-COUNTIFS($B$2:B4598,B4599,$E$2:E4598,"")),"")</f>
        <v/>
      </c>
      <c r="G4599" s="46" t="str">
        <f>IF(F4599=1,COUNTIF($F$1:F4599,1),"")</f>
        <v/>
      </c>
      <c r="H4599" s="46">
        <f t="shared" si="218"/>
        <v>0</v>
      </c>
      <c r="I4599" s="46" t="b">
        <f t="shared" si="219"/>
        <v>0</v>
      </c>
      <c r="J4599" s="46" t="str">
        <f>IF(I4599=FALSE,"",B4599&amp;"@"&amp;COUNTIFS($B$2:B4599,B4599,$I$2:I4599,TRUE))</f>
        <v/>
      </c>
    </row>
    <row r="4600" spans="5:10">
      <c r="E4600" s="46" t="str">
        <f t="shared" si="217"/>
        <v/>
      </c>
      <c r="F4600" s="81" t="str">
        <f>IF(E4600="기사임",(COUNTIF($B$2:B4600,B4600)-COUNTIFS($B$2:B4599,B4600,$E$2:E4599,"")),"")</f>
        <v/>
      </c>
      <c r="G4600" s="46" t="str">
        <f>IF(F4600=1,COUNTIF($F$1:F4600,1),"")</f>
        <v/>
      </c>
      <c r="H4600" s="46">
        <f t="shared" si="218"/>
        <v>0</v>
      </c>
      <c r="I4600" s="46" t="b">
        <f t="shared" si="219"/>
        <v>0</v>
      </c>
      <c r="J4600" s="46" t="str">
        <f>IF(I4600=FALSE,"",B4600&amp;"@"&amp;COUNTIFS($B$2:B4600,B4600,$I$2:I4600,TRUE))</f>
        <v/>
      </c>
    </row>
    <row r="4601" spans="5:10">
      <c r="E4601" s="46" t="str">
        <f t="shared" si="217"/>
        <v/>
      </c>
      <c r="F4601" s="81" t="str">
        <f>IF(E4601="기사임",(COUNTIF($B$2:B4601,B4601)-COUNTIFS($B$2:B4600,B4601,$E$2:E4600,"")),"")</f>
        <v/>
      </c>
      <c r="G4601" s="46" t="str">
        <f>IF(F4601=1,COUNTIF($F$1:F4601,1),"")</f>
        <v/>
      </c>
      <c r="H4601" s="46">
        <f t="shared" si="218"/>
        <v>0</v>
      </c>
      <c r="I4601" s="46" t="b">
        <f t="shared" si="219"/>
        <v>0</v>
      </c>
      <c r="J4601" s="46" t="str">
        <f>IF(I4601=FALSE,"",B4601&amp;"@"&amp;COUNTIFS($B$2:B4601,B4601,$I$2:I4601,TRUE))</f>
        <v/>
      </c>
    </row>
    <row r="4602" spans="5:10">
      <c r="E4602" s="46" t="str">
        <f t="shared" si="217"/>
        <v/>
      </c>
      <c r="F4602" s="81" t="str">
        <f>IF(E4602="기사임",(COUNTIF($B$2:B4602,B4602)-COUNTIFS($B$2:B4601,B4602,$E$2:E4601,"")),"")</f>
        <v/>
      </c>
      <c r="G4602" s="46" t="str">
        <f>IF(F4602=1,COUNTIF($F$1:F4602,1),"")</f>
        <v/>
      </c>
      <c r="H4602" s="46">
        <f t="shared" si="218"/>
        <v>0</v>
      </c>
      <c r="I4602" s="46" t="b">
        <f t="shared" si="219"/>
        <v>0</v>
      </c>
      <c r="J4602" s="46" t="str">
        <f>IF(I4602=FALSE,"",B4602&amp;"@"&amp;COUNTIFS($B$2:B4602,B4602,$I$2:I4602,TRUE))</f>
        <v/>
      </c>
    </row>
    <row r="4603" spans="5:10">
      <c r="E4603" s="46" t="str">
        <f t="shared" si="217"/>
        <v/>
      </c>
      <c r="F4603" s="81" t="str">
        <f>IF(E4603="기사임",(COUNTIF($B$2:B4603,B4603)-COUNTIFS($B$2:B4602,B4603,$E$2:E4602,"")),"")</f>
        <v/>
      </c>
      <c r="G4603" s="46" t="str">
        <f>IF(F4603=1,COUNTIF($F$1:F4603,1),"")</f>
        <v/>
      </c>
      <c r="H4603" s="46">
        <f t="shared" si="218"/>
        <v>0</v>
      </c>
      <c r="I4603" s="46" t="b">
        <f t="shared" si="219"/>
        <v>0</v>
      </c>
      <c r="J4603" s="46" t="str">
        <f>IF(I4603=FALSE,"",B4603&amp;"@"&amp;COUNTIFS($B$2:B4603,B4603,$I$2:I4603,TRUE))</f>
        <v/>
      </c>
    </row>
    <row r="4604" spans="5:10">
      <c r="E4604" s="46" t="str">
        <f t="shared" si="217"/>
        <v/>
      </c>
      <c r="F4604" s="81" t="str">
        <f>IF(E4604="기사임",(COUNTIF($B$2:B4604,B4604)-COUNTIFS($B$2:B4603,B4604,$E$2:E4603,"")),"")</f>
        <v/>
      </c>
      <c r="G4604" s="46" t="str">
        <f>IF(F4604=1,COUNTIF($F$1:F4604,1),"")</f>
        <v/>
      </c>
      <c r="H4604" s="46">
        <f t="shared" si="218"/>
        <v>0</v>
      </c>
      <c r="I4604" s="46" t="b">
        <f t="shared" si="219"/>
        <v>0</v>
      </c>
      <c r="J4604" s="46" t="str">
        <f>IF(I4604=FALSE,"",B4604&amp;"@"&amp;COUNTIFS($B$2:B4604,B4604,$I$2:I4604,TRUE))</f>
        <v/>
      </c>
    </row>
    <row r="4605" spans="5:10">
      <c r="E4605" s="46" t="str">
        <f t="shared" si="217"/>
        <v/>
      </c>
      <c r="F4605" s="81" t="str">
        <f>IF(E4605="기사임",(COUNTIF($B$2:B4605,B4605)-COUNTIFS($B$2:B4604,B4605,$E$2:E4604,"")),"")</f>
        <v/>
      </c>
      <c r="G4605" s="46" t="str">
        <f>IF(F4605=1,COUNTIF($F$1:F4605,1),"")</f>
        <v/>
      </c>
      <c r="H4605" s="46">
        <f t="shared" si="218"/>
        <v>0</v>
      </c>
      <c r="I4605" s="46" t="b">
        <f t="shared" si="219"/>
        <v>0</v>
      </c>
      <c r="J4605" s="46" t="str">
        <f>IF(I4605=FALSE,"",B4605&amp;"@"&amp;COUNTIFS($B$2:B4605,B4605,$I$2:I4605,TRUE))</f>
        <v/>
      </c>
    </row>
    <row r="4606" spans="5:10">
      <c r="E4606" s="46" t="str">
        <f t="shared" si="217"/>
        <v/>
      </c>
      <c r="F4606" s="81" t="str">
        <f>IF(E4606="기사임",(COUNTIF($B$2:B4606,B4606)-COUNTIFS($B$2:B4605,B4606,$E$2:E4605,"")),"")</f>
        <v/>
      </c>
      <c r="G4606" s="46" t="str">
        <f>IF(F4606=1,COUNTIF($F$1:F4606,1),"")</f>
        <v/>
      </c>
      <c r="H4606" s="46">
        <f t="shared" si="218"/>
        <v>0</v>
      </c>
      <c r="I4606" s="46" t="b">
        <f t="shared" si="219"/>
        <v>0</v>
      </c>
      <c r="J4606" s="46" t="str">
        <f>IF(I4606=FALSE,"",B4606&amp;"@"&amp;COUNTIFS($B$2:B4606,B4606,$I$2:I4606,TRUE))</f>
        <v/>
      </c>
    </row>
    <row r="4607" spans="5:10">
      <c r="E4607" s="46" t="str">
        <f t="shared" si="217"/>
        <v/>
      </c>
      <c r="F4607" s="81" t="str">
        <f>IF(E4607="기사임",(COUNTIF($B$2:B4607,B4607)-COUNTIFS($B$2:B4606,B4607,$E$2:E4606,"")),"")</f>
        <v/>
      </c>
      <c r="G4607" s="46" t="str">
        <f>IF(F4607=1,COUNTIF($F$1:F4607,1),"")</f>
        <v/>
      </c>
      <c r="H4607" s="46">
        <f t="shared" si="218"/>
        <v>0</v>
      </c>
      <c r="I4607" s="46" t="b">
        <f t="shared" si="219"/>
        <v>0</v>
      </c>
      <c r="J4607" s="46" t="str">
        <f>IF(I4607=FALSE,"",B4607&amp;"@"&amp;COUNTIFS($B$2:B4607,B4607,$I$2:I4607,TRUE))</f>
        <v/>
      </c>
    </row>
    <row r="4608" spans="5:10">
      <c r="E4608" s="46" t="str">
        <f t="shared" si="217"/>
        <v/>
      </c>
      <c r="F4608" s="81" t="str">
        <f>IF(E4608="기사임",(COUNTIF($B$2:B4608,B4608)-COUNTIFS($B$2:B4607,B4608,$E$2:E4607,"")),"")</f>
        <v/>
      </c>
      <c r="G4608" s="46" t="str">
        <f>IF(F4608=1,COUNTIF($F$1:F4608,1),"")</f>
        <v/>
      </c>
      <c r="H4608" s="46">
        <f t="shared" si="218"/>
        <v>0</v>
      </c>
      <c r="I4608" s="46" t="b">
        <f t="shared" si="219"/>
        <v>0</v>
      </c>
      <c r="J4608" s="46" t="str">
        <f>IF(I4608=FALSE,"",B4608&amp;"@"&amp;COUNTIFS($B$2:B4608,B4608,$I$2:I4608,TRUE))</f>
        <v/>
      </c>
    </row>
    <row r="4609" spans="5:10">
      <c r="E4609" s="46" t="str">
        <f t="shared" si="217"/>
        <v/>
      </c>
      <c r="F4609" s="81" t="str">
        <f>IF(E4609="기사임",(COUNTIF($B$2:B4609,B4609)-COUNTIFS($B$2:B4608,B4609,$E$2:E4608,"")),"")</f>
        <v/>
      </c>
      <c r="G4609" s="46" t="str">
        <f>IF(F4609=1,COUNTIF($F$1:F4609,1),"")</f>
        <v/>
      </c>
      <c r="H4609" s="46">
        <f t="shared" si="218"/>
        <v>0</v>
      </c>
      <c r="I4609" s="46" t="b">
        <f t="shared" si="219"/>
        <v>0</v>
      </c>
      <c r="J4609" s="46" t="str">
        <f>IF(I4609=FALSE,"",B4609&amp;"@"&amp;COUNTIFS($B$2:B4609,B4609,$I$2:I4609,TRUE))</f>
        <v/>
      </c>
    </row>
    <row r="4610" spans="5:10">
      <c r="E4610" s="46" t="str">
        <f t="shared" ref="E4610:E4673" si="220">IF(AND(LEFT(A4610,17)="/global/archives/",ISNUMBER(_xlfn.NUMBERVALUE(MID(A4610,18,1))),ISERROR(FIND("ckattempt",A4610)),ISERROR(FIND("preview",A4610))),"기사임","")</f>
        <v/>
      </c>
      <c r="F4610" s="81" t="str">
        <f>IF(E4610="기사임",(COUNTIF($B$2:B4610,B4610)-COUNTIFS($B$2:B4609,B4610,$E$2:E4609,"")),"")</f>
        <v/>
      </c>
      <c r="G4610" s="46" t="str">
        <f>IF(F4610=1,COUNTIF($F$1:F4610,1),"")</f>
        <v/>
      </c>
      <c r="H4610" s="46">
        <f t="shared" ref="H4610:H4673" si="221">COUNTIF($L$2:$L$4,B4610)</f>
        <v>0</v>
      </c>
      <c r="I4610" s="46" t="b">
        <f t="shared" si="219"/>
        <v>0</v>
      </c>
      <c r="J4610" s="46" t="str">
        <f>IF(I4610=FALSE,"",B4610&amp;"@"&amp;COUNTIFS($B$2:B4610,B4610,$I$2:I4610,TRUE))</f>
        <v/>
      </c>
    </row>
    <row r="4611" spans="5:10">
      <c r="E4611" s="46" t="str">
        <f t="shared" si="220"/>
        <v/>
      </c>
      <c r="F4611" s="81" t="str">
        <f>IF(E4611="기사임",(COUNTIF($B$2:B4611,B4611)-COUNTIFS($B$2:B4610,B4611,$E$2:E4610,"")),"")</f>
        <v/>
      </c>
      <c r="G4611" s="46" t="str">
        <f>IF(F4611=1,COUNTIF($F$1:F4611,1),"")</f>
        <v/>
      </c>
      <c r="H4611" s="46">
        <f t="shared" si="221"/>
        <v>0</v>
      </c>
      <c r="I4611" s="46" t="b">
        <f t="shared" si="219"/>
        <v>0</v>
      </c>
      <c r="J4611" s="46" t="str">
        <f>IF(I4611=FALSE,"",B4611&amp;"@"&amp;COUNTIFS($B$2:B4611,B4611,$I$2:I4611,TRUE))</f>
        <v/>
      </c>
    </row>
    <row r="4612" spans="5:10">
      <c r="E4612" s="46" t="str">
        <f t="shared" si="220"/>
        <v/>
      </c>
      <c r="F4612" s="81" t="str">
        <f>IF(E4612="기사임",(COUNTIF($B$2:B4612,B4612)-COUNTIFS($B$2:B4611,B4612,$E$2:E4611,"")),"")</f>
        <v/>
      </c>
      <c r="G4612" s="46" t="str">
        <f>IF(F4612=1,COUNTIF($F$1:F4612,1),"")</f>
        <v/>
      </c>
      <c r="H4612" s="46">
        <f t="shared" si="221"/>
        <v>0</v>
      </c>
      <c r="I4612" s="46" t="b">
        <f t="shared" si="219"/>
        <v>0</v>
      </c>
      <c r="J4612" s="46" t="str">
        <f>IF(I4612=FALSE,"",B4612&amp;"@"&amp;COUNTIFS($B$2:B4612,B4612,$I$2:I4612,TRUE))</f>
        <v/>
      </c>
    </row>
    <row r="4613" spans="5:10">
      <c r="E4613" s="46" t="str">
        <f t="shared" si="220"/>
        <v/>
      </c>
      <c r="F4613" s="81" t="str">
        <f>IF(E4613="기사임",(COUNTIF($B$2:B4613,B4613)-COUNTIFS($B$2:B4612,B4613,$E$2:E4612,"")),"")</f>
        <v/>
      </c>
      <c r="G4613" s="46" t="str">
        <f>IF(F4613=1,COUNTIF($F$1:F4613,1),"")</f>
        <v/>
      </c>
      <c r="H4613" s="46">
        <f t="shared" si="221"/>
        <v>0</v>
      </c>
      <c r="I4613" s="46" t="b">
        <f t="shared" si="219"/>
        <v>0</v>
      </c>
      <c r="J4613" s="46" t="str">
        <f>IF(I4613=FALSE,"",B4613&amp;"@"&amp;COUNTIFS($B$2:B4613,B4613,$I$2:I4613,TRUE))</f>
        <v/>
      </c>
    </row>
    <row r="4614" spans="5:10">
      <c r="E4614" s="46" t="str">
        <f t="shared" si="220"/>
        <v/>
      </c>
      <c r="F4614" s="81" t="str">
        <f>IF(E4614="기사임",(COUNTIF($B$2:B4614,B4614)-COUNTIFS($B$2:B4613,B4614,$E$2:E4613,"")),"")</f>
        <v/>
      </c>
      <c r="G4614" s="46" t="str">
        <f>IF(F4614=1,COUNTIF($F$1:F4614,1),"")</f>
        <v/>
      </c>
      <c r="H4614" s="46">
        <f t="shared" si="221"/>
        <v>0</v>
      </c>
      <c r="I4614" s="46" t="b">
        <f t="shared" si="219"/>
        <v>0</v>
      </c>
      <c r="J4614" s="46" t="str">
        <f>IF(I4614=FALSE,"",B4614&amp;"@"&amp;COUNTIFS($B$2:B4614,B4614,$I$2:I4614,TRUE))</f>
        <v/>
      </c>
    </row>
    <row r="4615" spans="5:10">
      <c r="E4615" s="46" t="str">
        <f t="shared" si="220"/>
        <v/>
      </c>
      <c r="F4615" s="81" t="str">
        <f>IF(E4615="기사임",(COUNTIF($B$2:B4615,B4615)-COUNTIFS($B$2:B4614,B4615,$E$2:E4614,"")),"")</f>
        <v/>
      </c>
      <c r="G4615" s="46" t="str">
        <f>IF(F4615=1,COUNTIF($F$1:F4615,1),"")</f>
        <v/>
      </c>
      <c r="H4615" s="46">
        <f t="shared" si="221"/>
        <v>0</v>
      </c>
      <c r="I4615" s="46" t="b">
        <f t="shared" ref="I4615:I4678" si="222">AND(H4615=1,F4615&gt;=1,F4615&lt;&gt;"")</f>
        <v>0</v>
      </c>
      <c r="J4615" s="46" t="str">
        <f>IF(I4615=FALSE,"",B4615&amp;"@"&amp;COUNTIFS($B$2:B4615,B4615,$I$2:I4615,TRUE))</f>
        <v/>
      </c>
    </row>
    <row r="4616" spans="5:10">
      <c r="E4616" s="46" t="str">
        <f t="shared" si="220"/>
        <v/>
      </c>
      <c r="F4616" s="81" t="str">
        <f>IF(E4616="기사임",(COUNTIF($B$2:B4616,B4616)-COUNTIFS($B$2:B4615,B4616,$E$2:E4615,"")),"")</f>
        <v/>
      </c>
      <c r="G4616" s="46" t="str">
        <f>IF(F4616=1,COUNTIF($F$1:F4616,1),"")</f>
        <v/>
      </c>
      <c r="H4616" s="46">
        <f t="shared" si="221"/>
        <v>0</v>
      </c>
      <c r="I4616" s="46" t="b">
        <f t="shared" si="222"/>
        <v>0</v>
      </c>
      <c r="J4616" s="46" t="str">
        <f>IF(I4616=FALSE,"",B4616&amp;"@"&amp;COUNTIFS($B$2:B4616,B4616,$I$2:I4616,TRUE))</f>
        <v/>
      </c>
    </row>
    <row r="4617" spans="5:10">
      <c r="E4617" s="46" t="str">
        <f t="shared" si="220"/>
        <v/>
      </c>
      <c r="F4617" s="81" t="str">
        <f>IF(E4617="기사임",(COUNTIF($B$2:B4617,B4617)-COUNTIFS($B$2:B4616,B4617,$E$2:E4616,"")),"")</f>
        <v/>
      </c>
      <c r="G4617" s="46" t="str">
        <f>IF(F4617=1,COUNTIF($F$1:F4617,1),"")</f>
        <v/>
      </c>
      <c r="H4617" s="46">
        <f t="shared" si="221"/>
        <v>0</v>
      </c>
      <c r="I4617" s="46" t="b">
        <f t="shared" si="222"/>
        <v>0</v>
      </c>
      <c r="J4617" s="46" t="str">
        <f>IF(I4617=FALSE,"",B4617&amp;"@"&amp;COUNTIFS($B$2:B4617,B4617,$I$2:I4617,TRUE))</f>
        <v/>
      </c>
    </row>
    <row r="4618" spans="5:10">
      <c r="E4618" s="46" t="str">
        <f t="shared" si="220"/>
        <v/>
      </c>
      <c r="F4618" s="81" t="str">
        <f>IF(E4618="기사임",(COUNTIF($B$2:B4618,B4618)-COUNTIFS($B$2:B4617,B4618,$E$2:E4617,"")),"")</f>
        <v/>
      </c>
      <c r="G4618" s="46" t="str">
        <f>IF(F4618=1,COUNTIF($F$1:F4618,1),"")</f>
        <v/>
      </c>
      <c r="H4618" s="46">
        <f t="shared" si="221"/>
        <v>0</v>
      </c>
      <c r="I4618" s="46" t="b">
        <f t="shared" si="222"/>
        <v>0</v>
      </c>
      <c r="J4618" s="46" t="str">
        <f>IF(I4618=FALSE,"",B4618&amp;"@"&amp;COUNTIFS($B$2:B4618,B4618,$I$2:I4618,TRUE))</f>
        <v/>
      </c>
    </row>
    <row r="4619" spans="5:10">
      <c r="E4619" s="46" t="str">
        <f t="shared" si="220"/>
        <v/>
      </c>
      <c r="F4619" s="81" t="str">
        <f>IF(E4619="기사임",(COUNTIF($B$2:B4619,B4619)-COUNTIFS($B$2:B4618,B4619,$E$2:E4618,"")),"")</f>
        <v/>
      </c>
      <c r="G4619" s="46" t="str">
        <f>IF(F4619=1,COUNTIF($F$1:F4619,1),"")</f>
        <v/>
      </c>
      <c r="H4619" s="46">
        <f t="shared" si="221"/>
        <v>0</v>
      </c>
      <c r="I4619" s="46" t="b">
        <f t="shared" si="222"/>
        <v>0</v>
      </c>
      <c r="J4619" s="46" t="str">
        <f>IF(I4619=FALSE,"",B4619&amp;"@"&amp;COUNTIFS($B$2:B4619,B4619,$I$2:I4619,TRUE))</f>
        <v/>
      </c>
    </row>
    <row r="4620" spans="5:10">
      <c r="E4620" s="46" t="str">
        <f t="shared" si="220"/>
        <v/>
      </c>
      <c r="F4620" s="81" t="str">
        <f>IF(E4620="기사임",(COUNTIF($B$2:B4620,B4620)-COUNTIFS($B$2:B4619,B4620,$E$2:E4619,"")),"")</f>
        <v/>
      </c>
      <c r="G4620" s="46" t="str">
        <f>IF(F4620=1,COUNTIF($F$1:F4620,1),"")</f>
        <v/>
      </c>
      <c r="H4620" s="46">
        <f t="shared" si="221"/>
        <v>0</v>
      </c>
      <c r="I4620" s="46" t="b">
        <f t="shared" si="222"/>
        <v>0</v>
      </c>
      <c r="J4620" s="46" t="str">
        <f>IF(I4620=FALSE,"",B4620&amp;"@"&amp;COUNTIFS($B$2:B4620,B4620,$I$2:I4620,TRUE))</f>
        <v/>
      </c>
    </row>
    <row r="4621" spans="5:10">
      <c r="E4621" s="46" t="str">
        <f t="shared" si="220"/>
        <v/>
      </c>
      <c r="F4621" s="81" t="str">
        <f>IF(E4621="기사임",(COUNTIF($B$2:B4621,B4621)-COUNTIFS($B$2:B4620,B4621,$E$2:E4620,"")),"")</f>
        <v/>
      </c>
      <c r="G4621" s="46" t="str">
        <f>IF(F4621=1,COUNTIF($F$1:F4621,1),"")</f>
        <v/>
      </c>
      <c r="H4621" s="46">
        <f t="shared" si="221"/>
        <v>0</v>
      </c>
      <c r="I4621" s="46" t="b">
        <f t="shared" si="222"/>
        <v>0</v>
      </c>
      <c r="J4621" s="46" t="str">
        <f>IF(I4621=FALSE,"",B4621&amp;"@"&amp;COUNTIFS($B$2:B4621,B4621,$I$2:I4621,TRUE))</f>
        <v/>
      </c>
    </row>
    <row r="4622" spans="5:10">
      <c r="E4622" s="46" t="str">
        <f t="shared" si="220"/>
        <v/>
      </c>
      <c r="F4622" s="81" t="str">
        <f>IF(E4622="기사임",(COUNTIF($B$2:B4622,B4622)-COUNTIFS($B$2:B4621,B4622,$E$2:E4621,"")),"")</f>
        <v/>
      </c>
      <c r="G4622" s="46" t="str">
        <f>IF(F4622=1,COUNTIF($F$1:F4622,1),"")</f>
        <v/>
      </c>
      <c r="H4622" s="46">
        <f t="shared" si="221"/>
        <v>0</v>
      </c>
      <c r="I4622" s="46" t="b">
        <f t="shared" si="222"/>
        <v>0</v>
      </c>
      <c r="J4622" s="46" t="str">
        <f>IF(I4622=FALSE,"",B4622&amp;"@"&amp;COUNTIFS($B$2:B4622,B4622,$I$2:I4622,TRUE))</f>
        <v/>
      </c>
    </row>
    <row r="4623" spans="5:10">
      <c r="E4623" s="46" t="str">
        <f t="shared" si="220"/>
        <v/>
      </c>
      <c r="F4623" s="81" t="str">
        <f>IF(E4623="기사임",(COUNTIF($B$2:B4623,B4623)-COUNTIFS($B$2:B4622,B4623,$E$2:E4622,"")),"")</f>
        <v/>
      </c>
      <c r="G4623" s="46" t="str">
        <f>IF(F4623=1,COUNTIF($F$1:F4623,1),"")</f>
        <v/>
      </c>
      <c r="H4623" s="46">
        <f t="shared" si="221"/>
        <v>0</v>
      </c>
      <c r="I4623" s="46" t="b">
        <f t="shared" si="222"/>
        <v>0</v>
      </c>
      <c r="J4623" s="46" t="str">
        <f>IF(I4623=FALSE,"",B4623&amp;"@"&amp;COUNTIFS($B$2:B4623,B4623,$I$2:I4623,TRUE))</f>
        <v/>
      </c>
    </row>
    <row r="4624" spans="5:10">
      <c r="E4624" s="46" t="str">
        <f t="shared" si="220"/>
        <v/>
      </c>
      <c r="F4624" s="81" t="str">
        <f>IF(E4624="기사임",(COUNTIF($B$2:B4624,B4624)-COUNTIFS($B$2:B4623,B4624,$E$2:E4623,"")),"")</f>
        <v/>
      </c>
      <c r="G4624" s="46" t="str">
        <f>IF(F4624=1,COUNTIF($F$1:F4624,1),"")</f>
        <v/>
      </c>
      <c r="H4624" s="46">
        <f t="shared" si="221"/>
        <v>0</v>
      </c>
      <c r="I4624" s="46" t="b">
        <f t="shared" si="222"/>
        <v>0</v>
      </c>
      <c r="J4624" s="46" t="str">
        <f>IF(I4624=FALSE,"",B4624&amp;"@"&amp;COUNTIFS($B$2:B4624,B4624,$I$2:I4624,TRUE))</f>
        <v/>
      </c>
    </row>
    <row r="4625" spans="5:10">
      <c r="E4625" s="46" t="str">
        <f t="shared" si="220"/>
        <v/>
      </c>
      <c r="F4625" s="81" t="str">
        <f>IF(E4625="기사임",(COUNTIF($B$2:B4625,B4625)-COUNTIFS($B$2:B4624,B4625,$E$2:E4624,"")),"")</f>
        <v/>
      </c>
      <c r="G4625" s="46" t="str">
        <f>IF(F4625=1,COUNTIF($F$1:F4625,1),"")</f>
        <v/>
      </c>
      <c r="H4625" s="46">
        <f t="shared" si="221"/>
        <v>0</v>
      </c>
      <c r="I4625" s="46" t="b">
        <f t="shared" si="222"/>
        <v>0</v>
      </c>
      <c r="J4625" s="46" t="str">
        <f>IF(I4625=FALSE,"",B4625&amp;"@"&amp;COUNTIFS($B$2:B4625,B4625,$I$2:I4625,TRUE))</f>
        <v/>
      </c>
    </row>
    <row r="4626" spans="5:10">
      <c r="E4626" s="46" t="str">
        <f t="shared" si="220"/>
        <v/>
      </c>
      <c r="F4626" s="81" t="str">
        <f>IF(E4626="기사임",(COUNTIF($B$2:B4626,B4626)-COUNTIFS($B$2:B4625,B4626,$E$2:E4625,"")),"")</f>
        <v/>
      </c>
      <c r="G4626" s="46" t="str">
        <f>IF(F4626=1,COUNTIF($F$1:F4626,1),"")</f>
        <v/>
      </c>
      <c r="H4626" s="46">
        <f t="shared" si="221"/>
        <v>0</v>
      </c>
      <c r="I4626" s="46" t="b">
        <f t="shared" si="222"/>
        <v>0</v>
      </c>
      <c r="J4626" s="46" t="str">
        <f>IF(I4626=FALSE,"",B4626&amp;"@"&amp;COUNTIFS($B$2:B4626,B4626,$I$2:I4626,TRUE))</f>
        <v/>
      </c>
    </row>
    <row r="4627" spans="5:10">
      <c r="E4627" s="46" t="str">
        <f t="shared" si="220"/>
        <v/>
      </c>
      <c r="F4627" s="81" t="str">
        <f>IF(E4627="기사임",(COUNTIF($B$2:B4627,B4627)-COUNTIFS($B$2:B4626,B4627,$E$2:E4626,"")),"")</f>
        <v/>
      </c>
      <c r="G4627" s="46" t="str">
        <f>IF(F4627=1,COUNTIF($F$1:F4627,1),"")</f>
        <v/>
      </c>
      <c r="H4627" s="46">
        <f t="shared" si="221"/>
        <v>0</v>
      </c>
      <c r="I4627" s="46" t="b">
        <f t="shared" si="222"/>
        <v>0</v>
      </c>
      <c r="J4627" s="46" t="str">
        <f>IF(I4627=FALSE,"",B4627&amp;"@"&amp;COUNTIFS($B$2:B4627,B4627,$I$2:I4627,TRUE))</f>
        <v/>
      </c>
    </row>
    <row r="4628" spans="5:10">
      <c r="E4628" s="46" t="str">
        <f t="shared" si="220"/>
        <v/>
      </c>
      <c r="F4628" s="81" t="str">
        <f>IF(E4628="기사임",(COUNTIF($B$2:B4628,B4628)-COUNTIFS($B$2:B4627,B4628,$E$2:E4627,"")),"")</f>
        <v/>
      </c>
      <c r="G4628" s="46" t="str">
        <f>IF(F4628=1,COUNTIF($F$1:F4628,1),"")</f>
        <v/>
      </c>
      <c r="H4628" s="46">
        <f t="shared" si="221"/>
        <v>0</v>
      </c>
      <c r="I4628" s="46" t="b">
        <f t="shared" si="222"/>
        <v>0</v>
      </c>
      <c r="J4628" s="46" t="str">
        <f>IF(I4628=FALSE,"",B4628&amp;"@"&amp;COUNTIFS($B$2:B4628,B4628,$I$2:I4628,TRUE))</f>
        <v/>
      </c>
    </row>
    <row r="4629" spans="5:10">
      <c r="E4629" s="46" t="str">
        <f t="shared" si="220"/>
        <v/>
      </c>
      <c r="F4629" s="81" t="str">
        <f>IF(E4629="기사임",(COUNTIF($B$2:B4629,B4629)-COUNTIFS($B$2:B4628,B4629,$E$2:E4628,"")),"")</f>
        <v/>
      </c>
      <c r="G4629" s="46" t="str">
        <f>IF(F4629=1,COUNTIF($F$1:F4629,1),"")</f>
        <v/>
      </c>
      <c r="H4629" s="46">
        <f t="shared" si="221"/>
        <v>0</v>
      </c>
      <c r="I4629" s="46" t="b">
        <f t="shared" si="222"/>
        <v>0</v>
      </c>
      <c r="J4629" s="46" t="str">
        <f>IF(I4629=FALSE,"",B4629&amp;"@"&amp;COUNTIFS($B$2:B4629,B4629,$I$2:I4629,TRUE))</f>
        <v/>
      </c>
    </row>
    <row r="4630" spans="5:10">
      <c r="E4630" s="46" t="str">
        <f t="shared" si="220"/>
        <v/>
      </c>
      <c r="F4630" s="81" t="str">
        <f>IF(E4630="기사임",(COUNTIF($B$2:B4630,B4630)-COUNTIFS($B$2:B4629,B4630,$E$2:E4629,"")),"")</f>
        <v/>
      </c>
      <c r="G4630" s="46" t="str">
        <f>IF(F4630=1,COUNTIF($F$1:F4630,1),"")</f>
        <v/>
      </c>
      <c r="H4630" s="46">
        <f t="shared" si="221"/>
        <v>0</v>
      </c>
      <c r="I4630" s="46" t="b">
        <f t="shared" si="222"/>
        <v>0</v>
      </c>
      <c r="J4630" s="46" t="str">
        <f>IF(I4630=FALSE,"",B4630&amp;"@"&amp;COUNTIFS($B$2:B4630,B4630,$I$2:I4630,TRUE))</f>
        <v/>
      </c>
    </row>
    <row r="4631" spans="5:10">
      <c r="E4631" s="46" t="str">
        <f t="shared" si="220"/>
        <v/>
      </c>
      <c r="F4631" s="81" t="str">
        <f>IF(E4631="기사임",(COUNTIF($B$2:B4631,B4631)-COUNTIFS($B$2:B4630,B4631,$E$2:E4630,"")),"")</f>
        <v/>
      </c>
      <c r="G4631" s="46" t="str">
        <f>IF(F4631=1,COUNTIF($F$1:F4631,1),"")</f>
        <v/>
      </c>
      <c r="H4631" s="46">
        <f t="shared" si="221"/>
        <v>0</v>
      </c>
      <c r="I4631" s="46" t="b">
        <f t="shared" si="222"/>
        <v>0</v>
      </c>
      <c r="J4631" s="46" t="str">
        <f>IF(I4631=FALSE,"",B4631&amp;"@"&amp;COUNTIFS($B$2:B4631,B4631,$I$2:I4631,TRUE))</f>
        <v/>
      </c>
    </row>
    <row r="4632" spans="5:10">
      <c r="E4632" s="46" t="str">
        <f t="shared" si="220"/>
        <v/>
      </c>
      <c r="F4632" s="81" t="str">
        <f>IF(E4632="기사임",(COUNTIF($B$2:B4632,B4632)-COUNTIFS($B$2:B4631,B4632,$E$2:E4631,"")),"")</f>
        <v/>
      </c>
      <c r="G4632" s="46" t="str">
        <f>IF(F4632=1,COUNTIF($F$1:F4632,1),"")</f>
        <v/>
      </c>
      <c r="H4632" s="46">
        <f t="shared" si="221"/>
        <v>0</v>
      </c>
      <c r="I4632" s="46" t="b">
        <f t="shared" si="222"/>
        <v>0</v>
      </c>
      <c r="J4632" s="46" t="str">
        <f>IF(I4632=FALSE,"",B4632&amp;"@"&amp;COUNTIFS($B$2:B4632,B4632,$I$2:I4632,TRUE))</f>
        <v/>
      </c>
    </row>
    <row r="4633" spans="5:10">
      <c r="E4633" s="46" t="str">
        <f t="shared" si="220"/>
        <v/>
      </c>
      <c r="F4633" s="81" t="str">
        <f>IF(E4633="기사임",(COUNTIF($B$2:B4633,B4633)-COUNTIFS($B$2:B4632,B4633,$E$2:E4632,"")),"")</f>
        <v/>
      </c>
      <c r="G4633" s="46" t="str">
        <f>IF(F4633=1,COUNTIF($F$1:F4633,1),"")</f>
        <v/>
      </c>
      <c r="H4633" s="46">
        <f t="shared" si="221"/>
        <v>0</v>
      </c>
      <c r="I4633" s="46" t="b">
        <f t="shared" si="222"/>
        <v>0</v>
      </c>
      <c r="J4633" s="46" t="str">
        <f>IF(I4633=FALSE,"",B4633&amp;"@"&amp;COUNTIFS($B$2:B4633,B4633,$I$2:I4633,TRUE))</f>
        <v/>
      </c>
    </row>
    <row r="4634" spans="5:10">
      <c r="E4634" s="46" t="str">
        <f t="shared" si="220"/>
        <v/>
      </c>
      <c r="F4634" s="81" t="str">
        <f>IF(E4634="기사임",(COUNTIF($B$2:B4634,B4634)-COUNTIFS($B$2:B4633,B4634,$E$2:E4633,"")),"")</f>
        <v/>
      </c>
      <c r="G4634" s="46" t="str">
        <f>IF(F4634=1,COUNTIF($F$1:F4634,1),"")</f>
        <v/>
      </c>
      <c r="H4634" s="46">
        <f t="shared" si="221"/>
        <v>0</v>
      </c>
      <c r="I4634" s="46" t="b">
        <f t="shared" si="222"/>
        <v>0</v>
      </c>
      <c r="J4634" s="46" t="str">
        <f>IF(I4634=FALSE,"",B4634&amp;"@"&amp;COUNTIFS($B$2:B4634,B4634,$I$2:I4634,TRUE))</f>
        <v/>
      </c>
    </row>
    <row r="4635" spans="5:10">
      <c r="E4635" s="46" t="str">
        <f t="shared" si="220"/>
        <v/>
      </c>
      <c r="F4635" s="81" t="str">
        <f>IF(E4635="기사임",(COUNTIF($B$2:B4635,B4635)-COUNTIFS($B$2:B4634,B4635,$E$2:E4634,"")),"")</f>
        <v/>
      </c>
      <c r="G4635" s="46" t="str">
        <f>IF(F4635=1,COUNTIF($F$1:F4635,1),"")</f>
        <v/>
      </c>
      <c r="H4635" s="46">
        <f t="shared" si="221"/>
        <v>0</v>
      </c>
      <c r="I4635" s="46" t="b">
        <f t="shared" si="222"/>
        <v>0</v>
      </c>
      <c r="J4635" s="46" t="str">
        <f>IF(I4635=FALSE,"",B4635&amp;"@"&amp;COUNTIFS($B$2:B4635,B4635,$I$2:I4635,TRUE))</f>
        <v/>
      </c>
    </row>
    <row r="4636" spans="5:10">
      <c r="E4636" s="46" t="str">
        <f t="shared" si="220"/>
        <v/>
      </c>
      <c r="F4636" s="81" t="str">
        <f>IF(E4636="기사임",(COUNTIF($B$2:B4636,B4636)-COUNTIFS($B$2:B4635,B4636,$E$2:E4635,"")),"")</f>
        <v/>
      </c>
      <c r="G4636" s="46" t="str">
        <f>IF(F4636=1,COUNTIF($F$1:F4636,1),"")</f>
        <v/>
      </c>
      <c r="H4636" s="46">
        <f t="shared" si="221"/>
        <v>0</v>
      </c>
      <c r="I4636" s="46" t="b">
        <f t="shared" si="222"/>
        <v>0</v>
      </c>
      <c r="J4636" s="46" t="str">
        <f>IF(I4636=FALSE,"",B4636&amp;"@"&amp;COUNTIFS($B$2:B4636,B4636,$I$2:I4636,TRUE))</f>
        <v/>
      </c>
    </row>
    <row r="4637" spans="5:10">
      <c r="E4637" s="46" t="str">
        <f t="shared" si="220"/>
        <v/>
      </c>
      <c r="F4637" s="81" t="str">
        <f>IF(E4637="기사임",(COUNTIF($B$2:B4637,B4637)-COUNTIFS($B$2:B4636,B4637,$E$2:E4636,"")),"")</f>
        <v/>
      </c>
      <c r="G4637" s="46" t="str">
        <f>IF(F4637=1,COUNTIF($F$1:F4637,1),"")</f>
        <v/>
      </c>
      <c r="H4637" s="46">
        <f t="shared" si="221"/>
        <v>0</v>
      </c>
      <c r="I4637" s="46" t="b">
        <f t="shared" si="222"/>
        <v>0</v>
      </c>
      <c r="J4637" s="46" t="str">
        <f>IF(I4637=FALSE,"",B4637&amp;"@"&amp;COUNTIFS($B$2:B4637,B4637,$I$2:I4637,TRUE))</f>
        <v/>
      </c>
    </row>
    <row r="4638" spans="5:10">
      <c r="E4638" s="46" t="str">
        <f t="shared" si="220"/>
        <v/>
      </c>
      <c r="F4638" s="81" t="str">
        <f>IF(E4638="기사임",(COUNTIF($B$2:B4638,B4638)-COUNTIFS($B$2:B4637,B4638,$E$2:E4637,"")),"")</f>
        <v/>
      </c>
      <c r="G4638" s="46" t="str">
        <f>IF(F4638=1,COUNTIF($F$1:F4638,1),"")</f>
        <v/>
      </c>
      <c r="H4638" s="46">
        <f t="shared" si="221"/>
        <v>0</v>
      </c>
      <c r="I4638" s="46" t="b">
        <f t="shared" si="222"/>
        <v>0</v>
      </c>
      <c r="J4638" s="46" t="str">
        <f>IF(I4638=FALSE,"",B4638&amp;"@"&amp;COUNTIFS($B$2:B4638,B4638,$I$2:I4638,TRUE))</f>
        <v/>
      </c>
    </row>
    <row r="4639" spans="5:10">
      <c r="E4639" s="46" t="str">
        <f t="shared" si="220"/>
        <v/>
      </c>
      <c r="F4639" s="81" t="str">
        <f>IF(E4639="기사임",(COUNTIF($B$2:B4639,B4639)-COUNTIFS($B$2:B4638,B4639,$E$2:E4638,"")),"")</f>
        <v/>
      </c>
      <c r="G4639" s="46" t="str">
        <f>IF(F4639=1,COUNTIF($F$1:F4639,1),"")</f>
        <v/>
      </c>
      <c r="H4639" s="46">
        <f t="shared" si="221"/>
        <v>0</v>
      </c>
      <c r="I4639" s="46" t="b">
        <f t="shared" si="222"/>
        <v>0</v>
      </c>
      <c r="J4639" s="46" t="str">
        <f>IF(I4639=FALSE,"",B4639&amp;"@"&amp;COUNTIFS($B$2:B4639,B4639,$I$2:I4639,TRUE))</f>
        <v/>
      </c>
    </row>
    <row r="4640" spans="5:10">
      <c r="E4640" s="46" t="str">
        <f t="shared" si="220"/>
        <v/>
      </c>
      <c r="F4640" s="81" t="str">
        <f>IF(E4640="기사임",(COUNTIF($B$2:B4640,B4640)-COUNTIFS($B$2:B4639,B4640,$E$2:E4639,"")),"")</f>
        <v/>
      </c>
      <c r="G4640" s="46" t="str">
        <f>IF(F4640=1,COUNTIF($F$1:F4640,1),"")</f>
        <v/>
      </c>
      <c r="H4640" s="46">
        <f t="shared" si="221"/>
        <v>0</v>
      </c>
      <c r="I4640" s="46" t="b">
        <f t="shared" si="222"/>
        <v>0</v>
      </c>
      <c r="J4640" s="46" t="str">
        <f>IF(I4640=FALSE,"",B4640&amp;"@"&amp;COUNTIFS($B$2:B4640,B4640,$I$2:I4640,TRUE))</f>
        <v/>
      </c>
    </row>
    <row r="4641" spans="5:10">
      <c r="E4641" s="46" t="str">
        <f t="shared" si="220"/>
        <v/>
      </c>
      <c r="F4641" s="81" t="str">
        <f>IF(E4641="기사임",(COUNTIF($B$2:B4641,B4641)-COUNTIFS($B$2:B4640,B4641,$E$2:E4640,"")),"")</f>
        <v/>
      </c>
      <c r="G4641" s="46" t="str">
        <f>IF(F4641=1,COUNTIF($F$1:F4641,1),"")</f>
        <v/>
      </c>
      <c r="H4641" s="46">
        <f t="shared" si="221"/>
        <v>0</v>
      </c>
      <c r="I4641" s="46" t="b">
        <f t="shared" si="222"/>
        <v>0</v>
      </c>
      <c r="J4641" s="46" t="str">
        <f>IF(I4641=FALSE,"",B4641&amp;"@"&amp;COUNTIFS($B$2:B4641,B4641,$I$2:I4641,TRUE))</f>
        <v/>
      </c>
    </row>
    <row r="4642" spans="5:10">
      <c r="E4642" s="46" t="str">
        <f t="shared" si="220"/>
        <v/>
      </c>
      <c r="F4642" s="81" t="str">
        <f>IF(E4642="기사임",(COUNTIF($B$2:B4642,B4642)-COUNTIFS($B$2:B4641,B4642,$E$2:E4641,"")),"")</f>
        <v/>
      </c>
      <c r="G4642" s="46" t="str">
        <f>IF(F4642=1,COUNTIF($F$1:F4642,1),"")</f>
        <v/>
      </c>
      <c r="H4642" s="46">
        <f t="shared" si="221"/>
        <v>0</v>
      </c>
      <c r="I4642" s="46" t="b">
        <f t="shared" si="222"/>
        <v>0</v>
      </c>
      <c r="J4642" s="46" t="str">
        <f>IF(I4642=FALSE,"",B4642&amp;"@"&amp;COUNTIFS($B$2:B4642,B4642,$I$2:I4642,TRUE))</f>
        <v/>
      </c>
    </row>
    <row r="4643" spans="5:10">
      <c r="E4643" s="46" t="str">
        <f t="shared" si="220"/>
        <v/>
      </c>
      <c r="F4643" s="81" t="str">
        <f>IF(E4643="기사임",(COUNTIF($B$2:B4643,B4643)-COUNTIFS($B$2:B4642,B4643,$E$2:E4642,"")),"")</f>
        <v/>
      </c>
      <c r="G4643" s="46" t="str">
        <f>IF(F4643=1,COUNTIF($F$1:F4643,1),"")</f>
        <v/>
      </c>
      <c r="H4643" s="46">
        <f t="shared" si="221"/>
        <v>0</v>
      </c>
      <c r="I4643" s="46" t="b">
        <f t="shared" si="222"/>
        <v>0</v>
      </c>
      <c r="J4643" s="46" t="str">
        <f>IF(I4643=FALSE,"",B4643&amp;"@"&amp;COUNTIFS($B$2:B4643,B4643,$I$2:I4643,TRUE))</f>
        <v/>
      </c>
    </row>
    <row r="4644" spans="5:10">
      <c r="E4644" s="46" t="str">
        <f t="shared" si="220"/>
        <v/>
      </c>
      <c r="F4644" s="81" t="str">
        <f>IF(E4644="기사임",(COUNTIF($B$2:B4644,B4644)-COUNTIFS($B$2:B4643,B4644,$E$2:E4643,"")),"")</f>
        <v/>
      </c>
      <c r="G4644" s="46" t="str">
        <f>IF(F4644=1,COUNTIF($F$1:F4644,1),"")</f>
        <v/>
      </c>
      <c r="H4644" s="46">
        <f t="shared" si="221"/>
        <v>0</v>
      </c>
      <c r="I4644" s="46" t="b">
        <f t="shared" si="222"/>
        <v>0</v>
      </c>
      <c r="J4644" s="46" t="str">
        <f>IF(I4644=FALSE,"",B4644&amp;"@"&amp;COUNTIFS($B$2:B4644,B4644,$I$2:I4644,TRUE))</f>
        <v/>
      </c>
    </row>
    <row r="4645" spans="5:10">
      <c r="E4645" s="46" t="str">
        <f t="shared" si="220"/>
        <v/>
      </c>
      <c r="F4645" s="81" t="str">
        <f>IF(E4645="기사임",(COUNTIF($B$2:B4645,B4645)-COUNTIFS($B$2:B4644,B4645,$E$2:E4644,"")),"")</f>
        <v/>
      </c>
      <c r="G4645" s="46" t="str">
        <f>IF(F4645=1,COUNTIF($F$1:F4645,1),"")</f>
        <v/>
      </c>
      <c r="H4645" s="46">
        <f t="shared" si="221"/>
        <v>0</v>
      </c>
      <c r="I4645" s="46" t="b">
        <f t="shared" si="222"/>
        <v>0</v>
      </c>
      <c r="J4645" s="46" t="str">
        <f>IF(I4645=FALSE,"",B4645&amp;"@"&amp;COUNTIFS($B$2:B4645,B4645,$I$2:I4645,TRUE))</f>
        <v/>
      </c>
    </row>
    <row r="4646" spans="5:10">
      <c r="E4646" s="46" t="str">
        <f t="shared" si="220"/>
        <v/>
      </c>
      <c r="F4646" s="81" t="str">
        <f>IF(E4646="기사임",(COUNTIF($B$2:B4646,B4646)-COUNTIFS($B$2:B4645,B4646,$E$2:E4645,"")),"")</f>
        <v/>
      </c>
      <c r="G4646" s="46" t="str">
        <f>IF(F4646=1,COUNTIF($F$1:F4646,1),"")</f>
        <v/>
      </c>
      <c r="H4646" s="46">
        <f t="shared" si="221"/>
        <v>0</v>
      </c>
      <c r="I4646" s="46" t="b">
        <f t="shared" si="222"/>
        <v>0</v>
      </c>
      <c r="J4646" s="46" t="str">
        <f>IF(I4646=FALSE,"",B4646&amp;"@"&amp;COUNTIFS($B$2:B4646,B4646,$I$2:I4646,TRUE))</f>
        <v/>
      </c>
    </row>
    <row r="4647" spans="5:10">
      <c r="E4647" s="46" t="str">
        <f t="shared" si="220"/>
        <v/>
      </c>
      <c r="F4647" s="81" t="str">
        <f>IF(E4647="기사임",(COUNTIF($B$2:B4647,B4647)-COUNTIFS($B$2:B4646,B4647,$E$2:E4646,"")),"")</f>
        <v/>
      </c>
      <c r="G4647" s="46" t="str">
        <f>IF(F4647=1,COUNTIF($F$1:F4647,1),"")</f>
        <v/>
      </c>
      <c r="H4647" s="46">
        <f t="shared" si="221"/>
        <v>0</v>
      </c>
      <c r="I4647" s="46" t="b">
        <f t="shared" si="222"/>
        <v>0</v>
      </c>
      <c r="J4647" s="46" t="str">
        <f>IF(I4647=FALSE,"",B4647&amp;"@"&amp;COUNTIFS($B$2:B4647,B4647,$I$2:I4647,TRUE))</f>
        <v/>
      </c>
    </row>
    <row r="4648" spans="5:10">
      <c r="E4648" s="46" t="str">
        <f t="shared" si="220"/>
        <v/>
      </c>
      <c r="F4648" s="81" t="str">
        <f>IF(E4648="기사임",(COUNTIF($B$2:B4648,B4648)-COUNTIFS($B$2:B4647,B4648,$E$2:E4647,"")),"")</f>
        <v/>
      </c>
      <c r="G4648" s="46" t="str">
        <f>IF(F4648=1,COUNTIF($F$1:F4648,1),"")</f>
        <v/>
      </c>
      <c r="H4648" s="46">
        <f t="shared" si="221"/>
        <v>0</v>
      </c>
      <c r="I4648" s="46" t="b">
        <f t="shared" si="222"/>
        <v>0</v>
      </c>
      <c r="J4648" s="46" t="str">
        <f>IF(I4648=FALSE,"",B4648&amp;"@"&amp;COUNTIFS($B$2:B4648,B4648,$I$2:I4648,TRUE))</f>
        <v/>
      </c>
    </row>
    <row r="4649" spans="5:10">
      <c r="E4649" s="46" t="str">
        <f t="shared" si="220"/>
        <v/>
      </c>
      <c r="F4649" s="81" t="str">
        <f>IF(E4649="기사임",(COUNTIF($B$2:B4649,B4649)-COUNTIFS($B$2:B4648,B4649,$E$2:E4648,"")),"")</f>
        <v/>
      </c>
      <c r="G4649" s="46" t="str">
        <f>IF(F4649=1,COUNTIF($F$1:F4649,1),"")</f>
        <v/>
      </c>
      <c r="H4649" s="46">
        <f t="shared" si="221"/>
        <v>0</v>
      </c>
      <c r="I4649" s="46" t="b">
        <f t="shared" si="222"/>
        <v>0</v>
      </c>
      <c r="J4649" s="46" t="str">
        <f>IF(I4649=FALSE,"",B4649&amp;"@"&amp;COUNTIFS($B$2:B4649,B4649,$I$2:I4649,TRUE))</f>
        <v/>
      </c>
    </row>
    <row r="4650" spans="5:10">
      <c r="E4650" s="46" t="str">
        <f t="shared" si="220"/>
        <v/>
      </c>
      <c r="F4650" s="81" t="str">
        <f>IF(E4650="기사임",(COUNTIF($B$2:B4650,B4650)-COUNTIFS($B$2:B4649,B4650,$E$2:E4649,"")),"")</f>
        <v/>
      </c>
      <c r="G4650" s="46" t="str">
        <f>IF(F4650=1,COUNTIF($F$1:F4650,1),"")</f>
        <v/>
      </c>
      <c r="H4650" s="46">
        <f t="shared" si="221"/>
        <v>0</v>
      </c>
      <c r="I4650" s="46" t="b">
        <f t="shared" si="222"/>
        <v>0</v>
      </c>
      <c r="J4650" s="46" t="str">
        <f>IF(I4650=FALSE,"",B4650&amp;"@"&amp;COUNTIFS($B$2:B4650,B4650,$I$2:I4650,TRUE))</f>
        <v/>
      </c>
    </row>
    <row r="4651" spans="5:10">
      <c r="E4651" s="46" t="str">
        <f t="shared" si="220"/>
        <v/>
      </c>
      <c r="F4651" s="81" t="str">
        <f>IF(E4651="기사임",(COUNTIF($B$2:B4651,B4651)-COUNTIFS($B$2:B4650,B4651,$E$2:E4650,"")),"")</f>
        <v/>
      </c>
      <c r="G4651" s="46" t="str">
        <f>IF(F4651=1,COUNTIF($F$1:F4651,1),"")</f>
        <v/>
      </c>
      <c r="H4651" s="46">
        <f t="shared" si="221"/>
        <v>0</v>
      </c>
      <c r="I4651" s="46" t="b">
        <f t="shared" si="222"/>
        <v>0</v>
      </c>
      <c r="J4651" s="46" t="str">
        <f>IF(I4651=FALSE,"",B4651&amp;"@"&amp;COUNTIFS($B$2:B4651,B4651,$I$2:I4651,TRUE))</f>
        <v/>
      </c>
    </row>
    <row r="4652" spans="5:10">
      <c r="E4652" s="46" t="str">
        <f t="shared" si="220"/>
        <v/>
      </c>
      <c r="F4652" s="81" t="str">
        <f>IF(E4652="기사임",(COUNTIF($B$2:B4652,B4652)-COUNTIFS($B$2:B4651,B4652,$E$2:E4651,"")),"")</f>
        <v/>
      </c>
      <c r="G4652" s="46" t="str">
        <f>IF(F4652=1,COUNTIF($F$1:F4652,1),"")</f>
        <v/>
      </c>
      <c r="H4652" s="46">
        <f t="shared" si="221"/>
        <v>0</v>
      </c>
      <c r="I4652" s="46" t="b">
        <f t="shared" si="222"/>
        <v>0</v>
      </c>
      <c r="J4652" s="46" t="str">
        <f>IF(I4652=FALSE,"",B4652&amp;"@"&amp;COUNTIFS($B$2:B4652,B4652,$I$2:I4652,TRUE))</f>
        <v/>
      </c>
    </row>
    <row r="4653" spans="5:10">
      <c r="E4653" s="46" t="str">
        <f t="shared" si="220"/>
        <v/>
      </c>
      <c r="F4653" s="81" t="str">
        <f>IF(E4653="기사임",(COUNTIF($B$2:B4653,B4653)-COUNTIFS($B$2:B4652,B4653,$E$2:E4652,"")),"")</f>
        <v/>
      </c>
      <c r="G4653" s="46" t="str">
        <f>IF(F4653=1,COUNTIF($F$1:F4653,1),"")</f>
        <v/>
      </c>
      <c r="H4653" s="46">
        <f t="shared" si="221"/>
        <v>0</v>
      </c>
      <c r="I4653" s="46" t="b">
        <f t="shared" si="222"/>
        <v>0</v>
      </c>
      <c r="J4653" s="46" t="str">
        <f>IF(I4653=FALSE,"",B4653&amp;"@"&amp;COUNTIFS($B$2:B4653,B4653,$I$2:I4653,TRUE))</f>
        <v/>
      </c>
    </row>
    <row r="4654" spans="5:10">
      <c r="E4654" s="46" t="str">
        <f t="shared" si="220"/>
        <v/>
      </c>
      <c r="F4654" s="81" t="str">
        <f>IF(E4654="기사임",(COUNTIF($B$2:B4654,B4654)-COUNTIFS($B$2:B4653,B4654,$E$2:E4653,"")),"")</f>
        <v/>
      </c>
      <c r="G4654" s="46" t="str">
        <f>IF(F4654=1,COUNTIF($F$1:F4654,1),"")</f>
        <v/>
      </c>
      <c r="H4654" s="46">
        <f t="shared" si="221"/>
        <v>0</v>
      </c>
      <c r="I4654" s="46" t="b">
        <f t="shared" si="222"/>
        <v>0</v>
      </c>
      <c r="J4654" s="46" t="str">
        <f>IF(I4654=FALSE,"",B4654&amp;"@"&amp;COUNTIFS($B$2:B4654,B4654,$I$2:I4654,TRUE))</f>
        <v/>
      </c>
    </row>
    <row r="4655" spans="5:10">
      <c r="E4655" s="46" t="str">
        <f t="shared" si="220"/>
        <v/>
      </c>
      <c r="F4655" s="81" t="str">
        <f>IF(E4655="기사임",(COUNTIF($B$2:B4655,B4655)-COUNTIFS($B$2:B4654,B4655,$E$2:E4654,"")),"")</f>
        <v/>
      </c>
      <c r="G4655" s="46" t="str">
        <f>IF(F4655=1,COUNTIF($F$1:F4655,1),"")</f>
        <v/>
      </c>
      <c r="H4655" s="46">
        <f t="shared" si="221"/>
        <v>0</v>
      </c>
      <c r="I4655" s="46" t="b">
        <f t="shared" si="222"/>
        <v>0</v>
      </c>
      <c r="J4655" s="46" t="str">
        <f>IF(I4655=FALSE,"",B4655&amp;"@"&amp;COUNTIFS($B$2:B4655,B4655,$I$2:I4655,TRUE))</f>
        <v/>
      </c>
    </row>
    <row r="4656" spans="5:10">
      <c r="E4656" s="46" t="str">
        <f t="shared" si="220"/>
        <v/>
      </c>
      <c r="F4656" s="81" t="str">
        <f>IF(E4656="기사임",(COUNTIF($B$2:B4656,B4656)-COUNTIFS($B$2:B4655,B4656,$E$2:E4655,"")),"")</f>
        <v/>
      </c>
      <c r="G4656" s="46" t="str">
        <f>IF(F4656=1,COUNTIF($F$1:F4656,1),"")</f>
        <v/>
      </c>
      <c r="H4656" s="46">
        <f t="shared" si="221"/>
        <v>0</v>
      </c>
      <c r="I4656" s="46" t="b">
        <f t="shared" si="222"/>
        <v>0</v>
      </c>
      <c r="J4656" s="46" t="str">
        <f>IF(I4656=FALSE,"",B4656&amp;"@"&amp;COUNTIFS($B$2:B4656,B4656,$I$2:I4656,TRUE))</f>
        <v/>
      </c>
    </row>
    <row r="4657" spans="5:10">
      <c r="E4657" s="46" t="str">
        <f t="shared" si="220"/>
        <v/>
      </c>
      <c r="F4657" s="81" t="str">
        <f>IF(E4657="기사임",(COUNTIF($B$2:B4657,B4657)-COUNTIFS($B$2:B4656,B4657,$E$2:E4656,"")),"")</f>
        <v/>
      </c>
      <c r="G4657" s="46" t="str">
        <f>IF(F4657=1,COUNTIF($F$1:F4657,1),"")</f>
        <v/>
      </c>
      <c r="H4657" s="46">
        <f t="shared" si="221"/>
        <v>0</v>
      </c>
      <c r="I4657" s="46" t="b">
        <f t="shared" si="222"/>
        <v>0</v>
      </c>
      <c r="J4657" s="46" t="str">
        <f>IF(I4657=FALSE,"",B4657&amp;"@"&amp;COUNTIFS($B$2:B4657,B4657,$I$2:I4657,TRUE))</f>
        <v/>
      </c>
    </row>
    <row r="4658" spans="5:10">
      <c r="E4658" s="46" t="str">
        <f t="shared" si="220"/>
        <v/>
      </c>
      <c r="F4658" s="81" t="str">
        <f>IF(E4658="기사임",(COUNTIF($B$2:B4658,B4658)-COUNTIFS($B$2:B4657,B4658,$E$2:E4657,"")),"")</f>
        <v/>
      </c>
      <c r="G4658" s="46" t="str">
        <f>IF(F4658=1,COUNTIF($F$1:F4658,1),"")</f>
        <v/>
      </c>
      <c r="H4658" s="46">
        <f t="shared" si="221"/>
        <v>0</v>
      </c>
      <c r="I4658" s="46" t="b">
        <f t="shared" si="222"/>
        <v>0</v>
      </c>
      <c r="J4658" s="46" t="str">
        <f>IF(I4658=FALSE,"",B4658&amp;"@"&amp;COUNTIFS($B$2:B4658,B4658,$I$2:I4658,TRUE))</f>
        <v/>
      </c>
    </row>
    <row r="4659" spans="5:10">
      <c r="E4659" s="46" t="str">
        <f t="shared" si="220"/>
        <v/>
      </c>
      <c r="F4659" s="81" t="str">
        <f>IF(E4659="기사임",(COUNTIF($B$2:B4659,B4659)-COUNTIFS($B$2:B4658,B4659,$E$2:E4658,"")),"")</f>
        <v/>
      </c>
      <c r="G4659" s="46" t="str">
        <f>IF(F4659=1,COUNTIF($F$1:F4659,1),"")</f>
        <v/>
      </c>
      <c r="H4659" s="46">
        <f t="shared" si="221"/>
        <v>0</v>
      </c>
      <c r="I4659" s="46" t="b">
        <f t="shared" si="222"/>
        <v>0</v>
      </c>
      <c r="J4659" s="46" t="str">
        <f>IF(I4659=FALSE,"",B4659&amp;"@"&amp;COUNTIFS($B$2:B4659,B4659,$I$2:I4659,TRUE))</f>
        <v/>
      </c>
    </row>
    <row r="4660" spans="5:10">
      <c r="E4660" s="46" t="str">
        <f t="shared" si="220"/>
        <v/>
      </c>
      <c r="F4660" s="81" t="str">
        <f>IF(E4660="기사임",(COUNTIF($B$2:B4660,B4660)-COUNTIFS($B$2:B4659,B4660,$E$2:E4659,"")),"")</f>
        <v/>
      </c>
      <c r="G4660" s="46" t="str">
        <f>IF(F4660=1,COUNTIF($F$1:F4660,1),"")</f>
        <v/>
      </c>
      <c r="H4660" s="46">
        <f t="shared" si="221"/>
        <v>0</v>
      </c>
      <c r="I4660" s="46" t="b">
        <f t="shared" si="222"/>
        <v>0</v>
      </c>
      <c r="J4660" s="46" t="str">
        <f>IF(I4660=FALSE,"",B4660&amp;"@"&amp;COUNTIFS($B$2:B4660,B4660,$I$2:I4660,TRUE))</f>
        <v/>
      </c>
    </row>
    <row r="4661" spans="5:10">
      <c r="E4661" s="46" t="str">
        <f t="shared" si="220"/>
        <v/>
      </c>
      <c r="F4661" s="81" t="str">
        <f>IF(E4661="기사임",(COUNTIF($B$2:B4661,B4661)-COUNTIFS($B$2:B4660,B4661,$E$2:E4660,"")),"")</f>
        <v/>
      </c>
      <c r="G4661" s="46" t="str">
        <f>IF(F4661=1,COUNTIF($F$1:F4661,1),"")</f>
        <v/>
      </c>
      <c r="H4661" s="46">
        <f t="shared" si="221"/>
        <v>0</v>
      </c>
      <c r="I4661" s="46" t="b">
        <f t="shared" si="222"/>
        <v>0</v>
      </c>
      <c r="J4661" s="46" t="str">
        <f>IF(I4661=FALSE,"",B4661&amp;"@"&amp;COUNTIFS($B$2:B4661,B4661,$I$2:I4661,TRUE))</f>
        <v/>
      </c>
    </row>
    <row r="4662" spans="5:10">
      <c r="E4662" s="46" t="str">
        <f t="shared" si="220"/>
        <v/>
      </c>
      <c r="F4662" s="81" t="str">
        <f>IF(E4662="기사임",(COUNTIF($B$2:B4662,B4662)-COUNTIFS($B$2:B4661,B4662,$E$2:E4661,"")),"")</f>
        <v/>
      </c>
      <c r="G4662" s="46" t="str">
        <f>IF(F4662=1,COUNTIF($F$1:F4662,1),"")</f>
        <v/>
      </c>
      <c r="H4662" s="46">
        <f t="shared" si="221"/>
        <v>0</v>
      </c>
      <c r="I4662" s="46" t="b">
        <f t="shared" si="222"/>
        <v>0</v>
      </c>
      <c r="J4662" s="46" t="str">
        <f>IF(I4662=FALSE,"",B4662&amp;"@"&amp;COUNTIFS($B$2:B4662,B4662,$I$2:I4662,TRUE))</f>
        <v/>
      </c>
    </row>
    <row r="4663" spans="5:10">
      <c r="E4663" s="46" t="str">
        <f t="shared" si="220"/>
        <v/>
      </c>
      <c r="F4663" s="81" t="str">
        <f>IF(E4663="기사임",(COUNTIF($B$2:B4663,B4663)-COUNTIFS($B$2:B4662,B4663,$E$2:E4662,"")),"")</f>
        <v/>
      </c>
      <c r="G4663" s="46" t="str">
        <f>IF(F4663=1,COUNTIF($F$1:F4663,1),"")</f>
        <v/>
      </c>
      <c r="H4663" s="46">
        <f t="shared" si="221"/>
        <v>0</v>
      </c>
      <c r="I4663" s="46" t="b">
        <f t="shared" si="222"/>
        <v>0</v>
      </c>
      <c r="J4663" s="46" t="str">
        <f>IF(I4663=FALSE,"",B4663&amp;"@"&amp;COUNTIFS($B$2:B4663,B4663,$I$2:I4663,TRUE))</f>
        <v/>
      </c>
    </row>
    <row r="4664" spans="5:10">
      <c r="E4664" s="46" t="str">
        <f t="shared" si="220"/>
        <v/>
      </c>
      <c r="F4664" s="81" t="str">
        <f>IF(E4664="기사임",(COUNTIF($B$2:B4664,B4664)-COUNTIFS($B$2:B4663,B4664,$E$2:E4663,"")),"")</f>
        <v/>
      </c>
      <c r="G4664" s="46" t="str">
        <f>IF(F4664=1,COUNTIF($F$1:F4664,1),"")</f>
        <v/>
      </c>
      <c r="H4664" s="46">
        <f t="shared" si="221"/>
        <v>0</v>
      </c>
      <c r="I4664" s="46" t="b">
        <f t="shared" si="222"/>
        <v>0</v>
      </c>
      <c r="J4664" s="46" t="str">
        <f>IF(I4664=FALSE,"",B4664&amp;"@"&amp;COUNTIFS($B$2:B4664,B4664,$I$2:I4664,TRUE))</f>
        <v/>
      </c>
    </row>
    <row r="4665" spans="5:10">
      <c r="E4665" s="46" t="str">
        <f t="shared" si="220"/>
        <v/>
      </c>
      <c r="F4665" s="81" t="str">
        <f>IF(E4665="기사임",(COUNTIF($B$2:B4665,B4665)-COUNTIFS($B$2:B4664,B4665,$E$2:E4664,"")),"")</f>
        <v/>
      </c>
      <c r="G4665" s="46" t="str">
        <f>IF(F4665=1,COUNTIF($F$1:F4665,1),"")</f>
        <v/>
      </c>
      <c r="H4665" s="46">
        <f t="shared" si="221"/>
        <v>0</v>
      </c>
      <c r="I4665" s="46" t="b">
        <f t="shared" si="222"/>
        <v>0</v>
      </c>
      <c r="J4665" s="46" t="str">
        <f>IF(I4665=FALSE,"",B4665&amp;"@"&amp;COUNTIFS($B$2:B4665,B4665,$I$2:I4665,TRUE))</f>
        <v/>
      </c>
    </row>
    <row r="4666" spans="5:10">
      <c r="E4666" s="46" t="str">
        <f t="shared" si="220"/>
        <v/>
      </c>
      <c r="F4666" s="81" t="str">
        <f>IF(E4666="기사임",(COUNTIF($B$2:B4666,B4666)-COUNTIFS($B$2:B4665,B4666,$E$2:E4665,"")),"")</f>
        <v/>
      </c>
      <c r="G4666" s="46" t="str">
        <f>IF(F4666=1,COUNTIF($F$1:F4666,1),"")</f>
        <v/>
      </c>
      <c r="H4666" s="46">
        <f t="shared" si="221"/>
        <v>0</v>
      </c>
      <c r="I4666" s="46" t="b">
        <f t="shared" si="222"/>
        <v>0</v>
      </c>
      <c r="J4666" s="46" t="str">
        <f>IF(I4666=FALSE,"",B4666&amp;"@"&amp;COUNTIFS($B$2:B4666,B4666,$I$2:I4666,TRUE))</f>
        <v/>
      </c>
    </row>
    <row r="4667" spans="5:10">
      <c r="E4667" s="46" t="str">
        <f t="shared" si="220"/>
        <v/>
      </c>
      <c r="F4667" s="81" t="str">
        <f>IF(E4667="기사임",(COUNTIF($B$2:B4667,B4667)-COUNTIFS($B$2:B4666,B4667,$E$2:E4666,"")),"")</f>
        <v/>
      </c>
      <c r="G4667" s="46" t="str">
        <f>IF(F4667=1,COUNTIF($F$1:F4667,1),"")</f>
        <v/>
      </c>
      <c r="H4667" s="46">
        <f t="shared" si="221"/>
        <v>0</v>
      </c>
      <c r="I4667" s="46" t="b">
        <f t="shared" si="222"/>
        <v>0</v>
      </c>
      <c r="J4667" s="46" t="str">
        <f>IF(I4667=FALSE,"",B4667&amp;"@"&amp;COUNTIFS($B$2:B4667,B4667,$I$2:I4667,TRUE))</f>
        <v/>
      </c>
    </row>
    <row r="4668" spans="5:10">
      <c r="E4668" s="46" t="str">
        <f t="shared" si="220"/>
        <v/>
      </c>
      <c r="F4668" s="81" t="str">
        <f>IF(E4668="기사임",(COUNTIF($B$2:B4668,B4668)-COUNTIFS($B$2:B4667,B4668,$E$2:E4667,"")),"")</f>
        <v/>
      </c>
      <c r="G4668" s="46" t="str">
        <f>IF(F4668=1,COUNTIF($F$1:F4668,1),"")</f>
        <v/>
      </c>
      <c r="H4668" s="46">
        <f t="shared" si="221"/>
        <v>0</v>
      </c>
      <c r="I4668" s="46" t="b">
        <f t="shared" si="222"/>
        <v>0</v>
      </c>
      <c r="J4668" s="46" t="str">
        <f>IF(I4668=FALSE,"",B4668&amp;"@"&amp;COUNTIFS($B$2:B4668,B4668,$I$2:I4668,TRUE))</f>
        <v/>
      </c>
    </row>
    <row r="4669" spans="5:10">
      <c r="E4669" s="46" t="str">
        <f t="shared" si="220"/>
        <v/>
      </c>
      <c r="F4669" s="81" t="str">
        <f>IF(E4669="기사임",(COUNTIF($B$2:B4669,B4669)-COUNTIFS($B$2:B4668,B4669,$E$2:E4668,"")),"")</f>
        <v/>
      </c>
      <c r="G4669" s="46" t="str">
        <f>IF(F4669=1,COUNTIF($F$1:F4669,1),"")</f>
        <v/>
      </c>
      <c r="H4669" s="46">
        <f t="shared" si="221"/>
        <v>0</v>
      </c>
      <c r="I4669" s="46" t="b">
        <f t="shared" si="222"/>
        <v>0</v>
      </c>
      <c r="J4669" s="46" t="str">
        <f>IF(I4669=FALSE,"",B4669&amp;"@"&amp;COUNTIFS($B$2:B4669,B4669,$I$2:I4669,TRUE))</f>
        <v/>
      </c>
    </row>
    <row r="4670" spans="5:10">
      <c r="E4670" s="46" t="str">
        <f t="shared" si="220"/>
        <v/>
      </c>
      <c r="F4670" s="81" t="str">
        <f>IF(E4670="기사임",(COUNTIF($B$2:B4670,B4670)-COUNTIFS($B$2:B4669,B4670,$E$2:E4669,"")),"")</f>
        <v/>
      </c>
      <c r="G4670" s="46" t="str">
        <f>IF(F4670=1,COUNTIF($F$1:F4670,1),"")</f>
        <v/>
      </c>
      <c r="H4670" s="46">
        <f t="shared" si="221"/>
        <v>0</v>
      </c>
      <c r="I4670" s="46" t="b">
        <f t="shared" si="222"/>
        <v>0</v>
      </c>
      <c r="J4670" s="46" t="str">
        <f>IF(I4670=FALSE,"",B4670&amp;"@"&amp;COUNTIFS($B$2:B4670,B4670,$I$2:I4670,TRUE))</f>
        <v/>
      </c>
    </row>
    <row r="4671" spans="5:10">
      <c r="E4671" s="46" t="str">
        <f t="shared" si="220"/>
        <v/>
      </c>
      <c r="F4671" s="81" t="str">
        <f>IF(E4671="기사임",(COUNTIF($B$2:B4671,B4671)-COUNTIFS($B$2:B4670,B4671,$E$2:E4670,"")),"")</f>
        <v/>
      </c>
      <c r="G4671" s="46" t="str">
        <f>IF(F4671=1,COUNTIF($F$1:F4671,1),"")</f>
        <v/>
      </c>
      <c r="H4671" s="46">
        <f t="shared" si="221"/>
        <v>0</v>
      </c>
      <c r="I4671" s="46" t="b">
        <f t="shared" si="222"/>
        <v>0</v>
      </c>
      <c r="J4671" s="46" t="str">
        <f>IF(I4671=FALSE,"",B4671&amp;"@"&amp;COUNTIFS($B$2:B4671,B4671,$I$2:I4671,TRUE))</f>
        <v/>
      </c>
    </row>
    <row r="4672" spans="5:10">
      <c r="E4672" s="46" t="str">
        <f t="shared" si="220"/>
        <v/>
      </c>
      <c r="F4672" s="81" t="str">
        <f>IF(E4672="기사임",(COUNTIF($B$2:B4672,B4672)-COUNTIFS($B$2:B4671,B4672,$E$2:E4671,"")),"")</f>
        <v/>
      </c>
      <c r="G4672" s="46" t="str">
        <f>IF(F4672=1,COUNTIF($F$1:F4672,1),"")</f>
        <v/>
      </c>
      <c r="H4672" s="46">
        <f t="shared" si="221"/>
        <v>0</v>
      </c>
      <c r="I4672" s="46" t="b">
        <f t="shared" si="222"/>
        <v>0</v>
      </c>
      <c r="J4672" s="46" t="str">
        <f>IF(I4672=FALSE,"",B4672&amp;"@"&amp;COUNTIFS($B$2:B4672,B4672,$I$2:I4672,TRUE))</f>
        <v/>
      </c>
    </row>
    <row r="4673" spans="5:10">
      <c r="E4673" s="46" t="str">
        <f t="shared" si="220"/>
        <v/>
      </c>
      <c r="F4673" s="81" t="str">
        <f>IF(E4673="기사임",(COUNTIF($B$2:B4673,B4673)-COUNTIFS($B$2:B4672,B4673,$E$2:E4672,"")),"")</f>
        <v/>
      </c>
      <c r="G4673" s="46" t="str">
        <f>IF(F4673=1,COUNTIF($F$1:F4673,1),"")</f>
        <v/>
      </c>
      <c r="H4673" s="46">
        <f t="shared" si="221"/>
        <v>0</v>
      </c>
      <c r="I4673" s="46" t="b">
        <f t="shared" si="222"/>
        <v>0</v>
      </c>
      <c r="J4673" s="46" t="str">
        <f>IF(I4673=FALSE,"",B4673&amp;"@"&amp;COUNTIFS($B$2:B4673,B4673,$I$2:I4673,TRUE))</f>
        <v/>
      </c>
    </row>
    <row r="4674" spans="5:10">
      <c r="E4674" s="46" t="str">
        <f t="shared" ref="E4674:E4737" si="223">IF(AND(LEFT(A4674,17)="/global/archives/",ISNUMBER(_xlfn.NUMBERVALUE(MID(A4674,18,1))),ISERROR(FIND("ckattempt",A4674)),ISERROR(FIND("preview",A4674))),"기사임","")</f>
        <v/>
      </c>
      <c r="F4674" s="81" t="str">
        <f>IF(E4674="기사임",(COUNTIF($B$2:B4674,B4674)-COUNTIFS($B$2:B4673,B4674,$E$2:E4673,"")),"")</f>
        <v/>
      </c>
      <c r="G4674" s="46" t="str">
        <f>IF(F4674=1,COUNTIF($F$1:F4674,1),"")</f>
        <v/>
      </c>
      <c r="H4674" s="46">
        <f t="shared" ref="H4674:H4737" si="224">COUNTIF($L$2:$L$4,B4674)</f>
        <v>0</v>
      </c>
      <c r="I4674" s="46" t="b">
        <f t="shared" si="222"/>
        <v>0</v>
      </c>
      <c r="J4674" s="46" t="str">
        <f>IF(I4674=FALSE,"",B4674&amp;"@"&amp;COUNTIFS($B$2:B4674,B4674,$I$2:I4674,TRUE))</f>
        <v/>
      </c>
    </row>
    <row r="4675" spans="5:10">
      <c r="E4675" s="46" t="str">
        <f t="shared" si="223"/>
        <v/>
      </c>
      <c r="F4675" s="81" t="str">
        <f>IF(E4675="기사임",(COUNTIF($B$2:B4675,B4675)-COUNTIFS($B$2:B4674,B4675,$E$2:E4674,"")),"")</f>
        <v/>
      </c>
      <c r="G4675" s="46" t="str">
        <f>IF(F4675=1,COUNTIF($F$1:F4675,1),"")</f>
        <v/>
      </c>
      <c r="H4675" s="46">
        <f t="shared" si="224"/>
        <v>0</v>
      </c>
      <c r="I4675" s="46" t="b">
        <f t="shared" si="222"/>
        <v>0</v>
      </c>
      <c r="J4675" s="46" t="str">
        <f>IF(I4675=FALSE,"",B4675&amp;"@"&amp;COUNTIFS($B$2:B4675,B4675,$I$2:I4675,TRUE))</f>
        <v/>
      </c>
    </row>
    <row r="4676" spans="5:10">
      <c r="E4676" s="46" t="str">
        <f t="shared" si="223"/>
        <v/>
      </c>
      <c r="F4676" s="81" t="str">
        <f>IF(E4676="기사임",(COUNTIF($B$2:B4676,B4676)-COUNTIFS($B$2:B4675,B4676,$E$2:E4675,"")),"")</f>
        <v/>
      </c>
      <c r="G4676" s="46" t="str">
        <f>IF(F4676=1,COUNTIF($F$1:F4676,1),"")</f>
        <v/>
      </c>
      <c r="H4676" s="46">
        <f t="shared" si="224"/>
        <v>0</v>
      </c>
      <c r="I4676" s="46" t="b">
        <f t="shared" si="222"/>
        <v>0</v>
      </c>
      <c r="J4676" s="46" t="str">
        <f>IF(I4676=FALSE,"",B4676&amp;"@"&amp;COUNTIFS($B$2:B4676,B4676,$I$2:I4676,TRUE))</f>
        <v/>
      </c>
    </row>
    <row r="4677" spans="5:10">
      <c r="E4677" s="46" t="str">
        <f t="shared" si="223"/>
        <v/>
      </c>
      <c r="F4677" s="81" t="str">
        <f>IF(E4677="기사임",(COUNTIF($B$2:B4677,B4677)-COUNTIFS($B$2:B4676,B4677,$E$2:E4676,"")),"")</f>
        <v/>
      </c>
      <c r="G4677" s="46" t="str">
        <f>IF(F4677=1,COUNTIF($F$1:F4677,1),"")</f>
        <v/>
      </c>
      <c r="H4677" s="46">
        <f t="shared" si="224"/>
        <v>0</v>
      </c>
      <c r="I4677" s="46" t="b">
        <f t="shared" si="222"/>
        <v>0</v>
      </c>
      <c r="J4677" s="46" t="str">
        <f>IF(I4677=FALSE,"",B4677&amp;"@"&amp;COUNTIFS($B$2:B4677,B4677,$I$2:I4677,TRUE))</f>
        <v/>
      </c>
    </row>
    <row r="4678" spans="5:10">
      <c r="E4678" s="46" t="str">
        <f t="shared" si="223"/>
        <v/>
      </c>
      <c r="F4678" s="81" t="str">
        <f>IF(E4678="기사임",(COUNTIF($B$2:B4678,B4678)-COUNTIFS($B$2:B4677,B4678,$E$2:E4677,"")),"")</f>
        <v/>
      </c>
      <c r="G4678" s="46" t="str">
        <f>IF(F4678=1,COUNTIF($F$1:F4678,1),"")</f>
        <v/>
      </c>
      <c r="H4678" s="46">
        <f t="shared" si="224"/>
        <v>0</v>
      </c>
      <c r="I4678" s="46" t="b">
        <f t="shared" si="222"/>
        <v>0</v>
      </c>
      <c r="J4678" s="46" t="str">
        <f>IF(I4678=FALSE,"",B4678&amp;"@"&amp;COUNTIFS($B$2:B4678,B4678,$I$2:I4678,TRUE))</f>
        <v/>
      </c>
    </row>
    <row r="4679" spans="5:10">
      <c r="E4679" s="46" t="str">
        <f t="shared" si="223"/>
        <v/>
      </c>
      <c r="F4679" s="81" t="str">
        <f>IF(E4679="기사임",(COUNTIF($B$2:B4679,B4679)-COUNTIFS($B$2:B4678,B4679,$E$2:E4678,"")),"")</f>
        <v/>
      </c>
      <c r="G4679" s="46" t="str">
        <f>IF(F4679=1,COUNTIF($F$1:F4679,1),"")</f>
        <v/>
      </c>
      <c r="H4679" s="46">
        <f t="shared" si="224"/>
        <v>0</v>
      </c>
      <c r="I4679" s="46" t="b">
        <f t="shared" ref="I4679:I4742" si="225">AND(H4679=1,F4679&gt;=1,F4679&lt;&gt;"")</f>
        <v>0</v>
      </c>
      <c r="J4679" s="46" t="str">
        <f>IF(I4679=FALSE,"",B4679&amp;"@"&amp;COUNTIFS($B$2:B4679,B4679,$I$2:I4679,TRUE))</f>
        <v/>
      </c>
    </row>
    <row r="4680" spans="5:10">
      <c r="E4680" s="46" t="str">
        <f t="shared" si="223"/>
        <v/>
      </c>
      <c r="F4680" s="81" t="str">
        <f>IF(E4680="기사임",(COUNTIF($B$2:B4680,B4680)-COUNTIFS($B$2:B4679,B4680,$E$2:E4679,"")),"")</f>
        <v/>
      </c>
      <c r="G4680" s="46" t="str">
        <f>IF(F4680=1,COUNTIF($F$1:F4680,1),"")</f>
        <v/>
      </c>
      <c r="H4680" s="46">
        <f t="shared" si="224"/>
        <v>0</v>
      </c>
      <c r="I4680" s="46" t="b">
        <f t="shared" si="225"/>
        <v>0</v>
      </c>
      <c r="J4680" s="46" t="str">
        <f>IF(I4680=FALSE,"",B4680&amp;"@"&amp;COUNTIFS($B$2:B4680,B4680,$I$2:I4680,TRUE))</f>
        <v/>
      </c>
    </row>
    <row r="4681" spans="5:10">
      <c r="E4681" s="46" t="str">
        <f t="shared" si="223"/>
        <v/>
      </c>
      <c r="F4681" s="81" t="str">
        <f>IF(E4681="기사임",(COUNTIF($B$2:B4681,B4681)-COUNTIFS($B$2:B4680,B4681,$E$2:E4680,"")),"")</f>
        <v/>
      </c>
      <c r="G4681" s="46" t="str">
        <f>IF(F4681=1,COUNTIF($F$1:F4681,1),"")</f>
        <v/>
      </c>
      <c r="H4681" s="46">
        <f t="shared" si="224"/>
        <v>0</v>
      </c>
      <c r="I4681" s="46" t="b">
        <f t="shared" si="225"/>
        <v>0</v>
      </c>
      <c r="J4681" s="46" t="str">
        <f>IF(I4681=FALSE,"",B4681&amp;"@"&amp;COUNTIFS($B$2:B4681,B4681,$I$2:I4681,TRUE))</f>
        <v/>
      </c>
    </row>
    <row r="4682" spans="5:10">
      <c r="E4682" s="46" t="str">
        <f t="shared" si="223"/>
        <v/>
      </c>
      <c r="F4682" s="81" t="str">
        <f>IF(E4682="기사임",(COUNTIF($B$2:B4682,B4682)-COUNTIFS($B$2:B4681,B4682,$E$2:E4681,"")),"")</f>
        <v/>
      </c>
      <c r="G4682" s="46" t="str">
        <f>IF(F4682=1,COUNTIF($F$1:F4682,1),"")</f>
        <v/>
      </c>
      <c r="H4682" s="46">
        <f t="shared" si="224"/>
        <v>0</v>
      </c>
      <c r="I4682" s="46" t="b">
        <f t="shared" si="225"/>
        <v>0</v>
      </c>
      <c r="J4682" s="46" t="str">
        <f>IF(I4682=FALSE,"",B4682&amp;"@"&amp;COUNTIFS($B$2:B4682,B4682,$I$2:I4682,TRUE))</f>
        <v/>
      </c>
    </row>
    <row r="4683" spans="5:10">
      <c r="E4683" s="46" t="str">
        <f t="shared" si="223"/>
        <v/>
      </c>
      <c r="F4683" s="81" t="str">
        <f>IF(E4683="기사임",(COUNTIF($B$2:B4683,B4683)-COUNTIFS($B$2:B4682,B4683,$E$2:E4682,"")),"")</f>
        <v/>
      </c>
      <c r="G4683" s="46" t="str">
        <f>IF(F4683=1,COUNTIF($F$1:F4683,1),"")</f>
        <v/>
      </c>
      <c r="H4683" s="46">
        <f t="shared" si="224"/>
        <v>0</v>
      </c>
      <c r="I4683" s="46" t="b">
        <f t="shared" si="225"/>
        <v>0</v>
      </c>
      <c r="J4683" s="46" t="str">
        <f>IF(I4683=FALSE,"",B4683&amp;"@"&amp;COUNTIFS($B$2:B4683,B4683,$I$2:I4683,TRUE))</f>
        <v/>
      </c>
    </row>
    <row r="4684" spans="5:10">
      <c r="E4684" s="46" t="str">
        <f t="shared" si="223"/>
        <v/>
      </c>
      <c r="F4684" s="81" t="str">
        <f>IF(E4684="기사임",(COUNTIF($B$2:B4684,B4684)-COUNTIFS($B$2:B4683,B4684,$E$2:E4683,"")),"")</f>
        <v/>
      </c>
      <c r="G4684" s="46" t="str">
        <f>IF(F4684=1,COUNTIF($F$1:F4684,1),"")</f>
        <v/>
      </c>
      <c r="H4684" s="46">
        <f t="shared" si="224"/>
        <v>0</v>
      </c>
      <c r="I4684" s="46" t="b">
        <f t="shared" si="225"/>
        <v>0</v>
      </c>
      <c r="J4684" s="46" t="str">
        <f>IF(I4684=FALSE,"",B4684&amp;"@"&amp;COUNTIFS($B$2:B4684,B4684,$I$2:I4684,TRUE))</f>
        <v/>
      </c>
    </row>
    <row r="4685" spans="5:10">
      <c r="E4685" s="46" t="str">
        <f t="shared" si="223"/>
        <v/>
      </c>
      <c r="F4685" s="81" t="str">
        <f>IF(E4685="기사임",(COUNTIF($B$2:B4685,B4685)-COUNTIFS($B$2:B4684,B4685,$E$2:E4684,"")),"")</f>
        <v/>
      </c>
      <c r="G4685" s="46" t="str">
        <f>IF(F4685=1,COUNTIF($F$1:F4685,1),"")</f>
        <v/>
      </c>
      <c r="H4685" s="46">
        <f t="shared" si="224"/>
        <v>0</v>
      </c>
      <c r="I4685" s="46" t="b">
        <f t="shared" si="225"/>
        <v>0</v>
      </c>
      <c r="J4685" s="46" t="str">
        <f>IF(I4685=FALSE,"",B4685&amp;"@"&amp;COUNTIFS($B$2:B4685,B4685,$I$2:I4685,TRUE))</f>
        <v/>
      </c>
    </row>
    <row r="4686" spans="5:10">
      <c r="E4686" s="46" t="str">
        <f t="shared" si="223"/>
        <v/>
      </c>
      <c r="F4686" s="81" t="str">
        <f>IF(E4686="기사임",(COUNTIF($B$2:B4686,B4686)-COUNTIFS($B$2:B4685,B4686,$E$2:E4685,"")),"")</f>
        <v/>
      </c>
      <c r="G4686" s="46" t="str">
        <f>IF(F4686=1,COUNTIF($F$1:F4686,1),"")</f>
        <v/>
      </c>
      <c r="H4686" s="46">
        <f t="shared" si="224"/>
        <v>0</v>
      </c>
      <c r="I4686" s="46" t="b">
        <f t="shared" si="225"/>
        <v>0</v>
      </c>
      <c r="J4686" s="46" t="str">
        <f>IF(I4686=FALSE,"",B4686&amp;"@"&amp;COUNTIFS($B$2:B4686,B4686,$I$2:I4686,TRUE))</f>
        <v/>
      </c>
    </row>
    <row r="4687" spans="5:10">
      <c r="E4687" s="46" t="str">
        <f t="shared" si="223"/>
        <v/>
      </c>
      <c r="F4687" s="81" t="str">
        <f>IF(E4687="기사임",(COUNTIF($B$2:B4687,B4687)-COUNTIFS($B$2:B4686,B4687,$E$2:E4686,"")),"")</f>
        <v/>
      </c>
      <c r="G4687" s="46" t="str">
        <f>IF(F4687=1,COUNTIF($F$1:F4687,1),"")</f>
        <v/>
      </c>
      <c r="H4687" s="46">
        <f t="shared" si="224"/>
        <v>0</v>
      </c>
      <c r="I4687" s="46" t="b">
        <f t="shared" si="225"/>
        <v>0</v>
      </c>
      <c r="J4687" s="46" t="str">
        <f>IF(I4687=FALSE,"",B4687&amp;"@"&amp;COUNTIFS($B$2:B4687,B4687,$I$2:I4687,TRUE))</f>
        <v/>
      </c>
    </row>
    <row r="4688" spans="5:10">
      <c r="E4688" s="46" t="str">
        <f t="shared" si="223"/>
        <v/>
      </c>
      <c r="F4688" s="81" t="str">
        <f>IF(E4688="기사임",(COUNTIF($B$2:B4688,B4688)-COUNTIFS($B$2:B4687,B4688,$E$2:E4687,"")),"")</f>
        <v/>
      </c>
      <c r="G4688" s="46" t="str">
        <f>IF(F4688=1,COUNTIF($F$1:F4688,1),"")</f>
        <v/>
      </c>
      <c r="H4688" s="46">
        <f t="shared" si="224"/>
        <v>0</v>
      </c>
      <c r="I4688" s="46" t="b">
        <f t="shared" si="225"/>
        <v>0</v>
      </c>
      <c r="J4688" s="46" t="str">
        <f>IF(I4688=FALSE,"",B4688&amp;"@"&amp;COUNTIFS($B$2:B4688,B4688,$I$2:I4688,TRUE))</f>
        <v/>
      </c>
    </row>
    <row r="4689" spans="5:10">
      <c r="E4689" s="46" t="str">
        <f t="shared" si="223"/>
        <v/>
      </c>
      <c r="F4689" s="81" t="str">
        <f>IF(E4689="기사임",(COUNTIF($B$2:B4689,B4689)-COUNTIFS($B$2:B4688,B4689,$E$2:E4688,"")),"")</f>
        <v/>
      </c>
      <c r="G4689" s="46" t="str">
        <f>IF(F4689=1,COUNTIF($F$1:F4689,1),"")</f>
        <v/>
      </c>
      <c r="H4689" s="46">
        <f t="shared" si="224"/>
        <v>0</v>
      </c>
      <c r="I4689" s="46" t="b">
        <f t="shared" si="225"/>
        <v>0</v>
      </c>
      <c r="J4689" s="46" t="str">
        <f>IF(I4689=FALSE,"",B4689&amp;"@"&amp;COUNTIFS($B$2:B4689,B4689,$I$2:I4689,TRUE))</f>
        <v/>
      </c>
    </row>
    <row r="4690" spans="5:10">
      <c r="E4690" s="46" t="str">
        <f t="shared" si="223"/>
        <v/>
      </c>
      <c r="F4690" s="81" t="str">
        <f>IF(E4690="기사임",(COUNTIF($B$2:B4690,B4690)-COUNTIFS($B$2:B4689,B4690,$E$2:E4689,"")),"")</f>
        <v/>
      </c>
      <c r="G4690" s="46" t="str">
        <f>IF(F4690=1,COUNTIF($F$1:F4690,1),"")</f>
        <v/>
      </c>
      <c r="H4690" s="46">
        <f t="shared" si="224"/>
        <v>0</v>
      </c>
      <c r="I4690" s="46" t="b">
        <f t="shared" si="225"/>
        <v>0</v>
      </c>
      <c r="J4690" s="46" t="str">
        <f>IF(I4690=FALSE,"",B4690&amp;"@"&amp;COUNTIFS($B$2:B4690,B4690,$I$2:I4690,TRUE))</f>
        <v/>
      </c>
    </row>
    <row r="4691" spans="5:10">
      <c r="E4691" s="46" t="str">
        <f t="shared" si="223"/>
        <v/>
      </c>
      <c r="F4691" s="81" t="str">
        <f>IF(E4691="기사임",(COUNTIF($B$2:B4691,B4691)-COUNTIFS($B$2:B4690,B4691,$E$2:E4690,"")),"")</f>
        <v/>
      </c>
      <c r="G4691" s="46" t="str">
        <f>IF(F4691=1,COUNTIF($F$1:F4691,1),"")</f>
        <v/>
      </c>
      <c r="H4691" s="46">
        <f t="shared" si="224"/>
        <v>0</v>
      </c>
      <c r="I4691" s="46" t="b">
        <f t="shared" si="225"/>
        <v>0</v>
      </c>
      <c r="J4691" s="46" t="str">
        <f>IF(I4691=FALSE,"",B4691&amp;"@"&amp;COUNTIFS($B$2:B4691,B4691,$I$2:I4691,TRUE))</f>
        <v/>
      </c>
    </row>
    <row r="4692" spans="5:10">
      <c r="E4692" s="46" t="str">
        <f t="shared" si="223"/>
        <v/>
      </c>
      <c r="F4692" s="81" t="str">
        <f>IF(E4692="기사임",(COUNTIF($B$2:B4692,B4692)-COUNTIFS($B$2:B4691,B4692,$E$2:E4691,"")),"")</f>
        <v/>
      </c>
      <c r="G4692" s="46" t="str">
        <f>IF(F4692=1,COUNTIF($F$1:F4692,1),"")</f>
        <v/>
      </c>
      <c r="H4692" s="46">
        <f t="shared" si="224"/>
        <v>0</v>
      </c>
      <c r="I4692" s="46" t="b">
        <f t="shared" si="225"/>
        <v>0</v>
      </c>
      <c r="J4692" s="46" t="str">
        <f>IF(I4692=FALSE,"",B4692&amp;"@"&amp;COUNTIFS($B$2:B4692,B4692,$I$2:I4692,TRUE))</f>
        <v/>
      </c>
    </row>
    <row r="4693" spans="5:10">
      <c r="E4693" s="46" t="str">
        <f t="shared" si="223"/>
        <v/>
      </c>
      <c r="F4693" s="81" t="str">
        <f>IF(E4693="기사임",(COUNTIF($B$2:B4693,B4693)-COUNTIFS($B$2:B4692,B4693,$E$2:E4692,"")),"")</f>
        <v/>
      </c>
      <c r="G4693" s="46" t="str">
        <f>IF(F4693=1,COUNTIF($F$1:F4693,1),"")</f>
        <v/>
      </c>
      <c r="H4693" s="46">
        <f t="shared" si="224"/>
        <v>0</v>
      </c>
      <c r="I4693" s="46" t="b">
        <f t="shared" si="225"/>
        <v>0</v>
      </c>
      <c r="J4693" s="46" t="str">
        <f>IF(I4693=FALSE,"",B4693&amp;"@"&amp;COUNTIFS($B$2:B4693,B4693,$I$2:I4693,TRUE))</f>
        <v/>
      </c>
    </row>
    <row r="4694" spans="5:10">
      <c r="E4694" s="46" t="str">
        <f t="shared" si="223"/>
        <v/>
      </c>
      <c r="F4694" s="81" t="str">
        <f>IF(E4694="기사임",(COUNTIF($B$2:B4694,B4694)-COUNTIFS($B$2:B4693,B4694,$E$2:E4693,"")),"")</f>
        <v/>
      </c>
      <c r="G4694" s="46" t="str">
        <f>IF(F4694=1,COUNTIF($F$1:F4694,1),"")</f>
        <v/>
      </c>
      <c r="H4694" s="46">
        <f t="shared" si="224"/>
        <v>0</v>
      </c>
      <c r="I4694" s="46" t="b">
        <f t="shared" si="225"/>
        <v>0</v>
      </c>
      <c r="J4694" s="46" t="str">
        <f>IF(I4694=FALSE,"",B4694&amp;"@"&amp;COUNTIFS($B$2:B4694,B4694,$I$2:I4694,TRUE))</f>
        <v/>
      </c>
    </row>
    <row r="4695" spans="5:10">
      <c r="E4695" s="46" t="str">
        <f t="shared" si="223"/>
        <v/>
      </c>
      <c r="F4695" s="81" t="str">
        <f>IF(E4695="기사임",(COUNTIF($B$2:B4695,B4695)-COUNTIFS($B$2:B4694,B4695,$E$2:E4694,"")),"")</f>
        <v/>
      </c>
      <c r="G4695" s="46" t="str">
        <f>IF(F4695=1,COUNTIF($F$1:F4695,1),"")</f>
        <v/>
      </c>
      <c r="H4695" s="46">
        <f t="shared" si="224"/>
        <v>0</v>
      </c>
      <c r="I4695" s="46" t="b">
        <f t="shared" si="225"/>
        <v>0</v>
      </c>
      <c r="J4695" s="46" t="str">
        <f>IF(I4695=FALSE,"",B4695&amp;"@"&amp;COUNTIFS($B$2:B4695,B4695,$I$2:I4695,TRUE))</f>
        <v/>
      </c>
    </row>
    <row r="4696" spans="5:10">
      <c r="E4696" s="46" t="str">
        <f t="shared" si="223"/>
        <v/>
      </c>
      <c r="F4696" s="81" t="str">
        <f>IF(E4696="기사임",(COUNTIF($B$2:B4696,B4696)-COUNTIFS($B$2:B4695,B4696,$E$2:E4695,"")),"")</f>
        <v/>
      </c>
      <c r="G4696" s="46" t="str">
        <f>IF(F4696=1,COUNTIF($F$1:F4696,1),"")</f>
        <v/>
      </c>
      <c r="H4696" s="46">
        <f t="shared" si="224"/>
        <v>0</v>
      </c>
      <c r="I4696" s="46" t="b">
        <f t="shared" si="225"/>
        <v>0</v>
      </c>
      <c r="J4696" s="46" t="str">
        <f>IF(I4696=FALSE,"",B4696&amp;"@"&amp;COUNTIFS($B$2:B4696,B4696,$I$2:I4696,TRUE))</f>
        <v/>
      </c>
    </row>
    <row r="4697" spans="5:10">
      <c r="E4697" s="46" t="str">
        <f t="shared" si="223"/>
        <v/>
      </c>
      <c r="F4697" s="81" t="str">
        <f>IF(E4697="기사임",(COUNTIF($B$2:B4697,B4697)-COUNTIFS($B$2:B4696,B4697,$E$2:E4696,"")),"")</f>
        <v/>
      </c>
      <c r="G4697" s="46" t="str">
        <f>IF(F4697=1,COUNTIF($F$1:F4697,1),"")</f>
        <v/>
      </c>
      <c r="H4697" s="46">
        <f t="shared" si="224"/>
        <v>0</v>
      </c>
      <c r="I4697" s="46" t="b">
        <f t="shared" si="225"/>
        <v>0</v>
      </c>
      <c r="J4697" s="46" t="str">
        <f>IF(I4697=FALSE,"",B4697&amp;"@"&amp;COUNTIFS($B$2:B4697,B4697,$I$2:I4697,TRUE))</f>
        <v/>
      </c>
    </row>
    <row r="4698" spans="5:10">
      <c r="E4698" s="46" t="str">
        <f t="shared" si="223"/>
        <v/>
      </c>
      <c r="F4698" s="81" t="str">
        <f>IF(E4698="기사임",(COUNTIF($B$2:B4698,B4698)-COUNTIFS($B$2:B4697,B4698,$E$2:E4697,"")),"")</f>
        <v/>
      </c>
      <c r="G4698" s="46" t="str">
        <f>IF(F4698=1,COUNTIF($F$1:F4698,1),"")</f>
        <v/>
      </c>
      <c r="H4698" s="46">
        <f t="shared" si="224"/>
        <v>0</v>
      </c>
      <c r="I4698" s="46" t="b">
        <f t="shared" si="225"/>
        <v>0</v>
      </c>
      <c r="J4698" s="46" t="str">
        <f>IF(I4698=FALSE,"",B4698&amp;"@"&amp;COUNTIFS($B$2:B4698,B4698,$I$2:I4698,TRUE))</f>
        <v/>
      </c>
    </row>
    <row r="4699" spans="5:10">
      <c r="E4699" s="46" t="str">
        <f t="shared" si="223"/>
        <v/>
      </c>
      <c r="F4699" s="81" t="str">
        <f>IF(E4699="기사임",(COUNTIF($B$2:B4699,B4699)-COUNTIFS($B$2:B4698,B4699,$E$2:E4698,"")),"")</f>
        <v/>
      </c>
      <c r="G4699" s="46" t="str">
        <f>IF(F4699=1,COUNTIF($F$1:F4699,1),"")</f>
        <v/>
      </c>
      <c r="H4699" s="46">
        <f t="shared" si="224"/>
        <v>0</v>
      </c>
      <c r="I4699" s="46" t="b">
        <f t="shared" si="225"/>
        <v>0</v>
      </c>
      <c r="J4699" s="46" t="str">
        <f>IF(I4699=FALSE,"",B4699&amp;"@"&amp;COUNTIFS($B$2:B4699,B4699,$I$2:I4699,TRUE))</f>
        <v/>
      </c>
    </row>
    <row r="4700" spans="5:10">
      <c r="E4700" s="46" t="str">
        <f t="shared" si="223"/>
        <v/>
      </c>
      <c r="F4700" s="81" t="str">
        <f>IF(E4700="기사임",(COUNTIF($B$2:B4700,B4700)-COUNTIFS($B$2:B4699,B4700,$E$2:E4699,"")),"")</f>
        <v/>
      </c>
      <c r="G4700" s="46" t="str">
        <f>IF(F4700=1,COUNTIF($F$1:F4700,1),"")</f>
        <v/>
      </c>
      <c r="H4700" s="46">
        <f t="shared" si="224"/>
        <v>0</v>
      </c>
      <c r="I4700" s="46" t="b">
        <f t="shared" si="225"/>
        <v>0</v>
      </c>
      <c r="J4700" s="46" t="str">
        <f>IF(I4700=FALSE,"",B4700&amp;"@"&amp;COUNTIFS($B$2:B4700,B4700,$I$2:I4700,TRUE))</f>
        <v/>
      </c>
    </row>
    <row r="4701" spans="5:10">
      <c r="E4701" s="46" t="str">
        <f t="shared" si="223"/>
        <v/>
      </c>
      <c r="F4701" s="81" t="str">
        <f>IF(E4701="기사임",(COUNTIF($B$2:B4701,B4701)-COUNTIFS($B$2:B4700,B4701,$E$2:E4700,"")),"")</f>
        <v/>
      </c>
      <c r="G4701" s="46" t="str">
        <f>IF(F4701=1,COUNTIF($F$1:F4701,1),"")</f>
        <v/>
      </c>
      <c r="H4701" s="46">
        <f t="shared" si="224"/>
        <v>0</v>
      </c>
      <c r="I4701" s="46" t="b">
        <f t="shared" si="225"/>
        <v>0</v>
      </c>
      <c r="J4701" s="46" t="str">
        <f>IF(I4701=FALSE,"",B4701&amp;"@"&amp;COUNTIFS($B$2:B4701,B4701,$I$2:I4701,TRUE))</f>
        <v/>
      </c>
    </row>
    <row r="4702" spans="5:10">
      <c r="E4702" s="46" t="str">
        <f t="shared" si="223"/>
        <v/>
      </c>
      <c r="F4702" s="81" t="str">
        <f>IF(E4702="기사임",(COUNTIF($B$2:B4702,B4702)-COUNTIFS($B$2:B4701,B4702,$E$2:E4701,"")),"")</f>
        <v/>
      </c>
      <c r="G4702" s="46" t="str">
        <f>IF(F4702=1,COUNTIF($F$1:F4702,1),"")</f>
        <v/>
      </c>
      <c r="H4702" s="46">
        <f t="shared" si="224"/>
        <v>0</v>
      </c>
      <c r="I4702" s="46" t="b">
        <f t="shared" si="225"/>
        <v>0</v>
      </c>
      <c r="J4702" s="46" t="str">
        <f>IF(I4702=FALSE,"",B4702&amp;"@"&amp;COUNTIFS($B$2:B4702,B4702,$I$2:I4702,TRUE))</f>
        <v/>
      </c>
    </row>
    <row r="4703" spans="5:10">
      <c r="E4703" s="46" t="str">
        <f t="shared" si="223"/>
        <v/>
      </c>
      <c r="F4703" s="81" t="str">
        <f>IF(E4703="기사임",(COUNTIF($B$2:B4703,B4703)-COUNTIFS($B$2:B4702,B4703,$E$2:E4702,"")),"")</f>
        <v/>
      </c>
      <c r="G4703" s="46" t="str">
        <f>IF(F4703=1,COUNTIF($F$1:F4703,1),"")</f>
        <v/>
      </c>
      <c r="H4703" s="46">
        <f t="shared" si="224"/>
        <v>0</v>
      </c>
      <c r="I4703" s="46" t="b">
        <f t="shared" si="225"/>
        <v>0</v>
      </c>
      <c r="J4703" s="46" t="str">
        <f>IF(I4703=FALSE,"",B4703&amp;"@"&amp;COUNTIFS($B$2:B4703,B4703,$I$2:I4703,TRUE))</f>
        <v/>
      </c>
    </row>
    <row r="4704" spans="5:10">
      <c r="E4704" s="46" t="str">
        <f t="shared" si="223"/>
        <v/>
      </c>
      <c r="F4704" s="81" t="str">
        <f>IF(E4704="기사임",(COUNTIF($B$2:B4704,B4704)-COUNTIFS($B$2:B4703,B4704,$E$2:E4703,"")),"")</f>
        <v/>
      </c>
      <c r="G4704" s="46" t="str">
        <f>IF(F4704=1,COUNTIF($F$1:F4704,1),"")</f>
        <v/>
      </c>
      <c r="H4704" s="46">
        <f t="shared" si="224"/>
        <v>0</v>
      </c>
      <c r="I4704" s="46" t="b">
        <f t="shared" si="225"/>
        <v>0</v>
      </c>
      <c r="J4704" s="46" t="str">
        <f>IF(I4704=FALSE,"",B4704&amp;"@"&amp;COUNTIFS($B$2:B4704,B4704,$I$2:I4704,TRUE))</f>
        <v/>
      </c>
    </row>
    <row r="4705" spans="5:10">
      <c r="E4705" s="46" t="str">
        <f t="shared" si="223"/>
        <v/>
      </c>
      <c r="F4705" s="81" t="str">
        <f>IF(E4705="기사임",(COUNTIF($B$2:B4705,B4705)-COUNTIFS($B$2:B4704,B4705,$E$2:E4704,"")),"")</f>
        <v/>
      </c>
      <c r="G4705" s="46" t="str">
        <f>IF(F4705=1,COUNTIF($F$1:F4705,1),"")</f>
        <v/>
      </c>
      <c r="H4705" s="46">
        <f t="shared" si="224"/>
        <v>0</v>
      </c>
      <c r="I4705" s="46" t="b">
        <f t="shared" si="225"/>
        <v>0</v>
      </c>
      <c r="J4705" s="46" t="str">
        <f>IF(I4705=FALSE,"",B4705&amp;"@"&amp;COUNTIFS($B$2:B4705,B4705,$I$2:I4705,TRUE))</f>
        <v/>
      </c>
    </row>
    <row r="4706" spans="5:10">
      <c r="E4706" s="46" t="str">
        <f t="shared" si="223"/>
        <v/>
      </c>
      <c r="F4706" s="81" t="str">
        <f>IF(E4706="기사임",(COUNTIF($B$2:B4706,B4706)-COUNTIFS($B$2:B4705,B4706,$E$2:E4705,"")),"")</f>
        <v/>
      </c>
      <c r="G4706" s="46" t="str">
        <f>IF(F4706=1,COUNTIF($F$1:F4706,1),"")</f>
        <v/>
      </c>
      <c r="H4706" s="46">
        <f t="shared" si="224"/>
        <v>0</v>
      </c>
      <c r="I4706" s="46" t="b">
        <f t="shared" si="225"/>
        <v>0</v>
      </c>
      <c r="J4706" s="46" t="str">
        <f>IF(I4706=FALSE,"",B4706&amp;"@"&amp;COUNTIFS($B$2:B4706,B4706,$I$2:I4706,TRUE))</f>
        <v/>
      </c>
    </row>
    <row r="4707" spans="5:10">
      <c r="E4707" s="46" t="str">
        <f t="shared" si="223"/>
        <v/>
      </c>
      <c r="F4707" s="81" t="str">
        <f>IF(E4707="기사임",(COUNTIF($B$2:B4707,B4707)-COUNTIFS($B$2:B4706,B4707,$E$2:E4706,"")),"")</f>
        <v/>
      </c>
      <c r="G4707" s="46" t="str">
        <f>IF(F4707=1,COUNTIF($F$1:F4707,1),"")</f>
        <v/>
      </c>
      <c r="H4707" s="46">
        <f t="shared" si="224"/>
        <v>0</v>
      </c>
      <c r="I4707" s="46" t="b">
        <f t="shared" si="225"/>
        <v>0</v>
      </c>
      <c r="J4707" s="46" t="str">
        <f>IF(I4707=FALSE,"",B4707&amp;"@"&amp;COUNTIFS($B$2:B4707,B4707,$I$2:I4707,TRUE))</f>
        <v/>
      </c>
    </row>
    <row r="4708" spans="5:10">
      <c r="E4708" s="46" t="str">
        <f t="shared" si="223"/>
        <v/>
      </c>
      <c r="F4708" s="81" t="str">
        <f>IF(E4708="기사임",(COUNTIF($B$2:B4708,B4708)-COUNTIFS($B$2:B4707,B4708,$E$2:E4707,"")),"")</f>
        <v/>
      </c>
      <c r="G4708" s="46" t="str">
        <f>IF(F4708=1,COUNTIF($F$1:F4708,1),"")</f>
        <v/>
      </c>
      <c r="H4708" s="46">
        <f t="shared" si="224"/>
        <v>0</v>
      </c>
      <c r="I4708" s="46" t="b">
        <f t="shared" si="225"/>
        <v>0</v>
      </c>
      <c r="J4708" s="46" t="str">
        <f>IF(I4708=FALSE,"",B4708&amp;"@"&amp;COUNTIFS($B$2:B4708,B4708,$I$2:I4708,TRUE))</f>
        <v/>
      </c>
    </row>
    <row r="4709" spans="5:10">
      <c r="E4709" s="46" t="str">
        <f t="shared" si="223"/>
        <v/>
      </c>
      <c r="F4709" s="81" t="str">
        <f>IF(E4709="기사임",(COUNTIF($B$2:B4709,B4709)-COUNTIFS($B$2:B4708,B4709,$E$2:E4708,"")),"")</f>
        <v/>
      </c>
      <c r="G4709" s="46" t="str">
        <f>IF(F4709=1,COUNTIF($F$1:F4709,1),"")</f>
        <v/>
      </c>
      <c r="H4709" s="46">
        <f t="shared" si="224"/>
        <v>0</v>
      </c>
      <c r="I4709" s="46" t="b">
        <f t="shared" si="225"/>
        <v>0</v>
      </c>
      <c r="J4709" s="46" t="str">
        <f>IF(I4709=FALSE,"",B4709&amp;"@"&amp;COUNTIFS($B$2:B4709,B4709,$I$2:I4709,TRUE))</f>
        <v/>
      </c>
    </row>
    <row r="4710" spans="5:10">
      <c r="E4710" s="46" t="str">
        <f t="shared" si="223"/>
        <v/>
      </c>
      <c r="F4710" s="81" t="str">
        <f>IF(E4710="기사임",(COUNTIF($B$2:B4710,B4710)-COUNTIFS($B$2:B4709,B4710,$E$2:E4709,"")),"")</f>
        <v/>
      </c>
      <c r="G4710" s="46" t="str">
        <f>IF(F4710=1,COUNTIF($F$1:F4710,1),"")</f>
        <v/>
      </c>
      <c r="H4710" s="46">
        <f t="shared" si="224"/>
        <v>0</v>
      </c>
      <c r="I4710" s="46" t="b">
        <f t="shared" si="225"/>
        <v>0</v>
      </c>
      <c r="J4710" s="46" t="str">
        <f>IF(I4710=FALSE,"",B4710&amp;"@"&amp;COUNTIFS($B$2:B4710,B4710,$I$2:I4710,TRUE))</f>
        <v/>
      </c>
    </row>
    <row r="4711" spans="5:10">
      <c r="E4711" s="46" t="str">
        <f t="shared" si="223"/>
        <v/>
      </c>
      <c r="F4711" s="81" t="str">
        <f>IF(E4711="기사임",(COUNTIF($B$2:B4711,B4711)-COUNTIFS($B$2:B4710,B4711,$E$2:E4710,"")),"")</f>
        <v/>
      </c>
      <c r="G4711" s="46" t="str">
        <f>IF(F4711=1,COUNTIF($F$1:F4711,1),"")</f>
        <v/>
      </c>
      <c r="H4711" s="46">
        <f t="shared" si="224"/>
        <v>0</v>
      </c>
      <c r="I4711" s="46" t="b">
        <f t="shared" si="225"/>
        <v>0</v>
      </c>
      <c r="J4711" s="46" t="str">
        <f>IF(I4711=FALSE,"",B4711&amp;"@"&amp;COUNTIFS($B$2:B4711,B4711,$I$2:I4711,TRUE))</f>
        <v/>
      </c>
    </row>
    <row r="4712" spans="5:10">
      <c r="E4712" s="46" t="str">
        <f t="shared" si="223"/>
        <v/>
      </c>
      <c r="F4712" s="81" t="str">
        <f>IF(E4712="기사임",(COUNTIF($B$2:B4712,B4712)-COUNTIFS($B$2:B4711,B4712,$E$2:E4711,"")),"")</f>
        <v/>
      </c>
      <c r="G4712" s="46" t="str">
        <f>IF(F4712=1,COUNTIF($F$1:F4712,1),"")</f>
        <v/>
      </c>
      <c r="H4712" s="46">
        <f t="shared" si="224"/>
        <v>0</v>
      </c>
      <c r="I4712" s="46" t="b">
        <f t="shared" si="225"/>
        <v>0</v>
      </c>
      <c r="J4712" s="46" t="str">
        <f>IF(I4712=FALSE,"",B4712&amp;"@"&amp;COUNTIFS($B$2:B4712,B4712,$I$2:I4712,TRUE))</f>
        <v/>
      </c>
    </row>
    <row r="4713" spans="5:10">
      <c r="E4713" s="46" t="str">
        <f t="shared" si="223"/>
        <v/>
      </c>
      <c r="F4713" s="81" t="str">
        <f>IF(E4713="기사임",(COUNTIF($B$2:B4713,B4713)-COUNTIFS($B$2:B4712,B4713,$E$2:E4712,"")),"")</f>
        <v/>
      </c>
      <c r="G4713" s="46" t="str">
        <f>IF(F4713=1,COUNTIF($F$1:F4713,1),"")</f>
        <v/>
      </c>
      <c r="H4713" s="46">
        <f t="shared" si="224"/>
        <v>0</v>
      </c>
      <c r="I4713" s="46" t="b">
        <f t="shared" si="225"/>
        <v>0</v>
      </c>
      <c r="J4713" s="46" t="str">
        <f>IF(I4713=FALSE,"",B4713&amp;"@"&amp;COUNTIFS($B$2:B4713,B4713,$I$2:I4713,TRUE))</f>
        <v/>
      </c>
    </row>
    <row r="4714" spans="5:10">
      <c r="E4714" s="46" t="str">
        <f t="shared" si="223"/>
        <v/>
      </c>
      <c r="F4714" s="81" t="str">
        <f>IF(E4714="기사임",(COUNTIF($B$2:B4714,B4714)-COUNTIFS($B$2:B4713,B4714,$E$2:E4713,"")),"")</f>
        <v/>
      </c>
      <c r="G4714" s="46" t="str">
        <f>IF(F4714=1,COUNTIF($F$1:F4714,1),"")</f>
        <v/>
      </c>
      <c r="H4714" s="46">
        <f t="shared" si="224"/>
        <v>0</v>
      </c>
      <c r="I4714" s="46" t="b">
        <f t="shared" si="225"/>
        <v>0</v>
      </c>
      <c r="J4714" s="46" t="str">
        <f>IF(I4714=FALSE,"",B4714&amp;"@"&amp;COUNTIFS($B$2:B4714,B4714,$I$2:I4714,TRUE))</f>
        <v/>
      </c>
    </row>
    <row r="4715" spans="5:10">
      <c r="E4715" s="46" t="str">
        <f t="shared" si="223"/>
        <v/>
      </c>
      <c r="F4715" s="81" t="str">
        <f>IF(E4715="기사임",(COUNTIF($B$2:B4715,B4715)-COUNTIFS($B$2:B4714,B4715,$E$2:E4714,"")),"")</f>
        <v/>
      </c>
      <c r="G4715" s="46" t="str">
        <f>IF(F4715=1,COUNTIF($F$1:F4715,1),"")</f>
        <v/>
      </c>
      <c r="H4715" s="46">
        <f t="shared" si="224"/>
        <v>0</v>
      </c>
      <c r="I4715" s="46" t="b">
        <f t="shared" si="225"/>
        <v>0</v>
      </c>
      <c r="J4715" s="46" t="str">
        <f>IF(I4715=FALSE,"",B4715&amp;"@"&amp;COUNTIFS($B$2:B4715,B4715,$I$2:I4715,TRUE))</f>
        <v/>
      </c>
    </row>
    <row r="4716" spans="5:10">
      <c r="E4716" s="46" t="str">
        <f t="shared" si="223"/>
        <v/>
      </c>
      <c r="F4716" s="81" t="str">
        <f>IF(E4716="기사임",(COUNTIF($B$2:B4716,B4716)-COUNTIFS($B$2:B4715,B4716,$E$2:E4715,"")),"")</f>
        <v/>
      </c>
      <c r="G4716" s="46" t="str">
        <f>IF(F4716=1,COUNTIF($F$1:F4716,1),"")</f>
        <v/>
      </c>
      <c r="H4716" s="46">
        <f t="shared" si="224"/>
        <v>0</v>
      </c>
      <c r="I4716" s="46" t="b">
        <f t="shared" si="225"/>
        <v>0</v>
      </c>
      <c r="J4716" s="46" t="str">
        <f>IF(I4716=FALSE,"",B4716&amp;"@"&amp;COUNTIFS($B$2:B4716,B4716,$I$2:I4716,TRUE))</f>
        <v/>
      </c>
    </row>
    <row r="4717" spans="5:10">
      <c r="E4717" s="46" t="str">
        <f t="shared" si="223"/>
        <v/>
      </c>
      <c r="F4717" s="81" t="str">
        <f>IF(E4717="기사임",(COUNTIF($B$2:B4717,B4717)-COUNTIFS($B$2:B4716,B4717,$E$2:E4716,"")),"")</f>
        <v/>
      </c>
      <c r="G4717" s="46" t="str">
        <f>IF(F4717=1,COUNTIF($F$1:F4717,1),"")</f>
        <v/>
      </c>
      <c r="H4717" s="46">
        <f t="shared" si="224"/>
        <v>0</v>
      </c>
      <c r="I4717" s="46" t="b">
        <f t="shared" si="225"/>
        <v>0</v>
      </c>
      <c r="J4717" s="46" t="str">
        <f>IF(I4717=FALSE,"",B4717&amp;"@"&amp;COUNTIFS($B$2:B4717,B4717,$I$2:I4717,TRUE))</f>
        <v/>
      </c>
    </row>
    <row r="4718" spans="5:10">
      <c r="E4718" s="46" t="str">
        <f t="shared" si="223"/>
        <v/>
      </c>
      <c r="F4718" s="81" t="str">
        <f>IF(E4718="기사임",(COUNTIF($B$2:B4718,B4718)-COUNTIFS($B$2:B4717,B4718,$E$2:E4717,"")),"")</f>
        <v/>
      </c>
      <c r="G4718" s="46" t="str">
        <f>IF(F4718=1,COUNTIF($F$1:F4718,1),"")</f>
        <v/>
      </c>
      <c r="H4718" s="46">
        <f t="shared" si="224"/>
        <v>0</v>
      </c>
      <c r="I4718" s="46" t="b">
        <f t="shared" si="225"/>
        <v>0</v>
      </c>
      <c r="J4718" s="46" t="str">
        <f>IF(I4718=FALSE,"",B4718&amp;"@"&amp;COUNTIFS($B$2:B4718,B4718,$I$2:I4718,TRUE))</f>
        <v/>
      </c>
    </row>
    <row r="4719" spans="5:10">
      <c r="E4719" s="46" t="str">
        <f t="shared" si="223"/>
        <v/>
      </c>
      <c r="F4719" s="81" t="str">
        <f>IF(E4719="기사임",(COUNTIF($B$2:B4719,B4719)-COUNTIFS($B$2:B4718,B4719,$E$2:E4718,"")),"")</f>
        <v/>
      </c>
      <c r="G4719" s="46" t="str">
        <f>IF(F4719=1,COUNTIF($F$1:F4719,1),"")</f>
        <v/>
      </c>
      <c r="H4719" s="46">
        <f t="shared" si="224"/>
        <v>0</v>
      </c>
      <c r="I4719" s="46" t="b">
        <f t="shared" si="225"/>
        <v>0</v>
      </c>
      <c r="J4719" s="46" t="str">
        <f>IF(I4719=FALSE,"",B4719&amp;"@"&amp;COUNTIFS($B$2:B4719,B4719,$I$2:I4719,TRUE))</f>
        <v/>
      </c>
    </row>
    <row r="4720" spans="5:10">
      <c r="E4720" s="46" t="str">
        <f t="shared" si="223"/>
        <v/>
      </c>
      <c r="F4720" s="81" t="str">
        <f>IF(E4720="기사임",(COUNTIF($B$2:B4720,B4720)-COUNTIFS($B$2:B4719,B4720,$E$2:E4719,"")),"")</f>
        <v/>
      </c>
      <c r="G4720" s="46" t="str">
        <f>IF(F4720=1,COUNTIF($F$1:F4720,1),"")</f>
        <v/>
      </c>
      <c r="H4720" s="46">
        <f t="shared" si="224"/>
        <v>0</v>
      </c>
      <c r="I4720" s="46" t="b">
        <f t="shared" si="225"/>
        <v>0</v>
      </c>
      <c r="J4720" s="46" t="str">
        <f>IF(I4720=FALSE,"",B4720&amp;"@"&amp;COUNTIFS($B$2:B4720,B4720,$I$2:I4720,TRUE))</f>
        <v/>
      </c>
    </row>
    <row r="4721" spans="5:10">
      <c r="E4721" s="46" t="str">
        <f t="shared" si="223"/>
        <v/>
      </c>
      <c r="F4721" s="81" t="str">
        <f>IF(E4721="기사임",(COUNTIF($B$2:B4721,B4721)-COUNTIFS($B$2:B4720,B4721,$E$2:E4720,"")),"")</f>
        <v/>
      </c>
      <c r="G4721" s="46" t="str">
        <f>IF(F4721=1,COUNTIF($F$1:F4721,1),"")</f>
        <v/>
      </c>
      <c r="H4721" s="46">
        <f t="shared" si="224"/>
        <v>0</v>
      </c>
      <c r="I4721" s="46" t="b">
        <f t="shared" si="225"/>
        <v>0</v>
      </c>
      <c r="J4721" s="46" t="str">
        <f>IF(I4721=FALSE,"",B4721&amp;"@"&amp;COUNTIFS($B$2:B4721,B4721,$I$2:I4721,TRUE))</f>
        <v/>
      </c>
    </row>
    <row r="4722" spans="5:10">
      <c r="E4722" s="46" t="str">
        <f t="shared" si="223"/>
        <v/>
      </c>
      <c r="F4722" s="81" t="str">
        <f>IF(E4722="기사임",(COUNTIF($B$2:B4722,B4722)-COUNTIFS($B$2:B4721,B4722,$E$2:E4721,"")),"")</f>
        <v/>
      </c>
      <c r="G4722" s="46" t="str">
        <f>IF(F4722=1,COUNTIF($F$1:F4722,1),"")</f>
        <v/>
      </c>
      <c r="H4722" s="46">
        <f t="shared" si="224"/>
        <v>0</v>
      </c>
      <c r="I4722" s="46" t="b">
        <f t="shared" si="225"/>
        <v>0</v>
      </c>
      <c r="J4722" s="46" t="str">
        <f>IF(I4722=FALSE,"",B4722&amp;"@"&amp;COUNTIFS($B$2:B4722,B4722,$I$2:I4722,TRUE))</f>
        <v/>
      </c>
    </row>
    <row r="4723" spans="5:10">
      <c r="E4723" s="46" t="str">
        <f t="shared" si="223"/>
        <v/>
      </c>
      <c r="F4723" s="81" t="str">
        <f>IF(E4723="기사임",(COUNTIF($B$2:B4723,B4723)-COUNTIFS($B$2:B4722,B4723,$E$2:E4722,"")),"")</f>
        <v/>
      </c>
      <c r="G4723" s="46" t="str">
        <f>IF(F4723=1,COUNTIF($F$1:F4723,1),"")</f>
        <v/>
      </c>
      <c r="H4723" s="46">
        <f t="shared" si="224"/>
        <v>0</v>
      </c>
      <c r="I4723" s="46" t="b">
        <f t="shared" si="225"/>
        <v>0</v>
      </c>
      <c r="J4723" s="46" t="str">
        <f>IF(I4723=FALSE,"",B4723&amp;"@"&amp;COUNTIFS($B$2:B4723,B4723,$I$2:I4723,TRUE))</f>
        <v/>
      </c>
    </row>
    <row r="4724" spans="5:10">
      <c r="E4724" s="46" t="str">
        <f t="shared" si="223"/>
        <v/>
      </c>
      <c r="F4724" s="81" t="str">
        <f>IF(E4724="기사임",(COUNTIF($B$2:B4724,B4724)-COUNTIFS($B$2:B4723,B4724,$E$2:E4723,"")),"")</f>
        <v/>
      </c>
      <c r="G4724" s="46" t="str">
        <f>IF(F4724=1,COUNTIF($F$1:F4724,1),"")</f>
        <v/>
      </c>
      <c r="H4724" s="46">
        <f t="shared" si="224"/>
        <v>0</v>
      </c>
      <c r="I4724" s="46" t="b">
        <f t="shared" si="225"/>
        <v>0</v>
      </c>
      <c r="J4724" s="46" t="str">
        <f>IF(I4724=FALSE,"",B4724&amp;"@"&amp;COUNTIFS($B$2:B4724,B4724,$I$2:I4724,TRUE))</f>
        <v/>
      </c>
    </row>
    <row r="4725" spans="5:10">
      <c r="E4725" s="46" t="str">
        <f t="shared" si="223"/>
        <v/>
      </c>
      <c r="F4725" s="81" t="str">
        <f>IF(E4725="기사임",(COUNTIF($B$2:B4725,B4725)-COUNTIFS($B$2:B4724,B4725,$E$2:E4724,"")),"")</f>
        <v/>
      </c>
      <c r="G4725" s="46" t="str">
        <f>IF(F4725=1,COUNTIF($F$1:F4725,1),"")</f>
        <v/>
      </c>
      <c r="H4725" s="46">
        <f t="shared" si="224"/>
        <v>0</v>
      </c>
      <c r="I4725" s="46" t="b">
        <f t="shared" si="225"/>
        <v>0</v>
      </c>
      <c r="J4725" s="46" t="str">
        <f>IF(I4725=FALSE,"",B4725&amp;"@"&amp;COUNTIFS($B$2:B4725,B4725,$I$2:I4725,TRUE))</f>
        <v/>
      </c>
    </row>
    <row r="4726" spans="5:10">
      <c r="E4726" s="46" t="str">
        <f t="shared" si="223"/>
        <v/>
      </c>
      <c r="F4726" s="81" t="str">
        <f>IF(E4726="기사임",(COUNTIF($B$2:B4726,B4726)-COUNTIFS($B$2:B4725,B4726,$E$2:E4725,"")),"")</f>
        <v/>
      </c>
      <c r="G4726" s="46" t="str">
        <f>IF(F4726=1,COUNTIF($F$1:F4726,1),"")</f>
        <v/>
      </c>
      <c r="H4726" s="46">
        <f t="shared" si="224"/>
        <v>0</v>
      </c>
      <c r="I4726" s="46" t="b">
        <f t="shared" si="225"/>
        <v>0</v>
      </c>
      <c r="J4726" s="46" t="str">
        <f>IF(I4726=FALSE,"",B4726&amp;"@"&amp;COUNTIFS($B$2:B4726,B4726,$I$2:I4726,TRUE))</f>
        <v/>
      </c>
    </row>
    <row r="4727" spans="5:10">
      <c r="E4727" s="46" t="str">
        <f t="shared" si="223"/>
        <v/>
      </c>
      <c r="F4727" s="81" t="str">
        <f>IF(E4727="기사임",(COUNTIF($B$2:B4727,B4727)-COUNTIFS($B$2:B4726,B4727,$E$2:E4726,"")),"")</f>
        <v/>
      </c>
      <c r="G4727" s="46" t="str">
        <f>IF(F4727=1,COUNTIF($F$1:F4727,1),"")</f>
        <v/>
      </c>
      <c r="H4727" s="46">
        <f t="shared" si="224"/>
        <v>0</v>
      </c>
      <c r="I4727" s="46" t="b">
        <f t="shared" si="225"/>
        <v>0</v>
      </c>
      <c r="J4727" s="46" t="str">
        <f>IF(I4727=FALSE,"",B4727&amp;"@"&amp;COUNTIFS($B$2:B4727,B4727,$I$2:I4727,TRUE))</f>
        <v/>
      </c>
    </row>
    <row r="4728" spans="5:10">
      <c r="E4728" s="46" t="str">
        <f t="shared" si="223"/>
        <v/>
      </c>
      <c r="F4728" s="81" t="str">
        <f>IF(E4728="기사임",(COUNTIF($B$2:B4728,B4728)-COUNTIFS($B$2:B4727,B4728,$E$2:E4727,"")),"")</f>
        <v/>
      </c>
      <c r="G4728" s="46" t="str">
        <f>IF(F4728=1,COUNTIF($F$1:F4728,1),"")</f>
        <v/>
      </c>
      <c r="H4728" s="46">
        <f t="shared" si="224"/>
        <v>0</v>
      </c>
      <c r="I4728" s="46" t="b">
        <f t="shared" si="225"/>
        <v>0</v>
      </c>
      <c r="J4728" s="46" t="str">
        <f>IF(I4728=FALSE,"",B4728&amp;"@"&amp;COUNTIFS($B$2:B4728,B4728,$I$2:I4728,TRUE))</f>
        <v/>
      </c>
    </row>
    <row r="4729" spans="5:10">
      <c r="E4729" s="46" t="str">
        <f t="shared" si="223"/>
        <v/>
      </c>
      <c r="F4729" s="81" t="str">
        <f>IF(E4729="기사임",(COUNTIF($B$2:B4729,B4729)-COUNTIFS($B$2:B4728,B4729,$E$2:E4728,"")),"")</f>
        <v/>
      </c>
      <c r="G4729" s="46" t="str">
        <f>IF(F4729=1,COUNTIF($F$1:F4729,1),"")</f>
        <v/>
      </c>
      <c r="H4729" s="46">
        <f t="shared" si="224"/>
        <v>0</v>
      </c>
      <c r="I4729" s="46" t="b">
        <f t="shared" si="225"/>
        <v>0</v>
      </c>
      <c r="J4729" s="46" t="str">
        <f>IF(I4729=FALSE,"",B4729&amp;"@"&amp;COUNTIFS($B$2:B4729,B4729,$I$2:I4729,TRUE))</f>
        <v/>
      </c>
    </row>
    <row r="4730" spans="5:10">
      <c r="E4730" s="46" t="str">
        <f t="shared" si="223"/>
        <v/>
      </c>
      <c r="F4730" s="81" t="str">
        <f>IF(E4730="기사임",(COUNTIF($B$2:B4730,B4730)-COUNTIFS($B$2:B4729,B4730,$E$2:E4729,"")),"")</f>
        <v/>
      </c>
      <c r="G4730" s="46" t="str">
        <f>IF(F4730=1,COUNTIF($F$1:F4730,1),"")</f>
        <v/>
      </c>
      <c r="H4730" s="46">
        <f t="shared" si="224"/>
        <v>0</v>
      </c>
      <c r="I4730" s="46" t="b">
        <f t="shared" si="225"/>
        <v>0</v>
      </c>
      <c r="J4730" s="46" t="str">
        <f>IF(I4730=FALSE,"",B4730&amp;"@"&amp;COUNTIFS($B$2:B4730,B4730,$I$2:I4730,TRUE))</f>
        <v/>
      </c>
    </row>
    <row r="4731" spans="5:10">
      <c r="E4731" s="46" t="str">
        <f t="shared" si="223"/>
        <v/>
      </c>
      <c r="F4731" s="81" t="str">
        <f>IF(E4731="기사임",(COUNTIF($B$2:B4731,B4731)-COUNTIFS($B$2:B4730,B4731,$E$2:E4730,"")),"")</f>
        <v/>
      </c>
      <c r="G4731" s="46" t="str">
        <f>IF(F4731=1,COUNTIF($F$1:F4731,1),"")</f>
        <v/>
      </c>
      <c r="H4731" s="46">
        <f t="shared" si="224"/>
        <v>0</v>
      </c>
      <c r="I4731" s="46" t="b">
        <f t="shared" si="225"/>
        <v>0</v>
      </c>
      <c r="J4731" s="46" t="str">
        <f>IF(I4731=FALSE,"",B4731&amp;"@"&amp;COUNTIFS($B$2:B4731,B4731,$I$2:I4731,TRUE))</f>
        <v/>
      </c>
    </row>
    <row r="4732" spans="5:10">
      <c r="E4732" s="46" t="str">
        <f t="shared" si="223"/>
        <v/>
      </c>
      <c r="F4732" s="81" t="str">
        <f>IF(E4732="기사임",(COUNTIF($B$2:B4732,B4732)-COUNTIFS($B$2:B4731,B4732,$E$2:E4731,"")),"")</f>
        <v/>
      </c>
      <c r="G4732" s="46" t="str">
        <f>IF(F4732=1,COUNTIF($F$1:F4732,1),"")</f>
        <v/>
      </c>
      <c r="H4732" s="46">
        <f t="shared" si="224"/>
        <v>0</v>
      </c>
      <c r="I4732" s="46" t="b">
        <f t="shared" si="225"/>
        <v>0</v>
      </c>
      <c r="J4732" s="46" t="str">
        <f>IF(I4732=FALSE,"",B4732&amp;"@"&amp;COUNTIFS($B$2:B4732,B4732,$I$2:I4732,TRUE))</f>
        <v/>
      </c>
    </row>
    <row r="4733" spans="5:10">
      <c r="E4733" s="46" t="str">
        <f t="shared" si="223"/>
        <v/>
      </c>
      <c r="F4733" s="81" t="str">
        <f>IF(E4733="기사임",(COUNTIF($B$2:B4733,B4733)-COUNTIFS($B$2:B4732,B4733,$E$2:E4732,"")),"")</f>
        <v/>
      </c>
      <c r="G4733" s="46" t="str">
        <f>IF(F4733=1,COUNTIF($F$1:F4733,1),"")</f>
        <v/>
      </c>
      <c r="H4733" s="46">
        <f t="shared" si="224"/>
        <v>0</v>
      </c>
      <c r="I4733" s="46" t="b">
        <f t="shared" si="225"/>
        <v>0</v>
      </c>
      <c r="J4733" s="46" t="str">
        <f>IF(I4733=FALSE,"",B4733&amp;"@"&amp;COUNTIFS($B$2:B4733,B4733,$I$2:I4733,TRUE))</f>
        <v/>
      </c>
    </row>
    <row r="4734" spans="5:10">
      <c r="E4734" s="46" t="str">
        <f t="shared" si="223"/>
        <v/>
      </c>
      <c r="F4734" s="81" t="str">
        <f>IF(E4734="기사임",(COUNTIF($B$2:B4734,B4734)-COUNTIFS($B$2:B4733,B4734,$E$2:E4733,"")),"")</f>
        <v/>
      </c>
      <c r="G4734" s="46" t="str">
        <f>IF(F4734=1,COUNTIF($F$1:F4734,1),"")</f>
        <v/>
      </c>
      <c r="H4734" s="46">
        <f t="shared" si="224"/>
        <v>0</v>
      </c>
      <c r="I4734" s="46" t="b">
        <f t="shared" si="225"/>
        <v>0</v>
      </c>
      <c r="J4734" s="46" t="str">
        <f>IF(I4734=FALSE,"",B4734&amp;"@"&amp;COUNTIFS($B$2:B4734,B4734,$I$2:I4734,TRUE))</f>
        <v/>
      </c>
    </row>
    <row r="4735" spans="5:10">
      <c r="E4735" s="46" t="str">
        <f t="shared" si="223"/>
        <v/>
      </c>
      <c r="F4735" s="81" t="str">
        <f>IF(E4735="기사임",(COUNTIF($B$2:B4735,B4735)-COUNTIFS($B$2:B4734,B4735,$E$2:E4734,"")),"")</f>
        <v/>
      </c>
      <c r="G4735" s="46" t="str">
        <f>IF(F4735=1,COUNTIF($F$1:F4735,1),"")</f>
        <v/>
      </c>
      <c r="H4735" s="46">
        <f t="shared" si="224"/>
        <v>0</v>
      </c>
      <c r="I4735" s="46" t="b">
        <f t="shared" si="225"/>
        <v>0</v>
      </c>
      <c r="J4735" s="46" t="str">
        <f>IF(I4735=FALSE,"",B4735&amp;"@"&amp;COUNTIFS($B$2:B4735,B4735,$I$2:I4735,TRUE))</f>
        <v/>
      </c>
    </row>
    <row r="4736" spans="5:10">
      <c r="E4736" s="46" t="str">
        <f t="shared" si="223"/>
        <v/>
      </c>
      <c r="F4736" s="81" t="str">
        <f>IF(E4736="기사임",(COUNTIF($B$2:B4736,B4736)-COUNTIFS($B$2:B4735,B4736,$E$2:E4735,"")),"")</f>
        <v/>
      </c>
      <c r="G4736" s="46" t="str">
        <f>IF(F4736=1,COUNTIF($F$1:F4736,1),"")</f>
        <v/>
      </c>
      <c r="H4736" s="46">
        <f t="shared" si="224"/>
        <v>0</v>
      </c>
      <c r="I4736" s="46" t="b">
        <f t="shared" si="225"/>
        <v>0</v>
      </c>
      <c r="J4736" s="46" t="str">
        <f>IF(I4736=FALSE,"",B4736&amp;"@"&amp;COUNTIFS($B$2:B4736,B4736,$I$2:I4736,TRUE))</f>
        <v/>
      </c>
    </row>
    <row r="4737" spans="5:10">
      <c r="E4737" s="46" t="str">
        <f t="shared" si="223"/>
        <v/>
      </c>
      <c r="F4737" s="81" t="str">
        <f>IF(E4737="기사임",(COUNTIF($B$2:B4737,B4737)-COUNTIFS($B$2:B4736,B4737,$E$2:E4736,"")),"")</f>
        <v/>
      </c>
      <c r="G4737" s="46" t="str">
        <f>IF(F4737=1,COUNTIF($F$1:F4737,1),"")</f>
        <v/>
      </c>
      <c r="H4737" s="46">
        <f t="shared" si="224"/>
        <v>0</v>
      </c>
      <c r="I4737" s="46" t="b">
        <f t="shared" si="225"/>
        <v>0</v>
      </c>
      <c r="J4737" s="46" t="str">
        <f>IF(I4737=FALSE,"",B4737&amp;"@"&amp;COUNTIFS($B$2:B4737,B4737,$I$2:I4737,TRUE))</f>
        <v/>
      </c>
    </row>
    <row r="4738" spans="5:10">
      <c r="E4738" s="46" t="str">
        <f t="shared" ref="E4738:E4801" si="226">IF(AND(LEFT(A4738,17)="/global/archives/",ISNUMBER(_xlfn.NUMBERVALUE(MID(A4738,18,1))),ISERROR(FIND("ckattempt",A4738)),ISERROR(FIND("preview",A4738))),"기사임","")</f>
        <v/>
      </c>
      <c r="F4738" s="81" t="str">
        <f>IF(E4738="기사임",(COUNTIF($B$2:B4738,B4738)-COUNTIFS($B$2:B4737,B4738,$E$2:E4737,"")),"")</f>
        <v/>
      </c>
      <c r="G4738" s="46" t="str">
        <f>IF(F4738=1,COUNTIF($F$1:F4738,1),"")</f>
        <v/>
      </c>
      <c r="H4738" s="46">
        <f t="shared" ref="H4738:H4801" si="227">COUNTIF($L$2:$L$4,B4738)</f>
        <v>0</v>
      </c>
      <c r="I4738" s="46" t="b">
        <f t="shared" si="225"/>
        <v>0</v>
      </c>
      <c r="J4738" s="46" t="str">
        <f>IF(I4738=FALSE,"",B4738&amp;"@"&amp;COUNTIFS($B$2:B4738,B4738,$I$2:I4738,TRUE))</f>
        <v/>
      </c>
    </row>
    <row r="4739" spans="5:10">
      <c r="E4739" s="46" t="str">
        <f t="shared" si="226"/>
        <v/>
      </c>
      <c r="F4739" s="81" t="str">
        <f>IF(E4739="기사임",(COUNTIF($B$2:B4739,B4739)-COUNTIFS($B$2:B4738,B4739,$E$2:E4738,"")),"")</f>
        <v/>
      </c>
      <c r="G4739" s="46" t="str">
        <f>IF(F4739=1,COUNTIF($F$1:F4739,1),"")</f>
        <v/>
      </c>
      <c r="H4739" s="46">
        <f t="shared" si="227"/>
        <v>0</v>
      </c>
      <c r="I4739" s="46" t="b">
        <f t="shared" si="225"/>
        <v>0</v>
      </c>
      <c r="J4739" s="46" t="str">
        <f>IF(I4739=FALSE,"",B4739&amp;"@"&amp;COUNTIFS($B$2:B4739,B4739,$I$2:I4739,TRUE))</f>
        <v/>
      </c>
    </row>
    <row r="4740" spans="5:10">
      <c r="E4740" s="46" t="str">
        <f t="shared" si="226"/>
        <v/>
      </c>
      <c r="F4740" s="81" t="str">
        <f>IF(E4740="기사임",(COUNTIF($B$2:B4740,B4740)-COUNTIFS($B$2:B4739,B4740,$E$2:E4739,"")),"")</f>
        <v/>
      </c>
      <c r="G4740" s="46" t="str">
        <f>IF(F4740=1,COUNTIF($F$1:F4740,1),"")</f>
        <v/>
      </c>
      <c r="H4740" s="46">
        <f t="shared" si="227"/>
        <v>0</v>
      </c>
      <c r="I4740" s="46" t="b">
        <f t="shared" si="225"/>
        <v>0</v>
      </c>
      <c r="J4740" s="46" t="str">
        <f>IF(I4740=FALSE,"",B4740&amp;"@"&amp;COUNTIFS($B$2:B4740,B4740,$I$2:I4740,TRUE))</f>
        <v/>
      </c>
    </row>
    <row r="4741" spans="5:10">
      <c r="E4741" s="46" t="str">
        <f t="shared" si="226"/>
        <v/>
      </c>
      <c r="F4741" s="81" t="str">
        <f>IF(E4741="기사임",(COUNTIF($B$2:B4741,B4741)-COUNTIFS($B$2:B4740,B4741,$E$2:E4740,"")),"")</f>
        <v/>
      </c>
      <c r="G4741" s="46" t="str">
        <f>IF(F4741=1,COUNTIF($F$1:F4741,1),"")</f>
        <v/>
      </c>
      <c r="H4741" s="46">
        <f t="shared" si="227"/>
        <v>0</v>
      </c>
      <c r="I4741" s="46" t="b">
        <f t="shared" si="225"/>
        <v>0</v>
      </c>
      <c r="J4741" s="46" t="str">
        <f>IF(I4741=FALSE,"",B4741&amp;"@"&amp;COUNTIFS($B$2:B4741,B4741,$I$2:I4741,TRUE))</f>
        <v/>
      </c>
    </row>
    <row r="4742" spans="5:10">
      <c r="E4742" s="46" t="str">
        <f t="shared" si="226"/>
        <v/>
      </c>
      <c r="F4742" s="81" t="str">
        <f>IF(E4742="기사임",(COUNTIF($B$2:B4742,B4742)-COUNTIFS($B$2:B4741,B4742,$E$2:E4741,"")),"")</f>
        <v/>
      </c>
      <c r="G4742" s="46" t="str">
        <f>IF(F4742=1,COUNTIF($F$1:F4742,1),"")</f>
        <v/>
      </c>
      <c r="H4742" s="46">
        <f t="shared" si="227"/>
        <v>0</v>
      </c>
      <c r="I4742" s="46" t="b">
        <f t="shared" si="225"/>
        <v>0</v>
      </c>
      <c r="J4742" s="46" t="str">
        <f>IF(I4742=FALSE,"",B4742&amp;"@"&amp;COUNTIFS($B$2:B4742,B4742,$I$2:I4742,TRUE))</f>
        <v/>
      </c>
    </row>
    <row r="4743" spans="5:10">
      <c r="E4743" s="46" t="str">
        <f t="shared" si="226"/>
        <v/>
      </c>
      <c r="F4743" s="81" t="str">
        <f>IF(E4743="기사임",(COUNTIF($B$2:B4743,B4743)-COUNTIFS($B$2:B4742,B4743,$E$2:E4742,"")),"")</f>
        <v/>
      </c>
      <c r="G4743" s="46" t="str">
        <f>IF(F4743=1,COUNTIF($F$1:F4743,1),"")</f>
        <v/>
      </c>
      <c r="H4743" s="46">
        <f t="shared" si="227"/>
        <v>0</v>
      </c>
      <c r="I4743" s="46" t="b">
        <f t="shared" ref="I4743:I4806" si="228">AND(H4743=1,F4743&gt;=1,F4743&lt;&gt;"")</f>
        <v>0</v>
      </c>
      <c r="J4743" s="46" t="str">
        <f>IF(I4743=FALSE,"",B4743&amp;"@"&amp;COUNTIFS($B$2:B4743,B4743,$I$2:I4743,TRUE))</f>
        <v/>
      </c>
    </row>
    <row r="4744" spans="5:10">
      <c r="E4744" s="46" t="str">
        <f t="shared" si="226"/>
        <v/>
      </c>
      <c r="F4744" s="81" t="str">
        <f>IF(E4744="기사임",(COUNTIF($B$2:B4744,B4744)-COUNTIFS($B$2:B4743,B4744,$E$2:E4743,"")),"")</f>
        <v/>
      </c>
      <c r="G4744" s="46" t="str">
        <f>IF(F4744=1,COUNTIF($F$1:F4744,1),"")</f>
        <v/>
      </c>
      <c r="H4744" s="46">
        <f t="shared" si="227"/>
        <v>0</v>
      </c>
      <c r="I4744" s="46" t="b">
        <f t="shared" si="228"/>
        <v>0</v>
      </c>
      <c r="J4744" s="46" t="str">
        <f>IF(I4744=FALSE,"",B4744&amp;"@"&amp;COUNTIFS($B$2:B4744,B4744,$I$2:I4744,TRUE))</f>
        <v/>
      </c>
    </row>
    <row r="4745" spans="5:10">
      <c r="E4745" s="46" t="str">
        <f t="shared" si="226"/>
        <v/>
      </c>
      <c r="F4745" s="81" t="str">
        <f>IF(E4745="기사임",(COUNTIF($B$2:B4745,B4745)-COUNTIFS($B$2:B4744,B4745,$E$2:E4744,"")),"")</f>
        <v/>
      </c>
      <c r="G4745" s="46" t="str">
        <f>IF(F4745=1,COUNTIF($F$1:F4745,1),"")</f>
        <v/>
      </c>
      <c r="H4745" s="46">
        <f t="shared" si="227"/>
        <v>0</v>
      </c>
      <c r="I4745" s="46" t="b">
        <f t="shared" si="228"/>
        <v>0</v>
      </c>
      <c r="J4745" s="46" t="str">
        <f>IF(I4745=FALSE,"",B4745&amp;"@"&amp;COUNTIFS($B$2:B4745,B4745,$I$2:I4745,TRUE))</f>
        <v/>
      </c>
    </row>
    <row r="4746" spans="5:10">
      <c r="E4746" s="46" t="str">
        <f t="shared" si="226"/>
        <v/>
      </c>
      <c r="F4746" s="81" t="str">
        <f>IF(E4746="기사임",(COUNTIF($B$2:B4746,B4746)-COUNTIFS($B$2:B4745,B4746,$E$2:E4745,"")),"")</f>
        <v/>
      </c>
      <c r="G4746" s="46" t="str">
        <f>IF(F4746=1,COUNTIF($F$1:F4746,1),"")</f>
        <v/>
      </c>
      <c r="H4746" s="46">
        <f t="shared" si="227"/>
        <v>0</v>
      </c>
      <c r="I4746" s="46" t="b">
        <f t="shared" si="228"/>
        <v>0</v>
      </c>
      <c r="J4746" s="46" t="str">
        <f>IF(I4746=FALSE,"",B4746&amp;"@"&amp;COUNTIFS($B$2:B4746,B4746,$I$2:I4746,TRUE))</f>
        <v/>
      </c>
    </row>
    <row r="4747" spans="5:10">
      <c r="E4747" s="46" t="str">
        <f t="shared" si="226"/>
        <v/>
      </c>
      <c r="F4747" s="81" t="str">
        <f>IF(E4747="기사임",(COUNTIF($B$2:B4747,B4747)-COUNTIFS($B$2:B4746,B4747,$E$2:E4746,"")),"")</f>
        <v/>
      </c>
      <c r="G4747" s="46" t="str">
        <f>IF(F4747=1,COUNTIF($F$1:F4747,1),"")</f>
        <v/>
      </c>
      <c r="H4747" s="46">
        <f t="shared" si="227"/>
        <v>0</v>
      </c>
      <c r="I4747" s="46" t="b">
        <f t="shared" si="228"/>
        <v>0</v>
      </c>
      <c r="J4747" s="46" t="str">
        <f>IF(I4747=FALSE,"",B4747&amp;"@"&amp;COUNTIFS($B$2:B4747,B4747,$I$2:I4747,TRUE))</f>
        <v/>
      </c>
    </row>
    <row r="4748" spans="5:10">
      <c r="E4748" s="46" t="str">
        <f t="shared" si="226"/>
        <v/>
      </c>
      <c r="F4748" s="81" t="str">
        <f>IF(E4748="기사임",(COUNTIF($B$2:B4748,B4748)-COUNTIFS($B$2:B4747,B4748,$E$2:E4747,"")),"")</f>
        <v/>
      </c>
      <c r="G4748" s="46" t="str">
        <f>IF(F4748=1,COUNTIF($F$1:F4748,1),"")</f>
        <v/>
      </c>
      <c r="H4748" s="46">
        <f t="shared" si="227"/>
        <v>0</v>
      </c>
      <c r="I4748" s="46" t="b">
        <f t="shared" si="228"/>
        <v>0</v>
      </c>
      <c r="J4748" s="46" t="str">
        <f>IF(I4748=FALSE,"",B4748&amp;"@"&amp;COUNTIFS($B$2:B4748,B4748,$I$2:I4748,TRUE))</f>
        <v/>
      </c>
    </row>
    <row r="4749" spans="5:10">
      <c r="E4749" s="46" t="str">
        <f t="shared" si="226"/>
        <v/>
      </c>
      <c r="F4749" s="81" t="str">
        <f>IF(E4749="기사임",(COUNTIF($B$2:B4749,B4749)-COUNTIFS($B$2:B4748,B4749,$E$2:E4748,"")),"")</f>
        <v/>
      </c>
      <c r="G4749" s="46" t="str">
        <f>IF(F4749=1,COUNTIF($F$1:F4749,1),"")</f>
        <v/>
      </c>
      <c r="H4749" s="46">
        <f t="shared" si="227"/>
        <v>0</v>
      </c>
      <c r="I4749" s="46" t="b">
        <f t="shared" si="228"/>
        <v>0</v>
      </c>
      <c r="J4749" s="46" t="str">
        <f>IF(I4749=FALSE,"",B4749&amp;"@"&amp;COUNTIFS($B$2:B4749,B4749,$I$2:I4749,TRUE))</f>
        <v/>
      </c>
    </row>
    <row r="4750" spans="5:10">
      <c r="E4750" s="46" t="str">
        <f t="shared" si="226"/>
        <v/>
      </c>
      <c r="F4750" s="81" t="str">
        <f>IF(E4750="기사임",(COUNTIF($B$2:B4750,B4750)-COUNTIFS($B$2:B4749,B4750,$E$2:E4749,"")),"")</f>
        <v/>
      </c>
      <c r="G4750" s="46" t="str">
        <f>IF(F4750=1,COUNTIF($F$1:F4750,1),"")</f>
        <v/>
      </c>
      <c r="H4750" s="46">
        <f t="shared" si="227"/>
        <v>0</v>
      </c>
      <c r="I4750" s="46" t="b">
        <f t="shared" si="228"/>
        <v>0</v>
      </c>
      <c r="J4750" s="46" t="str">
        <f>IF(I4750=FALSE,"",B4750&amp;"@"&amp;COUNTIFS($B$2:B4750,B4750,$I$2:I4750,TRUE))</f>
        <v/>
      </c>
    </row>
    <row r="4751" spans="5:10">
      <c r="E4751" s="46" t="str">
        <f t="shared" si="226"/>
        <v/>
      </c>
      <c r="F4751" s="81" t="str">
        <f>IF(E4751="기사임",(COUNTIF($B$2:B4751,B4751)-COUNTIFS($B$2:B4750,B4751,$E$2:E4750,"")),"")</f>
        <v/>
      </c>
      <c r="G4751" s="46" t="str">
        <f>IF(F4751=1,COUNTIF($F$1:F4751,1),"")</f>
        <v/>
      </c>
      <c r="H4751" s="46">
        <f t="shared" si="227"/>
        <v>0</v>
      </c>
      <c r="I4751" s="46" t="b">
        <f t="shared" si="228"/>
        <v>0</v>
      </c>
      <c r="J4751" s="46" t="str">
        <f>IF(I4751=FALSE,"",B4751&amp;"@"&amp;COUNTIFS($B$2:B4751,B4751,$I$2:I4751,TRUE))</f>
        <v/>
      </c>
    </row>
    <row r="4752" spans="5:10">
      <c r="E4752" s="46" t="str">
        <f t="shared" si="226"/>
        <v/>
      </c>
      <c r="F4752" s="81" t="str">
        <f>IF(E4752="기사임",(COUNTIF($B$2:B4752,B4752)-COUNTIFS($B$2:B4751,B4752,$E$2:E4751,"")),"")</f>
        <v/>
      </c>
      <c r="G4752" s="46" t="str">
        <f>IF(F4752=1,COUNTIF($F$1:F4752,1),"")</f>
        <v/>
      </c>
      <c r="H4752" s="46">
        <f t="shared" si="227"/>
        <v>0</v>
      </c>
      <c r="I4752" s="46" t="b">
        <f t="shared" si="228"/>
        <v>0</v>
      </c>
      <c r="J4752" s="46" t="str">
        <f>IF(I4752=FALSE,"",B4752&amp;"@"&amp;COUNTIFS($B$2:B4752,B4752,$I$2:I4752,TRUE))</f>
        <v/>
      </c>
    </row>
    <row r="4753" spans="5:10">
      <c r="E4753" s="46" t="str">
        <f t="shared" si="226"/>
        <v/>
      </c>
      <c r="F4753" s="81" t="str">
        <f>IF(E4753="기사임",(COUNTIF($B$2:B4753,B4753)-COUNTIFS($B$2:B4752,B4753,$E$2:E4752,"")),"")</f>
        <v/>
      </c>
      <c r="G4753" s="46" t="str">
        <f>IF(F4753=1,COUNTIF($F$1:F4753,1),"")</f>
        <v/>
      </c>
      <c r="H4753" s="46">
        <f t="shared" si="227"/>
        <v>0</v>
      </c>
      <c r="I4753" s="46" t="b">
        <f t="shared" si="228"/>
        <v>0</v>
      </c>
      <c r="J4753" s="46" t="str">
        <f>IF(I4753=FALSE,"",B4753&amp;"@"&amp;COUNTIFS($B$2:B4753,B4753,$I$2:I4753,TRUE))</f>
        <v/>
      </c>
    </row>
    <row r="4754" spans="5:10">
      <c r="E4754" s="46" t="str">
        <f t="shared" si="226"/>
        <v/>
      </c>
      <c r="F4754" s="81" t="str">
        <f>IF(E4754="기사임",(COUNTIF($B$2:B4754,B4754)-COUNTIFS($B$2:B4753,B4754,$E$2:E4753,"")),"")</f>
        <v/>
      </c>
      <c r="G4754" s="46" t="str">
        <f>IF(F4754=1,COUNTIF($F$1:F4754,1),"")</f>
        <v/>
      </c>
      <c r="H4754" s="46">
        <f t="shared" si="227"/>
        <v>0</v>
      </c>
      <c r="I4754" s="46" t="b">
        <f t="shared" si="228"/>
        <v>0</v>
      </c>
      <c r="J4754" s="46" t="str">
        <f>IF(I4754=FALSE,"",B4754&amp;"@"&amp;COUNTIFS($B$2:B4754,B4754,$I$2:I4754,TRUE))</f>
        <v/>
      </c>
    </row>
    <row r="4755" spans="5:10">
      <c r="E4755" s="46" t="str">
        <f t="shared" si="226"/>
        <v/>
      </c>
      <c r="F4755" s="81" t="str">
        <f>IF(E4755="기사임",(COUNTIF($B$2:B4755,B4755)-COUNTIFS($B$2:B4754,B4755,$E$2:E4754,"")),"")</f>
        <v/>
      </c>
      <c r="G4755" s="46" t="str">
        <f>IF(F4755=1,COUNTIF($F$1:F4755,1),"")</f>
        <v/>
      </c>
      <c r="H4755" s="46">
        <f t="shared" si="227"/>
        <v>0</v>
      </c>
      <c r="I4755" s="46" t="b">
        <f t="shared" si="228"/>
        <v>0</v>
      </c>
      <c r="J4755" s="46" t="str">
        <f>IF(I4755=FALSE,"",B4755&amp;"@"&amp;COUNTIFS($B$2:B4755,B4755,$I$2:I4755,TRUE))</f>
        <v/>
      </c>
    </row>
    <row r="4756" spans="5:10">
      <c r="E4756" s="46" t="str">
        <f t="shared" si="226"/>
        <v/>
      </c>
      <c r="F4756" s="81" t="str">
        <f>IF(E4756="기사임",(COUNTIF($B$2:B4756,B4756)-COUNTIFS($B$2:B4755,B4756,$E$2:E4755,"")),"")</f>
        <v/>
      </c>
      <c r="G4756" s="46" t="str">
        <f>IF(F4756=1,COUNTIF($F$1:F4756,1),"")</f>
        <v/>
      </c>
      <c r="H4756" s="46">
        <f t="shared" si="227"/>
        <v>0</v>
      </c>
      <c r="I4756" s="46" t="b">
        <f t="shared" si="228"/>
        <v>0</v>
      </c>
      <c r="J4756" s="46" t="str">
        <f>IF(I4756=FALSE,"",B4756&amp;"@"&amp;COUNTIFS($B$2:B4756,B4756,$I$2:I4756,TRUE))</f>
        <v/>
      </c>
    </row>
    <row r="4757" spans="5:10">
      <c r="E4757" s="46" t="str">
        <f t="shared" si="226"/>
        <v/>
      </c>
      <c r="F4757" s="81" t="str">
        <f>IF(E4757="기사임",(COUNTIF($B$2:B4757,B4757)-COUNTIFS($B$2:B4756,B4757,$E$2:E4756,"")),"")</f>
        <v/>
      </c>
      <c r="G4757" s="46" t="str">
        <f>IF(F4757=1,COUNTIF($F$1:F4757,1),"")</f>
        <v/>
      </c>
      <c r="H4757" s="46">
        <f t="shared" si="227"/>
        <v>0</v>
      </c>
      <c r="I4757" s="46" t="b">
        <f t="shared" si="228"/>
        <v>0</v>
      </c>
      <c r="J4757" s="46" t="str">
        <f>IF(I4757=FALSE,"",B4757&amp;"@"&amp;COUNTIFS($B$2:B4757,B4757,$I$2:I4757,TRUE))</f>
        <v/>
      </c>
    </row>
    <row r="4758" spans="5:10">
      <c r="E4758" s="46" t="str">
        <f t="shared" si="226"/>
        <v/>
      </c>
      <c r="F4758" s="81" t="str">
        <f>IF(E4758="기사임",(COUNTIF($B$2:B4758,B4758)-COUNTIFS($B$2:B4757,B4758,$E$2:E4757,"")),"")</f>
        <v/>
      </c>
      <c r="G4758" s="46" t="str">
        <f>IF(F4758=1,COUNTIF($F$1:F4758,1),"")</f>
        <v/>
      </c>
      <c r="H4758" s="46">
        <f t="shared" si="227"/>
        <v>0</v>
      </c>
      <c r="I4758" s="46" t="b">
        <f t="shared" si="228"/>
        <v>0</v>
      </c>
      <c r="J4758" s="46" t="str">
        <f>IF(I4758=FALSE,"",B4758&amp;"@"&amp;COUNTIFS($B$2:B4758,B4758,$I$2:I4758,TRUE))</f>
        <v/>
      </c>
    </row>
    <row r="4759" spans="5:10">
      <c r="E4759" s="46" t="str">
        <f t="shared" si="226"/>
        <v/>
      </c>
      <c r="F4759" s="81" t="str">
        <f>IF(E4759="기사임",(COUNTIF($B$2:B4759,B4759)-COUNTIFS($B$2:B4758,B4759,$E$2:E4758,"")),"")</f>
        <v/>
      </c>
      <c r="G4759" s="46" t="str">
        <f>IF(F4759=1,COUNTIF($F$1:F4759,1),"")</f>
        <v/>
      </c>
      <c r="H4759" s="46">
        <f t="shared" si="227"/>
        <v>0</v>
      </c>
      <c r="I4759" s="46" t="b">
        <f t="shared" si="228"/>
        <v>0</v>
      </c>
      <c r="J4759" s="46" t="str">
        <f>IF(I4759=FALSE,"",B4759&amp;"@"&amp;COUNTIFS($B$2:B4759,B4759,$I$2:I4759,TRUE))</f>
        <v/>
      </c>
    </row>
    <row r="4760" spans="5:10">
      <c r="E4760" s="46" t="str">
        <f t="shared" si="226"/>
        <v/>
      </c>
      <c r="F4760" s="81" t="str">
        <f>IF(E4760="기사임",(COUNTIF($B$2:B4760,B4760)-COUNTIFS($B$2:B4759,B4760,$E$2:E4759,"")),"")</f>
        <v/>
      </c>
      <c r="G4760" s="46" t="str">
        <f>IF(F4760=1,COUNTIF($F$1:F4760,1),"")</f>
        <v/>
      </c>
      <c r="H4760" s="46">
        <f t="shared" si="227"/>
        <v>0</v>
      </c>
      <c r="I4760" s="46" t="b">
        <f t="shared" si="228"/>
        <v>0</v>
      </c>
      <c r="J4760" s="46" t="str">
        <f>IF(I4760=FALSE,"",B4760&amp;"@"&amp;COUNTIFS($B$2:B4760,B4760,$I$2:I4760,TRUE))</f>
        <v/>
      </c>
    </row>
    <row r="4761" spans="5:10">
      <c r="E4761" s="46" t="str">
        <f t="shared" si="226"/>
        <v/>
      </c>
      <c r="F4761" s="81" t="str">
        <f>IF(E4761="기사임",(COUNTIF($B$2:B4761,B4761)-COUNTIFS($B$2:B4760,B4761,$E$2:E4760,"")),"")</f>
        <v/>
      </c>
      <c r="G4761" s="46" t="str">
        <f>IF(F4761=1,COUNTIF($F$1:F4761,1),"")</f>
        <v/>
      </c>
      <c r="H4761" s="46">
        <f t="shared" si="227"/>
        <v>0</v>
      </c>
      <c r="I4761" s="46" t="b">
        <f t="shared" si="228"/>
        <v>0</v>
      </c>
      <c r="J4761" s="46" t="str">
        <f>IF(I4761=FALSE,"",B4761&amp;"@"&amp;COUNTIFS($B$2:B4761,B4761,$I$2:I4761,TRUE))</f>
        <v/>
      </c>
    </row>
    <row r="4762" spans="5:10">
      <c r="E4762" s="46" t="str">
        <f t="shared" si="226"/>
        <v/>
      </c>
      <c r="F4762" s="81" t="str">
        <f>IF(E4762="기사임",(COUNTIF($B$2:B4762,B4762)-COUNTIFS($B$2:B4761,B4762,$E$2:E4761,"")),"")</f>
        <v/>
      </c>
      <c r="G4762" s="46" t="str">
        <f>IF(F4762=1,COUNTIF($F$1:F4762,1),"")</f>
        <v/>
      </c>
      <c r="H4762" s="46">
        <f t="shared" si="227"/>
        <v>0</v>
      </c>
      <c r="I4762" s="46" t="b">
        <f t="shared" si="228"/>
        <v>0</v>
      </c>
      <c r="J4762" s="46" t="str">
        <f>IF(I4762=FALSE,"",B4762&amp;"@"&amp;COUNTIFS($B$2:B4762,B4762,$I$2:I4762,TRUE))</f>
        <v/>
      </c>
    </row>
    <row r="4763" spans="5:10">
      <c r="E4763" s="46" t="str">
        <f t="shared" si="226"/>
        <v/>
      </c>
      <c r="F4763" s="81" t="str">
        <f>IF(E4763="기사임",(COUNTIF($B$2:B4763,B4763)-COUNTIFS($B$2:B4762,B4763,$E$2:E4762,"")),"")</f>
        <v/>
      </c>
      <c r="G4763" s="46" t="str">
        <f>IF(F4763=1,COUNTIF($F$1:F4763,1),"")</f>
        <v/>
      </c>
      <c r="H4763" s="46">
        <f t="shared" si="227"/>
        <v>0</v>
      </c>
      <c r="I4763" s="46" t="b">
        <f t="shared" si="228"/>
        <v>0</v>
      </c>
      <c r="J4763" s="46" t="str">
        <f>IF(I4763=FALSE,"",B4763&amp;"@"&amp;COUNTIFS($B$2:B4763,B4763,$I$2:I4763,TRUE))</f>
        <v/>
      </c>
    </row>
    <row r="4764" spans="5:10">
      <c r="E4764" s="46" t="str">
        <f t="shared" si="226"/>
        <v/>
      </c>
      <c r="F4764" s="81" t="str">
        <f>IF(E4764="기사임",(COUNTIF($B$2:B4764,B4764)-COUNTIFS($B$2:B4763,B4764,$E$2:E4763,"")),"")</f>
        <v/>
      </c>
      <c r="G4764" s="46" t="str">
        <f>IF(F4764=1,COUNTIF($F$1:F4764,1),"")</f>
        <v/>
      </c>
      <c r="H4764" s="46">
        <f t="shared" si="227"/>
        <v>0</v>
      </c>
      <c r="I4764" s="46" t="b">
        <f t="shared" si="228"/>
        <v>0</v>
      </c>
      <c r="J4764" s="46" t="str">
        <f>IF(I4764=FALSE,"",B4764&amp;"@"&amp;COUNTIFS($B$2:B4764,B4764,$I$2:I4764,TRUE))</f>
        <v/>
      </c>
    </row>
    <row r="4765" spans="5:10">
      <c r="E4765" s="46" t="str">
        <f t="shared" si="226"/>
        <v/>
      </c>
      <c r="F4765" s="81" t="str">
        <f>IF(E4765="기사임",(COUNTIF($B$2:B4765,B4765)-COUNTIFS($B$2:B4764,B4765,$E$2:E4764,"")),"")</f>
        <v/>
      </c>
      <c r="G4765" s="46" t="str">
        <f>IF(F4765=1,COUNTIF($F$1:F4765,1),"")</f>
        <v/>
      </c>
      <c r="H4765" s="46">
        <f t="shared" si="227"/>
        <v>0</v>
      </c>
      <c r="I4765" s="46" t="b">
        <f t="shared" si="228"/>
        <v>0</v>
      </c>
      <c r="J4765" s="46" t="str">
        <f>IF(I4765=FALSE,"",B4765&amp;"@"&amp;COUNTIFS($B$2:B4765,B4765,$I$2:I4765,TRUE))</f>
        <v/>
      </c>
    </row>
    <row r="4766" spans="5:10">
      <c r="E4766" s="46" t="str">
        <f t="shared" si="226"/>
        <v/>
      </c>
      <c r="F4766" s="81" t="str">
        <f>IF(E4766="기사임",(COUNTIF($B$2:B4766,B4766)-COUNTIFS($B$2:B4765,B4766,$E$2:E4765,"")),"")</f>
        <v/>
      </c>
      <c r="G4766" s="46" t="str">
        <f>IF(F4766=1,COUNTIF($F$1:F4766,1),"")</f>
        <v/>
      </c>
      <c r="H4766" s="46">
        <f t="shared" si="227"/>
        <v>0</v>
      </c>
      <c r="I4766" s="46" t="b">
        <f t="shared" si="228"/>
        <v>0</v>
      </c>
      <c r="J4766" s="46" t="str">
        <f>IF(I4766=FALSE,"",B4766&amp;"@"&amp;COUNTIFS($B$2:B4766,B4766,$I$2:I4766,TRUE))</f>
        <v/>
      </c>
    </row>
    <row r="4767" spans="5:10">
      <c r="E4767" s="46" t="str">
        <f t="shared" si="226"/>
        <v/>
      </c>
      <c r="F4767" s="81" t="str">
        <f>IF(E4767="기사임",(COUNTIF($B$2:B4767,B4767)-COUNTIFS($B$2:B4766,B4767,$E$2:E4766,"")),"")</f>
        <v/>
      </c>
      <c r="G4767" s="46" t="str">
        <f>IF(F4767=1,COUNTIF($F$1:F4767,1),"")</f>
        <v/>
      </c>
      <c r="H4767" s="46">
        <f t="shared" si="227"/>
        <v>0</v>
      </c>
      <c r="I4767" s="46" t="b">
        <f t="shared" si="228"/>
        <v>0</v>
      </c>
      <c r="J4767" s="46" t="str">
        <f>IF(I4767=FALSE,"",B4767&amp;"@"&amp;COUNTIFS($B$2:B4767,B4767,$I$2:I4767,TRUE))</f>
        <v/>
      </c>
    </row>
    <row r="4768" spans="5:10">
      <c r="E4768" s="46" t="str">
        <f t="shared" si="226"/>
        <v/>
      </c>
      <c r="F4768" s="81" t="str">
        <f>IF(E4768="기사임",(COUNTIF($B$2:B4768,B4768)-COUNTIFS($B$2:B4767,B4768,$E$2:E4767,"")),"")</f>
        <v/>
      </c>
      <c r="G4768" s="46" t="str">
        <f>IF(F4768=1,COUNTIF($F$1:F4768,1),"")</f>
        <v/>
      </c>
      <c r="H4768" s="46">
        <f t="shared" si="227"/>
        <v>0</v>
      </c>
      <c r="I4768" s="46" t="b">
        <f t="shared" si="228"/>
        <v>0</v>
      </c>
      <c r="J4768" s="46" t="str">
        <f>IF(I4768=FALSE,"",B4768&amp;"@"&amp;COUNTIFS($B$2:B4768,B4768,$I$2:I4768,TRUE))</f>
        <v/>
      </c>
    </row>
    <row r="4769" spans="5:10">
      <c r="E4769" s="46" t="str">
        <f t="shared" si="226"/>
        <v/>
      </c>
      <c r="F4769" s="81" t="str">
        <f>IF(E4769="기사임",(COUNTIF($B$2:B4769,B4769)-COUNTIFS($B$2:B4768,B4769,$E$2:E4768,"")),"")</f>
        <v/>
      </c>
      <c r="G4769" s="46" t="str">
        <f>IF(F4769=1,COUNTIF($F$1:F4769,1),"")</f>
        <v/>
      </c>
      <c r="H4769" s="46">
        <f t="shared" si="227"/>
        <v>0</v>
      </c>
      <c r="I4769" s="46" t="b">
        <f t="shared" si="228"/>
        <v>0</v>
      </c>
      <c r="J4769" s="46" t="str">
        <f>IF(I4769=FALSE,"",B4769&amp;"@"&amp;COUNTIFS($B$2:B4769,B4769,$I$2:I4769,TRUE))</f>
        <v/>
      </c>
    </row>
    <row r="4770" spans="5:10">
      <c r="E4770" s="46" t="str">
        <f t="shared" si="226"/>
        <v/>
      </c>
      <c r="F4770" s="81" t="str">
        <f>IF(E4770="기사임",(COUNTIF($B$2:B4770,B4770)-COUNTIFS($B$2:B4769,B4770,$E$2:E4769,"")),"")</f>
        <v/>
      </c>
      <c r="G4770" s="46" t="str">
        <f>IF(F4770=1,COUNTIF($F$1:F4770,1),"")</f>
        <v/>
      </c>
      <c r="H4770" s="46">
        <f t="shared" si="227"/>
        <v>0</v>
      </c>
      <c r="I4770" s="46" t="b">
        <f t="shared" si="228"/>
        <v>0</v>
      </c>
      <c r="J4770" s="46" t="str">
        <f>IF(I4770=FALSE,"",B4770&amp;"@"&amp;COUNTIFS($B$2:B4770,B4770,$I$2:I4770,TRUE))</f>
        <v/>
      </c>
    </row>
    <row r="4771" spans="5:10">
      <c r="E4771" s="46" t="str">
        <f t="shared" si="226"/>
        <v/>
      </c>
      <c r="F4771" s="81" t="str">
        <f>IF(E4771="기사임",(COUNTIF($B$2:B4771,B4771)-COUNTIFS($B$2:B4770,B4771,$E$2:E4770,"")),"")</f>
        <v/>
      </c>
      <c r="G4771" s="46" t="str">
        <f>IF(F4771=1,COUNTIF($F$1:F4771,1),"")</f>
        <v/>
      </c>
      <c r="H4771" s="46">
        <f t="shared" si="227"/>
        <v>0</v>
      </c>
      <c r="I4771" s="46" t="b">
        <f t="shared" si="228"/>
        <v>0</v>
      </c>
      <c r="J4771" s="46" t="str">
        <f>IF(I4771=FALSE,"",B4771&amp;"@"&amp;COUNTIFS($B$2:B4771,B4771,$I$2:I4771,TRUE))</f>
        <v/>
      </c>
    </row>
    <row r="4772" spans="5:10">
      <c r="E4772" s="46" t="str">
        <f t="shared" si="226"/>
        <v/>
      </c>
      <c r="F4772" s="81" t="str">
        <f>IF(E4772="기사임",(COUNTIF($B$2:B4772,B4772)-COUNTIFS($B$2:B4771,B4772,$E$2:E4771,"")),"")</f>
        <v/>
      </c>
      <c r="G4772" s="46" t="str">
        <f>IF(F4772=1,COUNTIF($F$1:F4772,1),"")</f>
        <v/>
      </c>
      <c r="H4772" s="46">
        <f t="shared" si="227"/>
        <v>0</v>
      </c>
      <c r="I4772" s="46" t="b">
        <f t="shared" si="228"/>
        <v>0</v>
      </c>
      <c r="J4772" s="46" t="str">
        <f>IF(I4772=FALSE,"",B4772&amp;"@"&amp;COUNTIFS($B$2:B4772,B4772,$I$2:I4772,TRUE))</f>
        <v/>
      </c>
    </row>
    <row r="4773" spans="5:10">
      <c r="E4773" s="46" t="str">
        <f t="shared" si="226"/>
        <v/>
      </c>
      <c r="F4773" s="81" t="str">
        <f>IF(E4773="기사임",(COUNTIF($B$2:B4773,B4773)-COUNTIFS($B$2:B4772,B4773,$E$2:E4772,"")),"")</f>
        <v/>
      </c>
      <c r="G4773" s="46" t="str">
        <f>IF(F4773=1,COUNTIF($F$1:F4773,1),"")</f>
        <v/>
      </c>
      <c r="H4773" s="46">
        <f t="shared" si="227"/>
        <v>0</v>
      </c>
      <c r="I4773" s="46" t="b">
        <f t="shared" si="228"/>
        <v>0</v>
      </c>
      <c r="J4773" s="46" t="str">
        <f>IF(I4773=FALSE,"",B4773&amp;"@"&amp;COUNTIFS($B$2:B4773,B4773,$I$2:I4773,TRUE))</f>
        <v/>
      </c>
    </row>
    <row r="4774" spans="5:10">
      <c r="E4774" s="46" t="str">
        <f t="shared" si="226"/>
        <v/>
      </c>
      <c r="F4774" s="81" t="str">
        <f>IF(E4774="기사임",(COUNTIF($B$2:B4774,B4774)-COUNTIFS($B$2:B4773,B4774,$E$2:E4773,"")),"")</f>
        <v/>
      </c>
      <c r="G4774" s="46" t="str">
        <f>IF(F4774=1,COUNTIF($F$1:F4774,1),"")</f>
        <v/>
      </c>
      <c r="H4774" s="46">
        <f t="shared" si="227"/>
        <v>0</v>
      </c>
      <c r="I4774" s="46" t="b">
        <f t="shared" si="228"/>
        <v>0</v>
      </c>
      <c r="J4774" s="46" t="str">
        <f>IF(I4774=FALSE,"",B4774&amp;"@"&amp;COUNTIFS($B$2:B4774,B4774,$I$2:I4774,TRUE))</f>
        <v/>
      </c>
    </row>
    <row r="4775" spans="5:10">
      <c r="E4775" s="46" t="str">
        <f t="shared" si="226"/>
        <v/>
      </c>
      <c r="F4775" s="81" t="str">
        <f>IF(E4775="기사임",(COUNTIF($B$2:B4775,B4775)-COUNTIFS($B$2:B4774,B4775,$E$2:E4774,"")),"")</f>
        <v/>
      </c>
      <c r="G4775" s="46" t="str">
        <f>IF(F4775=1,COUNTIF($F$1:F4775,1),"")</f>
        <v/>
      </c>
      <c r="H4775" s="46">
        <f t="shared" si="227"/>
        <v>0</v>
      </c>
      <c r="I4775" s="46" t="b">
        <f t="shared" si="228"/>
        <v>0</v>
      </c>
      <c r="J4775" s="46" t="str">
        <f>IF(I4775=FALSE,"",B4775&amp;"@"&amp;COUNTIFS($B$2:B4775,B4775,$I$2:I4775,TRUE))</f>
        <v/>
      </c>
    </row>
    <row r="4776" spans="5:10">
      <c r="E4776" s="46" t="str">
        <f t="shared" si="226"/>
        <v/>
      </c>
      <c r="F4776" s="81" t="str">
        <f>IF(E4776="기사임",(COUNTIF($B$2:B4776,B4776)-COUNTIFS($B$2:B4775,B4776,$E$2:E4775,"")),"")</f>
        <v/>
      </c>
      <c r="G4776" s="46" t="str">
        <f>IF(F4776=1,COUNTIF($F$1:F4776,1),"")</f>
        <v/>
      </c>
      <c r="H4776" s="46">
        <f t="shared" si="227"/>
        <v>0</v>
      </c>
      <c r="I4776" s="46" t="b">
        <f t="shared" si="228"/>
        <v>0</v>
      </c>
      <c r="J4776" s="46" t="str">
        <f>IF(I4776=FALSE,"",B4776&amp;"@"&amp;COUNTIFS($B$2:B4776,B4776,$I$2:I4776,TRUE))</f>
        <v/>
      </c>
    </row>
    <row r="4777" spans="5:10">
      <c r="E4777" s="46" t="str">
        <f t="shared" si="226"/>
        <v/>
      </c>
      <c r="F4777" s="81" t="str">
        <f>IF(E4777="기사임",(COUNTIF($B$2:B4777,B4777)-COUNTIFS($B$2:B4776,B4777,$E$2:E4776,"")),"")</f>
        <v/>
      </c>
      <c r="G4777" s="46" t="str">
        <f>IF(F4777=1,COUNTIF($F$1:F4777,1),"")</f>
        <v/>
      </c>
      <c r="H4777" s="46">
        <f t="shared" si="227"/>
        <v>0</v>
      </c>
      <c r="I4777" s="46" t="b">
        <f t="shared" si="228"/>
        <v>0</v>
      </c>
      <c r="J4777" s="46" t="str">
        <f>IF(I4777=FALSE,"",B4777&amp;"@"&amp;COUNTIFS($B$2:B4777,B4777,$I$2:I4777,TRUE))</f>
        <v/>
      </c>
    </row>
    <row r="4778" spans="5:10">
      <c r="E4778" s="46" t="str">
        <f t="shared" si="226"/>
        <v/>
      </c>
      <c r="F4778" s="81" t="str">
        <f>IF(E4778="기사임",(COUNTIF($B$2:B4778,B4778)-COUNTIFS($B$2:B4777,B4778,$E$2:E4777,"")),"")</f>
        <v/>
      </c>
      <c r="G4778" s="46" t="str">
        <f>IF(F4778=1,COUNTIF($F$1:F4778,1),"")</f>
        <v/>
      </c>
      <c r="H4778" s="46">
        <f t="shared" si="227"/>
        <v>0</v>
      </c>
      <c r="I4778" s="46" t="b">
        <f t="shared" si="228"/>
        <v>0</v>
      </c>
      <c r="J4778" s="46" t="str">
        <f>IF(I4778=FALSE,"",B4778&amp;"@"&amp;COUNTIFS($B$2:B4778,B4778,$I$2:I4778,TRUE))</f>
        <v/>
      </c>
    </row>
    <row r="4779" spans="5:10">
      <c r="E4779" s="46" t="str">
        <f t="shared" si="226"/>
        <v/>
      </c>
      <c r="F4779" s="81" t="str">
        <f>IF(E4779="기사임",(COUNTIF($B$2:B4779,B4779)-COUNTIFS($B$2:B4778,B4779,$E$2:E4778,"")),"")</f>
        <v/>
      </c>
      <c r="G4779" s="46" t="str">
        <f>IF(F4779=1,COUNTIF($F$1:F4779,1),"")</f>
        <v/>
      </c>
      <c r="H4779" s="46">
        <f t="shared" si="227"/>
        <v>0</v>
      </c>
      <c r="I4779" s="46" t="b">
        <f t="shared" si="228"/>
        <v>0</v>
      </c>
      <c r="J4779" s="46" t="str">
        <f>IF(I4779=FALSE,"",B4779&amp;"@"&amp;COUNTIFS($B$2:B4779,B4779,$I$2:I4779,TRUE))</f>
        <v/>
      </c>
    </row>
    <row r="4780" spans="5:10">
      <c r="E4780" s="46" t="str">
        <f t="shared" si="226"/>
        <v/>
      </c>
      <c r="F4780" s="81" t="str">
        <f>IF(E4780="기사임",(COUNTIF($B$2:B4780,B4780)-COUNTIFS($B$2:B4779,B4780,$E$2:E4779,"")),"")</f>
        <v/>
      </c>
      <c r="G4780" s="46" t="str">
        <f>IF(F4780=1,COUNTIF($F$1:F4780,1),"")</f>
        <v/>
      </c>
      <c r="H4780" s="46">
        <f t="shared" si="227"/>
        <v>0</v>
      </c>
      <c r="I4780" s="46" t="b">
        <f t="shared" si="228"/>
        <v>0</v>
      </c>
      <c r="J4780" s="46" t="str">
        <f>IF(I4780=FALSE,"",B4780&amp;"@"&amp;COUNTIFS($B$2:B4780,B4780,$I$2:I4780,TRUE))</f>
        <v/>
      </c>
    </row>
    <row r="4781" spans="5:10">
      <c r="E4781" s="46" t="str">
        <f t="shared" si="226"/>
        <v/>
      </c>
      <c r="F4781" s="81" t="str">
        <f>IF(E4781="기사임",(COUNTIF($B$2:B4781,B4781)-COUNTIFS($B$2:B4780,B4781,$E$2:E4780,"")),"")</f>
        <v/>
      </c>
      <c r="G4781" s="46" t="str">
        <f>IF(F4781=1,COUNTIF($F$1:F4781,1),"")</f>
        <v/>
      </c>
      <c r="H4781" s="46">
        <f t="shared" si="227"/>
        <v>0</v>
      </c>
      <c r="I4781" s="46" t="b">
        <f t="shared" si="228"/>
        <v>0</v>
      </c>
      <c r="J4781" s="46" t="str">
        <f>IF(I4781=FALSE,"",B4781&amp;"@"&amp;COUNTIFS($B$2:B4781,B4781,$I$2:I4781,TRUE))</f>
        <v/>
      </c>
    </row>
    <row r="4782" spans="5:10">
      <c r="E4782" s="46" t="str">
        <f t="shared" si="226"/>
        <v/>
      </c>
      <c r="F4782" s="81" t="str">
        <f>IF(E4782="기사임",(COUNTIF($B$2:B4782,B4782)-COUNTIFS($B$2:B4781,B4782,$E$2:E4781,"")),"")</f>
        <v/>
      </c>
      <c r="G4782" s="46" t="str">
        <f>IF(F4782=1,COUNTIF($F$1:F4782,1),"")</f>
        <v/>
      </c>
      <c r="H4782" s="46">
        <f t="shared" si="227"/>
        <v>0</v>
      </c>
      <c r="I4782" s="46" t="b">
        <f t="shared" si="228"/>
        <v>0</v>
      </c>
      <c r="J4782" s="46" t="str">
        <f>IF(I4782=FALSE,"",B4782&amp;"@"&amp;COUNTIFS($B$2:B4782,B4782,$I$2:I4782,TRUE))</f>
        <v/>
      </c>
    </row>
    <row r="4783" spans="5:10">
      <c r="E4783" s="46" t="str">
        <f t="shared" si="226"/>
        <v/>
      </c>
      <c r="F4783" s="81" t="str">
        <f>IF(E4783="기사임",(COUNTIF($B$2:B4783,B4783)-COUNTIFS($B$2:B4782,B4783,$E$2:E4782,"")),"")</f>
        <v/>
      </c>
      <c r="G4783" s="46" t="str">
        <f>IF(F4783=1,COUNTIF($F$1:F4783,1),"")</f>
        <v/>
      </c>
      <c r="H4783" s="46">
        <f t="shared" si="227"/>
        <v>0</v>
      </c>
      <c r="I4783" s="46" t="b">
        <f t="shared" si="228"/>
        <v>0</v>
      </c>
      <c r="J4783" s="46" t="str">
        <f>IF(I4783=FALSE,"",B4783&amp;"@"&amp;COUNTIFS($B$2:B4783,B4783,$I$2:I4783,TRUE))</f>
        <v/>
      </c>
    </row>
    <row r="4784" spans="5:10">
      <c r="E4784" s="46" t="str">
        <f t="shared" si="226"/>
        <v/>
      </c>
      <c r="F4784" s="81" t="str">
        <f>IF(E4784="기사임",(COUNTIF($B$2:B4784,B4784)-COUNTIFS($B$2:B4783,B4784,$E$2:E4783,"")),"")</f>
        <v/>
      </c>
      <c r="G4784" s="46" t="str">
        <f>IF(F4784=1,COUNTIF($F$1:F4784,1),"")</f>
        <v/>
      </c>
      <c r="H4784" s="46">
        <f t="shared" si="227"/>
        <v>0</v>
      </c>
      <c r="I4784" s="46" t="b">
        <f t="shared" si="228"/>
        <v>0</v>
      </c>
      <c r="J4784" s="46" t="str">
        <f>IF(I4784=FALSE,"",B4784&amp;"@"&amp;COUNTIFS($B$2:B4784,B4784,$I$2:I4784,TRUE))</f>
        <v/>
      </c>
    </row>
    <row r="4785" spans="5:10">
      <c r="E4785" s="46" t="str">
        <f t="shared" si="226"/>
        <v/>
      </c>
      <c r="F4785" s="81" t="str">
        <f>IF(E4785="기사임",(COUNTIF($B$2:B4785,B4785)-COUNTIFS($B$2:B4784,B4785,$E$2:E4784,"")),"")</f>
        <v/>
      </c>
      <c r="G4785" s="46" t="str">
        <f>IF(F4785=1,COUNTIF($F$1:F4785,1),"")</f>
        <v/>
      </c>
      <c r="H4785" s="46">
        <f t="shared" si="227"/>
        <v>0</v>
      </c>
      <c r="I4785" s="46" t="b">
        <f t="shared" si="228"/>
        <v>0</v>
      </c>
      <c r="J4785" s="46" t="str">
        <f>IF(I4785=FALSE,"",B4785&amp;"@"&amp;COUNTIFS($B$2:B4785,B4785,$I$2:I4785,TRUE))</f>
        <v/>
      </c>
    </row>
    <row r="4786" spans="5:10">
      <c r="E4786" s="46" t="str">
        <f t="shared" si="226"/>
        <v/>
      </c>
      <c r="F4786" s="81" t="str">
        <f>IF(E4786="기사임",(COUNTIF($B$2:B4786,B4786)-COUNTIFS($B$2:B4785,B4786,$E$2:E4785,"")),"")</f>
        <v/>
      </c>
      <c r="G4786" s="46" t="str">
        <f>IF(F4786=1,COUNTIF($F$1:F4786,1),"")</f>
        <v/>
      </c>
      <c r="H4786" s="46">
        <f t="shared" si="227"/>
        <v>0</v>
      </c>
      <c r="I4786" s="46" t="b">
        <f t="shared" si="228"/>
        <v>0</v>
      </c>
      <c r="J4786" s="46" t="str">
        <f>IF(I4786=FALSE,"",B4786&amp;"@"&amp;COUNTIFS($B$2:B4786,B4786,$I$2:I4786,TRUE))</f>
        <v/>
      </c>
    </row>
    <row r="4787" spans="5:10">
      <c r="E4787" s="46" t="str">
        <f t="shared" si="226"/>
        <v/>
      </c>
      <c r="F4787" s="81" t="str">
        <f>IF(E4787="기사임",(COUNTIF($B$2:B4787,B4787)-COUNTIFS($B$2:B4786,B4787,$E$2:E4786,"")),"")</f>
        <v/>
      </c>
      <c r="G4787" s="46" t="str">
        <f>IF(F4787=1,COUNTIF($F$1:F4787,1),"")</f>
        <v/>
      </c>
      <c r="H4787" s="46">
        <f t="shared" si="227"/>
        <v>0</v>
      </c>
      <c r="I4787" s="46" t="b">
        <f t="shared" si="228"/>
        <v>0</v>
      </c>
      <c r="J4787" s="46" t="str">
        <f>IF(I4787=FALSE,"",B4787&amp;"@"&amp;COUNTIFS($B$2:B4787,B4787,$I$2:I4787,TRUE))</f>
        <v/>
      </c>
    </row>
    <row r="4788" spans="5:10">
      <c r="E4788" s="46" t="str">
        <f t="shared" si="226"/>
        <v/>
      </c>
      <c r="F4788" s="81" t="str">
        <f>IF(E4788="기사임",(COUNTIF($B$2:B4788,B4788)-COUNTIFS($B$2:B4787,B4788,$E$2:E4787,"")),"")</f>
        <v/>
      </c>
      <c r="G4788" s="46" t="str">
        <f>IF(F4788=1,COUNTIF($F$1:F4788,1),"")</f>
        <v/>
      </c>
      <c r="H4788" s="46">
        <f t="shared" si="227"/>
        <v>0</v>
      </c>
      <c r="I4788" s="46" t="b">
        <f t="shared" si="228"/>
        <v>0</v>
      </c>
      <c r="J4788" s="46" t="str">
        <f>IF(I4788=FALSE,"",B4788&amp;"@"&amp;COUNTIFS($B$2:B4788,B4788,$I$2:I4788,TRUE))</f>
        <v/>
      </c>
    </row>
    <row r="4789" spans="5:10">
      <c r="E4789" s="46" t="str">
        <f t="shared" si="226"/>
        <v/>
      </c>
      <c r="F4789" s="81" t="str">
        <f>IF(E4789="기사임",(COUNTIF($B$2:B4789,B4789)-COUNTIFS($B$2:B4788,B4789,$E$2:E4788,"")),"")</f>
        <v/>
      </c>
      <c r="G4789" s="46" t="str">
        <f>IF(F4789=1,COUNTIF($F$1:F4789,1),"")</f>
        <v/>
      </c>
      <c r="H4789" s="46">
        <f t="shared" si="227"/>
        <v>0</v>
      </c>
      <c r="I4789" s="46" t="b">
        <f t="shared" si="228"/>
        <v>0</v>
      </c>
      <c r="J4789" s="46" t="str">
        <f>IF(I4789=FALSE,"",B4789&amp;"@"&amp;COUNTIFS($B$2:B4789,B4789,$I$2:I4789,TRUE))</f>
        <v/>
      </c>
    </row>
    <row r="4790" spans="5:10">
      <c r="E4790" s="46" t="str">
        <f t="shared" si="226"/>
        <v/>
      </c>
      <c r="F4790" s="81" t="str">
        <f>IF(E4790="기사임",(COUNTIF($B$2:B4790,B4790)-COUNTIFS($B$2:B4789,B4790,$E$2:E4789,"")),"")</f>
        <v/>
      </c>
      <c r="G4790" s="46" t="str">
        <f>IF(F4790=1,COUNTIF($F$1:F4790,1),"")</f>
        <v/>
      </c>
      <c r="H4790" s="46">
        <f t="shared" si="227"/>
        <v>0</v>
      </c>
      <c r="I4790" s="46" t="b">
        <f t="shared" si="228"/>
        <v>0</v>
      </c>
      <c r="J4790" s="46" t="str">
        <f>IF(I4790=FALSE,"",B4790&amp;"@"&amp;COUNTIFS($B$2:B4790,B4790,$I$2:I4790,TRUE))</f>
        <v/>
      </c>
    </row>
    <row r="4791" spans="5:10">
      <c r="E4791" s="46" t="str">
        <f t="shared" si="226"/>
        <v/>
      </c>
      <c r="F4791" s="81" t="str">
        <f>IF(E4791="기사임",(COUNTIF($B$2:B4791,B4791)-COUNTIFS($B$2:B4790,B4791,$E$2:E4790,"")),"")</f>
        <v/>
      </c>
      <c r="G4791" s="46" t="str">
        <f>IF(F4791=1,COUNTIF($F$1:F4791,1),"")</f>
        <v/>
      </c>
      <c r="H4791" s="46">
        <f t="shared" si="227"/>
        <v>0</v>
      </c>
      <c r="I4791" s="46" t="b">
        <f t="shared" si="228"/>
        <v>0</v>
      </c>
      <c r="J4791" s="46" t="str">
        <f>IF(I4791=FALSE,"",B4791&amp;"@"&amp;COUNTIFS($B$2:B4791,B4791,$I$2:I4791,TRUE))</f>
        <v/>
      </c>
    </row>
    <row r="4792" spans="5:10">
      <c r="E4792" s="46" t="str">
        <f t="shared" si="226"/>
        <v/>
      </c>
      <c r="F4792" s="81" t="str">
        <f>IF(E4792="기사임",(COUNTIF($B$2:B4792,B4792)-COUNTIFS($B$2:B4791,B4792,$E$2:E4791,"")),"")</f>
        <v/>
      </c>
      <c r="G4792" s="46" t="str">
        <f>IF(F4792=1,COUNTIF($F$1:F4792,1),"")</f>
        <v/>
      </c>
      <c r="H4792" s="46">
        <f t="shared" si="227"/>
        <v>0</v>
      </c>
      <c r="I4792" s="46" t="b">
        <f t="shared" si="228"/>
        <v>0</v>
      </c>
      <c r="J4792" s="46" t="str">
        <f>IF(I4792=FALSE,"",B4792&amp;"@"&amp;COUNTIFS($B$2:B4792,B4792,$I$2:I4792,TRUE))</f>
        <v/>
      </c>
    </row>
    <row r="4793" spans="5:10">
      <c r="E4793" s="46" t="str">
        <f t="shared" si="226"/>
        <v/>
      </c>
      <c r="F4793" s="81" t="str">
        <f>IF(E4793="기사임",(COUNTIF($B$2:B4793,B4793)-COUNTIFS($B$2:B4792,B4793,$E$2:E4792,"")),"")</f>
        <v/>
      </c>
      <c r="G4793" s="46" t="str">
        <f>IF(F4793=1,COUNTIF($F$1:F4793,1),"")</f>
        <v/>
      </c>
      <c r="H4793" s="46">
        <f t="shared" si="227"/>
        <v>0</v>
      </c>
      <c r="I4793" s="46" t="b">
        <f t="shared" si="228"/>
        <v>0</v>
      </c>
      <c r="J4793" s="46" t="str">
        <f>IF(I4793=FALSE,"",B4793&amp;"@"&amp;COUNTIFS($B$2:B4793,B4793,$I$2:I4793,TRUE))</f>
        <v/>
      </c>
    </row>
    <row r="4794" spans="5:10">
      <c r="E4794" s="46" t="str">
        <f t="shared" si="226"/>
        <v/>
      </c>
      <c r="F4794" s="81" t="str">
        <f>IF(E4794="기사임",(COUNTIF($B$2:B4794,B4794)-COUNTIFS($B$2:B4793,B4794,$E$2:E4793,"")),"")</f>
        <v/>
      </c>
      <c r="G4794" s="46" t="str">
        <f>IF(F4794=1,COUNTIF($F$1:F4794,1),"")</f>
        <v/>
      </c>
      <c r="H4794" s="46">
        <f t="shared" si="227"/>
        <v>0</v>
      </c>
      <c r="I4794" s="46" t="b">
        <f t="shared" si="228"/>
        <v>0</v>
      </c>
      <c r="J4794" s="46" t="str">
        <f>IF(I4794=FALSE,"",B4794&amp;"@"&amp;COUNTIFS($B$2:B4794,B4794,$I$2:I4794,TRUE))</f>
        <v/>
      </c>
    </row>
    <row r="4795" spans="5:10">
      <c r="E4795" s="46" t="str">
        <f t="shared" si="226"/>
        <v/>
      </c>
      <c r="F4795" s="81" t="str">
        <f>IF(E4795="기사임",(COUNTIF($B$2:B4795,B4795)-COUNTIFS($B$2:B4794,B4795,$E$2:E4794,"")),"")</f>
        <v/>
      </c>
      <c r="G4795" s="46" t="str">
        <f>IF(F4795=1,COUNTIF($F$1:F4795,1),"")</f>
        <v/>
      </c>
      <c r="H4795" s="46">
        <f t="shared" si="227"/>
        <v>0</v>
      </c>
      <c r="I4795" s="46" t="b">
        <f t="shared" si="228"/>
        <v>0</v>
      </c>
      <c r="J4795" s="46" t="str">
        <f>IF(I4795=FALSE,"",B4795&amp;"@"&amp;COUNTIFS($B$2:B4795,B4795,$I$2:I4795,TRUE))</f>
        <v/>
      </c>
    </row>
    <row r="4796" spans="5:10">
      <c r="E4796" s="46" t="str">
        <f t="shared" si="226"/>
        <v/>
      </c>
      <c r="F4796" s="81" t="str">
        <f>IF(E4796="기사임",(COUNTIF($B$2:B4796,B4796)-COUNTIFS($B$2:B4795,B4796,$E$2:E4795,"")),"")</f>
        <v/>
      </c>
      <c r="G4796" s="46" t="str">
        <f>IF(F4796=1,COUNTIF($F$1:F4796,1),"")</f>
        <v/>
      </c>
      <c r="H4796" s="46">
        <f t="shared" si="227"/>
        <v>0</v>
      </c>
      <c r="I4796" s="46" t="b">
        <f t="shared" si="228"/>
        <v>0</v>
      </c>
      <c r="J4796" s="46" t="str">
        <f>IF(I4796=FALSE,"",B4796&amp;"@"&amp;COUNTIFS($B$2:B4796,B4796,$I$2:I4796,TRUE))</f>
        <v/>
      </c>
    </row>
    <row r="4797" spans="5:10">
      <c r="E4797" s="46" t="str">
        <f t="shared" si="226"/>
        <v/>
      </c>
      <c r="F4797" s="81" t="str">
        <f>IF(E4797="기사임",(COUNTIF($B$2:B4797,B4797)-COUNTIFS($B$2:B4796,B4797,$E$2:E4796,"")),"")</f>
        <v/>
      </c>
      <c r="G4797" s="46" t="str">
        <f>IF(F4797=1,COUNTIF($F$1:F4797,1),"")</f>
        <v/>
      </c>
      <c r="H4797" s="46">
        <f t="shared" si="227"/>
        <v>0</v>
      </c>
      <c r="I4797" s="46" t="b">
        <f t="shared" si="228"/>
        <v>0</v>
      </c>
      <c r="J4797" s="46" t="str">
        <f>IF(I4797=FALSE,"",B4797&amp;"@"&amp;COUNTIFS($B$2:B4797,B4797,$I$2:I4797,TRUE))</f>
        <v/>
      </c>
    </row>
    <row r="4798" spans="5:10">
      <c r="E4798" s="46" t="str">
        <f t="shared" si="226"/>
        <v/>
      </c>
      <c r="F4798" s="81" t="str">
        <f>IF(E4798="기사임",(COUNTIF($B$2:B4798,B4798)-COUNTIFS($B$2:B4797,B4798,$E$2:E4797,"")),"")</f>
        <v/>
      </c>
      <c r="G4798" s="46" t="str">
        <f>IF(F4798=1,COUNTIF($F$1:F4798,1),"")</f>
        <v/>
      </c>
      <c r="H4798" s="46">
        <f t="shared" si="227"/>
        <v>0</v>
      </c>
      <c r="I4798" s="46" t="b">
        <f t="shared" si="228"/>
        <v>0</v>
      </c>
      <c r="J4798" s="46" t="str">
        <f>IF(I4798=FALSE,"",B4798&amp;"@"&amp;COUNTIFS($B$2:B4798,B4798,$I$2:I4798,TRUE))</f>
        <v/>
      </c>
    </row>
    <row r="4799" spans="5:10">
      <c r="E4799" s="46" t="str">
        <f t="shared" si="226"/>
        <v/>
      </c>
      <c r="F4799" s="81" t="str">
        <f>IF(E4799="기사임",(COUNTIF($B$2:B4799,B4799)-COUNTIFS($B$2:B4798,B4799,$E$2:E4798,"")),"")</f>
        <v/>
      </c>
      <c r="G4799" s="46" t="str">
        <f>IF(F4799=1,COUNTIF($F$1:F4799,1),"")</f>
        <v/>
      </c>
      <c r="H4799" s="46">
        <f t="shared" si="227"/>
        <v>0</v>
      </c>
      <c r="I4799" s="46" t="b">
        <f t="shared" si="228"/>
        <v>0</v>
      </c>
      <c r="J4799" s="46" t="str">
        <f>IF(I4799=FALSE,"",B4799&amp;"@"&amp;COUNTIFS($B$2:B4799,B4799,$I$2:I4799,TRUE))</f>
        <v/>
      </c>
    </row>
    <row r="4800" spans="5:10">
      <c r="E4800" s="46" t="str">
        <f t="shared" si="226"/>
        <v/>
      </c>
      <c r="F4800" s="81" t="str">
        <f>IF(E4800="기사임",(COUNTIF($B$2:B4800,B4800)-COUNTIFS($B$2:B4799,B4800,$E$2:E4799,"")),"")</f>
        <v/>
      </c>
      <c r="G4800" s="46" t="str">
        <f>IF(F4800=1,COUNTIF($F$1:F4800,1),"")</f>
        <v/>
      </c>
      <c r="H4800" s="46">
        <f t="shared" si="227"/>
        <v>0</v>
      </c>
      <c r="I4800" s="46" t="b">
        <f t="shared" si="228"/>
        <v>0</v>
      </c>
      <c r="J4800" s="46" t="str">
        <f>IF(I4800=FALSE,"",B4800&amp;"@"&amp;COUNTIFS($B$2:B4800,B4800,$I$2:I4800,TRUE))</f>
        <v/>
      </c>
    </row>
    <row r="4801" spans="5:10">
      <c r="E4801" s="46" t="str">
        <f t="shared" si="226"/>
        <v/>
      </c>
      <c r="F4801" s="81" t="str">
        <f>IF(E4801="기사임",(COUNTIF($B$2:B4801,B4801)-COUNTIFS($B$2:B4800,B4801,$E$2:E4800,"")),"")</f>
        <v/>
      </c>
      <c r="G4801" s="46" t="str">
        <f>IF(F4801=1,COUNTIF($F$1:F4801,1),"")</f>
        <v/>
      </c>
      <c r="H4801" s="46">
        <f t="shared" si="227"/>
        <v>0</v>
      </c>
      <c r="I4801" s="46" t="b">
        <f t="shared" si="228"/>
        <v>0</v>
      </c>
      <c r="J4801" s="46" t="str">
        <f>IF(I4801=FALSE,"",B4801&amp;"@"&amp;COUNTIFS($B$2:B4801,B4801,$I$2:I4801,TRUE))</f>
        <v/>
      </c>
    </row>
    <row r="4802" spans="5:10">
      <c r="E4802" s="46" t="str">
        <f t="shared" ref="E4802:E4865" si="229">IF(AND(LEFT(A4802,17)="/global/archives/",ISNUMBER(_xlfn.NUMBERVALUE(MID(A4802,18,1))),ISERROR(FIND("ckattempt",A4802)),ISERROR(FIND("preview",A4802))),"기사임","")</f>
        <v/>
      </c>
      <c r="F4802" s="81" t="str">
        <f>IF(E4802="기사임",(COUNTIF($B$2:B4802,B4802)-COUNTIFS($B$2:B4801,B4802,$E$2:E4801,"")),"")</f>
        <v/>
      </c>
      <c r="G4802" s="46" t="str">
        <f>IF(F4802=1,COUNTIF($F$1:F4802,1),"")</f>
        <v/>
      </c>
      <c r="H4802" s="46">
        <f t="shared" ref="H4802:H4865" si="230">COUNTIF($L$2:$L$4,B4802)</f>
        <v>0</v>
      </c>
      <c r="I4802" s="46" t="b">
        <f t="shared" si="228"/>
        <v>0</v>
      </c>
      <c r="J4802" s="46" t="str">
        <f>IF(I4802=FALSE,"",B4802&amp;"@"&amp;COUNTIFS($B$2:B4802,B4802,$I$2:I4802,TRUE))</f>
        <v/>
      </c>
    </row>
    <row r="4803" spans="5:10">
      <c r="E4803" s="46" t="str">
        <f t="shared" si="229"/>
        <v/>
      </c>
      <c r="F4803" s="81" t="str">
        <f>IF(E4803="기사임",(COUNTIF($B$2:B4803,B4803)-COUNTIFS($B$2:B4802,B4803,$E$2:E4802,"")),"")</f>
        <v/>
      </c>
      <c r="G4803" s="46" t="str">
        <f>IF(F4803=1,COUNTIF($F$1:F4803,1),"")</f>
        <v/>
      </c>
      <c r="H4803" s="46">
        <f t="shared" si="230"/>
        <v>0</v>
      </c>
      <c r="I4803" s="46" t="b">
        <f t="shared" si="228"/>
        <v>0</v>
      </c>
      <c r="J4803" s="46" t="str">
        <f>IF(I4803=FALSE,"",B4803&amp;"@"&amp;COUNTIFS($B$2:B4803,B4803,$I$2:I4803,TRUE))</f>
        <v/>
      </c>
    </row>
    <row r="4804" spans="5:10">
      <c r="E4804" s="46" t="str">
        <f t="shared" si="229"/>
        <v/>
      </c>
      <c r="F4804" s="81" t="str">
        <f>IF(E4804="기사임",(COUNTIF($B$2:B4804,B4804)-COUNTIFS($B$2:B4803,B4804,$E$2:E4803,"")),"")</f>
        <v/>
      </c>
      <c r="G4804" s="46" t="str">
        <f>IF(F4804=1,COUNTIF($F$1:F4804,1),"")</f>
        <v/>
      </c>
      <c r="H4804" s="46">
        <f t="shared" si="230"/>
        <v>0</v>
      </c>
      <c r="I4804" s="46" t="b">
        <f t="shared" si="228"/>
        <v>0</v>
      </c>
      <c r="J4804" s="46" t="str">
        <f>IF(I4804=FALSE,"",B4804&amp;"@"&amp;COUNTIFS($B$2:B4804,B4804,$I$2:I4804,TRUE))</f>
        <v/>
      </c>
    </row>
    <row r="4805" spans="5:10">
      <c r="E4805" s="46" t="str">
        <f t="shared" si="229"/>
        <v/>
      </c>
      <c r="F4805" s="81" t="str">
        <f>IF(E4805="기사임",(COUNTIF($B$2:B4805,B4805)-COUNTIFS($B$2:B4804,B4805,$E$2:E4804,"")),"")</f>
        <v/>
      </c>
      <c r="G4805" s="46" t="str">
        <f>IF(F4805=1,COUNTIF($F$1:F4805,1),"")</f>
        <v/>
      </c>
      <c r="H4805" s="46">
        <f t="shared" si="230"/>
        <v>0</v>
      </c>
      <c r="I4805" s="46" t="b">
        <f t="shared" si="228"/>
        <v>0</v>
      </c>
      <c r="J4805" s="46" t="str">
        <f>IF(I4805=FALSE,"",B4805&amp;"@"&amp;COUNTIFS($B$2:B4805,B4805,$I$2:I4805,TRUE))</f>
        <v/>
      </c>
    </row>
    <row r="4806" spans="5:10">
      <c r="E4806" s="46" t="str">
        <f t="shared" si="229"/>
        <v/>
      </c>
      <c r="F4806" s="81" t="str">
        <f>IF(E4806="기사임",(COUNTIF($B$2:B4806,B4806)-COUNTIFS($B$2:B4805,B4806,$E$2:E4805,"")),"")</f>
        <v/>
      </c>
      <c r="G4806" s="46" t="str">
        <f>IF(F4806=1,COUNTIF($F$1:F4806,1),"")</f>
        <v/>
      </c>
      <c r="H4806" s="46">
        <f t="shared" si="230"/>
        <v>0</v>
      </c>
      <c r="I4806" s="46" t="b">
        <f t="shared" si="228"/>
        <v>0</v>
      </c>
      <c r="J4806" s="46" t="str">
        <f>IF(I4806=FALSE,"",B4806&amp;"@"&amp;COUNTIFS($B$2:B4806,B4806,$I$2:I4806,TRUE))</f>
        <v/>
      </c>
    </row>
    <row r="4807" spans="5:10">
      <c r="E4807" s="46" t="str">
        <f t="shared" si="229"/>
        <v/>
      </c>
      <c r="F4807" s="81" t="str">
        <f>IF(E4807="기사임",(COUNTIF($B$2:B4807,B4807)-COUNTIFS($B$2:B4806,B4807,$E$2:E4806,"")),"")</f>
        <v/>
      </c>
      <c r="G4807" s="46" t="str">
        <f>IF(F4807=1,COUNTIF($F$1:F4807,1),"")</f>
        <v/>
      </c>
      <c r="H4807" s="46">
        <f t="shared" si="230"/>
        <v>0</v>
      </c>
      <c r="I4807" s="46" t="b">
        <f t="shared" ref="I4807:I4870" si="231">AND(H4807=1,F4807&gt;=1,F4807&lt;&gt;"")</f>
        <v>0</v>
      </c>
      <c r="J4807" s="46" t="str">
        <f>IF(I4807=FALSE,"",B4807&amp;"@"&amp;COUNTIFS($B$2:B4807,B4807,$I$2:I4807,TRUE))</f>
        <v/>
      </c>
    </row>
    <row r="4808" spans="5:10">
      <c r="E4808" s="46" t="str">
        <f t="shared" si="229"/>
        <v/>
      </c>
      <c r="F4808" s="81" t="str">
        <f>IF(E4808="기사임",(COUNTIF($B$2:B4808,B4808)-COUNTIFS($B$2:B4807,B4808,$E$2:E4807,"")),"")</f>
        <v/>
      </c>
      <c r="G4808" s="46" t="str">
        <f>IF(F4808=1,COUNTIF($F$1:F4808,1),"")</f>
        <v/>
      </c>
      <c r="H4808" s="46">
        <f t="shared" si="230"/>
        <v>0</v>
      </c>
      <c r="I4808" s="46" t="b">
        <f t="shared" si="231"/>
        <v>0</v>
      </c>
      <c r="J4808" s="46" t="str">
        <f>IF(I4808=FALSE,"",B4808&amp;"@"&amp;COUNTIFS($B$2:B4808,B4808,$I$2:I4808,TRUE))</f>
        <v/>
      </c>
    </row>
    <row r="4809" spans="5:10">
      <c r="E4809" s="46" t="str">
        <f t="shared" si="229"/>
        <v/>
      </c>
      <c r="F4809" s="81" t="str">
        <f>IF(E4809="기사임",(COUNTIF($B$2:B4809,B4809)-COUNTIFS($B$2:B4808,B4809,$E$2:E4808,"")),"")</f>
        <v/>
      </c>
      <c r="G4809" s="46" t="str">
        <f>IF(F4809=1,COUNTIF($F$1:F4809,1),"")</f>
        <v/>
      </c>
      <c r="H4809" s="46">
        <f t="shared" si="230"/>
        <v>0</v>
      </c>
      <c r="I4809" s="46" t="b">
        <f t="shared" si="231"/>
        <v>0</v>
      </c>
      <c r="J4809" s="46" t="str">
        <f>IF(I4809=FALSE,"",B4809&amp;"@"&amp;COUNTIFS($B$2:B4809,B4809,$I$2:I4809,TRUE))</f>
        <v/>
      </c>
    </row>
    <row r="4810" spans="5:10">
      <c r="E4810" s="46" t="str">
        <f t="shared" si="229"/>
        <v/>
      </c>
      <c r="F4810" s="81" t="str">
        <f>IF(E4810="기사임",(COUNTIF($B$2:B4810,B4810)-COUNTIFS($B$2:B4809,B4810,$E$2:E4809,"")),"")</f>
        <v/>
      </c>
      <c r="G4810" s="46" t="str">
        <f>IF(F4810=1,COUNTIF($F$1:F4810,1),"")</f>
        <v/>
      </c>
      <c r="H4810" s="46">
        <f t="shared" si="230"/>
        <v>0</v>
      </c>
      <c r="I4810" s="46" t="b">
        <f t="shared" si="231"/>
        <v>0</v>
      </c>
      <c r="J4810" s="46" t="str">
        <f>IF(I4810=FALSE,"",B4810&amp;"@"&amp;COUNTIFS($B$2:B4810,B4810,$I$2:I4810,TRUE))</f>
        <v/>
      </c>
    </row>
    <row r="4811" spans="5:10">
      <c r="E4811" s="46" t="str">
        <f t="shared" si="229"/>
        <v/>
      </c>
      <c r="F4811" s="81" t="str">
        <f>IF(E4811="기사임",(COUNTIF($B$2:B4811,B4811)-COUNTIFS($B$2:B4810,B4811,$E$2:E4810,"")),"")</f>
        <v/>
      </c>
      <c r="G4811" s="46" t="str">
        <f>IF(F4811=1,COUNTIF($F$1:F4811,1),"")</f>
        <v/>
      </c>
      <c r="H4811" s="46">
        <f t="shared" si="230"/>
        <v>0</v>
      </c>
      <c r="I4811" s="46" t="b">
        <f t="shared" si="231"/>
        <v>0</v>
      </c>
      <c r="J4811" s="46" t="str">
        <f>IF(I4811=FALSE,"",B4811&amp;"@"&amp;COUNTIFS($B$2:B4811,B4811,$I$2:I4811,TRUE))</f>
        <v/>
      </c>
    </row>
    <row r="4812" spans="5:10">
      <c r="E4812" s="46" t="str">
        <f t="shared" si="229"/>
        <v/>
      </c>
      <c r="F4812" s="81" t="str">
        <f>IF(E4812="기사임",(COUNTIF($B$2:B4812,B4812)-COUNTIFS($B$2:B4811,B4812,$E$2:E4811,"")),"")</f>
        <v/>
      </c>
      <c r="G4812" s="46" t="str">
        <f>IF(F4812=1,COUNTIF($F$1:F4812,1),"")</f>
        <v/>
      </c>
      <c r="H4812" s="46">
        <f t="shared" si="230"/>
        <v>0</v>
      </c>
      <c r="I4812" s="46" t="b">
        <f t="shared" si="231"/>
        <v>0</v>
      </c>
      <c r="J4812" s="46" t="str">
        <f>IF(I4812=FALSE,"",B4812&amp;"@"&amp;COUNTIFS($B$2:B4812,B4812,$I$2:I4812,TRUE))</f>
        <v/>
      </c>
    </row>
    <row r="4813" spans="5:10">
      <c r="E4813" s="46" t="str">
        <f t="shared" si="229"/>
        <v/>
      </c>
      <c r="F4813" s="81" t="str">
        <f>IF(E4813="기사임",(COUNTIF($B$2:B4813,B4813)-COUNTIFS($B$2:B4812,B4813,$E$2:E4812,"")),"")</f>
        <v/>
      </c>
      <c r="G4813" s="46" t="str">
        <f>IF(F4813=1,COUNTIF($F$1:F4813,1),"")</f>
        <v/>
      </c>
      <c r="H4813" s="46">
        <f t="shared" si="230"/>
        <v>0</v>
      </c>
      <c r="I4813" s="46" t="b">
        <f t="shared" si="231"/>
        <v>0</v>
      </c>
      <c r="J4813" s="46" t="str">
        <f>IF(I4813=FALSE,"",B4813&amp;"@"&amp;COUNTIFS($B$2:B4813,B4813,$I$2:I4813,TRUE))</f>
        <v/>
      </c>
    </row>
    <row r="4814" spans="5:10">
      <c r="E4814" s="46" t="str">
        <f t="shared" si="229"/>
        <v/>
      </c>
      <c r="F4814" s="81" t="str">
        <f>IF(E4814="기사임",(COUNTIF($B$2:B4814,B4814)-COUNTIFS($B$2:B4813,B4814,$E$2:E4813,"")),"")</f>
        <v/>
      </c>
      <c r="G4814" s="46" t="str">
        <f>IF(F4814=1,COUNTIF($F$1:F4814,1),"")</f>
        <v/>
      </c>
      <c r="H4814" s="46">
        <f t="shared" si="230"/>
        <v>0</v>
      </c>
      <c r="I4814" s="46" t="b">
        <f t="shared" si="231"/>
        <v>0</v>
      </c>
      <c r="J4814" s="46" t="str">
        <f>IF(I4814=FALSE,"",B4814&amp;"@"&amp;COUNTIFS($B$2:B4814,B4814,$I$2:I4814,TRUE))</f>
        <v/>
      </c>
    </row>
    <row r="4815" spans="5:10">
      <c r="E4815" s="46" t="str">
        <f t="shared" si="229"/>
        <v/>
      </c>
      <c r="F4815" s="81" t="str">
        <f>IF(E4815="기사임",(COUNTIF($B$2:B4815,B4815)-COUNTIFS($B$2:B4814,B4815,$E$2:E4814,"")),"")</f>
        <v/>
      </c>
      <c r="G4815" s="46" t="str">
        <f>IF(F4815=1,COUNTIF($F$1:F4815,1),"")</f>
        <v/>
      </c>
      <c r="H4815" s="46">
        <f t="shared" si="230"/>
        <v>0</v>
      </c>
      <c r="I4815" s="46" t="b">
        <f t="shared" si="231"/>
        <v>0</v>
      </c>
      <c r="J4815" s="46" t="str">
        <f>IF(I4815=FALSE,"",B4815&amp;"@"&amp;COUNTIFS($B$2:B4815,B4815,$I$2:I4815,TRUE))</f>
        <v/>
      </c>
    </row>
    <row r="4816" spans="5:10">
      <c r="E4816" s="46" t="str">
        <f t="shared" si="229"/>
        <v/>
      </c>
      <c r="F4816" s="81" t="str">
        <f>IF(E4816="기사임",(COUNTIF($B$2:B4816,B4816)-COUNTIFS($B$2:B4815,B4816,$E$2:E4815,"")),"")</f>
        <v/>
      </c>
      <c r="G4816" s="46" t="str">
        <f>IF(F4816=1,COUNTIF($F$1:F4816,1),"")</f>
        <v/>
      </c>
      <c r="H4816" s="46">
        <f t="shared" si="230"/>
        <v>0</v>
      </c>
      <c r="I4816" s="46" t="b">
        <f t="shared" si="231"/>
        <v>0</v>
      </c>
      <c r="J4816" s="46" t="str">
        <f>IF(I4816=FALSE,"",B4816&amp;"@"&amp;COUNTIFS($B$2:B4816,B4816,$I$2:I4816,TRUE))</f>
        <v/>
      </c>
    </row>
    <row r="4817" spans="5:10">
      <c r="E4817" s="46" t="str">
        <f t="shared" si="229"/>
        <v/>
      </c>
      <c r="F4817" s="81" t="str">
        <f>IF(E4817="기사임",(COUNTIF($B$2:B4817,B4817)-COUNTIFS($B$2:B4816,B4817,$E$2:E4816,"")),"")</f>
        <v/>
      </c>
      <c r="G4817" s="46" t="str">
        <f>IF(F4817=1,COUNTIF($F$1:F4817,1),"")</f>
        <v/>
      </c>
      <c r="H4817" s="46">
        <f t="shared" si="230"/>
        <v>0</v>
      </c>
      <c r="I4817" s="46" t="b">
        <f t="shared" si="231"/>
        <v>0</v>
      </c>
      <c r="J4817" s="46" t="str">
        <f>IF(I4817=FALSE,"",B4817&amp;"@"&amp;COUNTIFS($B$2:B4817,B4817,$I$2:I4817,TRUE))</f>
        <v/>
      </c>
    </row>
    <row r="4818" spans="5:10">
      <c r="E4818" s="46" t="str">
        <f t="shared" si="229"/>
        <v/>
      </c>
      <c r="F4818" s="81" t="str">
        <f>IF(E4818="기사임",(COUNTIF($B$2:B4818,B4818)-COUNTIFS($B$2:B4817,B4818,$E$2:E4817,"")),"")</f>
        <v/>
      </c>
      <c r="G4818" s="46" t="str">
        <f>IF(F4818=1,COUNTIF($F$1:F4818,1),"")</f>
        <v/>
      </c>
      <c r="H4818" s="46">
        <f t="shared" si="230"/>
        <v>0</v>
      </c>
      <c r="I4818" s="46" t="b">
        <f t="shared" si="231"/>
        <v>0</v>
      </c>
      <c r="J4818" s="46" t="str">
        <f>IF(I4818=FALSE,"",B4818&amp;"@"&amp;COUNTIFS($B$2:B4818,B4818,$I$2:I4818,TRUE))</f>
        <v/>
      </c>
    </row>
    <row r="4819" spans="5:10">
      <c r="E4819" s="46" t="str">
        <f t="shared" si="229"/>
        <v/>
      </c>
      <c r="F4819" s="81" t="str">
        <f>IF(E4819="기사임",(COUNTIF($B$2:B4819,B4819)-COUNTIFS($B$2:B4818,B4819,$E$2:E4818,"")),"")</f>
        <v/>
      </c>
      <c r="G4819" s="46" t="str">
        <f>IF(F4819=1,COUNTIF($F$1:F4819,1),"")</f>
        <v/>
      </c>
      <c r="H4819" s="46">
        <f t="shared" si="230"/>
        <v>0</v>
      </c>
      <c r="I4819" s="46" t="b">
        <f t="shared" si="231"/>
        <v>0</v>
      </c>
      <c r="J4819" s="46" t="str">
        <f>IF(I4819=FALSE,"",B4819&amp;"@"&amp;COUNTIFS($B$2:B4819,B4819,$I$2:I4819,TRUE))</f>
        <v/>
      </c>
    </row>
    <row r="4820" spans="5:10">
      <c r="E4820" s="46" t="str">
        <f t="shared" si="229"/>
        <v/>
      </c>
      <c r="F4820" s="81" t="str">
        <f>IF(E4820="기사임",(COUNTIF($B$2:B4820,B4820)-COUNTIFS($B$2:B4819,B4820,$E$2:E4819,"")),"")</f>
        <v/>
      </c>
      <c r="G4820" s="46" t="str">
        <f>IF(F4820=1,COUNTIF($F$1:F4820,1),"")</f>
        <v/>
      </c>
      <c r="H4820" s="46">
        <f t="shared" si="230"/>
        <v>0</v>
      </c>
      <c r="I4820" s="46" t="b">
        <f t="shared" si="231"/>
        <v>0</v>
      </c>
      <c r="J4820" s="46" t="str">
        <f>IF(I4820=FALSE,"",B4820&amp;"@"&amp;COUNTIFS($B$2:B4820,B4820,$I$2:I4820,TRUE))</f>
        <v/>
      </c>
    </row>
    <row r="4821" spans="5:10">
      <c r="E4821" s="46" t="str">
        <f t="shared" si="229"/>
        <v/>
      </c>
      <c r="F4821" s="81" t="str">
        <f>IF(E4821="기사임",(COUNTIF($B$2:B4821,B4821)-COUNTIFS($B$2:B4820,B4821,$E$2:E4820,"")),"")</f>
        <v/>
      </c>
      <c r="G4821" s="46" t="str">
        <f>IF(F4821=1,COUNTIF($F$1:F4821,1),"")</f>
        <v/>
      </c>
      <c r="H4821" s="46">
        <f t="shared" si="230"/>
        <v>0</v>
      </c>
      <c r="I4821" s="46" t="b">
        <f t="shared" si="231"/>
        <v>0</v>
      </c>
      <c r="J4821" s="46" t="str">
        <f>IF(I4821=FALSE,"",B4821&amp;"@"&amp;COUNTIFS($B$2:B4821,B4821,$I$2:I4821,TRUE))</f>
        <v/>
      </c>
    </row>
    <row r="4822" spans="5:10">
      <c r="E4822" s="46" t="str">
        <f t="shared" si="229"/>
        <v/>
      </c>
      <c r="F4822" s="81" t="str">
        <f>IF(E4822="기사임",(COUNTIF($B$2:B4822,B4822)-COUNTIFS($B$2:B4821,B4822,$E$2:E4821,"")),"")</f>
        <v/>
      </c>
      <c r="G4822" s="46" t="str">
        <f>IF(F4822=1,COUNTIF($F$1:F4822,1),"")</f>
        <v/>
      </c>
      <c r="H4822" s="46">
        <f t="shared" si="230"/>
        <v>0</v>
      </c>
      <c r="I4822" s="46" t="b">
        <f t="shared" si="231"/>
        <v>0</v>
      </c>
      <c r="J4822" s="46" t="str">
        <f>IF(I4822=FALSE,"",B4822&amp;"@"&amp;COUNTIFS($B$2:B4822,B4822,$I$2:I4822,TRUE))</f>
        <v/>
      </c>
    </row>
    <row r="4823" spans="5:10">
      <c r="E4823" s="46" t="str">
        <f t="shared" si="229"/>
        <v/>
      </c>
      <c r="F4823" s="81" t="str">
        <f>IF(E4823="기사임",(COUNTIF($B$2:B4823,B4823)-COUNTIFS($B$2:B4822,B4823,$E$2:E4822,"")),"")</f>
        <v/>
      </c>
      <c r="G4823" s="46" t="str">
        <f>IF(F4823=1,COUNTIF($F$1:F4823,1),"")</f>
        <v/>
      </c>
      <c r="H4823" s="46">
        <f t="shared" si="230"/>
        <v>0</v>
      </c>
      <c r="I4823" s="46" t="b">
        <f t="shared" si="231"/>
        <v>0</v>
      </c>
      <c r="J4823" s="46" t="str">
        <f>IF(I4823=FALSE,"",B4823&amp;"@"&amp;COUNTIFS($B$2:B4823,B4823,$I$2:I4823,TRUE))</f>
        <v/>
      </c>
    </row>
    <row r="4824" spans="5:10">
      <c r="E4824" s="46" t="str">
        <f t="shared" si="229"/>
        <v/>
      </c>
      <c r="F4824" s="81" t="str">
        <f>IF(E4824="기사임",(COUNTIF($B$2:B4824,B4824)-COUNTIFS($B$2:B4823,B4824,$E$2:E4823,"")),"")</f>
        <v/>
      </c>
      <c r="G4824" s="46" t="str">
        <f>IF(F4824=1,COUNTIF($F$1:F4824,1),"")</f>
        <v/>
      </c>
      <c r="H4824" s="46">
        <f t="shared" si="230"/>
        <v>0</v>
      </c>
      <c r="I4824" s="46" t="b">
        <f t="shared" si="231"/>
        <v>0</v>
      </c>
      <c r="J4824" s="46" t="str">
        <f>IF(I4824=FALSE,"",B4824&amp;"@"&amp;COUNTIFS($B$2:B4824,B4824,$I$2:I4824,TRUE))</f>
        <v/>
      </c>
    </row>
    <row r="4825" spans="5:10">
      <c r="E4825" s="46" t="str">
        <f t="shared" si="229"/>
        <v/>
      </c>
      <c r="F4825" s="81" t="str">
        <f>IF(E4825="기사임",(COUNTIF($B$2:B4825,B4825)-COUNTIFS($B$2:B4824,B4825,$E$2:E4824,"")),"")</f>
        <v/>
      </c>
      <c r="G4825" s="46" t="str">
        <f>IF(F4825=1,COUNTIF($F$1:F4825,1),"")</f>
        <v/>
      </c>
      <c r="H4825" s="46">
        <f t="shared" si="230"/>
        <v>0</v>
      </c>
      <c r="I4825" s="46" t="b">
        <f t="shared" si="231"/>
        <v>0</v>
      </c>
      <c r="J4825" s="46" t="str">
        <f>IF(I4825=FALSE,"",B4825&amp;"@"&amp;COUNTIFS($B$2:B4825,B4825,$I$2:I4825,TRUE))</f>
        <v/>
      </c>
    </row>
    <row r="4826" spans="5:10">
      <c r="E4826" s="46" t="str">
        <f t="shared" si="229"/>
        <v/>
      </c>
      <c r="F4826" s="81" t="str">
        <f>IF(E4826="기사임",(COUNTIF($B$2:B4826,B4826)-COUNTIFS($B$2:B4825,B4826,$E$2:E4825,"")),"")</f>
        <v/>
      </c>
      <c r="G4826" s="46" t="str">
        <f>IF(F4826=1,COUNTIF($F$1:F4826,1),"")</f>
        <v/>
      </c>
      <c r="H4826" s="46">
        <f t="shared" si="230"/>
        <v>0</v>
      </c>
      <c r="I4826" s="46" t="b">
        <f t="shared" si="231"/>
        <v>0</v>
      </c>
      <c r="J4826" s="46" t="str">
        <f>IF(I4826=FALSE,"",B4826&amp;"@"&amp;COUNTIFS($B$2:B4826,B4826,$I$2:I4826,TRUE))</f>
        <v/>
      </c>
    </row>
    <row r="4827" spans="5:10">
      <c r="E4827" s="46" t="str">
        <f t="shared" si="229"/>
        <v/>
      </c>
      <c r="F4827" s="81" t="str">
        <f>IF(E4827="기사임",(COUNTIF($B$2:B4827,B4827)-COUNTIFS($B$2:B4826,B4827,$E$2:E4826,"")),"")</f>
        <v/>
      </c>
      <c r="G4827" s="46" t="str">
        <f>IF(F4827=1,COUNTIF($F$1:F4827,1),"")</f>
        <v/>
      </c>
      <c r="H4827" s="46">
        <f t="shared" si="230"/>
        <v>0</v>
      </c>
      <c r="I4827" s="46" t="b">
        <f t="shared" si="231"/>
        <v>0</v>
      </c>
      <c r="J4827" s="46" t="str">
        <f>IF(I4827=FALSE,"",B4827&amp;"@"&amp;COUNTIFS($B$2:B4827,B4827,$I$2:I4827,TRUE))</f>
        <v/>
      </c>
    </row>
    <row r="4828" spans="5:10">
      <c r="E4828" s="46" t="str">
        <f t="shared" si="229"/>
        <v/>
      </c>
      <c r="F4828" s="81" t="str">
        <f>IF(E4828="기사임",(COUNTIF($B$2:B4828,B4828)-COUNTIFS($B$2:B4827,B4828,$E$2:E4827,"")),"")</f>
        <v/>
      </c>
      <c r="G4828" s="46" t="str">
        <f>IF(F4828=1,COUNTIF($F$1:F4828,1),"")</f>
        <v/>
      </c>
      <c r="H4828" s="46">
        <f t="shared" si="230"/>
        <v>0</v>
      </c>
      <c r="I4828" s="46" t="b">
        <f t="shared" si="231"/>
        <v>0</v>
      </c>
      <c r="J4828" s="46" t="str">
        <f>IF(I4828=FALSE,"",B4828&amp;"@"&amp;COUNTIFS($B$2:B4828,B4828,$I$2:I4828,TRUE))</f>
        <v/>
      </c>
    </row>
    <row r="4829" spans="5:10">
      <c r="E4829" s="46" t="str">
        <f t="shared" si="229"/>
        <v/>
      </c>
      <c r="F4829" s="81" t="str">
        <f>IF(E4829="기사임",(COUNTIF($B$2:B4829,B4829)-COUNTIFS($B$2:B4828,B4829,$E$2:E4828,"")),"")</f>
        <v/>
      </c>
      <c r="G4829" s="46" t="str">
        <f>IF(F4829=1,COUNTIF($F$1:F4829,1),"")</f>
        <v/>
      </c>
      <c r="H4829" s="46">
        <f t="shared" si="230"/>
        <v>0</v>
      </c>
      <c r="I4829" s="46" t="b">
        <f t="shared" si="231"/>
        <v>0</v>
      </c>
      <c r="J4829" s="46" t="str">
        <f>IF(I4829=FALSE,"",B4829&amp;"@"&amp;COUNTIFS($B$2:B4829,B4829,$I$2:I4829,TRUE))</f>
        <v/>
      </c>
    </row>
    <row r="4830" spans="5:10">
      <c r="E4830" s="46" t="str">
        <f t="shared" si="229"/>
        <v/>
      </c>
      <c r="F4830" s="81" t="str">
        <f>IF(E4830="기사임",(COUNTIF($B$2:B4830,B4830)-COUNTIFS($B$2:B4829,B4830,$E$2:E4829,"")),"")</f>
        <v/>
      </c>
      <c r="G4830" s="46" t="str">
        <f>IF(F4830=1,COUNTIF($F$1:F4830,1),"")</f>
        <v/>
      </c>
      <c r="H4830" s="46">
        <f t="shared" si="230"/>
        <v>0</v>
      </c>
      <c r="I4830" s="46" t="b">
        <f t="shared" si="231"/>
        <v>0</v>
      </c>
      <c r="J4830" s="46" t="str">
        <f>IF(I4830=FALSE,"",B4830&amp;"@"&amp;COUNTIFS($B$2:B4830,B4830,$I$2:I4830,TRUE))</f>
        <v/>
      </c>
    </row>
    <row r="4831" spans="5:10">
      <c r="E4831" s="46" t="str">
        <f t="shared" si="229"/>
        <v/>
      </c>
      <c r="F4831" s="81" t="str">
        <f>IF(E4831="기사임",(COUNTIF($B$2:B4831,B4831)-COUNTIFS($B$2:B4830,B4831,$E$2:E4830,"")),"")</f>
        <v/>
      </c>
      <c r="G4831" s="46" t="str">
        <f>IF(F4831=1,COUNTIF($F$1:F4831,1),"")</f>
        <v/>
      </c>
      <c r="H4831" s="46">
        <f t="shared" si="230"/>
        <v>0</v>
      </c>
      <c r="I4831" s="46" t="b">
        <f t="shared" si="231"/>
        <v>0</v>
      </c>
      <c r="J4831" s="46" t="str">
        <f>IF(I4831=FALSE,"",B4831&amp;"@"&amp;COUNTIFS($B$2:B4831,B4831,$I$2:I4831,TRUE))</f>
        <v/>
      </c>
    </row>
    <row r="4832" spans="5:10">
      <c r="E4832" s="46" t="str">
        <f t="shared" si="229"/>
        <v/>
      </c>
      <c r="F4832" s="81" t="str">
        <f>IF(E4832="기사임",(COUNTIF($B$2:B4832,B4832)-COUNTIFS($B$2:B4831,B4832,$E$2:E4831,"")),"")</f>
        <v/>
      </c>
      <c r="G4832" s="46" t="str">
        <f>IF(F4832=1,COUNTIF($F$1:F4832,1),"")</f>
        <v/>
      </c>
      <c r="H4832" s="46">
        <f t="shared" si="230"/>
        <v>0</v>
      </c>
      <c r="I4832" s="46" t="b">
        <f t="shared" si="231"/>
        <v>0</v>
      </c>
      <c r="J4832" s="46" t="str">
        <f>IF(I4832=FALSE,"",B4832&amp;"@"&amp;COUNTIFS($B$2:B4832,B4832,$I$2:I4832,TRUE))</f>
        <v/>
      </c>
    </row>
    <row r="4833" spans="5:10">
      <c r="E4833" s="46" t="str">
        <f t="shared" si="229"/>
        <v/>
      </c>
      <c r="F4833" s="81" t="str">
        <f>IF(E4833="기사임",(COUNTIF($B$2:B4833,B4833)-COUNTIFS($B$2:B4832,B4833,$E$2:E4832,"")),"")</f>
        <v/>
      </c>
      <c r="G4833" s="46" t="str">
        <f>IF(F4833=1,COUNTIF($F$1:F4833,1),"")</f>
        <v/>
      </c>
      <c r="H4833" s="46">
        <f t="shared" si="230"/>
        <v>0</v>
      </c>
      <c r="I4833" s="46" t="b">
        <f t="shared" si="231"/>
        <v>0</v>
      </c>
      <c r="J4833" s="46" t="str">
        <f>IF(I4833=FALSE,"",B4833&amp;"@"&amp;COUNTIFS($B$2:B4833,B4833,$I$2:I4833,TRUE))</f>
        <v/>
      </c>
    </row>
    <row r="4834" spans="5:10">
      <c r="E4834" s="46" t="str">
        <f t="shared" si="229"/>
        <v/>
      </c>
      <c r="F4834" s="81" t="str">
        <f>IF(E4834="기사임",(COUNTIF($B$2:B4834,B4834)-COUNTIFS($B$2:B4833,B4834,$E$2:E4833,"")),"")</f>
        <v/>
      </c>
      <c r="G4834" s="46" t="str">
        <f>IF(F4834=1,COUNTIF($F$1:F4834,1),"")</f>
        <v/>
      </c>
      <c r="H4834" s="46">
        <f t="shared" si="230"/>
        <v>0</v>
      </c>
      <c r="I4834" s="46" t="b">
        <f t="shared" si="231"/>
        <v>0</v>
      </c>
      <c r="J4834" s="46" t="str">
        <f>IF(I4834=FALSE,"",B4834&amp;"@"&amp;COUNTIFS($B$2:B4834,B4834,$I$2:I4834,TRUE))</f>
        <v/>
      </c>
    </row>
    <row r="4835" spans="5:10">
      <c r="E4835" s="46" t="str">
        <f t="shared" si="229"/>
        <v/>
      </c>
      <c r="F4835" s="81" t="str">
        <f>IF(E4835="기사임",(COUNTIF($B$2:B4835,B4835)-COUNTIFS($B$2:B4834,B4835,$E$2:E4834,"")),"")</f>
        <v/>
      </c>
      <c r="G4835" s="46" t="str">
        <f>IF(F4835=1,COUNTIF($F$1:F4835,1),"")</f>
        <v/>
      </c>
      <c r="H4835" s="46">
        <f t="shared" si="230"/>
        <v>0</v>
      </c>
      <c r="I4835" s="46" t="b">
        <f t="shared" si="231"/>
        <v>0</v>
      </c>
      <c r="J4835" s="46" t="str">
        <f>IF(I4835=FALSE,"",B4835&amp;"@"&amp;COUNTIFS($B$2:B4835,B4835,$I$2:I4835,TRUE))</f>
        <v/>
      </c>
    </row>
    <row r="4836" spans="5:10">
      <c r="E4836" s="46" t="str">
        <f t="shared" si="229"/>
        <v/>
      </c>
      <c r="F4836" s="81" t="str">
        <f>IF(E4836="기사임",(COUNTIF($B$2:B4836,B4836)-COUNTIFS($B$2:B4835,B4836,$E$2:E4835,"")),"")</f>
        <v/>
      </c>
      <c r="G4836" s="46" t="str">
        <f>IF(F4836=1,COUNTIF($F$1:F4836,1),"")</f>
        <v/>
      </c>
      <c r="H4836" s="46">
        <f t="shared" si="230"/>
        <v>0</v>
      </c>
      <c r="I4836" s="46" t="b">
        <f t="shared" si="231"/>
        <v>0</v>
      </c>
      <c r="J4836" s="46" t="str">
        <f>IF(I4836=FALSE,"",B4836&amp;"@"&amp;COUNTIFS($B$2:B4836,B4836,$I$2:I4836,TRUE))</f>
        <v/>
      </c>
    </row>
    <row r="4837" spans="5:10">
      <c r="E4837" s="46" t="str">
        <f t="shared" si="229"/>
        <v/>
      </c>
      <c r="F4837" s="81" t="str">
        <f>IF(E4837="기사임",(COUNTIF($B$2:B4837,B4837)-COUNTIFS($B$2:B4836,B4837,$E$2:E4836,"")),"")</f>
        <v/>
      </c>
      <c r="G4837" s="46" t="str">
        <f>IF(F4837=1,COUNTIF($F$1:F4837,1),"")</f>
        <v/>
      </c>
      <c r="H4837" s="46">
        <f t="shared" si="230"/>
        <v>0</v>
      </c>
      <c r="I4837" s="46" t="b">
        <f t="shared" si="231"/>
        <v>0</v>
      </c>
      <c r="J4837" s="46" t="str">
        <f>IF(I4837=FALSE,"",B4837&amp;"@"&amp;COUNTIFS($B$2:B4837,B4837,$I$2:I4837,TRUE))</f>
        <v/>
      </c>
    </row>
    <row r="4838" spans="5:10">
      <c r="E4838" s="46" t="str">
        <f t="shared" si="229"/>
        <v/>
      </c>
      <c r="F4838" s="81" t="str">
        <f>IF(E4838="기사임",(COUNTIF($B$2:B4838,B4838)-COUNTIFS($B$2:B4837,B4838,$E$2:E4837,"")),"")</f>
        <v/>
      </c>
      <c r="G4838" s="46" t="str">
        <f>IF(F4838=1,COUNTIF($F$1:F4838,1),"")</f>
        <v/>
      </c>
      <c r="H4838" s="46">
        <f t="shared" si="230"/>
        <v>0</v>
      </c>
      <c r="I4838" s="46" t="b">
        <f t="shared" si="231"/>
        <v>0</v>
      </c>
      <c r="J4838" s="46" t="str">
        <f>IF(I4838=FALSE,"",B4838&amp;"@"&amp;COUNTIFS($B$2:B4838,B4838,$I$2:I4838,TRUE))</f>
        <v/>
      </c>
    </row>
    <row r="4839" spans="5:10">
      <c r="E4839" s="46" t="str">
        <f t="shared" si="229"/>
        <v/>
      </c>
      <c r="F4839" s="81" t="str">
        <f>IF(E4839="기사임",(COUNTIF($B$2:B4839,B4839)-COUNTIFS($B$2:B4838,B4839,$E$2:E4838,"")),"")</f>
        <v/>
      </c>
      <c r="G4839" s="46" t="str">
        <f>IF(F4839=1,COUNTIF($F$1:F4839,1),"")</f>
        <v/>
      </c>
      <c r="H4839" s="46">
        <f t="shared" si="230"/>
        <v>0</v>
      </c>
      <c r="I4839" s="46" t="b">
        <f t="shared" si="231"/>
        <v>0</v>
      </c>
      <c r="J4839" s="46" t="str">
        <f>IF(I4839=FALSE,"",B4839&amp;"@"&amp;COUNTIFS($B$2:B4839,B4839,$I$2:I4839,TRUE))</f>
        <v/>
      </c>
    </row>
    <row r="4840" spans="5:10">
      <c r="E4840" s="46" t="str">
        <f t="shared" si="229"/>
        <v/>
      </c>
      <c r="F4840" s="81" t="str">
        <f>IF(E4840="기사임",(COUNTIF($B$2:B4840,B4840)-COUNTIFS($B$2:B4839,B4840,$E$2:E4839,"")),"")</f>
        <v/>
      </c>
      <c r="G4840" s="46" t="str">
        <f>IF(F4840=1,COUNTIF($F$1:F4840,1),"")</f>
        <v/>
      </c>
      <c r="H4840" s="46">
        <f t="shared" si="230"/>
        <v>0</v>
      </c>
      <c r="I4840" s="46" t="b">
        <f t="shared" si="231"/>
        <v>0</v>
      </c>
      <c r="J4840" s="46" t="str">
        <f>IF(I4840=FALSE,"",B4840&amp;"@"&amp;COUNTIFS($B$2:B4840,B4840,$I$2:I4840,TRUE))</f>
        <v/>
      </c>
    </row>
    <row r="4841" spans="5:10">
      <c r="E4841" s="46" t="str">
        <f t="shared" si="229"/>
        <v/>
      </c>
      <c r="F4841" s="81" t="str">
        <f>IF(E4841="기사임",(COUNTIF($B$2:B4841,B4841)-COUNTIFS($B$2:B4840,B4841,$E$2:E4840,"")),"")</f>
        <v/>
      </c>
      <c r="G4841" s="46" t="str">
        <f>IF(F4841=1,COUNTIF($F$1:F4841,1),"")</f>
        <v/>
      </c>
      <c r="H4841" s="46">
        <f t="shared" si="230"/>
        <v>0</v>
      </c>
      <c r="I4841" s="46" t="b">
        <f t="shared" si="231"/>
        <v>0</v>
      </c>
      <c r="J4841" s="46" t="str">
        <f>IF(I4841=FALSE,"",B4841&amp;"@"&amp;COUNTIFS($B$2:B4841,B4841,$I$2:I4841,TRUE))</f>
        <v/>
      </c>
    </row>
    <row r="4842" spans="5:10">
      <c r="E4842" s="46" t="str">
        <f t="shared" si="229"/>
        <v/>
      </c>
      <c r="F4842" s="81" t="str">
        <f>IF(E4842="기사임",(COUNTIF($B$2:B4842,B4842)-COUNTIFS($B$2:B4841,B4842,$E$2:E4841,"")),"")</f>
        <v/>
      </c>
      <c r="G4842" s="46" t="str">
        <f>IF(F4842=1,COUNTIF($F$1:F4842,1),"")</f>
        <v/>
      </c>
      <c r="H4842" s="46">
        <f t="shared" si="230"/>
        <v>0</v>
      </c>
      <c r="I4842" s="46" t="b">
        <f t="shared" si="231"/>
        <v>0</v>
      </c>
      <c r="J4842" s="46" t="str">
        <f>IF(I4842=FALSE,"",B4842&amp;"@"&amp;COUNTIFS($B$2:B4842,B4842,$I$2:I4842,TRUE))</f>
        <v/>
      </c>
    </row>
    <row r="4843" spans="5:10">
      <c r="E4843" s="46" t="str">
        <f t="shared" si="229"/>
        <v/>
      </c>
      <c r="F4843" s="81" t="str">
        <f>IF(E4843="기사임",(COUNTIF($B$2:B4843,B4843)-COUNTIFS($B$2:B4842,B4843,$E$2:E4842,"")),"")</f>
        <v/>
      </c>
      <c r="G4843" s="46" t="str">
        <f>IF(F4843=1,COUNTIF($F$1:F4843,1),"")</f>
        <v/>
      </c>
      <c r="H4843" s="46">
        <f t="shared" si="230"/>
        <v>0</v>
      </c>
      <c r="I4843" s="46" t="b">
        <f t="shared" si="231"/>
        <v>0</v>
      </c>
      <c r="J4843" s="46" t="str">
        <f>IF(I4843=FALSE,"",B4843&amp;"@"&amp;COUNTIFS($B$2:B4843,B4843,$I$2:I4843,TRUE))</f>
        <v/>
      </c>
    </row>
    <row r="4844" spans="5:10">
      <c r="E4844" s="46" t="str">
        <f t="shared" si="229"/>
        <v/>
      </c>
      <c r="F4844" s="81" t="str">
        <f>IF(E4844="기사임",(COUNTIF($B$2:B4844,B4844)-COUNTIFS($B$2:B4843,B4844,$E$2:E4843,"")),"")</f>
        <v/>
      </c>
      <c r="G4844" s="46" t="str">
        <f>IF(F4844=1,COUNTIF($F$1:F4844,1),"")</f>
        <v/>
      </c>
      <c r="H4844" s="46">
        <f t="shared" si="230"/>
        <v>0</v>
      </c>
      <c r="I4844" s="46" t="b">
        <f t="shared" si="231"/>
        <v>0</v>
      </c>
      <c r="J4844" s="46" t="str">
        <f>IF(I4844=FALSE,"",B4844&amp;"@"&amp;COUNTIFS($B$2:B4844,B4844,$I$2:I4844,TRUE))</f>
        <v/>
      </c>
    </row>
    <row r="4845" spans="5:10">
      <c r="E4845" s="46" t="str">
        <f t="shared" si="229"/>
        <v/>
      </c>
      <c r="F4845" s="81" t="str">
        <f>IF(E4845="기사임",(COUNTIF($B$2:B4845,B4845)-COUNTIFS($B$2:B4844,B4845,$E$2:E4844,"")),"")</f>
        <v/>
      </c>
      <c r="G4845" s="46" t="str">
        <f>IF(F4845=1,COUNTIF($F$1:F4845,1),"")</f>
        <v/>
      </c>
      <c r="H4845" s="46">
        <f t="shared" si="230"/>
        <v>0</v>
      </c>
      <c r="I4845" s="46" t="b">
        <f t="shared" si="231"/>
        <v>0</v>
      </c>
      <c r="J4845" s="46" t="str">
        <f>IF(I4845=FALSE,"",B4845&amp;"@"&amp;COUNTIFS($B$2:B4845,B4845,$I$2:I4845,TRUE))</f>
        <v/>
      </c>
    </row>
    <row r="4846" spans="5:10">
      <c r="E4846" s="46" t="str">
        <f t="shared" si="229"/>
        <v/>
      </c>
      <c r="F4846" s="81" t="str">
        <f>IF(E4846="기사임",(COUNTIF($B$2:B4846,B4846)-COUNTIFS($B$2:B4845,B4846,$E$2:E4845,"")),"")</f>
        <v/>
      </c>
      <c r="G4846" s="46" t="str">
        <f>IF(F4846=1,COUNTIF($F$1:F4846,1),"")</f>
        <v/>
      </c>
      <c r="H4846" s="46">
        <f t="shared" si="230"/>
        <v>0</v>
      </c>
      <c r="I4846" s="46" t="b">
        <f t="shared" si="231"/>
        <v>0</v>
      </c>
      <c r="J4846" s="46" t="str">
        <f>IF(I4846=FALSE,"",B4846&amp;"@"&amp;COUNTIFS($B$2:B4846,B4846,$I$2:I4846,TRUE))</f>
        <v/>
      </c>
    </row>
    <row r="4847" spans="5:10">
      <c r="E4847" s="46" t="str">
        <f t="shared" si="229"/>
        <v/>
      </c>
      <c r="F4847" s="81" t="str">
        <f>IF(E4847="기사임",(COUNTIF($B$2:B4847,B4847)-COUNTIFS($B$2:B4846,B4847,$E$2:E4846,"")),"")</f>
        <v/>
      </c>
      <c r="G4847" s="46" t="str">
        <f>IF(F4847=1,COUNTIF($F$1:F4847,1),"")</f>
        <v/>
      </c>
      <c r="H4847" s="46">
        <f t="shared" si="230"/>
        <v>0</v>
      </c>
      <c r="I4847" s="46" t="b">
        <f t="shared" si="231"/>
        <v>0</v>
      </c>
      <c r="J4847" s="46" t="str">
        <f>IF(I4847=FALSE,"",B4847&amp;"@"&amp;COUNTIFS($B$2:B4847,B4847,$I$2:I4847,TRUE))</f>
        <v/>
      </c>
    </row>
    <row r="4848" spans="5:10">
      <c r="E4848" s="46" t="str">
        <f t="shared" si="229"/>
        <v/>
      </c>
      <c r="F4848" s="81" t="str">
        <f>IF(E4848="기사임",(COUNTIF($B$2:B4848,B4848)-COUNTIFS($B$2:B4847,B4848,$E$2:E4847,"")),"")</f>
        <v/>
      </c>
      <c r="G4848" s="46" t="str">
        <f>IF(F4848=1,COUNTIF($F$1:F4848,1),"")</f>
        <v/>
      </c>
      <c r="H4848" s="46">
        <f t="shared" si="230"/>
        <v>0</v>
      </c>
      <c r="I4848" s="46" t="b">
        <f t="shared" si="231"/>
        <v>0</v>
      </c>
      <c r="J4848" s="46" t="str">
        <f>IF(I4848=FALSE,"",B4848&amp;"@"&amp;COUNTIFS($B$2:B4848,B4848,$I$2:I4848,TRUE))</f>
        <v/>
      </c>
    </row>
    <row r="4849" spans="5:10">
      <c r="E4849" s="46" t="str">
        <f t="shared" si="229"/>
        <v/>
      </c>
      <c r="F4849" s="81" t="str">
        <f>IF(E4849="기사임",(COUNTIF($B$2:B4849,B4849)-COUNTIFS($B$2:B4848,B4849,$E$2:E4848,"")),"")</f>
        <v/>
      </c>
      <c r="G4849" s="46" t="str">
        <f>IF(F4849=1,COUNTIF($F$1:F4849,1),"")</f>
        <v/>
      </c>
      <c r="H4849" s="46">
        <f t="shared" si="230"/>
        <v>0</v>
      </c>
      <c r="I4849" s="46" t="b">
        <f t="shared" si="231"/>
        <v>0</v>
      </c>
      <c r="J4849" s="46" t="str">
        <f>IF(I4849=FALSE,"",B4849&amp;"@"&amp;COUNTIFS($B$2:B4849,B4849,$I$2:I4849,TRUE))</f>
        <v/>
      </c>
    </row>
    <row r="4850" spans="5:10">
      <c r="E4850" s="46" t="str">
        <f t="shared" si="229"/>
        <v/>
      </c>
      <c r="F4850" s="81" t="str">
        <f>IF(E4850="기사임",(COUNTIF($B$2:B4850,B4850)-COUNTIFS($B$2:B4849,B4850,$E$2:E4849,"")),"")</f>
        <v/>
      </c>
      <c r="G4850" s="46" t="str">
        <f>IF(F4850=1,COUNTIF($F$1:F4850,1),"")</f>
        <v/>
      </c>
      <c r="H4850" s="46">
        <f t="shared" si="230"/>
        <v>0</v>
      </c>
      <c r="I4850" s="46" t="b">
        <f t="shared" si="231"/>
        <v>0</v>
      </c>
      <c r="J4850" s="46" t="str">
        <f>IF(I4850=FALSE,"",B4850&amp;"@"&amp;COUNTIFS($B$2:B4850,B4850,$I$2:I4850,TRUE))</f>
        <v/>
      </c>
    </row>
    <row r="4851" spans="5:10">
      <c r="E4851" s="46" t="str">
        <f t="shared" si="229"/>
        <v/>
      </c>
      <c r="F4851" s="81" t="str">
        <f>IF(E4851="기사임",(COUNTIF($B$2:B4851,B4851)-COUNTIFS($B$2:B4850,B4851,$E$2:E4850,"")),"")</f>
        <v/>
      </c>
      <c r="G4851" s="46" t="str">
        <f>IF(F4851=1,COUNTIF($F$1:F4851,1),"")</f>
        <v/>
      </c>
      <c r="H4851" s="46">
        <f t="shared" si="230"/>
        <v>0</v>
      </c>
      <c r="I4851" s="46" t="b">
        <f t="shared" si="231"/>
        <v>0</v>
      </c>
      <c r="J4851" s="46" t="str">
        <f>IF(I4851=FALSE,"",B4851&amp;"@"&amp;COUNTIFS($B$2:B4851,B4851,$I$2:I4851,TRUE))</f>
        <v/>
      </c>
    </row>
    <row r="4852" spans="5:10">
      <c r="E4852" s="46" t="str">
        <f t="shared" si="229"/>
        <v/>
      </c>
      <c r="F4852" s="81" t="str">
        <f>IF(E4852="기사임",(COUNTIF($B$2:B4852,B4852)-COUNTIFS($B$2:B4851,B4852,$E$2:E4851,"")),"")</f>
        <v/>
      </c>
      <c r="G4852" s="46" t="str">
        <f>IF(F4852=1,COUNTIF($F$1:F4852,1),"")</f>
        <v/>
      </c>
      <c r="H4852" s="46">
        <f t="shared" si="230"/>
        <v>0</v>
      </c>
      <c r="I4852" s="46" t="b">
        <f t="shared" si="231"/>
        <v>0</v>
      </c>
      <c r="J4852" s="46" t="str">
        <f>IF(I4852=FALSE,"",B4852&amp;"@"&amp;COUNTIFS($B$2:B4852,B4852,$I$2:I4852,TRUE))</f>
        <v/>
      </c>
    </row>
    <row r="4853" spans="5:10">
      <c r="E4853" s="46" t="str">
        <f t="shared" si="229"/>
        <v/>
      </c>
      <c r="F4853" s="81" t="str">
        <f>IF(E4853="기사임",(COUNTIF($B$2:B4853,B4853)-COUNTIFS($B$2:B4852,B4853,$E$2:E4852,"")),"")</f>
        <v/>
      </c>
      <c r="G4853" s="46" t="str">
        <f>IF(F4853=1,COUNTIF($F$1:F4853,1),"")</f>
        <v/>
      </c>
      <c r="H4853" s="46">
        <f t="shared" si="230"/>
        <v>0</v>
      </c>
      <c r="I4853" s="46" t="b">
        <f t="shared" si="231"/>
        <v>0</v>
      </c>
      <c r="J4853" s="46" t="str">
        <f>IF(I4853=FALSE,"",B4853&amp;"@"&amp;COUNTIFS($B$2:B4853,B4853,$I$2:I4853,TRUE))</f>
        <v/>
      </c>
    </row>
    <row r="4854" spans="5:10">
      <c r="E4854" s="46" t="str">
        <f t="shared" si="229"/>
        <v/>
      </c>
      <c r="F4854" s="81" t="str">
        <f>IF(E4854="기사임",(COUNTIF($B$2:B4854,B4854)-COUNTIFS($B$2:B4853,B4854,$E$2:E4853,"")),"")</f>
        <v/>
      </c>
      <c r="G4854" s="46" t="str">
        <f>IF(F4854=1,COUNTIF($F$1:F4854,1),"")</f>
        <v/>
      </c>
      <c r="H4854" s="46">
        <f t="shared" si="230"/>
        <v>0</v>
      </c>
      <c r="I4854" s="46" t="b">
        <f t="shared" si="231"/>
        <v>0</v>
      </c>
      <c r="J4854" s="46" t="str">
        <f>IF(I4854=FALSE,"",B4854&amp;"@"&amp;COUNTIFS($B$2:B4854,B4854,$I$2:I4854,TRUE))</f>
        <v/>
      </c>
    </row>
    <row r="4855" spans="5:10">
      <c r="E4855" s="46" t="str">
        <f t="shared" si="229"/>
        <v/>
      </c>
      <c r="F4855" s="81" t="str">
        <f>IF(E4855="기사임",(COUNTIF($B$2:B4855,B4855)-COUNTIFS($B$2:B4854,B4855,$E$2:E4854,"")),"")</f>
        <v/>
      </c>
      <c r="G4855" s="46" t="str">
        <f>IF(F4855=1,COUNTIF($F$1:F4855,1),"")</f>
        <v/>
      </c>
      <c r="H4855" s="46">
        <f t="shared" si="230"/>
        <v>0</v>
      </c>
      <c r="I4855" s="46" t="b">
        <f t="shared" si="231"/>
        <v>0</v>
      </c>
      <c r="J4855" s="46" t="str">
        <f>IF(I4855=FALSE,"",B4855&amp;"@"&amp;COUNTIFS($B$2:B4855,B4855,$I$2:I4855,TRUE))</f>
        <v/>
      </c>
    </row>
    <row r="4856" spans="5:10">
      <c r="E4856" s="46" t="str">
        <f t="shared" si="229"/>
        <v/>
      </c>
      <c r="F4856" s="81" t="str">
        <f>IF(E4856="기사임",(COUNTIF($B$2:B4856,B4856)-COUNTIFS($B$2:B4855,B4856,$E$2:E4855,"")),"")</f>
        <v/>
      </c>
      <c r="G4856" s="46" t="str">
        <f>IF(F4856=1,COUNTIF($F$1:F4856,1),"")</f>
        <v/>
      </c>
      <c r="H4856" s="46">
        <f t="shared" si="230"/>
        <v>0</v>
      </c>
      <c r="I4856" s="46" t="b">
        <f t="shared" si="231"/>
        <v>0</v>
      </c>
      <c r="J4856" s="46" t="str">
        <f>IF(I4856=FALSE,"",B4856&amp;"@"&amp;COUNTIFS($B$2:B4856,B4856,$I$2:I4856,TRUE))</f>
        <v/>
      </c>
    </row>
    <row r="4857" spans="5:10">
      <c r="E4857" s="46" t="str">
        <f t="shared" si="229"/>
        <v/>
      </c>
      <c r="F4857" s="81" t="str">
        <f>IF(E4857="기사임",(COUNTIF($B$2:B4857,B4857)-COUNTIFS($B$2:B4856,B4857,$E$2:E4856,"")),"")</f>
        <v/>
      </c>
      <c r="G4857" s="46" t="str">
        <f>IF(F4857=1,COUNTIF($F$1:F4857,1),"")</f>
        <v/>
      </c>
      <c r="H4857" s="46">
        <f t="shared" si="230"/>
        <v>0</v>
      </c>
      <c r="I4857" s="46" t="b">
        <f t="shared" si="231"/>
        <v>0</v>
      </c>
      <c r="J4857" s="46" t="str">
        <f>IF(I4857=FALSE,"",B4857&amp;"@"&amp;COUNTIFS($B$2:B4857,B4857,$I$2:I4857,TRUE))</f>
        <v/>
      </c>
    </row>
    <row r="4858" spans="5:10">
      <c r="E4858" s="46" t="str">
        <f t="shared" si="229"/>
        <v/>
      </c>
      <c r="F4858" s="81" t="str">
        <f>IF(E4858="기사임",(COUNTIF($B$2:B4858,B4858)-COUNTIFS($B$2:B4857,B4858,$E$2:E4857,"")),"")</f>
        <v/>
      </c>
      <c r="G4858" s="46" t="str">
        <f>IF(F4858=1,COUNTIF($F$1:F4858,1),"")</f>
        <v/>
      </c>
      <c r="H4858" s="46">
        <f t="shared" si="230"/>
        <v>0</v>
      </c>
      <c r="I4858" s="46" t="b">
        <f t="shared" si="231"/>
        <v>0</v>
      </c>
      <c r="J4858" s="46" t="str">
        <f>IF(I4858=FALSE,"",B4858&amp;"@"&amp;COUNTIFS($B$2:B4858,B4858,$I$2:I4858,TRUE))</f>
        <v/>
      </c>
    </row>
    <row r="4859" spans="5:10">
      <c r="E4859" s="46" t="str">
        <f t="shared" si="229"/>
        <v/>
      </c>
      <c r="F4859" s="81" t="str">
        <f>IF(E4859="기사임",(COUNTIF($B$2:B4859,B4859)-COUNTIFS($B$2:B4858,B4859,$E$2:E4858,"")),"")</f>
        <v/>
      </c>
      <c r="G4859" s="46" t="str">
        <f>IF(F4859=1,COUNTIF($F$1:F4859,1),"")</f>
        <v/>
      </c>
      <c r="H4859" s="46">
        <f t="shared" si="230"/>
        <v>0</v>
      </c>
      <c r="I4859" s="46" t="b">
        <f t="shared" si="231"/>
        <v>0</v>
      </c>
      <c r="J4859" s="46" t="str">
        <f>IF(I4859=FALSE,"",B4859&amp;"@"&amp;COUNTIFS($B$2:B4859,B4859,$I$2:I4859,TRUE))</f>
        <v/>
      </c>
    </row>
    <row r="4860" spans="5:10">
      <c r="E4860" s="46" t="str">
        <f t="shared" si="229"/>
        <v/>
      </c>
      <c r="F4860" s="81" t="str">
        <f>IF(E4860="기사임",(COUNTIF($B$2:B4860,B4860)-COUNTIFS($B$2:B4859,B4860,$E$2:E4859,"")),"")</f>
        <v/>
      </c>
      <c r="G4860" s="46" t="str">
        <f>IF(F4860=1,COUNTIF($F$1:F4860,1),"")</f>
        <v/>
      </c>
      <c r="H4860" s="46">
        <f t="shared" si="230"/>
        <v>0</v>
      </c>
      <c r="I4860" s="46" t="b">
        <f t="shared" si="231"/>
        <v>0</v>
      </c>
      <c r="J4860" s="46" t="str">
        <f>IF(I4860=FALSE,"",B4860&amp;"@"&amp;COUNTIFS($B$2:B4860,B4860,$I$2:I4860,TRUE))</f>
        <v/>
      </c>
    </row>
    <row r="4861" spans="5:10">
      <c r="E4861" s="46" t="str">
        <f t="shared" si="229"/>
        <v/>
      </c>
      <c r="F4861" s="81" t="str">
        <f>IF(E4861="기사임",(COUNTIF($B$2:B4861,B4861)-COUNTIFS($B$2:B4860,B4861,$E$2:E4860,"")),"")</f>
        <v/>
      </c>
      <c r="G4861" s="46" t="str">
        <f>IF(F4861=1,COUNTIF($F$1:F4861,1),"")</f>
        <v/>
      </c>
      <c r="H4861" s="46">
        <f t="shared" si="230"/>
        <v>0</v>
      </c>
      <c r="I4861" s="46" t="b">
        <f t="shared" si="231"/>
        <v>0</v>
      </c>
      <c r="J4861" s="46" t="str">
        <f>IF(I4861=FALSE,"",B4861&amp;"@"&amp;COUNTIFS($B$2:B4861,B4861,$I$2:I4861,TRUE))</f>
        <v/>
      </c>
    </row>
    <row r="4862" spans="5:10">
      <c r="E4862" s="46" t="str">
        <f t="shared" si="229"/>
        <v/>
      </c>
      <c r="F4862" s="81" t="str">
        <f>IF(E4862="기사임",(COUNTIF($B$2:B4862,B4862)-COUNTIFS($B$2:B4861,B4862,$E$2:E4861,"")),"")</f>
        <v/>
      </c>
      <c r="G4862" s="46" t="str">
        <f>IF(F4862=1,COUNTIF($F$1:F4862,1),"")</f>
        <v/>
      </c>
      <c r="H4862" s="46">
        <f t="shared" si="230"/>
        <v>0</v>
      </c>
      <c r="I4862" s="46" t="b">
        <f t="shared" si="231"/>
        <v>0</v>
      </c>
      <c r="J4862" s="46" t="str">
        <f>IF(I4862=FALSE,"",B4862&amp;"@"&amp;COUNTIFS($B$2:B4862,B4862,$I$2:I4862,TRUE))</f>
        <v/>
      </c>
    </row>
    <row r="4863" spans="5:10">
      <c r="E4863" s="46" t="str">
        <f t="shared" si="229"/>
        <v/>
      </c>
      <c r="F4863" s="81" t="str">
        <f>IF(E4863="기사임",(COUNTIF($B$2:B4863,B4863)-COUNTIFS($B$2:B4862,B4863,$E$2:E4862,"")),"")</f>
        <v/>
      </c>
      <c r="G4863" s="46" t="str">
        <f>IF(F4863=1,COUNTIF($F$1:F4863,1),"")</f>
        <v/>
      </c>
      <c r="H4863" s="46">
        <f t="shared" si="230"/>
        <v>0</v>
      </c>
      <c r="I4863" s="46" t="b">
        <f t="shared" si="231"/>
        <v>0</v>
      </c>
      <c r="J4863" s="46" t="str">
        <f>IF(I4863=FALSE,"",B4863&amp;"@"&amp;COUNTIFS($B$2:B4863,B4863,$I$2:I4863,TRUE))</f>
        <v/>
      </c>
    </row>
    <row r="4864" spans="5:10">
      <c r="E4864" s="46" t="str">
        <f t="shared" si="229"/>
        <v/>
      </c>
      <c r="F4864" s="81" t="str">
        <f>IF(E4864="기사임",(COUNTIF($B$2:B4864,B4864)-COUNTIFS($B$2:B4863,B4864,$E$2:E4863,"")),"")</f>
        <v/>
      </c>
      <c r="G4864" s="46" t="str">
        <f>IF(F4864=1,COUNTIF($F$1:F4864,1),"")</f>
        <v/>
      </c>
      <c r="H4864" s="46">
        <f t="shared" si="230"/>
        <v>0</v>
      </c>
      <c r="I4864" s="46" t="b">
        <f t="shared" si="231"/>
        <v>0</v>
      </c>
      <c r="J4864" s="46" t="str">
        <f>IF(I4864=FALSE,"",B4864&amp;"@"&amp;COUNTIFS($B$2:B4864,B4864,$I$2:I4864,TRUE))</f>
        <v/>
      </c>
    </row>
    <row r="4865" spans="5:10">
      <c r="E4865" s="46" t="str">
        <f t="shared" si="229"/>
        <v/>
      </c>
      <c r="F4865" s="81" t="str">
        <f>IF(E4865="기사임",(COUNTIF($B$2:B4865,B4865)-COUNTIFS($B$2:B4864,B4865,$E$2:E4864,"")),"")</f>
        <v/>
      </c>
      <c r="G4865" s="46" t="str">
        <f>IF(F4865=1,COUNTIF($F$1:F4865,1),"")</f>
        <v/>
      </c>
      <c r="H4865" s="46">
        <f t="shared" si="230"/>
        <v>0</v>
      </c>
      <c r="I4865" s="46" t="b">
        <f t="shared" si="231"/>
        <v>0</v>
      </c>
      <c r="J4865" s="46" t="str">
        <f>IF(I4865=FALSE,"",B4865&amp;"@"&amp;COUNTIFS($B$2:B4865,B4865,$I$2:I4865,TRUE))</f>
        <v/>
      </c>
    </row>
    <row r="4866" spans="5:10">
      <c r="E4866" s="46" t="str">
        <f t="shared" ref="E4866:E4929" si="232">IF(AND(LEFT(A4866,17)="/global/archives/",ISNUMBER(_xlfn.NUMBERVALUE(MID(A4866,18,1))),ISERROR(FIND("ckattempt",A4866)),ISERROR(FIND("preview",A4866))),"기사임","")</f>
        <v/>
      </c>
      <c r="F4866" s="81" t="str">
        <f>IF(E4866="기사임",(COUNTIF($B$2:B4866,B4866)-COUNTIFS($B$2:B4865,B4866,$E$2:E4865,"")),"")</f>
        <v/>
      </c>
      <c r="G4866" s="46" t="str">
        <f>IF(F4866=1,COUNTIF($F$1:F4866,1),"")</f>
        <v/>
      </c>
      <c r="H4866" s="46">
        <f t="shared" ref="H4866:H4929" si="233">COUNTIF($L$2:$L$4,B4866)</f>
        <v>0</v>
      </c>
      <c r="I4866" s="46" t="b">
        <f t="shared" si="231"/>
        <v>0</v>
      </c>
      <c r="J4866" s="46" t="str">
        <f>IF(I4866=FALSE,"",B4866&amp;"@"&amp;COUNTIFS($B$2:B4866,B4866,$I$2:I4866,TRUE))</f>
        <v/>
      </c>
    </row>
    <row r="4867" spans="5:10">
      <c r="E4867" s="46" t="str">
        <f t="shared" si="232"/>
        <v/>
      </c>
      <c r="F4867" s="81" t="str">
        <f>IF(E4867="기사임",(COUNTIF($B$2:B4867,B4867)-COUNTIFS($B$2:B4866,B4867,$E$2:E4866,"")),"")</f>
        <v/>
      </c>
      <c r="G4867" s="46" t="str">
        <f>IF(F4867=1,COUNTIF($F$1:F4867,1),"")</f>
        <v/>
      </c>
      <c r="H4867" s="46">
        <f t="shared" si="233"/>
        <v>0</v>
      </c>
      <c r="I4867" s="46" t="b">
        <f t="shared" si="231"/>
        <v>0</v>
      </c>
      <c r="J4867" s="46" t="str">
        <f>IF(I4867=FALSE,"",B4867&amp;"@"&amp;COUNTIFS($B$2:B4867,B4867,$I$2:I4867,TRUE))</f>
        <v/>
      </c>
    </row>
    <row r="4868" spans="5:10">
      <c r="E4868" s="46" t="str">
        <f t="shared" si="232"/>
        <v/>
      </c>
      <c r="F4868" s="81" t="str">
        <f>IF(E4868="기사임",(COUNTIF($B$2:B4868,B4868)-COUNTIFS($B$2:B4867,B4868,$E$2:E4867,"")),"")</f>
        <v/>
      </c>
      <c r="G4868" s="46" t="str">
        <f>IF(F4868=1,COUNTIF($F$1:F4868,1),"")</f>
        <v/>
      </c>
      <c r="H4868" s="46">
        <f t="shared" si="233"/>
        <v>0</v>
      </c>
      <c r="I4868" s="46" t="b">
        <f t="shared" si="231"/>
        <v>0</v>
      </c>
      <c r="J4868" s="46" t="str">
        <f>IF(I4868=FALSE,"",B4868&amp;"@"&amp;COUNTIFS($B$2:B4868,B4868,$I$2:I4868,TRUE))</f>
        <v/>
      </c>
    </row>
    <row r="4869" spans="5:10">
      <c r="E4869" s="46" t="str">
        <f t="shared" si="232"/>
        <v/>
      </c>
      <c r="F4869" s="81" t="str">
        <f>IF(E4869="기사임",(COUNTIF($B$2:B4869,B4869)-COUNTIFS($B$2:B4868,B4869,$E$2:E4868,"")),"")</f>
        <v/>
      </c>
      <c r="G4869" s="46" t="str">
        <f>IF(F4869=1,COUNTIF($F$1:F4869,1),"")</f>
        <v/>
      </c>
      <c r="H4869" s="46">
        <f t="shared" si="233"/>
        <v>0</v>
      </c>
      <c r="I4869" s="46" t="b">
        <f t="shared" si="231"/>
        <v>0</v>
      </c>
      <c r="J4869" s="46" t="str">
        <f>IF(I4869=FALSE,"",B4869&amp;"@"&amp;COUNTIFS($B$2:B4869,B4869,$I$2:I4869,TRUE))</f>
        <v/>
      </c>
    </row>
    <row r="4870" spans="5:10">
      <c r="E4870" s="46" t="str">
        <f t="shared" si="232"/>
        <v/>
      </c>
      <c r="F4870" s="81" t="str">
        <f>IF(E4870="기사임",(COUNTIF($B$2:B4870,B4870)-COUNTIFS($B$2:B4869,B4870,$E$2:E4869,"")),"")</f>
        <v/>
      </c>
      <c r="G4870" s="46" t="str">
        <f>IF(F4870=1,COUNTIF($F$1:F4870,1),"")</f>
        <v/>
      </c>
      <c r="H4870" s="46">
        <f t="shared" si="233"/>
        <v>0</v>
      </c>
      <c r="I4870" s="46" t="b">
        <f t="shared" si="231"/>
        <v>0</v>
      </c>
      <c r="J4870" s="46" t="str">
        <f>IF(I4870=FALSE,"",B4870&amp;"@"&amp;COUNTIFS($B$2:B4870,B4870,$I$2:I4870,TRUE))</f>
        <v/>
      </c>
    </row>
    <row r="4871" spans="5:10">
      <c r="E4871" s="46" t="str">
        <f t="shared" si="232"/>
        <v/>
      </c>
      <c r="F4871" s="81" t="str">
        <f>IF(E4871="기사임",(COUNTIF($B$2:B4871,B4871)-COUNTIFS($B$2:B4870,B4871,$E$2:E4870,"")),"")</f>
        <v/>
      </c>
      <c r="G4871" s="46" t="str">
        <f>IF(F4871=1,COUNTIF($F$1:F4871,1),"")</f>
        <v/>
      </c>
      <c r="H4871" s="46">
        <f t="shared" si="233"/>
        <v>0</v>
      </c>
      <c r="I4871" s="46" t="b">
        <f t="shared" ref="I4871:I4934" si="234">AND(H4871=1,F4871&gt;=1,F4871&lt;&gt;"")</f>
        <v>0</v>
      </c>
      <c r="J4871" s="46" t="str">
        <f>IF(I4871=FALSE,"",B4871&amp;"@"&amp;COUNTIFS($B$2:B4871,B4871,$I$2:I4871,TRUE))</f>
        <v/>
      </c>
    </row>
    <row r="4872" spans="5:10">
      <c r="E4872" s="46" t="str">
        <f t="shared" si="232"/>
        <v/>
      </c>
      <c r="F4872" s="81" t="str">
        <f>IF(E4872="기사임",(COUNTIF($B$2:B4872,B4872)-COUNTIFS($B$2:B4871,B4872,$E$2:E4871,"")),"")</f>
        <v/>
      </c>
      <c r="G4872" s="46" t="str">
        <f>IF(F4872=1,COUNTIF($F$1:F4872,1),"")</f>
        <v/>
      </c>
      <c r="H4872" s="46">
        <f t="shared" si="233"/>
        <v>0</v>
      </c>
      <c r="I4872" s="46" t="b">
        <f t="shared" si="234"/>
        <v>0</v>
      </c>
      <c r="J4872" s="46" t="str">
        <f>IF(I4872=FALSE,"",B4872&amp;"@"&amp;COUNTIFS($B$2:B4872,B4872,$I$2:I4872,TRUE))</f>
        <v/>
      </c>
    </row>
    <row r="4873" spans="5:10">
      <c r="E4873" s="46" t="str">
        <f t="shared" si="232"/>
        <v/>
      </c>
      <c r="F4873" s="81" t="str">
        <f>IF(E4873="기사임",(COUNTIF($B$2:B4873,B4873)-COUNTIFS($B$2:B4872,B4873,$E$2:E4872,"")),"")</f>
        <v/>
      </c>
      <c r="G4873" s="46" t="str">
        <f>IF(F4873=1,COUNTIF($F$1:F4873,1),"")</f>
        <v/>
      </c>
      <c r="H4873" s="46">
        <f t="shared" si="233"/>
        <v>0</v>
      </c>
      <c r="I4873" s="46" t="b">
        <f t="shared" si="234"/>
        <v>0</v>
      </c>
      <c r="J4873" s="46" t="str">
        <f>IF(I4873=FALSE,"",B4873&amp;"@"&amp;COUNTIFS($B$2:B4873,B4873,$I$2:I4873,TRUE))</f>
        <v/>
      </c>
    </row>
    <row r="4874" spans="5:10">
      <c r="E4874" s="46" t="str">
        <f t="shared" si="232"/>
        <v/>
      </c>
      <c r="F4874" s="81" t="str">
        <f>IF(E4874="기사임",(COUNTIF($B$2:B4874,B4874)-COUNTIFS($B$2:B4873,B4874,$E$2:E4873,"")),"")</f>
        <v/>
      </c>
      <c r="G4874" s="46" t="str">
        <f>IF(F4874=1,COUNTIF($F$1:F4874,1),"")</f>
        <v/>
      </c>
      <c r="H4874" s="46">
        <f t="shared" si="233"/>
        <v>0</v>
      </c>
      <c r="I4874" s="46" t="b">
        <f t="shared" si="234"/>
        <v>0</v>
      </c>
      <c r="J4874" s="46" t="str">
        <f>IF(I4874=FALSE,"",B4874&amp;"@"&amp;COUNTIFS($B$2:B4874,B4874,$I$2:I4874,TRUE))</f>
        <v/>
      </c>
    </row>
    <row r="4875" spans="5:10">
      <c r="E4875" s="46" t="str">
        <f t="shared" si="232"/>
        <v/>
      </c>
      <c r="F4875" s="81" t="str">
        <f>IF(E4875="기사임",(COUNTIF($B$2:B4875,B4875)-COUNTIFS($B$2:B4874,B4875,$E$2:E4874,"")),"")</f>
        <v/>
      </c>
      <c r="G4875" s="46" t="str">
        <f>IF(F4875=1,COUNTIF($F$1:F4875,1),"")</f>
        <v/>
      </c>
      <c r="H4875" s="46">
        <f t="shared" si="233"/>
        <v>0</v>
      </c>
      <c r="I4875" s="46" t="b">
        <f t="shared" si="234"/>
        <v>0</v>
      </c>
      <c r="J4875" s="46" t="str">
        <f>IF(I4875=FALSE,"",B4875&amp;"@"&amp;COUNTIFS($B$2:B4875,B4875,$I$2:I4875,TRUE))</f>
        <v/>
      </c>
    </row>
    <row r="4876" spans="5:10">
      <c r="E4876" s="46" t="str">
        <f t="shared" si="232"/>
        <v/>
      </c>
      <c r="F4876" s="81" t="str">
        <f>IF(E4876="기사임",(COUNTIF($B$2:B4876,B4876)-COUNTIFS($B$2:B4875,B4876,$E$2:E4875,"")),"")</f>
        <v/>
      </c>
      <c r="G4876" s="46" t="str">
        <f>IF(F4876=1,COUNTIF($F$1:F4876,1),"")</f>
        <v/>
      </c>
      <c r="H4876" s="46">
        <f t="shared" si="233"/>
        <v>0</v>
      </c>
      <c r="I4876" s="46" t="b">
        <f t="shared" si="234"/>
        <v>0</v>
      </c>
      <c r="J4876" s="46" t="str">
        <f>IF(I4876=FALSE,"",B4876&amp;"@"&amp;COUNTIFS($B$2:B4876,B4876,$I$2:I4876,TRUE))</f>
        <v/>
      </c>
    </row>
    <row r="4877" spans="5:10">
      <c r="E4877" s="46" t="str">
        <f t="shared" si="232"/>
        <v/>
      </c>
      <c r="F4877" s="81" t="str">
        <f>IF(E4877="기사임",(COUNTIF($B$2:B4877,B4877)-COUNTIFS($B$2:B4876,B4877,$E$2:E4876,"")),"")</f>
        <v/>
      </c>
      <c r="G4877" s="46" t="str">
        <f>IF(F4877=1,COUNTIF($F$1:F4877,1),"")</f>
        <v/>
      </c>
      <c r="H4877" s="46">
        <f t="shared" si="233"/>
        <v>0</v>
      </c>
      <c r="I4877" s="46" t="b">
        <f t="shared" si="234"/>
        <v>0</v>
      </c>
      <c r="J4877" s="46" t="str">
        <f>IF(I4877=FALSE,"",B4877&amp;"@"&amp;COUNTIFS($B$2:B4877,B4877,$I$2:I4877,TRUE))</f>
        <v/>
      </c>
    </row>
    <row r="4878" spans="5:10">
      <c r="E4878" s="46" t="str">
        <f t="shared" si="232"/>
        <v/>
      </c>
      <c r="F4878" s="81" t="str">
        <f>IF(E4878="기사임",(COUNTIF($B$2:B4878,B4878)-COUNTIFS($B$2:B4877,B4878,$E$2:E4877,"")),"")</f>
        <v/>
      </c>
      <c r="G4878" s="46" t="str">
        <f>IF(F4878=1,COUNTIF($F$1:F4878,1),"")</f>
        <v/>
      </c>
      <c r="H4878" s="46">
        <f t="shared" si="233"/>
        <v>0</v>
      </c>
      <c r="I4878" s="46" t="b">
        <f t="shared" si="234"/>
        <v>0</v>
      </c>
      <c r="J4878" s="46" t="str">
        <f>IF(I4878=FALSE,"",B4878&amp;"@"&amp;COUNTIFS($B$2:B4878,B4878,$I$2:I4878,TRUE))</f>
        <v/>
      </c>
    </row>
    <row r="4879" spans="5:10">
      <c r="E4879" s="46" t="str">
        <f t="shared" si="232"/>
        <v/>
      </c>
      <c r="F4879" s="81" t="str">
        <f>IF(E4879="기사임",(COUNTIF($B$2:B4879,B4879)-COUNTIFS($B$2:B4878,B4879,$E$2:E4878,"")),"")</f>
        <v/>
      </c>
      <c r="G4879" s="46" t="str">
        <f>IF(F4879=1,COUNTIF($F$1:F4879,1),"")</f>
        <v/>
      </c>
      <c r="H4879" s="46">
        <f t="shared" si="233"/>
        <v>0</v>
      </c>
      <c r="I4879" s="46" t="b">
        <f t="shared" si="234"/>
        <v>0</v>
      </c>
      <c r="J4879" s="46" t="str">
        <f>IF(I4879=FALSE,"",B4879&amp;"@"&amp;COUNTIFS($B$2:B4879,B4879,$I$2:I4879,TRUE))</f>
        <v/>
      </c>
    </row>
    <row r="4880" spans="5:10">
      <c r="E4880" s="46" t="str">
        <f t="shared" si="232"/>
        <v/>
      </c>
      <c r="F4880" s="81" t="str">
        <f>IF(E4880="기사임",(COUNTIF($B$2:B4880,B4880)-COUNTIFS($B$2:B4879,B4880,$E$2:E4879,"")),"")</f>
        <v/>
      </c>
      <c r="G4880" s="46" t="str">
        <f>IF(F4880=1,COUNTIF($F$1:F4880,1),"")</f>
        <v/>
      </c>
      <c r="H4880" s="46">
        <f t="shared" si="233"/>
        <v>0</v>
      </c>
      <c r="I4880" s="46" t="b">
        <f t="shared" si="234"/>
        <v>0</v>
      </c>
      <c r="J4880" s="46" t="str">
        <f>IF(I4880=FALSE,"",B4880&amp;"@"&amp;COUNTIFS($B$2:B4880,B4880,$I$2:I4880,TRUE))</f>
        <v/>
      </c>
    </row>
    <row r="4881" spans="5:10">
      <c r="E4881" s="46" t="str">
        <f t="shared" si="232"/>
        <v/>
      </c>
      <c r="F4881" s="81" t="str">
        <f>IF(E4881="기사임",(COUNTIF($B$2:B4881,B4881)-COUNTIFS($B$2:B4880,B4881,$E$2:E4880,"")),"")</f>
        <v/>
      </c>
      <c r="G4881" s="46" t="str">
        <f>IF(F4881=1,COUNTIF($F$1:F4881,1),"")</f>
        <v/>
      </c>
      <c r="H4881" s="46">
        <f t="shared" si="233"/>
        <v>0</v>
      </c>
      <c r="I4881" s="46" t="b">
        <f t="shared" si="234"/>
        <v>0</v>
      </c>
      <c r="J4881" s="46" t="str">
        <f>IF(I4881=FALSE,"",B4881&amp;"@"&amp;COUNTIFS($B$2:B4881,B4881,$I$2:I4881,TRUE))</f>
        <v/>
      </c>
    </row>
    <row r="4882" spans="5:10">
      <c r="E4882" s="46" t="str">
        <f t="shared" si="232"/>
        <v/>
      </c>
      <c r="F4882" s="81" t="str">
        <f>IF(E4882="기사임",(COUNTIF($B$2:B4882,B4882)-COUNTIFS($B$2:B4881,B4882,$E$2:E4881,"")),"")</f>
        <v/>
      </c>
      <c r="G4882" s="46" t="str">
        <f>IF(F4882=1,COUNTIF($F$1:F4882,1),"")</f>
        <v/>
      </c>
      <c r="H4882" s="46">
        <f t="shared" si="233"/>
        <v>0</v>
      </c>
      <c r="I4882" s="46" t="b">
        <f t="shared" si="234"/>
        <v>0</v>
      </c>
      <c r="J4882" s="46" t="str">
        <f>IF(I4882=FALSE,"",B4882&amp;"@"&amp;COUNTIFS($B$2:B4882,B4882,$I$2:I4882,TRUE))</f>
        <v/>
      </c>
    </row>
    <row r="4883" spans="5:10">
      <c r="E4883" s="46" t="str">
        <f t="shared" si="232"/>
        <v/>
      </c>
      <c r="F4883" s="81" t="str">
        <f>IF(E4883="기사임",(COUNTIF($B$2:B4883,B4883)-COUNTIFS($B$2:B4882,B4883,$E$2:E4882,"")),"")</f>
        <v/>
      </c>
      <c r="G4883" s="46" t="str">
        <f>IF(F4883=1,COUNTIF($F$1:F4883,1),"")</f>
        <v/>
      </c>
      <c r="H4883" s="46">
        <f t="shared" si="233"/>
        <v>0</v>
      </c>
      <c r="I4883" s="46" t="b">
        <f t="shared" si="234"/>
        <v>0</v>
      </c>
      <c r="J4883" s="46" t="str">
        <f>IF(I4883=FALSE,"",B4883&amp;"@"&amp;COUNTIFS($B$2:B4883,B4883,$I$2:I4883,TRUE))</f>
        <v/>
      </c>
    </row>
    <row r="4884" spans="5:10">
      <c r="E4884" s="46" t="str">
        <f t="shared" si="232"/>
        <v/>
      </c>
      <c r="F4884" s="81" t="str">
        <f>IF(E4884="기사임",(COUNTIF($B$2:B4884,B4884)-COUNTIFS($B$2:B4883,B4884,$E$2:E4883,"")),"")</f>
        <v/>
      </c>
      <c r="G4884" s="46" t="str">
        <f>IF(F4884=1,COUNTIF($F$1:F4884,1),"")</f>
        <v/>
      </c>
      <c r="H4884" s="46">
        <f t="shared" si="233"/>
        <v>0</v>
      </c>
      <c r="I4884" s="46" t="b">
        <f t="shared" si="234"/>
        <v>0</v>
      </c>
      <c r="J4884" s="46" t="str">
        <f>IF(I4884=FALSE,"",B4884&amp;"@"&amp;COUNTIFS($B$2:B4884,B4884,$I$2:I4884,TRUE))</f>
        <v/>
      </c>
    </row>
    <row r="4885" spans="5:10">
      <c r="E4885" s="46" t="str">
        <f t="shared" si="232"/>
        <v/>
      </c>
      <c r="F4885" s="81" t="str">
        <f>IF(E4885="기사임",(COUNTIF($B$2:B4885,B4885)-COUNTIFS($B$2:B4884,B4885,$E$2:E4884,"")),"")</f>
        <v/>
      </c>
      <c r="G4885" s="46" t="str">
        <f>IF(F4885=1,COUNTIF($F$1:F4885,1),"")</f>
        <v/>
      </c>
      <c r="H4885" s="46">
        <f t="shared" si="233"/>
        <v>0</v>
      </c>
      <c r="I4885" s="46" t="b">
        <f t="shared" si="234"/>
        <v>0</v>
      </c>
      <c r="J4885" s="46" t="str">
        <f>IF(I4885=FALSE,"",B4885&amp;"@"&amp;COUNTIFS($B$2:B4885,B4885,$I$2:I4885,TRUE))</f>
        <v/>
      </c>
    </row>
    <row r="4886" spans="5:10">
      <c r="E4886" s="46" t="str">
        <f t="shared" si="232"/>
        <v/>
      </c>
      <c r="F4886" s="81" t="str">
        <f>IF(E4886="기사임",(COUNTIF($B$2:B4886,B4886)-COUNTIFS($B$2:B4885,B4886,$E$2:E4885,"")),"")</f>
        <v/>
      </c>
      <c r="G4886" s="46" t="str">
        <f>IF(F4886=1,COUNTIF($F$1:F4886,1),"")</f>
        <v/>
      </c>
      <c r="H4886" s="46">
        <f t="shared" si="233"/>
        <v>0</v>
      </c>
      <c r="I4886" s="46" t="b">
        <f t="shared" si="234"/>
        <v>0</v>
      </c>
      <c r="J4886" s="46" t="str">
        <f>IF(I4886=FALSE,"",B4886&amp;"@"&amp;COUNTIFS($B$2:B4886,B4886,$I$2:I4886,TRUE))</f>
        <v/>
      </c>
    </row>
    <row r="4887" spans="5:10">
      <c r="E4887" s="46" t="str">
        <f t="shared" si="232"/>
        <v/>
      </c>
      <c r="F4887" s="81" t="str">
        <f>IF(E4887="기사임",(COUNTIF($B$2:B4887,B4887)-COUNTIFS($B$2:B4886,B4887,$E$2:E4886,"")),"")</f>
        <v/>
      </c>
      <c r="G4887" s="46" t="str">
        <f>IF(F4887=1,COUNTIF($F$1:F4887,1),"")</f>
        <v/>
      </c>
      <c r="H4887" s="46">
        <f t="shared" si="233"/>
        <v>0</v>
      </c>
      <c r="I4887" s="46" t="b">
        <f t="shared" si="234"/>
        <v>0</v>
      </c>
      <c r="J4887" s="46" t="str">
        <f>IF(I4887=FALSE,"",B4887&amp;"@"&amp;COUNTIFS($B$2:B4887,B4887,$I$2:I4887,TRUE))</f>
        <v/>
      </c>
    </row>
    <row r="4888" spans="5:10">
      <c r="E4888" s="46" t="str">
        <f t="shared" si="232"/>
        <v/>
      </c>
      <c r="F4888" s="81" t="str">
        <f>IF(E4888="기사임",(COUNTIF($B$2:B4888,B4888)-COUNTIFS($B$2:B4887,B4888,$E$2:E4887,"")),"")</f>
        <v/>
      </c>
      <c r="G4888" s="46" t="str">
        <f>IF(F4888=1,COUNTIF($F$1:F4888,1),"")</f>
        <v/>
      </c>
      <c r="H4888" s="46">
        <f t="shared" si="233"/>
        <v>0</v>
      </c>
      <c r="I4888" s="46" t="b">
        <f t="shared" si="234"/>
        <v>0</v>
      </c>
      <c r="J4888" s="46" t="str">
        <f>IF(I4888=FALSE,"",B4888&amp;"@"&amp;COUNTIFS($B$2:B4888,B4888,$I$2:I4888,TRUE))</f>
        <v/>
      </c>
    </row>
    <row r="4889" spans="5:10">
      <c r="E4889" s="46" t="str">
        <f t="shared" si="232"/>
        <v/>
      </c>
      <c r="F4889" s="81" t="str">
        <f>IF(E4889="기사임",(COUNTIF($B$2:B4889,B4889)-COUNTIFS($B$2:B4888,B4889,$E$2:E4888,"")),"")</f>
        <v/>
      </c>
      <c r="G4889" s="46" t="str">
        <f>IF(F4889=1,COUNTIF($F$1:F4889,1),"")</f>
        <v/>
      </c>
      <c r="H4889" s="46">
        <f t="shared" si="233"/>
        <v>0</v>
      </c>
      <c r="I4889" s="46" t="b">
        <f t="shared" si="234"/>
        <v>0</v>
      </c>
      <c r="J4889" s="46" t="str">
        <f>IF(I4889=FALSE,"",B4889&amp;"@"&amp;COUNTIFS($B$2:B4889,B4889,$I$2:I4889,TRUE))</f>
        <v/>
      </c>
    </row>
    <row r="4890" spans="5:10">
      <c r="E4890" s="46" t="str">
        <f t="shared" si="232"/>
        <v/>
      </c>
      <c r="F4890" s="81" t="str">
        <f>IF(E4890="기사임",(COUNTIF($B$2:B4890,B4890)-COUNTIFS($B$2:B4889,B4890,$E$2:E4889,"")),"")</f>
        <v/>
      </c>
      <c r="G4890" s="46" t="str">
        <f>IF(F4890=1,COUNTIF($F$1:F4890,1),"")</f>
        <v/>
      </c>
      <c r="H4890" s="46">
        <f t="shared" si="233"/>
        <v>0</v>
      </c>
      <c r="I4890" s="46" t="b">
        <f t="shared" si="234"/>
        <v>0</v>
      </c>
      <c r="J4890" s="46" t="str">
        <f>IF(I4890=FALSE,"",B4890&amp;"@"&amp;COUNTIFS($B$2:B4890,B4890,$I$2:I4890,TRUE))</f>
        <v/>
      </c>
    </row>
    <row r="4891" spans="5:10">
      <c r="E4891" s="46" t="str">
        <f t="shared" si="232"/>
        <v/>
      </c>
      <c r="F4891" s="81" t="str">
        <f>IF(E4891="기사임",(COUNTIF($B$2:B4891,B4891)-COUNTIFS($B$2:B4890,B4891,$E$2:E4890,"")),"")</f>
        <v/>
      </c>
      <c r="G4891" s="46" t="str">
        <f>IF(F4891=1,COUNTIF($F$1:F4891,1),"")</f>
        <v/>
      </c>
      <c r="H4891" s="46">
        <f t="shared" si="233"/>
        <v>0</v>
      </c>
      <c r="I4891" s="46" t="b">
        <f t="shared" si="234"/>
        <v>0</v>
      </c>
      <c r="J4891" s="46" t="str">
        <f>IF(I4891=FALSE,"",B4891&amp;"@"&amp;COUNTIFS($B$2:B4891,B4891,$I$2:I4891,TRUE))</f>
        <v/>
      </c>
    </row>
    <row r="4892" spans="5:10">
      <c r="E4892" s="46" t="str">
        <f t="shared" si="232"/>
        <v/>
      </c>
      <c r="F4892" s="81" t="str">
        <f>IF(E4892="기사임",(COUNTIF($B$2:B4892,B4892)-COUNTIFS($B$2:B4891,B4892,$E$2:E4891,"")),"")</f>
        <v/>
      </c>
      <c r="G4892" s="46" t="str">
        <f>IF(F4892=1,COUNTIF($F$1:F4892,1),"")</f>
        <v/>
      </c>
      <c r="H4892" s="46">
        <f t="shared" si="233"/>
        <v>0</v>
      </c>
      <c r="I4892" s="46" t="b">
        <f t="shared" si="234"/>
        <v>0</v>
      </c>
      <c r="J4892" s="46" t="str">
        <f>IF(I4892=FALSE,"",B4892&amp;"@"&amp;COUNTIFS($B$2:B4892,B4892,$I$2:I4892,TRUE))</f>
        <v/>
      </c>
    </row>
    <row r="4893" spans="5:10">
      <c r="E4893" s="46" t="str">
        <f t="shared" si="232"/>
        <v/>
      </c>
      <c r="F4893" s="81" t="str">
        <f>IF(E4893="기사임",(COUNTIF($B$2:B4893,B4893)-COUNTIFS($B$2:B4892,B4893,$E$2:E4892,"")),"")</f>
        <v/>
      </c>
      <c r="G4893" s="46" t="str">
        <f>IF(F4893=1,COUNTIF($F$1:F4893,1),"")</f>
        <v/>
      </c>
      <c r="H4893" s="46">
        <f t="shared" si="233"/>
        <v>0</v>
      </c>
      <c r="I4893" s="46" t="b">
        <f t="shared" si="234"/>
        <v>0</v>
      </c>
      <c r="J4893" s="46" t="str">
        <f>IF(I4893=FALSE,"",B4893&amp;"@"&amp;COUNTIFS($B$2:B4893,B4893,$I$2:I4893,TRUE))</f>
        <v/>
      </c>
    </row>
    <row r="4894" spans="5:10">
      <c r="E4894" s="46" t="str">
        <f t="shared" si="232"/>
        <v/>
      </c>
      <c r="F4894" s="81" t="str">
        <f>IF(E4894="기사임",(COUNTIF($B$2:B4894,B4894)-COUNTIFS($B$2:B4893,B4894,$E$2:E4893,"")),"")</f>
        <v/>
      </c>
      <c r="G4894" s="46" t="str">
        <f>IF(F4894=1,COUNTIF($F$1:F4894,1),"")</f>
        <v/>
      </c>
      <c r="H4894" s="46">
        <f t="shared" si="233"/>
        <v>0</v>
      </c>
      <c r="I4894" s="46" t="b">
        <f t="shared" si="234"/>
        <v>0</v>
      </c>
      <c r="J4894" s="46" t="str">
        <f>IF(I4894=FALSE,"",B4894&amp;"@"&amp;COUNTIFS($B$2:B4894,B4894,$I$2:I4894,TRUE))</f>
        <v/>
      </c>
    </row>
    <row r="4895" spans="5:10">
      <c r="E4895" s="46" t="str">
        <f t="shared" si="232"/>
        <v/>
      </c>
      <c r="F4895" s="81" t="str">
        <f>IF(E4895="기사임",(COUNTIF($B$2:B4895,B4895)-COUNTIFS($B$2:B4894,B4895,$E$2:E4894,"")),"")</f>
        <v/>
      </c>
      <c r="G4895" s="46" t="str">
        <f>IF(F4895=1,COUNTIF($F$1:F4895,1),"")</f>
        <v/>
      </c>
      <c r="H4895" s="46">
        <f t="shared" si="233"/>
        <v>0</v>
      </c>
      <c r="I4895" s="46" t="b">
        <f t="shared" si="234"/>
        <v>0</v>
      </c>
      <c r="J4895" s="46" t="str">
        <f>IF(I4895=FALSE,"",B4895&amp;"@"&amp;COUNTIFS($B$2:B4895,B4895,$I$2:I4895,TRUE))</f>
        <v/>
      </c>
    </row>
    <row r="4896" spans="5:10">
      <c r="E4896" s="46" t="str">
        <f t="shared" si="232"/>
        <v/>
      </c>
      <c r="F4896" s="81" t="str">
        <f>IF(E4896="기사임",(COUNTIF($B$2:B4896,B4896)-COUNTIFS($B$2:B4895,B4896,$E$2:E4895,"")),"")</f>
        <v/>
      </c>
      <c r="G4896" s="46" t="str">
        <f>IF(F4896=1,COUNTIF($F$1:F4896,1),"")</f>
        <v/>
      </c>
      <c r="H4896" s="46">
        <f t="shared" si="233"/>
        <v>0</v>
      </c>
      <c r="I4896" s="46" t="b">
        <f t="shared" si="234"/>
        <v>0</v>
      </c>
      <c r="J4896" s="46" t="str">
        <f>IF(I4896=FALSE,"",B4896&amp;"@"&amp;COUNTIFS($B$2:B4896,B4896,$I$2:I4896,TRUE))</f>
        <v/>
      </c>
    </row>
    <row r="4897" spans="5:10">
      <c r="E4897" s="46" t="str">
        <f t="shared" si="232"/>
        <v/>
      </c>
      <c r="F4897" s="81" t="str">
        <f>IF(E4897="기사임",(COUNTIF($B$2:B4897,B4897)-COUNTIFS($B$2:B4896,B4897,$E$2:E4896,"")),"")</f>
        <v/>
      </c>
      <c r="G4897" s="46" t="str">
        <f>IF(F4897=1,COUNTIF($F$1:F4897,1),"")</f>
        <v/>
      </c>
      <c r="H4897" s="46">
        <f t="shared" si="233"/>
        <v>0</v>
      </c>
      <c r="I4897" s="46" t="b">
        <f t="shared" si="234"/>
        <v>0</v>
      </c>
      <c r="J4897" s="46" t="str">
        <f>IF(I4897=FALSE,"",B4897&amp;"@"&amp;COUNTIFS($B$2:B4897,B4897,$I$2:I4897,TRUE))</f>
        <v/>
      </c>
    </row>
    <row r="4898" spans="5:10">
      <c r="E4898" s="46" t="str">
        <f t="shared" si="232"/>
        <v/>
      </c>
      <c r="F4898" s="81" t="str">
        <f>IF(E4898="기사임",(COUNTIF($B$2:B4898,B4898)-COUNTIFS($B$2:B4897,B4898,$E$2:E4897,"")),"")</f>
        <v/>
      </c>
      <c r="G4898" s="46" t="str">
        <f>IF(F4898=1,COUNTIF($F$1:F4898,1),"")</f>
        <v/>
      </c>
      <c r="H4898" s="46">
        <f t="shared" si="233"/>
        <v>0</v>
      </c>
      <c r="I4898" s="46" t="b">
        <f t="shared" si="234"/>
        <v>0</v>
      </c>
      <c r="J4898" s="46" t="str">
        <f>IF(I4898=FALSE,"",B4898&amp;"@"&amp;COUNTIFS($B$2:B4898,B4898,$I$2:I4898,TRUE))</f>
        <v/>
      </c>
    </row>
    <row r="4899" spans="5:10">
      <c r="E4899" s="46" t="str">
        <f t="shared" si="232"/>
        <v/>
      </c>
      <c r="F4899" s="81" t="str">
        <f>IF(E4899="기사임",(COUNTIF($B$2:B4899,B4899)-COUNTIFS($B$2:B4898,B4899,$E$2:E4898,"")),"")</f>
        <v/>
      </c>
      <c r="G4899" s="46" t="str">
        <f>IF(F4899=1,COUNTIF($F$1:F4899,1),"")</f>
        <v/>
      </c>
      <c r="H4899" s="46">
        <f t="shared" si="233"/>
        <v>0</v>
      </c>
      <c r="I4899" s="46" t="b">
        <f t="shared" si="234"/>
        <v>0</v>
      </c>
      <c r="J4899" s="46" t="str">
        <f>IF(I4899=FALSE,"",B4899&amp;"@"&amp;COUNTIFS($B$2:B4899,B4899,$I$2:I4899,TRUE))</f>
        <v/>
      </c>
    </row>
    <row r="4900" spans="5:10">
      <c r="E4900" s="46" t="str">
        <f t="shared" si="232"/>
        <v/>
      </c>
      <c r="F4900" s="81" t="str">
        <f>IF(E4900="기사임",(COUNTIF($B$2:B4900,B4900)-COUNTIFS($B$2:B4899,B4900,$E$2:E4899,"")),"")</f>
        <v/>
      </c>
      <c r="G4900" s="46" t="str">
        <f>IF(F4900=1,COUNTIF($F$1:F4900,1),"")</f>
        <v/>
      </c>
      <c r="H4900" s="46">
        <f t="shared" si="233"/>
        <v>0</v>
      </c>
      <c r="I4900" s="46" t="b">
        <f t="shared" si="234"/>
        <v>0</v>
      </c>
      <c r="J4900" s="46" t="str">
        <f>IF(I4900=FALSE,"",B4900&amp;"@"&amp;COUNTIFS($B$2:B4900,B4900,$I$2:I4900,TRUE))</f>
        <v/>
      </c>
    </row>
    <row r="4901" spans="5:10">
      <c r="E4901" s="46" t="str">
        <f t="shared" si="232"/>
        <v/>
      </c>
      <c r="F4901" s="81" t="str">
        <f>IF(E4901="기사임",(COUNTIF($B$2:B4901,B4901)-COUNTIFS($B$2:B4900,B4901,$E$2:E4900,"")),"")</f>
        <v/>
      </c>
      <c r="G4901" s="46" t="str">
        <f>IF(F4901=1,COUNTIF($F$1:F4901,1),"")</f>
        <v/>
      </c>
      <c r="H4901" s="46">
        <f t="shared" si="233"/>
        <v>0</v>
      </c>
      <c r="I4901" s="46" t="b">
        <f t="shared" si="234"/>
        <v>0</v>
      </c>
      <c r="J4901" s="46" t="str">
        <f>IF(I4901=FALSE,"",B4901&amp;"@"&amp;COUNTIFS($B$2:B4901,B4901,$I$2:I4901,TRUE))</f>
        <v/>
      </c>
    </row>
    <row r="4902" spans="5:10">
      <c r="E4902" s="46" t="str">
        <f t="shared" si="232"/>
        <v/>
      </c>
      <c r="F4902" s="81" t="str">
        <f>IF(E4902="기사임",(COUNTIF($B$2:B4902,B4902)-COUNTIFS($B$2:B4901,B4902,$E$2:E4901,"")),"")</f>
        <v/>
      </c>
      <c r="G4902" s="46" t="str">
        <f>IF(F4902=1,COUNTIF($F$1:F4902,1),"")</f>
        <v/>
      </c>
      <c r="H4902" s="46">
        <f t="shared" si="233"/>
        <v>0</v>
      </c>
      <c r="I4902" s="46" t="b">
        <f t="shared" si="234"/>
        <v>0</v>
      </c>
      <c r="J4902" s="46" t="str">
        <f>IF(I4902=FALSE,"",B4902&amp;"@"&amp;COUNTIFS($B$2:B4902,B4902,$I$2:I4902,TRUE))</f>
        <v/>
      </c>
    </row>
    <row r="4903" spans="5:10">
      <c r="E4903" s="46" t="str">
        <f t="shared" si="232"/>
        <v/>
      </c>
      <c r="F4903" s="81" t="str">
        <f>IF(E4903="기사임",(COUNTIF($B$2:B4903,B4903)-COUNTIFS($B$2:B4902,B4903,$E$2:E4902,"")),"")</f>
        <v/>
      </c>
      <c r="G4903" s="46" t="str">
        <f>IF(F4903=1,COUNTIF($F$1:F4903,1),"")</f>
        <v/>
      </c>
      <c r="H4903" s="46">
        <f t="shared" si="233"/>
        <v>0</v>
      </c>
      <c r="I4903" s="46" t="b">
        <f t="shared" si="234"/>
        <v>0</v>
      </c>
      <c r="J4903" s="46" t="str">
        <f>IF(I4903=FALSE,"",B4903&amp;"@"&amp;COUNTIFS($B$2:B4903,B4903,$I$2:I4903,TRUE))</f>
        <v/>
      </c>
    </row>
    <row r="4904" spans="5:10">
      <c r="E4904" s="46" t="str">
        <f t="shared" si="232"/>
        <v/>
      </c>
      <c r="F4904" s="81" t="str">
        <f>IF(E4904="기사임",(COUNTIF($B$2:B4904,B4904)-COUNTIFS($B$2:B4903,B4904,$E$2:E4903,"")),"")</f>
        <v/>
      </c>
      <c r="G4904" s="46" t="str">
        <f>IF(F4904=1,COUNTIF($F$1:F4904,1),"")</f>
        <v/>
      </c>
      <c r="H4904" s="46">
        <f t="shared" si="233"/>
        <v>0</v>
      </c>
      <c r="I4904" s="46" t="b">
        <f t="shared" si="234"/>
        <v>0</v>
      </c>
      <c r="J4904" s="46" t="str">
        <f>IF(I4904=FALSE,"",B4904&amp;"@"&amp;COUNTIFS($B$2:B4904,B4904,$I$2:I4904,TRUE))</f>
        <v/>
      </c>
    </row>
    <row r="4905" spans="5:10">
      <c r="E4905" s="46" t="str">
        <f t="shared" si="232"/>
        <v/>
      </c>
      <c r="F4905" s="81" t="str">
        <f>IF(E4905="기사임",(COUNTIF($B$2:B4905,B4905)-COUNTIFS($B$2:B4904,B4905,$E$2:E4904,"")),"")</f>
        <v/>
      </c>
      <c r="G4905" s="46" t="str">
        <f>IF(F4905=1,COUNTIF($F$1:F4905,1),"")</f>
        <v/>
      </c>
      <c r="H4905" s="46">
        <f t="shared" si="233"/>
        <v>0</v>
      </c>
      <c r="I4905" s="46" t="b">
        <f t="shared" si="234"/>
        <v>0</v>
      </c>
      <c r="J4905" s="46" t="str">
        <f>IF(I4905=FALSE,"",B4905&amp;"@"&amp;COUNTIFS($B$2:B4905,B4905,$I$2:I4905,TRUE))</f>
        <v/>
      </c>
    </row>
    <row r="4906" spans="5:10">
      <c r="E4906" s="46" t="str">
        <f t="shared" si="232"/>
        <v/>
      </c>
      <c r="F4906" s="81" t="str">
        <f>IF(E4906="기사임",(COUNTIF($B$2:B4906,B4906)-COUNTIFS($B$2:B4905,B4906,$E$2:E4905,"")),"")</f>
        <v/>
      </c>
      <c r="G4906" s="46" t="str">
        <f>IF(F4906=1,COUNTIF($F$1:F4906,1),"")</f>
        <v/>
      </c>
      <c r="H4906" s="46">
        <f t="shared" si="233"/>
        <v>0</v>
      </c>
      <c r="I4906" s="46" t="b">
        <f t="shared" si="234"/>
        <v>0</v>
      </c>
      <c r="J4906" s="46" t="str">
        <f>IF(I4906=FALSE,"",B4906&amp;"@"&amp;COUNTIFS($B$2:B4906,B4906,$I$2:I4906,TRUE))</f>
        <v/>
      </c>
    </row>
    <row r="4907" spans="5:10">
      <c r="E4907" s="46" t="str">
        <f t="shared" si="232"/>
        <v/>
      </c>
      <c r="F4907" s="81" t="str">
        <f>IF(E4907="기사임",(COUNTIF($B$2:B4907,B4907)-COUNTIFS($B$2:B4906,B4907,$E$2:E4906,"")),"")</f>
        <v/>
      </c>
      <c r="G4907" s="46" t="str">
        <f>IF(F4907=1,COUNTIF($F$1:F4907,1),"")</f>
        <v/>
      </c>
      <c r="H4907" s="46">
        <f t="shared" si="233"/>
        <v>0</v>
      </c>
      <c r="I4907" s="46" t="b">
        <f t="shared" si="234"/>
        <v>0</v>
      </c>
      <c r="J4907" s="46" t="str">
        <f>IF(I4907=FALSE,"",B4907&amp;"@"&amp;COUNTIFS($B$2:B4907,B4907,$I$2:I4907,TRUE))</f>
        <v/>
      </c>
    </row>
    <row r="4908" spans="5:10">
      <c r="E4908" s="46" t="str">
        <f t="shared" si="232"/>
        <v/>
      </c>
      <c r="F4908" s="81" t="str">
        <f>IF(E4908="기사임",(COUNTIF($B$2:B4908,B4908)-COUNTIFS($B$2:B4907,B4908,$E$2:E4907,"")),"")</f>
        <v/>
      </c>
      <c r="G4908" s="46" t="str">
        <f>IF(F4908=1,COUNTIF($F$1:F4908,1),"")</f>
        <v/>
      </c>
      <c r="H4908" s="46">
        <f t="shared" si="233"/>
        <v>0</v>
      </c>
      <c r="I4908" s="46" t="b">
        <f t="shared" si="234"/>
        <v>0</v>
      </c>
      <c r="J4908" s="46" t="str">
        <f>IF(I4908=FALSE,"",B4908&amp;"@"&amp;COUNTIFS($B$2:B4908,B4908,$I$2:I4908,TRUE))</f>
        <v/>
      </c>
    </row>
    <row r="4909" spans="5:10">
      <c r="E4909" s="46" t="str">
        <f t="shared" si="232"/>
        <v/>
      </c>
      <c r="F4909" s="81" t="str">
        <f>IF(E4909="기사임",(COUNTIF($B$2:B4909,B4909)-COUNTIFS($B$2:B4908,B4909,$E$2:E4908,"")),"")</f>
        <v/>
      </c>
      <c r="G4909" s="46" t="str">
        <f>IF(F4909=1,COUNTIF($F$1:F4909,1),"")</f>
        <v/>
      </c>
      <c r="H4909" s="46">
        <f t="shared" si="233"/>
        <v>0</v>
      </c>
      <c r="I4909" s="46" t="b">
        <f t="shared" si="234"/>
        <v>0</v>
      </c>
      <c r="J4909" s="46" t="str">
        <f>IF(I4909=FALSE,"",B4909&amp;"@"&amp;COUNTIFS($B$2:B4909,B4909,$I$2:I4909,TRUE))</f>
        <v/>
      </c>
    </row>
    <row r="4910" spans="5:10">
      <c r="E4910" s="46" t="str">
        <f t="shared" si="232"/>
        <v/>
      </c>
      <c r="F4910" s="81" t="str">
        <f>IF(E4910="기사임",(COUNTIF($B$2:B4910,B4910)-COUNTIFS($B$2:B4909,B4910,$E$2:E4909,"")),"")</f>
        <v/>
      </c>
      <c r="G4910" s="46" t="str">
        <f>IF(F4910=1,COUNTIF($F$1:F4910,1),"")</f>
        <v/>
      </c>
      <c r="H4910" s="46">
        <f t="shared" si="233"/>
        <v>0</v>
      </c>
      <c r="I4910" s="46" t="b">
        <f t="shared" si="234"/>
        <v>0</v>
      </c>
      <c r="J4910" s="46" t="str">
        <f>IF(I4910=FALSE,"",B4910&amp;"@"&amp;COUNTIFS($B$2:B4910,B4910,$I$2:I4910,TRUE))</f>
        <v/>
      </c>
    </row>
    <row r="4911" spans="5:10">
      <c r="E4911" s="46" t="str">
        <f t="shared" si="232"/>
        <v/>
      </c>
      <c r="F4911" s="81" t="str">
        <f>IF(E4911="기사임",(COUNTIF($B$2:B4911,B4911)-COUNTIFS($B$2:B4910,B4911,$E$2:E4910,"")),"")</f>
        <v/>
      </c>
      <c r="G4911" s="46" t="str">
        <f>IF(F4911=1,COUNTIF($F$1:F4911,1),"")</f>
        <v/>
      </c>
      <c r="H4911" s="46">
        <f t="shared" si="233"/>
        <v>0</v>
      </c>
      <c r="I4911" s="46" t="b">
        <f t="shared" si="234"/>
        <v>0</v>
      </c>
      <c r="J4911" s="46" t="str">
        <f>IF(I4911=FALSE,"",B4911&amp;"@"&amp;COUNTIFS($B$2:B4911,B4911,$I$2:I4911,TRUE))</f>
        <v/>
      </c>
    </row>
    <row r="4912" spans="5:10">
      <c r="E4912" s="46" t="str">
        <f t="shared" si="232"/>
        <v/>
      </c>
      <c r="F4912" s="81" t="str">
        <f>IF(E4912="기사임",(COUNTIF($B$2:B4912,B4912)-COUNTIFS($B$2:B4911,B4912,$E$2:E4911,"")),"")</f>
        <v/>
      </c>
      <c r="G4912" s="46" t="str">
        <f>IF(F4912=1,COUNTIF($F$1:F4912,1),"")</f>
        <v/>
      </c>
      <c r="H4912" s="46">
        <f t="shared" si="233"/>
        <v>0</v>
      </c>
      <c r="I4912" s="46" t="b">
        <f t="shared" si="234"/>
        <v>0</v>
      </c>
      <c r="J4912" s="46" t="str">
        <f>IF(I4912=FALSE,"",B4912&amp;"@"&amp;COUNTIFS($B$2:B4912,B4912,$I$2:I4912,TRUE))</f>
        <v/>
      </c>
    </row>
    <row r="4913" spans="5:10">
      <c r="E4913" s="46" t="str">
        <f t="shared" si="232"/>
        <v/>
      </c>
      <c r="F4913" s="81" t="str">
        <f>IF(E4913="기사임",(COUNTIF($B$2:B4913,B4913)-COUNTIFS($B$2:B4912,B4913,$E$2:E4912,"")),"")</f>
        <v/>
      </c>
      <c r="G4913" s="46" t="str">
        <f>IF(F4913=1,COUNTIF($F$1:F4913,1),"")</f>
        <v/>
      </c>
      <c r="H4913" s="46">
        <f t="shared" si="233"/>
        <v>0</v>
      </c>
      <c r="I4913" s="46" t="b">
        <f t="shared" si="234"/>
        <v>0</v>
      </c>
      <c r="J4913" s="46" t="str">
        <f>IF(I4913=FALSE,"",B4913&amp;"@"&amp;COUNTIFS($B$2:B4913,B4913,$I$2:I4913,TRUE))</f>
        <v/>
      </c>
    </row>
    <row r="4914" spans="5:10">
      <c r="E4914" s="46" t="str">
        <f t="shared" si="232"/>
        <v/>
      </c>
      <c r="F4914" s="81" t="str">
        <f>IF(E4914="기사임",(COUNTIF($B$2:B4914,B4914)-COUNTIFS($B$2:B4913,B4914,$E$2:E4913,"")),"")</f>
        <v/>
      </c>
      <c r="G4914" s="46" t="str">
        <f>IF(F4914=1,COUNTIF($F$1:F4914,1),"")</f>
        <v/>
      </c>
      <c r="H4914" s="46">
        <f t="shared" si="233"/>
        <v>0</v>
      </c>
      <c r="I4914" s="46" t="b">
        <f t="shared" si="234"/>
        <v>0</v>
      </c>
      <c r="J4914" s="46" t="str">
        <f>IF(I4914=FALSE,"",B4914&amp;"@"&amp;COUNTIFS($B$2:B4914,B4914,$I$2:I4914,TRUE))</f>
        <v/>
      </c>
    </row>
    <row r="4915" spans="5:10">
      <c r="E4915" s="46" t="str">
        <f t="shared" si="232"/>
        <v/>
      </c>
      <c r="F4915" s="81" t="str">
        <f>IF(E4915="기사임",(COUNTIF($B$2:B4915,B4915)-COUNTIFS($B$2:B4914,B4915,$E$2:E4914,"")),"")</f>
        <v/>
      </c>
      <c r="G4915" s="46" t="str">
        <f>IF(F4915=1,COUNTIF($F$1:F4915,1),"")</f>
        <v/>
      </c>
      <c r="H4915" s="46">
        <f t="shared" si="233"/>
        <v>0</v>
      </c>
      <c r="I4915" s="46" t="b">
        <f t="shared" si="234"/>
        <v>0</v>
      </c>
      <c r="J4915" s="46" t="str">
        <f>IF(I4915=FALSE,"",B4915&amp;"@"&amp;COUNTIFS($B$2:B4915,B4915,$I$2:I4915,TRUE))</f>
        <v/>
      </c>
    </row>
    <row r="4916" spans="5:10">
      <c r="E4916" s="46" t="str">
        <f t="shared" si="232"/>
        <v/>
      </c>
      <c r="F4916" s="81" t="str">
        <f>IF(E4916="기사임",(COUNTIF($B$2:B4916,B4916)-COUNTIFS($B$2:B4915,B4916,$E$2:E4915,"")),"")</f>
        <v/>
      </c>
      <c r="G4916" s="46" t="str">
        <f>IF(F4916=1,COUNTIF($F$1:F4916,1),"")</f>
        <v/>
      </c>
      <c r="H4916" s="46">
        <f t="shared" si="233"/>
        <v>0</v>
      </c>
      <c r="I4916" s="46" t="b">
        <f t="shared" si="234"/>
        <v>0</v>
      </c>
      <c r="J4916" s="46" t="str">
        <f>IF(I4916=FALSE,"",B4916&amp;"@"&amp;COUNTIFS($B$2:B4916,B4916,$I$2:I4916,TRUE))</f>
        <v/>
      </c>
    </row>
    <row r="4917" spans="5:10">
      <c r="E4917" s="46" t="str">
        <f t="shared" si="232"/>
        <v/>
      </c>
      <c r="F4917" s="81" t="str">
        <f>IF(E4917="기사임",(COUNTIF($B$2:B4917,B4917)-COUNTIFS($B$2:B4916,B4917,$E$2:E4916,"")),"")</f>
        <v/>
      </c>
      <c r="G4917" s="46" t="str">
        <f>IF(F4917=1,COUNTIF($F$1:F4917,1),"")</f>
        <v/>
      </c>
      <c r="H4917" s="46">
        <f t="shared" si="233"/>
        <v>0</v>
      </c>
      <c r="I4917" s="46" t="b">
        <f t="shared" si="234"/>
        <v>0</v>
      </c>
      <c r="J4917" s="46" t="str">
        <f>IF(I4917=FALSE,"",B4917&amp;"@"&amp;COUNTIFS($B$2:B4917,B4917,$I$2:I4917,TRUE))</f>
        <v/>
      </c>
    </row>
    <row r="4918" spans="5:10">
      <c r="E4918" s="46" t="str">
        <f t="shared" si="232"/>
        <v/>
      </c>
      <c r="F4918" s="81" t="str">
        <f>IF(E4918="기사임",(COUNTIF($B$2:B4918,B4918)-COUNTIFS($B$2:B4917,B4918,$E$2:E4917,"")),"")</f>
        <v/>
      </c>
      <c r="G4918" s="46" t="str">
        <f>IF(F4918=1,COUNTIF($F$1:F4918,1),"")</f>
        <v/>
      </c>
      <c r="H4918" s="46">
        <f t="shared" si="233"/>
        <v>0</v>
      </c>
      <c r="I4918" s="46" t="b">
        <f t="shared" si="234"/>
        <v>0</v>
      </c>
      <c r="J4918" s="46" t="str">
        <f>IF(I4918=FALSE,"",B4918&amp;"@"&amp;COUNTIFS($B$2:B4918,B4918,$I$2:I4918,TRUE))</f>
        <v/>
      </c>
    </row>
    <row r="4919" spans="5:10">
      <c r="E4919" s="46" t="str">
        <f t="shared" si="232"/>
        <v/>
      </c>
      <c r="F4919" s="81" t="str">
        <f>IF(E4919="기사임",(COUNTIF($B$2:B4919,B4919)-COUNTIFS($B$2:B4918,B4919,$E$2:E4918,"")),"")</f>
        <v/>
      </c>
      <c r="G4919" s="46" t="str">
        <f>IF(F4919=1,COUNTIF($F$1:F4919,1),"")</f>
        <v/>
      </c>
      <c r="H4919" s="46">
        <f t="shared" si="233"/>
        <v>0</v>
      </c>
      <c r="I4919" s="46" t="b">
        <f t="shared" si="234"/>
        <v>0</v>
      </c>
      <c r="J4919" s="46" t="str">
        <f>IF(I4919=FALSE,"",B4919&amp;"@"&amp;COUNTIFS($B$2:B4919,B4919,$I$2:I4919,TRUE))</f>
        <v/>
      </c>
    </row>
    <row r="4920" spans="5:10">
      <c r="E4920" s="46" t="str">
        <f t="shared" si="232"/>
        <v/>
      </c>
      <c r="F4920" s="81" t="str">
        <f>IF(E4920="기사임",(COUNTIF($B$2:B4920,B4920)-COUNTIFS($B$2:B4919,B4920,$E$2:E4919,"")),"")</f>
        <v/>
      </c>
      <c r="G4920" s="46" t="str">
        <f>IF(F4920=1,COUNTIF($F$1:F4920,1),"")</f>
        <v/>
      </c>
      <c r="H4920" s="46">
        <f t="shared" si="233"/>
        <v>0</v>
      </c>
      <c r="I4920" s="46" t="b">
        <f t="shared" si="234"/>
        <v>0</v>
      </c>
      <c r="J4920" s="46" t="str">
        <f>IF(I4920=FALSE,"",B4920&amp;"@"&amp;COUNTIFS($B$2:B4920,B4920,$I$2:I4920,TRUE))</f>
        <v/>
      </c>
    </row>
    <row r="4921" spans="5:10">
      <c r="E4921" s="46" t="str">
        <f t="shared" si="232"/>
        <v/>
      </c>
      <c r="F4921" s="81" t="str">
        <f>IF(E4921="기사임",(COUNTIF($B$2:B4921,B4921)-COUNTIFS($B$2:B4920,B4921,$E$2:E4920,"")),"")</f>
        <v/>
      </c>
      <c r="G4921" s="46" t="str">
        <f>IF(F4921=1,COUNTIF($F$1:F4921,1),"")</f>
        <v/>
      </c>
      <c r="H4921" s="46">
        <f t="shared" si="233"/>
        <v>0</v>
      </c>
      <c r="I4921" s="46" t="b">
        <f t="shared" si="234"/>
        <v>0</v>
      </c>
      <c r="J4921" s="46" t="str">
        <f>IF(I4921=FALSE,"",B4921&amp;"@"&amp;COUNTIFS($B$2:B4921,B4921,$I$2:I4921,TRUE))</f>
        <v/>
      </c>
    </row>
    <row r="4922" spans="5:10">
      <c r="E4922" s="46" t="str">
        <f t="shared" si="232"/>
        <v/>
      </c>
      <c r="F4922" s="81" t="str">
        <f>IF(E4922="기사임",(COUNTIF($B$2:B4922,B4922)-COUNTIFS($B$2:B4921,B4922,$E$2:E4921,"")),"")</f>
        <v/>
      </c>
      <c r="G4922" s="46" t="str">
        <f>IF(F4922=1,COUNTIF($F$1:F4922,1),"")</f>
        <v/>
      </c>
      <c r="H4922" s="46">
        <f t="shared" si="233"/>
        <v>0</v>
      </c>
      <c r="I4922" s="46" t="b">
        <f t="shared" si="234"/>
        <v>0</v>
      </c>
      <c r="J4922" s="46" t="str">
        <f>IF(I4922=FALSE,"",B4922&amp;"@"&amp;COUNTIFS($B$2:B4922,B4922,$I$2:I4922,TRUE))</f>
        <v/>
      </c>
    </row>
    <row r="4923" spans="5:10">
      <c r="E4923" s="46" t="str">
        <f t="shared" si="232"/>
        <v/>
      </c>
      <c r="F4923" s="81" t="str">
        <f>IF(E4923="기사임",(COUNTIF($B$2:B4923,B4923)-COUNTIFS($B$2:B4922,B4923,$E$2:E4922,"")),"")</f>
        <v/>
      </c>
      <c r="G4923" s="46" t="str">
        <f>IF(F4923=1,COUNTIF($F$1:F4923,1),"")</f>
        <v/>
      </c>
      <c r="H4923" s="46">
        <f t="shared" si="233"/>
        <v>0</v>
      </c>
      <c r="I4923" s="46" t="b">
        <f t="shared" si="234"/>
        <v>0</v>
      </c>
      <c r="J4923" s="46" t="str">
        <f>IF(I4923=FALSE,"",B4923&amp;"@"&amp;COUNTIFS($B$2:B4923,B4923,$I$2:I4923,TRUE))</f>
        <v/>
      </c>
    </row>
    <row r="4924" spans="5:10">
      <c r="E4924" s="46" t="str">
        <f t="shared" si="232"/>
        <v/>
      </c>
      <c r="F4924" s="81" t="str">
        <f>IF(E4924="기사임",(COUNTIF($B$2:B4924,B4924)-COUNTIFS($B$2:B4923,B4924,$E$2:E4923,"")),"")</f>
        <v/>
      </c>
      <c r="G4924" s="46" t="str">
        <f>IF(F4924=1,COUNTIF($F$1:F4924,1),"")</f>
        <v/>
      </c>
      <c r="H4924" s="46">
        <f t="shared" si="233"/>
        <v>0</v>
      </c>
      <c r="I4924" s="46" t="b">
        <f t="shared" si="234"/>
        <v>0</v>
      </c>
      <c r="J4924" s="46" t="str">
        <f>IF(I4924=FALSE,"",B4924&amp;"@"&amp;COUNTIFS($B$2:B4924,B4924,$I$2:I4924,TRUE))</f>
        <v/>
      </c>
    </row>
    <row r="4925" spans="5:10">
      <c r="E4925" s="46" t="str">
        <f t="shared" si="232"/>
        <v/>
      </c>
      <c r="F4925" s="81" t="str">
        <f>IF(E4925="기사임",(COUNTIF($B$2:B4925,B4925)-COUNTIFS($B$2:B4924,B4925,$E$2:E4924,"")),"")</f>
        <v/>
      </c>
      <c r="G4925" s="46" t="str">
        <f>IF(F4925=1,COUNTIF($F$1:F4925,1),"")</f>
        <v/>
      </c>
      <c r="H4925" s="46">
        <f t="shared" si="233"/>
        <v>0</v>
      </c>
      <c r="I4925" s="46" t="b">
        <f t="shared" si="234"/>
        <v>0</v>
      </c>
      <c r="J4925" s="46" t="str">
        <f>IF(I4925=FALSE,"",B4925&amp;"@"&amp;COUNTIFS($B$2:B4925,B4925,$I$2:I4925,TRUE))</f>
        <v/>
      </c>
    </row>
    <row r="4926" spans="5:10">
      <c r="E4926" s="46" t="str">
        <f t="shared" si="232"/>
        <v/>
      </c>
      <c r="F4926" s="81" t="str">
        <f>IF(E4926="기사임",(COUNTIF($B$2:B4926,B4926)-COUNTIFS($B$2:B4925,B4926,$E$2:E4925,"")),"")</f>
        <v/>
      </c>
      <c r="G4926" s="46" t="str">
        <f>IF(F4926=1,COUNTIF($F$1:F4926,1),"")</f>
        <v/>
      </c>
      <c r="H4926" s="46">
        <f t="shared" si="233"/>
        <v>0</v>
      </c>
      <c r="I4926" s="46" t="b">
        <f t="shared" si="234"/>
        <v>0</v>
      </c>
      <c r="J4926" s="46" t="str">
        <f>IF(I4926=FALSE,"",B4926&amp;"@"&amp;COUNTIFS($B$2:B4926,B4926,$I$2:I4926,TRUE))</f>
        <v/>
      </c>
    </row>
    <row r="4927" spans="5:10">
      <c r="E4927" s="46" t="str">
        <f t="shared" si="232"/>
        <v/>
      </c>
      <c r="F4927" s="81" t="str">
        <f>IF(E4927="기사임",(COUNTIF($B$2:B4927,B4927)-COUNTIFS($B$2:B4926,B4927,$E$2:E4926,"")),"")</f>
        <v/>
      </c>
      <c r="G4927" s="46" t="str">
        <f>IF(F4927=1,COUNTIF($F$1:F4927,1),"")</f>
        <v/>
      </c>
      <c r="H4927" s="46">
        <f t="shared" si="233"/>
        <v>0</v>
      </c>
      <c r="I4927" s="46" t="b">
        <f t="shared" si="234"/>
        <v>0</v>
      </c>
      <c r="J4927" s="46" t="str">
        <f>IF(I4927=FALSE,"",B4927&amp;"@"&amp;COUNTIFS($B$2:B4927,B4927,$I$2:I4927,TRUE))</f>
        <v/>
      </c>
    </row>
    <row r="4928" spans="5:10">
      <c r="E4928" s="46" t="str">
        <f t="shared" si="232"/>
        <v/>
      </c>
      <c r="F4928" s="81" t="str">
        <f>IF(E4928="기사임",(COUNTIF($B$2:B4928,B4928)-COUNTIFS($B$2:B4927,B4928,$E$2:E4927,"")),"")</f>
        <v/>
      </c>
      <c r="G4928" s="46" t="str">
        <f>IF(F4928=1,COUNTIF($F$1:F4928,1),"")</f>
        <v/>
      </c>
      <c r="H4928" s="46">
        <f t="shared" si="233"/>
        <v>0</v>
      </c>
      <c r="I4928" s="46" t="b">
        <f t="shared" si="234"/>
        <v>0</v>
      </c>
      <c r="J4928" s="46" t="str">
        <f>IF(I4928=FALSE,"",B4928&amp;"@"&amp;COUNTIFS($B$2:B4928,B4928,$I$2:I4928,TRUE))</f>
        <v/>
      </c>
    </row>
    <row r="4929" spans="5:10">
      <c r="E4929" s="46" t="str">
        <f t="shared" si="232"/>
        <v/>
      </c>
      <c r="F4929" s="81" t="str">
        <f>IF(E4929="기사임",(COUNTIF($B$2:B4929,B4929)-COUNTIFS($B$2:B4928,B4929,$E$2:E4928,"")),"")</f>
        <v/>
      </c>
      <c r="G4929" s="46" t="str">
        <f>IF(F4929=1,COUNTIF($F$1:F4929,1),"")</f>
        <v/>
      </c>
      <c r="H4929" s="46">
        <f t="shared" si="233"/>
        <v>0</v>
      </c>
      <c r="I4929" s="46" t="b">
        <f t="shared" si="234"/>
        <v>0</v>
      </c>
      <c r="J4929" s="46" t="str">
        <f>IF(I4929=FALSE,"",B4929&amp;"@"&amp;COUNTIFS($B$2:B4929,B4929,$I$2:I4929,TRUE))</f>
        <v/>
      </c>
    </row>
    <row r="4930" spans="5:10">
      <c r="E4930" s="46" t="str">
        <f t="shared" ref="E4930:E4993" si="235">IF(AND(LEFT(A4930,17)="/global/archives/",ISNUMBER(_xlfn.NUMBERVALUE(MID(A4930,18,1))),ISERROR(FIND("ckattempt",A4930)),ISERROR(FIND("preview",A4930))),"기사임","")</f>
        <v/>
      </c>
      <c r="F4930" s="81" t="str">
        <f>IF(E4930="기사임",(COUNTIF($B$2:B4930,B4930)-COUNTIFS($B$2:B4929,B4930,$E$2:E4929,"")),"")</f>
        <v/>
      </c>
      <c r="G4930" s="46" t="str">
        <f>IF(F4930=1,COUNTIF($F$1:F4930,1),"")</f>
        <v/>
      </c>
      <c r="H4930" s="46">
        <f t="shared" ref="H4930:H4993" si="236">COUNTIF($L$2:$L$4,B4930)</f>
        <v>0</v>
      </c>
      <c r="I4930" s="46" t="b">
        <f t="shared" si="234"/>
        <v>0</v>
      </c>
      <c r="J4930" s="46" t="str">
        <f>IF(I4930=FALSE,"",B4930&amp;"@"&amp;COUNTIFS($B$2:B4930,B4930,$I$2:I4930,TRUE))</f>
        <v/>
      </c>
    </row>
    <row r="4931" spans="5:10">
      <c r="E4931" s="46" t="str">
        <f t="shared" si="235"/>
        <v/>
      </c>
      <c r="F4931" s="81" t="str">
        <f>IF(E4931="기사임",(COUNTIF($B$2:B4931,B4931)-COUNTIFS($B$2:B4930,B4931,$E$2:E4930,"")),"")</f>
        <v/>
      </c>
      <c r="G4931" s="46" t="str">
        <f>IF(F4931=1,COUNTIF($F$1:F4931,1),"")</f>
        <v/>
      </c>
      <c r="H4931" s="46">
        <f t="shared" si="236"/>
        <v>0</v>
      </c>
      <c r="I4931" s="46" t="b">
        <f t="shared" si="234"/>
        <v>0</v>
      </c>
      <c r="J4931" s="46" t="str">
        <f>IF(I4931=FALSE,"",B4931&amp;"@"&amp;COUNTIFS($B$2:B4931,B4931,$I$2:I4931,TRUE))</f>
        <v/>
      </c>
    </row>
    <row r="4932" spans="5:10">
      <c r="E4932" s="46" t="str">
        <f t="shared" si="235"/>
        <v/>
      </c>
      <c r="F4932" s="81" t="str">
        <f>IF(E4932="기사임",(COUNTIF($B$2:B4932,B4932)-COUNTIFS($B$2:B4931,B4932,$E$2:E4931,"")),"")</f>
        <v/>
      </c>
      <c r="G4932" s="46" t="str">
        <f>IF(F4932=1,COUNTIF($F$1:F4932,1),"")</f>
        <v/>
      </c>
      <c r="H4932" s="46">
        <f t="shared" si="236"/>
        <v>0</v>
      </c>
      <c r="I4932" s="46" t="b">
        <f t="shared" si="234"/>
        <v>0</v>
      </c>
      <c r="J4932" s="46" t="str">
        <f>IF(I4932=FALSE,"",B4932&amp;"@"&amp;COUNTIFS($B$2:B4932,B4932,$I$2:I4932,TRUE))</f>
        <v/>
      </c>
    </row>
    <row r="4933" spans="5:10">
      <c r="E4933" s="46" t="str">
        <f t="shared" si="235"/>
        <v/>
      </c>
      <c r="F4933" s="81" t="str">
        <f>IF(E4933="기사임",(COUNTIF($B$2:B4933,B4933)-COUNTIFS($B$2:B4932,B4933,$E$2:E4932,"")),"")</f>
        <v/>
      </c>
      <c r="G4933" s="46" t="str">
        <f>IF(F4933=1,COUNTIF($F$1:F4933,1),"")</f>
        <v/>
      </c>
      <c r="H4933" s="46">
        <f t="shared" si="236"/>
        <v>0</v>
      </c>
      <c r="I4933" s="46" t="b">
        <f t="shared" si="234"/>
        <v>0</v>
      </c>
      <c r="J4933" s="46" t="str">
        <f>IF(I4933=FALSE,"",B4933&amp;"@"&amp;COUNTIFS($B$2:B4933,B4933,$I$2:I4933,TRUE))</f>
        <v/>
      </c>
    </row>
    <row r="4934" spans="5:10">
      <c r="E4934" s="46" t="str">
        <f t="shared" si="235"/>
        <v/>
      </c>
      <c r="F4934" s="81" t="str">
        <f>IF(E4934="기사임",(COUNTIF($B$2:B4934,B4934)-COUNTIFS($B$2:B4933,B4934,$E$2:E4933,"")),"")</f>
        <v/>
      </c>
      <c r="G4934" s="46" t="str">
        <f>IF(F4934=1,COUNTIF($F$1:F4934,1),"")</f>
        <v/>
      </c>
      <c r="H4934" s="46">
        <f t="shared" si="236"/>
        <v>0</v>
      </c>
      <c r="I4934" s="46" t="b">
        <f t="shared" si="234"/>
        <v>0</v>
      </c>
      <c r="J4934" s="46" t="str">
        <f>IF(I4934=FALSE,"",B4934&amp;"@"&amp;COUNTIFS($B$2:B4934,B4934,$I$2:I4934,TRUE))</f>
        <v/>
      </c>
    </row>
    <row r="4935" spans="5:10">
      <c r="E4935" s="46" t="str">
        <f t="shared" si="235"/>
        <v/>
      </c>
      <c r="F4935" s="81" t="str">
        <f>IF(E4935="기사임",(COUNTIF($B$2:B4935,B4935)-COUNTIFS($B$2:B4934,B4935,$E$2:E4934,"")),"")</f>
        <v/>
      </c>
      <c r="G4935" s="46" t="str">
        <f>IF(F4935=1,COUNTIF($F$1:F4935,1),"")</f>
        <v/>
      </c>
      <c r="H4935" s="46">
        <f t="shared" si="236"/>
        <v>0</v>
      </c>
      <c r="I4935" s="46" t="b">
        <f t="shared" ref="I4935:I4998" si="237">AND(H4935=1,F4935&gt;=1,F4935&lt;&gt;"")</f>
        <v>0</v>
      </c>
      <c r="J4935" s="46" t="str">
        <f>IF(I4935=FALSE,"",B4935&amp;"@"&amp;COUNTIFS($B$2:B4935,B4935,$I$2:I4935,TRUE))</f>
        <v/>
      </c>
    </row>
    <row r="4936" spans="5:10">
      <c r="E4936" s="46" t="str">
        <f t="shared" si="235"/>
        <v/>
      </c>
      <c r="F4936" s="81" t="str">
        <f>IF(E4936="기사임",(COUNTIF($B$2:B4936,B4936)-COUNTIFS($B$2:B4935,B4936,$E$2:E4935,"")),"")</f>
        <v/>
      </c>
      <c r="G4936" s="46" t="str">
        <f>IF(F4936=1,COUNTIF($F$1:F4936,1),"")</f>
        <v/>
      </c>
      <c r="H4936" s="46">
        <f t="shared" si="236"/>
        <v>0</v>
      </c>
      <c r="I4936" s="46" t="b">
        <f t="shared" si="237"/>
        <v>0</v>
      </c>
      <c r="J4936" s="46" t="str">
        <f>IF(I4936=FALSE,"",B4936&amp;"@"&amp;COUNTIFS($B$2:B4936,B4936,$I$2:I4936,TRUE))</f>
        <v/>
      </c>
    </row>
    <row r="4937" spans="5:10">
      <c r="E4937" s="46" t="str">
        <f t="shared" si="235"/>
        <v/>
      </c>
      <c r="F4937" s="81" t="str">
        <f>IF(E4937="기사임",(COUNTIF($B$2:B4937,B4937)-COUNTIFS($B$2:B4936,B4937,$E$2:E4936,"")),"")</f>
        <v/>
      </c>
      <c r="G4937" s="46" t="str">
        <f>IF(F4937=1,COUNTIF($F$1:F4937,1),"")</f>
        <v/>
      </c>
      <c r="H4937" s="46">
        <f t="shared" si="236"/>
        <v>0</v>
      </c>
      <c r="I4937" s="46" t="b">
        <f t="shared" si="237"/>
        <v>0</v>
      </c>
      <c r="J4937" s="46" t="str">
        <f>IF(I4937=FALSE,"",B4937&amp;"@"&amp;COUNTIFS($B$2:B4937,B4937,$I$2:I4937,TRUE))</f>
        <v/>
      </c>
    </row>
    <row r="4938" spans="5:10">
      <c r="E4938" s="46" t="str">
        <f t="shared" si="235"/>
        <v/>
      </c>
      <c r="F4938" s="81" t="str">
        <f>IF(E4938="기사임",(COUNTIF($B$2:B4938,B4938)-COUNTIFS($B$2:B4937,B4938,$E$2:E4937,"")),"")</f>
        <v/>
      </c>
      <c r="G4938" s="46" t="str">
        <f>IF(F4938=1,COUNTIF($F$1:F4938,1),"")</f>
        <v/>
      </c>
      <c r="H4938" s="46">
        <f t="shared" si="236"/>
        <v>0</v>
      </c>
      <c r="I4938" s="46" t="b">
        <f t="shared" si="237"/>
        <v>0</v>
      </c>
      <c r="J4938" s="46" t="str">
        <f>IF(I4938=FALSE,"",B4938&amp;"@"&amp;COUNTIFS($B$2:B4938,B4938,$I$2:I4938,TRUE))</f>
        <v/>
      </c>
    </row>
    <row r="4939" spans="5:10">
      <c r="E4939" s="46" t="str">
        <f t="shared" si="235"/>
        <v/>
      </c>
      <c r="F4939" s="81" t="str">
        <f>IF(E4939="기사임",(COUNTIF($B$2:B4939,B4939)-COUNTIFS($B$2:B4938,B4939,$E$2:E4938,"")),"")</f>
        <v/>
      </c>
      <c r="G4939" s="46" t="str">
        <f>IF(F4939=1,COUNTIF($F$1:F4939,1),"")</f>
        <v/>
      </c>
      <c r="H4939" s="46">
        <f t="shared" si="236"/>
        <v>0</v>
      </c>
      <c r="I4939" s="46" t="b">
        <f t="shared" si="237"/>
        <v>0</v>
      </c>
      <c r="J4939" s="46" t="str">
        <f>IF(I4939=FALSE,"",B4939&amp;"@"&amp;COUNTIFS($B$2:B4939,B4939,$I$2:I4939,TRUE))</f>
        <v/>
      </c>
    </row>
    <row r="4940" spans="5:10">
      <c r="E4940" s="46" t="str">
        <f t="shared" si="235"/>
        <v/>
      </c>
      <c r="F4940" s="81" t="str">
        <f>IF(E4940="기사임",(COUNTIF($B$2:B4940,B4940)-COUNTIFS($B$2:B4939,B4940,$E$2:E4939,"")),"")</f>
        <v/>
      </c>
      <c r="G4940" s="46" t="str">
        <f>IF(F4940=1,COUNTIF($F$1:F4940,1),"")</f>
        <v/>
      </c>
      <c r="H4940" s="46">
        <f t="shared" si="236"/>
        <v>0</v>
      </c>
      <c r="I4940" s="46" t="b">
        <f t="shared" si="237"/>
        <v>0</v>
      </c>
      <c r="J4940" s="46" t="str">
        <f>IF(I4940=FALSE,"",B4940&amp;"@"&amp;COUNTIFS($B$2:B4940,B4940,$I$2:I4940,TRUE))</f>
        <v/>
      </c>
    </row>
    <row r="4941" spans="5:10">
      <c r="E4941" s="46" t="str">
        <f t="shared" si="235"/>
        <v/>
      </c>
      <c r="F4941" s="81" t="str">
        <f>IF(E4941="기사임",(COUNTIF($B$2:B4941,B4941)-COUNTIFS($B$2:B4940,B4941,$E$2:E4940,"")),"")</f>
        <v/>
      </c>
      <c r="G4941" s="46" t="str">
        <f>IF(F4941=1,COUNTIF($F$1:F4941,1),"")</f>
        <v/>
      </c>
      <c r="H4941" s="46">
        <f t="shared" si="236"/>
        <v>0</v>
      </c>
      <c r="I4941" s="46" t="b">
        <f t="shared" si="237"/>
        <v>0</v>
      </c>
      <c r="J4941" s="46" t="str">
        <f>IF(I4941=FALSE,"",B4941&amp;"@"&amp;COUNTIFS($B$2:B4941,B4941,$I$2:I4941,TRUE))</f>
        <v/>
      </c>
    </row>
    <row r="4942" spans="5:10">
      <c r="E4942" s="46" t="str">
        <f t="shared" si="235"/>
        <v/>
      </c>
      <c r="F4942" s="81" t="str">
        <f>IF(E4942="기사임",(COUNTIF($B$2:B4942,B4942)-COUNTIFS($B$2:B4941,B4942,$E$2:E4941,"")),"")</f>
        <v/>
      </c>
      <c r="G4942" s="46" t="str">
        <f>IF(F4942=1,COUNTIF($F$1:F4942,1),"")</f>
        <v/>
      </c>
      <c r="H4942" s="46">
        <f t="shared" si="236"/>
        <v>0</v>
      </c>
      <c r="I4942" s="46" t="b">
        <f t="shared" si="237"/>
        <v>0</v>
      </c>
      <c r="J4942" s="46" t="str">
        <f>IF(I4942=FALSE,"",B4942&amp;"@"&amp;COUNTIFS($B$2:B4942,B4942,$I$2:I4942,TRUE))</f>
        <v/>
      </c>
    </row>
    <row r="4943" spans="5:10">
      <c r="E4943" s="46" t="str">
        <f t="shared" si="235"/>
        <v/>
      </c>
      <c r="F4943" s="81" t="str">
        <f>IF(E4943="기사임",(COUNTIF($B$2:B4943,B4943)-COUNTIFS($B$2:B4942,B4943,$E$2:E4942,"")),"")</f>
        <v/>
      </c>
      <c r="G4943" s="46" t="str">
        <f>IF(F4943=1,COUNTIF($F$1:F4943,1),"")</f>
        <v/>
      </c>
      <c r="H4943" s="46">
        <f t="shared" si="236"/>
        <v>0</v>
      </c>
      <c r="I4943" s="46" t="b">
        <f t="shared" si="237"/>
        <v>0</v>
      </c>
      <c r="J4943" s="46" t="str">
        <f>IF(I4943=FALSE,"",B4943&amp;"@"&amp;COUNTIFS($B$2:B4943,B4943,$I$2:I4943,TRUE))</f>
        <v/>
      </c>
    </row>
    <row r="4944" spans="5:10">
      <c r="E4944" s="46" t="str">
        <f t="shared" si="235"/>
        <v/>
      </c>
      <c r="F4944" s="81" t="str">
        <f>IF(E4944="기사임",(COUNTIF($B$2:B4944,B4944)-COUNTIFS($B$2:B4943,B4944,$E$2:E4943,"")),"")</f>
        <v/>
      </c>
      <c r="G4944" s="46" t="str">
        <f>IF(F4944=1,COUNTIF($F$1:F4944,1),"")</f>
        <v/>
      </c>
      <c r="H4944" s="46">
        <f t="shared" si="236"/>
        <v>0</v>
      </c>
      <c r="I4944" s="46" t="b">
        <f t="shared" si="237"/>
        <v>0</v>
      </c>
      <c r="J4944" s="46" t="str">
        <f>IF(I4944=FALSE,"",B4944&amp;"@"&amp;COUNTIFS($B$2:B4944,B4944,$I$2:I4944,TRUE))</f>
        <v/>
      </c>
    </row>
    <row r="4945" spans="5:10">
      <c r="E4945" s="46" t="str">
        <f t="shared" si="235"/>
        <v/>
      </c>
      <c r="F4945" s="81" t="str">
        <f>IF(E4945="기사임",(COUNTIF($B$2:B4945,B4945)-COUNTIFS($B$2:B4944,B4945,$E$2:E4944,"")),"")</f>
        <v/>
      </c>
      <c r="G4945" s="46" t="str">
        <f>IF(F4945=1,COUNTIF($F$1:F4945,1),"")</f>
        <v/>
      </c>
      <c r="H4945" s="46">
        <f t="shared" si="236"/>
        <v>0</v>
      </c>
      <c r="I4945" s="46" t="b">
        <f t="shared" si="237"/>
        <v>0</v>
      </c>
      <c r="J4945" s="46" t="str">
        <f>IF(I4945=FALSE,"",B4945&amp;"@"&amp;COUNTIFS($B$2:B4945,B4945,$I$2:I4945,TRUE))</f>
        <v/>
      </c>
    </row>
    <row r="4946" spans="5:10">
      <c r="E4946" s="46" t="str">
        <f t="shared" si="235"/>
        <v/>
      </c>
      <c r="F4946" s="81" t="str">
        <f>IF(E4946="기사임",(COUNTIF($B$2:B4946,B4946)-COUNTIFS($B$2:B4945,B4946,$E$2:E4945,"")),"")</f>
        <v/>
      </c>
      <c r="G4946" s="46" t="str">
        <f>IF(F4946=1,COUNTIF($F$1:F4946,1),"")</f>
        <v/>
      </c>
      <c r="H4946" s="46">
        <f t="shared" si="236"/>
        <v>0</v>
      </c>
      <c r="I4946" s="46" t="b">
        <f t="shared" si="237"/>
        <v>0</v>
      </c>
      <c r="J4946" s="46" t="str">
        <f>IF(I4946=FALSE,"",B4946&amp;"@"&amp;COUNTIFS($B$2:B4946,B4946,$I$2:I4946,TRUE))</f>
        <v/>
      </c>
    </row>
    <row r="4947" spans="5:10">
      <c r="E4947" s="46" t="str">
        <f t="shared" si="235"/>
        <v/>
      </c>
      <c r="F4947" s="81" t="str">
        <f>IF(E4947="기사임",(COUNTIF($B$2:B4947,B4947)-COUNTIFS($B$2:B4946,B4947,$E$2:E4946,"")),"")</f>
        <v/>
      </c>
      <c r="G4947" s="46" t="str">
        <f>IF(F4947=1,COUNTIF($F$1:F4947,1),"")</f>
        <v/>
      </c>
      <c r="H4947" s="46">
        <f t="shared" si="236"/>
        <v>0</v>
      </c>
      <c r="I4947" s="46" t="b">
        <f t="shared" si="237"/>
        <v>0</v>
      </c>
      <c r="J4947" s="46" t="str">
        <f>IF(I4947=FALSE,"",B4947&amp;"@"&amp;COUNTIFS($B$2:B4947,B4947,$I$2:I4947,TRUE))</f>
        <v/>
      </c>
    </row>
    <row r="4948" spans="5:10">
      <c r="E4948" s="46" t="str">
        <f t="shared" si="235"/>
        <v/>
      </c>
      <c r="F4948" s="81" t="str">
        <f>IF(E4948="기사임",(COUNTIF($B$2:B4948,B4948)-COUNTIFS($B$2:B4947,B4948,$E$2:E4947,"")),"")</f>
        <v/>
      </c>
      <c r="G4948" s="46" t="str">
        <f>IF(F4948=1,COUNTIF($F$1:F4948,1),"")</f>
        <v/>
      </c>
      <c r="H4948" s="46">
        <f t="shared" si="236"/>
        <v>0</v>
      </c>
      <c r="I4948" s="46" t="b">
        <f t="shared" si="237"/>
        <v>0</v>
      </c>
      <c r="J4948" s="46" t="str">
        <f>IF(I4948=FALSE,"",B4948&amp;"@"&amp;COUNTIFS($B$2:B4948,B4948,$I$2:I4948,TRUE))</f>
        <v/>
      </c>
    </row>
    <row r="4949" spans="5:10">
      <c r="E4949" s="46" t="str">
        <f t="shared" si="235"/>
        <v/>
      </c>
      <c r="F4949" s="81" t="str">
        <f>IF(E4949="기사임",(COUNTIF($B$2:B4949,B4949)-COUNTIFS($B$2:B4948,B4949,$E$2:E4948,"")),"")</f>
        <v/>
      </c>
      <c r="G4949" s="46" t="str">
        <f>IF(F4949=1,COUNTIF($F$1:F4949,1),"")</f>
        <v/>
      </c>
      <c r="H4949" s="46">
        <f t="shared" si="236"/>
        <v>0</v>
      </c>
      <c r="I4949" s="46" t="b">
        <f t="shared" si="237"/>
        <v>0</v>
      </c>
      <c r="J4949" s="46" t="str">
        <f>IF(I4949=FALSE,"",B4949&amp;"@"&amp;COUNTIFS($B$2:B4949,B4949,$I$2:I4949,TRUE))</f>
        <v/>
      </c>
    </row>
    <row r="4950" spans="5:10">
      <c r="E4950" s="46" t="str">
        <f t="shared" si="235"/>
        <v/>
      </c>
      <c r="F4950" s="81" t="str">
        <f>IF(E4950="기사임",(COUNTIF($B$2:B4950,B4950)-COUNTIFS($B$2:B4949,B4950,$E$2:E4949,"")),"")</f>
        <v/>
      </c>
      <c r="G4950" s="46" t="str">
        <f>IF(F4950=1,COUNTIF($F$1:F4950,1),"")</f>
        <v/>
      </c>
      <c r="H4950" s="46">
        <f t="shared" si="236"/>
        <v>0</v>
      </c>
      <c r="I4950" s="46" t="b">
        <f t="shared" si="237"/>
        <v>0</v>
      </c>
      <c r="J4950" s="46" t="str">
        <f>IF(I4950=FALSE,"",B4950&amp;"@"&amp;COUNTIFS($B$2:B4950,B4950,$I$2:I4950,TRUE))</f>
        <v/>
      </c>
    </row>
    <row r="4951" spans="5:10">
      <c r="E4951" s="46" t="str">
        <f t="shared" si="235"/>
        <v/>
      </c>
      <c r="F4951" s="81" t="str">
        <f>IF(E4951="기사임",(COUNTIF($B$2:B4951,B4951)-COUNTIFS($B$2:B4950,B4951,$E$2:E4950,"")),"")</f>
        <v/>
      </c>
      <c r="G4951" s="46" t="str">
        <f>IF(F4951=1,COUNTIF($F$1:F4951,1),"")</f>
        <v/>
      </c>
      <c r="H4951" s="46">
        <f t="shared" si="236"/>
        <v>0</v>
      </c>
      <c r="I4951" s="46" t="b">
        <f t="shared" si="237"/>
        <v>0</v>
      </c>
      <c r="J4951" s="46" t="str">
        <f>IF(I4951=FALSE,"",B4951&amp;"@"&amp;COUNTIFS($B$2:B4951,B4951,$I$2:I4951,TRUE))</f>
        <v/>
      </c>
    </row>
    <row r="4952" spans="5:10">
      <c r="E4952" s="46" t="str">
        <f t="shared" si="235"/>
        <v/>
      </c>
      <c r="F4952" s="81" t="str">
        <f>IF(E4952="기사임",(COUNTIF($B$2:B4952,B4952)-COUNTIFS($B$2:B4951,B4952,$E$2:E4951,"")),"")</f>
        <v/>
      </c>
      <c r="G4952" s="46" t="str">
        <f>IF(F4952=1,COUNTIF($F$1:F4952,1),"")</f>
        <v/>
      </c>
      <c r="H4952" s="46">
        <f t="shared" si="236"/>
        <v>0</v>
      </c>
      <c r="I4952" s="46" t="b">
        <f t="shared" si="237"/>
        <v>0</v>
      </c>
      <c r="J4952" s="46" t="str">
        <f>IF(I4952=FALSE,"",B4952&amp;"@"&amp;COUNTIFS($B$2:B4952,B4952,$I$2:I4952,TRUE))</f>
        <v/>
      </c>
    </row>
    <row r="4953" spans="5:10">
      <c r="E4953" s="46" t="str">
        <f t="shared" si="235"/>
        <v/>
      </c>
      <c r="F4953" s="81" t="str">
        <f>IF(E4953="기사임",(COUNTIF($B$2:B4953,B4953)-COUNTIFS($B$2:B4952,B4953,$E$2:E4952,"")),"")</f>
        <v/>
      </c>
      <c r="G4953" s="46" t="str">
        <f>IF(F4953=1,COUNTIF($F$1:F4953,1),"")</f>
        <v/>
      </c>
      <c r="H4953" s="46">
        <f t="shared" si="236"/>
        <v>0</v>
      </c>
      <c r="I4953" s="46" t="b">
        <f t="shared" si="237"/>
        <v>0</v>
      </c>
      <c r="J4953" s="46" t="str">
        <f>IF(I4953=FALSE,"",B4953&amp;"@"&amp;COUNTIFS($B$2:B4953,B4953,$I$2:I4953,TRUE))</f>
        <v/>
      </c>
    </row>
    <row r="4954" spans="5:10">
      <c r="E4954" s="46" t="str">
        <f t="shared" si="235"/>
        <v/>
      </c>
      <c r="F4954" s="81" t="str">
        <f>IF(E4954="기사임",(COUNTIF($B$2:B4954,B4954)-COUNTIFS($B$2:B4953,B4954,$E$2:E4953,"")),"")</f>
        <v/>
      </c>
      <c r="G4954" s="46" t="str">
        <f>IF(F4954=1,COUNTIF($F$1:F4954,1),"")</f>
        <v/>
      </c>
      <c r="H4954" s="46">
        <f t="shared" si="236"/>
        <v>0</v>
      </c>
      <c r="I4954" s="46" t="b">
        <f t="shared" si="237"/>
        <v>0</v>
      </c>
      <c r="J4954" s="46" t="str">
        <f>IF(I4954=FALSE,"",B4954&amp;"@"&amp;COUNTIFS($B$2:B4954,B4954,$I$2:I4954,TRUE))</f>
        <v/>
      </c>
    </row>
    <row r="4955" spans="5:10">
      <c r="E4955" s="46" t="str">
        <f t="shared" si="235"/>
        <v/>
      </c>
      <c r="F4955" s="81" t="str">
        <f>IF(E4955="기사임",(COUNTIF($B$2:B4955,B4955)-COUNTIFS($B$2:B4954,B4955,$E$2:E4954,"")),"")</f>
        <v/>
      </c>
      <c r="G4955" s="46" t="str">
        <f>IF(F4955=1,COUNTIF($F$1:F4955,1),"")</f>
        <v/>
      </c>
      <c r="H4955" s="46">
        <f t="shared" si="236"/>
        <v>0</v>
      </c>
      <c r="I4955" s="46" t="b">
        <f t="shared" si="237"/>
        <v>0</v>
      </c>
      <c r="J4955" s="46" t="str">
        <f>IF(I4955=FALSE,"",B4955&amp;"@"&amp;COUNTIFS($B$2:B4955,B4955,$I$2:I4955,TRUE))</f>
        <v/>
      </c>
    </row>
    <row r="4956" spans="5:10">
      <c r="E4956" s="46" t="str">
        <f t="shared" si="235"/>
        <v/>
      </c>
      <c r="F4956" s="81" t="str">
        <f>IF(E4956="기사임",(COUNTIF($B$2:B4956,B4956)-COUNTIFS($B$2:B4955,B4956,$E$2:E4955,"")),"")</f>
        <v/>
      </c>
      <c r="G4956" s="46" t="str">
        <f>IF(F4956=1,COUNTIF($F$1:F4956,1),"")</f>
        <v/>
      </c>
      <c r="H4956" s="46">
        <f t="shared" si="236"/>
        <v>0</v>
      </c>
      <c r="I4956" s="46" t="b">
        <f t="shared" si="237"/>
        <v>0</v>
      </c>
      <c r="J4956" s="46" t="str">
        <f>IF(I4956=FALSE,"",B4956&amp;"@"&amp;COUNTIFS($B$2:B4956,B4956,$I$2:I4956,TRUE))</f>
        <v/>
      </c>
    </row>
    <row r="4957" spans="5:10">
      <c r="E4957" s="46" t="str">
        <f t="shared" si="235"/>
        <v/>
      </c>
      <c r="F4957" s="81" t="str">
        <f>IF(E4957="기사임",(COUNTIF($B$2:B4957,B4957)-COUNTIFS($B$2:B4956,B4957,$E$2:E4956,"")),"")</f>
        <v/>
      </c>
      <c r="G4957" s="46" t="str">
        <f>IF(F4957=1,COUNTIF($F$1:F4957,1),"")</f>
        <v/>
      </c>
      <c r="H4957" s="46">
        <f t="shared" si="236"/>
        <v>0</v>
      </c>
      <c r="I4957" s="46" t="b">
        <f t="shared" si="237"/>
        <v>0</v>
      </c>
      <c r="J4957" s="46" t="str">
        <f>IF(I4957=FALSE,"",B4957&amp;"@"&amp;COUNTIFS($B$2:B4957,B4957,$I$2:I4957,TRUE))</f>
        <v/>
      </c>
    </row>
    <row r="4958" spans="5:10">
      <c r="E4958" s="46" t="str">
        <f t="shared" si="235"/>
        <v/>
      </c>
      <c r="F4958" s="81" t="str">
        <f>IF(E4958="기사임",(COUNTIF($B$2:B4958,B4958)-COUNTIFS($B$2:B4957,B4958,$E$2:E4957,"")),"")</f>
        <v/>
      </c>
      <c r="G4958" s="46" t="str">
        <f>IF(F4958=1,COUNTIF($F$1:F4958,1),"")</f>
        <v/>
      </c>
      <c r="H4958" s="46">
        <f t="shared" si="236"/>
        <v>0</v>
      </c>
      <c r="I4958" s="46" t="b">
        <f t="shared" si="237"/>
        <v>0</v>
      </c>
      <c r="J4958" s="46" t="str">
        <f>IF(I4958=FALSE,"",B4958&amp;"@"&amp;COUNTIFS($B$2:B4958,B4958,$I$2:I4958,TRUE))</f>
        <v/>
      </c>
    </row>
    <row r="4959" spans="5:10">
      <c r="E4959" s="46" t="str">
        <f t="shared" si="235"/>
        <v/>
      </c>
      <c r="F4959" s="81" t="str">
        <f>IF(E4959="기사임",(COUNTIF($B$2:B4959,B4959)-COUNTIFS($B$2:B4958,B4959,$E$2:E4958,"")),"")</f>
        <v/>
      </c>
      <c r="G4959" s="46" t="str">
        <f>IF(F4959=1,COUNTIF($F$1:F4959,1),"")</f>
        <v/>
      </c>
      <c r="H4959" s="46">
        <f t="shared" si="236"/>
        <v>0</v>
      </c>
      <c r="I4959" s="46" t="b">
        <f t="shared" si="237"/>
        <v>0</v>
      </c>
      <c r="J4959" s="46" t="str">
        <f>IF(I4959=FALSE,"",B4959&amp;"@"&amp;COUNTIFS($B$2:B4959,B4959,$I$2:I4959,TRUE))</f>
        <v/>
      </c>
    </row>
    <row r="4960" spans="5:10">
      <c r="E4960" s="46" t="str">
        <f t="shared" si="235"/>
        <v/>
      </c>
      <c r="F4960" s="81" t="str">
        <f>IF(E4960="기사임",(COUNTIF($B$2:B4960,B4960)-COUNTIFS($B$2:B4959,B4960,$E$2:E4959,"")),"")</f>
        <v/>
      </c>
      <c r="G4960" s="46" t="str">
        <f>IF(F4960=1,COUNTIF($F$1:F4960,1),"")</f>
        <v/>
      </c>
      <c r="H4960" s="46">
        <f t="shared" si="236"/>
        <v>0</v>
      </c>
      <c r="I4960" s="46" t="b">
        <f t="shared" si="237"/>
        <v>0</v>
      </c>
      <c r="J4960" s="46" t="str">
        <f>IF(I4960=FALSE,"",B4960&amp;"@"&amp;COUNTIFS($B$2:B4960,B4960,$I$2:I4960,TRUE))</f>
        <v/>
      </c>
    </row>
    <row r="4961" spans="5:10">
      <c r="E4961" s="46" t="str">
        <f t="shared" si="235"/>
        <v/>
      </c>
      <c r="F4961" s="81" t="str">
        <f>IF(E4961="기사임",(COUNTIF($B$2:B4961,B4961)-COUNTIFS($B$2:B4960,B4961,$E$2:E4960,"")),"")</f>
        <v/>
      </c>
      <c r="G4961" s="46" t="str">
        <f>IF(F4961=1,COUNTIF($F$1:F4961,1),"")</f>
        <v/>
      </c>
      <c r="H4961" s="46">
        <f t="shared" si="236"/>
        <v>0</v>
      </c>
      <c r="I4961" s="46" t="b">
        <f t="shared" si="237"/>
        <v>0</v>
      </c>
      <c r="J4961" s="46" t="str">
        <f>IF(I4961=FALSE,"",B4961&amp;"@"&amp;COUNTIFS($B$2:B4961,B4961,$I$2:I4961,TRUE))</f>
        <v/>
      </c>
    </row>
    <row r="4962" spans="5:10">
      <c r="E4962" s="46" t="str">
        <f t="shared" si="235"/>
        <v/>
      </c>
      <c r="F4962" s="81" t="str">
        <f>IF(E4962="기사임",(COUNTIF($B$2:B4962,B4962)-COUNTIFS($B$2:B4961,B4962,$E$2:E4961,"")),"")</f>
        <v/>
      </c>
      <c r="G4962" s="46" t="str">
        <f>IF(F4962=1,COUNTIF($F$1:F4962,1),"")</f>
        <v/>
      </c>
      <c r="H4962" s="46">
        <f t="shared" si="236"/>
        <v>0</v>
      </c>
      <c r="I4962" s="46" t="b">
        <f t="shared" si="237"/>
        <v>0</v>
      </c>
      <c r="J4962" s="46" t="str">
        <f>IF(I4962=FALSE,"",B4962&amp;"@"&amp;COUNTIFS($B$2:B4962,B4962,$I$2:I4962,TRUE))</f>
        <v/>
      </c>
    </row>
    <row r="4963" spans="5:10">
      <c r="E4963" s="46" t="str">
        <f t="shared" si="235"/>
        <v/>
      </c>
      <c r="F4963" s="81" t="str">
        <f>IF(E4963="기사임",(COUNTIF($B$2:B4963,B4963)-COUNTIFS($B$2:B4962,B4963,$E$2:E4962,"")),"")</f>
        <v/>
      </c>
      <c r="G4963" s="46" t="str">
        <f>IF(F4963=1,COUNTIF($F$1:F4963,1),"")</f>
        <v/>
      </c>
      <c r="H4963" s="46">
        <f t="shared" si="236"/>
        <v>0</v>
      </c>
      <c r="I4963" s="46" t="b">
        <f t="shared" si="237"/>
        <v>0</v>
      </c>
      <c r="J4963" s="46" t="str">
        <f>IF(I4963=FALSE,"",B4963&amp;"@"&amp;COUNTIFS($B$2:B4963,B4963,$I$2:I4963,TRUE))</f>
        <v/>
      </c>
    </row>
    <row r="4964" spans="5:10">
      <c r="E4964" s="46" t="str">
        <f t="shared" si="235"/>
        <v/>
      </c>
      <c r="F4964" s="81" t="str">
        <f>IF(E4964="기사임",(COUNTIF($B$2:B4964,B4964)-COUNTIFS($B$2:B4963,B4964,$E$2:E4963,"")),"")</f>
        <v/>
      </c>
      <c r="G4964" s="46" t="str">
        <f>IF(F4964=1,COUNTIF($F$1:F4964,1),"")</f>
        <v/>
      </c>
      <c r="H4964" s="46">
        <f t="shared" si="236"/>
        <v>0</v>
      </c>
      <c r="I4964" s="46" t="b">
        <f t="shared" si="237"/>
        <v>0</v>
      </c>
      <c r="J4964" s="46" t="str">
        <f>IF(I4964=FALSE,"",B4964&amp;"@"&amp;COUNTIFS($B$2:B4964,B4964,$I$2:I4964,TRUE))</f>
        <v/>
      </c>
    </row>
    <row r="4965" spans="5:10">
      <c r="E4965" s="46" t="str">
        <f t="shared" si="235"/>
        <v/>
      </c>
      <c r="F4965" s="81" t="str">
        <f>IF(E4965="기사임",(COUNTIF($B$2:B4965,B4965)-COUNTIFS($B$2:B4964,B4965,$E$2:E4964,"")),"")</f>
        <v/>
      </c>
      <c r="G4965" s="46" t="str">
        <f>IF(F4965=1,COUNTIF($F$1:F4965,1),"")</f>
        <v/>
      </c>
      <c r="H4965" s="46">
        <f t="shared" si="236"/>
        <v>0</v>
      </c>
      <c r="I4965" s="46" t="b">
        <f t="shared" si="237"/>
        <v>0</v>
      </c>
      <c r="J4965" s="46" t="str">
        <f>IF(I4965=FALSE,"",B4965&amp;"@"&amp;COUNTIFS($B$2:B4965,B4965,$I$2:I4965,TRUE))</f>
        <v/>
      </c>
    </row>
    <row r="4966" spans="5:10">
      <c r="E4966" s="46" t="str">
        <f t="shared" si="235"/>
        <v/>
      </c>
      <c r="F4966" s="81" t="str">
        <f>IF(E4966="기사임",(COUNTIF($B$2:B4966,B4966)-COUNTIFS($B$2:B4965,B4966,$E$2:E4965,"")),"")</f>
        <v/>
      </c>
      <c r="G4966" s="46" t="str">
        <f>IF(F4966=1,COUNTIF($F$1:F4966,1),"")</f>
        <v/>
      </c>
      <c r="H4966" s="46">
        <f t="shared" si="236"/>
        <v>0</v>
      </c>
      <c r="I4966" s="46" t="b">
        <f t="shared" si="237"/>
        <v>0</v>
      </c>
      <c r="J4966" s="46" t="str">
        <f>IF(I4966=FALSE,"",B4966&amp;"@"&amp;COUNTIFS($B$2:B4966,B4966,$I$2:I4966,TRUE))</f>
        <v/>
      </c>
    </row>
    <row r="4967" spans="5:10">
      <c r="E4967" s="46" t="str">
        <f t="shared" si="235"/>
        <v/>
      </c>
      <c r="F4967" s="81" t="str">
        <f>IF(E4967="기사임",(COUNTIF($B$2:B4967,B4967)-COUNTIFS($B$2:B4966,B4967,$E$2:E4966,"")),"")</f>
        <v/>
      </c>
      <c r="G4967" s="46" t="str">
        <f>IF(F4967=1,COUNTIF($F$1:F4967,1),"")</f>
        <v/>
      </c>
      <c r="H4967" s="46">
        <f t="shared" si="236"/>
        <v>0</v>
      </c>
      <c r="I4967" s="46" t="b">
        <f t="shared" si="237"/>
        <v>0</v>
      </c>
      <c r="J4967" s="46" t="str">
        <f>IF(I4967=FALSE,"",B4967&amp;"@"&amp;COUNTIFS($B$2:B4967,B4967,$I$2:I4967,TRUE))</f>
        <v/>
      </c>
    </row>
    <row r="4968" spans="5:10">
      <c r="E4968" s="46" t="str">
        <f t="shared" si="235"/>
        <v/>
      </c>
      <c r="F4968" s="81" t="str">
        <f>IF(E4968="기사임",(COUNTIF($B$2:B4968,B4968)-COUNTIFS($B$2:B4967,B4968,$E$2:E4967,"")),"")</f>
        <v/>
      </c>
      <c r="G4968" s="46" t="str">
        <f>IF(F4968=1,COUNTIF($F$1:F4968,1),"")</f>
        <v/>
      </c>
      <c r="H4968" s="46">
        <f t="shared" si="236"/>
        <v>0</v>
      </c>
      <c r="I4968" s="46" t="b">
        <f t="shared" si="237"/>
        <v>0</v>
      </c>
      <c r="J4968" s="46" t="str">
        <f>IF(I4968=FALSE,"",B4968&amp;"@"&amp;COUNTIFS($B$2:B4968,B4968,$I$2:I4968,TRUE))</f>
        <v/>
      </c>
    </row>
    <row r="4969" spans="5:10">
      <c r="E4969" s="46" t="str">
        <f t="shared" si="235"/>
        <v/>
      </c>
      <c r="F4969" s="81" t="str">
        <f>IF(E4969="기사임",(COUNTIF($B$2:B4969,B4969)-COUNTIFS($B$2:B4968,B4969,$E$2:E4968,"")),"")</f>
        <v/>
      </c>
      <c r="G4969" s="46" t="str">
        <f>IF(F4969=1,COUNTIF($F$1:F4969,1),"")</f>
        <v/>
      </c>
      <c r="H4969" s="46">
        <f t="shared" si="236"/>
        <v>0</v>
      </c>
      <c r="I4969" s="46" t="b">
        <f t="shared" si="237"/>
        <v>0</v>
      </c>
      <c r="J4969" s="46" t="str">
        <f>IF(I4969=FALSE,"",B4969&amp;"@"&amp;COUNTIFS($B$2:B4969,B4969,$I$2:I4969,TRUE))</f>
        <v/>
      </c>
    </row>
    <row r="4970" spans="5:10">
      <c r="E4970" s="46" t="str">
        <f t="shared" si="235"/>
        <v/>
      </c>
      <c r="F4970" s="81" t="str">
        <f>IF(E4970="기사임",(COUNTIF($B$2:B4970,B4970)-COUNTIFS($B$2:B4969,B4970,$E$2:E4969,"")),"")</f>
        <v/>
      </c>
      <c r="G4970" s="46" t="str">
        <f>IF(F4970=1,COUNTIF($F$1:F4970,1),"")</f>
        <v/>
      </c>
      <c r="H4970" s="46">
        <f t="shared" si="236"/>
        <v>0</v>
      </c>
      <c r="I4970" s="46" t="b">
        <f t="shared" si="237"/>
        <v>0</v>
      </c>
      <c r="J4970" s="46" t="str">
        <f>IF(I4970=FALSE,"",B4970&amp;"@"&amp;COUNTIFS($B$2:B4970,B4970,$I$2:I4970,TRUE))</f>
        <v/>
      </c>
    </row>
    <row r="4971" spans="5:10">
      <c r="E4971" s="46" t="str">
        <f t="shared" si="235"/>
        <v/>
      </c>
      <c r="F4971" s="81" t="str">
        <f>IF(E4971="기사임",(COUNTIF($B$2:B4971,B4971)-COUNTIFS($B$2:B4970,B4971,$E$2:E4970,"")),"")</f>
        <v/>
      </c>
      <c r="G4971" s="46" t="str">
        <f>IF(F4971=1,COUNTIF($F$1:F4971,1),"")</f>
        <v/>
      </c>
      <c r="H4971" s="46">
        <f t="shared" si="236"/>
        <v>0</v>
      </c>
      <c r="I4971" s="46" t="b">
        <f t="shared" si="237"/>
        <v>0</v>
      </c>
      <c r="J4971" s="46" t="str">
        <f>IF(I4971=FALSE,"",B4971&amp;"@"&amp;COUNTIFS($B$2:B4971,B4971,$I$2:I4971,TRUE))</f>
        <v/>
      </c>
    </row>
    <row r="4972" spans="5:10">
      <c r="E4972" s="46" t="str">
        <f t="shared" si="235"/>
        <v/>
      </c>
      <c r="F4972" s="81" t="str">
        <f>IF(E4972="기사임",(COUNTIF($B$2:B4972,B4972)-COUNTIFS($B$2:B4971,B4972,$E$2:E4971,"")),"")</f>
        <v/>
      </c>
      <c r="G4972" s="46" t="str">
        <f>IF(F4972=1,COUNTIF($F$1:F4972,1),"")</f>
        <v/>
      </c>
      <c r="H4972" s="46">
        <f t="shared" si="236"/>
        <v>0</v>
      </c>
      <c r="I4972" s="46" t="b">
        <f t="shared" si="237"/>
        <v>0</v>
      </c>
      <c r="J4972" s="46" t="str">
        <f>IF(I4972=FALSE,"",B4972&amp;"@"&amp;COUNTIFS($B$2:B4972,B4972,$I$2:I4972,TRUE))</f>
        <v/>
      </c>
    </row>
    <row r="4973" spans="5:10">
      <c r="E4973" s="46" t="str">
        <f t="shared" si="235"/>
        <v/>
      </c>
      <c r="F4973" s="81" t="str">
        <f>IF(E4973="기사임",(COUNTIF($B$2:B4973,B4973)-COUNTIFS($B$2:B4972,B4973,$E$2:E4972,"")),"")</f>
        <v/>
      </c>
      <c r="G4973" s="46" t="str">
        <f>IF(F4973=1,COUNTIF($F$1:F4973,1),"")</f>
        <v/>
      </c>
      <c r="H4973" s="46">
        <f t="shared" si="236"/>
        <v>0</v>
      </c>
      <c r="I4973" s="46" t="b">
        <f t="shared" si="237"/>
        <v>0</v>
      </c>
      <c r="J4973" s="46" t="str">
        <f>IF(I4973=FALSE,"",B4973&amp;"@"&amp;COUNTIFS($B$2:B4973,B4973,$I$2:I4973,TRUE))</f>
        <v/>
      </c>
    </row>
    <row r="4974" spans="5:10">
      <c r="E4974" s="46" t="str">
        <f t="shared" si="235"/>
        <v/>
      </c>
      <c r="F4974" s="81" t="str">
        <f>IF(E4974="기사임",(COUNTIF($B$2:B4974,B4974)-COUNTIFS($B$2:B4973,B4974,$E$2:E4973,"")),"")</f>
        <v/>
      </c>
      <c r="G4974" s="46" t="str">
        <f>IF(F4974=1,COUNTIF($F$1:F4974,1),"")</f>
        <v/>
      </c>
      <c r="H4974" s="46">
        <f t="shared" si="236"/>
        <v>0</v>
      </c>
      <c r="I4974" s="46" t="b">
        <f t="shared" si="237"/>
        <v>0</v>
      </c>
      <c r="J4974" s="46" t="str">
        <f>IF(I4974=FALSE,"",B4974&amp;"@"&amp;COUNTIFS($B$2:B4974,B4974,$I$2:I4974,TRUE))</f>
        <v/>
      </c>
    </row>
    <row r="4975" spans="5:10">
      <c r="E4975" s="46" t="str">
        <f t="shared" si="235"/>
        <v/>
      </c>
      <c r="F4975" s="81" t="str">
        <f>IF(E4975="기사임",(COUNTIF($B$2:B4975,B4975)-COUNTIFS($B$2:B4974,B4975,$E$2:E4974,"")),"")</f>
        <v/>
      </c>
      <c r="G4975" s="46" t="str">
        <f>IF(F4975=1,COUNTIF($F$1:F4975,1),"")</f>
        <v/>
      </c>
      <c r="H4975" s="46">
        <f t="shared" si="236"/>
        <v>0</v>
      </c>
      <c r="I4975" s="46" t="b">
        <f t="shared" si="237"/>
        <v>0</v>
      </c>
      <c r="J4975" s="46" t="str">
        <f>IF(I4975=FALSE,"",B4975&amp;"@"&amp;COUNTIFS($B$2:B4975,B4975,$I$2:I4975,TRUE))</f>
        <v/>
      </c>
    </row>
    <row r="4976" spans="5:10">
      <c r="E4976" s="46" t="str">
        <f t="shared" si="235"/>
        <v/>
      </c>
      <c r="F4976" s="81" t="str">
        <f>IF(E4976="기사임",(COUNTIF($B$2:B4976,B4976)-COUNTIFS($B$2:B4975,B4976,$E$2:E4975,"")),"")</f>
        <v/>
      </c>
      <c r="G4976" s="46" t="str">
        <f>IF(F4976=1,COUNTIF($F$1:F4976,1),"")</f>
        <v/>
      </c>
      <c r="H4976" s="46">
        <f t="shared" si="236"/>
        <v>0</v>
      </c>
      <c r="I4976" s="46" t="b">
        <f t="shared" si="237"/>
        <v>0</v>
      </c>
      <c r="J4976" s="46" t="str">
        <f>IF(I4976=FALSE,"",B4976&amp;"@"&amp;COUNTIFS($B$2:B4976,B4976,$I$2:I4976,TRUE))</f>
        <v/>
      </c>
    </row>
    <row r="4977" spans="5:10">
      <c r="E4977" s="46" t="str">
        <f t="shared" si="235"/>
        <v/>
      </c>
      <c r="F4977" s="81" t="str">
        <f>IF(E4977="기사임",(COUNTIF($B$2:B4977,B4977)-COUNTIFS($B$2:B4976,B4977,$E$2:E4976,"")),"")</f>
        <v/>
      </c>
      <c r="G4977" s="46" t="str">
        <f>IF(F4977=1,COUNTIF($F$1:F4977,1),"")</f>
        <v/>
      </c>
      <c r="H4977" s="46">
        <f t="shared" si="236"/>
        <v>0</v>
      </c>
      <c r="I4977" s="46" t="b">
        <f t="shared" si="237"/>
        <v>0</v>
      </c>
      <c r="J4977" s="46" t="str">
        <f>IF(I4977=FALSE,"",B4977&amp;"@"&amp;COUNTIFS($B$2:B4977,B4977,$I$2:I4977,TRUE))</f>
        <v/>
      </c>
    </row>
    <row r="4978" spans="5:10">
      <c r="E4978" s="46" t="str">
        <f t="shared" si="235"/>
        <v/>
      </c>
      <c r="F4978" s="81" t="str">
        <f>IF(E4978="기사임",(COUNTIF($B$2:B4978,B4978)-COUNTIFS($B$2:B4977,B4978,$E$2:E4977,"")),"")</f>
        <v/>
      </c>
      <c r="G4978" s="46" t="str">
        <f>IF(F4978=1,COUNTIF($F$1:F4978,1),"")</f>
        <v/>
      </c>
      <c r="H4978" s="46">
        <f t="shared" si="236"/>
        <v>0</v>
      </c>
      <c r="I4978" s="46" t="b">
        <f t="shared" si="237"/>
        <v>0</v>
      </c>
      <c r="J4978" s="46" t="str">
        <f>IF(I4978=FALSE,"",B4978&amp;"@"&amp;COUNTIFS($B$2:B4978,B4978,$I$2:I4978,TRUE))</f>
        <v/>
      </c>
    </row>
    <row r="4979" spans="5:10">
      <c r="E4979" s="46" t="str">
        <f t="shared" si="235"/>
        <v/>
      </c>
      <c r="F4979" s="81" t="str">
        <f>IF(E4979="기사임",(COUNTIF($B$2:B4979,B4979)-COUNTIFS($B$2:B4978,B4979,$E$2:E4978,"")),"")</f>
        <v/>
      </c>
      <c r="G4979" s="46" t="str">
        <f>IF(F4979=1,COUNTIF($F$1:F4979,1),"")</f>
        <v/>
      </c>
      <c r="H4979" s="46">
        <f t="shared" si="236"/>
        <v>0</v>
      </c>
      <c r="I4979" s="46" t="b">
        <f t="shared" si="237"/>
        <v>0</v>
      </c>
      <c r="J4979" s="46" t="str">
        <f>IF(I4979=FALSE,"",B4979&amp;"@"&amp;COUNTIFS($B$2:B4979,B4979,$I$2:I4979,TRUE))</f>
        <v/>
      </c>
    </row>
    <row r="4980" spans="5:10">
      <c r="E4980" s="46" t="str">
        <f t="shared" si="235"/>
        <v/>
      </c>
      <c r="F4980" s="81" t="str">
        <f>IF(E4980="기사임",(COUNTIF($B$2:B4980,B4980)-COUNTIFS($B$2:B4979,B4980,$E$2:E4979,"")),"")</f>
        <v/>
      </c>
      <c r="G4980" s="46" t="str">
        <f>IF(F4980=1,COUNTIF($F$1:F4980,1),"")</f>
        <v/>
      </c>
      <c r="H4980" s="46">
        <f t="shared" si="236"/>
        <v>0</v>
      </c>
      <c r="I4980" s="46" t="b">
        <f t="shared" si="237"/>
        <v>0</v>
      </c>
      <c r="J4980" s="46" t="str">
        <f>IF(I4980=FALSE,"",B4980&amp;"@"&amp;COUNTIFS($B$2:B4980,B4980,$I$2:I4980,TRUE))</f>
        <v/>
      </c>
    </row>
    <row r="4981" spans="5:10">
      <c r="E4981" s="46" t="str">
        <f t="shared" si="235"/>
        <v/>
      </c>
      <c r="F4981" s="81" t="str">
        <f>IF(E4981="기사임",(COUNTIF($B$2:B4981,B4981)-COUNTIFS($B$2:B4980,B4981,$E$2:E4980,"")),"")</f>
        <v/>
      </c>
      <c r="G4981" s="46" t="str">
        <f>IF(F4981=1,COUNTIF($F$1:F4981,1),"")</f>
        <v/>
      </c>
      <c r="H4981" s="46">
        <f t="shared" si="236"/>
        <v>0</v>
      </c>
      <c r="I4981" s="46" t="b">
        <f t="shared" si="237"/>
        <v>0</v>
      </c>
      <c r="J4981" s="46" t="str">
        <f>IF(I4981=FALSE,"",B4981&amp;"@"&amp;COUNTIFS($B$2:B4981,B4981,$I$2:I4981,TRUE))</f>
        <v/>
      </c>
    </row>
    <row r="4982" spans="5:10">
      <c r="E4982" s="46" t="str">
        <f t="shared" si="235"/>
        <v/>
      </c>
      <c r="F4982" s="81" t="str">
        <f>IF(E4982="기사임",(COUNTIF($B$2:B4982,B4982)-COUNTIFS($B$2:B4981,B4982,$E$2:E4981,"")),"")</f>
        <v/>
      </c>
      <c r="G4982" s="46" t="str">
        <f>IF(F4982=1,COUNTIF($F$1:F4982,1),"")</f>
        <v/>
      </c>
      <c r="H4982" s="46">
        <f t="shared" si="236"/>
        <v>0</v>
      </c>
      <c r="I4982" s="46" t="b">
        <f t="shared" si="237"/>
        <v>0</v>
      </c>
      <c r="J4982" s="46" t="str">
        <f>IF(I4982=FALSE,"",B4982&amp;"@"&amp;COUNTIFS($B$2:B4982,B4982,$I$2:I4982,TRUE))</f>
        <v/>
      </c>
    </row>
    <row r="4983" spans="5:10">
      <c r="E4983" s="46" t="str">
        <f t="shared" si="235"/>
        <v/>
      </c>
      <c r="F4983" s="81" t="str">
        <f>IF(E4983="기사임",(COUNTIF($B$2:B4983,B4983)-COUNTIFS($B$2:B4982,B4983,$E$2:E4982,"")),"")</f>
        <v/>
      </c>
      <c r="G4983" s="46" t="str">
        <f>IF(F4983=1,COUNTIF($F$1:F4983,1),"")</f>
        <v/>
      </c>
      <c r="H4983" s="46">
        <f t="shared" si="236"/>
        <v>0</v>
      </c>
      <c r="I4983" s="46" t="b">
        <f t="shared" si="237"/>
        <v>0</v>
      </c>
      <c r="J4983" s="46" t="str">
        <f>IF(I4983=FALSE,"",B4983&amp;"@"&amp;COUNTIFS($B$2:B4983,B4983,$I$2:I4983,TRUE))</f>
        <v/>
      </c>
    </row>
    <row r="4984" spans="5:10">
      <c r="E4984" s="46" t="str">
        <f t="shared" si="235"/>
        <v/>
      </c>
      <c r="F4984" s="81" t="str">
        <f>IF(E4984="기사임",(COUNTIF($B$2:B4984,B4984)-COUNTIFS($B$2:B4983,B4984,$E$2:E4983,"")),"")</f>
        <v/>
      </c>
      <c r="G4984" s="46" t="str">
        <f>IF(F4984=1,COUNTIF($F$1:F4984,1),"")</f>
        <v/>
      </c>
      <c r="H4984" s="46">
        <f t="shared" si="236"/>
        <v>0</v>
      </c>
      <c r="I4984" s="46" t="b">
        <f t="shared" si="237"/>
        <v>0</v>
      </c>
      <c r="J4984" s="46" t="str">
        <f>IF(I4984=FALSE,"",B4984&amp;"@"&amp;COUNTIFS($B$2:B4984,B4984,$I$2:I4984,TRUE))</f>
        <v/>
      </c>
    </row>
    <row r="4985" spans="5:10">
      <c r="E4985" s="46" t="str">
        <f t="shared" si="235"/>
        <v/>
      </c>
      <c r="F4985" s="81" t="str">
        <f>IF(E4985="기사임",(COUNTIF($B$2:B4985,B4985)-COUNTIFS($B$2:B4984,B4985,$E$2:E4984,"")),"")</f>
        <v/>
      </c>
      <c r="G4985" s="46" t="str">
        <f>IF(F4985=1,COUNTIF($F$1:F4985,1),"")</f>
        <v/>
      </c>
      <c r="H4985" s="46">
        <f t="shared" si="236"/>
        <v>0</v>
      </c>
      <c r="I4985" s="46" t="b">
        <f t="shared" si="237"/>
        <v>0</v>
      </c>
      <c r="J4985" s="46" t="str">
        <f>IF(I4985=FALSE,"",B4985&amp;"@"&amp;COUNTIFS($B$2:B4985,B4985,$I$2:I4985,TRUE))</f>
        <v/>
      </c>
    </row>
    <row r="4986" spans="5:10">
      <c r="E4986" s="46" t="str">
        <f t="shared" si="235"/>
        <v/>
      </c>
      <c r="F4986" s="81" t="str">
        <f>IF(E4986="기사임",(COUNTIF($B$2:B4986,B4986)-COUNTIFS($B$2:B4985,B4986,$E$2:E4985,"")),"")</f>
        <v/>
      </c>
      <c r="G4986" s="46" t="str">
        <f>IF(F4986=1,COUNTIF($F$1:F4986,1),"")</f>
        <v/>
      </c>
      <c r="H4986" s="46">
        <f t="shared" si="236"/>
        <v>0</v>
      </c>
      <c r="I4986" s="46" t="b">
        <f t="shared" si="237"/>
        <v>0</v>
      </c>
      <c r="J4986" s="46" t="str">
        <f>IF(I4986=FALSE,"",B4986&amp;"@"&amp;COUNTIFS($B$2:B4986,B4986,$I$2:I4986,TRUE))</f>
        <v/>
      </c>
    </row>
    <row r="4987" spans="5:10">
      <c r="E4987" s="46" t="str">
        <f t="shared" si="235"/>
        <v/>
      </c>
      <c r="F4987" s="81" t="str">
        <f>IF(E4987="기사임",(COUNTIF($B$2:B4987,B4987)-COUNTIFS($B$2:B4986,B4987,$E$2:E4986,"")),"")</f>
        <v/>
      </c>
      <c r="G4987" s="46" t="str">
        <f>IF(F4987=1,COUNTIF($F$1:F4987,1),"")</f>
        <v/>
      </c>
      <c r="H4987" s="46">
        <f t="shared" si="236"/>
        <v>0</v>
      </c>
      <c r="I4987" s="46" t="b">
        <f t="shared" si="237"/>
        <v>0</v>
      </c>
      <c r="J4987" s="46" t="str">
        <f>IF(I4987=FALSE,"",B4987&amp;"@"&amp;COUNTIFS($B$2:B4987,B4987,$I$2:I4987,TRUE))</f>
        <v/>
      </c>
    </row>
    <row r="4988" spans="5:10">
      <c r="E4988" s="46" t="str">
        <f t="shared" si="235"/>
        <v/>
      </c>
      <c r="F4988" s="81" t="str">
        <f>IF(E4988="기사임",(COUNTIF($B$2:B4988,B4988)-COUNTIFS($B$2:B4987,B4988,$E$2:E4987,"")),"")</f>
        <v/>
      </c>
      <c r="G4988" s="46" t="str">
        <f>IF(F4988=1,COUNTIF($F$1:F4988,1),"")</f>
        <v/>
      </c>
      <c r="H4988" s="46">
        <f t="shared" si="236"/>
        <v>0</v>
      </c>
      <c r="I4988" s="46" t="b">
        <f t="shared" si="237"/>
        <v>0</v>
      </c>
      <c r="J4988" s="46" t="str">
        <f>IF(I4988=FALSE,"",B4988&amp;"@"&amp;COUNTIFS($B$2:B4988,B4988,$I$2:I4988,TRUE))</f>
        <v/>
      </c>
    </row>
    <row r="4989" spans="5:10">
      <c r="E4989" s="46" t="str">
        <f t="shared" si="235"/>
        <v/>
      </c>
      <c r="F4989" s="81" t="str">
        <f>IF(E4989="기사임",(COUNTIF($B$2:B4989,B4989)-COUNTIFS($B$2:B4988,B4989,$E$2:E4988,"")),"")</f>
        <v/>
      </c>
      <c r="G4989" s="46" t="str">
        <f>IF(F4989=1,COUNTIF($F$1:F4989,1),"")</f>
        <v/>
      </c>
      <c r="H4989" s="46">
        <f t="shared" si="236"/>
        <v>0</v>
      </c>
      <c r="I4989" s="46" t="b">
        <f t="shared" si="237"/>
        <v>0</v>
      </c>
      <c r="J4989" s="46" t="str">
        <f>IF(I4989=FALSE,"",B4989&amp;"@"&amp;COUNTIFS($B$2:B4989,B4989,$I$2:I4989,TRUE))</f>
        <v/>
      </c>
    </row>
    <row r="4990" spans="5:10">
      <c r="E4990" s="46" t="str">
        <f t="shared" si="235"/>
        <v/>
      </c>
      <c r="F4990" s="81" t="str">
        <f>IF(E4990="기사임",(COUNTIF($B$2:B4990,B4990)-COUNTIFS($B$2:B4989,B4990,$E$2:E4989,"")),"")</f>
        <v/>
      </c>
      <c r="G4990" s="46" t="str">
        <f>IF(F4990=1,COUNTIF($F$1:F4990,1),"")</f>
        <v/>
      </c>
      <c r="H4990" s="46">
        <f t="shared" si="236"/>
        <v>0</v>
      </c>
      <c r="I4990" s="46" t="b">
        <f t="shared" si="237"/>
        <v>0</v>
      </c>
      <c r="J4990" s="46" t="str">
        <f>IF(I4990=FALSE,"",B4990&amp;"@"&amp;COUNTIFS($B$2:B4990,B4990,$I$2:I4990,TRUE))</f>
        <v/>
      </c>
    </row>
    <row r="4991" spans="5:10">
      <c r="E4991" s="46" t="str">
        <f t="shared" si="235"/>
        <v/>
      </c>
      <c r="F4991" s="81" t="str">
        <f>IF(E4991="기사임",(COUNTIF($B$2:B4991,B4991)-COUNTIFS($B$2:B4990,B4991,$E$2:E4990,"")),"")</f>
        <v/>
      </c>
      <c r="G4991" s="46" t="str">
        <f>IF(F4991=1,COUNTIF($F$1:F4991,1),"")</f>
        <v/>
      </c>
      <c r="H4991" s="46">
        <f t="shared" si="236"/>
        <v>0</v>
      </c>
      <c r="I4991" s="46" t="b">
        <f t="shared" si="237"/>
        <v>0</v>
      </c>
      <c r="J4991" s="46" t="str">
        <f>IF(I4991=FALSE,"",B4991&amp;"@"&amp;COUNTIFS($B$2:B4991,B4991,$I$2:I4991,TRUE))</f>
        <v/>
      </c>
    </row>
    <row r="4992" spans="5:10">
      <c r="E4992" s="46" t="str">
        <f t="shared" si="235"/>
        <v/>
      </c>
      <c r="F4992" s="81" t="str">
        <f>IF(E4992="기사임",(COUNTIF($B$2:B4992,B4992)-COUNTIFS($B$2:B4991,B4992,$E$2:E4991,"")),"")</f>
        <v/>
      </c>
      <c r="G4992" s="46" t="str">
        <f>IF(F4992=1,COUNTIF($F$1:F4992,1),"")</f>
        <v/>
      </c>
      <c r="H4992" s="46">
        <f t="shared" si="236"/>
        <v>0</v>
      </c>
      <c r="I4992" s="46" t="b">
        <f t="shared" si="237"/>
        <v>0</v>
      </c>
      <c r="J4992" s="46" t="str">
        <f>IF(I4992=FALSE,"",B4992&amp;"@"&amp;COUNTIFS($B$2:B4992,B4992,$I$2:I4992,TRUE))</f>
        <v/>
      </c>
    </row>
    <row r="4993" spans="5:10">
      <c r="E4993" s="46" t="str">
        <f t="shared" si="235"/>
        <v/>
      </c>
      <c r="F4993" s="81" t="str">
        <f>IF(E4993="기사임",(COUNTIF($B$2:B4993,B4993)-COUNTIFS($B$2:B4992,B4993,$E$2:E4992,"")),"")</f>
        <v/>
      </c>
      <c r="G4993" s="46" t="str">
        <f>IF(F4993=1,COUNTIF($F$1:F4993,1),"")</f>
        <v/>
      </c>
      <c r="H4993" s="46">
        <f t="shared" si="236"/>
        <v>0</v>
      </c>
      <c r="I4993" s="46" t="b">
        <f t="shared" si="237"/>
        <v>0</v>
      </c>
      <c r="J4993" s="46" t="str">
        <f>IF(I4993=FALSE,"",B4993&amp;"@"&amp;COUNTIFS($B$2:B4993,B4993,$I$2:I4993,TRUE))</f>
        <v/>
      </c>
    </row>
    <row r="4994" spans="5:10">
      <c r="E4994" s="46" t="str">
        <f t="shared" ref="E4994:E5057" si="238">IF(AND(LEFT(A4994,17)="/global/archives/",ISNUMBER(_xlfn.NUMBERVALUE(MID(A4994,18,1))),ISERROR(FIND("ckattempt",A4994)),ISERROR(FIND("preview",A4994))),"기사임","")</f>
        <v/>
      </c>
      <c r="F4994" s="81" t="str">
        <f>IF(E4994="기사임",(COUNTIF($B$2:B4994,B4994)-COUNTIFS($B$2:B4993,B4994,$E$2:E4993,"")),"")</f>
        <v/>
      </c>
      <c r="G4994" s="46" t="str">
        <f>IF(F4994=1,COUNTIF($F$1:F4994,1),"")</f>
        <v/>
      </c>
      <c r="H4994" s="46">
        <f t="shared" ref="H4994:H5057" si="239">COUNTIF($L$2:$L$4,B4994)</f>
        <v>0</v>
      </c>
      <c r="I4994" s="46" t="b">
        <f t="shared" si="237"/>
        <v>0</v>
      </c>
      <c r="J4994" s="46" t="str">
        <f>IF(I4994=FALSE,"",B4994&amp;"@"&amp;COUNTIFS($B$2:B4994,B4994,$I$2:I4994,TRUE))</f>
        <v/>
      </c>
    </row>
    <row r="4995" spans="5:10">
      <c r="E4995" s="46" t="str">
        <f t="shared" si="238"/>
        <v/>
      </c>
      <c r="F4995" s="81" t="str">
        <f>IF(E4995="기사임",(COUNTIF($B$2:B4995,B4995)-COUNTIFS($B$2:B4994,B4995,$E$2:E4994,"")),"")</f>
        <v/>
      </c>
      <c r="G4995" s="46" t="str">
        <f>IF(F4995=1,COUNTIF($F$1:F4995,1),"")</f>
        <v/>
      </c>
      <c r="H4995" s="46">
        <f t="shared" si="239"/>
        <v>0</v>
      </c>
      <c r="I4995" s="46" t="b">
        <f t="shared" si="237"/>
        <v>0</v>
      </c>
      <c r="J4995" s="46" t="str">
        <f>IF(I4995=FALSE,"",B4995&amp;"@"&amp;COUNTIFS($B$2:B4995,B4995,$I$2:I4995,TRUE))</f>
        <v/>
      </c>
    </row>
    <row r="4996" spans="5:10">
      <c r="E4996" s="46" t="str">
        <f t="shared" si="238"/>
        <v/>
      </c>
      <c r="F4996" s="81" t="str">
        <f>IF(E4996="기사임",(COUNTIF($B$2:B4996,B4996)-COUNTIFS($B$2:B4995,B4996,$E$2:E4995,"")),"")</f>
        <v/>
      </c>
      <c r="G4996" s="46" t="str">
        <f>IF(F4996=1,COUNTIF($F$1:F4996,1),"")</f>
        <v/>
      </c>
      <c r="H4996" s="46">
        <f t="shared" si="239"/>
        <v>0</v>
      </c>
      <c r="I4996" s="46" t="b">
        <f t="shared" si="237"/>
        <v>0</v>
      </c>
      <c r="J4996" s="46" t="str">
        <f>IF(I4996=FALSE,"",B4996&amp;"@"&amp;COUNTIFS($B$2:B4996,B4996,$I$2:I4996,TRUE))</f>
        <v/>
      </c>
    </row>
    <row r="4997" spans="5:10">
      <c r="E4997" s="46" t="str">
        <f t="shared" si="238"/>
        <v/>
      </c>
      <c r="F4997" s="81" t="str">
        <f>IF(E4997="기사임",(COUNTIF($B$2:B4997,B4997)-COUNTIFS($B$2:B4996,B4997,$E$2:E4996,"")),"")</f>
        <v/>
      </c>
      <c r="G4997" s="46" t="str">
        <f>IF(F4997=1,COUNTIF($F$1:F4997,1),"")</f>
        <v/>
      </c>
      <c r="H4997" s="46">
        <f t="shared" si="239"/>
        <v>0</v>
      </c>
      <c r="I4997" s="46" t="b">
        <f t="shared" si="237"/>
        <v>0</v>
      </c>
      <c r="J4997" s="46" t="str">
        <f>IF(I4997=FALSE,"",B4997&amp;"@"&amp;COUNTIFS($B$2:B4997,B4997,$I$2:I4997,TRUE))</f>
        <v/>
      </c>
    </row>
    <row r="4998" spans="5:10">
      <c r="E4998" s="46" t="str">
        <f t="shared" si="238"/>
        <v/>
      </c>
      <c r="F4998" s="81" t="str">
        <f>IF(E4998="기사임",(COUNTIF($B$2:B4998,B4998)-COUNTIFS($B$2:B4997,B4998,$E$2:E4997,"")),"")</f>
        <v/>
      </c>
      <c r="G4998" s="46" t="str">
        <f>IF(F4998=1,COUNTIF($F$1:F4998,1),"")</f>
        <v/>
      </c>
      <c r="H4998" s="46">
        <f t="shared" si="239"/>
        <v>0</v>
      </c>
      <c r="I4998" s="46" t="b">
        <f t="shared" si="237"/>
        <v>0</v>
      </c>
      <c r="J4998" s="46" t="str">
        <f>IF(I4998=FALSE,"",B4998&amp;"@"&amp;COUNTIFS($B$2:B4998,B4998,$I$2:I4998,TRUE))</f>
        <v/>
      </c>
    </row>
    <row r="4999" spans="5:10">
      <c r="E4999" s="46" t="str">
        <f t="shared" si="238"/>
        <v/>
      </c>
      <c r="F4999" s="81" t="str">
        <f>IF(E4999="기사임",(COUNTIF($B$2:B4999,B4999)-COUNTIFS($B$2:B4998,B4999,$E$2:E4998,"")),"")</f>
        <v/>
      </c>
      <c r="G4999" s="46" t="str">
        <f>IF(F4999=1,COUNTIF($F$1:F4999,1),"")</f>
        <v/>
      </c>
      <c r="H4999" s="46">
        <f t="shared" si="239"/>
        <v>0</v>
      </c>
      <c r="I4999" s="46" t="b">
        <f t="shared" ref="I4999:I5062" si="240">AND(H4999=1,F4999&gt;=1,F4999&lt;&gt;"")</f>
        <v>0</v>
      </c>
      <c r="J4999" s="46" t="str">
        <f>IF(I4999=FALSE,"",B4999&amp;"@"&amp;COUNTIFS($B$2:B4999,B4999,$I$2:I4999,TRUE))</f>
        <v/>
      </c>
    </row>
    <row r="5000" spans="5:10">
      <c r="E5000" s="46" t="str">
        <f t="shared" si="238"/>
        <v/>
      </c>
      <c r="F5000" s="81" t="str">
        <f>IF(E5000="기사임",(COUNTIF($B$2:B5000,B5000)-COUNTIFS($B$2:B4999,B5000,$E$2:E4999,"")),"")</f>
        <v/>
      </c>
      <c r="G5000" s="46" t="str">
        <f>IF(F5000=1,COUNTIF($F$1:F5000,1),"")</f>
        <v/>
      </c>
      <c r="H5000" s="46">
        <f t="shared" si="239"/>
        <v>0</v>
      </c>
      <c r="I5000" s="46" t="b">
        <f t="shared" si="240"/>
        <v>0</v>
      </c>
      <c r="J5000" s="46" t="str">
        <f>IF(I5000=FALSE,"",B5000&amp;"@"&amp;COUNTIFS($B$2:B5000,B5000,$I$2:I5000,TRUE))</f>
        <v/>
      </c>
    </row>
    <row r="5001" spans="5:10">
      <c r="E5001" s="46" t="str">
        <f t="shared" si="238"/>
        <v/>
      </c>
      <c r="F5001" s="81" t="str">
        <f>IF(E5001="기사임",(COUNTIF($B$2:B5001,B5001)-COUNTIFS($B$2:B5000,B5001,$E$2:E5000,"")),"")</f>
        <v/>
      </c>
      <c r="G5001" s="46" t="str">
        <f>IF(F5001=1,COUNTIF($F$1:F5001,1),"")</f>
        <v/>
      </c>
      <c r="H5001" s="46">
        <f t="shared" si="239"/>
        <v>0</v>
      </c>
      <c r="I5001" s="46" t="b">
        <f t="shared" si="240"/>
        <v>0</v>
      </c>
      <c r="J5001" s="46" t="str">
        <f>IF(I5001=FALSE,"",B5001&amp;"@"&amp;COUNTIFS($B$2:B5001,B5001,$I$2:I5001,TRUE))</f>
        <v/>
      </c>
    </row>
    <row r="5002" spans="5:10">
      <c r="E5002" s="46" t="str">
        <f t="shared" si="238"/>
        <v/>
      </c>
      <c r="F5002" s="81" t="str">
        <f>IF(E5002="기사임",(COUNTIF($B$2:B5002,B5002)-COUNTIFS($B$2:B5001,B5002,$E$2:E5001,"")),"")</f>
        <v/>
      </c>
      <c r="G5002" s="46" t="str">
        <f>IF(F5002=1,COUNTIF($F$1:F5002,1),"")</f>
        <v/>
      </c>
      <c r="H5002" s="46">
        <f t="shared" si="239"/>
        <v>0</v>
      </c>
      <c r="I5002" s="46" t="b">
        <f t="shared" si="240"/>
        <v>0</v>
      </c>
      <c r="J5002" s="46" t="str">
        <f>IF(I5002=FALSE,"",B5002&amp;"@"&amp;COUNTIFS($B$2:B5002,B5002,$I$2:I5002,TRUE))</f>
        <v/>
      </c>
    </row>
    <row r="5003" spans="5:10">
      <c r="E5003" s="46" t="str">
        <f t="shared" si="238"/>
        <v/>
      </c>
      <c r="F5003" s="81" t="str">
        <f>IF(E5003="기사임",(COUNTIF($B$2:B5003,B5003)-COUNTIFS($B$2:B5002,B5003,$E$2:E5002,"")),"")</f>
        <v/>
      </c>
      <c r="G5003" s="46" t="str">
        <f>IF(F5003=1,COUNTIF($F$1:F5003,1),"")</f>
        <v/>
      </c>
      <c r="H5003" s="46">
        <f t="shared" si="239"/>
        <v>0</v>
      </c>
      <c r="I5003" s="46" t="b">
        <f t="shared" si="240"/>
        <v>0</v>
      </c>
      <c r="J5003" s="46" t="str">
        <f>IF(I5003=FALSE,"",B5003&amp;"@"&amp;COUNTIFS($B$2:B5003,B5003,$I$2:I5003,TRUE))</f>
        <v/>
      </c>
    </row>
    <row r="5004" spans="5:10">
      <c r="E5004" s="46" t="str">
        <f t="shared" si="238"/>
        <v/>
      </c>
      <c r="F5004" s="81" t="str">
        <f>IF(E5004="기사임",(COUNTIF($B$2:B5004,B5004)-COUNTIFS($B$2:B5003,B5004,$E$2:E5003,"")),"")</f>
        <v/>
      </c>
      <c r="G5004" s="46" t="str">
        <f>IF(F5004=1,COUNTIF($F$1:F5004,1),"")</f>
        <v/>
      </c>
      <c r="H5004" s="46">
        <f t="shared" si="239"/>
        <v>0</v>
      </c>
      <c r="I5004" s="46" t="b">
        <f t="shared" si="240"/>
        <v>0</v>
      </c>
      <c r="J5004" s="46" t="str">
        <f>IF(I5004=FALSE,"",B5004&amp;"@"&amp;COUNTIFS($B$2:B5004,B5004,$I$2:I5004,TRUE))</f>
        <v/>
      </c>
    </row>
    <row r="5005" spans="5:10">
      <c r="E5005" s="46" t="str">
        <f t="shared" si="238"/>
        <v/>
      </c>
      <c r="F5005" s="81" t="str">
        <f>IF(E5005="기사임",(COUNTIF($B$2:B5005,B5005)-COUNTIFS($B$2:B5004,B5005,$E$2:E5004,"")),"")</f>
        <v/>
      </c>
      <c r="G5005" s="46" t="str">
        <f>IF(F5005=1,COUNTIF($F$1:F5005,1),"")</f>
        <v/>
      </c>
      <c r="H5005" s="46">
        <f t="shared" si="239"/>
        <v>0</v>
      </c>
      <c r="I5005" s="46" t="b">
        <f t="shared" si="240"/>
        <v>0</v>
      </c>
      <c r="J5005" s="46" t="str">
        <f>IF(I5005=FALSE,"",B5005&amp;"@"&amp;COUNTIFS($B$2:B5005,B5005,$I$2:I5005,TRUE))</f>
        <v/>
      </c>
    </row>
    <row r="5006" spans="5:10">
      <c r="E5006" s="46" t="str">
        <f t="shared" si="238"/>
        <v/>
      </c>
      <c r="F5006" s="81" t="str">
        <f>IF(E5006="기사임",(COUNTIF($B$2:B5006,B5006)-COUNTIFS($B$2:B5005,B5006,$E$2:E5005,"")),"")</f>
        <v/>
      </c>
      <c r="G5006" s="46" t="str">
        <f>IF(F5006=1,COUNTIF($F$1:F5006,1),"")</f>
        <v/>
      </c>
      <c r="H5006" s="46">
        <f t="shared" si="239"/>
        <v>0</v>
      </c>
      <c r="I5006" s="46" t="b">
        <f t="shared" si="240"/>
        <v>0</v>
      </c>
      <c r="J5006" s="46" t="str">
        <f>IF(I5006=FALSE,"",B5006&amp;"@"&amp;COUNTIFS($B$2:B5006,B5006,$I$2:I5006,TRUE))</f>
        <v/>
      </c>
    </row>
    <row r="5007" spans="5:10">
      <c r="E5007" s="46" t="str">
        <f t="shared" si="238"/>
        <v/>
      </c>
      <c r="F5007" s="81" t="str">
        <f>IF(E5007="기사임",(COUNTIF($B$2:B5007,B5007)-COUNTIFS($B$2:B5006,B5007,$E$2:E5006,"")),"")</f>
        <v/>
      </c>
      <c r="G5007" s="46" t="str">
        <f>IF(F5007=1,COUNTIF($F$1:F5007,1),"")</f>
        <v/>
      </c>
      <c r="H5007" s="46">
        <f t="shared" si="239"/>
        <v>0</v>
      </c>
      <c r="I5007" s="46" t="b">
        <f t="shared" si="240"/>
        <v>0</v>
      </c>
      <c r="J5007" s="46" t="str">
        <f>IF(I5007=FALSE,"",B5007&amp;"@"&amp;COUNTIFS($B$2:B5007,B5007,$I$2:I5007,TRUE))</f>
        <v/>
      </c>
    </row>
    <row r="5008" spans="5:10">
      <c r="E5008" s="46" t="str">
        <f t="shared" si="238"/>
        <v/>
      </c>
      <c r="F5008" s="81" t="str">
        <f>IF(E5008="기사임",(COUNTIF($B$2:B5008,B5008)-COUNTIFS($B$2:B5007,B5008,$E$2:E5007,"")),"")</f>
        <v/>
      </c>
      <c r="G5008" s="46" t="str">
        <f>IF(F5008=1,COUNTIF($F$1:F5008,1),"")</f>
        <v/>
      </c>
      <c r="H5008" s="46">
        <f t="shared" si="239"/>
        <v>0</v>
      </c>
      <c r="I5008" s="46" t="b">
        <f t="shared" si="240"/>
        <v>0</v>
      </c>
      <c r="J5008" s="46" t="str">
        <f>IF(I5008=FALSE,"",B5008&amp;"@"&amp;COUNTIFS($B$2:B5008,B5008,$I$2:I5008,TRUE))</f>
        <v/>
      </c>
    </row>
    <row r="5009" spans="5:10">
      <c r="E5009" s="46" t="str">
        <f t="shared" si="238"/>
        <v/>
      </c>
      <c r="F5009" s="81" t="str">
        <f>IF(E5009="기사임",(COUNTIF($B$2:B5009,B5009)-COUNTIFS($B$2:B5008,B5009,$E$2:E5008,"")),"")</f>
        <v/>
      </c>
      <c r="G5009" s="46" t="str">
        <f>IF(F5009=1,COUNTIF($F$1:F5009,1),"")</f>
        <v/>
      </c>
      <c r="H5009" s="46">
        <f t="shared" si="239"/>
        <v>0</v>
      </c>
      <c r="I5009" s="46" t="b">
        <f t="shared" si="240"/>
        <v>0</v>
      </c>
      <c r="J5009" s="46" t="str">
        <f>IF(I5009=FALSE,"",B5009&amp;"@"&amp;COUNTIFS($B$2:B5009,B5009,$I$2:I5009,TRUE))</f>
        <v/>
      </c>
    </row>
    <row r="5010" spans="5:10">
      <c r="E5010" s="46" t="str">
        <f t="shared" si="238"/>
        <v/>
      </c>
      <c r="F5010" s="81" t="str">
        <f>IF(E5010="기사임",(COUNTIF($B$2:B5010,B5010)-COUNTIFS($B$2:B5009,B5010,$E$2:E5009,"")),"")</f>
        <v/>
      </c>
      <c r="G5010" s="46" t="str">
        <f>IF(F5010=1,COUNTIF($F$1:F5010,1),"")</f>
        <v/>
      </c>
      <c r="H5010" s="46">
        <f t="shared" si="239"/>
        <v>0</v>
      </c>
      <c r="I5010" s="46" t="b">
        <f t="shared" si="240"/>
        <v>0</v>
      </c>
      <c r="J5010" s="46" t="str">
        <f>IF(I5010=FALSE,"",B5010&amp;"@"&amp;COUNTIFS($B$2:B5010,B5010,$I$2:I5010,TRUE))</f>
        <v/>
      </c>
    </row>
    <row r="5011" spans="5:10">
      <c r="E5011" s="46" t="str">
        <f t="shared" si="238"/>
        <v/>
      </c>
      <c r="F5011" s="81" t="str">
        <f>IF(E5011="기사임",(COUNTIF($B$2:B5011,B5011)-COUNTIFS($B$2:B5010,B5011,$E$2:E5010,"")),"")</f>
        <v/>
      </c>
      <c r="G5011" s="46" t="str">
        <f>IF(F5011=1,COUNTIF($F$1:F5011,1),"")</f>
        <v/>
      </c>
      <c r="H5011" s="46">
        <f t="shared" si="239"/>
        <v>0</v>
      </c>
      <c r="I5011" s="46" t="b">
        <f t="shared" si="240"/>
        <v>0</v>
      </c>
      <c r="J5011" s="46" t="str">
        <f>IF(I5011=FALSE,"",B5011&amp;"@"&amp;COUNTIFS($B$2:B5011,B5011,$I$2:I5011,TRUE))</f>
        <v/>
      </c>
    </row>
    <row r="5012" spans="5:10">
      <c r="E5012" s="46" t="str">
        <f t="shared" si="238"/>
        <v/>
      </c>
      <c r="F5012" s="81" t="str">
        <f>IF(E5012="기사임",(COUNTIF($B$2:B5012,B5012)-COUNTIFS($B$2:B5011,B5012,$E$2:E5011,"")),"")</f>
        <v/>
      </c>
      <c r="G5012" s="46" t="str">
        <f>IF(F5012=1,COUNTIF($F$1:F5012,1),"")</f>
        <v/>
      </c>
      <c r="H5012" s="46">
        <f t="shared" si="239"/>
        <v>0</v>
      </c>
      <c r="I5012" s="46" t="b">
        <f t="shared" si="240"/>
        <v>0</v>
      </c>
      <c r="J5012" s="46" t="str">
        <f>IF(I5012=FALSE,"",B5012&amp;"@"&amp;COUNTIFS($B$2:B5012,B5012,$I$2:I5012,TRUE))</f>
        <v/>
      </c>
    </row>
    <row r="5013" spans="5:10">
      <c r="E5013" s="46" t="str">
        <f t="shared" si="238"/>
        <v/>
      </c>
      <c r="F5013" s="81" t="str">
        <f>IF(E5013="기사임",(COUNTIF($B$2:B5013,B5013)-COUNTIFS($B$2:B5012,B5013,$E$2:E5012,"")),"")</f>
        <v/>
      </c>
      <c r="G5013" s="46" t="str">
        <f>IF(F5013=1,COUNTIF($F$1:F5013,1),"")</f>
        <v/>
      </c>
      <c r="H5013" s="46">
        <f t="shared" si="239"/>
        <v>0</v>
      </c>
      <c r="I5013" s="46" t="b">
        <f t="shared" si="240"/>
        <v>0</v>
      </c>
      <c r="J5013" s="46" t="str">
        <f>IF(I5013=FALSE,"",B5013&amp;"@"&amp;COUNTIFS($B$2:B5013,B5013,$I$2:I5013,TRUE))</f>
        <v/>
      </c>
    </row>
    <row r="5014" spans="5:10">
      <c r="E5014" s="46" t="str">
        <f t="shared" si="238"/>
        <v/>
      </c>
      <c r="F5014" s="81" t="str">
        <f>IF(E5014="기사임",(COUNTIF($B$2:B5014,B5014)-COUNTIFS($B$2:B5013,B5014,$E$2:E5013,"")),"")</f>
        <v/>
      </c>
      <c r="G5014" s="46" t="str">
        <f>IF(F5014=1,COUNTIF($F$1:F5014,1),"")</f>
        <v/>
      </c>
      <c r="H5014" s="46">
        <f t="shared" si="239"/>
        <v>0</v>
      </c>
      <c r="I5014" s="46" t="b">
        <f t="shared" si="240"/>
        <v>0</v>
      </c>
      <c r="J5014" s="46" t="str">
        <f>IF(I5014=FALSE,"",B5014&amp;"@"&amp;COUNTIFS($B$2:B5014,B5014,$I$2:I5014,TRUE))</f>
        <v/>
      </c>
    </row>
    <row r="5015" spans="5:10">
      <c r="E5015" s="46" t="str">
        <f t="shared" si="238"/>
        <v/>
      </c>
      <c r="F5015" s="81" t="str">
        <f>IF(E5015="기사임",(COUNTIF($B$2:B5015,B5015)-COUNTIFS($B$2:B5014,B5015,$E$2:E5014,"")),"")</f>
        <v/>
      </c>
      <c r="G5015" s="46" t="str">
        <f>IF(F5015=1,COUNTIF($F$1:F5015,1),"")</f>
        <v/>
      </c>
      <c r="H5015" s="46">
        <f t="shared" si="239"/>
        <v>0</v>
      </c>
      <c r="I5015" s="46" t="b">
        <f t="shared" si="240"/>
        <v>0</v>
      </c>
      <c r="J5015" s="46" t="str">
        <f>IF(I5015=FALSE,"",B5015&amp;"@"&amp;COUNTIFS($B$2:B5015,B5015,$I$2:I5015,TRUE))</f>
        <v/>
      </c>
    </row>
    <row r="5016" spans="5:10">
      <c r="E5016" s="46" t="str">
        <f t="shared" si="238"/>
        <v/>
      </c>
      <c r="F5016" s="81" t="str">
        <f>IF(E5016="기사임",(COUNTIF($B$2:B5016,B5016)-COUNTIFS($B$2:B5015,B5016,$E$2:E5015,"")),"")</f>
        <v/>
      </c>
      <c r="G5016" s="46" t="str">
        <f>IF(F5016=1,COUNTIF($F$1:F5016,1),"")</f>
        <v/>
      </c>
      <c r="H5016" s="46">
        <f t="shared" si="239"/>
        <v>0</v>
      </c>
      <c r="I5016" s="46" t="b">
        <f t="shared" si="240"/>
        <v>0</v>
      </c>
      <c r="J5016" s="46" t="str">
        <f>IF(I5016=FALSE,"",B5016&amp;"@"&amp;COUNTIFS($B$2:B5016,B5016,$I$2:I5016,TRUE))</f>
        <v/>
      </c>
    </row>
    <row r="5017" spans="5:10">
      <c r="E5017" s="46" t="str">
        <f t="shared" si="238"/>
        <v/>
      </c>
      <c r="F5017" s="81" t="str">
        <f>IF(E5017="기사임",(COUNTIF($B$2:B5017,B5017)-COUNTIFS($B$2:B5016,B5017,$E$2:E5016,"")),"")</f>
        <v/>
      </c>
      <c r="G5017" s="46" t="str">
        <f>IF(F5017=1,COUNTIF($F$1:F5017,1),"")</f>
        <v/>
      </c>
      <c r="H5017" s="46">
        <f t="shared" si="239"/>
        <v>0</v>
      </c>
      <c r="I5017" s="46" t="b">
        <f t="shared" si="240"/>
        <v>0</v>
      </c>
      <c r="J5017" s="46" t="str">
        <f>IF(I5017=FALSE,"",B5017&amp;"@"&amp;COUNTIFS($B$2:B5017,B5017,$I$2:I5017,TRUE))</f>
        <v/>
      </c>
    </row>
    <row r="5018" spans="5:10">
      <c r="E5018" s="46" t="str">
        <f t="shared" si="238"/>
        <v/>
      </c>
      <c r="F5018" s="81" t="str">
        <f>IF(E5018="기사임",(COUNTIF($B$2:B5018,B5018)-COUNTIFS($B$2:B5017,B5018,$E$2:E5017,"")),"")</f>
        <v/>
      </c>
      <c r="G5018" s="46" t="str">
        <f>IF(F5018=1,COUNTIF($F$1:F5018,1),"")</f>
        <v/>
      </c>
      <c r="H5018" s="46">
        <f t="shared" si="239"/>
        <v>0</v>
      </c>
      <c r="I5018" s="46" t="b">
        <f t="shared" si="240"/>
        <v>0</v>
      </c>
      <c r="J5018" s="46" t="str">
        <f>IF(I5018=FALSE,"",B5018&amp;"@"&amp;COUNTIFS($B$2:B5018,B5018,$I$2:I5018,TRUE))</f>
        <v/>
      </c>
    </row>
    <row r="5019" spans="5:10">
      <c r="E5019" s="46" t="str">
        <f t="shared" si="238"/>
        <v/>
      </c>
      <c r="F5019" s="81" t="str">
        <f>IF(E5019="기사임",(COUNTIF($B$2:B5019,B5019)-COUNTIFS($B$2:B5018,B5019,$E$2:E5018,"")),"")</f>
        <v/>
      </c>
      <c r="G5019" s="46" t="str">
        <f>IF(F5019=1,COUNTIF($F$1:F5019,1),"")</f>
        <v/>
      </c>
      <c r="H5019" s="46">
        <f t="shared" si="239"/>
        <v>0</v>
      </c>
      <c r="I5019" s="46" t="b">
        <f t="shared" si="240"/>
        <v>0</v>
      </c>
      <c r="J5019" s="46" t="str">
        <f>IF(I5019=FALSE,"",B5019&amp;"@"&amp;COUNTIFS($B$2:B5019,B5019,$I$2:I5019,TRUE))</f>
        <v/>
      </c>
    </row>
    <row r="5020" spans="5:10">
      <c r="E5020" s="46" t="str">
        <f t="shared" si="238"/>
        <v/>
      </c>
      <c r="F5020" s="81" t="str">
        <f>IF(E5020="기사임",(COUNTIF($B$2:B5020,B5020)-COUNTIFS($B$2:B5019,B5020,$E$2:E5019,"")),"")</f>
        <v/>
      </c>
      <c r="G5020" s="46" t="str">
        <f>IF(F5020=1,COUNTIF($F$1:F5020,1),"")</f>
        <v/>
      </c>
      <c r="H5020" s="46">
        <f t="shared" si="239"/>
        <v>0</v>
      </c>
      <c r="I5020" s="46" t="b">
        <f t="shared" si="240"/>
        <v>0</v>
      </c>
      <c r="J5020" s="46" t="str">
        <f>IF(I5020=FALSE,"",B5020&amp;"@"&amp;COUNTIFS($B$2:B5020,B5020,$I$2:I5020,TRUE))</f>
        <v/>
      </c>
    </row>
    <row r="5021" spans="5:10">
      <c r="E5021" s="46" t="str">
        <f t="shared" si="238"/>
        <v/>
      </c>
      <c r="F5021" s="81" t="str">
        <f>IF(E5021="기사임",(COUNTIF($B$2:B5021,B5021)-COUNTIFS($B$2:B5020,B5021,$E$2:E5020,"")),"")</f>
        <v/>
      </c>
      <c r="G5021" s="46" t="str">
        <f>IF(F5021=1,COUNTIF($F$1:F5021,1),"")</f>
        <v/>
      </c>
      <c r="H5021" s="46">
        <f t="shared" si="239"/>
        <v>0</v>
      </c>
      <c r="I5021" s="46" t="b">
        <f t="shared" si="240"/>
        <v>0</v>
      </c>
      <c r="J5021" s="46" t="str">
        <f>IF(I5021=FALSE,"",B5021&amp;"@"&amp;COUNTIFS($B$2:B5021,B5021,$I$2:I5021,TRUE))</f>
        <v/>
      </c>
    </row>
    <row r="5022" spans="5:10">
      <c r="E5022" s="46" t="str">
        <f t="shared" si="238"/>
        <v/>
      </c>
      <c r="F5022" s="81" t="str">
        <f>IF(E5022="기사임",(COUNTIF($B$2:B5022,B5022)-COUNTIFS($B$2:B5021,B5022,$E$2:E5021,"")),"")</f>
        <v/>
      </c>
      <c r="G5022" s="46" t="str">
        <f>IF(F5022=1,COUNTIF($F$1:F5022,1),"")</f>
        <v/>
      </c>
      <c r="H5022" s="46">
        <f t="shared" si="239"/>
        <v>0</v>
      </c>
      <c r="I5022" s="46" t="b">
        <f t="shared" si="240"/>
        <v>0</v>
      </c>
      <c r="J5022" s="46" t="str">
        <f>IF(I5022=FALSE,"",B5022&amp;"@"&amp;COUNTIFS($B$2:B5022,B5022,$I$2:I5022,TRUE))</f>
        <v/>
      </c>
    </row>
    <row r="5023" spans="5:10">
      <c r="E5023" s="46" t="str">
        <f t="shared" si="238"/>
        <v/>
      </c>
      <c r="F5023" s="81" t="str">
        <f>IF(E5023="기사임",(COUNTIF($B$2:B5023,B5023)-COUNTIFS($B$2:B5022,B5023,$E$2:E5022,"")),"")</f>
        <v/>
      </c>
      <c r="G5023" s="46" t="str">
        <f>IF(F5023=1,COUNTIF($F$1:F5023,1),"")</f>
        <v/>
      </c>
      <c r="H5023" s="46">
        <f t="shared" si="239"/>
        <v>0</v>
      </c>
      <c r="I5023" s="46" t="b">
        <f t="shared" si="240"/>
        <v>0</v>
      </c>
      <c r="J5023" s="46" t="str">
        <f>IF(I5023=FALSE,"",B5023&amp;"@"&amp;COUNTIFS($B$2:B5023,B5023,$I$2:I5023,TRUE))</f>
        <v/>
      </c>
    </row>
    <row r="5024" spans="5:10">
      <c r="E5024" s="46" t="str">
        <f t="shared" si="238"/>
        <v/>
      </c>
      <c r="F5024" s="81" t="str">
        <f>IF(E5024="기사임",(COUNTIF($B$2:B5024,B5024)-COUNTIFS($B$2:B5023,B5024,$E$2:E5023,"")),"")</f>
        <v/>
      </c>
      <c r="G5024" s="46" t="str">
        <f>IF(F5024=1,COUNTIF($F$1:F5024,1),"")</f>
        <v/>
      </c>
      <c r="H5024" s="46">
        <f t="shared" si="239"/>
        <v>0</v>
      </c>
      <c r="I5024" s="46" t="b">
        <f t="shared" si="240"/>
        <v>0</v>
      </c>
      <c r="J5024" s="46" t="str">
        <f>IF(I5024=FALSE,"",B5024&amp;"@"&amp;COUNTIFS($B$2:B5024,B5024,$I$2:I5024,TRUE))</f>
        <v/>
      </c>
    </row>
    <row r="5025" spans="5:10">
      <c r="E5025" s="46" t="str">
        <f t="shared" si="238"/>
        <v/>
      </c>
      <c r="F5025" s="81" t="str">
        <f>IF(E5025="기사임",(COUNTIF($B$2:B5025,B5025)-COUNTIFS($B$2:B5024,B5025,$E$2:E5024,"")),"")</f>
        <v/>
      </c>
      <c r="G5025" s="46" t="str">
        <f>IF(F5025=1,COUNTIF($F$1:F5025,1),"")</f>
        <v/>
      </c>
      <c r="H5025" s="46">
        <f t="shared" si="239"/>
        <v>0</v>
      </c>
      <c r="I5025" s="46" t="b">
        <f t="shared" si="240"/>
        <v>0</v>
      </c>
      <c r="J5025" s="46" t="str">
        <f>IF(I5025=FALSE,"",B5025&amp;"@"&amp;COUNTIFS($B$2:B5025,B5025,$I$2:I5025,TRUE))</f>
        <v/>
      </c>
    </row>
    <row r="5026" spans="5:10">
      <c r="E5026" s="46" t="str">
        <f t="shared" si="238"/>
        <v/>
      </c>
      <c r="F5026" s="81" t="str">
        <f>IF(E5026="기사임",(COUNTIF($B$2:B5026,B5026)-COUNTIFS($B$2:B5025,B5026,$E$2:E5025,"")),"")</f>
        <v/>
      </c>
      <c r="G5026" s="46" t="str">
        <f>IF(F5026=1,COUNTIF($F$1:F5026,1),"")</f>
        <v/>
      </c>
      <c r="H5026" s="46">
        <f t="shared" si="239"/>
        <v>0</v>
      </c>
      <c r="I5026" s="46" t="b">
        <f t="shared" si="240"/>
        <v>0</v>
      </c>
      <c r="J5026" s="46" t="str">
        <f>IF(I5026=FALSE,"",B5026&amp;"@"&amp;COUNTIFS($B$2:B5026,B5026,$I$2:I5026,TRUE))</f>
        <v/>
      </c>
    </row>
    <row r="5027" spans="5:10">
      <c r="E5027" s="46" t="str">
        <f t="shared" si="238"/>
        <v/>
      </c>
      <c r="F5027" s="81" t="str">
        <f>IF(E5027="기사임",(COUNTIF($B$2:B5027,B5027)-COUNTIFS($B$2:B5026,B5027,$E$2:E5026,"")),"")</f>
        <v/>
      </c>
      <c r="G5027" s="46" t="str">
        <f>IF(F5027=1,COUNTIF($F$1:F5027,1),"")</f>
        <v/>
      </c>
      <c r="H5027" s="46">
        <f t="shared" si="239"/>
        <v>0</v>
      </c>
      <c r="I5027" s="46" t="b">
        <f t="shared" si="240"/>
        <v>0</v>
      </c>
      <c r="J5027" s="46" t="str">
        <f>IF(I5027=FALSE,"",B5027&amp;"@"&amp;COUNTIFS($B$2:B5027,B5027,$I$2:I5027,TRUE))</f>
        <v/>
      </c>
    </row>
    <row r="5028" spans="5:10">
      <c r="E5028" s="46" t="str">
        <f t="shared" si="238"/>
        <v/>
      </c>
      <c r="F5028" s="81" t="str">
        <f>IF(E5028="기사임",(COUNTIF($B$2:B5028,B5028)-COUNTIFS($B$2:B5027,B5028,$E$2:E5027,"")),"")</f>
        <v/>
      </c>
      <c r="G5028" s="46" t="str">
        <f>IF(F5028=1,COUNTIF($F$1:F5028,1),"")</f>
        <v/>
      </c>
      <c r="H5028" s="46">
        <f t="shared" si="239"/>
        <v>0</v>
      </c>
      <c r="I5028" s="46" t="b">
        <f t="shared" si="240"/>
        <v>0</v>
      </c>
      <c r="J5028" s="46" t="str">
        <f>IF(I5028=FALSE,"",B5028&amp;"@"&amp;COUNTIFS($B$2:B5028,B5028,$I$2:I5028,TRUE))</f>
        <v/>
      </c>
    </row>
    <row r="5029" spans="5:10">
      <c r="E5029" s="46" t="str">
        <f t="shared" si="238"/>
        <v/>
      </c>
      <c r="F5029" s="81" t="str">
        <f>IF(E5029="기사임",(COUNTIF($B$2:B5029,B5029)-COUNTIFS($B$2:B5028,B5029,$E$2:E5028,"")),"")</f>
        <v/>
      </c>
      <c r="G5029" s="46" t="str">
        <f>IF(F5029=1,COUNTIF($F$1:F5029,1),"")</f>
        <v/>
      </c>
      <c r="H5029" s="46">
        <f t="shared" si="239"/>
        <v>0</v>
      </c>
      <c r="I5029" s="46" t="b">
        <f t="shared" si="240"/>
        <v>0</v>
      </c>
      <c r="J5029" s="46" t="str">
        <f>IF(I5029=FALSE,"",B5029&amp;"@"&amp;COUNTIFS($B$2:B5029,B5029,$I$2:I5029,TRUE))</f>
        <v/>
      </c>
    </row>
    <row r="5030" spans="5:10">
      <c r="E5030" s="46" t="str">
        <f t="shared" si="238"/>
        <v/>
      </c>
      <c r="F5030" s="81" t="str">
        <f>IF(E5030="기사임",(COUNTIF($B$2:B5030,B5030)-COUNTIFS($B$2:B5029,B5030,$E$2:E5029,"")),"")</f>
        <v/>
      </c>
      <c r="G5030" s="46" t="str">
        <f>IF(F5030=1,COUNTIF($F$1:F5030,1),"")</f>
        <v/>
      </c>
      <c r="H5030" s="46">
        <f t="shared" si="239"/>
        <v>0</v>
      </c>
      <c r="I5030" s="46" t="b">
        <f t="shared" si="240"/>
        <v>0</v>
      </c>
      <c r="J5030" s="46" t="str">
        <f>IF(I5030=FALSE,"",B5030&amp;"@"&amp;COUNTIFS($B$2:B5030,B5030,$I$2:I5030,TRUE))</f>
        <v/>
      </c>
    </row>
    <row r="5031" spans="5:10">
      <c r="E5031" s="46" t="str">
        <f t="shared" si="238"/>
        <v/>
      </c>
      <c r="F5031" s="81" t="str">
        <f>IF(E5031="기사임",(COUNTIF($B$2:B5031,B5031)-COUNTIFS($B$2:B5030,B5031,$E$2:E5030,"")),"")</f>
        <v/>
      </c>
      <c r="G5031" s="46" t="str">
        <f>IF(F5031=1,COUNTIF($F$1:F5031,1),"")</f>
        <v/>
      </c>
      <c r="H5031" s="46">
        <f t="shared" si="239"/>
        <v>0</v>
      </c>
      <c r="I5031" s="46" t="b">
        <f t="shared" si="240"/>
        <v>0</v>
      </c>
      <c r="J5031" s="46" t="str">
        <f>IF(I5031=FALSE,"",B5031&amp;"@"&amp;COUNTIFS($B$2:B5031,B5031,$I$2:I5031,TRUE))</f>
        <v/>
      </c>
    </row>
    <row r="5032" spans="5:10">
      <c r="E5032" s="46" t="str">
        <f t="shared" si="238"/>
        <v/>
      </c>
      <c r="F5032" s="81" t="str">
        <f>IF(E5032="기사임",(COUNTIF($B$2:B5032,B5032)-COUNTIFS($B$2:B5031,B5032,$E$2:E5031,"")),"")</f>
        <v/>
      </c>
      <c r="G5032" s="46" t="str">
        <f>IF(F5032=1,COUNTIF($F$1:F5032,1),"")</f>
        <v/>
      </c>
      <c r="H5032" s="46">
        <f t="shared" si="239"/>
        <v>0</v>
      </c>
      <c r="I5032" s="46" t="b">
        <f t="shared" si="240"/>
        <v>0</v>
      </c>
      <c r="J5032" s="46" t="str">
        <f>IF(I5032=FALSE,"",B5032&amp;"@"&amp;COUNTIFS($B$2:B5032,B5032,$I$2:I5032,TRUE))</f>
        <v/>
      </c>
    </row>
    <row r="5033" spans="5:10">
      <c r="E5033" s="46" t="str">
        <f t="shared" si="238"/>
        <v/>
      </c>
      <c r="F5033" s="81" t="str">
        <f>IF(E5033="기사임",(COUNTIF($B$2:B5033,B5033)-COUNTIFS($B$2:B5032,B5033,$E$2:E5032,"")),"")</f>
        <v/>
      </c>
      <c r="G5033" s="46" t="str">
        <f>IF(F5033=1,COUNTIF($F$1:F5033,1),"")</f>
        <v/>
      </c>
      <c r="H5033" s="46">
        <f t="shared" si="239"/>
        <v>0</v>
      </c>
      <c r="I5033" s="46" t="b">
        <f t="shared" si="240"/>
        <v>0</v>
      </c>
      <c r="J5033" s="46" t="str">
        <f>IF(I5033=FALSE,"",B5033&amp;"@"&amp;COUNTIFS($B$2:B5033,B5033,$I$2:I5033,TRUE))</f>
        <v/>
      </c>
    </row>
    <row r="5034" spans="5:10">
      <c r="E5034" s="46" t="str">
        <f t="shared" si="238"/>
        <v/>
      </c>
      <c r="F5034" s="81" t="str">
        <f>IF(E5034="기사임",(COUNTIF($B$2:B5034,B5034)-COUNTIFS($B$2:B5033,B5034,$E$2:E5033,"")),"")</f>
        <v/>
      </c>
      <c r="G5034" s="46" t="str">
        <f>IF(F5034=1,COUNTIF($F$1:F5034,1),"")</f>
        <v/>
      </c>
      <c r="H5034" s="46">
        <f t="shared" si="239"/>
        <v>0</v>
      </c>
      <c r="I5034" s="46" t="b">
        <f t="shared" si="240"/>
        <v>0</v>
      </c>
      <c r="J5034" s="46" t="str">
        <f>IF(I5034=FALSE,"",B5034&amp;"@"&amp;COUNTIFS($B$2:B5034,B5034,$I$2:I5034,TRUE))</f>
        <v/>
      </c>
    </row>
    <row r="5035" spans="5:10">
      <c r="E5035" s="46" t="str">
        <f t="shared" si="238"/>
        <v/>
      </c>
      <c r="F5035" s="81" t="str">
        <f>IF(E5035="기사임",(COUNTIF($B$2:B5035,B5035)-COUNTIFS($B$2:B5034,B5035,$E$2:E5034,"")),"")</f>
        <v/>
      </c>
      <c r="G5035" s="46" t="str">
        <f>IF(F5035=1,COUNTIF($F$1:F5035,1),"")</f>
        <v/>
      </c>
      <c r="H5035" s="46">
        <f t="shared" si="239"/>
        <v>0</v>
      </c>
      <c r="I5035" s="46" t="b">
        <f t="shared" si="240"/>
        <v>0</v>
      </c>
      <c r="J5035" s="46" t="str">
        <f>IF(I5035=FALSE,"",B5035&amp;"@"&amp;COUNTIFS($B$2:B5035,B5035,$I$2:I5035,TRUE))</f>
        <v/>
      </c>
    </row>
    <row r="5036" spans="5:10">
      <c r="E5036" s="46" t="str">
        <f t="shared" si="238"/>
        <v/>
      </c>
      <c r="F5036" s="81" t="str">
        <f>IF(E5036="기사임",(COUNTIF($B$2:B5036,B5036)-COUNTIFS($B$2:B5035,B5036,$E$2:E5035,"")),"")</f>
        <v/>
      </c>
      <c r="G5036" s="46" t="str">
        <f>IF(F5036=1,COUNTIF($F$1:F5036,1),"")</f>
        <v/>
      </c>
      <c r="H5036" s="46">
        <f t="shared" si="239"/>
        <v>0</v>
      </c>
      <c r="I5036" s="46" t="b">
        <f t="shared" si="240"/>
        <v>0</v>
      </c>
      <c r="J5036" s="46" t="str">
        <f>IF(I5036=FALSE,"",B5036&amp;"@"&amp;COUNTIFS($B$2:B5036,B5036,$I$2:I5036,TRUE))</f>
        <v/>
      </c>
    </row>
    <row r="5037" spans="5:10">
      <c r="E5037" s="46" t="str">
        <f t="shared" si="238"/>
        <v/>
      </c>
      <c r="F5037" s="81" t="str">
        <f>IF(E5037="기사임",(COUNTIF($B$2:B5037,B5037)-COUNTIFS($B$2:B5036,B5037,$E$2:E5036,"")),"")</f>
        <v/>
      </c>
      <c r="G5037" s="46" t="str">
        <f>IF(F5037=1,COUNTIF($F$1:F5037,1),"")</f>
        <v/>
      </c>
      <c r="H5037" s="46">
        <f t="shared" si="239"/>
        <v>0</v>
      </c>
      <c r="I5037" s="46" t="b">
        <f t="shared" si="240"/>
        <v>0</v>
      </c>
      <c r="J5037" s="46" t="str">
        <f>IF(I5037=FALSE,"",B5037&amp;"@"&amp;COUNTIFS($B$2:B5037,B5037,$I$2:I5037,TRUE))</f>
        <v/>
      </c>
    </row>
    <row r="5038" spans="5:10">
      <c r="E5038" s="46" t="str">
        <f t="shared" si="238"/>
        <v/>
      </c>
      <c r="F5038" s="81" t="str">
        <f>IF(E5038="기사임",(COUNTIF($B$2:B5038,B5038)-COUNTIFS($B$2:B5037,B5038,$E$2:E5037,"")),"")</f>
        <v/>
      </c>
      <c r="G5038" s="46" t="str">
        <f>IF(F5038=1,COUNTIF($F$1:F5038,1),"")</f>
        <v/>
      </c>
      <c r="H5038" s="46">
        <f t="shared" si="239"/>
        <v>0</v>
      </c>
      <c r="I5038" s="46" t="b">
        <f t="shared" si="240"/>
        <v>0</v>
      </c>
      <c r="J5038" s="46" t="str">
        <f>IF(I5038=FALSE,"",B5038&amp;"@"&amp;COUNTIFS($B$2:B5038,B5038,$I$2:I5038,TRUE))</f>
        <v/>
      </c>
    </row>
    <row r="5039" spans="5:10">
      <c r="E5039" s="46" t="str">
        <f t="shared" si="238"/>
        <v/>
      </c>
      <c r="F5039" s="81" t="str">
        <f>IF(E5039="기사임",(COUNTIF($B$2:B5039,B5039)-COUNTIFS($B$2:B5038,B5039,$E$2:E5038,"")),"")</f>
        <v/>
      </c>
      <c r="G5039" s="46" t="str">
        <f>IF(F5039=1,COUNTIF($F$1:F5039,1),"")</f>
        <v/>
      </c>
      <c r="H5039" s="46">
        <f t="shared" si="239"/>
        <v>0</v>
      </c>
      <c r="I5039" s="46" t="b">
        <f t="shared" si="240"/>
        <v>0</v>
      </c>
      <c r="J5039" s="46" t="str">
        <f>IF(I5039=FALSE,"",B5039&amp;"@"&amp;COUNTIFS($B$2:B5039,B5039,$I$2:I5039,TRUE))</f>
        <v/>
      </c>
    </row>
    <row r="5040" spans="5:10">
      <c r="E5040" s="46" t="str">
        <f t="shared" si="238"/>
        <v/>
      </c>
      <c r="F5040" s="81" t="str">
        <f>IF(E5040="기사임",(COUNTIF($B$2:B5040,B5040)-COUNTIFS($B$2:B5039,B5040,$E$2:E5039,"")),"")</f>
        <v/>
      </c>
      <c r="G5040" s="46" t="str">
        <f>IF(F5040=1,COUNTIF($F$1:F5040,1),"")</f>
        <v/>
      </c>
      <c r="H5040" s="46">
        <f t="shared" si="239"/>
        <v>0</v>
      </c>
      <c r="I5040" s="46" t="b">
        <f t="shared" si="240"/>
        <v>0</v>
      </c>
      <c r="J5040" s="46" t="str">
        <f>IF(I5040=FALSE,"",B5040&amp;"@"&amp;COUNTIFS($B$2:B5040,B5040,$I$2:I5040,TRUE))</f>
        <v/>
      </c>
    </row>
    <row r="5041" spans="5:10">
      <c r="E5041" s="46" t="str">
        <f t="shared" si="238"/>
        <v/>
      </c>
      <c r="F5041" s="81" t="str">
        <f>IF(E5041="기사임",(COUNTIF($B$2:B5041,B5041)-COUNTIFS($B$2:B5040,B5041,$E$2:E5040,"")),"")</f>
        <v/>
      </c>
      <c r="G5041" s="46" t="str">
        <f>IF(F5041=1,COUNTIF($F$1:F5041,1),"")</f>
        <v/>
      </c>
      <c r="H5041" s="46">
        <f t="shared" si="239"/>
        <v>0</v>
      </c>
      <c r="I5041" s="46" t="b">
        <f t="shared" si="240"/>
        <v>0</v>
      </c>
      <c r="J5041" s="46" t="str">
        <f>IF(I5041=FALSE,"",B5041&amp;"@"&amp;COUNTIFS($B$2:B5041,B5041,$I$2:I5041,TRUE))</f>
        <v/>
      </c>
    </row>
    <row r="5042" spans="5:10">
      <c r="E5042" s="46" t="str">
        <f t="shared" si="238"/>
        <v/>
      </c>
      <c r="F5042" s="81" t="str">
        <f>IF(E5042="기사임",(COUNTIF($B$2:B5042,B5042)-COUNTIFS($B$2:B5041,B5042,$E$2:E5041,"")),"")</f>
        <v/>
      </c>
      <c r="G5042" s="46" t="str">
        <f>IF(F5042=1,COUNTIF($F$1:F5042,1),"")</f>
        <v/>
      </c>
      <c r="H5042" s="46">
        <f t="shared" si="239"/>
        <v>0</v>
      </c>
      <c r="I5042" s="46" t="b">
        <f t="shared" si="240"/>
        <v>0</v>
      </c>
      <c r="J5042" s="46" t="str">
        <f>IF(I5042=FALSE,"",B5042&amp;"@"&amp;COUNTIFS($B$2:B5042,B5042,$I$2:I5042,TRUE))</f>
        <v/>
      </c>
    </row>
    <row r="5043" spans="5:10">
      <c r="E5043" s="46" t="str">
        <f t="shared" si="238"/>
        <v/>
      </c>
      <c r="F5043" s="81" t="str">
        <f>IF(E5043="기사임",(COUNTIF($B$2:B5043,B5043)-COUNTIFS($B$2:B5042,B5043,$E$2:E5042,"")),"")</f>
        <v/>
      </c>
      <c r="G5043" s="46" t="str">
        <f>IF(F5043=1,COUNTIF($F$1:F5043,1),"")</f>
        <v/>
      </c>
      <c r="H5043" s="46">
        <f t="shared" si="239"/>
        <v>0</v>
      </c>
      <c r="I5043" s="46" t="b">
        <f t="shared" si="240"/>
        <v>0</v>
      </c>
      <c r="J5043" s="46" t="str">
        <f>IF(I5043=FALSE,"",B5043&amp;"@"&amp;COUNTIFS($B$2:B5043,B5043,$I$2:I5043,TRUE))</f>
        <v/>
      </c>
    </row>
    <row r="5044" spans="5:10">
      <c r="E5044" s="46" t="str">
        <f t="shared" si="238"/>
        <v/>
      </c>
      <c r="F5044" s="81" t="str">
        <f>IF(E5044="기사임",(COUNTIF($B$2:B5044,B5044)-COUNTIFS($B$2:B5043,B5044,$E$2:E5043,"")),"")</f>
        <v/>
      </c>
      <c r="G5044" s="46" t="str">
        <f>IF(F5044=1,COUNTIF($F$1:F5044,1),"")</f>
        <v/>
      </c>
      <c r="H5044" s="46">
        <f t="shared" si="239"/>
        <v>0</v>
      </c>
      <c r="I5044" s="46" t="b">
        <f t="shared" si="240"/>
        <v>0</v>
      </c>
      <c r="J5044" s="46" t="str">
        <f>IF(I5044=FALSE,"",B5044&amp;"@"&amp;COUNTIFS($B$2:B5044,B5044,$I$2:I5044,TRUE))</f>
        <v/>
      </c>
    </row>
    <row r="5045" spans="5:10">
      <c r="E5045" s="46" t="str">
        <f t="shared" si="238"/>
        <v/>
      </c>
      <c r="F5045" s="81" t="str">
        <f>IF(E5045="기사임",(COUNTIF($B$2:B5045,B5045)-COUNTIFS($B$2:B5044,B5045,$E$2:E5044,"")),"")</f>
        <v/>
      </c>
      <c r="G5045" s="46" t="str">
        <f>IF(F5045=1,COUNTIF($F$1:F5045,1),"")</f>
        <v/>
      </c>
      <c r="H5045" s="46">
        <f t="shared" si="239"/>
        <v>0</v>
      </c>
      <c r="I5045" s="46" t="b">
        <f t="shared" si="240"/>
        <v>0</v>
      </c>
      <c r="J5045" s="46" t="str">
        <f>IF(I5045=FALSE,"",B5045&amp;"@"&amp;COUNTIFS($B$2:B5045,B5045,$I$2:I5045,TRUE))</f>
        <v/>
      </c>
    </row>
    <row r="5046" spans="5:10">
      <c r="E5046" s="46" t="str">
        <f t="shared" si="238"/>
        <v/>
      </c>
      <c r="F5046" s="81" t="str">
        <f>IF(E5046="기사임",(COUNTIF($B$2:B5046,B5046)-COUNTIFS($B$2:B5045,B5046,$E$2:E5045,"")),"")</f>
        <v/>
      </c>
      <c r="G5046" s="46" t="str">
        <f>IF(F5046=1,COUNTIF($F$1:F5046,1),"")</f>
        <v/>
      </c>
      <c r="H5046" s="46">
        <f t="shared" si="239"/>
        <v>0</v>
      </c>
      <c r="I5046" s="46" t="b">
        <f t="shared" si="240"/>
        <v>0</v>
      </c>
      <c r="J5046" s="46" t="str">
        <f>IF(I5046=FALSE,"",B5046&amp;"@"&amp;COUNTIFS($B$2:B5046,B5046,$I$2:I5046,TRUE))</f>
        <v/>
      </c>
    </row>
    <row r="5047" spans="5:10">
      <c r="E5047" s="46" t="str">
        <f t="shared" si="238"/>
        <v/>
      </c>
      <c r="F5047" s="81" t="str">
        <f>IF(E5047="기사임",(COUNTIF($B$2:B5047,B5047)-COUNTIFS($B$2:B5046,B5047,$E$2:E5046,"")),"")</f>
        <v/>
      </c>
      <c r="G5047" s="46" t="str">
        <f>IF(F5047=1,COUNTIF($F$1:F5047,1),"")</f>
        <v/>
      </c>
      <c r="H5047" s="46">
        <f t="shared" si="239"/>
        <v>0</v>
      </c>
      <c r="I5047" s="46" t="b">
        <f t="shared" si="240"/>
        <v>0</v>
      </c>
      <c r="J5047" s="46" t="str">
        <f>IF(I5047=FALSE,"",B5047&amp;"@"&amp;COUNTIFS($B$2:B5047,B5047,$I$2:I5047,TRUE))</f>
        <v/>
      </c>
    </row>
    <row r="5048" spans="5:10">
      <c r="E5048" s="46" t="str">
        <f t="shared" si="238"/>
        <v/>
      </c>
      <c r="F5048" s="81" t="str">
        <f>IF(E5048="기사임",(COUNTIF($B$2:B5048,B5048)-COUNTIFS($B$2:B5047,B5048,$E$2:E5047,"")),"")</f>
        <v/>
      </c>
      <c r="G5048" s="46" t="str">
        <f>IF(F5048=1,COUNTIF($F$1:F5048,1),"")</f>
        <v/>
      </c>
      <c r="H5048" s="46">
        <f t="shared" si="239"/>
        <v>0</v>
      </c>
      <c r="I5048" s="46" t="b">
        <f t="shared" si="240"/>
        <v>0</v>
      </c>
      <c r="J5048" s="46" t="str">
        <f>IF(I5048=FALSE,"",B5048&amp;"@"&amp;COUNTIFS($B$2:B5048,B5048,$I$2:I5048,TRUE))</f>
        <v/>
      </c>
    </row>
    <row r="5049" spans="5:10">
      <c r="E5049" s="46" t="str">
        <f t="shared" si="238"/>
        <v/>
      </c>
      <c r="F5049" s="81" t="str">
        <f>IF(E5049="기사임",(COUNTIF($B$2:B5049,B5049)-COUNTIFS($B$2:B5048,B5049,$E$2:E5048,"")),"")</f>
        <v/>
      </c>
      <c r="G5049" s="46" t="str">
        <f>IF(F5049=1,COUNTIF($F$1:F5049,1),"")</f>
        <v/>
      </c>
      <c r="H5049" s="46">
        <f t="shared" si="239"/>
        <v>0</v>
      </c>
      <c r="I5049" s="46" t="b">
        <f t="shared" si="240"/>
        <v>0</v>
      </c>
      <c r="J5049" s="46" t="str">
        <f>IF(I5049=FALSE,"",B5049&amp;"@"&amp;COUNTIFS($B$2:B5049,B5049,$I$2:I5049,TRUE))</f>
        <v/>
      </c>
    </row>
    <row r="5050" spans="5:10">
      <c r="E5050" s="46" t="str">
        <f t="shared" si="238"/>
        <v/>
      </c>
      <c r="F5050" s="81" t="str">
        <f>IF(E5050="기사임",(COUNTIF($B$2:B5050,B5050)-COUNTIFS($B$2:B5049,B5050,$E$2:E5049,"")),"")</f>
        <v/>
      </c>
      <c r="G5050" s="46" t="str">
        <f>IF(F5050=1,COUNTIF($F$1:F5050,1),"")</f>
        <v/>
      </c>
      <c r="H5050" s="46">
        <f t="shared" si="239"/>
        <v>0</v>
      </c>
      <c r="I5050" s="46" t="b">
        <f t="shared" si="240"/>
        <v>0</v>
      </c>
      <c r="J5050" s="46" t="str">
        <f>IF(I5050=FALSE,"",B5050&amp;"@"&amp;COUNTIFS($B$2:B5050,B5050,$I$2:I5050,TRUE))</f>
        <v/>
      </c>
    </row>
    <row r="5051" spans="5:10">
      <c r="E5051" s="46" t="str">
        <f t="shared" si="238"/>
        <v/>
      </c>
      <c r="F5051" s="81" t="str">
        <f>IF(E5051="기사임",(COUNTIF($B$2:B5051,B5051)-COUNTIFS($B$2:B5050,B5051,$E$2:E5050,"")),"")</f>
        <v/>
      </c>
      <c r="G5051" s="46" t="str">
        <f>IF(F5051=1,COUNTIF($F$1:F5051,1),"")</f>
        <v/>
      </c>
      <c r="H5051" s="46">
        <f t="shared" si="239"/>
        <v>0</v>
      </c>
      <c r="I5051" s="46" t="b">
        <f t="shared" si="240"/>
        <v>0</v>
      </c>
      <c r="J5051" s="46" t="str">
        <f>IF(I5051=FALSE,"",B5051&amp;"@"&amp;COUNTIFS($B$2:B5051,B5051,$I$2:I5051,TRUE))</f>
        <v/>
      </c>
    </row>
    <row r="5052" spans="5:10">
      <c r="E5052" s="46" t="str">
        <f t="shared" si="238"/>
        <v/>
      </c>
      <c r="F5052" s="81" t="str">
        <f>IF(E5052="기사임",(COUNTIF($B$2:B5052,B5052)-COUNTIFS($B$2:B5051,B5052,$E$2:E5051,"")),"")</f>
        <v/>
      </c>
      <c r="G5052" s="46" t="str">
        <f>IF(F5052=1,COUNTIF($F$1:F5052,1),"")</f>
        <v/>
      </c>
      <c r="H5052" s="46">
        <f t="shared" si="239"/>
        <v>0</v>
      </c>
      <c r="I5052" s="46" t="b">
        <f t="shared" si="240"/>
        <v>0</v>
      </c>
      <c r="J5052" s="46" t="str">
        <f>IF(I5052=FALSE,"",B5052&amp;"@"&amp;COUNTIFS($B$2:B5052,B5052,$I$2:I5052,TRUE))</f>
        <v/>
      </c>
    </row>
    <row r="5053" spans="5:10">
      <c r="E5053" s="46" t="str">
        <f t="shared" si="238"/>
        <v/>
      </c>
      <c r="F5053" s="81" t="str">
        <f>IF(E5053="기사임",(COUNTIF($B$2:B5053,B5053)-COUNTIFS($B$2:B5052,B5053,$E$2:E5052,"")),"")</f>
        <v/>
      </c>
      <c r="G5053" s="46" t="str">
        <f>IF(F5053=1,COUNTIF($F$1:F5053,1),"")</f>
        <v/>
      </c>
      <c r="H5053" s="46">
        <f t="shared" si="239"/>
        <v>0</v>
      </c>
      <c r="I5053" s="46" t="b">
        <f t="shared" si="240"/>
        <v>0</v>
      </c>
      <c r="J5053" s="46" t="str">
        <f>IF(I5053=FALSE,"",B5053&amp;"@"&amp;COUNTIFS($B$2:B5053,B5053,$I$2:I5053,TRUE))</f>
        <v/>
      </c>
    </row>
    <row r="5054" spans="5:10">
      <c r="E5054" s="46" t="str">
        <f t="shared" si="238"/>
        <v/>
      </c>
      <c r="F5054" s="81" t="str">
        <f>IF(E5054="기사임",(COUNTIF($B$2:B5054,B5054)-COUNTIFS($B$2:B5053,B5054,$E$2:E5053,"")),"")</f>
        <v/>
      </c>
      <c r="G5054" s="46" t="str">
        <f>IF(F5054=1,COUNTIF($F$1:F5054,1),"")</f>
        <v/>
      </c>
      <c r="H5054" s="46">
        <f t="shared" si="239"/>
        <v>0</v>
      </c>
      <c r="I5054" s="46" t="b">
        <f t="shared" si="240"/>
        <v>0</v>
      </c>
      <c r="J5054" s="46" t="str">
        <f>IF(I5054=FALSE,"",B5054&amp;"@"&amp;COUNTIFS($B$2:B5054,B5054,$I$2:I5054,TRUE))</f>
        <v/>
      </c>
    </row>
    <row r="5055" spans="5:10">
      <c r="E5055" s="46" t="str">
        <f t="shared" si="238"/>
        <v/>
      </c>
      <c r="F5055" s="81" t="str">
        <f>IF(E5055="기사임",(COUNTIF($B$2:B5055,B5055)-COUNTIFS($B$2:B5054,B5055,$E$2:E5054,"")),"")</f>
        <v/>
      </c>
      <c r="G5055" s="46" t="str">
        <f>IF(F5055=1,COUNTIF($F$1:F5055,1),"")</f>
        <v/>
      </c>
      <c r="H5055" s="46">
        <f t="shared" si="239"/>
        <v>0</v>
      </c>
      <c r="I5055" s="46" t="b">
        <f t="shared" si="240"/>
        <v>0</v>
      </c>
      <c r="J5055" s="46" t="str">
        <f>IF(I5055=FALSE,"",B5055&amp;"@"&amp;COUNTIFS($B$2:B5055,B5055,$I$2:I5055,TRUE))</f>
        <v/>
      </c>
    </row>
    <row r="5056" spans="5:10">
      <c r="E5056" s="46" t="str">
        <f t="shared" si="238"/>
        <v/>
      </c>
      <c r="F5056" s="81" t="str">
        <f>IF(E5056="기사임",(COUNTIF($B$2:B5056,B5056)-COUNTIFS($B$2:B5055,B5056,$E$2:E5055,"")),"")</f>
        <v/>
      </c>
      <c r="G5056" s="46" t="str">
        <f>IF(F5056=1,COUNTIF($F$1:F5056,1),"")</f>
        <v/>
      </c>
      <c r="H5056" s="46">
        <f t="shared" si="239"/>
        <v>0</v>
      </c>
      <c r="I5056" s="46" t="b">
        <f t="shared" si="240"/>
        <v>0</v>
      </c>
      <c r="J5056" s="46" t="str">
        <f>IF(I5056=FALSE,"",B5056&amp;"@"&amp;COUNTIFS($B$2:B5056,B5056,$I$2:I5056,TRUE))</f>
        <v/>
      </c>
    </row>
    <row r="5057" spans="5:10">
      <c r="E5057" s="46" t="str">
        <f t="shared" si="238"/>
        <v/>
      </c>
      <c r="F5057" s="81" t="str">
        <f>IF(E5057="기사임",(COUNTIF($B$2:B5057,B5057)-COUNTIFS($B$2:B5056,B5057,$E$2:E5056,"")),"")</f>
        <v/>
      </c>
      <c r="G5057" s="46" t="str">
        <f>IF(F5057=1,COUNTIF($F$1:F5057,1),"")</f>
        <v/>
      </c>
      <c r="H5057" s="46">
        <f t="shared" si="239"/>
        <v>0</v>
      </c>
      <c r="I5057" s="46" t="b">
        <f t="shared" si="240"/>
        <v>0</v>
      </c>
      <c r="J5057" s="46" t="str">
        <f>IF(I5057=FALSE,"",B5057&amp;"@"&amp;COUNTIFS($B$2:B5057,B5057,$I$2:I5057,TRUE))</f>
        <v/>
      </c>
    </row>
    <row r="5058" spans="5:10">
      <c r="E5058" s="46" t="str">
        <f t="shared" ref="E5058:E5121" si="241">IF(AND(LEFT(A5058,17)="/global/archives/",ISNUMBER(_xlfn.NUMBERVALUE(MID(A5058,18,1))),ISERROR(FIND("ckattempt",A5058)),ISERROR(FIND("preview",A5058))),"기사임","")</f>
        <v/>
      </c>
      <c r="F5058" s="81" t="str">
        <f>IF(E5058="기사임",(COUNTIF($B$2:B5058,B5058)-COUNTIFS($B$2:B5057,B5058,$E$2:E5057,"")),"")</f>
        <v/>
      </c>
      <c r="G5058" s="46" t="str">
        <f>IF(F5058=1,COUNTIF($F$1:F5058,1),"")</f>
        <v/>
      </c>
      <c r="H5058" s="46">
        <f t="shared" ref="H5058:H5121" si="242">COUNTIF($L$2:$L$4,B5058)</f>
        <v>0</v>
      </c>
      <c r="I5058" s="46" t="b">
        <f t="shared" si="240"/>
        <v>0</v>
      </c>
      <c r="J5058" s="46" t="str">
        <f>IF(I5058=FALSE,"",B5058&amp;"@"&amp;COUNTIFS($B$2:B5058,B5058,$I$2:I5058,TRUE))</f>
        <v/>
      </c>
    </row>
    <row r="5059" spans="5:10">
      <c r="E5059" s="46" t="str">
        <f t="shared" si="241"/>
        <v/>
      </c>
      <c r="F5059" s="81" t="str">
        <f>IF(E5059="기사임",(COUNTIF($B$2:B5059,B5059)-COUNTIFS($B$2:B5058,B5059,$E$2:E5058,"")),"")</f>
        <v/>
      </c>
      <c r="G5059" s="46" t="str">
        <f>IF(F5059=1,COUNTIF($F$1:F5059,1),"")</f>
        <v/>
      </c>
      <c r="H5059" s="46">
        <f t="shared" si="242"/>
        <v>0</v>
      </c>
      <c r="I5059" s="46" t="b">
        <f t="shared" si="240"/>
        <v>0</v>
      </c>
      <c r="J5059" s="46" t="str">
        <f>IF(I5059=FALSE,"",B5059&amp;"@"&amp;COUNTIFS($B$2:B5059,B5059,$I$2:I5059,TRUE))</f>
        <v/>
      </c>
    </row>
    <row r="5060" spans="5:10">
      <c r="E5060" s="46" t="str">
        <f t="shared" si="241"/>
        <v/>
      </c>
      <c r="F5060" s="81" t="str">
        <f>IF(E5060="기사임",(COUNTIF($B$2:B5060,B5060)-COUNTIFS($B$2:B5059,B5060,$E$2:E5059,"")),"")</f>
        <v/>
      </c>
      <c r="G5060" s="46" t="str">
        <f>IF(F5060=1,COUNTIF($F$1:F5060,1),"")</f>
        <v/>
      </c>
      <c r="H5060" s="46">
        <f t="shared" si="242"/>
        <v>0</v>
      </c>
      <c r="I5060" s="46" t="b">
        <f t="shared" si="240"/>
        <v>0</v>
      </c>
      <c r="J5060" s="46" t="str">
        <f>IF(I5060=FALSE,"",B5060&amp;"@"&amp;COUNTIFS($B$2:B5060,B5060,$I$2:I5060,TRUE))</f>
        <v/>
      </c>
    </row>
    <row r="5061" spans="5:10">
      <c r="E5061" s="46" t="str">
        <f t="shared" si="241"/>
        <v/>
      </c>
      <c r="F5061" s="81" t="str">
        <f>IF(E5061="기사임",(COUNTIF($B$2:B5061,B5061)-COUNTIFS($B$2:B5060,B5061,$E$2:E5060,"")),"")</f>
        <v/>
      </c>
      <c r="G5061" s="46" t="str">
        <f>IF(F5061=1,COUNTIF($F$1:F5061,1),"")</f>
        <v/>
      </c>
      <c r="H5061" s="46">
        <f t="shared" si="242"/>
        <v>0</v>
      </c>
      <c r="I5061" s="46" t="b">
        <f t="shared" si="240"/>
        <v>0</v>
      </c>
      <c r="J5061" s="46" t="str">
        <f>IF(I5061=FALSE,"",B5061&amp;"@"&amp;COUNTIFS($B$2:B5061,B5061,$I$2:I5061,TRUE))</f>
        <v/>
      </c>
    </row>
    <row r="5062" spans="5:10">
      <c r="E5062" s="46" t="str">
        <f t="shared" si="241"/>
        <v/>
      </c>
      <c r="F5062" s="81" t="str">
        <f>IF(E5062="기사임",(COUNTIF($B$2:B5062,B5062)-COUNTIFS($B$2:B5061,B5062,$E$2:E5061,"")),"")</f>
        <v/>
      </c>
      <c r="G5062" s="46" t="str">
        <f>IF(F5062=1,COUNTIF($F$1:F5062,1),"")</f>
        <v/>
      </c>
      <c r="H5062" s="46">
        <f t="shared" si="242"/>
        <v>0</v>
      </c>
      <c r="I5062" s="46" t="b">
        <f t="shared" si="240"/>
        <v>0</v>
      </c>
      <c r="J5062" s="46" t="str">
        <f>IF(I5062=FALSE,"",B5062&amp;"@"&amp;COUNTIFS($B$2:B5062,B5062,$I$2:I5062,TRUE))</f>
        <v/>
      </c>
    </row>
    <row r="5063" spans="5:10">
      <c r="E5063" s="46" t="str">
        <f t="shared" si="241"/>
        <v/>
      </c>
      <c r="F5063" s="81" t="str">
        <f>IF(E5063="기사임",(COUNTIF($B$2:B5063,B5063)-COUNTIFS($B$2:B5062,B5063,$E$2:E5062,"")),"")</f>
        <v/>
      </c>
      <c r="G5063" s="46" t="str">
        <f>IF(F5063=1,COUNTIF($F$1:F5063,1),"")</f>
        <v/>
      </c>
      <c r="H5063" s="46">
        <f t="shared" si="242"/>
        <v>0</v>
      </c>
      <c r="I5063" s="46" t="b">
        <f t="shared" ref="I5063:I5126" si="243">AND(H5063=1,F5063&gt;=1,F5063&lt;&gt;"")</f>
        <v>0</v>
      </c>
      <c r="J5063" s="46" t="str">
        <f>IF(I5063=FALSE,"",B5063&amp;"@"&amp;COUNTIFS($B$2:B5063,B5063,$I$2:I5063,TRUE))</f>
        <v/>
      </c>
    </row>
    <row r="5064" spans="5:10">
      <c r="E5064" s="46" t="str">
        <f t="shared" si="241"/>
        <v/>
      </c>
      <c r="F5064" s="81" t="str">
        <f>IF(E5064="기사임",(COUNTIF($B$2:B5064,B5064)-COUNTIFS($B$2:B5063,B5064,$E$2:E5063,"")),"")</f>
        <v/>
      </c>
      <c r="G5064" s="46" t="str">
        <f>IF(F5064=1,COUNTIF($F$1:F5064,1),"")</f>
        <v/>
      </c>
      <c r="H5064" s="46">
        <f t="shared" si="242"/>
        <v>0</v>
      </c>
      <c r="I5064" s="46" t="b">
        <f t="shared" si="243"/>
        <v>0</v>
      </c>
      <c r="J5064" s="46" t="str">
        <f>IF(I5064=FALSE,"",B5064&amp;"@"&amp;COUNTIFS($B$2:B5064,B5064,$I$2:I5064,TRUE))</f>
        <v/>
      </c>
    </row>
    <row r="5065" spans="5:10">
      <c r="E5065" s="46" t="str">
        <f t="shared" si="241"/>
        <v/>
      </c>
      <c r="F5065" s="81" t="str">
        <f>IF(E5065="기사임",(COUNTIF($B$2:B5065,B5065)-COUNTIFS($B$2:B5064,B5065,$E$2:E5064,"")),"")</f>
        <v/>
      </c>
      <c r="G5065" s="46" t="str">
        <f>IF(F5065=1,COUNTIF($F$1:F5065,1),"")</f>
        <v/>
      </c>
      <c r="H5065" s="46">
        <f t="shared" si="242"/>
        <v>0</v>
      </c>
      <c r="I5065" s="46" t="b">
        <f t="shared" si="243"/>
        <v>0</v>
      </c>
      <c r="J5065" s="46" t="str">
        <f>IF(I5065=FALSE,"",B5065&amp;"@"&amp;COUNTIFS($B$2:B5065,B5065,$I$2:I5065,TRUE))</f>
        <v/>
      </c>
    </row>
    <row r="5066" spans="5:10">
      <c r="E5066" s="46" t="str">
        <f t="shared" si="241"/>
        <v/>
      </c>
      <c r="F5066" s="81" t="str">
        <f>IF(E5066="기사임",(COUNTIF($B$2:B5066,B5066)-COUNTIFS($B$2:B5065,B5066,$E$2:E5065,"")),"")</f>
        <v/>
      </c>
      <c r="G5066" s="46" t="str">
        <f>IF(F5066=1,COUNTIF($F$1:F5066,1),"")</f>
        <v/>
      </c>
      <c r="H5066" s="46">
        <f t="shared" si="242"/>
        <v>0</v>
      </c>
      <c r="I5066" s="46" t="b">
        <f t="shared" si="243"/>
        <v>0</v>
      </c>
      <c r="J5066" s="46" t="str">
        <f>IF(I5066=FALSE,"",B5066&amp;"@"&amp;COUNTIFS($B$2:B5066,B5066,$I$2:I5066,TRUE))</f>
        <v/>
      </c>
    </row>
    <row r="5067" spans="5:10">
      <c r="E5067" s="46" t="str">
        <f t="shared" si="241"/>
        <v/>
      </c>
      <c r="F5067" s="81" t="str">
        <f>IF(E5067="기사임",(COUNTIF($B$2:B5067,B5067)-COUNTIFS($B$2:B5066,B5067,$E$2:E5066,"")),"")</f>
        <v/>
      </c>
      <c r="G5067" s="46" t="str">
        <f>IF(F5067=1,COUNTIF($F$1:F5067,1),"")</f>
        <v/>
      </c>
      <c r="H5067" s="46">
        <f t="shared" si="242"/>
        <v>0</v>
      </c>
      <c r="I5067" s="46" t="b">
        <f t="shared" si="243"/>
        <v>0</v>
      </c>
      <c r="J5067" s="46" t="str">
        <f>IF(I5067=FALSE,"",B5067&amp;"@"&amp;COUNTIFS($B$2:B5067,B5067,$I$2:I5067,TRUE))</f>
        <v/>
      </c>
    </row>
    <row r="5068" spans="5:10">
      <c r="E5068" s="46" t="str">
        <f t="shared" si="241"/>
        <v/>
      </c>
      <c r="F5068" s="81" t="str">
        <f>IF(E5068="기사임",(COUNTIF($B$2:B5068,B5068)-COUNTIFS($B$2:B5067,B5068,$E$2:E5067,"")),"")</f>
        <v/>
      </c>
      <c r="G5068" s="46" t="str">
        <f>IF(F5068=1,COUNTIF($F$1:F5068,1),"")</f>
        <v/>
      </c>
      <c r="H5068" s="46">
        <f t="shared" si="242"/>
        <v>0</v>
      </c>
      <c r="I5068" s="46" t="b">
        <f t="shared" si="243"/>
        <v>0</v>
      </c>
      <c r="J5068" s="46" t="str">
        <f>IF(I5068=FALSE,"",B5068&amp;"@"&amp;COUNTIFS($B$2:B5068,B5068,$I$2:I5068,TRUE))</f>
        <v/>
      </c>
    </row>
    <row r="5069" spans="5:10">
      <c r="E5069" s="46" t="str">
        <f t="shared" si="241"/>
        <v/>
      </c>
      <c r="F5069" s="81" t="str">
        <f>IF(E5069="기사임",(COUNTIF($B$2:B5069,B5069)-COUNTIFS($B$2:B5068,B5069,$E$2:E5068,"")),"")</f>
        <v/>
      </c>
      <c r="G5069" s="46" t="str">
        <f>IF(F5069=1,COUNTIF($F$1:F5069,1),"")</f>
        <v/>
      </c>
      <c r="H5069" s="46">
        <f t="shared" si="242"/>
        <v>0</v>
      </c>
      <c r="I5069" s="46" t="b">
        <f t="shared" si="243"/>
        <v>0</v>
      </c>
      <c r="J5069" s="46" t="str">
        <f>IF(I5069=FALSE,"",B5069&amp;"@"&amp;COUNTIFS($B$2:B5069,B5069,$I$2:I5069,TRUE))</f>
        <v/>
      </c>
    </row>
    <row r="5070" spans="5:10">
      <c r="E5070" s="46" t="str">
        <f t="shared" si="241"/>
        <v/>
      </c>
      <c r="F5070" s="81" t="str">
        <f>IF(E5070="기사임",(COUNTIF($B$2:B5070,B5070)-COUNTIFS($B$2:B5069,B5070,$E$2:E5069,"")),"")</f>
        <v/>
      </c>
      <c r="G5070" s="46" t="str">
        <f>IF(F5070=1,COUNTIF($F$1:F5070,1),"")</f>
        <v/>
      </c>
      <c r="H5070" s="46">
        <f t="shared" si="242"/>
        <v>0</v>
      </c>
      <c r="I5070" s="46" t="b">
        <f t="shared" si="243"/>
        <v>0</v>
      </c>
      <c r="J5070" s="46" t="str">
        <f>IF(I5070=FALSE,"",B5070&amp;"@"&amp;COUNTIFS($B$2:B5070,B5070,$I$2:I5070,TRUE))</f>
        <v/>
      </c>
    </row>
    <row r="5071" spans="5:10">
      <c r="E5071" s="46" t="str">
        <f t="shared" si="241"/>
        <v/>
      </c>
      <c r="F5071" s="81" t="str">
        <f>IF(E5071="기사임",(COUNTIF($B$2:B5071,B5071)-COUNTIFS($B$2:B5070,B5071,$E$2:E5070,"")),"")</f>
        <v/>
      </c>
      <c r="G5071" s="46" t="str">
        <f>IF(F5071=1,COUNTIF($F$1:F5071,1),"")</f>
        <v/>
      </c>
      <c r="H5071" s="46">
        <f t="shared" si="242"/>
        <v>0</v>
      </c>
      <c r="I5071" s="46" t="b">
        <f t="shared" si="243"/>
        <v>0</v>
      </c>
      <c r="J5071" s="46" t="str">
        <f>IF(I5071=FALSE,"",B5071&amp;"@"&amp;COUNTIFS($B$2:B5071,B5071,$I$2:I5071,TRUE))</f>
        <v/>
      </c>
    </row>
    <row r="5072" spans="5:10">
      <c r="E5072" s="46" t="str">
        <f t="shared" si="241"/>
        <v/>
      </c>
      <c r="F5072" s="81" t="str">
        <f>IF(E5072="기사임",(COUNTIF($B$2:B5072,B5072)-COUNTIFS($B$2:B5071,B5072,$E$2:E5071,"")),"")</f>
        <v/>
      </c>
      <c r="G5072" s="46" t="str">
        <f>IF(F5072=1,COUNTIF($F$1:F5072,1),"")</f>
        <v/>
      </c>
      <c r="H5072" s="46">
        <f t="shared" si="242"/>
        <v>0</v>
      </c>
      <c r="I5072" s="46" t="b">
        <f t="shared" si="243"/>
        <v>0</v>
      </c>
      <c r="J5072" s="46" t="str">
        <f>IF(I5072=FALSE,"",B5072&amp;"@"&amp;COUNTIFS($B$2:B5072,B5072,$I$2:I5072,TRUE))</f>
        <v/>
      </c>
    </row>
    <row r="5073" spans="5:10">
      <c r="E5073" s="46" t="str">
        <f t="shared" si="241"/>
        <v/>
      </c>
      <c r="F5073" s="81" t="str">
        <f>IF(E5073="기사임",(COUNTIF($B$2:B5073,B5073)-COUNTIFS($B$2:B5072,B5073,$E$2:E5072,"")),"")</f>
        <v/>
      </c>
      <c r="G5073" s="46" t="str">
        <f>IF(F5073=1,COUNTIF($F$1:F5073,1),"")</f>
        <v/>
      </c>
      <c r="H5073" s="46">
        <f t="shared" si="242"/>
        <v>0</v>
      </c>
      <c r="I5073" s="46" t="b">
        <f t="shared" si="243"/>
        <v>0</v>
      </c>
      <c r="J5073" s="46" t="str">
        <f>IF(I5073=FALSE,"",B5073&amp;"@"&amp;COUNTIFS($B$2:B5073,B5073,$I$2:I5073,TRUE))</f>
        <v/>
      </c>
    </row>
    <row r="5074" spans="5:10">
      <c r="E5074" s="46" t="str">
        <f t="shared" si="241"/>
        <v/>
      </c>
      <c r="F5074" s="81" t="str">
        <f>IF(E5074="기사임",(COUNTIF($B$2:B5074,B5074)-COUNTIFS($B$2:B5073,B5074,$E$2:E5073,"")),"")</f>
        <v/>
      </c>
      <c r="G5074" s="46" t="str">
        <f>IF(F5074=1,COUNTIF($F$1:F5074,1),"")</f>
        <v/>
      </c>
      <c r="H5074" s="46">
        <f t="shared" si="242"/>
        <v>0</v>
      </c>
      <c r="I5074" s="46" t="b">
        <f t="shared" si="243"/>
        <v>0</v>
      </c>
      <c r="J5074" s="46" t="str">
        <f>IF(I5074=FALSE,"",B5074&amp;"@"&amp;COUNTIFS($B$2:B5074,B5074,$I$2:I5074,TRUE))</f>
        <v/>
      </c>
    </row>
    <row r="5075" spans="5:10">
      <c r="E5075" s="46" t="str">
        <f t="shared" si="241"/>
        <v/>
      </c>
      <c r="F5075" s="81" t="str">
        <f>IF(E5075="기사임",(COUNTIF($B$2:B5075,B5075)-COUNTIFS($B$2:B5074,B5075,$E$2:E5074,"")),"")</f>
        <v/>
      </c>
      <c r="G5075" s="46" t="str">
        <f>IF(F5075=1,COUNTIF($F$1:F5075,1),"")</f>
        <v/>
      </c>
      <c r="H5075" s="46">
        <f t="shared" si="242"/>
        <v>0</v>
      </c>
      <c r="I5075" s="46" t="b">
        <f t="shared" si="243"/>
        <v>0</v>
      </c>
      <c r="J5075" s="46" t="str">
        <f>IF(I5075=FALSE,"",B5075&amp;"@"&amp;COUNTIFS($B$2:B5075,B5075,$I$2:I5075,TRUE))</f>
        <v/>
      </c>
    </row>
    <row r="5076" spans="5:10">
      <c r="E5076" s="46" t="str">
        <f t="shared" si="241"/>
        <v/>
      </c>
      <c r="F5076" s="81" t="str">
        <f>IF(E5076="기사임",(COUNTIF($B$2:B5076,B5076)-COUNTIFS($B$2:B5075,B5076,$E$2:E5075,"")),"")</f>
        <v/>
      </c>
      <c r="G5076" s="46" t="str">
        <f>IF(F5076=1,COUNTIF($F$1:F5076,1),"")</f>
        <v/>
      </c>
      <c r="H5076" s="46">
        <f t="shared" si="242"/>
        <v>0</v>
      </c>
      <c r="I5076" s="46" t="b">
        <f t="shared" si="243"/>
        <v>0</v>
      </c>
      <c r="J5076" s="46" t="str">
        <f>IF(I5076=FALSE,"",B5076&amp;"@"&amp;COUNTIFS($B$2:B5076,B5076,$I$2:I5076,TRUE))</f>
        <v/>
      </c>
    </row>
    <row r="5077" spans="5:10">
      <c r="E5077" s="46" t="str">
        <f t="shared" si="241"/>
        <v/>
      </c>
      <c r="F5077" s="81" t="str">
        <f>IF(E5077="기사임",(COUNTIF($B$2:B5077,B5077)-COUNTIFS($B$2:B5076,B5077,$E$2:E5076,"")),"")</f>
        <v/>
      </c>
      <c r="G5077" s="46" t="str">
        <f>IF(F5077=1,COUNTIF($F$1:F5077,1),"")</f>
        <v/>
      </c>
      <c r="H5077" s="46">
        <f t="shared" si="242"/>
        <v>0</v>
      </c>
      <c r="I5077" s="46" t="b">
        <f t="shared" si="243"/>
        <v>0</v>
      </c>
      <c r="J5077" s="46" t="str">
        <f>IF(I5077=FALSE,"",B5077&amp;"@"&amp;COUNTIFS($B$2:B5077,B5077,$I$2:I5077,TRUE))</f>
        <v/>
      </c>
    </row>
    <row r="5078" spans="5:10">
      <c r="E5078" s="46" t="str">
        <f t="shared" si="241"/>
        <v/>
      </c>
      <c r="F5078" s="81" t="str">
        <f>IF(E5078="기사임",(COUNTIF($B$2:B5078,B5078)-COUNTIFS($B$2:B5077,B5078,$E$2:E5077,"")),"")</f>
        <v/>
      </c>
      <c r="G5078" s="46" t="str">
        <f>IF(F5078=1,COUNTIF($F$1:F5078,1),"")</f>
        <v/>
      </c>
      <c r="H5078" s="46">
        <f t="shared" si="242"/>
        <v>0</v>
      </c>
      <c r="I5078" s="46" t="b">
        <f t="shared" si="243"/>
        <v>0</v>
      </c>
      <c r="J5078" s="46" t="str">
        <f>IF(I5078=FALSE,"",B5078&amp;"@"&amp;COUNTIFS($B$2:B5078,B5078,$I$2:I5078,TRUE))</f>
        <v/>
      </c>
    </row>
    <row r="5079" spans="5:10">
      <c r="E5079" s="46" t="str">
        <f t="shared" si="241"/>
        <v/>
      </c>
      <c r="F5079" s="81" t="str">
        <f>IF(E5079="기사임",(COUNTIF($B$2:B5079,B5079)-COUNTIFS($B$2:B5078,B5079,$E$2:E5078,"")),"")</f>
        <v/>
      </c>
      <c r="G5079" s="46" t="str">
        <f>IF(F5079=1,COUNTIF($F$1:F5079,1),"")</f>
        <v/>
      </c>
      <c r="H5079" s="46">
        <f t="shared" si="242"/>
        <v>0</v>
      </c>
      <c r="I5079" s="46" t="b">
        <f t="shared" si="243"/>
        <v>0</v>
      </c>
      <c r="J5079" s="46" t="str">
        <f>IF(I5079=FALSE,"",B5079&amp;"@"&amp;COUNTIFS($B$2:B5079,B5079,$I$2:I5079,TRUE))</f>
        <v/>
      </c>
    </row>
    <row r="5080" spans="5:10">
      <c r="E5080" s="46" t="str">
        <f t="shared" si="241"/>
        <v/>
      </c>
      <c r="F5080" s="81" t="str">
        <f>IF(E5080="기사임",(COUNTIF($B$2:B5080,B5080)-COUNTIFS($B$2:B5079,B5080,$E$2:E5079,"")),"")</f>
        <v/>
      </c>
      <c r="G5080" s="46" t="str">
        <f>IF(F5080=1,COUNTIF($F$1:F5080,1),"")</f>
        <v/>
      </c>
      <c r="H5080" s="46">
        <f t="shared" si="242"/>
        <v>0</v>
      </c>
      <c r="I5080" s="46" t="b">
        <f t="shared" si="243"/>
        <v>0</v>
      </c>
      <c r="J5080" s="46" t="str">
        <f>IF(I5080=FALSE,"",B5080&amp;"@"&amp;COUNTIFS($B$2:B5080,B5080,$I$2:I5080,TRUE))</f>
        <v/>
      </c>
    </row>
    <row r="5081" spans="5:10">
      <c r="E5081" s="46" t="str">
        <f t="shared" si="241"/>
        <v/>
      </c>
      <c r="F5081" s="81" t="str">
        <f>IF(E5081="기사임",(COUNTIF($B$2:B5081,B5081)-COUNTIFS($B$2:B5080,B5081,$E$2:E5080,"")),"")</f>
        <v/>
      </c>
      <c r="G5081" s="46" t="str">
        <f>IF(F5081=1,COUNTIF($F$1:F5081,1),"")</f>
        <v/>
      </c>
      <c r="H5081" s="46">
        <f t="shared" si="242"/>
        <v>0</v>
      </c>
      <c r="I5081" s="46" t="b">
        <f t="shared" si="243"/>
        <v>0</v>
      </c>
      <c r="J5081" s="46" t="str">
        <f>IF(I5081=FALSE,"",B5081&amp;"@"&amp;COUNTIFS($B$2:B5081,B5081,$I$2:I5081,TRUE))</f>
        <v/>
      </c>
    </row>
    <row r="5082" spans="5:10">
      <c r="E5082" s="46" t="str">
        <f t="shared" si="241"/>
        <v/>
      </c>
      <c r="F5082" s="81" t="str">
        <f>IF(E5082="기사임",(COUNTIF($B$2:B5082,B5082)-COUNTIFS($B$2:B5081,B5082,$E$2:E5081,"")),"")</f>
        <v/>
      </c>
      <c r="G5082" s="46" t="str">
        <f>IF(F5082=1,COUNTIF($F$1:F5082,1),"")</f>
        <v/>
      </c>
      <c r="H5082" s="46">
        <f t="shared" si="242"/>
        <v>0</v>
      </c>
      <c r="I5082" s="46" t="b">
        <f t="shared" si="243"/>
        <v>0</v>
      </c>
      <c r="J5082" s="46" t="str">
        <f>IF(I5082=FALSE,"",B5082&amp;"@"&amp;COUNTIFS($B$2:B5082,B5082,$I$2:I5082,TRUE))</f>
        <v/>
      </c>
    </row>
    <row r="5083" spans="5:10">
      <c r="E5083" s="46" t="str">
        <f t="shared" si="241"/>
        <v/>
      </c>
      <c r="F5083" s="81" t="str">
        <f>IF(E5083="기사임",(COUNTIF($B$2:B5083,B5083)-COUNTIFS($B$2:B5082,B5083,$E$2:E5082,"")),"")</f>
        <v/>
      </c>
      <c r="G5083" s="46" t="str">
        <f>IF(F5083=1,COUNTIF($F$1:F5083,1),"")</f>
        <v/>
      </c>
      <c r="H5083" s="46">
        <f t="shared" si="242"/>
        <v>0</v>
      </c>
      <c r="I5083" s="46" t="b">
        <f t="shared" si="243"/>
        <v>0</v>
      </c>
      <c r="J5083" s="46" t="str">
        <f>IF(I5083=FALSE,"",B5083&amp;"@"&amp;COUNTIFS($B$2:B5083,B5083,$I$2:I5083,TRUE))</f>
        <v/>
      </c>
    </row>
    <row r="5084" spans="5:10">
      <c r="E5084" s="46" t="str">
        <f t="shared" si="241"/>
        <v/>
      </c>
      <c r="F5084" s="81" t="str">
        <f>IF(E5084="기사임",(COUNTIF($B$2:B5084,B5084)-COUNTIFS($B$2:B5083,B5084,$E$2:E5083,"")),"")</f>
        <v/>
      </c>
      <c r="G5084" s="46" t="str">
        <f>IF(F5084=1,COUNTIF($F$1:F5084,1),"")</f>
        <v/>
      </c>
      <c r="H5084" s="46">
        <f t="shared" si="242"/>
        <v>0</v>
      </c>
      <c r="I5084" s="46" t="b">
        <f t="shared" si="243"/>
        <v>0</v>
      </c>
      <c r="J5084" s="46" t="str">
        <f>IF(I5084=FALSE,"",B5084&amp;"@"&amp;COUNTIFS($B$2:B5084,B5084,$I$2:I5084,TRUE))</f>
        <v/>
      </c>
    </row>
    <row r="5085" spans="5:10">
      <c r="E5085" s="46" t="str">
        <f t="shared" si="241"/>
        <v/>
      </c>
      <c r="F5085" s="81" t="str">
        <f>IF(E5085="기사임",(COUNTIF($B$2:B5085,B5085)-COUNTIFS($B$2:B5084,B5085,$E$2:E5084,"")),"")</f>
        <v/>
      </c>
      <c r="G5085" s="46" t="str">
        <f>IF(F5085=1,COUNTIF($F$1:F5085,1),"")</f>
        <v/>
      </c>
      <c r="H5085" s="46">
        <f t="shared" si="242"/>
        <v>0</v>
      </c>
      <c r="I5085" s="46" t="b">
        <f t="shared" si="243"/>
        <v>0</v>
      </c>
      <c r="J5085" s="46" t="str">
        <f>IF(I5085=FALSE,"",B5085&amp;"@"&amp;COUNTIFS($B$2:B5085,B5085,$I$2:I5085,TRUE))</f>
        <v/>
      </c>
    </row>
    <row r="5086" spans="5:10">
      <c r="E5086" s="46" t="str">
        <f t="shared" si="241"/>
        <v/>
      </c>
      <c r="F5086" s="81" t="str">
        <f>IF(E5086="기사임",(COUNTIF($B$2:B5086,B5086)-COUNTIFS($B$2:B5085,B5086,$E$2:E5085,"")),"")</f>
        <v/>
      </c>
      <c r="G5086" s="46" t="str">
        <f>IF(F5086=1,COUNTIF($F$1:F5086,1),"")</f>
        <v/>
      </c>
      <c r="H5086" s="46">
        <f t="shared" si="242"/>
        <v>0</v>
      </c>
      <c r="I5086" s="46" t="b">
        <f t="shared" si="243"/>
        <v>0</v>
      </c>
      <c r="J5086" s="46" t="str">
        <f>IF(I5086=FALSE,"",B5086&amp;"@"&amp;COUNTIFS($B$2:B5086,B5086,$I$2:I5086,TRUE))</f>
        <v/>
      </c>
    </row>
    <row r="5087" spans="5:10">
      <c r="E5087" s="46" t="str">
        <f t="shared" si="241"/>
        <v/>
      </c>
      <c r="F5087" s="81" t="str">
        <f>IF(E5087="기사임",(COUNTIF($B$2:B5087,B5087)-COUNTIFS($B$2:B5086,B5087,$E$2:E5086,"")),"")</f>
        <v/>
      </c>
      <c r="G5087" s="46" t="str">
        <f>IF(F5087=1,COUNTIF($F$1:F5087,1),"")</f>
        <v/>
      </c>
      <c r="H5087" s="46">
        <f t="shared" si="242"/>
        <v>0</v>
      </c>
      <c r="I5087" s="46" t="b">
        <f t="shared" si="243"/>
        <v>0</v>
      </c>
      <c r="J5087" s="46" t="str">
        <f>IF(I5087=FALSE,"",B5087&amp;"@"&amp;COUNTIFS($B$2:B5087,B5087,$I$2:I5087,TRUE))</f>
        <v/>
      </c>
    </row>
    <row r="5088" spans="5:10">
      <c r="E5088" s="46" t="str">
        <f t="shared" si="241"/>
        <v/>
      </c>
      <c r="F5088" s="81" t="str">
        <f>IF(E5088="기사임",(COUNTIF($B$2:B5088,B5088)-COUNTIFS($B$2:B5087,B5088,$E$2:E5087,"")),"")</f>
        <v/>
      </c>
      <c r="G5088" s="46" t="str">
        <f>IF(F5088=1,COUNTIF($F$1:F5088,1),"")</f>
        <v/>
      </c>
      <c r="H5088" s="46">
        <f t="shared" si="242"/>
        <v>0</v>
      </c>
      <c r="I5088" s="46" t="b">
        <f t="shared" si="243"/>
        <v>0</v>
      </c>
      <c r="J5088" s="46" t="str">
        <f>IF(I5088=FALSE,"",B5088&amp;"@"&amp;COUNTIFS($B$2:B5088,B5088,$I$2:I5088,TRUE))</f>
        <v/>
      </c>
    </row>
    <row r="5089" spans="5:10">
      <c r="E5089" s="46" t="str">
        <f t="shared" si="241"/>
        <v/>
      </c>
      <c r="F5089" s="81" t="str">
        <f>IF(E5089="기사임",(COUNTIF($B$2:B5089,B5089)-COUNTIFS($B$2:B5088,B5089,$E$2:E5088,"")),"")</f>
        <v/>
      </c>
      <c r="G5089" s="46" t="str">
        <f>IF(F5089=1,COUNTIF($F$1:F5089,1),"")</f>
        <v/>
      </c>
      <c r="H5089" s="46">
        <f t="shared" si="242"/>
        <v>0</v>
      </c>
      <c r="I5089" s="46" t="b">
        <f t="shared" si="243"/>
        <v>0</v>
      </c>
      <c r="J5089" s="46" t="str">
        <f>IF(I5089=FALSE,"",B5089&amp;"@"&amp;COUNTIFS($B$2:B5089,B5089,$I$2:I5089,TRUE))</f>
        <v/>
      </c>
    </row>
    <row r="5090" spans="5:10">
      <c r="E5090" s="46" t="str">
        <f t="shared" si="241"/>
        <v/>
      </c>
      <c r="F5090" s="81" t="str">
        <f>IF(E5090="기사임",(COUNTIF($B$2:B5090,B5090)-COUNTIFS($B$2:B5089,B5090,$E$2:E5089,"")),"")</f>
        <v/>
      </c>
      <c r="G5090" s="46" t="str">
        <f>IF(F5090=1,COUNTIF($F$1:F5090,1),"")</f>
        <v/>
      </c>
      <c r="H5090" s="46">
        <f t="shared" si="242"/>
        <v>0</v>
      </c>
      <c r="I5090" s="46" t="b">
        <f t="shared" si="243"/>
        <v>0</v>
      </c>
      <c r="J5090" s="46" t="str">
        <f>IF(I5090=FALSE,"",B5090&amp;"@"&amp;COUNTIFS($B$2:B5090,B5090,$I$2:I5090,TRUE))</f>
        <v/>
      </c>
    </row>
    <row r="5091" spans="5:10">
      <c r="E5091" s="46" t="str">
        <f t="shared" si="241"/>
        <v/>
      </c>
      <c r="F5091" s="81" t="str">
        <f>IF(E5091="기사임",(COUNTIF($B$2:B5091,B5091)-COUNTIFS($B$2:B5090,B5091,$E$2:E5090,"")),"")</f>
        <v/>
      </c>
      <c r="G5091" s="46" t="str">
        <f>IF(F5091=1,COUNTIF($F$1:F5091,1),"")</f>
        <v/>
      </c>
      <c r="H5091" s="46">
        <f t="shared" si="242"/>
        <v>0</v>
      </c>
      <c r="I5091" s="46" t="b">
        <f t="shared" si="243"/>
        <v>0</v>
      </c>
      <c r="J5091" s="46" t="str">
        <f>IF(I5091=FALSE,"",B5091&amp;"@"&amp;COUNTIFS($B$2:B5091,B5091,$I$2:I5091,TRUE))</f>
        <v/>
      </c>
    </row>
    <row r="5092" spans="5:10">
      <c r="E5092" s="46" t="str">
        <f t="shared" si="241"/>
        <v/>
      </c>
      <c r="F5092" s="81" t="str">
        <f>IF(E5092="기사임",(COUNTIF($B$2:B5092,B5092)-COUNTIFS($B$2:B5091,B5092,$E$2:E5091,"")),"")</f>
        <v/>
      </c>
      <c r="G5092" s="46" t="str">
        <f>IF(F5092=1,COUNTIF($F$1:F5092,1),"")</f>
        <v/>
      </c>
      <c r="H5092" s="46">
        <f t="shared" si="242"/>
        <v>0</v>
      </c>
      <c r="I5092" s="46" t="b">
        <f t="shared" si="243"/>
        <v>0</v>
      </c>
      <c r="J5092" s="46" t="str">
        <f>IF(I5092=FALSE,"",B5092&amp;"@"&amp;COUNTIFS($B$2:B5092,B5092,$I$2:I5092,TRUE))</f>
        <v/>
      </c>
    </row>
    <row r="5093" spans="5:10">
      <c r="E5093" s="46" t="str">
        <f t="shared" si="241"/>
        <v/>
      </c>
      <c r="F5093" s="81" t="str">
        <f>IF(E5093="기사임",(COUNTIF($B$2:B5093,B5093)-COUNTIFS($B$2:B5092,B5093,$E$2:E5092,"")),"")</f>
        <v/>
      </c>
      <c r="G5093" s="46" t="str">
        <f>IF(F5093=1,COUNTIF($F$1:F5093,1),"")</f>
        <v/>
      </c>
      <c r="H5093" s="46">
        <f t="shared" si="242"/>
        <v>0</v>
      </c>
      <c r="I5093" s="46" t="b">
        <f t="shared" si="243"/>
        <v>0</v>
      </c>
      <c r="J5093" s="46" t="str">
        <f>IF(I5093=FALSE,"",B5093&amp;"@"&amp;COUNTIFS($B$2:B5093,B5093,$I$2:I5093,TRUE))</f>
        <v/>
      </c>
    </row>
    <row r="5094" spans="5:10">
      <c r="E5094" s="46" t="str">
        <f t="shared" si="241"/>
        <v/>
      </c>
      <c r="F5094" s="81" t="str">
        <f>IF(E5094="기사임",(COUNTIF($B$2:B5094,B5094)-COUNTIFS($B$2:B5093,B5094,$E$2:E5093,"")),"")</f>
        <v/>
      </c>
      <c r="G5094" s="46" t="str">
        <f>IF(F5094=1,COUNTIF($F$1:F5094,1),"")</f>
        <v/>
      </c>
      <c r="H5094" s="46">
        <f t="shared" si="242"/>
        <v>0</v>
      </c>
      <c r="I5094" s="46" t="b">
        <f t="shared" si="243"/>
        <v>0</v>
      </c>
      <c r="J5094" s="46" t="str">
        <f>IF(I5094=FALSE,"",B5094&amp;"@"&amp;COUNTIFS($B$2:B5094,B5094,$I$2:I5094,TRUE))</f>
        <v/>
      </c>
    </row>
    <row r="5095" spans="5:10">
      <c r="E5095" s="46" t="str">
        <f t="shared" si="241"/>
        <v/>
      </c>
      <c r="F5095" s="81" t="str">
        <f>IF(E5095="기사임",(COUNTIF($B$2:B5095,B5095)-COUNTIFS($B$2:B5094,B5095,$E$2:E5094,"")),"")</f>
        <v/>
      </c>
      <c r="G5095" s="46" t="str">
        <f>IF(F5095=1,COUNTIF($F$1:F5095,1),"")</f>
        <v/>
      </c>
      <c r="H5095" s="46">
        <f t="shared" si="242"/>
        <v>0</v>
      </c>
      <c r="I5095" s="46" t="b">
        <f t="shared" si="243"/>
        <v>0</v>
      </c>
      <c r="J5095" s="46" t="str">
        <f>IF(I5095=FALSE,"",B5095&amp;"@"&amp;COUNTIFS($B$2:B5095,B5095,$I$2:I5095,TRUE))</f>
        <v/>
      </c>
    </row>
    <row r="5096" spans="5:10">
      <c r="E5096" s="46" t="str">
        <f t="shared" si="241"/>
        <v/>
      </c>
      <c r="F5096" s="81" t="str">
        <f>IF(E5096="기사임",(COUNTIF($B$2:B5096,B5096)-COUNTIFS($B$2:B5095,B5096,$E$2:E5095,"")),"")</f>
        <v/>
      </c>
      <c r="G5096" s="46" t="str">
        <f>IF(F5096=1,COUNTIF($F$1:F5096,1),"")</f>
        <v/>
      </c>
      <c r="H5096" s="46">
        <f t="shared" si="242"/>
        <v>0</v>
      </c>
      <c r="I5096" s="46" t="b">
        <f t="shared" si="243"/>
        <v>0</v>
      </c>
      <c r="J5096" s="46" t="str">
        <f>IF(I5096=FALSE,"",B5096&amp;"@"&amp;COUNTIFS($B$2:B5096,B5096,$I$2:I5096,TRUE))</f>
        <v/>
      </c>
    </row>
    <row r="5097" spans="5:10">
      <c r="E5097" s="46" t="str">
        <f t="shared" si="241"/>
        <v/>
      </c>
      <c r="F5097" s="81" t="str">
        <f>IF(E5097="기사임",(COUNTIF($B$2:B5097,B5097)-COUNTIFS($B$2:B5096,B5097,$E$2:E5096,"")),"")</f>
        <v/>
      </c>
      <c r="G5097" s="46" t="str">
        <f>IF(F5097=1,COUNTIF($F$1:F5097,1),"")</f>
        <v/>
      </c>
      <c r="H5097" s="46">
        <f t="shared" si="242"/>
        <v>0</v>
      </c>
      <c r="I5097" s="46" t="b">
        <f t="shared" si="243"/>
        <v>0</v>
      </c>
      <c r="J5097" s="46" t="str">
        <f>IF(I5097=FALSE,"",B5097&amp;"@"&amp;COUNTIFS($B$2:B5097,B5097,$I$2:I5097,TRUE))</f>
        <v/>
      </c>
    </row>
    <row r="5098" spans="5:10">
      <c r="E5098" s="46" t="str">
        <f t="shared" si="241"/>
        <v/>
      </c>
      <c r="F5098" s="81" t="str">
        <f>IF(E5098="기사임",(COUNTIF($B$2:B5098,B5098)-COUNTIFS($B$2:B5097,B5098,$E$2:E5097,"")),"")</f>
        <v/>
      </c>
      <c r="G5098" s="46" t="str">
        <f>IF(F5098=1,COUNTIF($F$1:F5098,1),"")</f>
        <v/>
      </c>
      <c r="H5098" s="46">
        <f t="shared" si="242"/>
        <v>0</v>
      </c>
      <c r="I5098" s="46" t="b">
        <f t="shared" si="243"/>
        <v>0</v>
      </c>
      <c r="J5098" s="46" t="str">
        <f>IF(I5098=FALSE,"",B5098&amp;"@"&amp;COUNTIFS($B$2:B5098,B5098,$I$2:I5098,TRUE))</f>
        <v/>
      </c>
    </row>
    <row r="5099" spans="5:10">
      <c r="E5099" s="46" t="str">
        <f t="shared" si="241"/>
        <v/>
      </c>
      <c r="F5099" s="81" t="str">
        <f>IF(E5099="기사임",(COUNTIF($B$2:B5099,B5099)-COUNTIFS($B$2:B5098,B5099,$E$2:E5098,"")),"")</f>
        <v/>
      </c>
      <c r="G5099" s="46" t="str">
        <f>IF(F5099=1,COUNTIF($F$1:F5099,1),"")</f>
        <v/>
      </c>
      <c r="H5099" s="46">
        <f t="shared" si="242"/>
        <v>0</v>
      </c>
      <c r="I5099" s="46" t="b">
        <f t="shared" si="243"/>
        <v>0</v>
      </c>
      <c r="J5099" s="46" t="str">
        <f>IF(I5099=FALSE,"",B5099&amp;"@"&amp;COUNTIFS($B$2:B5099,B5099,$I$2:I5099,TRUE))</f>
        <v/>
      </c>
    </row>
    <row r="5100" spans="5:10">
      <c r="E5100" s="46" t="str">
        <f t="shared" si="241"/>
        <v/>
      </c>
      <c r="F5100" s="81" t="str">
        <f>IF(E5100="기사임",(COUNTIF($B$2:B5100,B5100)-COUNTIFS($B$2:B5099,B5100,$E$2:E5099,"")),"")</f>
        <v/>
      </c>
      <c r="G5100" s="46" t="str">
        <f>IF(F5100=1,COUNTIF($F$1:F5100,1),"")</f>
        <v/>
      </c>
      <c r="H5100" s="46">
        <f t="shared" si="242"/>
        <v>0</v>
      </c>
      <c r="I5100" s="46" t="b">
        <f t="shared" si="243"/>
        <v>0</v>
      </c>
      <c r="J5100" s="46" t="str">
        <f>IF(I5100=FALSE,"",B5100&amp;"@"&amp;COUNTIFS($B$2:B5100,B5100,$I$2:I5100,TRUE))</f>
        <v/>
      </c>
    </row>
    <row r="5101" spans="5:10">
      <c r="E5101" s="46" t="str">
        <f t="shared" si="241"/>
        <v/>
      </c>
      <c r="F5101" s="81" t="str">
        <f>IF(E5101="기사임",(COUNTIF($B$2:B5101,B5101)-COUNTIFS($B$2:B5100,B5101,$E$2:E5100,"")),"")</f>
        <v/>
      </c>
      <c r="G5101" s="46" t="str">
        <f>IF(F5101=1,COUNTIF($F$1:F5101,1),"")</f>
        <v/>
      </c>
      <c r="H5101" s="46">
        <f t="shared" si="242"/>
        <v>0</v>
      </c>
      <c r="I5101" s="46" t="b">
        <f t="shared" si="243"/>
        <v>0</v>
      </c>
      <c r="J5101" s="46" t="str">
        <f>IF(I5101=FALSE,"",B5101&amp;"@"&amp;COUNTIFS($B$2:B5101,B5101,$I$2:I5101,TRUE))</f>
        <v/>
      </c>
    </row>
    <row r="5102" spans="5:10">
      <c r="E5102" s="46" t="str">
        <f t="shared" si="241"/>
        <v/>
      </c>
      <c r="F5102" s="81" t="str">
        <f>IF(E5102="기사임",(COUNTIF($B$2:B5102,B5102)-COUNTIFS($B$2:B5101,B5102,$E$2:E5101,"")),"")</f>
        <v/>
      </c>
      <c r="G5102" s="46" t="str">
        <f>IF(F5102=1,COUNTIF($F$1:F5102,1),"")</f>
        <v/>
      </c>
      <c r="H5102" s="46">
        <f t="shared" si="242"/>
        <v>0</v>
      </c>
      <c r="I5102" s="46" t="b">
        <f t="shared" si="243"/>
        <v>0</v>
      </c>
      <c r="J5102" s="46" t="str">
        <f>IF(I5102=FALSE,"",B5102&amp;"@"&amp;COUNTIFS($B$2:B5102,B5102,$I$2:I5102,TRUE))</f>
        <v/>
      </c>
    </row>
    <row r="5103" spans="5:10">
      <c r="E5103" s="46" t="str">
        <f t="shared" si="241"/>
        <v/>
      </c>
      <c r="F5103" s="81" t="str">
        <f>IF(E5103="기사임",(COUNTIF($B$2:B5103,B5103)-COUNTIFS($B$2:B5102,B5103,$E$2:E5102,"")),"")</f>
        <v/>
      </c>
      <c r="G5103" s="46" t="str">
        <f>IF(F5103=1,COUNTIF($F$1:F5103,1),"")</f>
        <v/>
      </c>
      <c r="H5103" s="46">
        <f t="shared" si="242"/>
        <v>0</v>
      </c>
      <c r="I5103" s="46" t="b">
        <f t="shared" si="243"/>
        <v>0</v>
      </c>
      <c r="J5103" s="46" t="str">
        <f>IF(I5103=FALSE,"",B5103&amp;"@"&amp;COUNTIFS($B$2:B5103,B5103,$I$2:I5103,TRUE))</f>
        <v/>
      </c>
    </row>
    <row r="5104" spans="5:10">
      <c r="E5104" s="46" t="str">
        <f t="shared" si="241"/>
        <v/>
      </c>
      <c r="F5104" s="81" t="str">
        <f>IF(E5104="기사임",(COUNTIF($B$2:B5104,B5104)-COUNTIFS($B$2:B5103,B5104,$E$2:E5103,"")),"")</f>
        <v/>
      </c>
      <c r="G5104" s="46" t="str">
        <f>IF(F5104=1,COUNTIF($F$1:F5104,1),"")</f>
        <v/>
      </c>
      <c r="H5104" s="46">
        <f t="shared" si="242"/>
        <v>0</v>
      </c>
      <c r="I5104" s="46" t="b">
        <f t="shared" si="243"/>
        <v>0</v>
      </c>
      <c r="J5104" s="46" t="str">
        <f>IF(I5104=FALSE,"",B5104&amp;"@"&amp;COUNTIFS($B$2:B5104,B5104,$I$2:I5104,TRUE))</f>
        <v/>
      </c>
    </row>
    <row r="5105" spans="5:10">
      <c r="E5105" s="46" t="str">
        <f t="shared" si="241"/>
        <v/>
      </c>
      <c r="F5105" s="81" t="str">
        <f>IF(E5105="기사임",(COUNTIF($B$2:B5105,B5105)-COUNTIFS($B$2:B5104,B5105,$E$2:E5104,"")),"")</f>
        <v/>
      </c>
      <c r="G5105" s="46" t="str">
        <f>IF(F5105=1,COUNTIF($F$1:F5105,1),"")</f>
        <v/>
      </c>
      <c r="H5105" s="46">
        <f t="shared" si="242"/>
        <v>0</v>
      </c>
      <c r="I5105" s="46" t="b">
        <f t="shared" si="243"/>
        <v>0</v>
      </c>
      <c r="J5105" s="46" t="str">
        <f>IF(I5105=FALSE,"",B5105&amp;"@"&amp;COUNTIFS($B$2:B5105,B5105,$I$2:I5105,TRUE))</f>
        <v/>
      </c>
    </row>
    <row r="5106" spans="5:10">
      <c r="E5106" s="46" t="str">
        <f t="shared" si="241"/>
        <v/>
      </c>
      <c r="F5106" s="81" t="str">
        <f>IF(E5106="기사임",(COUNTIF($B$2:B5106,B5106)-COUNTIFS($B$2:B5105,B5106,$E$2:E5105,"")),"")</f>
        <v/>
      </c>
      <c r="G5106" s="46" t="str">
        <f>IF(F5106=1,COUNTIF($F$1:F5106,1),"")</f>
        <v/>
      </c>
      <c r="H5106" s="46">
        <f t="shared" si="242"/>
        <v>0</v>
      </c>
      <c r="I5106" s="46" t="b">
        <f t="shared" si="243"/>
        <v>0</v>
      </c>
      <c r="J5106" s="46" t="str">
        <f>IF(I5106=FALSE,"",B5106&amp;"@"&amp;COUNTIFS($B$2:B5106,B5106,$I$2:I5106,TRUE))</f>
        <v/>
      </c>
    </row>
    <row r="5107" spans="5:10">
      <c r="E5107" s="46" t="str">
        <f t="shared" si="241"/>
        <v/>
      </c>
      <c r="F5107" s="81" t="str">
        <f>IF(E5107="기사임",(COUNTIF($B$2:B5107,B5107)-COUNTIFS($B$2:B5106,B5107,$E$2:E5106,"")),"")</f>
        <v/>
      </c>
      <c r="G5107" s="46" t="str">
        <f>IF(F5107=1,COUNTIF($F$1:F5107,1),"")</f>
        <v/>
      </c>
      <c r="H5107" s="46">
        <f t="shared" si="242"/>
        <v>0</v>
      </c>
      <c r="I5107" s="46" t="b">
        <f t="shared" si="243"/>
        <v>0</v>
      </c>
      <c r="J5107" s="46" t="str">
        <f>IF(I5107=FALSE,"",B5107&amp;"@"&amp;COUNTIFS($B$2:B5107,B5107,$I$2:I5107,TRUE))</f>
        <v/>
      </c>
    </row>
    <row r="5108" spans="5:10">
      <c r="E5108" s="46" t="str">
        <f t="shared" si="241"/>
        <v/>
      </c>
      <c r="F5108" s="81" t="str">
        <f>IF(E5108="기사임",(COUNTIF($B$2:B5108,B5108)-COUNTIFS($B$2:B5107,B5108,$E$2:E5107,"")),"")</f>
        <v/>
      </c>
      <c r="G5108" s="46" t="str">
        <f>IF(F5108=1,COUNTIF($F$1:F5108,1),"")</f>
        <v/>
      </c>
      <c r="H5108" s="46">
        <f t="shared" si="242"/>
        <v>0</v>
      </c>
      <c r="I5108" s="46" t="b">
        <f t="shared" si="243"/>
        <v>0</v>
      </c>
      <c r="J5108" s="46" t="str">
        <f>IF(I5108=FALSE,"",B5108&amp;"@"&amp;COUNTIFS($B$2:B5108,B5108,$I$2:I5108,TRUE))</f>
        <v/>
      </c>
    </row>
    <row r="5109" spans="5:10">
      <c r="E5109" s="46" t="str">
        <f t="shared" si="241"/>
        <v/>
      </c>
      <c r="F5109" s="81" t="str">
        <f>IF(E5109="기사임",(COUNTIF($B$2:B5109,B5109)-COUNTIFS($B$2:B5108,B5109,$E$2:E5108,"")),"")</f>
        <v/>
      </c>
      <c r="G5109" s="46" t="str">
        <f>IF(F5109=1,COUNTIF($F$1:F5109,1),"")</f>
        <v/>
      </c>
      <c r="H5109" s="46">
        <f t="shared" si="242"/>
        <v>0</v>
      </c>
      <c r="I5109" s="46" t="b">
        <f t="shared" si="243"/>
        <v>0</v>
      </c>
      <c r="J5109" s="46" t="str">
        <f>IF(I5109=FALSE,"",B5109&amp;"@"&amp;COUNTIFS($B$2:B5109,B5109,$I$2:I5109,TRUE))</f>
        <v/>
      </c>
    </row>
    <row r="5110" spans="5:10">
      <c r="E5110" s="46" t="str">
        <f t="shared" si="241"/>
        <v/>
      </c>
      <c r="F5110" s="81" t="str">
        <f>IF(E5110="기사임",(COUNTIF($B$2:B5110,B5110)-COUNTIFS($B$2:B5109,B5110,$E$2:E5109,"")),"")</f>
        <v/>
      </c>
      <c r="G5110" s="46" t="str">
        <f>IF(F5110=1,COUNTIF($F$1:F5110,1),"")</f>
        <v/>
      </c>
      <c r="H5110" s="46">
        <f t="shared" si="242"/>
        <v>0</v>
      </c>
      <c r="I5110" s="46" t="b">
        <f t="shared" si="243"/>
        <v>0</v>
      </c>
      <c r="J5110" s="46" t="str">
        <f>IF(I5110=FALSE,"",B5110&amp;"@"&amp;COUNTIFS($B$2:B5110,B5110,$I$2:I5110,TRUE))</f>
        <v/>
      </c>
    </row>
    <row r="5111" spans="5:10">
      <c r="E5111" s="46" t="str">
        <f t="shared" si="241"/>
        <v/>
      </c>
      <c r="F5111" s="81" t="str">
        <f>IF(E5111="기사임",(COUNTIF($B$2:B5111,B5111)-COUNTIFS($B$2:B5110,B5111,$E$2:E5110,"")),"")</f>
        <v/>
      </c>
      <c r="G5111" s="46" t="str">
        <f>IF(F5111=1,COUNTIF($F$1:F5111,1),"")</f>
        <v/>
      </c>
      <c r="H5111" s="46">
        <f t="shared" si="242"/>
        <v>0</v>
      </c>
      <c r="I5111" s="46" t="b">
        <f t="shared" si="243"/>
        <v>0</v>
      </c>
      <c r="J5111" s="46" t="str">
        <f>IF(I5111=FALSE,"",B5111&amp;"@"&amp;COUNTIFS($B$2:B5111,B5111,$I$2:I5111,TRUE))</f>
        <v/>
      </c>
    </row>
    <row r="5112" spans="5:10">
      <c r="E5112" s="46" t="str">
        <f t="shared" si="241"/>
        <v/>
      </c>
      <c r="F5112" s="81" t="str">
        <f>IF(E5112="기사임",(COUNTIF($B$2:B5112,B5112)-COUNTIFS($B$2:B5111,B5112,$E$2:E5111,"")),"")</f>
        <v/>
      </c>
      <c r="G5112" s="46" t="str">
        <f>IF(F5112=1,COUNTIF($F$1:F5112,1),"")</f>
        <v/>
      </c>
      <c r="H5112" s="46">
        <f t="shared" si="242"/>
        <v>0</v>
      </c>
      <c r="I5112" s="46" t="b">
        <f t="shared" si="243"/>
        <v>0</v>
      </c>
      <c r="J5112" s="46" t="str">
        <f>IF(I5112=FALSE,"",B5112&amp;"@"&amp;COUNTIFS($B$2:B5112,B5112,$I$2:I5112,TRUE))</f>
        <v/>
      </c>
    </row>
    <row r="5113" spans="5:10">
      <c r="E5113" s="46" t="str">
        <f t="shared" si="241"/>
        <v/>
      </c>
      <c r="F5113" s="81" t="str">
        <f>IF(E5113="기사임",(COUNTIF($B$2:B5113,B5113)-COUNTIFS($B$2:B5112,B5113,$E$2:E5112,"")),"")</f>
        <v/>
      </c>
      <c r="G5113" s="46" t="str">
        <f>IF(F5113=1,COUNTIF($F$1:F5113,1),"")</f>
        <v/>
      </c>
      <c r="H5113" s="46">
        <f t="shared" si="242"/>
        <v>0</v>
      </c>
      <c r="I5113" s="46" t="b">
        <f t="shared" si="243"/>
        <v>0</v>
      </c>
      <c r="J5113" s="46" t="str">
        <f>IF(I5113=FALSE,"",B5113&amp;"@"&amp;COUNTIFS($B$2:B5113,B5113,$I$2:I5113,TRUE))</f>
        <v/>
      </c>
    </row>
    <row r="5114" spans="5:10">
      <c r="E5114" s="46" t="str">
        <f t="shared" si="241"/>
        <v/>
      </c>
      <c r="F5114" s="81" t="str">
        <f>IF(E5114="기사임",(COUNTIF($B$2:B5114,B5114)-COUNTIFS($B$2:B5113,B5114,$E$2:E5113,"")),"")</f>
        <v/>
      </c>
      <c r="G5114" s="46" t="str">
        <f>IF(F5114=1,COUNTIF($F$1:F5114,1),"")</f>
        <v/>
      </c>
      <c r="H5114" s="46">
        <f t="shared" si="242"/>
        <v>0</v>
      </c>
      <c r="I5114" s="46" t="b">
        <f t="shared" si="243"/>
        <v>0</v>
      </c>
      <c r="J5114" s="46" t="str">
        <f>IF(I5114=FALSE,"",B5114&amp;"@"&amp;COUNTIFS($B$2:B5114,B5114,$I$2:I5114,TRUE))</f>
        <v/>
      </c>
    </row>
    <row r="5115" spans="5:10">
      <c r="E5115" s="46" t="str">
        <f t="shared" si="241"/>
        <v/>
      </c>
      <c r="F5115" s="81" t="str">
        <f>IF(E5115="기사임",(COUNTIF($B$2:B5115,B5115)-COUNTIFS($B$2:B5114,B5115,$E$2:E5114,"")),"")</f>
        <v/>
      </c>
      <c r="G5115" s="46" t="str">
        <f>IF(F5115=1,COUNTIF($F$1:F5115,1),"")</f>
        <v/>
      </c>
      <c r="H5115" s="46">
        <f t="shared" si="242"/>
        <v>0</v>
      </c>
      <c r="I5115" s="46" t="b">
        <f t="shared" si="243"/>
        <v>0</v>
      </c>
      <c r="J5115" s="46" t="str">
        <f>IF(I5115=FALSE,"",B5115&amp;"@"&amp;COUNTIFS($B$2:B5115,B5115,$I$2:I5115,TRUE))</f>
        <v/>
      </c>
    </row>
    <row r="5116" spans="5:10">
      <c r="E5116" s="46" t="str">
        <f t="shared" si="241"/>
        <v/>
      </c>
      <c r="F5116" s="81" t="str">
        <f>IF(E5116="기사임",(COUNTIF($B$2:B5116,B5116)-COUNTIFS($B$2:B5115,B5116,$E$2:E5115,"")),"")</f>
        <v/>
      </c>
      <c r="G5116" s="46" t="str">
        <f>IF(F5116=1,COUNTIF($F$1:F5116,1),"")</f>
        <v/>
      </c>
      <c r="H5116" s="46">
        <f t="shared" si="242"/>
        <v>0</v>
      </c>
      <c r="I5116" s="46" t="b">
        <f t="shared" si="243"/>
        <v>0</v>
      </c>
      <c r="J5116" s="46" t="str">
        <f>IF(I5116=FALSE,"",B5116&amp;"@"&amp;COUNTIFS($B$2:B5116,B5116,$I$2:I5116,TRUE))</f>
        <v/>
      </c>
    </row>
    <row r="5117" spans="5:10">
      <c r="E5117" s="46" t="str">
        <f t="shared" si="241"/>
        <v/>
      </c>
      <c r="F5117" s="81" t="str">
        <f>IF(E5117="기사임",(COUNTIF($B$2:B5117,B5117)-COUNTIFS($B$2:B5116,B5117,$E$2:E5116,"")),"")</f>
        <v/>
      </c>
      <c r="G5117" s="46" t="str">
        <f>IF(F5117=1,COUNTIF($F$1:F5117,1),"")</f>
        <v/>
      </c>
      <c r="H5117" s="46">
        <f t="shared" si="242"/>
        <v>0</v>
      </c>
      <c r="I5117" s="46" t="b">
        <f t="shared" si="243"/>
        <v>0</v>
      </c>
      <c r="J5117" s="46" t="str">
        <f>IF(I5117=FALSE,"",B5117&amp;"@"&amp;COUNTIFS($B$2:B5117,B5117,$I$2:I5117,TRUE))</f>
        <v/>
      </c>
    </row>
    <row r="5118" spans="5:10">
      <c r="E5118" s="46" t="str">
        <f t="shared" si="241"/>
        <v/>
      </c>
      <c r="F5118" s="81" t="str">
        <f>IF(E5118="기사임",(COUNTIF($B$2:B5118,B5118)-COUNTIFS($B$2:B5117,B5118,$E$2:E5117,"")),"")</f>
        <v/>
      </c>
      <c r="G5118" s="46" t="str">
        <f>IF(F5118=1,COUNTIF($F$1:F5118,1),"")</f>
        <v/>
      </c>
      <c r="H5118" s="46">
        <f t="shared" si="242"/>
        <v>0</v>
      </c>
      <c r="I5118" s="46" t="b">
        <f t="shared" si="243"/>
        <v>0</v>
      </c>
      <c r="J5118" s="46" t="str">
        <f>IF(I5118=FALSE,"",B5118&amp;"@"&amp;COUNTIFS($B$2:B5118,B5118,$I$2:I5118,TRUE))</f>
        <v/>
      </c>
    </row>
    <row r="5119" spans="5:10">
      <c r="E5119" s="46" t="str">
        <f t="shared" si="241"/>
        <v/>
      </c>
      <c r="F5119" s="81" t="str">
        <f>IF(E5119="기사임",(COUNTIF($B$2:B5119,B5119)-COUNTIFS($B$2:B5118,B5119,$E$2:E5118,"")),"")</f>
        <v/>
      </c>
      <c r="G5119" s="46" t="str">
        <f>IF(F5119=1,COUNTIF($F$1:F5119,1),"")</f>
        <v/>
      </c>
      <c r="H5119" s="46">
        <f t="shared" si="242"/>
        <v>0</v>
      </c>
      <c r="I5119" s="46" t="b">
        <f t="shared" si="243"/>
        <v>0</v>
      </c>
      <c r="J5119" s="46" t="str">
        <f>IF(I5119=FALSE,"",B5119&amp;"@"&amp;COUNTIFS($B$2:B5119,B5119,$I$2:I5119,TRUE))</f>
        <v/>
      </c>
    </row>
    <row r="5120" spans="5:10">
      <c r="E5120" s="46" t="str">
        <f t="shared" si="241"/>
        <v/>
      </c>
      <c r="F5120" s="81" t="str">
        <f>IF(E5120="기사임",(COUNTIF($B$2:B5120,B5120)-COUNTIFS($B$2:B5119,B5120,$E$2:E5119,"")),"")</f>
        <v/>
      </c>
      <c r="G5120" s="46" t="str">
        <f>IF(F5120=1,COUNTIF($F$1:F5120,1),"")</f>
        <v/>
      </c>
      <c r="H5120" s="46">
        <f t="shared" si="242"/>
        <v>0</v>
      </c>
      <c r="I5120" s="46" t="b">
        <f t="shared" si="243"/>
        <v>0</v>
      </c>
      <c r="J5120" s="46" t="str">
        <f>IF(I5120=FALSE,"",B5120&amp;"@"&amp;COUNTIFS($B$2:B5120,B5120,$I$2:I5120,TRUE))</f>
        <v/>
      </c>
    </row>
    <row r="5121" spans="5:10">
      <c r="E5121" s="46" t="str">
        <f t="shared" si="241"/>
        <v/>
      </c>
      <c r="F5121" s="81" t="str">
        <f>IF(E5121="기사임",(COUNTIF($B$2:B5121,B5121)-COUNTIFS($B$2:B5120,B5121,$E$2:E5120,"")),"")</f>
        <v/>
      </c>
      <c r="G5121" s="46" t="str">
        <f>IF(F5121=1,COUNTIF($F$1:F5121,1),"")</f>
        <v/>
      </c>
      <c r="H5121" s="46">
        <f t="shared" si="242"/>
        <v>0</v>
      </c>
      <c r="I5121" s="46" t="b">
        <f t="shared" si="243"/>
        <v>0</v>
      </c>
      <c r="J5121" s="46" t="str">
        <f>IF(I5121=FALSE,"",B5121&amp;"@"&amp;COUNTIFS($B$2:B5121,B5121,$I$2:I5121,TRUE))</f>
        <v/>
      </c>
    </row>
    <row r="5122" spans="5:10">
      <c r="E5122" s="46" t="str">
        <f t="shared" ref="E5122:E5185" si="244">IF(AND(LEFT(A5122,17)="/global/archives/",ISNUMBER(_xlfn.NUMBERVALUE(MID(A5122,18,1))),ISERROR(FIND("ckattempt",A5122)),ISERROR(FIND("preview",A5122))),"기사임","")</f>
        <v/>
      </c>
      <c r="F5122" s="81" t="str">
        <f>IF(E5122="기사임",(COUNTIF($B$2:B5122,B5122)-COUNTIFS($B$2:B5121,B5122,$E$2:E5121,"")),"")</f>
        <v/>
      </c>
      <c r="G5122" s="46" t="str">
        <f>IF(F5122=1,COUNTIF($F$1:F5122,1),"")</f>
        <v/>
      </c>
      <c r="H5122" s="46">
        <f t="shared" ref="H5122:H5185" si="245">COUNTIF($L$2:$L$4,B5122)</f>
        <v>0</v>
      </c>
      <c r="I5122" s="46" t="b">
        <f t="shared" si="243"/>
        <v>0</v>
      </c>
      <c r="J5122" s="46" t="str">
        <f>IF(I5122=FALSE,"",B5122&amp;"@"&amp;COUNTIFS($B$2:B5122,B5122,$I$2:I5122,TRUE))</f>
        <v/>
      </c>
    </row>
    <row r="5123" spans="5:10">
      <c r="E5123" s="46" t="str">
        <f t="shared" si="244"/>
        <v/>
      </c>
      <c r="F5123" s="81" t="str">
        <f>IF(E5123="기사임",(COUNTIF($B$2:B5123,B5123)-COUNTIFS($B$2:B5122,B5123,$E$2:E5122,"")),"")</f>
        <v/>
      </c>
      <c r="G5123" s="46" t="str">
        <f>IF(F5123=1,COUNTIF($F$1:F5123,1),"")</f>
        <v/>
      </c>
      <c r="H5123" s="46">
        <f t="shared" si="245"/>
        <v>0</v>
      </c>
      <c r="I5123" s="46" t="b">
        <f t="shared" si="243"/>
        <v>0</v>
      </c>
      <c r="J5123" s="46" t="str">
        <f>IF(I5123=FALSE,"",B5123&amp;"@"&amp;COUNTIFS($B$2:B5123,B5123,$I$2:I5123,TRUE))</f>
        <v/>
      </c>
    </row>
    <row r="5124" spans="5:10">
      <c r="E5124" s="46" t="str">
        <f t="shared" si="244"/>
        <v/>
      </c>
      <c r="F5124" s="81" t="str">
        <f>IF(E5124="기사임",(COUNTIF($B$2:B5124,B5124)-COUNTIFS($B$2:B5123,B5124,$E$2:E5123,"")),"")</f>
        <v/>
      </c>
      <c r="G5124" s="46" t="str">
        <f>IF(F5124=1,COUNTIF($F$1:F5124,1),"")</f>
        <v/>
      </c>
      <c r="H5124" s="46">
        <f t="shared" si="245"/>
        <v>0</v>
      </c>
      <c r="I5124" s="46" t="b">
        <f t="shared" si="243"/>
        <v>0</v>
      </c>
      <c r="J5124" s="46" t="str">
        <f>IF(I5124=FALSE,"",B5124&amp;"@"&amp;COUNTIFS($B$2:B5124,B5124,$I$2:I5124,TRUE))</f>
        <v/>
      </c>
    </row>
    <row r="5125" spans="5:10">
      <c r="E5125" s="46" t="str">
        <f t="shared" si="244"/>
        <v/>
      </c>
      <c r="F5125" s="81" t="str">
        <f>IF(E5125="기사임",(COUNTIF($B$2:B5125,B5125)-COUNTIFS($B$2:B5124,B5125,$E$2:E5124,"")),"")</f>
        <v/>
      </c>
      <c r="G5125" s="46" t="str">
        <f>IF(F5125=1,COUNTIF($F$1:F5125,1),"")</f>
        <v/>
      </c>
      <c r="H5125" s="46">
        <f t="shared" si="245"/>
        <v>0</v>
      </c>
      <c r="I5125" s="46" t="b">
        <f t="shared" si="243"/>
        <v>0</v>
      </c>
      <c r="J5125" s="46" t="str">
        <f>IF(I5125=FALSE,"",B5125&amp;"@"&amp;COUNTIFS($B$2:B5125,B5125,$I$2:I5125,TRUE))</f>
        <v/>
      </c>
    </row>
    <row r="5126" spans="5:10">
      <c r="E5126" s="46" t="str">
        <f t="shared" si="244"/>
        <v/>
      </c>
      <c r="F5126" s="81" t="str">
        <f>IF(E5126="기사임",(COUNTIF($B$2:B5126,B5126)-COUNTIFS($B$2:B5125,B5126,$E$2:E5125,"")),"")</f>
        <v/>
      </c>
      <c r="G5126" s="46" t="str">
        <f>IF(F5126=1,COUNTIF($F$1:F5126,1),"")</f>
        <v/>
      </c>
      <c r="H5126" s="46">
        <f t="shared" si="245"/>
        <v>0</v>
      </c>
      <c r="I5126" s="46" t="b">
        <f t="shared" si="243"/>
        <v>0</v>
      </c>
      <c r="J5126" s="46" t="str">
        <f>IF(I5126=FALSE,"",B5126&amp;"@"&amp;COUNTIFS($B$2:B5126,B5126,$I$2:I5126,TRUE))</f>
        <v/>
      </c>
    </row>
    <row r="5127" spans="5:10">
      <c r="E5127" s="46" t="str">
        <f t="shared" si="244"/>
        <v/>
      </c>
      <c r="F5127" s="81" t="str">
        <f>IF(E5127="기사임",(COUNTIF($B$2:B5127,B5127)-COUNTIFS($B$2:B5126,B5127,$E$2:E5126,"")),"")</f>
        <v/>
      </c>
      <c r="G5127" s="46" t="str">
        <f>IF(F5127=1,COUNTIF($F$1:F5127,1),"")</f>
        <v/>
      </c>
      <c r="H5127" s="46">
        <f t="shared" si="245"/>
        <v>0</v>
      </c>
      <c r="I5127" s="46" t="b">
        <f t="shared" ref="I5127:I5190" si="246">AND(H5127=1,F5127&gt;=1,F5127&lt;&gt;"")</f>
        <v>0</v>
      </c>
      <c r="J5127" s="46" t="str">
        <f>IF(I5127=FALSE,"",B5127&amp;"@"&amp;COUNTIFS($B$2:B5127,B5127,$I$2:I5127,TRUE))</f>
        <v/>
      </c>
    </row>
    <row r="5128" spans="5:10">
      <c r="E5128" s="46" t="str">
        <f t="shared" si="244"/>
        <v/>
      </c>
      <c r="F5128" s="81" t="str">
        <f>IF(E5128="기사임",(COUNTIF($B$2:B5128,B5128)-COUNTIFS($B$2:B5127,B5128,$E$2:E5127,"")),"")</f>
        <v/>
      </c>
      <c r="G5128" s="46" t="str">
        <f>IF(F5128=1,COUNTIF($F$1:F5128,1),"")</f>
        <v/>
      </c>
      <c r="H5128" s="46">
        <f t="shared" si="245"/>
        <v>0</v>
      </c>
      <c r="I5128" s="46" t="b">
        <f t="shared" si="246"/>
        <v>0</v>
      </c>
      <c r="J5128" s="46" t="str">
        <f>IF(I5128=FALSE,"",B5128&amp;"@"&amp;COUNTIFS($B$2:B5128,B5128,$I$2:I5128,TRUE))</f>
        <v/>
      </c>
    </row>
    <row r="5129" spans="5:10">
      <c r="E5129" s="46" t="str">
        <f t="shared" si="244"/>
        <v/>
      </c>
      <c r="F5129" s="81" t="str">
        <f>IF(E5129="기사임",(COUNTIF($B$2:B5129,B5129)-COUNTIFS($B$2:B5128,B5129,$E$2:E5128,"")),"")</f>
        <v/>
      </c>
      <c r="G5129" s="46" t="str">
        <f>IF(F5129=1,COUNTIF($F$1:F5129,1),"")</f>
        <v/>
      </c>
      <c r="H5129" s="46">
        <f t="shared" si="245"/>
        <v>0</v>
      </c>
      <c r="I5129" s="46" t="b">
        <f t="shared" si="246"/>
        <v>0</v>
      </c>
      <c r="J5129" s="46" t="str">
        <f>IF(I5129=FALSE,"",B5129&amp;"@"&amp;COUNTIFS($B$2:B5129,B5129,$I$2:I5129,TRUE))</f>
        <v/>
      </c>
    </row>
    <row r="5130" spans="5:10">
      <c r="E5130" s="46" t="str">
        <f t="shared" si="244"/>
        <v/>
      </c>
      <c r="F5130" s="81" t="str">
        <f>IF(E5130="기사임",(COUNTIF($B$2:B5130,B5130)-COUNTIFS($B$2:B5129,B5130,$E$2:E5129,"")),"")</f>
        <v/>
      </c>
      <c r="G5130" s="46" t="str">
        <f>IF(F5130=1,COUNTIF($F$1:F5130,1),"")</f>
        <v/>
      </c>
      <c r="H5130" s="46">
        <f t="shared" si="245"/>
        <v>0</v>
      </c>
      <c r="I5130" s="46" t="b">
        <f t="shared" si="246"/>
        <v>0</v>
      </c>
      <c r="J5130" s="46" t="str">
        <f>IF(I5130=FALSE,"",B5130&amp;"@"&amp;COUNTIFS($B$2:B5130,B5130,$I$2:I5130,TRUE))</f>
        <v/>
      </c>
    </row>
    <row r="5131" spans="5:10">
      <c r="E5131" s="46" t="str">
        <f t="shared" si="244"/>
        <v/>
      </c>
      <c r="F5131" s="81" t="str">
        <f>IF(E5131="기사임",(COUNTIF($B$2:B5131,B5131)-COUNTIFS($B$2:B5130,B5131,$E$2:E5130,"")),"")</f>
        <v/>
      </c>
      <c r="G5131" s="46" t="str">
        <f>IF(F5131=1,COUNTIF($F$1:F5131,1),"")</f>
        <v/>
      </c>
      <c r="H5131" s="46">
        <f t="shared" si="245"/>
        <v>0</v>
      </c>
      <c r="I5131" s="46" t="b">
        <f t="shared" si="246"/>
        <v>0</v>
      </c>
      <c r="J5131" s="46" t="str">
        <f>IF(I5131=FALSE,"",B5131&amp;"@"&amp;COUNTIFS($B$2:B5131,B5131,$I$2:I5131,TRUE))</f>
        <v/>
      </c>
    </row>
    <row r="5132" spans="5:10">
      <c r="E5132" s="46" t="str">
        <f t="shared" si="244"/>
        <v/>
      </c>
      <c r="F5132" s="81" t="str">
        <f>IF(E5132="기사임",(COUNTIF($B$2:B5132,B5132)-COUNTIFS($B$2:B5131,B5132,$E$2:E5131,"")),"")</f>
        <v/>
      </c>
      <c r="G5132" s="46" t="str">
        <f>IF(F5132=1,COUNTIF($F$1:F5132,1),"")</f>
        <v/>
      </c>
      <c r="H5132" s="46">
        <f t="shared" si="245"/>
        <v>0</v>
      </c>
      <c r="I5132" s="46" t="b">
        <f t="shared" si="246"/>
        <v>0</v>
      </c>
      <c r="J5132" s="46" t="str">
        <f>IF(I5132=FALSE,"",B5132&amp;"@"&amp;COUNTIFS($B$2:B5132,B5132,$I$2:I5132,TRUE))</f>
        <v/>
      </c>
    </row>
    <row r="5133" spans="5:10">
      <c r="E5133" s="46" t="str">
        <f t="shared" si="244"/>
        <v/>
      </c>
      <c r="F5133" s="81" t="str">
        <f>IF(E5133="기사임",(COUNTIF($B$2:B5133,B5133)-COUNTIFS($B$2:B5132,B5133,$E$2:E5132,"")),"")</f>
        <v/>
      </c>
      <c r="G5133" s="46" t="str">
        <f>IF(F5133=1,COUNTIF($F$1:F5133,1),"")</f>
        <v/>
      </c>
      <c r="H5133" s="46">
        <f t="shared" si="245"/>
        <v>0</v>
      </c>
      <c r="I5133" s="46" t="b">
        <f t="shared" si="246"/>
        <v>0</v>
      </c>
      <c r="J5133" s="46" t="str">
        <f>IF(I5133=FALSE,"",B5133&amp;"@"&amp;COUNTIFS($B$2:B5133,B5133,$I$2:I5133,TRUE))</f>
        <v/>
      </c>
    </row>
    <row r="5134" spans="5:10">
      <c r="E5134" s="46" t="str">
        <f t="shared" si="244"/>
        <v/>
      </c>
      <c r="F5134" s="81" t="str">
        <f>IF(E5134="기사임",(COUNTIF($B$2:B5134,B5134)-COUNTIFS($B$2:B5133,B5134,$E$2:E5133,"")),"")</f>
        <v/>
      </c>
      <c r="G5134" s="46" t="str">
        <f>IF(F5134=1,COUNTIF($F$1:F5134,1),"")</f>
        <v/>
      </c>
      <c r="H5134" s="46">
        <f t="shared" si="245"/>
        <v>0</v>
      </c>
      <c r="I5134" s="46" t="b">
        <f t="shared" si="246"/>
        <v>0</v>
      </c>
      <c r="J5134" s="46" t="str">
        <f>IF(I5134=FALSE,"",B5134&amp;"@"&amp;COUNTIFS($B$2:B5134,B5134,$I$2:I5134,TRUE))</f>
        <v/>
      </c>
    </row>
    <row r="5135" spans="5:10">
      <c r="E5135" s="46" t="str">
        <f t="shared" si="244"/>
        <v/>
      </c>
      <c r="F5135" s="81" t="str">
        <f>IF(E5135="기사임",(COUNTIF($B$2:B5135,B5135)-COUNTIFS($B$2:B5134,B5135,$E$2:E5134,"")),"")</f>
        <v/>
      </c>
      <c r="G5135" s="46" t="str">
        <f>IF(F5135=1,COUNTIF($F$1:F5135,1),"")</f>
        <v/>
      </c>
      <c r="H5135" s="46">
        <f t="shared" si="245"/>
        <v>0</v>
      </c>
      <c r="I5135" s="46" t="b">
        <f t="shared" si="246"/>
        <v>0</v>
      </c>
      <c r="J5135" s="46" t="str">
        <f>IF(I5135=FALSE,"",B5135&amp;"@"&amp;COUNTIFS($B$2:B5135,B5135,$I$2:I5135,TRUE))</f>
        <v/>
      </c>
    </row>
    <row r="5136" spans="5:10">
      <c r="E5136" s="46" t="str">
        <f t="shared" si="244"/>
        <v/>
      </c>
      <c r="F5136" s="81" t="str">
        <f>IF(E5136="기사임",(COUNTIF($B$2:B5136,B5136)-COUNTIFS($B$2:B5135,B5136,$E$2:E5135,"")),"")</f>
        <v/>
      </c>
      <c r="G5136" s="46" t="str">
        <f>IF(F5136=1,COUNTIF($F$1:F5136,1),"")</f>
        <v/>
      </c>
      <c r="H5136" s="46">
        <f t="shared" si="245"/>
        <v>0</v>
      </c>
      <c r="I5136" s="46" t="b">
        <f t="shared" si="246"/>
        <v>0</v>
      </c>
      <c r="J5136" s="46" t="str">
        <f>IF(I5136=FALSE,"",B5136&amp;"@"&amp;COUNTIFS($B$2:B5136,B5136,$I$2:I5136,TRUE))</f>
        <v/>
      </c>
    </row>
    <row r="5137" spans="5:10">
      <c r="E5137" s="46" t="str">
        <f t="shared" si="244"/>
        <v/>
      </c>
      <c r="F5137" s="81" t="str">
        <f>IF(E5137="기사임",(COUNTIF($B$2:B5137,B5137)-COUNTIFS($B$2:B5136,B5137,$E$2:E5136,"")),"")</f>
        <v/>
      </c>
      <c r="G5137" s="46" t="str">
        <f>IF(F5137=1,COUNTIF($F$1:F5137,1),"")</f>
        <v/>
      </c>
      <c r="H5137" s="46">
        <f t="shared" si="245"/>
        <v>0</v>
      </c>
      <c r="I5137" s="46" t="b">
        <f t="shared" si="246"/>
        <v>0</v>
      </c>
      <c r="J5137" s="46" t="str">
        <f>IF(I5137=FALSE,"",B5137&amp;"@"&amp;COUNTIFS($B$2:B5137,B5137,$I$2:I5137,TRUE))</f>
        <v/>
      </c>
    </row>
    <row r="5138" spans="5:10">
      <c r="E5138" s="46" t="str">
        <f t="shared" si="244"/>
        <v/>
      </c>
      <c r="F5138" s="81" t="str">
        <f>IF(E5138="기사임",(COUNTIF($B$2:B5138,B5138)-COUNTIFS($B$2:B5137,B5138,$E$2:E5137,"")),"")</f>
        <v/>
      </c>
      <c r="G5138" s="46" t="str">
        <f>IF(F5138=1,COUNTIF($F$1:F5138,1),"")</f>
        <v/>
      </c>
      <c r="H5138" s="46">
        <f t="shared" si="245"/>
        <v>0</v>
      </c>
      <c r="I5138" s="46" t="b">
        <f t="shared" si="246"/>
        <v>0</v>
      </c>
      <c r="J5138" s="46" t="str">
        <f>IF(I5138=FALSE,"",B5138&amp;"@"&amp;COUNTIFS($B$2:B5138,B5138,$I$2:I5138,TRUE))</f>
        <v/>
      </c>
    </row>
    <row r="5139" spans="5:10">
      <c r="E5139" s="46" t="str">
        <f t="shared" si="244"/>
        <v/>
      </c>
      <c r="F5139" s="81" t="str">
        <f>IF(E5139="기사임",(COUNTIF($B$2:B5139,B5139)-COUNTIFS($B$2:B5138,B5139,$E$2:E5138,"")),"")</f>
        <v/>
      </c>
      <c r="G5139" s="46" t="str">
        <f>IF(F5139=1,COUNTIF($F$1:F5139,1),"")</f>
        <v/>
      </c>
      <c r="H5139" s="46">
        <f t="shared" si="245"/>
        <v>0</v>
      </c>
      <c r="I5139" s="46" t="b">
        <f t="shared" si="246"/>
        <v>0</v>
      </c>
      <c r="J5139" s="46" t="str">
        <f>IF(I5139=FALSE,"",B5139&amp;"@"&amp;COUNTIFS($B$2:B5139,B5139,$I$2:I5139,TRUE))</f>
        <v/>
      </c>
    </row>
    <row r="5140" spans="5:10">
      <c r="E5140" s="46" t="str">
        <f t="shared" si="244"/>
        <v/>
      </c>
      <c r="F5140" s="81" t="str">
        <f>IF(E5140="기사임",(COUNTIF($B$2:B5140,B5140)-COUNTIFS($B$2:B5139,B5140,$E$2:E5139,"")),"")</f>
        <v/>
      </c>
      <c r="G5140" s="46" t="str">
        <f>IF(F5140=1,COUNTIF($F$1:F5140,1),"")</f>
        <v/>
      </c>
      <c r="H5140" s="46">
        <f t="shared" si="245"/>
        <v>0</v>
      </c>
      <c r="I5140" s="46" t="b">
        <f t="shared" si="246"/>
        <v>0</v>
      </c>
      <c r="J5140" s="46" t="str">
        <f>IF(I5140=FALSE,"",B5140&amp;"@"&amp;COUNTIFS($B$2:B5140,B5140,$I$2:I5140,TRUE))</f>
        <v/>
      </c>
    </row>
    <row r="5141" spans="5:10">
      <c r="E5141" s="46" t="str">
        <f t="shared" si="244"/>
        <v/>
      </c>
      <c r="F5141" s="81" t="str">
        <f>IF(E5141="기사임",(COUNTIF($B$2:B5141,B5141)-COUNTIFS($B$2:B5140,B5141,$E$2:E5140,"")),"")</f>
        <v/>
      </c>
      <c r="G5141" s="46" t="str">
        <f>IF(F5141=1,COUNTIF($F$1:F5141,1),"")</f>
        <v/>
      </c>
      <c r="H5141" s="46">
        <f t="shared" si="245"/>
        <v>0</v>
      </c>
      <c r="I5141" s="46" t="b">
        <f t="shared" si="246"/>
        <v>0</v>
      </c>
      <c r="J5141" s="46" t="str">
        <f>IF(I5141=FALSE,"",B5141&amp;"@"&amp;COUNTIFS($B$2:B5141,B5141,$I$2:I5141,TRUE))</f>
        <v/>
      </c>
    </row>
    <row r="5142" spans="5:10">
      <c r="E5142" s="46" t="str">
        <f t="shared" si="244"/>
        <v/>
      </c>
      <c r="F5142" s="81" t="str">
        <f>IF(E5142="기사임",(COUNTIF($B$2:B5142,B5142)-COUNTIFS($B$2:B5141,B5142,$E$2:E5141,"")),"")</f>
        <v/>
      </c>
      <c r="G5142" s="46" t="str">
        <f>IF(F5142=1,COUNTIF($F$1:F5142,1),"")</f>
        <v/>
      </c>
      <c r="H5142" s="46">
        <f t="shared" si="245"/>
        <v>0</v>
      </c>
      <c r="I5142" s="46" t="b">
        <f t="shared" si="246"/>
        <v>0</v>
      </c>
      <c r="J5142" s="46" t="str">
        <f>IF(I5142=FALSE,"",B5142&amp;"@"&amp;COUNTIFS($B$2:B5142,B5142,$I$2:I5142,TRUE))</f>
        <v/>
      </c>
    </row>
    <row r="5143" spans="5:10">
      <c r="E5143" s="46" t="str">
        <f t="shared" si="244"/>
        <v/>
      </c>
      <c r="F5143" s="81" t="str">
        <f>IF(E5143="기사임",(COUNTIF($B$2:B5143,B5143)-COUNTIFS($B$2:B5142,B5143,$E$2:E5142,"")),"")</f>
        <v/>
      </c>
      <c r="G5143" s="46" t="str">
        <f>IF(F5143=1,COUNTIF($F$1:F5143,1),"")</f>
        <v/>
      </c>
      <c r="H5143" s="46">
        <f t="shared" si="245"/>
        <v>0</v>
      </c>
      <c r="I5143" s="46" t="b">
        <f t="shared" si="246"/>
        <v>0</v>
      </c>
      <c r="J5143" s="46" t="str">
        <f>IF(I5143=FALSE,"",B5143&amp;"@"&amp;COUNTIFS($B$2:B5143,B5143,$I$2:I5143,TRUE))</f>
        <v/>
      </c>
    </row>
    <row r="5144" spans="5:10">
      <c r="E5144" s="46" t="str">
        <f t="shared" si="244"/>
        <v/>
      </c>
      <c r="F5144" s="81" t="str">
        <f>IF(E5144="기사임",(COUNTIF($B$2:B5144,B5144)-COUNTIFS($B$2:B5143,B5144,$E$2:E5143,"")),"")</f>
        <v/>
      </c>
      <c r="G5144" s="46" t="str">
        <f>IF(F5144=1,COUNTIF($F$1:F5144,1),"")</f>
        <v/>
      </c>
      <c r="H5144" s="46">
        <f t="shared" si="245"/>
        <v>0</v>
      </c>
      <c r="I5144" s="46" t="b">
        <f t="shared" si="246"/>
        <v>0</v>
      </c>
      <c r="J5144" s="46" t="str">
        <f>IF(I5144=FALSE,"",B5144&amp;"@"&amp;COUNTIFS($B$2:B5144,B5144,$I$2:I5144,TRUE))</f>
        <v/>
      </c>
    </row>
    <row r="5145" spans="5:10">
      <c r="E5145" s="46" t="str">
        <f t="shared" si="244"/>
        <v/>
      </c>
      <c r="F5145" s="81" t="str">
        <f>IF(E5145="기사임",(COUNTIF($B$2:B5145,B5145)-COUNTIFS($B$2:B5144,B5145,$E$2:E5144,"")),"")</f>
        <v/>
      </c>
      <c r="G5145" s="46" t="str">
        <f>IF(F5145=1,COUNTIF($F$1:F5145,1),"")</f>
        <v/>
      </c>
      <c r="H5145" s="46">
        <f t="shared" si="245"/>
        <v>0</v>
      </c>
      <c r="I5145" s="46" t="b">
        <f t="shared" si="246"/>
        <v>0</v>
      </c>
      <c r="J5145" s="46" t="str">
        <f>IF(I5145=FALSE,"",B5145&amp;"@"&amp;COUNTIFS($B$2:B5145,B5145,$I$2:I5145,TRUE))</f>
        <v/>
      </c>
    </row>
    <row r="5146" spans="5:10">
      <c r="E5146" s="46" t="str">
        <f t="shared" si="244"/>
        <v/>
      </c>
      <c r="F5146" s="81" t="str">
        <f>IF(E5146="기사임",(COUNTIF($B$2:B5146,B5146)-COUNTIFS($B$2:B5145,B5146,$E$2:E5145,"")),"")</f>
        <v/>
      </c>
      <c r="G5146" s="46" t="str">
        <f>IF(F5146=1,COUNTIF($F$1:F5146,1),"")</f>
        <v/>
      </c>
      <c r="H5146" s="46">
        <f t="shared" si="245"/>
        <v>0</v>
      </c>
      <c r="I5146" s="46" t="b">
        <f t="shared" si="246"/>
        <v>0</v>
      </c>
      <c r="J5146" s="46" t="str">
        <f>IF(I5146=FALSE,"",B5146&amp;"@"&amp;COUNTIFS($B$2:B5146,B5146,$I$2:I5146,TRUE))</f>
        <v/>
      </c>
    </row>
    <row r="5147" spans="5:10">
      <c r="E5147" s="46" t="str">
        <f t="shared" si="244"/>
        <v/>
      </c>
      <c r="F5147" s="81" t="str">
        <f>IF(E5147="기사임",(COUNTIF($B$2:B5147,B5147)-COUNTIFS($B$2:B5146,B5147,$E$2:E5146,"")),"")</f>
        <v/>
      </c>
      <c r="G5147" s="46" t="str">
        <f>IF(F5147=1,COUNTIF($F$1:F5147,1),"")</f>
        <v/>
      </c>
      <c r="H5147" s="46">
        <f t="shared" si="245"/>
        <v>0</v>
      </c>
      <c r="I5147" s="46" t="b">
        <f t="shared" si="246"/>
        <v>0</v>
      </c>
      <c r="J5147" s="46" t="str">
        <f>IF(I5147=FALSE,"",B5147&amp;"@"&amp;COUNTIFS($B$2:B5147,B5147,$I$2:I5147,TRUE))</f>
        <v/>
      </c>
    </row>
    <row r="5148" spans="5:10">
      <c r="E5148" s="46" t="str">
        <f t="shared" si="244"/>
        <v/>
      </c>
      <c r="F5148" s="81" t="str">
        <f>IF(E5148="기사임",(COUNTIF($B$2:B5148,B5148)-COUNTIFS($B$2:B5147,B5148,$E$2:E5147,"")),"")</f>
        <v/>
      </c>
      <c r="G5148" s="46" t="str">
        <f>IF(F5148=1,COUNTIF($F$1:F5148,1),"")</f>
        <v/>
      </c>
      <c r="H5148" s="46">
        <f t="shared" si="245"/>
        <v>0</v>
      </c>
      <c r="I5148" s="46" t="b">
        <f t="shared" si="246"/>
        <v>0</v>
      </c>
      <c r="J5148" s="46" t="str">
        <f>IF(I5148=FALSE,"",B5148&amp;"@"&amp;COUNTIFS($B$2:B5148,B5148,$I$2:I5148,TRUE))</f>
        <v/>
      </c>
    </row>
    <row r="5149" spans="5:10">
      <c r="E5149" s="46" t="str">
        <f t="shared" si="244"/>
        <v/>
      </c>
      <c r="F5149" s="81" t="str">
        <f>IF(E5149="기사임",(COUNTIF($B$2:B5149,B5149)-COUNTIFS($B$2:B5148,B5149,$E$2:E5148,"")),"")</f>
        <v/>
      </c>
      <c r="G5149" s="46" t="str">
        <f>IF(F5149=1,COUNTIF($F$1:F5149,1),"")</f>
        <v/>
      </c>
      <c r="H5149" s="46">
        <f t="shared" si="245"/>
        <v>0</v>
      </c>
      <c r="I5149" s="46" t="b">
        <f t="shared" si="246"/>
        <v>0</v>
      </c>
      <c r="J5149" s="46" t="str">
        <f>IF(I5149=FALSE,"",B5149&amp;"@"&amp;COUNTIFS($B$2:B5149,B5149,$I$2:I5149,TRUE))</f>
        <v/>
      </c>
    </row>
    <row r="5150" spans="5:10">
      <c r="E5150" s="46" t="str">
        <f t="shared" si="244"/>
        <v/>
      </c>
      <c r="F5150" s="81" t="str">
        <f>IF(E5150="기사임",(COUNTIF($B$2:B5150,B5150)-COUNTIFS($B$2:B5149,B5150,$E$2:E5149,"")),"")</f>
        <v/>
      </c>
      <c r="G5150" s="46" t="str">
        <f>IF(F5150=1,COUNTIF($F$1:F5150,1),"")</f>
        <v/>
      </c>
      <c r="H5150" s="46">
        <f t="shared" si="245"/>
        <v>0</v>
      </c>
      <c r="I5150" s="46" t="b">
        <f t="shared" si="246"/>
        <v>0</v>
      </c>
      <c r="J5150" s="46" t="str">
        <f>IF(I5150=FALSE,"",B5150&amp;"@"&amp;COUNTIFS($B$2:B5150,B5150,$I$2:I5150,TRUE))</f>
        <v/>
      </c>
    </row>
    <row r="5151" spans="5:10">
      <c r="E5151" s="46" t="str">
        <f t="shared" si="244"/>
        <v/>
      </c>
      <c r="F5151" s="81" t="str">
        <f>IF(E5151="기사임",(COUNTIF($B$2:B5151,B5151)-COUNTIFS($B$2:B5150,B5151,$E$2:E5150,"")),"")</f>
        <v/>
      </c>
      <c r="G5151" s="46" t="str">
        <f>IF(F5151=1,COUNTIF($F$1:F5151,1),"")</f>
        <v/>
      </c>
      <c r="H5151" s="46">
        <f t="shared" si="245"/>
        <v>0</v>
      </c>
      <c r="I5151" s="46" t="b">
        <f t="shared" si="246"/>
        <v>0</v>
      </c>
      <c r="J5151" s="46" t="str">
        <f>IF(I5151=FALSE,"",B5151&amp;"@"&amp;COUNTIFS($B$2:B5151,B5151,$I$2:I5151,TRUE))</f>
        <v/>
      </c>
    </row>
    <row r="5152" spans="5:10">
      <c r="E5152" s="46" t="str">
        <f t="shared" si="244"/>
        <v/>
      </c>
      <c r="F5152" s="81" t="str">
        <f>IF(E5152="기사임",(COUNTIF($B$2:B5152,B5152)-COUNTIFS($B$2:B5151,B5152,$E$2:E5151,"")),"")</f>
        <v/>
      </c>
      <c r="G5152" s="46" t="str">
        <f>IF(F5152=1,COUNTIF($F$1:F5152,1),"")</f>
        <v/>
      </c>
      <c r="H5152" s="46">
        <f t="shared" si="245"/>
        <v>0</v>
      </c>
      <c r="I5152" s="46" t="b">
        <f t="shared" si="246"/>
        <v>0</v>
      </c>
      <c r="J5152" s="46" t="str">
        <f>IF(I5152=FALSE,"",B5152&amp;"@"&amp;COUNTIFS($B$2:B5152,B5152,$I$2:I5152,TRUE))</f>
        <v/>
      </c>
    </row>
    <row r="5153" spans="5:10">
      <c r="E5153" s="46" t="str">
        <f t="shared" si="244"/>
        <v/>
      </c>
      <c r="F5153" s="81" t="str">
        <f>IF(E5153="기사임",(COUNTIF($B$2:B5153,B5153)-COUNTIFS($B$2:B5152,B5153,$E$2:E5152,"")),"")</f>
        <v/>
      </c>
      <c r="G5153" s="46" t="str">
        <f>IF(F5153=1,COUNTIF($F$1:F5153,1),"")</f>
        <v/>
      </c>
      <c r="H5153" s="46">
        <f t="shared" si="245"/>
        <v>0</v>
      </c>
      <c r="I5153" s="46" t="b">
        <f t="shared" si="246"/>
        <v>0</v>
      </c>
      <c r="J5153" s="46" t="str">
        <f>IF(I5153=FALSE,"",B5153&amp;"@"&amp;COUNTIFS($B$2:B5153,B5153,$I$2:I5153,TRUE))</f>
        <v/>
      </c>
    </row>
    <row r="5154" spans="5:10">
      <c r="E5154" s="46" t="str">
        <f t="shared" si="244"/>
        <v/>
      </c>
      <c r="F5154" s="81" t="str">
        <f>IF(E5154="기사임",(COUNTIF($B$2:B5154,B5154)-COUNTIFS($B$2:B5153,B5154,$E$2:E5153,"")),"")</f>
        <v/>
      </c>
      <c r="G5154" s="46" t="str">
        <f>IF(F5154=1,COUNTIF($F$1:F5154,1),"")</f>
        <v/>
      </c>
      <c r="H5154" s="46">
        <f t="shared" si="245"/>
        <v>0</v>
      </c>
      <c r="I5154" s="46" t="b">
        <f t="shared" si="246"/>
        <v>0</v>
      </c>
      <c r="J5154" s="46" t="str">
        <f>IF(I5154=FALSE,"",B5154&amp;"@"&amp;COUNTIFS($B$2:B5154,B5154,$I$2:I5154,TRUE))</f>
        <v/>
      </c>
    </row>
    <row r="5155" spans="5:10">
      <c r="E5155" s="46" t="str">
        <f t="shared" si="244"/>
        <v/>
      </c>
      <c r="F5155" s="81" t="str">
        <f>IF(E5155="기사임",(COUNTIF($B$2:B5155,B5155)-COUNTIFS($B$2:B5154,B5155,$E$2:E5154,"")),"")</f>
        <v/>
      </c>
      <c r="G5155" s="46" t="str">
        <f>IF(F5155=1,COUNTIF($F$1:F5155,1),"")</f>
        <v/>
      </c>
      <c r="H5155" s="46">
        <f t="shared" si="245"/>
        <v>0</v>
      </c>
      <c r="I5155" s="46" t="b">
        <f t="shared" si="246"/>
        <v>0</v>
      </c>
      <c r="J5155" s="46" t="str">
        <f>IF(I5155=FALSE,"",B5155&amp;"@"&amp;COUNTIFS($B$2:B5155,B5155,$I$2:I5155,TRUE))</f>
        <v/>
      </c>
    </row>
    <row r="5156" spans="5:10">
      <c r="E5156" s="46" t="str">
        <f t="shared" si="244"/>
        <v/>
      </c>
      <c r="F5156" s="81" t="str">
        <f>IF(E5156="기사임",(COUNTIF($B$2:B5156,B5156)-COUNTIFS($B$2:B5155,B5156,$E$2:E5155,"")),"")</f>
        <v/>
      </c>
      <c r="G5156" s="46" t="str">
        <f>IF(F5156=1,COUNTIF($F$1:F5156,1),"")</f>
        <v/>
      </c>
      <c r="H5156" s="46">
        <f t="shared" si="245"/>
        <v>0</v>
      </c>
      <c r="I5156" s="46" t="b">
        <f t="shared" si="246"/>
        <v>0</v>
      </c>
      <c r="J5156" s="46" t="str">
        <f>IF(I5156=FALSE,"",B5156&amp;"@"&amp;COUNTIFS($B$2:B5156,B5156,$I$2:I5156,TRUE))</f>
        <v/>
      </c>
    </row>
    <row r="5157" spans="5:10">
      <c r="E5157" s="46" t="str">
        <f t="shared" si="244"/>
        <v/>
      </c>
      <c r="F5157" s="81" t="str">
        <f>IF(E5157="기사임",(COUNTIF($B$2:B5157,B5157)-COUNTIFS($B$2:B5156,B5157,$E$2:E5156,"")),"")</f>
        <v/>
      </c>
      <c r="G5157" s="46" t="str">
        <f>IF(F5157=1,COUNTIF($F$1:F5157,1),"")</f>
        <v/>
      </c>
      <c r="H5157" s="46">
        <f t="shared" si="245"/>
        <v>0</v>
      </c>
      <c r="I5157" s="46" t="b">
        <f t="shared" si="246"/>
        <v>0</v>
      </c>
      <c r="J5157" s="46" t="str">
        <f>IF(I5157=FALSE,"",B5157&amp;"@"&amp;COUNTIFS($B$2:B5157,B5157,$I$2:I5157,TRUE))</f>
        <v/>
      </c>
    </row>
    <row r="5158" spans="5:10">
      <c r="E5158" s="46" t="str">
        <f t="shared" si="244"/>
        <v/>
      </c>
      <c r="F5158" s="81" t="str">
        <f>IF(E5158="기사임",(COUNTIF($B$2:B5158,B5158)-COUNTIFS($B$2:B5157,B5158,$E$2:E5157,"")),"")</f>
        <v/>
      </c>
      <c r="G5158" s="46" t="str">
        <f>IF(F5158=1,COUNTIF($F$1:F5158,1),"")</f>
        <v/>
      </c>
      <c r="H5158" s="46">
        <f t="shared" si="245"/>
        <v>0</v>
      </c>
      <c r="I5158" s="46" t="b">
        <f t="shared" si="246"/>
        <v>0</v>
      </c>
      <c r="J5158" s="46" t="str">
        <f>IF(I5158=FALSE,"",B5158&amp;"@"&amp;COUNTIFS($B$2:B5158,B5158,$I$2:I5158,TRUE))</f>
        <v/>
      </c>
    </row>
    <row r="5159" spans="5:10">
      <c r="E5159" s="46" t="str">
        <f t="shared" si="244"/>
        <v/>
      </c>
      <c r="F5159" s="81" t="str">
        <f>IF(E5159="기사임",(COUNTIF($B$2:B5159,B5159)-COUNTIFS($B$2:B5158,B5159,$E$2:E5158,"")),"")</f>
        <v/>
      </c>
      <c r="G5159" s="46" t="str">
        <f>IF(F5159=1,COUNTIF($F$1:F5159,1),"")</f>
        <v/>
      </c>
      <c r="H5159" s="46">
        <f t="shared" si="245"/>
        <v>0</v>
      </c>
      <c r="I5159" s="46" t="b">
        <f t="shared" si="246"/>
        <v>0</v>
      </c>
      <c r="J5159" s="46" t="str">
        <f>IF(I5159=FALSE,"",B5159&amp;"@"&amp;COUNTIFS($B$2:B5159,B5159,$I$2:I5159,TRUE))</f>
        <v/>
      </c>
    </row>
    <row r="5160" spans="5:10">
      <c r="E5160" s="46" t="str">
        <f t="shared" si="244"/>
        <v/>
      </c>
      <c r="F5160" s="81" t="str">
        <f>IF(E5160="기사임",(COUNTIF($B$2:B5160,B5160)-COUNTIFS($B$2:B5159,B5160,$E$2:E5159,"")),"")</f>
        <v/>
      </c>
      <c r="G5160" s="46" t="str">
        <f>IF(F5160=1,COUNTIF($F$1:F5160,1),"")</f>
        <v/>
      </c>
      <c r="H5160" s="46">
        <f t="shared" si="245"/>
        <v>0</v>
      </c>
      <c r="I5160" s="46" t="b">
        <f t="shared" si="246"/>
        <v>0</v>
      </c>
      <c r="J5160" s="46" t="str">
        <f>IF(I5160=FALSE,"",B5160&amp;"@"&amp;COUNTIFS($B$2:B5160,B5160,$I$2:I5160,TRUE))</f>
        <v/>
      </c>
    </row>
    <row r="5161" spans="5:10">
      <c r="E5161" s="46" t="str">
        <f t="shared" si="244"/>
        <v/>
      </c>
      <c r="F5161" s="81" t="str">
        <f>IF(E5161="기사임",(COUNTIF($B$2:B5161,B5161)-COUNTIFS($B$2:B5160,B5161,$E$2:E5160,"")),"")</f>
        <v/>
      </c>
      <c r="G5161" s="46" t="str">
        <f>IF(F5161=1,COUNTIF($F$1:F5161,1),"")</f>
        <v/>
      </c>
      <c r="H5161" s="46">
        <f t="shared" si="245"/>
        <v>0</v>
      </c>
      <c r="I5161" s="46" t="b">
        <f t="shared" si="246"/>
        <v>0</v>
      </c>
      <c r="J5161" s="46" t="str">
        <f>IF(I5161=FALSE,"",B5161&amp;"@"&amp;COUNTIFS($B$2:B5161,B5161,$I$2:I5161,TRUE))</f>
        <v/>
      </c>
    </row>
    <row r="5162" spans="5:10">
      <c r="E5162" s="46" t="str">
        <f t="shared" si="244"/>
        <v/>
      </c>
      <c r="F5162" s="81" t="str">
        <f>IF(E5162="기사임",(COUNTIF($B$2:B5162,B5162)-COUNTIFS($B$2:B5161,B5162,$E$2:E5161,"")),"")</f>
        <v/>
      </c>
      <c r="G5162" s="46" t="str">
        <f>IF(F5162=1,COUNTIF($F$1:F5162,1),"")</f>
        <v/>
      </c>
      <c r="H5162" s="46">
        <f t="shared" si="245"/>
        <v>0</v>
      </c>
      <c r="I5162" s="46" t="b">
        <f t="shared" si="246"/>
        <v>0</v>
      </c>
      <c r="J5162" s="46" t="str">
        <f>IF(I5162=FALSE,"",B5162&amp;"@"&amp;COUNTIFS($B$2:B5162,B5162,$I$2:I5162,TRUE))</f>
        <v/>
      </c>
    </row>
    <row r="5163" spans="5:10">
      <c r="E5163" s="46" t="str">
        <f t="shared" si="244"/>
        <v/>
      </c>
      <c r="F5163" s="81" t="str">
        <f>IF(E5163="기사임",(COUNTIF($B$2:B5163,B5163)-COUNTIFS($B$2:B5162,B5163,$E$2:E5162,"")),"")</f>
        <v/>
      </c>
      <c r="G5163" s="46" t="str">
        <f>IF(F5163=1,COUNTIF($F$1:F5163,1),"")</f>
        <v/>
      </c>
      <c r="H5163" s="46">
        <f t="shared" si="245"/>
        <v>0</v>
      </c>
      <c r="I5163" s="46" t="b">
        <f t="shared" si="246"/>
        <v>0</v>
      </c>
      <c r="J5163" s="46" t="str">
        <f>IF(I5163=FALSE,"",B5163&amp;"@"&amp;COUNTIFS($B$2:B5163,B5163,$I$2:I5163,TRUE))</f>
        <v/>
      </c>
    </row>
    <row r="5164" spans="5:10">
      <c r="E5164" s="46" t="str">
        <f t="shared" si="244"/>
        <v/>
      </c>
      <c r="F5164" s="81" t="str">
        <f>IF(E5164="기사임",(COUNTIF($B$2:B5164,B5164)-COUNTIFS($B$2:B5163,B5164,$E$2:E5163,"")),"")</f>
        <v/>
      </c>
      <c r="G5164" s="46" t="str">
        <f>IF(F5164=1,COUNTIF($F$1:F5164,1),"")</f>
        <v/>
      </c>
      <c r="H5164" s="46">
        <f t="shared" si="245"/>
        <v>0</v>
      </c>
      <c r="I5164" s="46" t="b">
        <f t="shared" si="246"/>
        <v>0</v>
      </c>
      <c r="J5164" s="46" t="str">
        <f>IF(I5164=FALSE,"",B5164&amp;"@"&amp;COUNTIFS($B$2:B5164,B5164,$I$2:I5164,TRUE))</f>
        <v/>
      </c>
    </row>
    <row r="5165" spans="5:10">
      <c r="E5165" s="46" t="str">
        <f t="shared" si="244"/>
        <v/>
      </c>
      <c r="F5165" s="81" t="str">
        <f>IF(E5165="기사임",(COUNTIF($B$2:B5165,B5165)-COUNTIFS($B$2:B5164,B5165,$E$2:E5164,"")),"")</f>
        <v/>
      </c>
      <c r="G5165" s="46" t="str">
        <f>IF(F5165=1,COUNTIF($F$1:F5165,1),"")</f>
        <v/>
      </c>
      <c r="H5165" s="46">
        <f t="shared" si="245"/>
        <v>0</v>
      </c>
      <c r="I5165" s="46" t="b">
        <f t="shared" si="246"/>
        <v>0</v>
      </c>
      <c r="J5165" s="46" t="str">
        <f>IF(I5165=FALSE,"",B5165&amp;"@"&amp;COUNTIFS($B$2:B5165,B5165,$I$2:I5165,TRUE))</f>
        <v/>
      </c>
    </row>
    <row r="5166" spans="5:10">
      <c r="E5166" s="46" t="str">
        <f t="shared" si="244"/>
        <v/>
      </c>
      <c r="F5166" s="81" t="str">
        <f>IF(E5166="기사임",(COUNTIF($B$2:B5166,B5166)-COUNTIFS($B$2:B5165,B5166,$E$2:E5165,"")),"")</f>
        <v/>
      </c>
      <c r="G5166" s="46" t="str">
        <f>IF(F5166=1,COUNTIF($F$1:F5166,1),"")</f>
        <v/>
      </c>
      <c r="H5166" s="46">
        <f t="shared" si="245"/>
        <v>0</v>
      </c>
      <c r="I5166" s="46" t="b">
        <f t="shared" si="246"/>
        <v>0</v>
      </c>
      <c r="J5166" s="46" t="str">
        <f>IF(I5166=FALSE,"",B5166&amp;"@"&amp;COUNTIFS($B$2:B5166,B5166,$I$2:I5166,TRUE))</f>
        <v/>
      </c>
    </row>
    <row r="5167" spans="5:10">
      <c r="E5167" s="46" t="str">
        <f t="shared" si="244"/>
        <v/>
      </c>
      <c r="F5167" s="81" t="str">
        <f>IF(E5167="기사임",(COUNTIF($B$2:B5167,B5167)-COUNTIFS($B$2:B5166,B5167,$E$2:E5166,"")),"")</f>
        <v/>
      </c>
      <c r="G5167" s="46" t="str">
        <f>IF(F5167=1,COUNTIF($F$1:F5167,1),"")</f>
        <v/>
      </c>
      <c r="H5167" s="46">
        <f t="shared" si="245"/>
        <v>0</v>
      </c>
      <c r="I5167" s="46" t="b">
        <f t="shared" si="246"/>
        <v>0</v>
      </c>
      <c r="J5167" s="46" t="str">
        <f>IF(I5167=FALSE,"",B5167&amp;"@"&amp;COUNTIFS($B$2:B5167,B5167,$I$2:I5167,TRUE))</f>
        <v/>
      </c>
    </row>
    <row r="5168" spans="5:10">
      <c r="E5168" s="46" t="str">
        <f t="shared" si="244"/>
        <v/>
      </c>
      <c r="F5168" s="81" t="str">
        <f>IF(E5168="기사임",(COUNTIF($B$2:B5168,B5168)-COUNTIFS($B$2:B5167,B5168,$E$2:E5167,"")),"")</f>
        <v/>
      </c>
      <c r="G5168" s="46" t="str">
        <f>IF(F5168=1,COUNTIF($F$1:F5168,1),"")</f>
        <v/>
      </c>
      <c r="H5168" s="46">
        <f t="shared" si="245"/>
        <v>0</v>
      </c>
      <c r="I5168" s="46" t="b">
        <f t="shared" si="246"/>
        <v>0</v>
      </c>
      <c r="J5168" s="46" t="str">
        <f>IF(I5168=FALSE,"",B5168&amp;"@"&amp;COUNTIFS($B$2:B5168,B5168,$I$2:I5168,TRUE))</f>
        <v/>
      </c>
    </row>
    <row r="5169" spans="5:10">
      <c r="E5169" s="46" t="str">
        <f t="shared" si="244"/>
        <v/>
      </c>
      <c r="F5169" s="81" t="str">
        <f>IF(E5169="기사임",(COUNTIF($B$2:B5169,B5169)-COUNTIFS($B$2:B5168,B5169,$E$2:E5168,"")),"")</f>
        <v/>
      </c>
      <c r="G5169" s="46" t="str">
        <f>IF(F5169=1,COUNTIF($F$1:F5169,1),"")</f>
        <v/>
      </c>
      <c r="H5169" s="46">
        <f t="shared" si="245"/>
        <v>0</v>
      </c>
      <c r="I5169" s="46" t="b">
        <f t="shared" si="246"/>
        <v>0</v>
      </c>
      <c r="J5169" s="46" t="str">
        <f>IF(I5169=FALSE,"",B5169&amp;"@"&amp;COUNTIFS($B$2:B5169,B5169,$I$2:I5169,TRUE))</f>
        <v/>
      </c>
    </row>
    <row r="5170" spans="5:10">
      <c r="E5170" s="46" t="str">
        <f t="shared" si="244"/>
        <v/>
      </c>
      <c r="F5170" s="81" t="str">
        <f>IF(E5170="기사임",(COUNTIF($B$2:B5170,B5170)-COUNTIFS($B$2:B5169,B5170,$E$2:E5169,"")),"")</f>
        <v/>
      </c>
      <c r="G5170" s="46" t="str">
        <f>IF(F5170=1,COUNTIF($F$1:F5170,1),"")</f>
        <v/>
      </c>
      <c r="H5170" s="46">
        <f t="shared" si="245"/>
        <v>0</v>
      </c>
      <c r="I5170" s="46" t="b">
        <f t="shared" si="246"/>
        <v>0</v>
      </c>
      <c r="J5170" s="46" t="str">
        <f>IF(I5170=FALSE,"",B5170&amp;"@"&amp;COUNTIFS($B$2:B5170,B5170,$I$2:I5170,TRUE))</f>
        <v/>
      </c>
    </row>
    <row r="5171" spans="5:10">
      <c r="E5171" s="46" t="str">
        <f t="shared" si="244"/>
        <v/>
      </c>
      <c r="F5171" s="81" t="str">
        <f>IF(E5171="기사임",(COUNTIF($B$2:B5171,B5171)-COUNTIFS($B$2:B5170,B5171,$E$2:E5170,"")),"")</f>
        <v/>
      </c>
      <c r="G5171" s="46" t="str">
        <f>IF(F5171=1,COUNTIF($F$1:F5171,1),"")</f>
        <v/>
      </c>
      <c r="H5171" s="46">
        <f t="shared" si="245"/>
        <v>0</v>
      </c>
      <c r="I5171" s="46" t="b">
        <f t="shared" si="246"/>
        <v>0</v>
      </c>
      <c r="J5171" s="46" t="str">
        <f>IF(I5171=FALSE,"",B5171&amp;"@"&amp;COUNTIFS($B$2:B5171,B5171,$I$2:I5171,TRUE))</f>
        <v/>
      </c>
    </row>
    <row r="5172" spans="5:10">
      <c r="E5172" s="46" t="str">
        <f t="shared" si="244"/>
        <v/>
      </c>
      <c r="F5172" s="81" t="str">
        <f>IF(E5172="기사임",(COUNTIF($B$2:B5172,B5172)-COUNTIFS($B$2:B5171,B5172,$E$2:E5171,"")),"")</f>
        <v/>
      </c>
      <c r="G5172" s="46" t="str">
        <f>IF(F5172=1,COUNTIF($F$1:F5172,1),"")</f>
        <v/>
      </c>
      <c r="H5172" s="46">
        <f t="shared" si="245"/>
        <v>0</v>
      </c>
      <c r="I5172" s="46" t="b">
        <f t="shared" si="246"/>
        <v>0</v>
      </c>
      <c r="J5172" s="46" t="str">
        <f>IF(I5172=FALSE,"",B5172&amp;"@"&amp;COUNTIFS($B$2:B5172,B5172,$I$2:I5172,TRUE))</f>
        <v/>
      </c>
    </row>
    <row r="5173" spans="5:10">
      <c r="E5173" s="46" t="str">
        <f t="shared" si="244"/>
        <v/>
      </c>
      <c r="F5173" s="81" t="str">
        <f>IF(E5173="기사임",(COUNTIF($B$2:B5173,B5173)-COUNTIFS($B$2:B5172,B5173,$E$2:E5172,"")),"")</f>
        <v/>
      </c>
      <c r="G5173" s="46" t="str">
        <f>IF(F5173=1,COUNTIF($F$1:F5173,1),"")</f>
        <v/>
      </c>
      <c r="H5173" s="46">
        <f t="shared" si="245"/>
        <v>0</v>
      </c>
      <c r="I5173" s="46" t="b">
        <f t="shared" si="246"/>
        <v>0</v>
      </c>
      <c r="J5173" s="46" t="str">
        <f>IF(I5173=FALSE,"",B5173&amp;"@"&amp;COUNTIFS($B$2:B5173,B5173,$I$2:I5173,TRUE))</f>
        <v/>
      </c>
    </row>
    <row r="5174" spans="5:10">
      <c r="E5174" s="46" t="str">
        <f t="shared" si="244"/>
        <v/>
      </c>
      <c r="F5174" s="81" t="str">
        <f>IF(E5174="기사임",(COUNTIF($B$2:B5174,B5174)-COUNTIFS($B$2:B5173,B5174,$E$2:E5173,"")),"")</f>
        <v/>
      </c>
      <c r="G5174" s="46" t="str">
        <f>IF(F5174=1,COUNTIF($F$1:F5174,1),"")</f>
        <v/>
      </c>
      <c r="H5174" s="46">
        <f t="shared" si="245"/>
        <v>0</v>
      </c>
      <c r="I5174" s="46" t="b">
        <f t="shared" si="246"/>
        <v>0</v>
      </c>
      <c r="J5174" s="46" t="str">
        <f>IF(I5174=FALSE,"",B5174&amp;"@"&amp;COUNTIFS($B$2:B5174,B5174,$I$2:I5174,TRUE))</f>
        <v/>
      </c>
    </row>
    <row r="5175" spans="5:10">
      <c r="E5175" s="46" t="str">
        <f t="shared" si="244"/>
        <v/>
      </c>
      <c r="F5175" s="81" t="str">
        <f>IF(E5175="기사임",(COUNTIF($B$2:B5175,B5175)-COUNTIFS($B$2:B5174,B5175,$E$2:E5174,"")),"")</f>
        <v/>
      </c>
      <c r="G5175" s="46" t="str">
        <f>IF(F5175=1,COUNTIF($F$1:F5175,1),"")</f>
        <v/>
      </c>
      <c r="H5175" s="46">
        <f t="shared" si="245"/>
        <v>0</v>
      </c>
      <c r="I5175" s="46" t="b">
        <f t="shared" si="246"/>
        <v>0</v>
      </c>
      <c r="J5175" s="46" t="str">
        <f>IF(I5175=FALSE,"",B5175&amp;"@"&amp;COUNTIFS($B$2:B5175,B5175,$I$2:I5175,TRUE))</f>
        <v/>
      </c>
    </row>
    <row r="5176" spans="5:10">
      <c r="E5176" s="46" t="str">
        <f t="shared" si="244"/>
        <v/>
      </c>
      <c r="F5176" s="81" t="str">
        <f>IF(E5176="기사임",(COUNTIF($B$2:B5176,B5176)-COUNTIFS($B$2:B5175,B5176,$E$2:E5175,"")),"")</f>
        <v/>
      </c>
      <c r="G5176" s="46" t="str">
        <f>IF(F5176=1,COUNTIF($F$1:F5176,1),"")</f>
        <v/>
      </c>
      <c r="H5176" s="46">
        <f t="shared" si="245"/>
        <v>0</v>
      </c>
      <c r="I5176" s="46" t="b">
        <f t="shared" si="246"/>
        <v>0</v>
      </c>
      <c r="J5176" s="46" t="str">
        <f>IF(I5176=FALSE,"",B5176&amp;"@"&amp;COUNTIFS($B$2:B5176,B5176,$I$2:I5176,TRUE))</f>
        <v/>
      </c>
    </row>
    <row r="5177" spans="5:10">
      <c r="E5177" s="46" t="str">
        <f t="shared" si="244"/>
        <v/>
      </c>
      <c r="F5177" s="81" t="str">
        <f>IF(E5177="기사임",(COUNTIF($B$2:B5177,B5177)-COUNTIFS($B$2:B5176,B5177,$E$2:E5176,"")),"")</f>
        <v/>
      </c>
      <c r="G5177" s="46" t="str">
        <f>IF(F5177=1,COUNTIF($F$1:F5177,1),"")</f>
        <v/>
      </c>
      <c r="H5177" s="46">
        <f t="shared" si="245"/>
        <v>0</v>
      </c>
      <c r="I5177" s="46" t="b">
        <f t="shared" si="246"/>
        <v>0</v>
      </c>
      <c r="J5177" s="46" t="str">
        <f>IF(I5177=FALSE,"",B5177&amp;"@"&amp;COUNTIFS($B$2:B5177,B5177,$I$2:I5177,TRUE))</f>
        <v/>
      </c>
    </row>
    <row r="5178" spans="5:10">
      <c r="E5178" s="46" t="str">
        <f t="shared" si="244"/>
        <v/>
      </c>
      <c r="F5178" s="81" t="str">
        <f>IF(E5178="기사임",(COUNTIF($B$2:B5178,B5178)-COUNTIFS($B$2:B5177,B5178,$E$2:E5177,"")),"")</f>
        <v/>
      </c>
      <c r="G5178" s="46" t="str">
        <f>IF(F5178=1,COUNTIF($F$1:F5178,1),"")</f>
        <v/>
      </c>
      <c r="H5178" s="46">
        <f t="shared" si="245"/>
        <v>0</v>
      </c>
      <c r="I5178" s="46" t="b">
        <f t="shared" si="246"/>
        <v>0</v>
      </c>
      <c r="J5178" s="46" t="str">
        <f>IF(I5178=FALSE,"",B5178&amp;"@"&amp;COUNTIFS($B$2:B5178,B5178,$I$2:I5178,TRUE))</f>
        <v/>
      </c>
    </row>
    <row r="5179" spans="5:10">
      <c r="E5179" s="46" t="str">
        <f t="shared" si="244"/>
        <v/>
      </c>
      <c r="F5179" s="81" t="str">
        <f>IF(E5179="기사임",(COUNTIF($B$2:B5179,B5179)-COUNTIFS($B$2:B5178,B5179,$E$2:E5178,"")),"")</f>
        <v/>
      </c>
      <c r="G5179" s="46" t="str">
        <f>IF(F5179=1,COUNTIF($F$1:F5179,1),"")</f>
        <v/>
      </c>
      <c r="H5179" s="46">
        <f t="shared" si="245"/>
        <v>0</v>
      </c>
      <c r="I5179" s="46" t="b">
        <f t="shared" si="246"/>
        <v>0</v>
      </c>
      <c r="J5179" s="46" t="str">
        <f>IF(I5179=FALSE,"",B5179&amp;"@"&amp;COUNTIFS($B$2:B5179,B5179,$I$2:I5179,TRUE))</f>
        <v/>
      </c>
    </row>
    <row r="5180" spans="5:10">
      <c r="E5180" s="46" t="str">
        <f t="shared" si="244"/>
        <v/>
      </c>
      <c r="F5180" s="81" t="str">
        <f>IF(E5180="기사임",(COUNTIF($B$2:B5180,B5180)-COUNTIFS($B$2:B5179,B5180,$E$2:E5179,"")),"")</f>
        <v/>
      </c>
      <c r="G5180" s="46" t="str">
        <f>IF(F5180=1,COUNTIF($F$1:F5180,1),"")</f>
        <v/>
      </c>
      <c r="H5180" s="46">
        <f t="shared" si="245"/>
        <v>0</v>
      </c>
      <c r="I5180" s="46" t="b">
        <f t="shared" si="246"/>
        <v>0</v>
      </c>
      <c r="J5180" s="46" t="str">
        <f>IF(I5180=FALSE,"",B5180&amp;"@"&amp;COUNTIFS($B$2:B5180,B5180,$I$2:I5180,TRUE))</f>
        <v/>
      </c>
    </row>
    <row r="5181" spans="5:10">
      <c r="E5181" s="46" t="str">
        <f t="shared" si="244"/>
        <v/>
      </c>
      <c r="F5181" s="81" t="str">
        <f>IF(E5181="기사임",(COUNTIF($B$2:B5181,B5181)-COUNTIFS($B$2:B5180,B5181,$E$2:E5180,"")),"")</f>
        <v/>
      </c>
      <c r="G5181" s="46" t="str">
        <f>IF(F5181=1,COUNTIF($F$1:F5181,1),"")</f>
        <v/>
      </c>
      <c r="H5181" s="46">
        <f t="shared" si="245"/>
        <v>0</v>
      </c>
      <c r="I5181" s="46" t="b">
        <f t="shared" si="246"/>
        <v>0</v>
      </c>
      <c r="J5181" s="46" t="str">
        <f>IF(I5181=FALSE,"",B5181&amp;"@"&amp;COUNTIFS($B$2:B5181,B5181,$I$2:I5181,TRUE))</f>
        <v/>
      </c>
    </row>
    <row r="5182" spans="5:10">
      <c r="E5182" s="46" t="str">
        <f t="shared" si="244"/>
        <v/>
      </c>
      <c r="F5182" s="81" t="str">
        <f>IF(E5182="기사임",(COUNTIF($B$2:B5182,B5182)-COUNTIFS($B$2:B5181,B5182,$E$2:E5181,"")),"")</f>
        <v/>
      </c>
      <c r="G5182" s="46" t="str">
        <f>IF(F5182=1,COUNTIF($F$1:F5182,1),"")</f>
        <v/>
      </c>
      <c r="H5182" s="46">
        <f t="shared" si="245"/>
        <v>0</v>
      </c>
      <c r="I5182" s="46" t="b">
        <f t="shared" si="246"/>
        <v>0</v>
      </c>
      <c r="J5182" s="46" t="str">
        <f>IF(I5182=FALSE,"",B5182&amp;"@"&amp;COUNTIFS($B$2:B5182,B5182,$I$2:I5182,TRUE))</f>
        <v/>
      </c>
    </row>
    <row r="5183" spans="5:10">
      <c r="E5183" s="46" t="str">
        <f t="shared" si="244"/>
        <v/>
      </c>
      <c r="F5183" s="81" t="str">
        <f>IF(E5183="기사임",(COUNTIF($B$2:B5183,B5183)-COUNTIFS($B$2:B5182,B5183,$E$2:E5182,"")),"")</f>
        <v/>
      </c>
      <c r="G5183" s="46" t="str">
        <f>IF(F5183=1,COUNTIF($F$1:F5183,1),"")</f>
        <v/>
      </c>
      <c r="H5183" s="46">
        <f t="shared" si="245"/>
        <v>0</v>
      </c>
      <c r="I5183" s="46" t="b">
        <f t="shared" si="246"/>
        <v>0</v>
      </c>
      <c r="J5183" s="46" t="str">
        <f>IF(I5183=FALSE,"",B5183&amp;"@"&amp;COUNTIFS($B$2:B5183,B5183,$I$2:I5183,TRUE))</f>
        <v/>
      </c>
    </row>
    <row r="5184" spans="5:10">
      <c r="E5184" s="46" t="str">
        <f t="shared" si="244"/>
        <v/>
      </c>
      <c r="F5184" s="81" t="str">
        <f>IF(E5184="기사임",(COUNTIF($B$2:B5184,B5184)-COUNTIFS($B$2:B5183,B5184,$E$2:E5183,"")),"")</f>
        <v/>
      </c>
      <c r="G5184" s="46" t="str">
        <f>IF(F5184=1,COUNTIF($F$1:F5184,1),"")</f>
        <v/>
      </c>
      <c r="H5184" s="46">
        <f t="shared" si="245"/>
        <v>0</v>
      </c>
      <c r="I5184" s="46" t="b">
        <f t="shared" si="246"/>
        <v>0</v>
      </c>
      <c r="J5184" s="46" t="str">
        <f>IF(I5184=FALSE,"",B5184&amp;"@"&amp;COUNTIFS($B$2:B5184,B5184,$I$2:I5184,TRUE))</f>
        <v/>
      </c>
    </row>
    <row r="5185" spans="5:10">
      <c r="E5185" s="46" t="str">
        <f t="shared" si="244"/>
        <v/>
      </c>
      <c r="F5185" s="81" t="str">
        <f>IF(E5185="기사임",(COUNTIF($B$2:B5185,B5185)-COUNTIFS($B$2:B5184,B5185,$E$2:E5184,"")),"")</f>
        <v/>
      </c>
      <c r="G5185" s="46" t="str">
        <f>IF(F5185=1,COUNTIF($F$1:F5185,1),"")</f>
        <v/>
      </c>
      <c r="H5185" s="46">
        <f t="shared" si="245"/>
        <v>0</v>
      </c>
      <c r="I5185" s="46" t="b">
        <f t="shared" si="246"/>
        <v>0</v>
      </c>
      <c r="J5185" s="46" t="str">
        <f>IF(I5185=FALSE,"",B5185&amp;"@"&amp;COUNTIFS($B$2:B5185,B5185,$I$2:I5185,TRUE))</f>
        <v/>
      </c>
    </row>
    <row r="5186" spans="5:10">
      <c r="E5186" s="46" t="str">
        <f t="shared" ref="E5186:E5249" si="247">IF(AND(LEFT(A5186,17)="/global/archives/",ISNUMBER(_xlfn.NUMBERVALUE(MID(A5186,18,1))),ISERROR(FIND("ckattempt",A5186)),ISERROR(FIND("preview",A5186))),"기사임","")</f>
        <v/>
      </c>
      <c r="F5186" s="81" t="str">
        <f>IF(E5186="기사임",(COUNTIF($B$2:B5186,B5186)-COUNTIFS($B$2:B5185,B5186,$E$2:E5185,"")),"")</f>
        <v/>
      </c>
      <c r="G5186" s="46" t="str">
        <f>IF(F5186=1,COUNTIF($F$1:F5186,1),"")</f>
        <v/>
      </c>
      <c r="H5186" s="46">
        <f t="shared" ref="H5186:H5249" si="248">COUNTIF($L$2:$L$4,B5186)</f>
        <v>0</v>
      </c>
      <c r="I5186" s="46" t="b">
        <f t="shared" si="246"/>
        <v>0</v>
      </c>
      <c r="J5186" s="46" t="str">
        <f>IF(I5186=FALSE,"",B5186&amp;"@"&amp;COUNTIFS($B$2:B5186,B5186,$I$2:I5186,TRUE))</f>
        <v/>
      </c>
    </row>
    <row r="5187" spans="5:10">
      <c r="E5187" s="46" t="str">
        <f t="shared" si="247"/>
        <v/>
      </c>
      <c r="F5187" s="81" t="str">
        <f>IF(E5187="기사임",(COUNTIF($B$2:B5187,B5187)-COUNTIFS($B$2:B5186,B5187,$E$2:E5186,"")),"")</f>
        <v/>
      </c>
      <c r="G5187" s="46" t="str">
        <f>IF(F5187=1,COUNTIF($F$1:F5187,1),"")</f>
        <v/>
      </c>
      <c r="H5187" s="46">
        <f t="shared" si="248"/>
        <v>0</v>
      </c>
      <c r="I5187" s="46" t="b">
        <f t="shared" si="246"/>
        <v>0</v>
      </c>
      <c r="J5187" s="46" t="str">
        <f>IF(I5187=FALSE,"",B5187&amp;"@"&amp;COUNTIFS($B$2:B5187,B5187,$I$2:I5187,TRUE))</f>
        <v/>
      </c>
    </row>
    <row r="5188" spans="5:10">
      <c r="E5188" s="46" t="str">
        <f t="shared" si="247"/>
        <v/>
      </c>
      <c r="F5188" s="81" t="str">
        <f>IF(E5188="기사임",(COUNTIF($B$2:B5188,B5188)-COUNTIFS($B$2:B5187,B5188,$E$2:E5187,"")),"")</f>
        <v/>
      </c>
      <c r="G5188" s="46" t="str">
        <f>IF(F5188=1,COUNTIF($F$1:F5188,1),"")</f>
        <v/>
      </c>
      <c r="H5188" s="46">
        <f t="shared" si="248"/>
        <v>0</v>
      </c>
      <c r="I5188" s="46" t="b">
        <f t="shared" si="246"/>
        <v>0</v>
      </c>
      <c r="J5188" s="46" t="str">
        <f>IF(I5188=FALSE,"",B5188&amp;"@"&amp;COUNTIFS($B$2:B5188,B5188,$I$2:I5188,TRUE))</f>
        <v/>
      </c>
    </row>
    <row r="5189" spans="5:10">
      <c r="E5189" s="46" t="str">
        <f t="shared" si="247"/>
        <v/>
      </c>
      <c r="F5189" s="81" t="str">
        <f>IF(E5189="기사임",(COUNTIF($B$2:B5189,B5189)-COUNTIFS($B$2:B5188,B5189,$E$2:E5188,"")),"")</f>
        <v/>
      </c>
      <c r="G5189" s="46" t="str">
        <f>IF(F5189=1,COUNTIF($F$1:F5189,1),"")</f>
        <v/>
      </c>
      <c r="H5189" s="46">
        <f t="shared" si="248"/>
        <v>0</v>
      </c>
      <c r="I5189" s="46" t="b">
        <f t="shared" si="246"/>
        <v>0</v>
      </c>
      <c r="J5189" s="46" t="str">
        <f>IF(I5189=FALSE,"",B5189&amp;"@"&amp;COUNTIFS($B$2:B5189,B5189,$I$2:I5189,TRUE))</f>
        <v/>
      </c>
    </row>
    <row r="5190" spans="5:10">
      <c r="E5190" s="46" t="str">
        <f t="shared" si="247"/>
        <v/>
      </c>
      <c r="F5190" s="81" t="str">
        <f>IF(E5190="기사임",(COUNTIF($B$2:B5190,B5190)-COUNTIFS($B$2:B5189,B5190,$E$2:E5189,"")),"")</f>
        <v/>
      </c>
      <c r="G5190" s="46" t="str">
        <f>IF(F5190=1,COUNTIF($F$1:F5190,1),"")</f>
        <v/>
      </c>
      <c r="H5190" s="46">
        <f t="shared" si="248"/>
        <v>0</v>
      </c>
      <c r="I5190" s="46" t="b">
        <f t="shared" si="246"/>
        <v>0</v>
      </c>
      <c r="J5190" s="46" t="str">
        <f>IF(I5190=FALSE,"",B5190&amp;"@"&amp;COUNTIFS($B$2:B5190,B5190,$I$2:I5190,TRUE))</f>
        <v/>
      </c>
    </row>
    <row r="5191" spans="5:10">
      <c r="E5191" s="46" t="str">
        <f t="shared" si="247"/>
        <v/>
      </c>
      <c r="F5191" s="81" t="str">
        <f>IF(E5191="기사임",(COUNTIF($B$2:B5191,B5191)-COUNTIFS($B$2:B5190,B5191,$E$2:E5190,"")),"")</f>
        <v/>
      </c>
      <c r="G5191" s="46" t="str">
        <f>IF(F5191=1,COUNTIF($F$1:F5191,1),"")</f>
        <v/>
      </c>
      <c r="H5191" s="46">
        <f t="shared" si="248"/>
        <v>0</v>
      </c>
      <c r="I5191" s="46" t="b">
        <f t="shared" ref="I5191:I5254" si="249">AND(H5191=1,F5191&gt;=1,F5191&lt;&gt;"")</f>
        <v>0</v>
      </c>
      <c r="J5191" s="46" t="str">
        <f>IF(I5191=FALSE,"",B5191&amp;"@"&amp;COUNTIFS($B$2:B5191,B5191,$I$2:I5191,TRUE))</f>
        <v/>
      </c>
    </row>
    <row r="5192" spans="5:10">
      <c r="E5192" s="46" t="str">
        <f t="shared" si="247"/>
        <v/>
      </c>
      <c r="F5192" s="81" t="str">
        <f>IF(E5192="기사임",(COUNTIF($B$2:B5192,B5192)-COUNTIFS($B$2:B5191,B5192,$E$2:E5191,"")),"")</f>
        <v/>
      </c>
      <c r="G5192" s="46" t="str">
        <f>IF(F5192=1,COUNTIF($F$1:F5192,1),"")</f>
        <v/>
      </c>
      <c r="H5192" s="46">
        <f t="shared" si="248"/>
        <v>0</v>
      </c>
      <c r="I5192" s="46" t="b">
        <f t="shared" si="249"/>
        <v>0</v>
      </c>
      <c r="J5192" s="46" t="str">
        <f>IF(I5192=FALSE,"",B5192&amp;"@"&amp;COUNTIFS($B$2:B5192,B5192,$I$2:I5192,TRUE))</f>
        <v/>
      </c>
    </row>
    <row r="5193" spans="5:10">
      <c r="E5193" s="46" t="str">
        <f t="shared" si="247"/>
        <v/>
      </c>
      <c r="F5193" s="81" t="str">
        <f>IF(E5193="기사임",(COUNTIF($B$2:B5193,B5193)-COUNTIFS($B$2:B5192,B5193,$E$2:E5192,"")),"")</f>
        <v/>
      </c>
      <c r="G5193" s="46" t="str">
        <f>IF(F5193=1,COUNTIF($F$1:F5193,1),"")</f>
        <v/>
      </c>
      <c r="H5193" s="46">
        <f t="shared" si="248"/>
        <v>0</v>
      </c>
      <c r="I5193" s="46" t="b">
        <f t="shared" si="249"/>
        <v>0</v>
      </c>
      <c r="J5193" s="46" t="str">
        <f>IF(I5193=FALSE,"",B5193&amp;"@"&amp;COUNTIFS($B$2:B5193,B5193,$I$2:I5193,TRUE))</f>
        <v/>
      </c>
    </row>
    <row r="5194" spans="5:10">
      <c r="E5194" s="46" t="str">
        <f t="shared" si="247"/>
        <v/>
      </c>
      <c r="F5194" s="81" t="str">
        <f>IF(E5194="기사임",(COUNTIF($B$2:B5194,B5194)-COUNTIFS($B$2:B5193,B5194,$E$2:E5193,"")),"")</f>
        <v/>
      </c>
      <c r="G5194" s="46" t="str">
        <f>IF(F5194=1,COUNTIF($F$1:F5194,1),"")</f>
        <v/>
      </c>
      <c r="H5194" s="46">
        <f t="shared" si="248"/>
        <v>0</v>
      </c>
      <c r="I5194" s="46" t="b">
        <f t="shared" si="249"/>
        <v>0</v>
      </c>
      <c r="J5194" s="46" t="str">
        <f>IF(I5194=FALSE,"",B5194&amp;"@"&amp;COUNTIFS($B$2:B5194,B5194,$I$2:I5194,TRUE))</f>
        <v/>
      </c>
    </row>
    <row r="5195" spans="5:10">
      <c r="E5195" s="46" t="str">
        <f t="shared" si="247"/>
        <v/>
      </c>
      <c r="F5195" s="81" t="str">
        <f>IF(E5195="기사임",(COUNTIF($B$2:B5195,B5195)-COUNTIFS($B$2:B5194,B5195,$E$2:E5194,"")),"")</f>
        <v/>
      </c>
      <c r="G5195" s="46" t="str">
        <f>IF(F5195=1,COUNTIF($F$1:F5195,1),"")</f>
        <v/>
      </c>
      <c r="H5195" s="46">
        <f t="shared" si="248"/>
        <v>0</v>
      </c>
      <c r="I5195" s="46" t="b">
        <f t="shared" si="249"/>
        <v>0</v>
      </c>
      <c r="J5195" s="46" t="str">
        <f>IF(I5195=FALSE,"",B5195&amp;"@"&amp;COUNTIFS($B$2:B5195,B5195,$I$2:I5195,TRUE))</f>
        <v/>
      </c>
    </row>
    <row r="5196" spans="5:10">
      <c r="E5196" s="46" t="str">
        <f t="shared" si="247"/>
        <v/>
      </c>
      <c r="F5196" s="81" t="str">
        <f>IF(E5196="기사임",(COUNTIF($B$2:B5196,B5196)-COUNTIFS($B$2:B5195,B5196,$E$2:E5195,"")),"")</f>
        <v/>
      </c>
      <c r="G5196" s="46" t="str">
        <f>IF(F5196=1,COUNTIF($F$1:F5196,1),"")</f>
        <v/>
      </c>
      <c r="H5196" s="46">
        <f t="shared" si="248"/>
        <v>0</v>
      </c>
      <c r="I5196" s="46" t="b">
        <f t="shared" si="249"/>
        <v>0</v>
      </c>
      <c r="J5196" s="46" t="str">
        <f>IF(I5196=FALSE,"",B5196&amp;"@"&amp;COUNTIFS($B$2:B5196,B5196,$I$2:I5196,TRUE))</f>
        <v/>
      </c>
    </row>
    <row r="5197" spans="5:10">
      <c r="E5197" s="46" t="str">
        <f t="shared" si="247"/>
        <v/>
      </c>
      <c r="F5197" s="81" t="str">
        <f>IF(E5197="기사임",(COUNTIF($B$2:B5197,B5197)-COUNTIFS($B$2:B5196,B5197,$E$2:E5196,"")),"")</f>
        <v/>
      </c>
      <c r="G5197" s="46" t="str">
        <f>IF(F5197=1,COUNTIF($F$1:F5197,1),"")</f>
        <v/>
      </c>
      <c r="H5197" s="46">
        <f t="shared" si="248"/>
        <v>0</v>
      </c>
      <c r="I5197" s="46" t="b">
        <f t="shared" si="249"/>
        <v>0</v>
      </c>
      <c r="J5197" s="46" t="str">
        <f>IF(I5197=FALSE,"",B5197&amp;"@"&amp;COUNTIFS($B$2:B5197,B5197,$I$2:I5197,TRUE))</f>
        <v/>
      </c>
    </row>
    <row r="5198" spans="5:10">
      <c r="E5198" s="46" t="str">
        <f t="shared" si="247"/>
        <v/>
      </c>
      <c r="F5198" s="81" t="str">
        <f>IF(E5198="기사임",(COUNTIF($B$2:B5198,B5198)-COUNTIFS($B$2:B5197,B5198,$E$2:E5197,"")),"")</f>
        <v/>
      </c>
      <c r="G5198" s="46" t="str">
        <f>IF(F5198=1,COUNTIF($F$1:F5198,1),"")</f>
        <v/>
      </c>
      <c r="H5198" s="46">
        <f t="shared" si="248"/>
        <v>0</v>
      </c>
      <c r="I5198" s="46" t="b">
        <f t="shared" si="249"/>
        <v>0</v>
      </c>
      <c r="J5198" s="46" t="str">
        <f>IF(I5198=FALSE,"",B5198&amp;"@"&amp;COUNTIFS($B$2:B5198,B5198,$I$2:I5198,TRUE))</f>
        <v/>
      </c>
    </row>
    <row r="5199" spans="5:10">
      <c r="E5199" s="46" t="str">
        <f t="shared" si="247"/>
        <v/>
      </c>
      <c r="F5199" s="81" t="str">
        <f>IF(E5199="기사임",(COUNTIF($B$2:B5199,B5199)-COUNTIFS($B$2:B5198,B5199,$E$2:E5198,"")),"")</f>
        <v/>
      </c>
      <c r="G5199" s="46" t="str">
        <f>IF(F5199=1,COUNTIF($F$1:F5199,1),"")</f>
        <v/>
      </c>
      <c r="H5199" s="46">
        <f t="shared" si="248"/>
        <v>0</v>
      </c>
      <c r="I5199" s="46" t="b">
        <f t="shared" si="249"/>
        <v>0</v>
      </c>
      <c r="J5199" s="46" t="str">
        <f>IF(I5199=FALSE,"",B5199&amp;"@"&amp;COUNTIFS($B$2:B5199,B5199,$I$2:I5199,TRUE))</f>
        <v/>
      </c>
    </row>
    <row r="5200" spans="5:10">
      <c r="E5200" s="46" t="str">
        <f t="shared" si="247"/>
        <v/>
      </c>
      <c r="F5200" s="81" t="str">
        <f>IF(E5200="기사임",(COUNTIF($B$2:B5200,B5200)-COUNTIFS($B$2:B5199,B5200,$E$2:E5199,"")),"")</f>
        <v/>
      </c>
      <c r="G5200" s="46" t="str">
        <f>IF(F5200=1,COUNTIF($F$1:F5200,1),"")</f>
        <v/>
      </c>
      <c r="H5200" s="46">
        <f t="shared" si="248"/>
        <v>0</v>
      </c>
      <c r="I5200" s="46" t="b">
        <f t="shared" si="249"/>
        <v>0</v>
      </c>
      <c r="J5200" s="46" t="str">
        <f>IF(I5200=FALSE,"",B5200&amp;"@"&amp;COUNTIFS($B$2:B5200,B5200,$I$2:I5200,TRUE))</f>
        <v/>
      </c>
    </row>
    <row r="5201" spans="5:10">
      <c r="E5201" s="46" t="str">
        <f t="shared" si="247"/>
        <v/>
      </c>
      <c r="F5201" s="81" t="str">
        <f>IF(E5201="기사임",(COUNTIF($B$2:B5201,B5201)-COUNTIFS($B$2:B5200,B5201,$E$2:E5200,"")),"")</f>
        <v/>
      </c>
      <c r="G5201" s="46" t="str">
        <f>IF(F5201=1,COUNTIF($F$1:F5201,1),"")</f>
        <v/>
      </c>
      <c r="H5201" s="46">
        <f t="shared" si="248"/>
        <v>0</v>
      </c>
      <c r="I5201" s="46" t="b">
        <f t="shared" si="249"/>
        <v>0</v>
      </c>
      <c r="J5201" s="46" t="str">
        <f>IF(I5201=FALSE,"",B5201&amp;"@"&amp;COUNTIFS($B$2:B5201,B5201,$I$2:I5201,TRUE))</f>
        <v/>
      </c>
    </row>
    <row r="5202" spans="5:10">
      <c r="E5202" s="46" t="str">
        <f t="shared" si="247"/>
        <v/>
      </c>
      <c r="F5202" s="81" t="str">
        <f>IF(E5202="기사임",(COUNTIF($B$2:B5202,B5202)-COUNTIFS($B$2:B5201,B5202,$E$2:E5201,"")),"")</f>
        <v/>
      </c>
      <c r="G5202" s="46" t="str">
        <f>IF(F5202=1,COUNTIF($F$1:F5202,1),"")</f>
        <v/>
      </c>
      <c r="H5202" s="46">
        <f t="shared" si="248"/>
        <v>0</v>
      </c>
      <c r="I5202" s="46" t="b">
        <f t="shared" si="249"/>
        <v>0</v>
      </c>
      <c r="J5202" s="46" t="str">
        <f>IF(I5202=FALSE,"",B5202&amp;"@"&amp;COUNTIFS($B$2:B5202,B5202,$I$2:I5202,TRUE))</f>
        <v/>
      </c>
    </row>
    <row r="5203" spans="5:10">
      <c r="E5203" s="46" t="str">
        <f t="shared" si="247"/>
        <v/>
      </c>
      <c r="F5203" s="81" t="str">
        <f>IF(E5203="기사임",(COUNTIF($B$2:B5203,B5203)-COUNTIFS($B$2:B5202,B5203,$E$2:E5202,"")),"")</f>
        <v/>
      </c>
      <c r="G5203" s="46" t="str">
        <f>IF(F5203=1,COUNTIF($F$1:F5203,1),"")</f>
        <v/>
      </c>
      <c r="H5203" s="46">
        <f t="shared" si="248"/>
        <v>0</v>
      </c>
      <c r="I5203" s="46" t="b">
        <f t="shared" si="249"/>
        <v>0</v>
      </c>
      <c r="J5203" s="46" t="str">
        <f>IF(I5203=FALSE,"",B5203&amp;"@"&amp;COUNTIFS($B$2:B5203,B5203,$I$2:I5203,TRUE))</f>
        <v/>
      </c>
    </row>
    <row r="5204" spans="5:10">
      <c r="E5204" s="46" t="str">
        <f t="shared" si="247"/>
        <v/>
      </c>
      <c r="F5204" s="81" t="str">
        <f>IF(E5204="기사임",(COUNTIF($B$2:B5204,B5204)-COUNTIFS($B$2:B5203,B5204,$E$2:E5203,"")),"")</f>
        <v/>
      </c>
      <c r="G5204" s="46" t="str">
        <f>IF(F5204=1,COUNTIF($F$1:F5204,1),"")</f>
        <v/>
      </c>
      <c r="H5204" s="46">
        <f t="shared" si="248"/>
        <v>0</v>
      </c>
      <c r="I5204" s="46" t="b">
        <f t="shared" si="249"/>
        <v>0</v>
      </c>
      <c r="J5204" s="46" t="str">
        <f>IF(I5204=FALSE,"",B5204&amp;"@"&amp;COUNTIFS($B$2:B5204,B5204,$I$2:I5204,TRUE))</f>
        <v/>
      </c>
    </row>
    <row r="5205" spans="5:10">
      <c r="E5205" s="46" t="str">
        <f t="shared" si="247"/>
        <v/>
      </c>
      <c r="F5205" s="81" t="str">
        <f>IF(E5205="기사임",(COUNTIF($B$2:B5205,B5205)-COUNTIFS($B$2:B5204,B5205,$E$2:E5204,"")),"")</f>
        <v/>
      </c>
      <c r="G5205" s="46" t="str">
        <f>IF(F5205=1,COUNTIF($F$1:F5205,1),"")</f>
        <v/>
      </c>
      <c r="H5205" s="46">
        <f t="shared" si="248"/>
        <v>0</v>
      </c>
      <c r="I5205" s="46" t="b">
        <f t="shared" si="249"/>
        <v>0</v>
      </c>
      <c r="J5205" s="46" t="str">
        <f>IF(I5205=FALSE,"",B5205&amp;"@"&amp;COUNTIFS($B$2:B5205,B5205,$I$2:I5205,TRUE))</f>
        <v/>
      </c>
    </row>
    <row r="5206" spans="5:10">
      <c r="E5206" s="46" t="str">
        <f t="shared" si="247"/>
        <v/>
      </c>
      <c r="F5206" s="81" t="str">
        <f>IF(E5206="기사임",(COUNTIF($B$2:B5206,B5206)-COUNTIFS($B$2:B5205,B5206,$E$2:E5205,"")),"")</f>
        <v/>
      </c>
      <c r="G5206" s="46" t="str">
        <f>IF(F5206=1,COUNTIF($F$1:F5206,1),"")</f>
        <v/>
      </c>
      <c r="H5206" s="46">
        <f t="shared" si="248"/>
        <v>0</v>
      </c>
      <c r="I5206" s="46" t="b">
        <f t="shared" si="249"/>
        <v>0</v>
      </c>
      <c r="J5206" s="46" t="str">
        <f>IF(I5206=FALSE,"",B5206&amp;"@"&amp;COUNTIFS($B$2:B5206,B5206,$I$2:I5206,TRUE))</f>
        <v/>
      </c>
    </row>
    <row r="5207" spans="5:10">
      <c r="E5207" s="46" t="str">
        <f t="shared" si="247"/>
        <v/>
      </c>
      <c r="F5207" s="81" t="str">
        <f>IF(E5207="기사임",(COUNTIF($B$2:B5207,B5207)-COUNTIFS($B$2:B5206,B5207,$E$2:E5206,"")),"")</f>
        <v/>
      </c>
      <c r="G5207" s="46" t="str">
        <f>IF(F5207=1,COUNTIF($F$1:F5207,1),"")</f>
        <v/>
      </c>
      <c r="H5207" s="46">
        <f t="shared" si="248"/>
        <v>0</v>
      </c>
      <c r="I5207" s="46" t="b">
        <f t="shared" si="249"/>
        <v>0</v>
      </c>
      <c r="J5207" s="46" t="str">
        <f>IF(I5207=FALSE,"",B5207&amp;"@"&amp;COUNTIFS($B$2:B5207,B5207,$I$2:I5207,TRUE))</f>
        <v/>
      </c>
    </row>
    <row r="5208" spans="5:10">
      <c r="E5208" s="46" t="str">
        <f t="shared" si="247"/>
        <v/>
      </c>
      <c r="F5208" s="81" t="str">
        <f>IF(E5208="기사임",(COUNTIF($B$2:B5208,B5208)-COUNTIFS($B$2:B5207,B5208,$E$2:E5207,"")),"")</f>
        <v/>
      </c>
      <c r="G5208" s="46" t="str">
        <f>IF(F5208=1,COUNTIF($F$1:F5208,1),"")</f>
        <v/>
      </c>
      <c r="H5208" s="46">
        <f t="shared" si="248"/>
        <v>0</v>
      </c>
      <c r="I5208" s="46" t="b">
        <f t="shared" si="249"/>
        <v>0</v>
      </c>
      <c r="J5208" s="46" t="str">
        <f>IF(I5208=FALSE,"",B5208&amp;"@"&amp;COUNTIFS($B$2:B5208,B5208,$I$2:I5208,TRUE))</f>
        <v/>
      </c>
    </row>
    <row r="5209" spans="5:10">
      <c r="E5209" s="46" t="str">
        <f t="shared" si="247"/>
        <v/>
      </c>
      <c r="F5209" s="81" t="str">
        <f>IF(E5209="기사임",(COUNTIF($B$2:B5209,B5209)-COUNTIFS($B$2:B5208,B5209,$E$2:E5208,"")),"")</f>
        <v/>
      </c>
      <c r="G5209" s="46" t="str">
        <f>IF(F5209=1,COUNTIF($F$1:F5209,1),"")</f>
        <v/>
      </c>
      <c r="H5209" s="46">
        <f t="shared" si="248"/>
        <v>0</v>
      </c>
      <c r="I5209" s="46" t="b">
        <f t="shared" si="249"/>
        <v>0</v>
      </c>
      <c r="J5209" s="46" t="str">
        <f>IF(I5209=FALSE,"",B5209&amp;"@"&amp;COUNTIFS($B$2:B5209,B5209,$I$2:I5209,TRUE))</f>
        <v/>
      </c>
    </row>
    <row r="5210" spans="5:10">
      <c r="E5210" s="46" t="str">
        <f t="shared" si="247"/>
        <v/>
      </c>
      <c r="F5210" s="81" t="str">
        <f>IF(E5210="기사임",(COUNTIF($B$2:B5210,B5210)-COUNTIFS($B$2:B5209,B5210,$E$2:E5209,"")),"")</f>
        <v/>
      </c>
      <c r="G5210" s="46" t="str">
        <f>IF(F5210=1,COUNTIF($F$1:F5210,1),"")</f>
        <v/>
      </c>
      <c r="H5210" s="46">
        <f t="shared" si="248"/>
        <v>0</v>
      </c>
      <c r="I5210" s="46" t="b">
        <f t="shared" si="249"/>
        <v>0</v>
      </c>
      <c r="J5210" s="46" t="str">
        <f>IF(I5210=FALSE,"",B5210&amp;"@"&amp;COUNTIFS($B$2:B5210,B5210,$I$2:I5210,TRUE))</f>
        <v/>
      </c>
    </row>
    <row r="5211" spans="5:10">
      <c r="E5211" s="46" t="str">
        <f t="shared" si="247"/>
        <v/>
      </c>
      <c r="F5211" s="81" t="str">
        <f>IF(E5211="기사임",(COUNTIF($B$2:B5211,B5211)-COUNTIFS($B$2:B5210,B5211,$E$2:E5210,"")),"")</f>
        <v/>
      </c>
      <c r="G5211" s="46" t="str">
        <f>IF(F5211=1,COUNTIF($F$1:F5211,1),"")</f>
        <v/>
      </c>
      <c r="H5211" s="46">
        <f t="shared" si="248"/>
        <v>0</v>
      </c>
      <c r="I5211" s="46" t="b">
        <f t="shared" si="249"/>
        <v>0</v>
      </c>
      <c r="J5211" s="46" t="str">
        <f>IF(I5211=FALSE,"",B5211&amp;"@"&amp;COUNTIFS($B$2:B5211,B5211,$I$2:I5211,TRUE))</f>
        <v/>
      </c>
    </row>
    <row r="5212" spans="5:10">
      <c r="E5212" s="46" t="str">
        <f t="shared" si="247"/>
        <v/>
      </c>
      <c r="F5212" s="81" t="str">
        <f>IF(E5212="기사임",(COUNTIF($B$2:B5212,B5212)-COUNTIFS($B$2:B5211,B5212,$E$2:E5211,"")),"")</f>
        <v/>
      </c>
      <c r="G5212" s="46" t="str">
        <f>IF(F5212=1,COUNTIF($F$1:F5212,1),"")</f>
        <v/>
      </c>
      <c r="H5212" s="46">
        <f t="shared" si="248"/>
        <v>0</v>
      </c>
      <c r="I5212" s="46" t="b">
        <f t="shared" si="249"/>
        <v>0</v>
      </c>
      <c r="J5212" s="46" t="str">
        <f>IF(I5212=FALSE,"",B5212&amp;"@"&amp;COUNTIFS($B$2:B5212,B5212,$I$2:I5212,TRUE))</f>
        <v/>
      </c>
    </row>
    <row r="5213" spans="5:10">
      <c r="E5213" s="46" t="str">
        <f t="shared" si="247"/>
        <v/>
      </c>
      <c r="F5213" s="81" t="str">
        <f>IF(E5213="기사임",(COUNTIF($B$2:B5213,B5213)-COUNTIFS($B$2:B5212,B5213,$E$2:E5212,"")),"")</f>
        <v/>
      </c>
      <c r="G5213" s="46" t="str">
        <f>IF(F5213=1,COUNTIF($F$1:F5213,1),"")</f>
        <v/>
      </c>
      <c r="H5213" s="46">
        <f t="shared" si="248"/>
        <v>0</v>
      </c>
      <c r="I5213" s="46" t="b">
        <f t="shared" si="249"/>
        <v>0</v>
      </c>
      <c r="J5213" s="46" t="str">
        <f>IF(I5213=FALSE,"",B5213&amp;"@"&amp;COUNTIFS($B$2:B5213,B5213,$I$2:I5213,TRUE))</f>
        <v/>
      </c>
    </row>
    <row r="5214" spans="5:10">
      <c r="E5214" s="46" t="str">
        <f t="shared" si="247"/>
        <v/>
      </c>
      <c r="F5214" s="81" t="str">
        <f>IF(E5214="기사임",(COUNTIF($B$2:B5214,B5214)-COUNTIFS($B$2:B5213,B5214,$E$2:E5213,"")),"")</f>
        <v/>
      </c>
      <c r="G5214" s="46" t="str">
        <f>IF(F5214=1,COUNTIF($F$1:F5214,1),"")</f>
        <v/>
      </c>
      <c r="H5214" s="46">
        <f t="shared" si="248"/>
        <v>0</v>
      </c>
      <c r="I5214" s="46" t="b">
        <f t="shared" si="249"/>
        <v>0</v>
      </c>
      <c r="J5214" s="46" t="str">
        <f>IF(I5214=FALSE,"",B5214&amp;"@"&amp;COUNTIFS($B$2:B5214,B5214,$I$2:I5214,TRUE))</f>
        <v/>
      </c>
    </row>
    <row r="5215" spans="5:10">
      <c r="E5215" s="46" t="str">
        <f t="shared" si="247"/>
        <v/>
      </c>
      <c r="F5215" s="81" t="str">
        <f>IF(E5215="기사임",(COUNTIF($B$2:B5215,B5215)-COUNTIFS($B$2:B5214,B5215,$E$2:E5214,"")),"")</f>
        <v/>
      </c>
      <c r="G5215" s="46" t="str">
        <f>IF(F5215=1,COUNTIF($F$1:F5215,1),"")</f>
        <v/>
      </c>
      <c r="H5215" s="46">
        <f t="shared" si="248"/>
        <v>0</v>
      </c>
      <c r="I5215" s="46" t="b">
        <f t="shared" si="249"/>
        <v>0</v>
      </c>
      <c r="J5215" s="46" t="str">
        <f>IF(I5215=FALSE,"",B5215&amp;"@"&amp;COUNTIFS($B$2:B5215,B5215,$I$2:I5215,TRUE))</f>
        <v/>
      </c>
    </row>
    <row r="5216" spans="5:10">
      <c r="E5216" s="46" t="str">
        <f t="shared" si="247"/>
        <v/>
      </c>
      <c r="F5216" s="81" t="str">
        <f>IF(E5216="기사임",(COUNTIF($B$2:B5216,B5216)-COUNTIFS($B$2:B5215,B5216,$E$2:E5215,"")),"")</f>
        <v/>
      </c>
      <c r="G5216" s="46" t="str">
        <f>IF(F5216=1,COUNTIF($F$1:F5216,1),"")</f>
        <v/>
      </c>
      <c r="H5216" s="46">
        <f t="shared" si="248"/>
        <v>0</v>
      </c>
      <c r="I5216" s="46" t="b">
        <f t="shared" si="249"/>
        <v>0</v>
      </c>
      <c r="J5216" s="46" t="str">
        <f>IF(I5216=FALSE,"",B5216&amp;"@"&amp;COUNTIFS($B$2:B5216,B5216,$I$2:I5216,TRUE))</f>
        <v/>
      </c>
    </row>
    <row r="5217" spans="5:10">
      <c r="E5217" s="46" t="str">
        <f t="shared" si="247"/>
        <v/>
      </c>
      <c r="F5217" s="81" t="str">
        <f>IF(E5217="기사임",(COUNTIF($B$2:B5217,B5217)-COUNTIFS($B$2:B5216,B5217,$E$2:E5216,"")),"")</f>
        <v/>
      </c>
      <c r="G5217" s="46" t="str">
        <f>IF(F5217=1,COUNTIF($F$1:F5217,1),"")</f>
        <v/>
      </c>
      <c r="H5217" s="46">
        <f t="shared" si="248"/>
        <v>0</v>
      </c>
      <c r="I5217" s="46" t="b">
        <f t="shared" si="249"/>
        <v>0</v>
      </c>
      <c r="J5217" s="46" t="str">
        <f>IF(I5217=FALSE,"",B5217&amp;"@"&amp;COUNTIFS($B$2:B5217,B5217,$I$2:I5217,TRUE))</f>
        <v/>
      </c>
    </row>
    <row r="5218" spans="5:10">
      <c r="E5218" s="46" t="str">
        <f t="shared" si="247"/>
        <v/>
      </c>
      <c r="F5218" s="81" t="str">
        <f>IF(E5218="기사임",(COUNTIF($B$2:B5218,B5218)-COUNTIFS($B$2:B5217,B5218,$E$2:E5217,"")),"")</f>
        <v/>
      </c>
      <c r="G5218" s="46" t="str">
        <f>IF(F5218=1,COUNTIF($F$1:F5218,1),"")</f>
        <v/>
      </c>
      <c r="H5218" s="46">
        <f t="shared" si="248"/>
        <v>0</v>
      </c>
      <c r="I5218" s="46" t="b">
        <f t="shared" si="249"/>
        <v>0</v>
      </c>
      <c r="J5218" s="46" t="str">
        <f>IF(I5218=FALSE,"",B5218&amp;"@"&amp;COUNTIFS($B$2:B5218,B5218,$I$2:I5218,TRUE))</f>
        <v/>
      </c>
    </row>
    <row r="5219" spans="5:10">
      <c r="E5219" s="46" t="str">
        <f t="shared" si="247"/>
        <v/>
      </c>
      <c r="F5219" s="81" t="str">
        <f>IF(E5219="기사임",(COUNTIF($B$2:B5219,B5219)-COUNTIFS($B$2:B5218,B5219,$E$2:E5218,"")),"")</f>
        <v/>
      </c>
      <c r="G5219" s="46" t="str">
        <f>IF(F5219=1,COUNTIF($F$1:F5219,1),"")</f>
        <v/>
      </c>
      <c r="H5219" s="46">
        <f t="shared" si="248"/>
        <v>0</v>
      </c>
      <c r="I5219" s="46" t="b">
        <f t="shared" si="249"/>
        <v>0</v>
      </c>
      <c r="J5219" s="46" t="str">
        <f>IF(I5219=FALSE,"",B5219&amp;"@"&amp;COUNTIFS($B$2:B5219,B5219,$I$2:I5219,TRUE))</f>
        <v/>
      </c>
    </row>
    <row r="5220" spans="5:10">
      <c r="E5220" s="46" t="str">
        <f t="shared" si="247"/>
        <v/>
      </c>
      <c r="F5220" s="81" t="str">
        <f>IF(E5220="기사임",(COUNTIF($B$2:B5220,B5220)-COUNTIFS($B$2:B5219,B5220,$E$2:E5219,"")),"")</f>
        <v/>
      </c>
      <c r="G5220" s="46" t="str">
        <f>IF(F5220=1,COUNTIF($F$1:F5220,1),"")</f>
        <v/>
      </c>
      <c r="H5220" s="46">
        <f t="shared" si="248"/>
        <v>0</v>
      </c>
      <c r="I5220" s="46" t="b">
        <f t="shared" si="249"/>
        <v>0</v>
      </c>
      <c r="J5220" s="46" t="str">
        <f>IF(I5220=FALSE,"",B5220&amp;"@"&amp;COUNTIFS($B$2:B5220,B5220,$I$2:I5220,TRUE))</f>
        <v/>
      </c>
    </row>
    <row r="5221" spans="5:10">
      <c r="E5221" s="46" t="str">
        <f t="shared" si="247"/>
        <v/>
      </c>
      <c r="F5221" s="81" t="str">
        <f>IF(E5221="기사임",(COUNTIF($B$2:B5221,B5221)-COUNTIFS($B$2:B5220,B5221,$E$2:E5220,"")),"")</f>
        <v/>
      </c>
      <c r="G5221" s="46" t="str">
        <f>IF(F5221=1,COUNTIF($F$1:F5221,1),"")</f>
        <v/>
      </c>
      <c r="H5221" s="46">
        <f t="shared" si="248"/>
        <v>0</v>
      </c>
      <c r="I5221" s="46" t="b">
        <f t="shared" si="249"/>
        <v>0</v>
      </c>
      <c r="J5221" s="46" t="str">
        <f>IF(I5221=FALSE,"",B5221&amp;"@"&amp;COUNTIFS($B$2:B5221,B5221,$I$2:I5221,TRUE))</f>
        <v/>
      </c>
    </row>
    <row r="5222" spans="5:10">
      <c r="E5222" s="46" t="str">
        <f t="shared" si="247"/>
        <v/>
      </c>
      <c r="F5222" s="81" t="str">
        <f>IF(E5222="기사임",(COUNTIF($B$2:B5222,B5222)-COUNTIFS($B$2:B5221,B5222,$E$2:E5221,"")),"")</f>
        <v/>
      </c>
      <c r="G5222" s="46" t="str">
        <f>IF(F5222=1,COUNTIF($F$1:F5222,1),"")</f>
        <v/>
      </c>
      <c r="H5222" s="46">
        <f t="shared" si="248"/>
        <v>0</v>
      </c>
      <c r="I5222" s="46" t="b">
        <f t="shared" si="249"/>
        <v>0</v>
      </c>
      <c r="J5222" s="46" t="str">
        <f>IF(I5222=FALSE,"",B5222&amp;"@"&amp;COUNTIFS($B$2:B5222,B5222,$I$2:I5222,TRUE))</f>
        <v/>
      </c>
    </row>
    <row r="5223" spans="5:10">
      <c r="E5223" s="46" t="str">
        <f t="shared" si="247"/>
        <v/>
      </c>
      <c r="F5223" s="81" t="str">
        <f>IF(E5223="기사임",(COUNTIF($B$2:B5223,B5223)-COUNTIFS($B$2:B5222,B5223,$E$2:E5222,"")),"")</f>
        <v/>
      </c>
      <c r="G5223" s="46" t="str">
        <f>IF(F5223=1,COUNTIF($F$1:F5223,1),"")</f>
        <v/>
      </c>
      <c r="H5223" s="46">
        <f t="shared" si="248"/>
        <v>0</v>
      </c>
      <c r="I5223" s="46" t="b">
        <f t="shared" si="249"/>
        <v>0</v>
      </c>
      <c r="J5223" s="46" t="str">
        <f>IF(I5223=FALSE,"",B5223&amp;"@"&amp;COUNTIFS($B$2:B5223,B5223,$I$2:I5223,TRUE))</f>
        <v/>
      </c>
    </row>
    <row r="5224" spans="5:10">
      <c r="E5224" s="46" t="str">
        <f t="shared" si="247"/>
        <v/>
      </c>
      <c r="F5224" s="81" t="str">
        <f>IF(E5224="기사임",(COUNTIF($B$2:B5224,B5224)-COUNTIFS($B$2:B5223,B5224,$E$2:E5223,"")),"")</f>
        <v/>
      </c>
      <c r="G5224" s="46" t="str">
        <f>IF(F5224=1,COUNTIF($F$1:F5224,1),"")</f>
        <v/>
      </c>
      <c r="H5224" s="46">
        <f t="shared" si="248"/>
        <v>0</v>
      </c>
      <c r="I5224" s="46" t="b">
        <f t="shared" si="249"/>
        <v>0</v>
      </c>
      <c r="J5224" s="46" t="str">
        <f>IF(I5224=FALSE,"",B5224&amp;"@"&amp;COUNTIFS($B$2:B5224,B5224,$I$2:I5224,TRUE))</f>
        <v/>
      </c>
    </row>
    <row r="5225" spans="5:10">
      <c r="E5225" s="46" t="str">
        <f t="shared" si="247"/>
        <v/>
      </c>
      <c r="F5225" s="81" t="str">
        <f>IF(E5225="기사임",(COUNTIF($B$2:B5225,B5225)-COUNTIFS($B$2:B5224,B5225,$E$2:E5224,"")),"")</f>
        <v/>
      </c>
      <c r="G5225" s="46" t="str">
        <f>IF(F5225=1,COUNTIF($F$1:F5225,1),"")</f>
        <v/>
      </c>
      <c r="H5225" s="46">
        <f t="shared" si="248"/>
        <v>0</v>
      </c>
      <c r="I5225" s="46" t="b">
        <f t="shared" si="249"/>
        <v>0</v>
      </c>
      <c r="J5225" s="46" t="str">
        <f>IF(I5225=FALSE,"",B5225&amp;"@"&amp;COUNTIFS($B$2:B5225,B5225,$I$2:I5225,TRUE))</f>
        <v/>
      </c>
    </row>
    <row r="5226" spans="5:10">
      <c r="E5226" s="46" t="str">
        <f t="shared" si="247"/>
        <v/>
      </c>
      <c r="F5226" s="81" t="str">
        <f>IF(E5226="기사임",(COUNTIF($B$2:B5226,B5226)-COUNTIFS($B$2:B5225,B5226,$E$2:E5225,"")),"")</f>
        <v/>
      </c>
      <c r="G5226" s="46" t="str">
        <f>IF(F5226=1,COUNTIF($F$1:F5226,1),"")</f>
        <v/>
      </c>
      <c r="H5226" s="46">
        <f t="shared" si="248"/>
        <v>0</v>
      </c>
      <c r="I5226" s="46" t="b">
        <f t="shared" si="249"/>
        <v>0</v>
      </c>
      <c r="J5226" s="46" t="str">
        <f>IF(I5226=FALSE,"",B5226&amp;"@"&amp;COUNTIFS($B$2:B5226,B5226,$I$2:I5226,TRUE))</f>
        <v/>
      </c>
    </row>
    <row r="5227" spans="5:10">
      <c r="E5227" s="46" t="str">
        <f t="shared" si="247"/>
        <v/>
      </c>
      <c r="F5227" s="81" t="str">
        <f>IF(E5227="기사임",(COUNTIF($B$2:B5227,B5227)-COUNTIFS($B$2:B5226,B5227,$E$2:E5226,"")),"")</f>
        <v/>
      </c>
      <c r="G5227" s="46" t="str">
        <f>IF(F5227=1,COUNTIF($F$1:F5227,1),"")</f>
        <v/>
      </c>
      <c r="H5227" s="46">
        <f t="shared" si="248"/>
        <v>0</v>
      </c>
      <c r="I5227" s="46" t="b">
        <f t="shared" si="249"/>
        <v>0</v>
      </c>
      <c r="J5227" s="46" t="str">
        <f>IF(I5227=FALSE,"",B5227&amp;"@"&amp;COUNTIFS($B$2:B5227,B5227,$I$2:I5227,TRUE))</f>
        <v/>
      </c>
    </row>
    <row r="5228" spans="5:10">
      <c r="E5228" s="46" t="str">
        <f t="shared" si="247"/>
        <v/>
      </c>
      <c r="F5228" s="81" t="str">
        <f>IF(E5228="기사임",(COUNTIF($B$2:B5228,B5228)-COUNTIFS($B$2:B5227,B5228,$E$2:E5227,"")),"")</f>
        <v/>
      </c>
      <c r="G5228" s="46" t="str">
        <f>IF(F5228=1,COUNTIF($F$1:F5228,1),"")</f>
        <v/>
      </c>
      <c r="H5228" s="46">
        <f t="shared" si="248"/>
        <v>0</v>
      </c>
      <c r="I5228" s="46" t="b">
        <f t="shared" si="249"/>
        <v>0</v>
      </c>
      <c r="J5228" s="46" t="str">
        <f>IF(I5228=FALSE,"",B5228&amp;"@"&amp;COUNTIFS($B$2:B5228,B5228,$I$2:I5228,TRUE))</f>
        <v/>
      </c>
    </row>
    <row r="5229" spans="5:10">
      <c r="E5229" s="46" t="str">
        <f t="shared" si="247"/>
        <v/>
      </c>
      <c r="F5229" s="81" t="str">
        <f>IF(E5229="기사임",(COUNTIF($B$2:B5229,B5229)-COUNTIFS($B$2:B5228,B5229,$E$2:E5228,"")),"")</f>
        <v/>
      </c>
      <c r="G5229" s="46" t="str">
        <f>IF(F5229=1,COUNTIF($F$1:F5229,1),"")</f>
        <v/>
      </c>
      <c r="H5229" s="46">
        <f t="shared" si="248"/>
        <v>0</v>
      </c>
      <c r="I5229" s="46" t="b">
        <f t="shared" si="249"/>
        <v>0</v>
      </c>
      <c r="J5229" s="46" t="str">
        <f>IF(I5229=FALSE,"",B5229&amp;"@"&amp;COUNTIFS($B$2:B5229,B5229,$I$2:I5229,TRUE))</f>
        <v/>
      </c>
    </row>
    <row r="5230" spans="5:10">
      <c r="E5230" s="46" t="str">
        <f t="shared" si="247"/>
        <v/>
      </c>
      <c r="F5230" s="81" t="str">
        <f>IF(E5230="기사임",(COUNTIF($B$2:B5230,B5230)-COUNTIFS($B$2:B5229,B5230,$E$2:E5229,"")),"")</f>
        <v/>
      </c>
      <c r="G5230" s="46" t="str">
        <f>IF(F5230=1,COUNTIF($F$1:F5230,1),"")</f>
        <v/>
      </c>
      <c r="H5230" s="46">
        <f t="shared" si="248"/>
        <v>0</v>
      </c>
      <c r="I5230" s="46" t="b">
        <f t="shared" si="249"/>
        <v>0</v>
      </c>
      <c r="J5230" s="46" t="str">
        <f>IF(I5230=FALSE,"",B5230&amp;"@"&amp;COUNTIFS($B$2:B5230,B5230,$I$2:I5230,TRUE))</f>
        <v/>
      </c>
    </row>
    <row r="5231" spans="5:10">
      <c r="E5231" s="46" t="str">
        <f t="shared" si="247"/>
        <v/>
      </c>
      <c r="F5231" s="81" t="str">
        <f>IF(E5231="기사임",(COUNTIF($B$2:B5231,B5231)-COUNTIFS($B$2:B5230,B5231,$E$2:E5230,"")),"")</f>
        <v/>
      </c>
      <c r="G5231" s="46" t="str">
        <f>IF(F5231=1,COUNTIF($F$1:F5231,1),"")</f>
        <v/>
      </c>
      <c r="H5231" s="46">
        <f t="shared" si="248"/>
        <v>0</v>
      </c>
      <c r="I5231" s="46" t="b">
        <f t="shared" si="249"/>
        <v>0</v>
      </c>
      <c r="J5231" s="46" t="str">
        <f>IF(I5231=FALSE,"",B5231&amp;"@"&amp;COUNTIFS($B$2:B5231,B5231,$I$2:I5231,TRUE))</f>
        <v/>
      </c>
    </row>
    <row r="5232" spans="5:10">
      <c r="E5232" s="46" t="str">
        <f t="shared" si="247"/>
        <v/>
      </c>
      <c r="F5232" s="81" t="str">
        <f>IF(E5232="기사임",(COUNTIF($B$2:B5232,B5232)-COUNTIFS($B$2:B5231,B5232,$E$2:E5231,"")),"")</f>
        <v/>
      </c>
      <c r="G5232" s="46" t="str">
        <f>IF(F5232=1,COUNTIF($F$1:F5232,1),"")</f>
        <v/>
      </c>
      <c r="H5232" s="46">
        <f t="shared" si="248"/>
        <v>0</v>
      </c>
      <c r="I5232" s="46" t="b">
        <f t="shared" si="249"/>
        <v>0</v>
      </c>
      <c r="J5232" s="46" t="str">
        <f>IF(I5232=FALSE,"",B5232&amp;"@"&amp;COUNTIFS($B$2:B5232,B5232,$I$2:I5232,TRUE))</f>
        <v/>
      </c>
    </row>
    <row r="5233" spans="5:10">
      <c r="E5233" s="46" t="str">
        <f t="shared" si="247"/>
        <v/>
      </c>
      <c r="F5233" s="81" t="str">
        <f>IF(E5233="기사임",(COUNTIF($B$2:B5233,B5233)-COUNTIFS($B$2:B5232,B5233,$E$2:E5232,"")),"")</f>
        <v/>
      </c>
      <c r="G5233" s="46" t="str">
        <f>IF(F5233=1,COUNTIF($F$1:F5233,1),"")</f>
        <v/>
      </c>
      <c r="H5233" s="46">
        <f t="shared" si="248"/>
        <v>0</v>
      </c>
      <c r="I5233" s="46" t="b">
        <f t="shared" si="249"/>
        <v>0</v>
      </c>
      <c r="J5233" s="46" t="str">
        <f>IF(I5233=FALSE,"",B5233&amp;"@"&amp;COUNTIFS($B$2:B5233,B5233,$I$2:I5233,TRUE))</f>
        <v/>
      </c>
    </row>
    <row r="5234" spans="5:10">
      <c r="E5234" s="46" t="str">
        <f t="shared" si="247"/>
        <v/>
      </c>
      <c r="F5234" s="81" t="str">
        <f>IF(E5234="기사임",(COUNTIF($B$2:B5234,B5234)-COUNTIFS($B$2:B5233,B5234,$E$2:E5233,"")),"")</f>
        <v/>
      </c>
      <c r="G5234" s="46" t="str">
        <f>IF(F5234=1,COUNTIF($F$1:F5234,1),"")</f>
        <v/>
      </c>
      <c r="H5234" s="46">
        <f t="shared" si="248"/>
        <v>0</v>
      </c>
      <c r="I5234" s="46" t="b">
        <f t="shared" si="249"/>
        <v>0</v>
      </c>
      <c r="J5234" s="46" t="str">
        <f>IF(I5234=FALSE,"",B5234&amp;"@"&amp;COUNTIFS($B$2:B5234,B5234,$I$2:I5234,TRUE))</f>
        <v/>
      </c>
    </row>
    <row r="5235" spans="5:10">
      <c r="E5235" s="46" t="str">
        <f t="shared" si="247"/>
        <v/>
      </c>
      <c r="F5235" s="81" t="str">
        <f>IF(E5235="기사임",(COUNTIF($B$2:B5235,B5235)-COUNTIFS($B$2:B5234,B5235,$E$2:E5234,"")),"")</f>
        <v/>
      </c>
      <c r="G5235" s="46" t="str">
        <f>IF(F5235=1,COUNTIF($F$1:F5235,1),"")</f>
        <v/>
      </c>
      <c r="H5235" s="46">
        <f t="shared" si="248"/>
        <v>0</v>
      </c>
      <c r="I5235" s="46" t="b">
        <f t="shared" si="249"/>
        <v>0</v>
      </c>
      <c r="J5235" s="46" t="str">
        <f>IF(I5235=FALSE,"",B5235&amp;"@"&amp;COUNTIFS($B$2:B5235,B5235,$I$2:I5235,TRUE))</f>
        <v/>
      </c>
    </row>
    <row r="5236" spans="5:10">
      <c r="E5236" s="46" t="str">
        <f t="shared" si="247"/>
        <v/>
      </c>
      <c r="F5236" s="81" t="str">
        <f>IF(E5236="기사임",(COUNTIF($B$2:B5236,B5236)-COUNTIFS($B$2:B5235,B5236,$E$2:E5235,"")),"")</f>
        <v/>
      </c>
      <c r="G5236" s="46" t="str">
        <f>IF(F5236=1,COUNTIF($F$1:F5236,1),"")</f>
        <v/>
      </c>
      <c r="H5236" s="46">
        <f t="shared" si="248"/>
        <v>0</v>
      </c>
      <c r="I5236" s="46" t="b">
        <f t="shared" si="249"/>
        <v>0</v>
      </c>
      <c r="J5236" s="46" t="str">
        <f>IF(I5236=FALSE,"",B5236&amp;"@"&amp;COUNTIFS($B$2:B5236,B5236,$I$2:I5236,TRUE))</f>
        <v/>
      </c>
    </row>
    <row r="5237" spans="5:10">
      <c r="E5237" s="46" t="str">
        <f t="shared" si="247"/>
        <v/>
      </c>
      <c r="F5237" s="81" t="str">
        <f>IF(E5237="기사임",(COUNTIF($B$2:B5237,B5237)-COUNTIFS($B$2:B5236,B5237,$E$2:E5236,"")),"")</f>
        <v/>
      </c>
      <c r="G5237" s="46" t="str">
        <f>IF(F5237=1,COUNTIF($F$1:F5237,1),"")</f>
        <v/>
      </c>
      <c r="H5237" s="46">
        <f t="shared" si="248"/>
        <v>0</v>
      </c>
      <c r="I5237" s="46" t="b">
        <f t="shared" si="249"/>
        <v>0</v>
      </c>
      <c r="J5237" s="46" t="str">
        <f>IF(I5237=FALSE,"",B5237&amp;"@"&amp;COUNTIFS($B$2:B5237,B5237,$I$2:I5237,TRUE))</f>
        <v/>
      </c>
    </row>
    <row r="5238" spans="5:10">
      <c r="E5238" s="46" t="str">
        <f t="shared" si="247"/>
        <v/>
      </c>
      <c r="F5238" s="81" t="str">
        <f>IF(E5238="기사임",(COUNTIF($B$2:B5238,B5238)-COUNTIFS($B$2:B5237,B5238,$E$2:E5237,"")),"")</f>
        <v/>
      </c>
      <c r="G5238" s="46" t="str">
        <f>IF(F5238=1,COUNTIF($F$1:F5238,1),"")</f>
        <v/>
      </c>
      <c r="H5238" s="46">
        <f t="shared" si="248"/>
        <v>0</v>
      </c>
      <c r="I5238" s="46" t="b">
        <f t="shared" si="249"/>
        <v>0</v>
      </c>
      <c r="J5238" s="46" t="str">
        <f>IF(I5238=FALSE,"",B5238&amp;"@"&amp;COUNTIFS($B$2:B5238,B5238,$I$2:I5238,TRUE))</f>
        <v/>
      </c>
    </row>
    <row r="5239" spans="5:10">
      <c r="E5239" s="46" t="str">
        <f t="shared" si="247"/>
        <v/>
      </c>
      <c r="F5239" s="81" t="str">
        <f>IF(E5239="기사임",(COUNTIF($B$2:B5239,B5239)-COUNTIFS($B$2:B5238,B5239,$E$2:E5238,"")),"")</f>
        <v/>
      </c>
      <c r="G5239" s="46" t="str">
        <f>IF(F5239=1,COUNTIF($F$1:F5239,1),"")</f>
        <v/>
      </c>
      <c r="H5239" s="46">
        <f t="shared" si="248"/>
        <v>0</v>
      </c>
      <c r="I5239" s="46" t="b">
        <f t="shared" si="249"/>
        <v>0</v>
      </c>
      <c r="J5239" s="46" t="str">
        <f>IF(I5239=FALSE,"",B5239&amp;"@"&amp;COUNTIFS($B$2:B5239,B5239,$I$2:I5239,TRUE))</f>
        <v/>
      </c>
    </row>
    <row r="5240" spans="5:10">
      <c r="E5240" s="46" t="str">
        <f t="shared" si="247"/>
        <v/>
      </c>
      <c r="F5240" s="81" t="str">
        <f>IF(E5240="기사임",(COUNTIF($B$2:B5240,B5240)-COUNTIFS($B$2:B5239,B5240,$E$2:E5239,"")),"")</f>
        <v/>
      </c>
      <c r="G5240" s="46" t="str">
        <f>IF(F5240=1,COUNTIF($F$1:F5240,1),"")</f>
        <v/>
      </c>
      <c r="H5240" s="46">
        <f t="shared" si="248"/>
        <v>0</v>
      </c>
      <c r="I5240" s="46" t="b">
        <f t="shared" si="249"/>
        <v>0</v>
      </c>
      <c r="J5240" s="46" t="str">
        <f>IF(I5240=FALSE,"",B5240&amp;"@"&amp;COUNTIFS($B$2:B5240,B5240,$I$2:I5240,TRUE))</f>
        <v/>
      </c>
    </row>
    <row r="5241" spans="5:10">
      <c r="E5241" s="46" t="str">
        <f t="shared" si="247"/>
        <v/>
      </c>
      <c r="F5241" s="81" t="str">
        <f>IF(E5241="기사임",(COUNTIF($B$2:B5241,B5241)-COUNTIFS($B$2:B5240,B5241,$E$2:E5240,"")),"")</f>
        <v/>
      </c>
      <c r="G5241" s="46" t="str">
        <f>IF(F5241=1,COUNTIF($F$1:F5241,1),"")</f>
        <v/>
      </c>
      <c r="H5241" s="46">
        <f t="shared" si="248"/>
        <v>0</v>
      </c>
      <c r="I5241" s="46" t="b">
        <f t="shared" si="249"/>
        <v>0</v>
      </c>
      <c r="J5241" s="46" t="str">
        <f>IF(I5241=FALSE,"",B5241&amp;"@"&amp;COUNTIFS($B$2:B5241,B5241,$I$2:I5241,TRUE))</f>
        <v/>
      </c>
    </row>
    <row r="5242" spans="5:10">
      <c r="E5242" s="46" t="str">
        <f t="shared" si="247"/>
        <v/>
      </c>
      <c r="F5242" s="81" t="str">
        <f>IF(E5242="기사임",(COUNTIF($B$2:B5242,B5242)-COUNTIFS($B$2:B5241,B5242,$E$2:E5241,"")),"")</f>
        <v/>
      </c>
      <c r="G5242" s="46" t="str">
        <f>IF(F5242=1,COUNTIF($F$1:F5242,1),"")</f>
        <v/>
      </c>
      <c r="H5242" s="46">
        <f t="shared" si="248"/>
        <v>0</v>
      </c>
      <c r="I5242" s="46" t="b">
        <f t="shared" si="249"/>
        <v>0</v>
      </c>
      <c r="J5242" s="46" t="str">
        <f>IF(I5242=FALSE,"",B5242&amp;"@"&amp;COUNTIFS($B$2:B5242,B5242,$I$2:I5242,TRUE))</f>
        <v/>
      </c>
    </row>
    <row r="5243" spans="5:10">
      <c r="E5243" s="46" t="str">
        <f t="shared" si="247"/>
        <v/>
      </c>
      <c r="F5243" s="81" t="str">
        <f>IF(E5243="기사임",(COUNTIF($B$2:B5243,B5243)-COUNTIFS($B$2:B5242,B5243,$E$2:E5242,"")),"")</f>
        <v/>
      </c>
      <c r="G5243" s="46" t="str">
        <f>IF(F5243=1,COUNTIF($F$1:F5243,1),"")</f>
        <v/>
      </c>
      <c r="H5243" s="46">
        <f t="shared" si="248"/>
        <v>0</v>
      </c>
      <c r="I5243" s="46" t="b">
        <f t="shared" si="249"/>
        <v>0</v>
      </c>
      <c r="J5243" s="46" t="str">
        <f>IF(I5243=FALSE,"",B5243&amp;"@"&amp;COUNTIFS($B$2:B5243,B5243,$I$2:I5243,TRUE))</f>
        <v/>
      </c>
    </row>
    <row r="5244" spans="5:10">
      <c r="E5244" s="46" t="str">
        <f t="shared" si="247"/>
        <v/>
      </c>
      <c r="F5244" s="81" t="str">
        <f>IF(E5244="기사임",(COUNTIF($B$2:B5244,B5244)-COUNTIFS($B$2:B5243,B5244,$E$2:E5243,"")),"")</f>
        <v/>
      </c>
      <c r="G5244" s="46" t="str">
        <f>IF(F5244=1,COUNTIF($F$1:F5244,1),"")</f>
        <v/>
      </c>
      <c r="H5244" s="46">
        <f t="shared" si="248"/>
        <v>0</v>
      </c>
      <c r="I5244" s="46" t="b">
        <f t="shared" si="249"/>
        <v>0</v>
      </c>
      <c r="J5244" s="46" t="str">
        <f>IF(I5244=FALSE,"",B5244&amp;"@"&amp;COUNTIFS($B$2:B5244,B5244,$I$2:I5244,TRUE))</f>
        <v/>
      </c>
    </row>
    <row r="5245" spans="5:10">
      <c r="E5245" s="46" t="str">
        <f t="shared" si="247"/>
        <v/>
      </c>
      <c r="F5245" s="81" t="str">
        <f>IF(E5245="기사임",(COUNTIF($B$2:B5245,B5245)-COUNTIFS($B$2:B5244,B5245,$E$2:E5244,"")),"")</f>
        <v/>
      </c>
      <c r="G5245" s="46" t="str">
        <f>IF(F5245=1,COUNTIF($F$1:F5245,1),"")</f>
        <v/>
      </c>
      <c r="H5245" s="46">
        <f t="shared" si="248"/>
        <v>0</v>
      </c>
      <c r="I5245" s="46" t="b">
        <f t="shared" si="249"/>
        <v>0</v>
      </c>
      <c r="J5245" s="46" t="str">
        <f>IF(I5245=FALSE,"",B5245&amp;"@"&amp;COUNTIFS($B$2:B5245,B5245,$I$2:I5245,TRUE))</f>
        <v/>
      </c>
    </row>
    <row r="5246" spans="5:10">
      <c r="E5246" s="46" t="str">
        <f t="shared" si="247"/>
        <v/>
      </c>
      <c r="F5246" s="81" t="str">
        <f>IF(E5246="기사임",(COUNTIF($B$2:B5246,B5246)-COUNTIFS($B$2:B5245,B5246,$E$2:E5245,"")),"")</f>
        <v/>
      </c>
      <c r="G5246" s="46" t="str">
        <f>IF(F5246=1,COUNTIF($F$1:F5246,1),"")</f>
        <v/>
      </c>
      <c r="H5246" s="46">
        <f t="shared" si="248"/>
        <v>0</v>
      </c>
      <c r="I5246" s="46" t="b">
        <f t="shared" si="249"/>
        <v>0</v>
      </c>
      <c r="J5246" s="46" t="str">
        <f>IF(I5246=FALSE,"",B5246&amp;"@"&amp;COUNTIFS($B$2:B5246,B5246,$I$2:I5246,TRUE))</f>
        <v/>
      </c>
    </row>
    <row r="5247" spans="5:10">
      <c r="E5247" s="46" t="str">
        <f t="shared" si="247"/>
        <v/>
      </c>
      <c r="F5247" s="81" t="str">
        <f>IF(E5247="기사임",(COUNTIF($B$2:B5247,B5247)-COUNTIFS($B$2:B5246,B5247,$E$2:E5246,"")),"")</f>
        <v/>
      </c>
      <c r="G5247" s="46" t="str">
        <f>IF(F5247=1,COUNTIF($F$1:F5247,1),"")</f>
        <v/>
      </c>
      <c r="H5247" s="46">
        <f t="shared" si="248"/>
        <v>0</v>
      </c>
      <c r="I5247" s="46" t="b">
        <f t="shared" si="249"/>
        <v>0</v>
      </c>
      <c r="J5247" s="46" t="str">
        <f>IF(I5247=FALSE,"",B5247&amp;"@"&amp;COUNTIFS($B$2:B5247,B5247,$I$2:I5247,TRUE))</f>
        <v/>
      </c>
    </row>
    <row r="5248" spans="5:10">
      <c r="E5248" s="46" t="str">
        <f t="shared" si="247"/>
        <v/>
      </c>
      <c r="F5248" s="81" t="str">
        <f>IF(E5248="기사임",(COUNTIF($B$2:B5248,B5248)-COUNTIFS($B$2:B5247,B5248,$E$2:E5247,"")),"")</f>
        <v/>
      </c>
      <c r="G5248" s="46" t="str">
        <f>IF(F5248=1,COUNTIF($F$1:F5248,1),"")</f>
        <v/>
      </c>
      <c r="H5248" s="46">
        <f t="shared" si="248"/>
        <v>0</v>
      </c>
      <c r="I5248" s="46" t="b">
        <f t="shared" si="249"/>
        <v>0</v>
      </c>
      <c r="J5248" s="46" t="str">
        <f>IF(I5248=FALSE,"",B5248&amp;"@"&amp;COUNTIFS($B$2:B5248,B5248,$I$2:I5248,TRUE))</f>
        <v/>
      </c>
    </row>
    <row r="5249" spans="5:10">
      <c r="E5249" s="46" t="str">
        <f t="shared" si="247"/>
        <v/>
      </c>
      <c r="F5249" s="81" t="str">
        <f>IF(E5249="기사임",(COUNTIF($B$2:B5249,B5249)-COUNTIFS($B$2:B5248,B5249,$E$2:E5248,"")),"")</f>
        <v/>
      </c>
      <c r="G5249" s="46" t="str">
        <f>IF(F5249=1,COUNTIF($F$1:F5249,1),"")</f>
        <v/>
      </c>
      <c r="H5249" s="46">
        <f t="shared" si="248"/>
        <v>0</v>
      </c>
      <c r="I5249" s="46" t="b">
        <f t="shared" si="249"/>
        <v>0</v>
      </c>
      <c r="J5249" s="46" t="str">
        <f>IF(I5249=FALSE,"",B5249&amp;"@"&amp;COUNTIFS($B$2:B5249,B5249,$I$2:I5249,TRUE))</f>
        <v/>
      </c>
    </row>
    <row r="5250" spans="5:10">
      <c r="E5250" s="46" t="str">
        <f t="shared" ref="E5250:E5313" si="250">IF(AND(LEFT(A5250,17)="/global/archives/",ISNUMBER(_xlfn.NUMBERVALUE(MID(A5250,18,1))),ISERROR(FIND("ckattempt",A5250)),ISERROR(FIND("preview",A5250))),"기사임","")</f>
        <v/>
      </c>
      <c r="F5250" s="81" t="str">
        <f>IF(E5250="기사임",(COUNTIF($B$2:B5250,B5250)-COUNTIFS($B$2:B5249,B5250,$E$2:E5249,"")),"")</f>
        <v/>
      </c>
      <c r="G5250" s="46" t="str">
        <f>IF(F5250=1,COUNTIF($F$1:F5250,1),"")</f>
        <v/>
      </c>
      <c r="H5250" s="46">
        <f t="shared" ref="H5250:H5313" si="251">COUNTIF($L$2:$L$4,B5250)</f>
        <v>0</v>
      </c>
      <c r="I5250" s="46" t="b">
        <f t="shared" si="249"/>
        <v>0</v>
      </c>
      <c r="J5250" s="46" t="str">
        <f>IF(I5250=FALSE,"",B5250&amp;"@"&amp;COUNTIFS($B$2:B5250,B5250,$I$2:I5250,TRUE))</f>
        <v/>
      </c>
    </row>
    <row r="5251" spans="5:10">
      <c r="E5251" s="46" t="str">
        <f t="shared" si="250"/>
        <v/>
      </c>
      <c r="F5251" s="81" t="str">
        <f>IF(E5251="기사임",(COUNTIF($B$2:B5251,B5251)-COUNTIFS($B$2:B5250,B5251,$E$2:E5250,"")),"")</f>
        <v/>
      </c>
      <c r="G5251" s="46" t="str">
        <f>IF(F5251=1,COUNTIF($F$1:F5251,1),"")</f>
        <v/>
      </c>
      <c r="H5251" s="46">
        <f t="shared" si="251"/>
        <v>0</v>
      </c>
      <c r="I5251" s="46" t="b">
        <f t="shared" si="249"/>
        <v>0</v>
      </c>
      <c r="J5251" s="46" t="str">
        <f>IF(I5251=FALSE,"",B5251&amp;"@"&amp;COUNTIFS($B$2:B5251,B5251,$I$2:I5251,TRUE))</f>
        <v/>
      </c>
    </row>
    <row r="5252" spans="5:10">
      <c r="E5252" s="46" t="str">
        <f t="shared" si="250"/>
        <v/>
      </c>
      <c r="F5252" s="81" t="str">
        <f>IF(E5252="기사임",(COUNTIF($B$2:B5252,B5252)-COUNTIFS($B$2:B5251,B5252,$E$2:E5251,"")),"")</f>
        <v/>
      </c>
      <c r="G5252" s="46" t="str">
        <f>IF(F5252=1,COUNTIF($F$1:F5252,1),"")</f>
        <v/>
      </c>
      <c r="H5252" s="46">
        <f t="shared" si="251"/>
        <v>0</v>
      </c>
      <c r="I5252" s="46" t="b">
        <f t="shared" si="249"/>
        <v>0</v>
      </c>
      <c r="J5252" s="46" t="str">
        <f>IF(I5252=FALSE,"",B5252&amp;"@"&amp;COUNTIFS($B$2:B5252,B5252,$I$2:I5252,TRUE))</f>
        <v/>
      </c>
    </row>
    <row r="5253" spans="5:10">
      <c r="E5253" s="46" t="str">
        <f t="shared" si="250"/>
        <v/>
      </c>
      <c r="F5253" s="81" t="str">
        <f>IF(E5253="기사임",(COUNTIF($B$2:B5253,B5253)-COUNTIFS($B$2:B5252,B5253,$E$2:E5252,"")),"")</f>
        <v/>
      </c>
      <c r="G5253" s="46" t="str">
        <f>IF(F5253=1,COUNTIF($F$1:F5253,1),"")</f>
        <v/>
      </c>
      <c r="H5253" s="46">
        <f t="shared" si="251"/>
        <v>0</v>
      </c>
      <c r="I5253" s="46" t="b">
        <f t="shared" si="249"/>
        <v>0</v>
      </c>
      <c r="J5253" s="46" t="str">
        <f>IF(I5253=FALSE,"",B5253&amp;"@"&amp;COUNTIFS($B$2:B5253,B5253,$I$2:I5253,TRUE))</f>
        <v/>
      </c>
    </row>
    <row r="5254" spans="5:10">
      <c r="E5254" s="46" t="str">
        <f t="shared" si="250"/>
        <v/>
      </c>
      <c r="F5254" s="81" t="str">
        <f>IF(E5254="기사임",(COUNTIF($B$2:B5254,B5254)-COUNTIFS($B$2:B5253,B5254,$E$2:E5253,"")),"")</f>
        <v/>
      </c>
      <c r="G5254" s="46" t="str">
        <f>IF(F5254=1,COUNTIF($F$1:F5254,1),"")</f>
        <v/>
      </c>
      <c r="H5254" s="46">
        <f t="shared" si="251"/>
        <v>0</v>
      </c>
      <c r="I5254" s="46" t="b">
        <f t="shared" si="249"/>
        <v>0</v>
      </c>
      <c r="J5254" s="46" t="str">
        <f>IF(I5254=FALSE,"",B5254&amp;"@"&amp;COUNTIFS($B$2:B5254,B5254,$I$2:I5254,TRUE))</f>
        <v/>
      </c>
    </row>
    <row r="5255" spans="5:10">
      <c r="E5255" s="46" t="str">
        <f t="shared" si="250"/>
        <v/>
      </c>
      <c r="F5255" s="81" t="str">
        <f>IF(E5255="기사임",(COUNTIF($B$2:B5255,B5255)-COUNTIFS($B$2:B5254,B5255,$E$2:E5254,"")),"")</f>
        <v/>
      </c>
      <c r="G5255" s="46" t="str">
        <f>IF(F5255=1,COUNTIF($F$1:F5255,1),"")</f>
        <v/>
      </c>
      <c r="H5255" s="46">
        <f t="shared" si="251"/>
        <v>0</v>
      </c>
      <c r="I5255" s="46" t="b">
        <f t="shared" ref="I5255:I5318" si="252">AND(H5255=1,F5255&gt;=1,F5255&lt;&gt;"")</f>
        <v>0</v>
      </c>
      <c r="J5255" s="46" t="str">
        <f>IF(I5255=FALSE,"",B5255&amp;"@"&amp;COUNTIFS($B$2:B5255,B5255,$I$2:I5255,TRUE))</f>
        <v/>
      </c>
    </row>
    <row r="5256" spans="5:10">
      <c r="E5256" s="46" t="str">
        <f t="shared" si="250"/>
        <v/>
      </c>
      <c r="F5256" s="81" t="str">
        <f>IF(E5256="기사임",(COUNTIF($B$2:B5256,B5256)-COUNTIFS($B$2:B5255,B5256,$E$2:E5255,"")),"")</f>
        <v/>
      </c>
      <c r="G5256" s="46" t="str">
        <f>IF(F5256=1,COUNTIF($F$1:F5256,1),"")</f>
        <v/>
      </c>
      <c r="H5256" s="46">
        <f t="shared" si="251"/>
        <v>0</v>
      </c>
      <c r="I5256" s="46" t="b">
        <f t="shared" si="252"/>
        <v>0</v>
      </c>
      <c r="J5256" s="46" t="str">
        <f>IF(I5256=FALSE,"",B5256&amp;"@"&amp;COUNTIFS($B$2:B5256,B5256,$I$2:I5256,TRUE))</f>
        <v/>
      </c>
    </row>
    <row r="5257" spans="5:10">
      <c r="E5257" s="46" t="str">
        <f t="shared" si="250"/>
        <v/>
      </c>
      <c r="F5257" s="81" t="str">
        <f>IF(E5257="기사임",(COUNTIF($B$2:B5257,B5257)-COUNTIFS($B$2:B5256,B5257,$E$2:E5256,"")),"")</f>
        <v/>
      </c>
      <c r="G5257" s="46" t="str">
        <f>IF(F5257=1,COUNTIF($F$1:F5257,1),"")</f>
        <v/>
      </c>
      <c r="H5257" s="46">
        <f t="shared" si="251"/>
        <v>0</v>
      </c>
      <c r="I5257" s="46" t="b">
        <f t="shared" si="252"/>
        <v>0</v>
      </c>
      <c r="J5257" s="46" t="str">
        <f>IF(I5257=FALSE,"",B5257&amp;"@"&amp;COUNTIFS($B$2:B5257,B5257,$I$2:I5257,TRUE))</f>
        <v/>
      </c>
    </row>
    <row r="5258" spans="5:10">
      <c r="E5258" s="46" t="str">
        <f t="shared" si="250"/>
        <v/>
      </c>
      <c r="F5258" s="81" t="str">
        <f>IF(E5258="기사임",(COUNTIF($B$2:B5258,B5258)-COUNTIFS($B$2:B5257,B5258,$E$2:E5257,"")),"")</f>
        <v/>
      </c>
      <c r="G5258" s="46" t="str">
        <f>IF(F5258=1,COUNTIF($F$1:F5258,1),"")</f>
        <v/>
      </c>
      <c r="H5258" s="46">
        <f t="shared" si="251"/>
        <v>0</v>
      </c>
      <c r="I5258" s="46" t="b">
        <f t="shared" si="252"/>
        <v>0</v>
      </c>
      <c r="J5258" s="46" t="str">
        <f>IF(I5258=FALSE,"",B5258&amp;"@"&amp;COUNTIFS($B$2:B5258,B5258,$I$2:I5258,TRUE))</f>
        <v/>
      </c>
    </row>
    <row r="5259" spans="5:10">
      <c r="E5259" s="46" t="str">
        <f t="shared" si="250"/>
        <v/>
      </c>
      <c r="F5259" s="81" t="str">
        <f>IF(E5259="기사임",(COUNTIF($B$2:B5259,B5259)-COUNTIFS($B$2:B5258,B5259,$E$2:E5258,"")),"")</f>
        <v/>
      </c>
      <c r="G5259" s="46" t="str">
        <f>IF(F5259=1,COUNTIF($F$1:F5259,1),"")</f>
        <v/>
      </c>
      <c r="H5259" s="46">
        <f t="shared" si="251"/>
        <v>0</v>
      </c>
      <c r="I5259" s="46" t="b">
        <f t="shared" si="252"/>
        <v>0</v>
      </c>
      <c r="J5259" s="46" t="str">
        <f>IF(I5259=FALSE,"",B5259&amp;"@"&amp;COUNTIFS($B$2:B5259,B5259,$I$2:I5259,TRUE))</f>
        <v/>
      </c>
    </row>
    <row r="5260" spans="5:10">
      <c r="E5260" s="46" t="str">
        <f t="shared" si="250"/>
        <v/>
      </c>
      <c r="F5260" s="81" t="str">
        <f>IF(E5260="기사임",(COUNTIF($B$2:B5260,B5260)-COUNTIFS($B$2:B5259,B5260,$E$2:E5259,"")),"")</f>
        <v/>
      </c>
      <c r="G5260" s="46" t="str">
        <f>IF(F5260=1,COUNTIF($F$1:F5260,1),"")</f>
        <v/>
      </c>
      <c r="H5260" s="46">
        <f t="shared" si="251"/>
        <v>0</v>
      </c>
      <c r="I5260" s="46" t="b">
        <f t="shared" si="252"/>
        <v>0</v>
      </c>
      <c r="J5260" s="46" t="str">
        <f>IF(I5260=FALSE,"",B5260&amp;"@"&amp;COUNTIFS($B$2:B5260,B5260,$I$2:I5260,TRUE))</f>
        <v/>
      </c>
    </row>
    <row r="5261" spans="5:10">
      <c r="E5261" s="46" t="str">
        <f t="shared" si="250"/>
        <v/>
      </c>
      <c r="F5261" s="81" t="str">
        <f>IF(E5261="기사임",(COUNTIF($B$2:B5261,B5261)-COUNTIFS($B$2:B5260,B5261,$E$2:E5260,"")),"")</f>
        <v/>
      </c>
      <c r="G5261" s="46" t="str">
        <f>IF(F5261=1,COUNTIF($F$1:F5261,1),"")</f>
        <v/>
      </c>
      <c r="H5261" s="46">
        <f t="shared" si="251"/>
        <v>0</v>
      </c>
      <c r="I5261" s="46" t="b">
        <f t="shared" si="252"/>
        <v>0</v>
      </c>
      <c r="J5261" s="46" t="str">
        <f>IF(I5261=FALSE,"",B5261&amp;"@"&amp;COUNTIFS($B$2:B5261,B5261,$I$2:I5261,TRUE))</f>
        <v/>
      </c>
    </row>
    <row r="5262" spans="5:10">
      <c r="E5262" s="46" t="str">
        <f t="shared" si="250"/>
        <v/>
      </c>
      <c r="F5262" s="81" t="str">
        <f>IF(E5262="기사임",(COUNTIF($B$2:B5262,B5262)-COUNTIFS($B$2:B5261,B5262,$E$2:E5261,"")),"")</f>
        <v/>
      </c>
      <c r="G5262" s="46" t="str">
        <f>IF(F5262=1,COUNTIF($F$1:F5262,1),"")</f>
        <v/>
      </c>
      <c r="H5262" s="46">
        <f t="shared" si="251"/>
        <v>0</v>
      </c>
      <c r="I5262" s="46" t="b">
        <f t="shared" si="252"/>
        <v>0</v>
      </c>
      <c r="J5262" s="46" t="str">
        <f>IF(I5262=FALSE,"",B5262&amp;"@"&amp;COUNTIFS($B$2:B5262,B5262,$I$2:I5262,TRUE))</f>
        <v/>
      </c>
    </row>
    <row r="5263" spans="5:10">
      <c r="E5263" s="46" t="str">
        <f t="shared" si="250"/>
        <v/>
      </c>
      <c r="F5263" s="81" t="str">
        <f>IF(E5263="기사임",(COUNTIF($B$2:B5263,B5263)-COUNTIFS($B$2:B5262,B5263,$E$2:E5262,"")),"")</f>
        <v/>
      </c>
      <c r="G5263" s="46" t="str">
        <f>IF(F5263=1,COUNTIF($F$1:F5263,1),"")</f>
        <v/>
      </c>
      <c r="H5263" s="46">
        <f t="shared" si="251"/>
        <v>0</v>
      </c>
      <c r="I5263" s="46" t="b">
        <f t="shared" si="252"/>
        <v>0</v>
      </c>
      <c r="J5263" s="46" t="str">
        <f>IF(I5263=FALSE,"",B5263&amp;"@"&amp;COUNTIFS($B$2:B5263,B5263,$I$2:I5263,TRUE))</f>
        <v/>
      </c>
    </row>
    <row r="5264" spans="5:10">
      <c r="E5264" s="46" t="str">
        <f t="shared" si="250"/>
        <v/>
      </c>
      <c r="F5264" s="81" t="str">
        <f>IF(E5264="기사임",(COUNTIF($B$2:B5264,B5264)-COUNTIFS($B$2:B5263,B5264,$E$2:E5263,"")),"")</f>
        <v/>
      </c>
      <c r="G5264" s="46" t="str">
        <f>IF(F5264=1,COUNTIF($F$1:F5264,1),"")</f>
        <v/>
      </c>
      <c r="H5264" s="46">
        <f t="shared" si="251"/>
        <v>0</v>
      </c>
      <c r="I5264" s="46" t="b">
        <f t="shared" si="252"/>
        <v>0</v>
      </c>
      <c r="J5264" s="46" t="str">
        <f>IF(I5264=FALSE,"",B5264&amp;"@"&amp;COUNTIFS($B$2:B5264,B5264,$I$2:I5264,TRUE))</f>
        <v/>
      </c>
    </row>
    <row r="5265" spans="5:10">
      <c r="E5265" s="46" t="str">
        <f t="shared" si="250"/>
        <v/>
      </c>
      <c r="F5265" s="81" t="str">
        <f>IF(E5265="기사임",(COUNTIF($B$2:B5265,B5265)-COUNTIFS($B$2:B5264,B5265,$E$2:E5264,"")),"")</f>
        <v/>
      </c>
      <c r="G5265" s="46" t="str">
        <f>IF(F5265=1,COUNTIF($F$1:F5265,1),"")</f>
        <v/>
      </c>
      <c r="H5265" s="46">
        <f t="shared" si="251"/>
        <v>0</v>
      </c>
      <c r="I5265" s="46" t="b">
        <f t="shared" si="252"/>
        <v>0</v>
      </c>
      <c r="J5265" s="46" t="str">
        <f>IF(I5265=FALSE,"",B5265&amp;"@"&amp;COUNTIFS($B$2:B5265,B5265,$I$2:I5265,TRUE))</f>
        <v/>
      </c>
    </row>
    <row r="5266" spans="5:10">
      <c r="E5266" s="46" t="str">
        <f t="shared" si="250"/>
        <v/>
      </c>
      <c r="F5266" s="81" t="str">
        <f>IF(E5266="기사임",(COUNTIF($B$2:B5266,B5266)-COUNTIFS($B$2:B5265,B5266,$E$2:E5265,"")),"")</f>
        <v/>
      </c>
      <c r="G5266" s="46" t="str">
        <f>IF(F5266=1,COUNTIF($F$1:F5266,1),"")</f>
        <v/>
      </c>
      <c r="H5266" s="46">
        <f t="shared" si="251"/>
        <v>0</v>
      </c>
      <c r="I5266" s="46" t="b">
        <f t="shared" si="252"/>
        <v>0</v>
      </c>
      <c r="J5266" s="46" t="str">
        <f>IF(I5266=FALSE,"",B5266&amp;"@"&amp;COUNTIFS($B$2:B5266,B5266,$I$2:I5266,TRUE))</f>
        <v/>
      </c>
    </row>
    <row r="5267" spans="5:10">
      <c r="E5267" s="46" t="str">
        <f t="shared" si="250"/>
        <v/>
      </c>
      <c r="F5267" s="81" t="str">
        <f>IF(E5267="기사임",(COUNTIF($B$2:B5267,B5267)-COUNTIFS($B$2:B5266,B5267,$E$2:E5266,"")),"")</f>
        <v/>
      </c>
      <c r="G5267" s="46" t="str">
        <f>IF(F5267=1,COUNTIF($F$1:F5267,1),"")</f>
        <v/>
      </c>
      <c r="H5267" s="46">
        <f t="shared" si="251"/>
        <v>0</v>
      </c>
      <c r="I5267" s="46" t="b">
        <f t="shared" si="252"/>
        <v>0</v>
      </c>
      <c r="J5267" s="46" t="str">
        <f>IF(I5267=FALSE,"",B5267&amp;"@"&amp;COUNTIFS($B$2:B5267,B5267,$I$2:I5267,TRUE))</f>
        <v/>
      </c>
    </row>
    <row r="5268" spans="5:10">
      <c r="E5268" s="46" t="str">
        <f t="shared" si="250"/>
        <v/>
      </c>
      <c r="F5268" s="81" t="str">
        <f>IF(E5268="기사임",(COUNTIF($B$2:B5268,B5268)-COUNTIFS($B$2:B5267,B5268,$E$2:E5267,"")),"")</f>
        <v/>
      </c>
      <c r="G5268" s="46" t="str">
        <f>IF(F5268=1,COUNTIF($F$1:F5268,1),"")</f>
        <v/>
      </c>
      <c r="H5268" s="46">
        <f t="shared" si="251"/>
        <v>0</v>
      </c>
      <c r="I5268" s="46" t="b">
        <f t="shared" si="252"/>
        <v>0</v>
      </c>
      <c r="J5268" s="46" t="str">
        <f>IF(I5268=FALSE,"",B5268&amp;"@"&amp;COUNTIFS($B$2:B5268,B5268,$I$2:I5268,TRUE))</f>
        <v/>
      </c>
    </row>
    <row r="5269" spans="5:10">
      <c r="E5269" s="46" t="str">
        <f t="shared" si="250"/>
        <v/>
      </c>
      <c r="F5269" s="81" t="str">
        <f>IF(E5269="기사임",(COUNTIF($B$2:B5269,B5269)-COUNTIFS($B$2:B5268,B5269,$E$2:E5268,"")),"")</f>
        <v/>
      </c>
      <c r="G5269" s="46" t="str">
        <f>IF(F5269=1,COUNTIF($F$1:F5269,1),"")</f>
        <v/>
      </c>
      <c r="H5269" s="46">
        <f t="shared" si="251"/>
        <v>0</v>
      </c>
      <c r="I5269" s="46" t="b">
        <f t="shared" si="252"/>
        <v>0</v>
      </c>
      <c r="J5269" s="46" t="str">
        <f>IF(I5269=FALSE,"",B5269&amp;"@"&amp;COUNTIFS($B$2:B5269,B5269,$I$2:I5269,TRUE))</f>
        <v/>
      </c>
    </row>
    <row r="5270" spans="5:10">
      <c r="E5270" s="46" t="str">
        <f t="shared" si="250"/>
        <v/>
      </c>
      <c r="F5270" s="81" t="str">
        <f>IF(E5270="기사임",(COUNTIF($B$2:B5270,B5270)-COUNTIFS($B$2:B5269,B5270,$E$2:E5269,"")),"")</f>
        <v/>
      </c>
      <c r="G5270" s="46" t="str">
        <f>IF(F5270=1,COUNTIF($F$1:F5270,1),"")</f>
        <v/>
      </c>
      <c r="H5270" s="46">
        <f t="shared" si="251"/>
        <v>0</v>
      </c>
      <c r="I5270" s="46" t="b">
        <f t="shared" si="252"/>
        <v>0</v>
      </c>
      <c r="J5270" s="46" t="str">
        <f>IF(I5270=FALSE,"",B5270&amp;"@"&amp;COUNTIFS($B$2:B5270,B5270,$I$2:I5270,TRUE))</f>
        <v/>
      </c>
    </row>
    <row r="5271" spans="5:10">
      <c r="E5271" s="46" t="str">
        <f t="shared" si="250"/>
        <v/>
      </c>
      <c r="F5271" s="81" t="str">
        <f>IF(E5271="기사임",(COUNTIF($B$2:B5271,B5271)-COUNTIFS($B$2:B5270,B5271,$E$2:E5270,"")),"")</f>
        <v/>
      </c>
      <c r="G5271" s="46" t="str">
        <f>IF(F5271=1,COUNTIF($F$1:F5271,1),"")</f>
        <v/>
      </c>
      <c r="H5271" s="46">
        <f t="shared" si="251"/>
        <v>0</v>
      </c>
      <c r="I5271" s="46" t="b">
        <f t="shared" si="252"/>
        <v>0</v>
      </c>
      <c r="J5271" s="46" t="str">
        <f>IF(I5271=FALSE,"",B5271&amp;"@"&amp;COUNTIFS($B$2:B5271,B5271,$I$2:I5271,TRUE))</f>
        <v/>
      </c>
    </row>
    <row r="5272" spans="5:10">
      <c r="E5272" s="46" t="str">
        <f t="shared" si="250"/>
        <v/>
      </c>
      <c r="F5272" s="81" t="str">
        <f>IF(E5272="기사임",(COUNTIF($B$2:B5272,B5272)-COUNTIFS($B$2:B5271,B5272,$E$2:E5271,"")),"")</f>
        <v/>
      </c>
      <c r="G5272" s="46" t="str">
        <f>IF(F5272=1,COUNTIF($F$1:F5272,1),"")</f>
        <v/>
      </c>
      <c r="H5272" s="46">
        <f t="shared" si="251"/>
        <v>0</v>
      </c>
      <c r="I5272" s="46" t="b">
        <f t="shared" si="252"/>
        <v>0</v>
      </c>
      <c r="J5272" s="46" t="str">
        <f>IF(I5272=FALSE,"",B5272&amp;"@"&amp;COUNTIFS($B$2:B5272,B5272,$I$2:I5272,TRUE))</f>
        <v/>
      </c>
    </row>
    <row r="5273" spans="5:10">
      <c r="E5273" s="46" t="str">
        <f t="shared" si="250"/>
        <v/>
      </c>
      <c r="F5273" s="81" t="str">
        <f>IF(E5273="기사임",(COUNTIF($B$2:B5273,B5273)-COUNTIFS($B$2:B5272,B5273,$E$2:E5272,"")),"")</f>
        <v/>
      </c>
      <c r="G5273" s="46" t="str">
        <f>IF(F5273=1,COUNTIF($F$1:F5273,1),"")</f>
        <v/>
      </c>
      <c r="H5273" s="46">
        <f t="shared" si="251"/>
        <v>0</v>
      </c>
      <c r="I5273" s="46" t="b">
        <f t="shared" si="252"/>
        <v>0</v>
      </c>
      <c r="J5273" s="46" t="str">
        <f>IF(I5273=FALSE,"",B5273&amp;"@"&amp;COUNTIFS($B$2:B5273,B5273,$I$2:I5273,TRUE))</f>
        <v/>
      </c>
    </row>
    <row r="5274" spans="5:10">
      <c r="E5274" s="46" t="str">
        <f t="shared" si="250"/>
        <v/>
      </c>
      <c r="F5274" s="81" t="str">
        <f>IF(E5274="기사임",(COUNTIF($B$2:B5274,B5274)-COUNTIFS($B$2:B5273,B5274,$E$2:E5273,"")),"")</f>
        <v/>
      </c>
      <c r="G5274" s="46" t="str">
        <f>IF(F5274=1,COUNTIF($F$1:F5274,1),"")</f>
        <v/>
      </c>
      <c r="H5274" s="46">
        <f t="shared" si="251"/>
        <v>0</v>
      </c>
      <c r="I5274" s="46" t="b">
        <f t="shared" si="252"/>
        <v>0</v>
      </c>
      <c r="J5274" s="46" t="str">
        <f>IF(I5274=FALSE,"",B5274&amp;"@"&amp;COUNTIFS($B$2:B5274,B5274,$I$2:I5274,TRUE))</f>
        <v/>
      </c>
    </row>
    <row r="5275" spans="5:10">
      <c r="E5275" s="46" t="str">
        <f t="shared" si="250"/>
        <v/>
      </c>
      <c r="F5275" s="81" t="str">
        <f>IF(E5275="기사임",(COUNTIF($B$2:B5275,B5275)-COUNTIFS($B$2:B5274,B5275,$E$2:E5274,"")),"")</f>
        <v/>
      </c>
      <c r="G5275" s="46" t="str">
        <f>IF(F5275=1,COUNTIF($F$1:F5275,1),"")</f>
        <v/>
      </c>
      <c r="H5275" s="46">
        <f t="shared" si="251"/>
        <v>0</v>
      </c>
      <c r="I5275" s="46" t="b">
        <f t="shared" si="252"/>
        <v>0</v>
      </c>
      <c r="J5275" s="46" t="str">
        <f>IF(I5275=FALSE,"",B5275&amp;"@"&amp;COUNTIFS($B$2:B5275,B5275,$I$2:I5275,TRUE))</f>
        <v/>
      </c>
    </row>
    <row r="5276" spans="5:10">
      <c r="E5276" s="46" t="str">
        <f t="shared" si="250"/>
        <v/>
      </c>
      <c r="F5276" s="81" t="str">
        <f>IF(E5276="기사임",(COUNTIF($B$2:B5276,B5276)-COUNTIFS($B$2:B5275,B5276,$E$2:E5275,"")),"")</f>
        <v/>
      </c>
      <c r="G5276" s="46" t="str">
        <f>IF(F5276=1,COUNTIF($F$1:F5276,1),"")</f>
        <v/>
      </c>
      <c r="H5276" s="46">
        <f t="shared" si="251"/>
        <v>0</v>
      </c>
      <c r="I5276" s="46" t="b">
        <f t="shared" si="252"/>
        <v>0</v>
      </c>
      <c r="J5276" s="46" t="str">
        <f>IF(I5276=FALSE,"",B5276&amp;"@"&amp;COUNTIFS($B$2:B5276,B5276,$I$2:I5276,TRUE))</f>
        <v/>
      </c>
    </row>
    <row r="5277" spans="5:10">
      <c r="E5277" s="46" t="str">
        <f t="shared" si="250"/>
        <v/>
      </c>
      <c r="F5277" s="81" t="str">
        <f>IF(E5277="기사임",(COUNTIF($B$2:B5277,B5277)-COUNTIFS($B$2:B5276,B5277,$E$2:E5276,"")),"")</f>
        <v/>
      </c>
      <c r="G5277" s="46" t="str">
        <f>IF(F5277=1,COUNTIF($F$1:F5277,1),"")</f>
        <v/>
      </c>
      <c r="H5277" s="46">
        <f t="shared" si="251"/>
        <v>0</v>
      </c>
      <c r="I5277" s="46" t="b">
        <f t="shared" si="252"/>
        <v>0</v>
      </c>
      <c r="J5277" s="46" t="str">
        <f>IF(I5277=FALSE,"",B5277&amp;"@"&amp;COUNTIFS($B$2:B5277,B5277,$I$2:I5277,TRUE))</f>
        <v/>
      </c>
    </row>
    <row r="5278" spans="5:10">
      <c r="E5278" s="46" t="str">
        <f t="shared" si="250"/>
        <v/>
      </c>
      <c r="F5278" s="81" t="str">
        <f>IF(E5278="기사임",(COUNTIF($B$2:B5278,B5278)-COUNTIFS($B$2:B5277,B5278,$E$2:E5277,"")),"")</f>
        <v/>
      </c>
      <c r="G5278" s="46" t="str">
        <f>IF(F5278=1,COUNTIF($F$1:F5278,1),"")</f>
        <v/>
      </c>
      <c r="H5278" s="46">
        <f t="shared" si="251"/>
        <v>0</v>
      </c>
      <c r="I5278" s="46" t="b">
        <f t="shared" si="252"/>
        <v>0</v>
      </c>
      <c r="J5278" s="46" t="str">
        <f>IF(I5278=FALSE,"",B5278&amp;"@"&amp;COUNTIFS($B$2:B5278,B5278,$I$2:I5278,TRUE))</f>
        <v/>
      </c>
    </row>
    <row r="5279" spans="5:10">
      <c r="E5279" s="46" t="str">
        <f t="shared" si="250"/>
        <v/>
      </c>
      <c r="F5279" s="81" t="str">
        <f>IF(E5279="기사임",(COUNTIF($B$2:B5279,B5279)-COUNTIFS($B$2:B5278,B5279,$E$2:E5278,"")),"")</f>
        <v/>
      </c>
      <c r="G5279" s="46" t="str">
        <f>IF(F5279=1,COUNTIF($F$1:F5279,1),"")</f>
        <v/>
      </c>
      <c r="H5279" s="46">
        <f t="shared" si="251"/>
        <v>0</v>
      </c>
      <c r="I5279" s="46" t="b">
        <f t="shared" si="252"/>
        <v>0</v>
      </c>
      <c r="J5279" s="46" t="str">
        <f>IF(I5279=FALSE,"",B5279&amp;"@"&amp;COUNTIFS($B$2:B5279,B5279,$I$2:I5279,TRUE))</f>
        <v/>
      </c>
    </row>
    <row r="5280" spans="5:10">
      <c r="E5280" s="46" t="str">
        <f t="shared" si="250"/>
        <v/>
      </c>
      <c r="F5280" s="81" t="str">
        <f>IF(E5280="기사임",(COUNTIF($B$2:B5280,B5280)-COUNTIFS($B$2:B5279,B5280,$E$2:E5279,"")),"")</f>
        <v/>
      </c>
      <c r="G5280" s="46" t="str">
        <f>IF(F5280=1,COUNTIF($F$1:F5280,1),"")</f>
        <v/>
      </c>
      <c r="H5280" s="46">
        <f t="shared" si="251"/>
        <v>0</v>
      </c>
      <c r="I5280" s="46" t="b">
        <f t="shared" si="252"/>
        <v>0</v>
      </c>
      <c r="J5280" s="46" t="str">
        <f>IF(I5280=FALSE,"",B5280&amp;"@"&amp;COUNTIFS($B$2:B5280,B5280,$I$2:I5280,TRUE))</f>
        <v/>
      </c>
    </row>
    <row r="5281" spans="5:10">
      <c r="E5281" s="46" t="str">
        <f t="shared" si="250"/>
        <v/>
      </c>
      <c r="F5281" s="81" t="str">
        <f>IF(E5281="기사임",(COUNTIF($B$2:B5281,B5281)-COUNTIFS($B$2:B5280,B5281,$E$2:E5280,"")),"")</f>
        <v/>
      </c>
      <c r="G5281" s="46" t="str">
        <f>IF(F5281=1,COUNTIF($F$1:F5281,1),"")</f>
        <v/>
      </c>
      <c r="H5281" s="46">
        <f t="shared" si="251"/>
        <v>0</v>
      </c>
      <c r="I5281" s="46" t="b">
        <f t="shared" si="252"/>
        <v>0</v>
      </c>
      <c r="J5281" s="46" t="str">
        <f>IF(I5281=FALSE,"",B5281&amp;"@"&amp;COUNTIFS($B$2:B5281,B5281,$I$2:I5281,TRUE))</f>
        <v/>
      </c>
    </row>
    <row r="5282" spans="5:10">
      <c r="E5282" s="46" t="str">
        <f t="shared" si="250"/>
        <v/>
      </c>
      <c r="F5282" s="81" t="str">
        <f>IF(E5282="기사임",(COUNTIF($B$2:B5282,B5282)-COUNTIFS($B$2:B5281,B5282,$E$2:E5281,"")),"")</f>
        <v/>
      </c>
      <c r="G5282" s="46" t="str">
        <f>IF(F5282=1,COUNTIF($F$1:F5282,1),"")</f>
        <v/>
      </c>
      <c r="H5282" s="46">
        <f t="shared" si="251"/>
        <v>0</v>
      </c>
      <c r="I5282" s="46" t="b">
        <f t="shared" si="252"/>
        <v>0</v>
      </c>
      <c r="J5282" s="46" t="str">
        <f>IF(I5282=FALSE,"",B5282&amp;"@"&amp;COUNTIFS($B$2:B5282,B5282,$I$2:I5282,TRUE))</f>
        <v/>
      </c>
    </row>
    <row r="5283" spans="5:10">
      <c r="E5283" s="46" t="str">
        <f t="shared" si="250"/>
        <v/>
      </c>
      <c r="F5283" s="81" t="str">
        <f>IF(E5283="기사임",(COUNTIF($B$2:B5283,B5283)-COUNTIFS($B$2:B5282,B5283,$E$2:E5282,"")),"")</f>
        <v/>
      </c>
      <c r="G5283" s="46" t="str">
        <f>IF(F5283=1,COUNTIF($F$1:F5283,1),"")</f>
        <v/>
      </c>
      <c r="H5283" s="46">
        <f t="shared" si="251"/>
        <v>0</v>
      </c>
      <c r="I5283" s="46" t="b">
        <f t="shared" si="252"/>
        <v>0</v>
      </c>
      <c r="J5283" s="46" t="str">
        <f>IF(I5283=FALSE,"",B5283&amp;"@"&amp;COUNTIFS($B$2:B5283,B5283,$I$2:I5283,TRUE))</f>
        <v/>
      </c>
    </row>
    <row r="5284" spans="5:10">
      <c r="E5284" s="46" t="str">
        <f t="shared" si="250"/>
        <v/>
      </c>
      <c r="F5284" s="81" t="str">
        <f>IF(E5284="기사임",(COUNTIF($B$2:B5284,B5284)-COUNTIFS($B$2:B5283,B5284,$E$2:E5283,"")),"")</f>
        <v/>
      </c>
      <c r="G5284" s="46" t="str">
        <f>IF(F5284=1,COUNTIF($F$1:F5284,1),"")</f>
        <v/>
      </c>
      <c r="H5284" s="46">
        <f t="shared" si="251"/>
        <v>0</v>
      </c>
      <c r="I5284" s="46" t="b">
        <f t="shared" si="252"/>
        <v>0</v>
      </c>
      <c r="J5284" s="46" t="str">
        <f>IF(I5284=FALSE,"",B5284&amp;"@"&amp;COUNTIFS($B$2:B5284,B5284,$I$2:I5284,TRUE))</f>
        <v/>
      </c>
    </row>
    <row r="5285" spans="5:10">
      <c r="E5285" s="46" t="str">
        <f t="shared" si="250"/>
        <v/>
      </c>
      <c r="F5285" s="81" t="str">
        <f>IF(E5285="기사임",(COUNTIF($B$2:B5285,B5285)-COUNTIFS($B$2:B5284,B5285,$E$2:E5284,"")),"")</f>
        <v/>
      </c>
      <c r="G5285" s="46" t="str">
        <f>IF(F5285=1,COUNTIF($F$1:F5285,1),"")</f>
        <v/>
      </c>
      <c r="H5285" s="46">
        <f t="shared" si="251"/>
        <v>0</v>
      </c>
      <c r="I5285" s="46" t="b">
        <f t="shared" si="252"/>
        <v>0</v>
      </c>
      <c r="J5285" s="46" t="str">
        <f>IF(I5285=FALSE,"",B5285&amp;"@"&amp;COUNTIFS($B$2:B5285,B5285,$I$2:I5285,TRUE))</f>
        <v/>
      </c>
    </row>
    <row r="5286" spans="5:10">
      <c r="E5286" s="46" t="str">
        <f t="shared" si="250"/>
        <v/>
      </c>
      <c r="F5286" s="81" t="str">
        <f>IF(E5286="기사임",(COUNTIF($B$2:B5286,B5286)-COUNTIFS($B$2:B5285,B5286,$E$2:E5285,"")),"")</f>
        <v/>
      </c>
      <c r="G5286" s="46" t="str">
        <f>IF(F5286=1,COUNTIF($F$1:F5286,1),"")</f>
        <v/>
      </c>
      <c r="H5286" s="46">
        <f t="shared" si="251"/>
        <v>0</v>
      </c>
      <c r="I5286" s="46" t="b">
        <f t="shared" si="252"/>
        <v>0</v>
      </c>
      <c r="J5286" s="46" t="str">
        <f>IF(I5286=FALSE,"",B5286&amp;"@"&amp;COUNTIFS($B$2:B5286,B5286,$I$2:I5286,TRUE))</f>
        <v/>
      </c>
    </row>
    <row r="5287" spans="5:10">
      <c r="E5287" s="46" t="str">
        <f t="shared" si="250"/>
        <v/>
      </c>
      <c r="F5287" s="81" t="str">
        <f>IF(E5287="기사임",(COUNTIF($B$2:B5287,B5287)-COUNTIFS($B$2:B5286,B5287,$E$2:E5286,"")),"")</f>
        <v/>
      </c>
      <c r="G5287" s="46" t="str">
        <f>IF(F5287=1,COUNTIF($F$1:F5287,1),"")</f>
        <v/>
      </c>
      <c r="H5287" s="46">
        <f t="shared" si="251"/>
        <v>0</v>
      </c>
      <c r="I5287" s="46" t="b">
        <f t="shared" si="252"/>
        <v>0</v>
      </c>
      <c r="J5287" s="46" t="str">
        <f>IF(I5287=FALSE,"",B5287&amp;"@"&amp;COUNTIFS($B$2:B5287,B5287,$I$2:I5287,TRUE))</f>
        <v/>
      </c>
    </row>
    <row r="5288" spans="5:10">
      <c r="E5288" s="46" t="str">
        <f t="shared" si="250"/>
        <v/>
      </c>
      <c r="F5288" s="81" t="str">
        <f>IF(E5288="기사임",(COUNTIF($B$2:B5288,B5288)-COUNTIFS($B$2:B5287,B5288,$E$2:E5287,"")),"")</f>
        <v/>
      </c>
      <c r="G5288" s="46" t="str">
        <f>IF(F5288=1,COUNTIF($F$1:F5288,1),"")</f>
        <v/>
      </c>
      <c r="H5288" s="46">
        <f t="shared" si="251"/>
        <v>0</v>
      </c>
      <c r="I5288" s="46" t="b">
        <f t="shared" si="252"/>
        <v>0</v>
      </c>
      <c r="J5288" s="46" t="str">
        <f>IF(I5288=FALSE,"",B5288&amp;"@"&amp;COUNTIFS($B$2:B5288,B5288,$I$2:I5288,TRUE))</f>
        <v/>
      </c>
    </row>
    <row r="5289" spans="5:10">
      <c r="E5289" s="46" t="str">
        <f t="shared" si="250"/>
        <v/>
      </c>
      <c r="F5289" s="81" t="str">
        <f>IF(E5289="기사임",(COUNTIF($B$2:B5289,B5289)-COUNTIFS($B$2:B5288,B5289,$E$2:E5288,"")),"")</f>
        <v/>
      </c>
      <c r="G5289" s="46" t="str">
        <f>IF(F5289=1,COUNTIF($F$1:F5289,1),"")</f>
        <v/>
      </c>
      <c r="H5289" s="46">
        <f t="shared" si="251"/>
        <v>0</v>
      </c>
      <c r="I5289" s="46" t="b">
        <f t="shared" si="252"/>
        <v>0</v>
      </c>
      <c r="J5289" s="46" t="str">
        <f>IF(I5289=FALSE,"",B5289&amp;"@"&amp;COUNTIFS($B$2:B5289,B5289,$I$2:I5289,TRUE))</f>
        <v/>
      </c>
    </row>
    <row r="5290" spans="5:10">
      <c r="E5290" s="46" t="str">
        <f t="shared" si="250"/>
        <v/>
      </c>
      <c r="F5290" s="81" t="str">
        <f>IF(E5290="기사임",(COUNTIF($B$2:B5290,B5290)-COUNTIFS($B$2:B5289,B5290,$E$2:E5289,"")),"")</f>
        <v/>
      </c>
      <c r="G5290" s="46" t="str">
        <f>IF(F5290=1,COUNTIF($F$1:F5290,1),"")</f>
        <v/>
      </c>
      <c r="H5290" s="46">
        <f t="shared" si="251"/>
        <v>0</v>
      </c>
      <c r="I5290" s="46" t="b">
        <f t="shared" si="252"/>
        <v>0</v>
      </c>
      <c r="J5290" s="46" t="str">
        <f>IF(I5290=FALSE,"",B5290&amp;"@"&amp;COUNTIFS($B$2:B5290,B5290,$I$2:I5290,TRUE))</f>
        <v/>
      </c>
    </row>
    <row r="5291" spans="5:10">
      <c r="E5291" s="46" t="str">
        <f t="shared" si="250"/>
        <v/>
      </c>
      <c r="F5291" s="81" t="str">
        <f>IF(E5291="기사임",(COUNTIF($B$2:B5291,B5291)-COUNTIFS($B$2:B5290,B5291,$E$2:E5290,"")),"")</f>
        <v/>
      </c>
      <c r="G5291" s="46" t="str">
        <f>IF(F5291=1,COUNTIF($F$1:F5291,1),"")</f>
        <v/>
      </c>
      <c r="H5291" s="46">
        <f t="shared" si="251"/>
        <v>0</v>
      </c>
      <c r="I5291" s="46" t="b">
        <f t="shared" si="252"/>
        <v>0</v>
      </c>
      <c r="J5291" s="46" t="str">
        <f>IF(I5291=FALSE,"",B5291&amp;"@"&amp;COUNTIFS($B$2:B5291,B5291,$I$2:I5291,TRUE))</f>
        <v/>
      </c>
    </row>
    <row r="5292" spans="5:10">
      <c r="E5292" s="46" t="str">
        <f t="shared" si="250"/>
        <v/>
      </c>
      <c r="F5292" s="81" t="str">
        <f>IF(E5292="기사임",(COUNTIF($B$2:B5292,B5292)-COUNTIFS($B$2:B5291,B5292,$E$2:E5291,"")),"")</f>
        <v/>
      </c>
      <c r="G5292" s="46" t="str">
        <f>IF(F5292=1,COUNTIF($F$1:F5292,1),"")</f>
        <v/>
      </c>
      <c r="H5292" s="46">
        <f t="shared" si="251"/>
        <v>0</v>
      </c>
      <c r="I5292" s="46" t="b">
        <f t="shared" si="252"/>
        <v>0</v>
      </c>
      <c r="J5292" s="46" t="str">
        <f>IF(I5292=FALSE,"",B5292&amp;"@"&amp;COUNTIFS($B$2:B5292,B5292,$I$2:I5292,TRUE))</f>
        <v/>
      </c>
    </row>
    <row r="5293" spans="5:10">
      <c r="E5293" s="46" t="str">
        <f t="shared" si="250"/>
        <v/>
      </c>
      <c r="F5293" s="81" t="str">
        <f>IF(E5293="기사임",(COUNTIF($B$2:B5293,B5293)-COUNTIFS($B$2:B5292,B5293,$E$2:E5292,"")),"")</f>
        <v/>
      </c>
      <c r="G5293" s="46" t="str">
        <f>IF(F5293=1,COUNTIF($F$1:F5293,1),"")</f>
        <v/>
      </c>
      <c r="H5293" s="46">
        <f t="shared" si="251"/>
        <v>0</v>
      </c>
      <c r="I5293" s="46" t="b">
        <f t="shared" si="252"/>
        <v>0</v>
      </c>
      <c r="J5293" s="46" t="str">
        <f>IF(I5293=FALSE,"",B5293&amp;"@"&amp;COUNTIFS($B$2:B5293,B5293,$I$2:I5293,TRUE))</f>
        <v/>
      </c>
    </row>
    <row r="5294" spans="5:10">
      <c r="E5294" s="46" t="str">
        <f t="shared" si="250"/>
        <v/>
      </c>
      <c r="F5294" s="81" t="str">
        <f>IF(E5294="기사임",(COUNTIF($B$2:B5294,B5294)-COUNTIFS($B$2:B5293,B5294,$E$2:E5293,"")),"")</f>
        <v/>
      </c>
      <c r="G5294" s="46" t="str">
        <f>IF(F5294=1,COUNTIF($F$1:F5294,1),"")</f>
        <v/>
      </c>
      <c r="H5294" s="46">
        <f t="shared" si="251"/>
        <v>0</v>
      </c>
      <c r="I5294" s="46" t="b">
        <f t="shared" si="252"/>
        <v>0</v>
      </c>
      <c r="J5294" s="46" t="str">
        <f>IF(I5294=FALSE,"",B5294&amp;"@"&amp;COUNTIFS($B$2:B5294,B5294,$I$2:I5294,TRUE))</f>
        <v/>
      </c>
    </row>
    <row r="5295" spans="5:10">
      <c r="E5295" s="46" t="str">
        <f t="shared" si="250"/>
        <v/>
      </c>
      <c r="F5295" s="81" t="str">
        <f>IF(E5295="기사임",(COUNTIF($B$2:B5295,B5295)-COUNTIFS($B$2:B5294,B5295,$E$2:E5294,"")),"")</f>
        <v/>
      </c>
      <c r="G5295" s="46" t="str">
        <f>IF(F5295=1,COUNTIF($F$1:F5295,1),"")</f>
        <v/>
      </c>
      <c r="H5295" s="46">
        <f t="shared" si="251"/>
        <v>0</v>
      </c>
      <c r="I5295" s="46" t="b">
        <f t="shared" si="252"/>
        <v>0</v>
      </c>
      <c r="J5295" s="46" t="str">
        <f>IF(I5295=FALSE,"",B5295&amp;"@"&amp;COUNTIFS($B$2:B5295,B5295,$I$2:I5295,TRUE))</f>
        <v/>
      </c>
    </row>
    <row r="5296" spans="5:10">
      <c r="E5296" s="46" t="str">
        <f t="shared" si="250"/>
        <v/>
      </c>
      <c r="F5296" s="81" t="str">
        <f>IF(E5296="기사임",(COUNTIF($B$2:B5296,B5296)-COUNTIFS($B$2:B5295,B5296,$E$2:E5295,"")),"")</f>
        <v/>
      </c>
      <c r="G5296" s="46" t="str">
        <f>IF(F5296=1,COUNTIF($F$1:F5296,1),"")</f>
        <v/>
      </c>
      <c r="H5296" s="46">
        <f t="shared" si="251"/>
        <v>0</v>
      </c>
      <c r="I5296" s="46" t="b">
        <f t="shared" si="252"/>
        <v>0</v>
      </c>
      <c r="J5296" s="46" t="str">
        <f>IF(I5296=FALSE,"",B5296&amp;"@"&amp;COUNTIFS($B$2:B5296,B5296,$I$2:I5296,TRUE))</f>
        <v/>
      </c>
    </row>
    <row r="5297" spans="5:10">
      <c r="E5297" s="46" t="str">
        <f t="shared" si="250"/>
        <v/>
      </c>
      <c r="F5297" s="81" t="str">
        <f>IF(E5297="기사임",(COUNTIF($B$2:B5297,B5297)-COUNTIFS($B$2:B5296,B5297,$E$2:E5296,"")),"")</f>
        <v/>
      </c>
      <c r="G5297" s="46" t="str">
        <f>IF(F5297=1,COUNTIF($F$1:F5297,1),"")</f>
        <v/>
      </c>
      <c r="H5297" s="46">
        <f t="shared" si="251"/>
        <v>0</v>
      </c>
      <c r="I5297" s="46" t="b">
        <f t="shared" si="252"/>
        <v>0</v>
      </c>
      <c r="J5297" s="46" t="str">
        <f>IF(I5297=FALSE,"",B5297&amp;"@"&amp;COUNTIFS($B$2:B5297,B5297,$I$2:I5297,TRUE))</f>
        <v/>
      </c>
    </row>
    <row r="5298" spans="5:10">
      <c r="E5298" s="46" t="str">
        <f t="shared" si="250"/>
        <v/>
      </c>
      <c r="F5298" s="81" t="str">
        <f>IF(E5298="기사임",(COUNTIF($B$2:B5298,B5298)-COUNTIFS($B$2:B5297,B5298,$E$2:E5297,"")),"")</f>
        <v/>
      </c>
      <c r="G5298" s="46" t="str">
        <f>IF(F5298=1,COUNTIF($F$1:F5298,1),"")</f>
        <v/>
      </c>
      <c r="H5298" s="46">
        <f t="shared" si="251"/>
        <v>0</v>
      </c>
      <c r="I5298" s="46" t="b">
        <f t="shared" si="252"/>
        <v>0</v>
      </c>
      <c r="J5298" s="46" t="str">
        <f>IF(I5298=FALSE,"",B5298&amp;"@"&amp;COUNTIFS($B$2:B5298,B5298,$I$2:I5298,TRUE))</f>
        <v/>
      </c>
    </row>
    <row r="5299" spans="5:10">
      <c r="E5299" s="46" t="str">
        <f t="shared" si="250"/>
        <v/>
      </c>
      <c r="F5299" s="81" t="str">
        <f>IF(E5299="기사임",(COUNTIF($B$2:B5299,B5299)-COUNTIFS($B$2:B5298,B5299,$E$2:E5298,"")),"")</f>
        <v/>
      </c>
      <c r="G5299" s="46" t="str">
        <f>IF(F5299=1,COUNTIF($F$1:F5299,1),"")</f>
        <v/>
      </c>
      <c r="H5299" s="46">
        <f t="shared" si="251"/>
        <v>0</v>
      </c>
      <c r="I5299" s="46" t="b">
        <f t="shared" si="252"/>
        <v>0</v>
      </c>
      <c r="J5299" s="46" t="str">
        <f>IF(I5299=FALSE,"",B5299&amp;"@"&amp;COUNTIFS($B$2:B5299,B5299,$I$2:I5299,TRUE))</f>
        <v/>
      </c>
    </row>
    <row r="5300" spans="5:10">
      <c r="E5300" s="46" t="str">
        <f t="shared" si="250"/>
        <v/>
      </c>
      <c r="F5300" s="81" t="str">
        <f>IF(E5300="기사임",(COUNTIF($B$2:B5300,B5300)-COUNTIFS($B$2:B5299,B5300,$E$2:E5299,"")),"")</f>
        <v/>
      </c>
      <c r="G5300" s="46" t="str">
        <f>IF(F5300=1,COUNTIF($F$1:F5300,1),"")</f>
        <v/>
      </c>
      <c r="H5300" s="46">
        <f t="shared" si="251"/>
        <v>0</v>
      </c>
      <c r="I5300" s="46" t="b">
        <f t="shared" si="252"/>
        <v>0</v>
      </c>
      <c r="J5300" s="46" t="str">
        <f>IF(I5300=FALSE,"",B5300&amp;"@"&amp;COUNTIFS($B$2:B5300,B5300,$I$2:I5300,TRUE))</f>
        <v/>
      </c>
    </row>
    <row r="5301" spans="5:10">
      <c r="E5301" s="46" t="str">
        <f t="shared" si="250"/>
        <v/>
      </c>
      <c r="F5301" s="81" t="str">
        <f>IF(E5301="기사임",(COUNTIF($B$2:B5301,B5301)-COUNTIFS($B$2:B5300,B5301,$E$2:E5300,"")),"")</f>
        <v/>
      </c>
      <c r="G5301" s="46" t="str">
        <f>IF(F5301=1,COUNTIF($F$1:F5301,1),"")</f>
        <v/>
      </c>
      <c r="H5301" s="46">
        <f t="shared" si="251"/>
        <v>0</v>
      </c>
      <c r="I5301" s="46" t="b">
        <f t="shared" si="252"/>
        <v>0</v>
      </c>
      <c r="J5301" s="46" t="str">
        <f>IF(I5301=FALSE,"",B5301&amp;"@"&amp;COUNTIFS($B$2:B5301,B5301,$I$2:I5301,TRUE))</f>
        <v/>
      </c>
    </row>
    <row r="5302" spans="5:10">
      <c r="E5302" s="46" t="str">
        <f t="shared" si="250"/>
        <v/>
      </c>
      <c r="F5302" s="81" t="str">
        <f>IF(E5302="기사임",(COUNTIF($B$2:B5302,B5302)-COUNTIFS($B$2:B5301,B5302,$E$2:E5301,"")),"")</f>
        <v/>
      </c>
      <c r="G5302" s="46" t="str">
        <f>IF(F5302=1,COUNTIF($F$1:F5302,1),"")</f>
        <v/>
      </c>
      <c r="H5302" s="46">
        <f t="shared" si="251"/>
        <v>0</v>
      </c>
      <c r="I5302" s="46" t="b">
        <f t="shared" si="252"/>
        <v>0</v>
      </c>
      <c r="J5302" s="46" t="str">
        <f>IF(I5302=FALSE,"",B5302&amp;"@"&amp;COUNTIFS($B$2:B5302,B5302,$I$2:I5302,TRUE))</f>
        <v/>
      </c>
    </row>
    <row r="5303" spans="5:10">
      <c r="E5303" s="46" t="str">
        <f t="shared" si="250"/>
        <v/>
      </c>
      <c r="F5303" s="81" t="str">
        <f>IF(E5303="기사임",(COUNTIF($B$2:B5303,B5303)-COUNTIFS($B$2:B5302,B5303,$E$2:E5302,"")),"")</f>
        <v/>
      </c>
      <c r="G5303" s="46" t="str">
        <f>IF(F5303=1,COUNTIF($F$1:F5303,1),"")</f>
        <v/>
      </c>
      <c r="H5303" s="46">
        <f t="shared" si="251"/>
        <v>0</v>
      </c>
      <c r="I5303" s="46" t="b">
        <f t="shared" si="252"/>
        <v>0</v>
      </c>
      <c r="J5303" s="46" t="str">
        <f>IF(I5303=FALSE,"",B5303&amp;"@"&amp;COUNTIFS($B$2:B5303,B5303,$I$2:I5303,TRUE))</f>
        <v/>
      </c>
    </row>
    <row r="5304" spans="5:10">
      <c r="E5304" s="46" t="str">
        <f t="shared" si="250"/>
        <v/>
      </c>
      <c r="F5304" s="81" t="str">
        <f>IF(E5304="기사임",(COUNTIF($B$2:B5304,B5304)-COUNTIFS($B$2:B5303,B5304,$E$2:E5303,"")),"")</f>
        <v/>
      </c>
      <c r="G5304" s="46" t="str">
        <f>IF(F5304=1,COUNTIF($F$1:F5304,1),"")</f>
        <v/>
      </c>
      <c r="H5304" s="46">
        <f t="shared" si="251"/>
        <v>0</v>
      </c>
      <c r="I5304" s="46" t="b">
        <f t="shared" si="252"/>
        <v>0</v>
      </c>
      <c r="J5304" s="46" t="str">
        <f>IF(I5304=FALSE,"",B5304&amp;"@"&amp;COUNTIFS($B$2:B5304,B5304,$I$2:I5304,TRUE))</f>
        <v/>
      </c>
    </row>
    <row r="5305" spans="5:10">
      <c r="E5305" s="46" t="str">
        <f t="shared" si="250"/>
        <v/>
      </c>
      <c r="F5305" s="81" t="str">
        <f>IF(E5305="기사임",(COUNTIF($B$2:B5305,B5305)-COUNTIFS($B$2:B5304,B5305,$E$2:E5304,"")),"")</f>
        <v/>
      </c>
      <c r="G5305" s="46" t="str">
        <f>IF(F5305=1,COUNTIF($F$1:F5305,1),"")</f>
        <v/>
      </c>
      <c r="H5305" s="46">
        <f t="shared" si="251"/>
        <v>0</v>
      </c>
      <c r="I5305" s="46" t="b">
        <f t="shared" si="252"/>
        <v>0</v>
      </c>
      <c r="J5305" s="46" t="str">
        <f>IF(I5305=FALSE,"",B5305&amp;"@"&amp;COUNTIFS($B$2:B5305,B5305,$I$2:I5305,TRUE))</f>
        <v/>
      </c>
    </row>
    <row r="5306" spans="5:10">
      <c r="E5306" s="46" t="str">
        <f t="shared" si="250"/>
        <v/>
      </c>
      <c r="F5306" s="81" t="str">
        <f>IF(E5306="기사임",(COUNTIF($B$2:B5306,B5306)-COUNTIFS($B$2:B5305,B5306,$E$2:E5305,"")),"")</f>
        <v/>
      </c>
      <c r="G5306" s="46" t="str">
        <f>IF(F5306=1,COUNTIF($F$1:F5306,1),"")</f>
        <v/>
      </c>
      <c r="H5306" s="46">
        <f t="shared" si="251"/>
        <v>0</v>
      </c>
      <c r="I5306" s="46" t="b">
        <f t="shared" si="252"/>
        <v>0</v>
      </c>
      <c r="J5306" s="46" t="str">
        <f>IF(I5306=FALSE,"",B5306&amp;"@"&amp;COUNTIFS($B$2:B5306,B5306,$I$2:I5306,TRUE))</f>
        <v/>
      </c>
    </row>
    <row r="5307" spans="5:10">
      <c r="E5307" s="46" t="str">
        <f t="shared" si="250"/>
        <v/>
      </c>
      <c r="F5307" s="81" t="str">
        <f>IF(E5307="기사임",(COUNTIF($B$2:B5307,B5307)-COUNTIFS($B$2:B5306,B5307,$E$2:E5306,"")),"")</f>
        <v/>
      </c>
      <c r="G5307" s="46" t="str">
        <f>IF(F5307=1,COUNTIF($F$1:F5307,1),"")</f>
        <v/>
      </c>
      <c r="H5307" s="46">
        <f t="shared" si="251"/>
        <v>0</v>
      </c>
      <c r="I5307" s="46" t="b">
        <f t="shared" si="252"/>
        <v>0</v>
      </c>
      <c r="J5307" s="46" t="str">
        <f>IF(I5307=FALSE,"",B5307&amp;"@"&amp;COUNTIFS($B$2:B5307,B5307,$I$2:I5307,TRUE))</f>
        <v/>
      </c>
    </row>
    <row r="5308" spans="5:10">
      <c r="E5308" s="46" t="str">
        <f t="shared" si="250"/>
        <v/>
      </c>
      <c r="F5308" s="81" t="str">
        <f>IF(E5308="기사임",(COUNTIF($B$2:B5308,B5308)-COUNTIFS($B$2:B5307,B5308,$E$2:E5307,"")),"")</f>
        <v/>
      </c>
      <c r="G5308" s="46" t="str">
        <f>IF(F5308=1,COUNTIF($F$1:F5308,1),"")</f>
        <v/>
      </c>
      <c r="H5308" s="46">
        <f t="shared" si="251"/>
        <v>0</v>
      </c>
      <c r="I5308" s="46" t="b">
        <f t="shared" si="252"/>
        <v>0</v>
      </c>
      <c r="J5308" s="46" t="str">
        <f>IF(I5308=FALSE,"",B5308&amp;"@"&amp;COUNTIFS($B$2:B5308,B5308,$I$2:I5308,TRUE))</f>
        <v/>
      </c>
    </row>
    <row r="5309" spans="5:10">
      <c r="E5309" s="46" t="str">
        <f t="shared" si="250"/>
        <v/>
      </c>
      <c r="F5309" s="81" t="str">
        <f>IF(E5309="기사임",(COUNTIF($B$2:B5309,B5309)-COUNTIFS($B$2:B5308,B5309,$E$2:E5308,"")),"")</f>
        <v/>
      </c>
      <c r="G5309" s="46" t="str">
        <f>IF(F5309=1,COUNTIF($F$1:F5309,1),"")</f>
        <v/>
      </c>
      <c r="H5309" s="46">
        <f t="shared" si="251"/>
        <v>0</v>
      </c>
      <c r="I5309" s="46" t="b">
        <f t="shared" si="252"/>
        <v>0</v>
      </c>
      <c r="J5309" s="46" t="str">
        <f>IF(I5309=FALSE,"",B5309&amp;"@"&amp;COUNTIFS($B$2:B5309,B5309,$I$2:I5309,TRUE))</f>
        <v/>
      </c>
    </row>
    <row r="5310" spans="5:10">
      <c r="E5310" s="46" t="str">
        <f t="shared" si="250"/>
        <v/>
      </c>
      <c r="F5310" s="81" t="str">
        <f>IF(E5310="기사임",(COUNTIF($B$2:B5310,B5310)-COUNTIFS($B$2:B5309,B5310,$E$2:E5309,"")),"")</f>
        <v/>
      </c>
      <c r="G5310" s="46" t="str">
        <f>IF(F5310=1,COUNTIF($F$1:F5310,1),"")</f>
        <v/>
      </c>
      <c r="H5310" s="46">
        <f t="shared" si="251"/>
        <v>0</v>
      </c>
      <c r="I5310" s="46" t="b">
        <f t="shared" si="252"/>
        <v>0</v>
      </c>
      <c r="J5310" s="46" t="str">
        <f>IF(I5310=FALSE,"",B5310&amp;"@"&amp;COUNTIFS($B$2:B5310,B5310,$I$2:I5310,TRUE))</f>
        <v/>
      </c>
    </row>
    <row r="5311" spans="5:10">
      <c r="E5311" s="46" t="str">
        <f t="shared" si="250"/>
        <v/>
      </c>
      <c r="F5311" s="81" t="str">
        <f>IF(E5311="기사임",(COUNTIF($B$2:B5311,B5311)-COUNTIFS($B$2:B5310,B5311,$E$2:E5310,"")),"")</f>
        <v/>
      </c>
      <c r="G5311" s="46" t="str">
        <f>IF(F5311=1,COUNTIF($F$1:F5311,1),"")</f>
        <v/>
      </c>
      <c r="H5311" s="46">
        <f t="shared" si="251"/>
        <v>0</v>
      </c>
      <c r="I5311" s="46" t="b">
        <f t="shared" si="252"/>
        <v>0</v>
      </c>
      <c r="J5311" s="46" t="str">
        <f>IF(I5311=FALSE,"",B5311&amp;"@"&amp;COUNTIFS($B$2:B5311,B5311,$I$2:I5311,TRUE))</f>
        <v/>
      </c>
    </row>
    <row r="5312" spans="5:10">
      <c r="E5312" s="46" t="str">
        <f t="shared" si="250"/>
        <v/>
      </c>
      <c r="F5312" s="81" t="str">
        <f>IF(E5312="기사임",(COUNTIF($B$2:B5312,B5312)-COUNTIFS($B$2:B5311,B5312,$E$2:E5311,"")),"")</f>
        <v/>
      </c>
      <c r="G5312" s="46" t="str">
        <f>IF(F5312=1,COUNTIF($F$1:F5312,1),"")</f>
        <v/>
      </c>
      <c r="H5312" s="46">
        <f t="shared" si="251"/>
        <v>0</v>
      </c>
      <c r="I5312" s="46" t="b">
        <f t="shared" si="252"/>
        <v>0</v>
      </c>
      <c r="J5312" s="46" t="str">
        <f>IF(I5312=FALSE,"",B5312&amp;"@"&amp;COUNTIFS($B$2:B5312,B5312,$I$2:I5312,TRUE))</f>
        <v/>
      </c>
    </row>
    <row r="5313" spans="5:10">
      <c r="E5313" s="46" t="str">
        <f t="shared" si="250"/>
        <v/>
      </c>
      <c r="F5313" s="81" t="str">
        <f>IF(E5313="기사임",(COUNTIF($B$2:B5313,B5313)-COUNTIFS($B$2:B5312,B5313,$E$2:E5312,"")),"")</f>
        <v/>
      </c>
      <c r="G5313" s="46" t="str">
        <f>IF(F5313=1,COUNTIF($F$1:F5313,1),"")</f>
        <v/>
      </c>
      <c r="H5313" s="46">
        <f t="shared" si="251"/>
        <v>0</v>
      </c>
      <c r="I5313" s="46" t="b">
        <f t="shared" si="252"/>
        <v>0</v>
      </c>
      <c r="J5313" s="46" t="str">
        <f>IF(I5313=FALSE,"",B5313&amp;"@"&amp;COUNTIFS($B$2:B5313,B5313,$I$2:I5313,TRUE))</f>
        <v/>
      </c>
    </row>
    <row r="5314" spans="5:10">
      <c r="E5314" s="46" t="str">
        <f t="shared" ref="E5314:E5377" si="253">IF(AND(LEFT(A5314,17)="/global/archives/",ISNUMBER(_xlfn.NUMBERVALUE(MID(A5314,18,1))),ISERROR(FIND("ckattempt",A5314)),ISERROR(FIND("preview",A5314))),"기사임","")</f>
        <v/>
      </c>
      <c r="F5314" s="81" t="str">
        <f>IF(E5314="기사임",(COUNTIF($B$2:B5314,B5314)-COUNTIFS($B$2:B5313,B5314,$E$2:E5313,"")),"")</f>
        <v/>
      </c>
      <c r="G5314" s="46" t="str">
        <f>IF(F5314=1,COUNTIF($F$1:F5314,1),"")</f>
        <v/>
      </c>
      <c r="H5314" s="46">
        <f t="shared" ref="H5314:H5377" si="254">COUNTIF($L$2:$L$4,B5314)</f>
        <v>0</v>
      </c>
      <c r="I5314" s="46" t="b">
        <f t="shared" si="252"/>
        <v>0</v>
      </c>
      <c r="J5314" s="46" t="str">
        <f>IF(I5314=FALSE,"",B5314&amp;"@"&amp;COUNTIFS($B$2:B5314,B5314,$I$2:I5314,TRUE))</f>
        <v/>
      </c>
    </row>
    <row r="5315" spans="5:10">
      <c r="E5315" s="46" t="str">
        <f t="shared" si="253"/>
        <v/>
      </c>
      <c r="F5315" s="81" t="str">
        <f>IF(E5315="기사임",(COUNTIF($B$2:B5315,B5315)-COUNTIFS($B$2:B5314,B5315,$E$2:E5314,"")),"")</f>
        <v/>
      </c>
      <c r="G5315" s="46" t="str">
        <f>IF(F5315=1,COUNTIF($F$1:F5315,1),"")</f>
        <v/>
      </c>
      <c r="H5315" s="46">
        <f t="shared" si="254"/>
        <v>0</v>
      </c>
      <c r="I5315" s="46" t="b">
        <f t="shared" si="252"/>
        <v>0</v>
      </c>
      <c r="J5315" s="46" t="str">
        <f>IF(I5315=FALSE,"",B5315&amp;"@"&amp;COUNTIFS($B$2:B5315,B5315,$I$2:I5315,TRUE))</f>
        <v/>
      </c>
    </row>
    <row r="5316" spans="5:10">
      <c r="E5316" s="46" t="str">
        <f t="shared" si="253"/>
        <v/>
      </c>
      <c r="F5316" s="81" t="str">
        <f>IF(E5316="기사임",(COUNTIF($B$2:B5316,B5316)-COUNTIFS($B$2:B5315,B5316,$E$2:E5315,"")),"")</f>
        <v/>
      </c>
      <c r="G5316" s="46" t="str">
        <f>IF(F5316=1,COUNTIF($F$1:F5316,1),"")</f>
        <v/>
      </c>
      <c r="H5316" s="46">
        <f t="shared" si="254"/>
        <v>0</v>
      </c>
      <c r="I5316" s="46" t="b">
        <f t="shared" si="252"/>
        <v>0</v>
      </c>
      <c r="J5316" s="46" t="str">
        <f>IF(I5316=FALSE,"",B5316&amp;"@"&amp;COUNTIFS($B$2:B5316,B5316,$I$2:I5316,TRUE))</f>
        <v/>
      </c>
    </row>
    <row r="5317" spans="5:10">
      <c r="E5317" s="46" t="str">
        <f t="shared" si="253"/>
        <v/>
      </c>
      <c r="F5317" s="81" t="str">
        <f>IF(E5317="기사임",(COUNTIF($B$2:B5317,B5317)-COUNTIFS($B$2:B5316,B5317,$E$2:E5316,"")),"")</f>
        <v/>
      </c>
      <c r="G5317" s="46" t="str">
        <f>IF(F5317=1,COUNTIF($F$1:F5317,1),"")</f>
        <v/>
      </c>
      <c r="H5317" s="46">
        <f t="shared" si="254"/>
        <v>0</v>
      </c>
      <c r="I5317" s="46" t="b">
        <f t="shared" si="252"/>
        <v>0</v>
      </c>
      <c r="J5317" s="46" t="str">
        <f>IF(I5317=FALSE,"",B5317&amp;"@"&amp;COUNTIFS($B$2:B5317,B5317,$I$2:I5317,TRUE))</f>
        <v/>
      </c>
    </row>
    <row r="5318" spans="5:10">
      <c r="E5318" s="46" t="str">
        <f t="shared" si="253"/>
        <v/>
      </c>
      <c r="F5318" s="81" t="str">
        <f>IF(E5318="기사임",(COUNTIF($B$2:B5318,B5318)-COUNTIFS($B$2:B5317,B5318,$E$2:E5317,"")),"")</f>
        <v/>
      </c>
      <c r="G5318" s="46" t="str">
        <f>IF(F5318=1,COUNTIF($F$1:F5318,1),"")</f>
        <v/>
      </c>
      <c r="H5318" s="46">
        <f t="shared" si="254"/>
        <v>0</v>
      </c>
      <c r="I5318" s="46" t="b">
        <f t="shared" si="252"/>
        <v>0</v>
      </c>
      <c r="J5318" s="46" t="str">
        <f>IF(I5318=FALSE,"",B5318&amp;"@"&amp;COUNTIFS($B$2:B5318,B5318,$I$2:I5318,TRUE))</f>
        <v/>
      </c>
    </row>
    <row r="5319" spans="5:10">
      <c r="E5319" s="46" t="str">
        <f t="shared" si="253"/>
        <v/>
      </c>
      <c r="F5319" s="81" t="str">
        <f>IF(E5319="기사임",(COUNTIF($B$2:B5319,B5319)-COUNTIFS($B$2:B5318,B5319,$E$2:E5318,"")),"")</f>
        <v/>
      </c>
      <c r="G5319" s="46" t="str">
        <f>IF(F5319=1,COUNTIF($F$1:F5319,1),"")</f>
        <v/>
      </c>
      <c r="H5319" s="46">
        <f t="shared" si="254"/>
        <v>0</v>
      </c>
      <c r="I5319" s="46" t="b">
        <f t="shared" ref="I5319:I5382" si="255">AND(H5319=1,F5319&gt;=1,F5319&lt;&gt;"")</f>
        <v>0</v>
      </c>
      <c r="J5319" s="46" t="str">
        <f>IF(I5319=FALSE,"",B5319&amp;"@"&amp;COUNTIFS($B$2:B5319,B5319,$I$2:I5319,TRUE))</f>
        <v/>
      </c>
    </row>
    <row r="5320" spans="5:10">
      <c r="E5320" s="46" t="str">
        <f t="shared" si="253"/>
        <v/>
      </c>
      <c r="F5320" s="81" t="str">
        <f>IF(E5320="기사임",(COUNTIF($B$2:B5320,B5320)-COUNTIFS($B$2:B5319,B5320,$E$2:E5319,"")),"")</f>
        <v/>
      </c>
      <c r="G5320" s="46" t="str">
        <f>IF(F5320=1,COUNTIF($F$1:F5320,1),"")</f>
        <v/>
      </c>
      <c r="H5320" s="46">
        <f t="shared" si="254"/>
        <v>0</v>
      </c>
      <c r="I5320" s="46" t="b">
        <f t="shared" si="255"/>
        <v>0</v>
      </c>
      <c r="J5320" s="46" t="str">
        <f>IF(I5320=FALSE,"",B5320&amp;"@"&amp;COUNTIFS($B$2:B5320,B5320,$I$2:I5320,TRUE))</f>
        <v/>
      </c>
    </row>
    <row r="5321" spans="5:10">
      <c r="E5321" s="46" t="str">
        <f t="shared" si="253"/>
        <v/>
      </c>
      <c r="F5321" s="81" t="str">
        <f>IF(E5321="기사임",(COUNTIF($B$2:B5321,B5321)-COUNTIFS($B$2:B5320,B5321,$E$2:E5320,"")),"")</f>
        <v/>
      </c>
      <c r="G5321" s="46" t="str">
        <f>IF(F5321=1,COUNTIF($F$1:F5321,1),"")</f>
        <v/>
      </c>
      <c r="H5321" s="46">
        <f t="shared" si="254"/>
        <v>0</v>
      </c>
      <c r="I5321" s="46" t="b">
        <f t="shared" si="255"/>
        <v>0</v>
      </c>
      <c r="J5321" s="46" t="str">
        <f>IF(I5321=FALSE,"",B5321&amp;"@"&amp;COUNTIFS($B$2:B5321,B5321,$I$2:I5321,TRUE))</f>
        <v/>
      </c>
    </row>
    <row r="5322" spans="5:10">
      <c r="E5322" s="46" t="str">
        <f t="shared" si="253"/>
        <v/>
      </c>
      <c r="F5322" s="81" t="str">
        <f>IF(E5322="기사임",(COUNTIF($B$2:B5322,B5322)-COUNTIFS($B$2:B5321,B5322,$E$2:E5321,"")),"")</f>
        <v/>
      </c>
      <c r="G5322" s="46" t="str">
        <f>IF(F5322=1,COUNTIF($F$1:F5322,1),"")</f>
        <v/>
      </c>
      <c r="H5322" s="46">
        <f t="shared" si="254"/>
        <v>0</v>
      </c>
      <c r="I5322" s="46" t="b">
        <f t="shared" si="255"/>
        <v>0</v>
      </c>
      <c r="J5322" s="46" t="str">
        <f>IF(I5322=FALSE,"",B5322&amp;"@"&amp;COUNTIFS($B$2:B5322,B5322,$I$2:I5322,TRUE))</f>
        <v/>
      </c>
    </row>
    <row r="5323" spans="5:10">
      <c r="E5323" s="46" t="str">
        <f t="shared" si="253"/>
        <v/>
      </c>
      <c r="F5323" s="81" t="str">
        <f>IF(E5323="기사임",(COUNTIF($B$2:B5323,B5323)-COUNTIFS($B$2:B5322,B5323,$E$2:E5322,"")),"")</f>
        <v/>
      </c>
      <c r="G5323" s="46" t="str">
        <f>IF(F5323=1,COUNTIF($F$1:F5323,1),"")</f>
        <v/>
      </c>
      <c r="H5323" s="46">
        <f t="shared" si="254"/>
        <v>0</v>
      </c>
      <c r="I5323" s="46" t="b">
        <f t="shared" si="255"/>
        <v>0</v>
      </c>
      <c r="J5323" s="46" t="str">
        <f>IF(I5323=FALSE,"",B5323&amp;"@"&amp;COUNTIFS($B$2:B5323,B5323,$I$2:I5323,TRUE))</f>
        <v/>
      </c>
    </row>
    <row r="5324" spans="5:10">
      <c r="E5324" s="46" t="str">
        <f t="shared" si="253"/>
        <v/>
      </c>
      <c r="F5324" s="81" t="str">
        <f>IF(E5324="기사임",(COUNTIF($B$2:B5324,B5324)-COUNTIFS($B$2:B5323,B5324,$E$2:E5323,"")),"")</f>
        <v/>
      </c>
      <c r="G5324" s="46" t="str">
        <f>IF(F5324=1,COUNTIF($F$1:F5324,1),"")</f>
        <v/>
      </c>
      <c r="H5324" s="46">
        <f t="shared" si="254"/>
        <v>0</v>
      </c>
      <c r="I5324" s="46" t="b">
        <f t="shared" si="255"/>
        <v>0</v>
      </c>
      <c r="J5324" s="46" t="str">
        <f>IF(I5324=FALSE,"",B5324&amp;"@"&amp;COUNTIFS($B$2:B5324,B5324,$I$2:I5324,TRUE))</f>
        <v/>
      </c>
    </row>
    <row r="5325" spans="5:10">
      <c r="E5325" s="46" t="str">
        <f t="shared" si="253"/>
        <v/>
      </c>
      <c r="F5325" s="81" t="str">
        <f>IF(E5325="기사임",(COUNTIF($B$2:B5325,B5325)-COUNTIFS($B$2:B5324,B5325,$E$2:E5324,"")),"")</f>
        <v/>
      </c>
      <c r="G5325" s="46" t="str">
        <f>IF(F5325=1,COUNTIF($F$1:F5325,1),"")</f>
        <v/>
      </c>
      <c r="H5325" s="46">
        <f t="shared" si="254"/>
        <v>0</v>
      </c>
      <c r="I5325" s="46" t="b">
        <f t="shared" si="255"/>
        <v>0</v>
      </c>
      <c r="J5325" s="46" t="str">
        <f>IF(I5325=FALSE,"",B5325&amp;"@"&amp;COUNTIFS($B$2:B5325,B5325,$I$2:I5325,TRUE))</f>
        <v/>
      </c>
    </row>
    <row r="5326" spans="5:10">
      <c r="E5326" s="46" t="str">
        <f t="shared" si="253"/>
        <v/>
      </c>
      <c r="F5326" s="81" t="str">
        <f>IF(E5326="기사임",(COUNTIF($B$2:B5326,B5326)-COUNTIFS($B$2:B5325,B5326,$E$2:E5325,"")),"")</f>
        <v/>
      </c>
      <c r="G5326" s="46" t="str">
        <f>IF(F5326=1,COUNTIF($F$1:F5326,1),"")</f>
        <v/>
      </c>
      <c r="H5326" s="46">
        <f t="shared" si="254"/>
        <v>0</v>
      </c>
      <c r="I5326" s="46" t="b">
        <f t="shared" si="255"/>
        <v>0</v>
      </c>
      <c r="J5326" s="46" t="str">
        <f>IF(I5326=FALSE,"",B5326&amp;"@"&amp;COUNTIFS($B$2:B5326,B5326,$I$2:I5326,TRUE))</f>
        <v/>
      </c>
    </row>
    <row r="5327" spans="5:10">
      <c r="E5327" s="46" t="str">
        <f t="shared" si="253"/>
        <v/>
      </c>
      <c r="F5327" s="81" t="str">
        <f>IF(E5327="기사임",(COUNTIF($B$2:B5327,B5327)-COUNTIFS($B$2:B5326,B5327,$E$2:E5326,"")),"")</f>
        <v/>
      </c>
      <c r="G5327" s="46" t="str">
        <f>IF(F5327=1,COUNTIF($F$1:F5327,1),"")</f>
        <v/>
      </c>
      <c r="H5327" s="46">
        <f t="shared" si="254"/>
        <v>0</v>
      </c>
      <c r="I5327" s="46" t="b">
        <f t="shared" si="255"/>
        <v>0</v>
      </c>
      <c r="J5327" s="46" t="str">
        <f>IF(I5327=FALSE,"",B5327&amp;"@"&amp;COUNTIFS($B$2:B5327,B5327,$I$2:I5327,TRUE))</f>
        <v/>
      </c>
    </row>
    <row r="5328" spans="5:10">
      <c r="E5328" s="46" t="str">
        <f t="shared" si="253"/>
        <v/>
      </c>
      <c r="F5328" s="81" t="str">
        <f>IF(E5328="기사임",(COUNTIF($B$2:B5328,B5328)-COUNTIFS($B$2:B5327,B5328,$E$2:E5327,"")),"")</f>
        <v/>
      </c>
      <c r="G5328" s="46" t="str">
        <f>IF(F5328=1,COUNTIF($F$1:F5328,1),"")</f>
        <v/>
      </c>
      <c r="H5328" s="46">
        <f t="shared" si="254"/>
        <v>0</v>
      </c>
      <c r="I5328" s="46" t="b">
        <f t="shared" si="255"/>
        <v>0</v>
      </c>
      <c r="J5328" s="46" t="str">
        <f>IF(I5328=FALSE,"",B5328&amp;"@"&amp;COUNTIFS($B$2:B5328,B5328,$I$2:I5328,TRUE))</f>
        <v/>
      </c>
    </row>
    <row r="5329" spans="5:10">
      <c r="E5329" s="46" t="str">
        <f t="shared" si="253"/>
        <v/>
      </c>
      <c r="F5329" s="81" t="str">
        <f>IF(E5329="기사임",(COUNTIF($B$2:B5329,B5329)-COUNTIFS($B$2:B5328,B5329,$E$2:E5328,"")),"")</f>
        <v/>
      </c>
      <c r="G5329" s="46" t="str">
        <f>IF(F5329=1,COUNTIF($F$1:F5329,1),"")</f>
        <v/>
      </c>
      <c r="H5329" s="46">
        <f t="shared" si="254"/>
        <v>0</v>
      </c>
      <c r="I5329" s="46" t="b">
        <f t="shared" si="255"/>
        <v>0</v>
      </c>
      <c r="J5329" s="46" t="str">
        <f>IF(I5329=FALSE,"",B5329&amp;"@"&amp;COUNTIFS($B$2:B5329,B5329,$I$2:I5329,TRUE))</f>
        <v/>
      </c>
    </row>
    <row r="5330" spans="5:10">
      <c r="E5330" s="46" t="str">
        <f t="shared" si="253"/>
        <v/>
      </c>
      <c r="F5330" s="81" t="str">
        <f>IF(E5330="기사임",(COUNTIF($B$2:B5330,B5330)-COUNTIFS($B$2:B5329,B5330,$E$2:E5329,"")),"")</f>
        <v/>
      </c>
      <c r="G5330" s="46" t="str">
        <f>IF(F5330=1,COUNTIF($F$1:F5330,1),"")</f>
        <v/>
      </c>
      <c r="H5330" s="46">
        <f t="shared" si="254"/>
        <v>0</v>
      </c>
      <c r="I5330" s="46" t="b">
        <f t="shared" si="255"/>
        <v>0</v>
      </c>
      <c r="J5330" s="46" t="str">
        <f>IF(I5330=FALSE,"",B5330&amp;"@"&amp;COUNTIFS($B$2:B5330,B5330,$I$2:I5330,TRUE))</f>
        <v/>
      </c>
    </row>
    <row r="5331" spans="5:10">
      <c r="E5331" s="46" t="str">
        <f t="shared" si="253"/>
        <v/>
      </c>
      <c r="F5331" s="81" t="str">
        <f>IF(E5331="기사임",(COUNTIF($B$2:B5331,B5331)-COUNTIFS($B$2:B5330,B5331,$E$2:E5330,"")),"")</f>
        <v/>
      </c>
      <c r="G5331" s="46" t="str">
        <f>IF(F5331=1,COUNTIF($F$1:F5331,1),"")</f>
        <v/>
      </c>
      <c r="H5331" s="46">
        <f t="shared" si="254"/>
        <v>0</v>
      </c>
      <c r="I5331" s="46" t="b">
        <f t="shared" si="255"/>
        <v>0</v>
      </c>
      <c r="J5331" s="46" t="str">
        <f>IF(I5331=FALSE,"",B5331&amp;"@"&amp;COUNTIFS($B$2:B5331,B5331,$I$2:I5331,TRUE))</f>
        <v/>
      </c>
    </row>
    <row r="5332" spans="5:10">
      <c r="E5332" s="46" t="str">
        <f t="shared" si="253"/>
        <v/>
      </c>
      <c r="F5332" s="81" t="str">
        <f>IF(E5332="기사임",(COUNTIF($B$2:B5332,B5332)-COUNTIFS($B$2:B5331,B5332,$E$2:E5331,"")),"")</f>
        <v/>
      </c>
      <c r="G5332" s="46" t="str">
        <f>IF(F5332=1,COUNTIF($F$1:F5332,1),"")</f>
        <v/>
      </c>
      <c r="H5332" s="46">
        <f t="shared" si="254"/>
        <v>0</v>
      </c>
      <c r="I5332" s="46" t="b">
        <f t="shared" si="255"/>
        <v>0</v>
      </c>
      <c r="J5332" s="46" t="str">
        <f>IF(I5332=FALSE,"",B5332&amp;"@"&amp;COUNTIFS($B$2:B5332,B5332,$I$2:I5332,TRUE))</f>
        <v/>
      </c>
    </row>
    <row r="5333" spans="5:10">
      <c r="E5333" s="46" t="str">
        <f t="shared" si="253"/>
        <v/>
      </c>
      <c r="F5333" s="81" t="str">
        <f>IF(E5333="기사임",(COUNTIF($B$2:B5333,B5333)-COUNTIFS($B$2:B5332,B5333,$E$2:E5332,"")),"")</f>
        <v/>
      </c>
      <c r="G5333" s="46" t="str">
        <f>IF(F5333=1,COUNTIF($F$1:F5333,1),"")</f>
        <v/>
      </c>
      <c r="H5333" s="46">
        <f t="shared" si="254"/>
        <v>0</v>
      </c>
      <c r="I5333" s="46" t="b">
        <f t="shared" si="255"/>
        <v>0</v>
      </c>
      <c r="J5333" s="46" t="str">
        <f>IF(I5333=FALSE,"",B5333&amp;"@"&amp;COUNTIFS($B$2:B5333,B5333,$I$2:I5333,TRUE))</f>
        <v/>
      </c>
    </row>
    <row r="5334" spans="5:10">
      <c r="E5334" s="46" t="str">
        <f t="shared" si="253"/>
        <v/>
      </c>
      <c r="F5334" s="81" t="str">
        <f>IF(E5334="기사임",(COUNTIF($B$2:B5334,B5334)-COUNTIFS($B$2:B5333,B5334,$E$2:E5333,"")),"")</f>
        <v/>
      </c>
      <c r="G5334" s="46" t="str">
        <f>IF(F5334=1,COUNTIF($F$1:F5334,1),"")</f>
        <v/>
      </c>
      <c r="H5334" s="46">
        <f t="shared" si="254"/>
        <v>0</v>
      </c>
      <c r="I5334" s="46" t="b">
        <f t="shared" si="255"/>
        <v>0</v>
      </c>
      <c r="J5334" s="46" t="str">
        <f>IF(I5334=FALSE,"",B5334&amp;"@"&amp;COUNTIFS($B$2:B5334,B5334,$I$2:I5334,TRUE))</f>
        <v/>
      </c>
    </row>
    <row r="5335" spans="5:10">
      <c r="E5335" s="46" t="str">
        <f t="shared" si="253"/>
        <v/>
      </c>
      <c r="F5335" s="81" t="str">
        <f>IF(E5335="기사임",(COUNTIF($B$2:B5335,B5335)-COUNTIFS($B$2:B5334,B5335,$E$2:E5334,"")),"")</f>
        <v/>
      </c>
      <c r="G5335" s="46" t="str">
        <f>IF(F5335=1,COUNTIF($F$1:F5335,1),"")</f>
        <v/>
      </c>
      <c r="H5335" s="46">
        <f t="shared" si="254"/>
        <v>0</v>
      </c>
      <c r="I5335" s="46" t="b">
        <f t="shared" si="255"/>
        <v>0</v>
      </c>
      <c r="J5335" s="46" t="str">
        <f>IF(I5335=FALSE,"",B5335&amp;"@"&amp;COUNTIFS($B$2:B5335,B5335,$I$2:I5335,TRUE))</f>
        <v/>
      </c>
    </row>
    <row r="5336" spans="5:10">
      <c r="E5336" s="46" t="str">
        <f t="shared" si="253"/>
        <v/>
      </c>
      <c r="F5336" s="81" t="str">
        <f>IF(E5336="기사임",(COUNTIF($B$2:B5336,B5336)-COUNTIFS($B$2:B5335,B5336,$E$2:E5335,"")),"")</f>
        <v/>
      </c>
      <c r="G5336" s="46" t="str">
        <f>IF(F5336=1,COUNTIF($F$1:F5336,1),"")</f>
        <v/>
      </c>
      <c r="H5336" s="46">
        <f t="shared" si="254"/>
        <v>0</v>
      </c>
      <c r="I5336" s="46" t="b">
        <f t="shared" si="255"/>
        <v>0</v>
      </c>
      <c r="J5336" s="46" t="str">
        <f>IF(I5336=FALSE,"",B5336&amp;"@"&amp;COUNTIFS($B$2:B5336,B5336,$I$2:I5336,TRUE))</f>
        <v/>
      </c>
    </row>
    <row r="5337" spans="5:10">
      <c r="E5337" s="46" t="str">
        <f t="shared" si="253"/>
        <v/>
      </c>
      <c r="F5337" s="81" t="str">
        <f>IF(E5337="기사임",(COUNTIF($B$2:B5337,B5337)-COUNTIFS($B$2:B5336,B5337,$E$2:E5336,"")),"")</f>
        <v/>
      </c>
      <c r="G5337" s="46" t="str">
        <f>IF(F5337=1,COUNTIF($F$1:F5337,1),"")</f>
        <v/>
      </c>
      <c r="H5337" s="46">
        <f t="shared" si="254"/>
        <v>0</v>
      </c>
      <c r="I5337" s="46" t="b">
        <f t="shared" si="255"/>
        <v>0</v>
      </c>
      <c r="J5337" s="46" t="str">
        <f>IF(I5337=FALSE,"",B5337&amp;"@"&amp;COUNTIFS($B$2:B5337,B5337,$I$2:I5337,TRUE))</f>
        <v/>
      </c>
    </row>
    <row r="5338" spans="5:10">
      <c r="E5338" s="46" t="str">
        <f t="shared" si="253"/>
        <v/>
      </c>
      <c r="F5338" s="81" t="str">
        <f>IF(E5338="기사임",(COUNTIF($B$2:B5338,B5338)-COUNTIFS($B$2:B5337,B5338,$E$2:E5337,"")),"")</f>
        <v/>
      </c>
      <c r="G5338" s="46" t="str">
        <f>IF(F5338=1,COUNTIF($F$1:F5338,1),"")</f>
        <v/>
      </c>
      <c r="H5338" s="46">
        <f t="shared" si="254"/>
        <v>0</v>
      </c>
      <c r="I5338" s="46" t="b">
        <f t="shared" si="255"/>
        <v>0</v>
      </c>
      <c r="J5338" s="46" t="str">
        <f>IF(I5338=FALSE,"",B5338&amp;"@"&amp;COUNTIFS($B$2:B5338,B5338,$I$2:I5338,TRUE))</f>
        <v/>
      </c>
    </row>
    <row r="5339" spans="5:10">
      <c r="E5339" s="46" t="str">
        <f t="shared" si="253"/>
        <v/>
      </c>
      <c r="F5339" s="81" t="str">
        <f>IF(E5339="기사임",(COUNTIF($B$2:B5339,B5339)-COUNTIFS($B$2:B5338,B5339,$E$2:E5338,"")),"")</f>
        <v/>
      </c>
      <c r="G5339" s="46" t="str">
        <f>IF(F5339=1,COUNTIF($F$1:F5339,1),"")</f>
        <v/>
      </c>
      <c r="H5339" s="46">
        <f t="shared" si="254"/>
        <v>0</v>
      </c>
      <c r="I5339" s="46" t="b">
        <f t="shared" si="255"/>
        <v>0</v>
      </c>
      <c r="J5339" s="46" t="str">
        <f>IF(I5339=FALSE,"",B5339&amp;"@"&amp;COUNTIFS($B$2:B5339,B5339,$I$2:I5339,TRUE))</f>
        <v/>
      </c>
    </row>
    <row r="5340" spans="5:10">
      <c r="E5340" s="46" t="str">
        <f t="shared" si="253"/>
        <v/>
      </c>
      <c r="F5340" s="81" t="str">
        <f>IF(E5340="기사임",(COUNTIF($B$2:B5340,B5340)-COUNTIFS($B$2:B5339,B5340,$E$2:E5339,"")),"")</f>
        <v/>
      </c>
      <c r="G5340" s="46" t="str">
        <f>IF(F5340=1,COUNTIF($F$1:F5340,1),"")</f>
        <v/>
      </c>
      <c r="H5340" s="46">
        <f t="shared" si="254"/>
        <v>0</v>
      </c>
      <c r="I5340" s="46" t="b">
        <f t="shared" si="255"/>
        <v>0</v>
      </c>
      <c r="J5340" s="46" t="str">
        <f>IF(I5340=FALSE,"",B5340&amp;"@"&amp;COUNTIFS($B$2:B5340,B5340,$I$2:I5340,TRUE))</f>
        <v/>
      </c>
    </row>
    <row r="5341" spans="5:10">
      <c r="E5341" s="46" t="str">
        <f t="shared" si="253"/>
        <v/>
      </c>
      <c r="F5341" s="81" t="str">
        <f>IF(E5341="기사임",(COUNTIF($B$2:B5341,B5341)-COUNTIFS($B$2:B5340,B5341,$E$2:E5340,"")),"")</f>
        <v/>
      </c>
      <c r="G5341" s="46" t="str">
        <f>IF(F5341=1,COUNTIF($F$1:F5341,1),"")</f>
        <v/>
      </c>
      <c r="H5341" s="46">
        <f t="shared" si="254"/>
        <v>0</v>
      </c>
      <c r="I5341" s="46" t="b">
        <f t="shared" si="255"/>
        <v>0</v>
      </c>
      <c r="J5341" s="46" t="str">
        <f>IF(I5341=FALSE,"",B5341&amp;"@"&amp;COUNTIFS($B$2:B5341,B5341,$I$2:I5341,TRUE))</f>
        <v/>
      </c>
    </row>
    <row r="5342" spans="5:10">
      <c r="E5342" s="46" t="str">
        <f t="shared" si="253"/>
        <v/>
      </c>
      <c r="F5342" s="81" t="str">
        <f>IF(E5342="기사임",(COUNTIF($B$2:B5342,B5342)-COUNTIFS($B$2:B5341,B5342,$E$2:E5341,"")),"")</f>
        <v/>
      </c>
      <c r="G5342" s="46" t="str">
        <f>IF(F5342=1,COUNTIF($F$1:F5342,1),"")</f>
        <v/>
      </c>
      <c r="H5342" s="46">
        <f t="shared" si="254"/>
        <v>0</v>
      </c>
      <c r="I5342" s="46" t="b">
        <f t="shared" si="255"/>
        <v>0</v>
      </c>
      <c r="J5342" s="46" t="str">
        <f>IF(I5342=FALSE,"",B5342&amp;"@"&amp;COUNTIFS($B$2:B5342,B5342,$I$2:I5342,TRUE))</f>
        <v/>
      </c>
    </row>
    <row r="5343" spans="5:10">
      <c r="E5343" s="46" t="str">
        <f t="shared" si="253"/>
        <v/>
      </c>
      <c r="F5343" s="81" t="str">
        <f>IF(E5343="기사임",(COUNTIF($B$2:B5343,B5343)-COUNTIFS($B$2:B5342,B5343,$E$2:E5342,"")),"")</f>
        <v/>
      </c>
      <c r="G5343" s="46" t="str">
        <f>IF(F5343=1,COUNTIF($F$1:F5343,1),"")</f>
        <v/>
      </c>
      <c r="H5343" s="46">
        <f t="shared" si="254"/>
        <v>0</v>
      </c>
      <c r="I5343" s="46" t="b">
        <f t="shared" si="255"/>
        <v>0</v>
      </c>
      <c r="J5343" s="46" t="str">
        <f>IF(I5343=FALSE,"",B5343&amp;"@"&amp;COUNTIFS($B$2:B5343,B5343,$I$2:I5343,TRUE))</f>
        <v/>
      </c>
    </row>
    <row r="5344" spans="5:10">
      <c r="E5344" s="46" t="str">
        <f t="shared" si="253"/>
        <v/>
      </c>
      <c r="F5344" s="81" t="str">
        <f>IF(E5344="기사임",(COUNTIF($B$2:B5344,B5344)-COUNTIFS($B$2:B5343,B5344,$E$2:E5343,"")),"")</f>
        <v/>
      </c>
      <c r="G5344" s="46" t="str">
        <f>IF(F5344=1,COUNTIF($F$1:F5344,1),"")</f>
        <v/>
      </c>
      <c r="H5344" s="46">
        <f t="shared" si="254"/>
        <v>0</v>
      </c>
      <c r="I5344" s="46" t="b">
        <f t="shared" si="255"/>
        <v>0</v>
      </c>
      <c r="J5344" s="46" t="str">
        <f>IF(I5344=FALSE,"",B5344&amp;"@"&amp;COUNTIFS($B$2:B5344,B5344,$I$2:I5344,TRUE))</f>
        <v/>
      </c>
    </row>
    <row r="5345" spans="5:10">
      <c r="E5345" s="46" t="str">
        <f t="shared" si="253"/>
        <v/>
      </c>
      <c r="F5345" s="81" t="str">
        <f>IF(E5345="기사임",(COUNTIF($B$2:B5345,B5345)-COUNTIFS($B$2:B5344,B5345,$E$2:E5344,"")),"")</f>
        <v/>
      </c>
      <c r="G5345" s="46" t="str">
        <f>IF(F5345=1,COUNTIF($F$1:F5345,1),"")</f>
        <v/>
      </c>
      <c r="H5345" s="46">
        <f t="shared" si="254"/>
        <v>0</v>
      </c>
      <c r="I5345" s="46" t="b">
        <f t="shared" si="255"/>
        <v>0</v>
      </c>
      <c r="J5345" s="46" t="str">
        <f>IF(I5345=FALSE,"",B5345&amp;"@"&amp;COUNTIFS($B$2:B5345,B5345,$I$2:I5345,TRUE))</f>
        <v/>
      </c>
    </row>
    <row r="5346" spans="5:10">
      <c r="E5346" s="46" t="str">
        <f t="shared" si="253"/>
        <v/>
      </c>
      <c r="F5346" s="81" t="str">
        <f>IF(E5346="기사임",(COUNTIF($B$2:B5346,B5346)-COUNTIFS($B$2:B5345,B5346,$E$2:E5345,"")),"")</f>
        <v/>
      </c>
      <c r="G5346" s="46" t="str">
        <f>IF(F5346=1,COUNTIF($F$1:F5346,1),"")</f>
        <v/>
      </c>
      <c r="H5346" s="46">
        <f t="shared" si="254"/>
        <v>0</v>
      </c>
      <c r="I5346" s="46" t="b">
        <f t="shared" si="255"/>
        <v>0</v>
      </c>
      <c r="J5346" s="46" t="str">
        <f>IF(I5346=FALSE,"",B5346&amp;"@"&amp;COUNTIFS($B$2:B5346,B5346,$I$2:I5346,TRUE))</f>
        <v/>
      </c>
    </row>
    <row r="5347" spans="5:10">
      <c r="E5347" s="46" t="str">
        <f t="shared" si="253"/>
        <v/>
      </c>
      <c r="F5347" s="81" t="str">
        <f>IF(E5347="기사임",(COUNTIF($B$2:B5347,B5347)-COUNTIFS($B$2:B5346,B5347,$E$2:E5346,"")),"")</f>
        <v/>
      </c>
      <c r="G5347" s="46" t="str">
        <f>IF(F5347=1,COUNTIF($F$1:F5347,1),"")</f>
        <v/>
      </c>
      <c r="H5347" s="46">
        <f t="shared" si="254"/>
        <v>0</v>
      </c>
      <c r="I5347" s="46" t="b">
        <f t="shared" si="255"/>
        <v>0</v>
      </c>
      <c r="J5347" s="46" t="str">
        <f>IF(I5347=FALSE,"",B5347&amp;"@"&amp;COUNTIFS($B$2:B5347,B5347,$I$2:I5347,TRUE))</f>
        <v/>
      </c>
    </row>
    <row r="5348" spans="5:10">
      <c r="E5348" s="46" t="str">
        <f t="shared" si="253"/>
        <v/>
      </c>
      <c r="F5348" s="81" t="str">
        <f>IF(E5348="기사임",(COUNTIF($B$2:B5348,B5348)-COUNTIFS($B$2:B5347,B5348,$E$2:E5347,"")),"")</f>
        <v/>
      </c>
      <c r="G5348" s="46" t="str">
        <f>IF(F5348=1,COUNTIF($F$1:F5348,1),"")</f>
        <v/>
      </c>
      <c r="H5348" s="46">
        <f t="shared" si="254"/>
        <v>0</v>
      </c>
      <c r="I5348" s="46" t="b">
        <f t="shared" si="255"/>
        <v>0</v>
      </c>
      <c r="J5348" s="46" t="str">
        <f>IF(I5348=FALSE,"",B5348&amp;"@"&amp;COUNTIFS($B$2:B5348,B5348,$I$2:I5348,TRUE))</f>
        <v/>
      </c>
    </row>
    <row r="5349" spans="5:10">
      <c r="E5349" s="46" t="str">
        <f t="shared" si="253"/>
        <v/>
      </c>
      <c r="F5349" s="81" t="str">
        <f>IF(E5349="기사임",(COUNTIF($B$2:B5349,B5349)-COUNTIFS($B$2:B5348,B5349,$E$2:E5348,"")),"")</f>
        <v/>
      </c>
      <c r="G5349" s="46" t="str">
        <f>IF(F5349=1,COUNTIF($F$1:F5349,1),"")</f>
        <v/>
      </c>
      <c r="H5349" s="46">
        <f t="shared" si="254"/>
        <v>0</v>
      </c>
      <c r="I5349" s="46" t="b">
        <f t="shared" si="255"/>
        <v>0</v>
      </c>
      <c r="J5349" s="46" t="str">
        <f>IF(I5349=FALSE,"",B5349&amp;"@"&amp;COUNTIFS($B$2:B5349,B5349,$I$2:I5349,TRUE))</f>
        <v/>
      </c>
    </row>
    <row r="5350" spans="5:10">
      <c r="E5350" s="46" t="str">
        <f t="shared" si="253"/>
        <v/>
      </c>
      <c r="F5350" s="81" t="str">
        <f>IF(E5350="기사임",(COUNTIF($B$2:B5350,B5350)-COUNTIFS($B$2:B5349,B5350,$E$2:E5349,"")),"")</f>
        <v/>
      </c>
      <c r="G5350" s="46" t="str">
        <f>IF(F5350=1,COUNTIF($F$1:F5350,1),"")</f>
        <v/>
      </c>
      <c r="H5350" s="46">
        <f t="shared" si="254"/>
        <v>0</v>
      </c>
      <c r="I5350" s="46" t="b">
        <f t="shared" si="255"/>
        <v>0</v>
      </c>
      <c r="J5350" s="46" t="str">
        <f>IF(I5350=FALSE,"",B5350&amp;"@"&amp;COUNTIFS($B$2:B5350,B5350,$I$2:I5350,TRUE))</f>
        <v/>
      </c>
    </row>
    <row r="5351" spans="5:10">
      <c r="E5351" s="46" t="str">
        <f t="shared" si="253"/>
        <v/>
      </c>
      <c r="F5351" s="81" t="str">
        <f>IF(E5351="기사임",(COUNTIF($B$2:B5351,B5351)-COUNTIFS($B$2:B5350,B5351,$E$2:E5350,"")),"")</f>
        <v/>
      </c>
      <c r="G5351" s="46" t="str">
        <f>IF(F5351=1,COUNTIF($F$1:F5351,1),"")</f>
        <v/>
      </c>
      <c r="H5351" s="46">
        <f t="shared" si="254"/>
        <v>0</v>
      </c>
      <c r="I5351" s="46" t="b">
        <f t="shared" si="255"/>
        <v>0</v>
      </c>
      <c r="J5351" s="46" t="str">
        <f>IF(I5351=FALSE,"",B5351&amp;"@"&amp;COUNTIFS($B$2:B5351,B5351,$I$2:I5351,TRUE))</f>
        <v/>
      </c>
    </row>
    <row r="5352" spans="5:10">
      <c r="E5352" s="46" t="str">
        <f t="shared" si="253"/>
        <v/>
      </c>
      <c r="F5352" s="81" t="str">
        <f>IF(E5352="기사임",(COUNTIF($B$2:B5352,B5352)-COUNTIFS($B$2:B5351,B5352,$E$2:E5351,"")),"")</f>
        <v/>
      </c>
      <c r="G5352" s="46" t="str">
        <f>IF(F5352=1,COUNTIF($F$1:F5352,1),"")</f>
        <v/>
      </c>
      <c r="H5352" s="46">
        <f t="shared" si="254"/>
        <v>0</v>
      </c>
      <c r="I5352" s="46" t="b">
        <f t="shared" si="255"/>
        <v>0</v>
      </c>
      <c r="J5352" s="46" t="str">
        <f>IF(I5352=FALSE,"",B5352&amp;"@"&amp;COUNTIFS($B$2:B5352,B5352,$I$2:I5352,TRUE))</f>
        <v/>
      </c>
    </row>
    <row r="5353" spans="5:10">
      <c r="E5353" s="46" t="str">
        <f t="shared" si="253"/>
        <v/>
      </c>
      <c r="F5353" s="81" t="str">
        <f>IF(E5353="기사임",(COUNTIF($B$2:B5353,B5353)-COUNTIFS($B$2:B5352,B5353,$E$2:E5352,"")),"")</f>
        <v/>
      </c>
      <c r="G5353" s="46" t="str">
        <f>IF(F5353=1,COUNTIF($F$1:F5353,1),"")</f>
        <v/>
      </c>
      <c r="H5353" s="46">
        <f t="shared" si="254"/>
        <v>0</v>
      </c>
      <c r="I5353" s="46" t="b">
        <f t="shared" si="255"/>
        <v>0</v>
      </c>
      <c r="J5353" s="46" t="str">
        <f>IF(I5353=FALSE,"",B5353&amp;"@"&amp;COUNTIFS($B$2:B5353,B5353,$I$2:I5353,TRUE))</f>
        <v/>
      </c>
    </row>
    <row r="5354" spans="5:10">
      <c r="E5354" s="46" t="str">
        <f t="shared" si="253"/>
        <v/>
      </c>
      <c r="F5354" s="81" t="str">
        <f>IF(E5354="기사임",(COUNTIF($B$2:B5354,B5354)-COUNTIFS($B$2:B5353,B5354,$E$2:E5353,"")),"")</f>
        <v/>
      </c>
      <c r="G5354" s="46" t="str">
        <f>IF(F5354=1,COUNTIF($F$1:F5354,1),"")</f>
        <v/>
      </c>
      <c r="H5354" s="46">
        <f t="shared" si="254"/>
        <v>0</v>
      </c>
      <c r="I5354" s="46" t="b">
        <f t="shared" si="255"/>
        <v>0</v>
      </c>
      <c r="J5354" s="46" t="str">
        <f>IF(I5354=FALSE,"",B5354&amp;"@"&amp;COUNTIFS($B$2:B5354,B5354,$I$2:I5354,TRUE))</f>
        <v/>
      </c>
    </row>
    <row r="5355" spans="5:10">
      <c r="E5355" s="46" t="str">
        <f t="shared" si="253"/>
        <v/>
      </c>
      <c r="F5355" s="81" t="str">
        <f>IF(E5355="기사임",(COUNTIF($B$2:B5355,B5355)-COUNTIFS($B$2:B5354,B5355,$E$2:E5354,"")),"")</f>
        <v/>
      </c>
      <c r="G5355" s="46" t="str">
        <f>IF(F5355=1,COUNTIF($F$1:F5355,1),"")</f>
        <v/>
      </c>
      <c r="H5355" s="46">
        <f t="shared" si="254"/>
        <v>0</v>
      </c>
      <c r="I5355" s="46" t="b">
        <f t="shared" si="255"/>
        <v>0</v>
      </c>
      <c r="J5355" s="46" t="str">
        <f>IF(I5355=FALSE,"",B5355&amp;"@"&amp;COUNTIFS($B$2:B5355,B5355,$I$2:I5355,TRUE))</f>
        <v/>
      </c>
    </row>
    <row r="5356" spans="5:10">
      <c r="E5356" s="46" t="str">
        <f t="shared" si="253"/>
        <v/>
      </c>
      <c r="F5356" s="81" t="str">
        <f>IF(E5356="기사임",(COUNTIF($B$2:B5356,B5356)-COUNTIFS($B$2:B5355,B5356,$E$2:E5355,"")),"")</f>
        <v/>
      </c>
      <c r="G5356" s="46" t="str">
        <f>IF(F5356=1,COUNTIF($F$1:F5356,1),"")</f>
        <v/>
      </c>
      <c r="H5356" s="46">
        <f t="shared" si="254"/>
        <v>0</v>
      </c>
      <c r="I5356" s="46" t="b">
        <f t="shared" si="255"/>
        <v>0</v>
      </c>
      <c r="J5356" s="46" t="str">
        <f>IF(I5356=FALSE,"",B5356&amp;"@"&amp;COUNTIFS($B$2:B5356,B5356,$I$2:I5356,TRUE))</f>
        <v/>
      </c>
    </row>
    <row r="5357" spans="5:10">
      <c r="E5357" s="46" t="str">
        <f t="shared" si="253"/>
        <v/>
      </c>
      <c r="F5357" s="81" t="str">
        <f>IF(E5357="기사임",(COUNTIF($B$2:B5357,B5357)-COUNTIFS($B$2:B5356,B5357,$E$2:E5356,"")),"")</f>
        <v/>
      </c>
      <c r="G5357" s="46" t="str">
        <f>IF(F5357=1,COUNTIF($F$1:F5357,1),"")</f>
        <v/>
      </c>
      <c r="H5357" s="46">
        <f t="shared" si="254"/>
        <v>0</v>
      </c>
      <c r="I5357" s="46" t="b">
        <f t="shared" si="255"/>
        <v>0</v>
      </c>
      <c r="J5357" s="46" t="str">
        <f>IF(I5357=FALSE,"",B5357&amp;"@"&amp;COUNTIFS($B$2:B5357,B5357,$I$2:I5357,TRUE))</f>
        <v/>
      </c>
    </row>
    <row r="5358" spans="5:10">
      <c r="E5358" s="46" t="str">
        <f t="shared" si="253"/>
        <v/>
      </c>
      <c r="F5358" s="81" t="str">
        <f>IF(E5358="기사임",(COUNTIF($B$2:B5358,B5358)-COUNTIFS($B$2:B5357,B5358,$E$2:E5357,"")),"")</f>
        <v/>
      </c>
      <c r="G5358" s="46" t="str">
        <f>IF(F5358=1,COUNTIF($F$1:F5358,1),"")</f>
        <v/>
      </c>
      <c r="H5358" s="46">
        <f t="shared" si="254"/>
        <v>0</v>
      </c>
      <c r="I5358" s="46" t="b">
        <f t="shared" si="255"/>
        <v>0</v>
      </c>
      <c r="J5358" s="46" t="str">
        <f>IF(I5358=FALSE,"",B5358&amp;"@"&amp;COUNTIFS($B$2:B5358,B5358,$I$2:I5358,TRUE))</f>
        <v/>
      </c>
    </row>
    <row r="5359" spans="5:10">
      <c r="E5359" s="46" t="str">
        <f t="shared" si="253"/>
        <v/>
      </c>
      <c r="F5359" s="81" t="str">
        <f>IF(E5359="기사임",(COUNTIF($B$2:B5359,B5359)-COUNTIFS($B$2:B5358,B5359,$E$2:E5358,"")),"")</f>
        <v/>
      </c>
      <c r="G5359" s="46" t="str">
        <f>IF(F5359=1,COUNTIF($F$1:F5359,1),"")</f>
        <v/>
      </c>
      <c r="H5359" s="46">
        <f t="shared" si="254"/>
        <v>0</v>
      </c>
      <c r="I5359" s="46" t="b">
        <f t="shared" si="255"/>
        <v>0</v>
      </c>
      <c r="J5359" s="46" t="str">
        <f>IF(I5359=FALSE,"",B5359&amp;"@"&amp;COUNTIFS($B$2:B5359,B5359,$I$2:I5359,TRUE))</f>
        <v/>
      </c>
    </row>
    <row r="5360" spans="5:10">
      <c r="E5360" s="46" t="str">
        <f t="shared" si="253"/>
        <v/>
      </c>
      <c r="F5360" s="81" t="str">
        <f>IF(E5360="기사임",(COUNTIF($B$2:B5360,B5360)-COUNTIFS($B$2:B5359,B5360,$E$2:E5359,"")),"")</f>
        <v/>
      </c>
      <c r="G5360" s="46" t="str">
        <f>IF(F5360=1,COUNTIF($F$1:F5360,1),"")</f>
        <v/>
      </c>
      <c r="H5360" s="46">
        <f t="shared" si="254"/>
        <v>0</v>
      </c>
      <c r="I5360" s="46" t="b">
        <f t="shared" si="255"/>
        <v>0</v>
      </c>
      <c r="J5360" s="46" t="str">
        <f>IF(I5360=FALSE,"",B5360&amp;"@"&amp;COUNTIFS($B$2:B5360,B5360,$I$2:I5360,TRUE))</f>
        <v/>
      </c>
    </row>
    <row r="5361" spans="5:10">
      <c r="E5361" s="46" t="str">
        <f t="shared" si="253"/>
        <v/>
      </c>
      <c r="F5361" s="81" t="str">
        <f>IF(E5361="기사임",(COUNTIF($B$2:B5361,B5361)-COUNTIFS($B$2:B5360,B5361,$E$2:E5360,"")),"")</f>
        <v/>
      </c>
      <c r="G5361" s="46" t="str">
        <f>IF(F5361=1,COUNTIF($F$1:F5361,1),"")</f>
        <v/>
      </c>
      <c r="H5361" s="46">
        <f t="shared" si="254"/>
        <v>0</v>
      </c>
      <c r="I5361" s="46" t="b">
        <f t="shared" si="255"/>
        <v>0</v>
      </c>
      <c r="J5361" s="46" t="str">
        <f>IF(I5361=FALSE,"",B5361&amp;"@"&amp;COUNTIFS($B$2:B5361,B5361,$I$2:I5361,TRUE))</f>
        <v/>
      </c>
    </row>
    <row r="5362" spans="5:10">
      <c r="E5362" s="46" t="str">
        <f t="shared" si="253"/>
        <v/>
      </c>
      <c r="F5362" s="81" t="str">
        <f>IF(E5362="기사임",(COUNTIF($B$2:B5362,B5362)-COUNTIFS($B$2:B5361,B5362,$E$2:E5361,"")),"")</f>
        <v/>
      </c>
      <c r="G5362" s="46" t="str">
        <f>IF(F5362=1,COUNTIF($F$1:F5362,1),"")</f>
        <v/>
      </c>
      <c r="H5362" s="46">
        <f t="shared" si="254"/>
        <v>0</v>
      </c>
      <c r="I5362" s="46" t="b">
        <f t="shared" si="255"/>
        <v>0</v>
      </c>
      <c r="J5362" s="46" t="str">
        <f>IF(I5362=FALSE,"",B5362&amp;"@"&amp;COUNTIFS($B$2:B5362,B5362,$I$2:I5362,TRUE))</f>
        <v/>
      </c>
    </row>
    <row r="5363" spans="5:10">
      <c r="E5363" s="46" t="str">
        <f t="shared" si="253"/>
        <v/>
      </c>
      <c r="F5363" s="81" t="str">
        <f>IF(E5363="기사임",(COUNTIF($B$2:B5363,B5363)-COUNTIFS($B$2:B5362,B5363,$E$2:E5362,"")),"")</f>
        <v/>
      </c>
      <c r="G5363" s="46" t="str">
        <f>IF(F5363=1,COUNTIF($F$1:F5363,1),"")</f>
        <v/>
      </c>
      <c r="H5363" s="46">
        <f t="shared" si="254"/>
        <v>0</v>
      </c>
      <c r="I5363" s="46" t="b">
        <f t="shared" si="255"/>
        <v>0</v>
      </c>
      <c r="J5363" s="46" t="str">
        <f>IF(I5363=FALSE,"",B5363&amp;"@"&amp;COUNTIFS($B$2:B5363,B5363,$I$2:I5363,TRUE))</f>
        <v/>
      </c>
    </row>
    <row r="5364" spans="5:10">
      <c r="E5364" s="46" t="str">
        <f t="shared" si="253"/>
        <v/>
      </c>
      <c r="F5364" s="81" t="str">
        <f>IF(E5364="기사임",(COUNTIF($B$2:B5364,B5364)-COUNTIFS($B$2:B5363,B5364,$E$2:E5363,"")),"")</f>
        <v/>
      </c>
      <c r="G5364" s="46" t="str">
        <f>IF(F5364=1,COUNTIF($F$1:F5364,1),"")</f>
        <v/>
      </c>
      <c r="H5364" s="46">
        <f t="shared" si="254"/>
        <v>0</v>
      </c>
      <c r="I5364" s="46" t="b">
        <f t="shared" si="255"/>
        <v>0</v>
      </c>
      <c r="J5364" s="46" t="str">
        <f>IF(I5364=FALSE,"",B5364&amp;"@"&amp;COUNTIFS($B$2:B5364,B5364,$I$2:I5364,TRUE))</f>
        <v/>
      </c>
    </row>
    <row r="5365" spans="5:10">
      <c r="E5365" s="46" t="str">
        <f t="shared" si="253"/>
        <v/>
      </c>
      <c r="F5365" s="81" t="str">
        <f>IF(E5365="기사임",(COUNTIF($B$2:B5365,B5365)-COUNTIFS($B$2:B5364,B5365,$E$2:E5364,"")),"")</f>
        <v/>
      </c>
      <c r="G5365" s="46" t="str">
        <f>IF(F5365=1,COUNTIF($F$1:F5365,1),"")</f>
        <v/>
      </c>
      <c r="H5365" s="46">
        <f t="shared" si="254"/>
        <v>0</v>
      </c>
      <c r="I5365" s="46" t="b">
        <f t="shared" si="255"/>
        <v>0</v>
      </c>
      <c r="J5365" s="46" t="str">
        <f>IF(I5365=FALSE,"",B5365&amp;"@"&amp;COUNTIFS($B$2:B5365,B5365,$I$2:I5365,TRUE))</f>
        <v/>
      </c>
    </row>
    <row r="5366" spans="5:10">
      <c r="E5366" s="46" t="str">
        <f t="shared" si="253"/>
        <v/>
      </c>
      <c r="F5366" s="81" t="str">
        <f>IF(E5366="기사임",(COUNTIF($B$2:B5366,B5366)-COUNTIFS($B$2:B5365,B5366,$E$2:E5365,"")),"")</f>
        <v/>
      </c>
      <c r="G5366" s="46" t="str">
        <f>IF(F5366=1,COUNTIF($F$1:F5366,1),"")</f>
        <v/>
      </c>
      <c r="H5366" s="46">
        <f t="shared" si="254"/>
        <v>0</v>
      </c>
      <c r="I5366" s="46" t="b">
        <f t="shared" si="255"/>
        <v>0</v>
      </c>
      <c r="J5366" s="46" t="str">
        <f>IF(I5366=FALSE,"",B5366&amp;"@"&amp;COUNTIFS($B$2:B5366,B5366,$I$2:I5366,TRUE))</f>
        <v/>
      </c>
    </row>
    <row r="5367" spans="5:10">
      <c r="E5367" s="46" t="str">
        <f t="shared" si="253"/>
        <v/>
      </c>
      <c r="F5367" s="81" t="str">
        <f>IF(E5367="기사임",(COUNTIF($B$2:B5367,B5367)-COUNTIFS($B$2:B5366,B5367,$E$2:E5366,"")),"")</f>
        <v/>
      </c>
      <c r="G5367" s="46" t="str">
        <f>IF(F5367=1,COUNTIF($F$1:F5367,1),"")</f>
        <v/>
      </c>
      <c r="H5367" s="46">
        <f t="shared" si="254"/>
        <v>0</v>
      </c>
      <c r="I5367" s="46" t="b">
        <f t="shared" si="255"/>
        <v>0</v>
      </c>
      <c r="J5367" s="46" t="str">
        <f>IF(I5367=FALSE,"",B5367&amp;"@"&amp;COUNTIFS($B$2:B5367,B5367,$I$2:I5367,TRUE))</f>
        <v/>
      </c>
    </row>
    <row r="5368" spans="5:10">
      <c r="E5368" s="46" t="str">
        <f t="shared" si="253"/>
        <v/>
      </c>
      <c r="F5368" s="81" t="str">
        <f>IF(E5368="기사임",(COUNTIF($B$2:B5368,B5368)-COUNTIFS($B$2:B5367,B5368,$E$2:E5367,"")),"")</f>
        <v/>
      </c>
      <c r="G5368" s="46" t="str">
        <f>IF(F5368=1,COUNTIF($F$1:F5368,1),"")</f>
        <v/>
      </c>
      <c r="H5368" s="46">
        <f t="shared" si="254"/>
        <v>0</v>
      </c>
      <c r="I5368" s="46" t="b">
        <f t="shared" si="255"/>
        <v>0</v>
      </c>
      <c r="J5368" s="46" t="str">
        <f>IF(I5368=FALSE,"",B5368&amp;"@"&amp;COUNTIFS($B$2:B5368,B5368,$I$2:I5368,TRUE))</f>
        <v/>
      </c>
    </row>
    <row r="5369" spans="5:10">
      <c r="E5369" s="46" t="str">
        <f t="shared" si="253"/>
        <v/>
      </c>
      <c r="F5369" s="81" t="str">
        <f>IF(E5369="기사임",(COUNTIF($B$2:B5369,B5369)-COUNTIFS($B$2:B5368,B5369,$E$2:E5368,"")),"")</f>
        <v/>
      </c>
      <c r="G5369" s="46" t="str">
        <f>IF(F5369=1,COUNTIF($F$1:F5369,1),"")</f>
        <v/>
      </c>
      <c r="H5369" s="46">
        <f t="shared" si="254"/>
        <v>0</v>
      </c>
      <c r="I5369" s="46" t="b">
        <f t="shared" si="255"/>
        <v>0</v>
      </c>
      <c r="J5369" s="46" t="str">
        <f>IF(I5369=FALSE,"",B5369&amp;"@"&amp;COUNTIFS($B$2:B5369,B5369,$I$2:I5369,TRUE))</f>
        <v/>
      </c>
    </row>
    <row r="5370" spans="5:10">
      <c r="E5370" s="46" t="str">
        <f t="shared" si="253"/>
        <v/>
      </c>
      <c r="F5370" s="81" t="str">
        <f>IF(E5370="기사임",(COUNTIF($B$2:B5370,B5370)-COUNTIFS($B$2:B5369,B5370,$E$2:E5369,"")),"")</f>
        <v/>
      </c>
      <c r="G5370" s="46" t="str">
        <f>IF(F5370=1,COUNTIF($F$1:F5370,1),"")</f>
        <v/>
      </c>
      <c r="H5370" s="46">
        <f t="shared" si="254"/>
        <v>0</v>
      </c>
      <c r="I5370" s="46" t="b">
        <f t="shared" si="255"/>
        <v>0</v>
      </c>
      <c r="J5370" s="46" t="str">
        <f>IF(I5370=FALSE,"",B5370&amp;"@"&amp;COUNTIFS($B$2:B5370,B5370,$I$2:I5370,TRUE))</f>
        <v/>
      </c>
    </row>
    <row r="5371" spans="5:10">
      <c r="E5371" s="46" t="str">
        <f t="shared" si="253"/>
        <v/>
      </c>
      <c r="F5371" s="81" t="str">
        <f>IF(E5371="기사임",(COUNTIF($B$2:B5371,B5371)-COUNTIFS($B$2:B5370,B5371,$E$2:E5370,"")),"")</f>
        <v/>
      </c>
      <c r="G5371" s="46" t="str">
        <f>IF(F5371=1,COUNTIF($F$1:F5371,1),"")</f>
        <v/>
      </c>
      <c r="H5371" s="46">
        <f t="shared" si="254"/>
        <v>0</v>
      </c>
      <c r="I5371" s="46" t="b">
        <f t="shared" si="255"/>
        <v>0</v>
      </c>
      <c r="J5371" s="46" t="str">
        <f>IF(I5371=FALSE,"",B5371&amp;"@"&amp;COUNTIFS($B$2:B5371,B5371,$I$2:I5371,TRUE))</f>
        <v/>
      </c>
    </row>
    <row r="5372" spans="5:10">
      <c r="E5372" s="46" t="str">
        <f t="shared" si="253"/>
        <v/>
      </c>
      <c r="F5372" s="81" t="str">
        <f>IF(E5372="기사임",(COUNTIF($B$2:B5372,B5372)-COUNTIFS($B$2:B5371,B5372,$E$2:E5371,"")),"")</f>
        <v/>
      </c>
      <c r="G5372" s="46" t="str">
        <f>IF(F5372=1,COUNTIF($F$1:F5372,1),"")</f>
        <v/>
      </c>
      <c r="H5372" s="46">
        <f t="shared" si="254"/>
        <v>0</v>
      </c>
      <c r="I5372" s="46" t="b">
        <f t="shared" si="255"/>
        <v>0</v>
      </c>
      <c r="J5372" s="46" t="str">
        <f>IF(I5372=FALSE,"",B5372&amp;"@"&amp;COUNTIFS($B$2:B5372,B5372,$I$2:I5372,TRUE))</f>
        <v/>
      </c>
    </row>
    <row r="5373" spans="5:10">
      <c r="E5373" s="46" t="str">
        <f t="shared" si="253"/>
        <v/>
      </c>
      <c r="F5373" s="81" t="str">
        <f>IF(E5373="기사임",(COUNTIF($B$2:B5373,B5373)-COUNTIFS($B$2:B5372,B5373,$E$2:E5372,"")),"")</f>
        <v/>
      </c>
      <c r="G5373" s="46" t="str">
        <f>IF(F5373=1,COUNTIF($F$1:F5373,1),"")</f>
        <v/>
      </c>
      <c r="H5373" s="46">
        <f t="shared" si="254"/>
        <v>0</v>
      </c>
      <c r="I5373" s="46" t="b">
        <f t="shared" si="255"/>
        <v>0</v>
      </c>
      <c r="J5373" s="46" t="str">
        <f>IF(I5373=FALSE,"",B5373&amp;"@"&amp;COUNTIFS($B$2:B5373,B5373,$I$2:I5373,TRUE))</f>
        <v/>
      </c>
    </row>
    <row r="5374" spans="5:10">
      <c r="E5374" s="46" t="str">
        <f t="shared" si="253"/>
        <v/>
      </c>
      <c r="F5374" s="81" t="str">
        <f>IF(E5374="기사임",(COUNTIF($B$2:B5374,B5374)-COUNTIFS($B$2:B5373,B5374,$E$2:E5373,"")),"")</f>
        <v/>
      </c>
      <c r="G5374" s="46" t="str">
        <f>IF(F5374=1,COUNTIF($F$1:F5374,1),"")</f>
        <v/>
      </c>
      <c r="H5374" s="46">
        <f t="shared" si="254"/>
        <v>0</v>
      </c>
      <c r="I5374" s="46" t="b">
        <f t="shared" si="255"/>
        <v>0</v>
      </c>
      <c r="J5374" s="46" t="str">
        <f>IF(I5374=FALSE,"",B5374&amp;"@"&amp;COUNTIFS($B$2:B5374,B5374,$I$2:I5374,TRUE))</f>
        <v/>
      </c>
    </row>
    <row r="5375" spans="5:10">
      <c r="E5375" s="46" t="str">
        <f t="shared" si="253"/>
        <v/>
      </c>
      <c r="F5375" s="81" t="str">
        <f>IF(E5375="기사임",(COUNTIF($B$2:B5375,B5375)-COUNTIFS($B$2:B5374,B5375,$E$2:E5374,"")),"")</f>
        <v/>
      </c>
      <c r="G5375" s="46" t="str">
        <f>IF(F5375=1,COUNTIF($F$1:F5375,1),"")</f>
        <v/>
      </c>
      <c r="H5375" s="46">
        <f t="shared" si="254"/>
        <v>0</v>
      </c>
      <c r="I5375" s="46" t="b">
        <f t="shared" si="255"/>
        <v>0</v>
      </c>
      <c r="J5375" s="46" t="str">
        <f>IF(I5375=FALSE,"",B5375&amp;"@"&amp;COUNTIFS($B$2:B5375,B5375,$I$2:I5375,TRUE))</f>
        <v/>
      </c>
    </row>
    <row r="5376" spans="5:10">
      <c r="E5376" s="46" t="str">
        <f t="shared" si="253"/>
        <v/>
      </c>
      <c r="F5376" s="81" t="str">
        <f>IF(E5376="기사임",(COUNTIF($B$2:B5376,B5376)-COUNTIFS($B$2:B5375,B5376,$E$2:E5375,"")),"")</f>
        <v/>
      </c>
      <c r="G5376" s="46" t="str">
        <f>IF(F5376=1,COUNTIF($F$1:F5376,1),"")</f>
        <v/>
      </c>
      <c r="H5376" s="46">
        <f t="shared" si="254"/>
        <v>0</v>
      </c>
      <c r="I5376" s="46" t="b">
        <f t="shared" si="255"/>
        <v>0</v>
      </c>
      <c r="J5376" s="46" t="str">
        <f>IF(I5376=FALSE,"",B5376&amp;"@"&amp;COUNTIFS($B$2:B5376,B5376,$I$2:I5376,TRUE))</f>
        <v/>
      </c>
    </row>
    <row r="5377" spans="5:10">
      <c r="E5377" s="46" t="str">
        <f t="shared" si="253"/>
        <v/>
      </c>
      <c r="F5377" s="81" t="str">
        <f>IF(E5377="기사임",(COUNTIF($B$2:B5377,B5377)-COUNTIFS($B$2:B5376,B5377,$E$2:E5376,"")),"")</f>
        <v/>
      </c>
      <c r="G5377" s="46" t="str">
        <f>IF(F5377=1,COUNTIF($F$1:F5377,1),"")</f>
        <v/>
      </c>
      <c r="H5377" s="46">
        <f t="shared" si="254"/>
        <v>0</v>
      </c>
      <c r="I5377" s="46" t="b">
        <f t="shared" si="255"/>
        <v>0</v>
      </c>
      <c r="J5377" s="46" t="str">
        <f>IF(I5377=FALSE,"",B5377&amp;"@"&amp;COUNTIFS($B$2:B5377,B5377,$I$2:I5377,TRUE))</f>
        <v/>
      </c>
    </row>
    <row r="5378" spans="5:10">
      <c r="E5378" s="46" t="str">
        <f t="shared" ref="E5378:E5441" si="256">IF(AND(LEFT(A5378,17)="/global/archives/",ISNUMBER(_xlfn.NUMBERVALUE(MID(A5378,18,1))),ISERROR(FIND("ckattempt",A5378)),ISERROR(FIND("preview",A5378))),"기사임","")</f>
        <v/>
      </c>
      <c r="F5378" s="81" t="str">
        <f>IF(E5378="기사임",(COUNTIF($B$2:B5378,B5378)-COUNTIFS($B$2:B5377,B5378,$E$2:E5377,"")),"")</f>
        <v/>
      </c>
      <c r="G5378" s="46" t="str">
        <f>IF(F5378=1,COUNTIF($F$1:F5378,1),"")</f>
        <v/>
      </c>
      <c r="H5378" s="46">
        <f t="shared" ref="H5378:H5441" si="257">COUNTIF($L$2:$L$4,B5378)</f>
        <v>0</v>
      </c>
      <c r="I5378" s="46" t="b">
        <f t="shared" si="255"/>
        <v>0</v>
      </c>
      <c r="J5378" s="46" t="str">
        <f>IF(I5378=FALSE,"",B5378&amp;"@"&amp;COUNTIFS($B$2:B5378,B5378,$I$2:I5378,TRUE))</f>
        <v/>
      </c>
    </row>
    <row r="5379" spans="5:10">
      <c r="E5379" s="46" t="str">
        <f t="shared" si="256"/>
        <v/>
      </c>
      <c r="F5379" s="81" t="str">
        <f>IF(E5379="기사임",(COUNTIF($B$2:B5379,B5379)-COUNTIFS($B$2:B5378,B5379,$E$2:E5378,"")),"")</f>
        <v/>
      </c>
      <c r="G5379" s="46" t="str">
        <f>IF(F5379=1,COUNTIF($F$1:F5379,1),"")</f>
        <v/>
      </c>
      <c r="H5379" s="46">
        <f t="shared" si="257"/>
        <v>0</v>
      </c>
      <c r="I5379" s="46" t="b">
        <f t="shared" si="255"/>
        <v>0</v>
      </c>
      <c r="J5379" s="46" t="str">
        <f>IF(I5379=FALSE,"",B5379&amp;"@"&amp;COUNTIFS($B$2:B5379,B5379,$I$2:I5379,TRUE))</f>
        <v/>
      </c>
    </row>
    <row r="5380" spans="5:10">
      <c r="E5380" s="46" t="str">
        <f t="shared" si="256"/>
        <v/>
      </c>
      <c r="F5380" s="81" t="str">
        <f>IF(E5380="기사임",(COUNTIF($B$2:B5380,B5380)-COUNTIFS($B$2:B5379,B5380,$E$2:E5379,"")),"")</f>
        <v/>
      </c>
      <c r="G5380" s="46" t="str">
        <f>IF(F5380=1,COUNTIF($F$1:F5380,1),"")</f>
        <v/>
      </c>
      <c r="H5380" s="46">
        <f t="shared" si="257"/>
        <v>0</v>
      </c>
      <c r="I5380" s="46" t="b">
        <f t="shared" si="255"/>
        <v>0</v>
      </c>
      <c r="J5380" s="46" t="str">
        <f>IF(I5380=FALSE,"",B5380&amp;"@"&amp;COUNTIFS($B$2:B5380,B5380,$I$2:I5380,TRUE))</f>
        <v/>
      </c>
    </row>
    <row r="5381" spans="5:10">
      <c r="E5381" s="46" t="str">
        <f t="shared" si="256"/>
        <v/>
      </c>
      <c r="F5381" s="81" t="str">
        <f>IF(E5381="기사임",(COUNTIF($B$2:B5381,B5381)-COUNTIFS($B$2:B5380,B5381,$E$2:E5380,"")),"")</f>
        <v/>
      </c>
      <c r="G5381" s="46" t="str">
        <f>IF(F5381=1,COUNTIF($F$1:F5381,1),"")</f>
        <v/>
      </c>
      <c r="H5381" s="46">
        <f t="shared" si="257"/>
        <v>0</v>
      </c>
      <c r="I5381" s="46" t="b">
        <f t="shared" si="255"/>
        <v>0</v>
      </c>
      <c r="J5381" s="46" t="str">
        <f>IF(I5381=FALSE,"",B5381&amp;"@"&amp;COUNTIFS($B$2:B5381,B5381,$I$2:I5381,TRUE))</f>
        <v/>
      </c>
    </row>
    <row r="5382" spans="5:10">
      <c r="E5382" s="46" t="str">
        <f t="shared" si="256"/>
        <v/>
      </c>
      <c r="F5382" s="81" t="str">
        <f>IF(E5382="기사임",(COUNTIF($B$2:B5382,B5382)-COUNTIFS($B$2:B5381,B5382,$E$2:E5381,"")),"")</f>
        <v/>
      </c>
      <c r="G5382" s="46" t="str">
        <f>IF(F5382=1,COUNTIF($F$1:F5382,1),"")</f>
        <v/>
      </c>
      <c r="H5382" s="46">
        <f t="shared" si="257"/>
        <v>0</v>
      </c>
      <c r="I5382" s="46" t="b">
        <f t="shared" si="255"/>
        <v>0</v>
      </c>
      <c r="J5382" s="46" t="str">
        <f>IF(I5382=FALSE,"",B5382&amp;"@"&amp;COUNTIFS($B$2:B5382,B5382,$I$2:I5382,TRUE))</f>
        <v/>
      </c>
    </row>
    <row r="5383" spans="5:10">
      <c r="E5383" s="46" t="str">
        <f t="shared" si="256"/>
        <v/>
      </c>
      <c r="F5383" s="81" t="str">
        <f>IF(E5383="기사임",(COUNTIF($B$2:B5383,B5383)-COUNTIFS($B$2:B5382,B5383,$E$2:E5382,"")),"")</f>
        <v/>
      </c>
      <c r="G5383" s="46" t="str">
        <f>IF(F5383=1,COUNTIF($F$1:F5383,1),"")</f>
        <v/>
      </c>
      <c r="H5383" s="46">
        <f t="shared" si="257"/>
        <v>0</v>
      </c>
      <c r="I5383" s="46" t="b">
        <f t="shared" ref="I5383:I5446" si="258">AND(H5383=1,F5383&gt;=1,F5383&lt;&gt;"")</f>
        <v>0</v>
      </c>
      <c r="J5383" s="46" t="str">
        <f>IF(I5383=FALSE,"",B5383&amp;"@"&amp;COUNTIFS($B$2:B5383,B5383,$I$2:I5383,TRUE))</f>
        <v/>
      </c>
    </row>
    <row r="5384" spans="5:10">
      <c r="E5384" s="46" t="str">
        <f t="shared" si="256"/>
        <v/>
      </c>
      <c r="F5384" s="81" t="str">
        <f>IF(E5384="기사임",(COUNTIF($B$2:B5384,B5384)-COUNTIFS($B$2:B5383,B5384,$E$2:E5383,"")),"")</f>
        <v/>
      </c>
      <c r="G5384" s="46" t="str">
        <f>IF(F5384=1,COUNTIF($F$1:F5384,1),"")</f>
        <v/>
      </c>
      <c r="H5384" s="46">
        <f t="shared" si="257"/>
        <v>0</v>
      </c>
      <c r="I5384" s="46" t="b">
        <f t="shared" si="258"/>
        <v>0</v>
      </c>
      <c r="J5384" s="46" t="str">
        <f>IF(I5384=FALSE,"",B5384&amp;"@"&amp;COUNTIFS($B$2:B5384,B5384,$I$2:I5384,TRUE))</f>
        <v/>
      </c>
    </row>
    <row r="5385" spans="5:10">
      <c r="E5385" s="46" t="str">
        <f t="shared" si="256"/>
        <v/>
      </c>
      <c r="F5385" s="81" t="str">
        <f>IF(E5385="기사임",(COUNTIF($B$2:B5385,B5385)-COUNTIFS($B$2:B5384,B5385,$E$2:E5384,"")),"")</f>
        <v/>
      </c>
      <c r="G5385" s="46" t="str">
        <f>IF(F5385=1,COUNTIF($F$1:F5385,1),"")</f>
        <v/>
      </c>
      <c r="H5385" s="46">
        <f t="shared" si="257"/>
        <v>0</v>
      </c>
      <c r="I5385" s="46" t="b">
        <f t="shared" si="258"/>
        <v>0</v>
      </c>
      <c r="J5385" s="46" t="str">
        <f>IF(I5385=FALSE,"",B5385&amp;"@"&amp;COUNTIFS($B$2:B5385,B5385,$I$2:I5385,TRUE))</f>
        <v/>
      </c>
    </row>
    <row r="5386" spans="5:10">
      <c r="E5386" s="46" t="str">
        <f t="shared" si="256"/>
        <v/>
      </c>
      <c r="F5386" s="81" t="str">
        <f>IF(E5386="기사임",(COUNTIF($B$2:B5386,B5386)-COUNTIFS($B$2:B5385,B5386,$E$2:E5385,"")),"")</f>
        <v/>
      </c>
      <c r="G5386" s="46" t="str">
        <f>IF(F5386=1,COUNTIF($F$1:F5386,1),"")</f>
        <v/>
      </c>
      <c r="H5386" s="46">
        <f t="shared" si="257"/>
        <v>0</v>
      </c>
      <c r="I5386" s="46" t="b">
        <f t="shared" si="258"/>
        <v>0</v>
      </c>
      <c r="J5386" s="46" t="str">
        <f>IF(I5386=FALSE,"",B5386&amp;"@"&amp;COUNTIFS($B$2:B5386,B5386,$I$2:I5386,TRUE))</f>
        <v/>
      </c>
    </row>
    <row r="5387" spans="5:10">
      <c r="E5387" s="46" t="str">
        <f t="shared" si="256"/>
        <v/>
      </c>
      <c r="F5387" s="81" t="str">
        <f>IF(E5387="기사임",(COUNTIF($B$2:B5387,B5387)-COUNTIFS($B$2:B5386,B5387,$E$2:E5386,"")),"")</f>
        <v/>
      </c>
      <c r="G5387" s="46" t="str">
        <f>IF(F5387=1,COUNTIF($F$1:F5387,1),"")</f>
        <v/>
      </c>
      <c r="H5387" s="46">
        <f t="shared" si="257"/>
        <v>0</v>
      </c>
      <c r="I5387" s="46" t="b">
        <f t="shared" si="258"/>
        <v>0</v>
      </c>
      <c r="J5387" s="46" t="str">
        <f>IF(I5387=FALSE,"",B5387&amp;"@"&amp;COUNTIFS($B$2:B5387,B5387,$I$2:I5387,TRUE))</f>
        <v/>
      </c>
    </row>
    <row r="5388" spans="5:10">
      <c r="E5388" s="46" t="str">
        <f t="shared" si="256"/>
        <v/>
      </c>
      <c r="F5388" s="81" t="str">
        <f>IF(E5388="기사임",(COUNTIF($B$2:B5388,B5388)-COUNTIFS($B$2:B5387,B5388,$E$2:E5387,"")),"")</f>
        <v/>
      </c>
      <c r="G5388" s="46" t="str">
        <f>IF(F5388=1,COUNTIF($F$1:F5388,1),"")</f>
        <v/>
      </c>
      <c r="H5388" s="46">
        <f t="shared" si="257"/>
        <v>0</v>
      </c>
      <c r="I5388" s="46" t="b">
        <f t="shared" si="258"/>
        <v>0</v>
      </c>
      <c r="J5388" s="46" t="str">
        <f>IF(I5388=FALSE,"",B5388&amp;"@"&amp;COUNTIFS($B$2:B5388,B5388,$I$2:I5388,TRUE))</f>
        <v/>
      </c>
    </row>
    <row r="5389" spans="5:10">
      <c r="E5389" s="46" t="str">
        <f t="shared" si="256"/>
        <v/>
      </c>
      <c r="F5389" s="81" t="str">
        <f>IF(E5389="기사임",(COUNTIF($B$2:B5389,B5389)-COUNTIFS($B$2:B5388,B5389,$E$2:E5388,"")),"")</f>
        <v/>
      </c>
      <c r="G5389" s="46" t="str">
        <f>IF(F5389=1,COUNTIF($F$1:F5389,1),"")</f>
        <v/>
      </c>
      <c r="H5389" s="46">
        <f t="shared" si="257"/>
        <v>0</v>
      </c>
      <c r="I5389" s="46" t="b">
        <f t="shared" si="258"/>
        <v>0</v>
      </c>
      <c r="J5389" s="46" t="str">
        <f>IF(I5389=FALSE,"",B5389&amp;"@"&amp;COUNTIFS($B$2:B5389,B5389,$I$2:I5389,TRUE))</f>
        <v/>
      </c>
    </row>
    <row r="5390" spans="5:10">
      <c r="E5390" s="46" t="str">
        <f t="shared" si="256"/>
        <v/>
      </c>
      <c r="F5390" s="81" t="str">
        <f>IF(E5390="기사임",(COUNTIF($B$2:B5390,B5390)-COUNTIFS($B$2:B5389,B5390,$E$2:E5389,"")),"")</f>
        <v/>
      </c>
      <c r="G5390" s="46" t="str">
        <f>IF(F5390=1,COUNTIF($F$1:F5390,1),"")</f>
        <v/>
      </c>
      <c r="H5390" s="46">
        <f t="shared" si="257"/>
        <v>0</v>
      </c>
      <c r="I5390" s="46" t="b">
        <f t="shared" si="258"/>
        <v>0</v>
      </c>
      <c r="J5390" s="46" t="str">
        <f>IF(I5390=FALSE,"",B5390&amp;"@"&amp;COUNTIFS($B$2:B5390,B5390,$I$2:I5390,TRUE))</f>
        <v/>
      </c>
    </row>
    <row r="5391" spans="5:10">
      <c r="E5391" s="46" t="str">
        <f t="shared" si="256"/>
        <v/>
      </c>
      <c r="F5391" s="81" t="str">
        <f>IF(E5391="기사임",(COUNTIF($B$2:B5391,B5391)-COUNTIFS($B$2:B5390,B5391,$E$2:E5390,"")),"")</f>
        <v/>
      </c>
      <c r="G5391" s="46" t="str">
        <f>IF(F5391=1,COUNTIF($F$1:F5391,1),"")</f>
        <v/>
      </c>
      <c r="H5391" s="46">
        <f t="shared" si="257"/>
        <v>0</v>
      </c>
      <c r="I5391" s="46" t="b">
        <f t="shared" si="258"/>
        <v>0</v>
      </c>
      <c r="J5391" s="46" t="str">
        <f>IF(I5391=FALSE,"",B5391&amp;"@"&amp;COUNTIFS($B$2:B5391,B5391,$I$2:I5391,TRUE))</f>
        <v/>
      </c>
    </row>
    <row r="5392" spans="5:10">
      <c r="E5392" s="46" t="str">
        <f t="shared" si="256"/>
        <v/>
      </c>
      <c r="F5392" s="81" t="str">
        <f>IF(E5392="기사임",(COUNTIF($B$2:B5392,B5392)-COUNTIFS($B$2:B5391,B5392,$E$2:E5391,"")),"")</f>
        <v/>
      </c>
      <c r="G5392" s="46" t="str">
        <f>IF(F5392=1,COUNTIF($F$1:F5392,1),"")</f>
        <v/>
      </c>
      <c r="H5392" s="46">
        <f t="shared" si="257"/>
        <v>0</v>
      </c>
      <c r="I5392" s="46" t="b">
        <f t="shared" si="258"/>
        <v>0</v>
      </c>
      <c r="J5392" s="46" t="str">
        <f>IF(I5392=FALSE,"",B5392&amp;"@"&amp;COUNTIFS($B$2:B5392,B5392,$I$2:I5392,TRUE))</f>
        <v/>
      </c>
    </row>
    <row r="5393" spans="5:10">
      <c r="E5393" s="46" t="str">
        <f t="shared" si="256"/>
        <v/>
      </c>
      <c r="F5393" s="81" t="str">
        <f>IF(E5393="기사임",(COUNTIF($B$2:B5393,B5393)-COUNTIFS($B$2:B5392,B5393,$E$2:E5392,"")),"")</f>
        <v/>
      </c>
      <c r="G5393" s="46" t="str">
        <f>IF(F5393=1,COUNTIF($F$1:F5393,1),"")</f>
        <v/>
      </c>
      <c r="H5393" s="46">
        <f t="shared" si="257"/>
        <v>0</v>
      </c>
      <c r="I5393" s="46" t="b">
        <f t="shared" si="258"/>
        <v>0</v>
      </c>
      <c r="J5393" s="46" t="str">
        <f>IF(I5393=FALSE,"",B5393&amp;"@"&amp;COUNTIFS($B$2:B5393,B5393,$I$2:I5393,TRUE))</f>
        <v/>
      </c>
    </row>
    <row r="5394" spans="5:10">
      <c r="E5394" s="46" t="str">
        <f t="shared" si="256"/>
        <v/>
      </c>
      <c r="F5394" s="81" t="str">
        <f>IF(E5394="기사임",(COUNTIF($B$2:B5394,B5394)-COUNTIFS($B$2:B5393,B5394,$E$2:E5393,"")),"")</f>
        <v/>
      </c>
      <c r="G5394" s="46" t="str">
        <f>IF(F5394=1,COUNTIF($F$1:F5394,1),"")</f>
        <v/>
      </c>
      <c r="H5394" s="46">
        <f t="shared" si="257"/>
        <v>0</v>
      </c>
      <c r="I5394" s="46" t="b">
        <f t="shared" si="258"/>
        <v>0</v>
      </c>
      <c r="J5394" s="46" t="str">
        <f>IF(I5394=FALSE,"",B5394&amp;"@"&amp;COUNTIFS($B$2:B5394,B5394,$I$2:I5394,TRUE))</f>
        <v/>
      </c>
    </row>
    <row r="5395" spans="5:10">
      <c r="E5395" s="46" t="str">
        <f t="shared" si="256"/>
        <v/>
      </c>
      <c r="F5395" s="81" t="str">
        <f>IF(E5395="기사임",(COUNTIF($B$2:B5395,B5395)-COUNTIFS($B$2:B5394,B5395,$E$2:E5394,"")),"")</f>
        <v/>
      </c>
      <c r="G5395" s="46" t="str">
        <f>IF(F5395=1,COUNTIF($F$1:F5395,1),"")</f>
        <v/>
      </c>
      <c r="H5395" s="46">
        <f t="shared" si="257"/>
        <v>0</v>
      </c>
      <c r="I5395" s="46" t="b">
        <f t="shared" si="258"/>
        <v>0</v>
      </c>
      <c r="J5395" s="46" t="str">
        <f>IF(I5395=FALSE,"",B5395&amp;"@"&amp;COUNTIFS($B$2:B5395,B5395,$I$2:I5395,TRUE))</f>
        <v/>
      </c>
    </row>
    <row r="5396" spans="5:10">
      <c r="E5396" s="46" t="str">
        <f t="shared" si="256"/>
        <v/>
      </c>
      <c r="F5396" s="81" t="str">
        <f>IF(E5396="기사임",(COUNTIF($B$2:B5396,B5396)-COUNTIFS($B$2:B5395,B5396,$E$2:E5395,"")),"")</f>
        <v/>
      </c>
      <c r="G5396" s="46" t="str">
        <f>IF(F5396=1,COUNTIF($F$1:F5396,1),"")</f>
        <v/>
      </c>
      <c r="H5396" s="46">
        <f t="shared" si="257"/>
        <v>0</v>
      </c>
      <c r="I5396" s="46" t="b">
        <f t="shared" si="258"/>
        <v>0</v>
      </c>
      <c r="J5396" s="46" t="str">
        <f>IF(I5396=FALSE,"",B5396&amp;"@"&amp;COUNTIFS($B$2:B5396,B5396,$I$2:I5396,TRUE))</f>
        <v/>
      </c>
    </row>
    <row r="5397" spans="5:10">
      <c r="E5397" s="46" t="str">
        <f t="shared" si="256"/>
        <v/>
      </c>
      <c r="F5397" s="81" t="str">
        <f>IF(E5397="기사임",(COUNTIF($B$2:B5397,B5397)-COUNTIFS($B$2:B5396,B5397,$E$2:E5396,"")),"")</f>
        <v/>
      </c>
      <c r="G5397" s="46" t="str">
        <f>IF(F5397=1,COUNTIF($F$1:F5397,1),"")</f>
        <v/>
      </c>
      <c r="H5397" s="46">
        <f t="shared" si="257"/>
        <v>0</v>
      </c>
      <c r="I5397" s="46" t="b">
        <f t="shared" si="258"/>
        <v>0</v>
      </c>
      <c r="J5397" s="46" t="str">
        <f>IF(I5397=FALSE,"",B5397&amp;"@"&amp;COUNTIFS($B$2:B5397,B5397,$I$2:I5397,TRUE))</f>
        <v/>
      </c>
    </row>
    <row r="5398" spans="5:10">
      <c r="E5398" s="46" t="str">
        <f t="shared" si="256"/>
        <v/>
      </c>
      <c r="F5398" s="81" t="str">
        <f>IF(E5398="기사임",(COUNTIF($B$2:B5398,B5398)-COUNTIFS($B$2:B5397,B5398,$E$2:E5397,"")),"")</f>
        <v/>
      </c>
      <c r="G5398" s="46" t="str">
        <f>IF(F5398=1,COUNTIF($F$1:F5398,1),"")</f>
        <v/>
      </c>
      <c r="H5398" s="46">
        <f t="shared" si="257"/>
        <v>0</v>
      </c>
      <c r="I5398" s="46" t="b">
        <f t="shared" si="258"/>
        <v>0</v>
      </c>
      <c r="J5398" s="46" t="str">
        <f>IF(I5398=FALSE,"",B5398&amp;"@"&amp;COUNTIFS($B$2:B5398,B5398,$I$2:I5398,TRUE))</f>
        <v/>
      </c>
    </row>
    <row r="5399" spans="5:10">
      <c r="E5399" s="46" t="str">
        <f t="shared" si="256"/>
        <v/>
      </c>
      <c r="F5399" s="81" t="str">
        <f>IF(E5399="기사임",(COUNTIF($B$2:B5399,B5399)-COUNTIFS($B$2:B5398,B5399,$E$2:E5398,"")),"")</f>
        <v/>
      </c>
      <c r="G5399" s="46" t="str">
        <f>IF(F5399=1,COUNTIF($F$1:F5399,1),"")</f>
        <v/>
      </c>
      <c r="H5399" s="46">
        <f t="shared" si="257"/>
        <v>0</v>
      </c>
      <c r="I5399" s="46" t="b">
        <f t="shared" si="258"/>
        <v>0</v>
      </c>
      <c r="J5399" s="46" t="str">
        <f>IF(I5399=FALSE,"",B5399&amp;"@"&amp;COUNTIFS($B$2:B5399,B5399,$I$2:I5399,TRUE))</f>
        <v/>
      </c>
    </row>
    <row r="5400" spans="5:10">
      <c r="E5400" s="46" t="str">
        <f t="shared" si="256"/>
        <v/>
      </c>
      <c r="F5400" s="81" t="str">
        <f>IF(E5400="기사임",(COUNTIF($B$2:B5400,B5400)-COUNTIFS($B$2:B5399,B5400,$E$2:E5399,"")),"")</f>
        <v/>
      </c>
      <c r="G5400" s="46" t="str">
        <f>IF(F5400=1,COUNTIF($F$1:F5400,1),"")</f>
        <v/>
      </c>
      <c r="H5400" s="46">
        <f t="shared" si="257"/>
        <v>0</v>
      </c>
      <c r="I5400" s="46" t="b">
        <f t="shared" si="258"/>
        <v>0</v>
      </c>
      <c r="J5400" s="46" t="str">
        <f>IF(I5400=FALSE,"",B5400&amp;"@"&amp;COUNTIFS($B$2:B5400,B5400,$I$2:I5400,TRUE))</f>
        <v/>
      </c>
    </row>
    <row r="5401" spans="5:10">
      <c r="E5401" s="46" t="str">
        <f t="shared" si="256"/>
        <v/>
      </c>
      <c r="F5401" s="81" t="str">
        <f>IF(E5401="기사임",(COUNTIF($B$2:B5401,B5401)-COUNTIFS($B$2:B5400,B5401,$E$2:E5400,"")),"")</f>
        <v/>
      </c>
      <c r="G5401" s="46" t="str">
        <f>IF(F5401=1,COUNTIF($F$1:F5401,1),"")</f>
        <v/>
      </c>
      <c r="H5401" s="46">
        <f t="shared" si="257"/>
        <v>0</v>
      </c>
      <c r="I5401" s="46" t="b">
        <f t="shared" si="258"/>
        <v>0</v>
      </c>
      <c r="J5401" s="46" t="str">
        <f>IF(I5401=FALSE,"",B5401&amp;"@"&amp;COUNTIFS($B$2:B5401,B5401,$I$2:I5401,TRUE))</f>
        <v/>
      </c>
    </row>
    <row r="5402" spans="5:10">
      <c r="E5402" s="46" t="str">
        <f t="shared" si="256"/>
        <v/>
      </c>
      <c r="F5402" s="81" t="str">
        <f>IF(E5402="기사임",(COUNTIF($B$2:B5402,B5402)-COUNTIFS($B$2:B5401,B5402,$E$2:E5401,"")),"")</f>
        <v/>
      </c>
      <c r="G5402" s="46" t="str">
        <f>IF(F5402=1,COUNTIF($F$1:F5402,1),"")</f>
        <v/>
      </c>
      <c r="H5402" s="46">
        <f t="shared" si="257"/>
        <v>0</v>
      </c>
      <c r="I5402" s="46" t="b">
        <f t="shared" si="258"/>
        <v>0</v>
      </c>
      <c r="J5402" s="46" t="str">
        <f>IF(I5402=FALSE,"",B5402&amp;"@"&amp;COUNTIFS($B$2:B5402,B5402,$I$2:I5402,TRUE))</f>
        <v/>
      </c>
    </row>
    <row r="5403" spans="5:10">
      <c r="E5403" s="46" t="str">
        <f t="shared" si="256"/>
        <v/>
      </c>
      <c r="F5403" s="81" t="str">
        <f>IF(E5403="기사임",(COUNTIF($B$2:B5403,B5403)-COUNTIFS($B$2:B5402,B5403,$E$2:E5402,"")),"")</f>
        <v/>
      </c>
      <c r="G5403" s="46" t="str">
        <f>IF(F5403=1,COUNTIF($F$1:F5403,1),"")</f>
        <v/>
      </c>
      <c r="H5403" s="46">
        <f t="shared" si="257"/>
        <v>0</v>
      </c>
      <c r="I5403" s="46" t="b">
        <f t="shared" si="258"/>
        <v>0</v>
      </c>
      <c r="J5403" s="46" t="str">
        <f>IF(I5403=FALSE,"",B5403&amp;"@"&amp;COUNTIFS($B$2:B5403,B5403,$I$2:I5403,TRUE))</f>
        <v/>
      </c>
    </row>
    <row r="5404" spans="5:10">
      <c r="E5404" s="46" t="str">
        <f t="shared" si="256"/>
        <v/>
      </c>
      <c r="F5404" s="81" t="str">
        <f>IF(E5404="기사임",(COUNTIF($B$2:B5404,B5404)-COUNTIFS($B$2:B5403,B5404,$E$2:E5403,"")),"")</f>
        <v/>
      </c>
      <c r="G5404" s="46" t="str">
        <f>IF(F5404=1,COUNTIF($F$1:F5404,1),"")</f>
        <v/>
      </c>
      <c r="H5404" s="46">
        <f t="shared" si="257"/>
        <v>0</v>
      </c>
      <c r="I5404" s="46" t="b">
        <f t="shared" si="258"/>
        <v>0</v>
      </c>
      <c r="J5404" s="46" t="str">
        <f>IF(I5404=FALSE,"",B5404&amp;"@"&amp;COUNTIFS($B$2:B5404,B5404,$I$2:I5404,TRUE))</f>
        <v/>
      </c>
    </row>
    <row r="5405" spans="5:10">
      <c r="E5405" s="46" t="str">
        <f t="shared" si="256"/>
        <v/>
      </c>
      <c r="F5405" s="81" t="str">
        <f>IF(E5405="기사임",(COUNTIF($B$2:B5405,B5405)-COUNTIFS($B$2:B5404,B5405,$E$2:E5404,"")),"")</f>
        <v/>
      </c>
      <c r="G5405" s="46" t="str">
        <f>IF(F5405=1,COUNTIF($F$1:F5405,1),"")</f>
        <v/>
      </c>
      <c r="H5405" s="46">
        <f t="shared" si="257"/>
        <v>0</v>
      </c>
      <c r="I5405" s="46" t="b">
        <f t="shared" si="258"/>
        <v>0</v>
      </c>
      <c r="J5405" s="46" t="str">
        <f>IF(I5405=FALSE,"",B5405&amp;"@"&amp;COUNTIFS($B$2:B5405,B5405,$I$2:I5405,TRUE))</f>
        <v/>
      </c>
    </row>
    <row r="5406" spans="5:10">
      <c r="E5406" s="46" t="str">
        <f t="shared" si="256"/>
        <v/>
      </c>
      <c r="F5406" s="81" t="str">
        <f>IF(E5406="기사임",(COUNTIF($B$2:B5406,B5406)-COUNTIFS($B$2:B5405,B5406,$E$2:E5405,"")),"")</f>
        <v/>
      </c>
      <c r="G5406" s="46" t="str">
        <f>IF(F5406=1,COUNTIF($F$1:F5406,1),"")</f>
        <v/>
      </c>
      <c r="H5406" s="46">
        <f t="shared" si="257"/>
        <v>0</v>
      </c>
      <c r="I5406" s="46" t="b">
        <f t="shared" si="258"/>
        <v>0</v>
      </c>
      <c r="J5406" s="46" t="str">
        <f>IF(I5406=FALSE,"",B5406&amp;"@"&amp;COUNTIFS($B$2:B5406,B5406,$I$2:I5406,TRUE))</f>
        <v/>
      </c>
    </row>
    <row r="5407" spans="5:10">
      <c r="E5407" s="46" t="str">
        <f t="shared" si="256"/>
        <v/>
      </c>
      <c r="F5407" s="81" t="str">
        <f>IF(E5407="기사임",(COUNTIF($B$2:B5407,B5407)-COUNTIFS($B$2:B5406,B5407,$E$2:E5406,"")),"")</f>
        <v/>
      </c>
      <c r="G5407" s="46" t="str">
        <f>IF(F5407=1,COUNTIF($F$1:F5407,1),"")</f>
        <v/>
      </c>
      <c r="H5407" s="46">
        <f t="shared" si="257"/>
        <v>0</v>
      </c>
      <c r="I5407" s="46" t="b">
        <f t="shared" si="258"/>
        <v>0</v>
      </c>
      <c r="J5407" s="46" t="str">
        <f>IF(I5407=FALSE,"",B5407&amp;"@"&amp;COUNTIFS($B$2:B5407,B5407,$I$2:I5407,TRUE))</f>
        <v/>
      </c>
    </row>
    <row r="5408" spans="5:10">
      <c r="E5408" s="46" t="str">
        <f t="shared" si="256"/>
        <v/>
      </c>
      <c r="F5408" s="81" t="str">
        <f>IF(E5408="기사임",(COUNTIF($B$2:B5408,B5408)-COUNTIFS($B$2:B5407,B5408,$E$2:E5407,"")),"")</f>
        <v/>
      </c>
      <c r="G5408" s="46" t="str">
        <f>IF(F5408=1,COUNTIF($F$1:F5408,1),"")</f>
        <v/>
      </c>
      <c r="H5408" s="46">
        <f t="shared" si="257"/>
        <v>0</v>
      </c>
      <c r="I5408" s="46" t="b">
        <f t="shared" si="258"/>
        <v>0</v>
      </c>
      <c r="J5408" s="46" t="str">
        <f>IF(I5408=FALSE,"",B5408&amp;"@"&amp;COUNTIFS($B$2:B5408,B5408,$I$2:I5408,TRUE))</f>
        <v/>
      </c>
    </row>
    <row r="5409" spans="5:10">
      <c r="E5409" s="46" t="str">
        <f t="shared" si="256"/>
        <v/>
      </c>
      <c r="F5409" s="81" t="str">
        <f>IF(E5409="기사임",(COUNTIF($B$2:B5409,B5409)-COUNTIFS($B$2:B5408,B5409,$E$2:E5408,"")),"")</f>
        <v/>
      </c>
      <c r="G5409" s="46" t="str">
        <f>IF(F5409=1,COUNTIF($F$1:F5409,1),"")</f>
        <v/>
      </c>
      <c r="H5409" s="46">
        <f t="shared" si="257"/>
        <v>0</v>
      </c>
      <c r="I5409" s="46" t="b">
        <f t="shared" si="258"/>
        <v>0</v>
      </c>
      <c r="J5409" s="46" t="str">
        <f>IF(I5409=FALSE,"",B5409&amp;"@"&amp;COUNTIFS($B$2:B5409,B5409,$I$2:I5409,TRUE))</f>
        <v/>
      </c>
    </row>
    <row r="5410" spans="5:10">
      <c r="E5410" s="46" t="str">
        <f t="shared" si="256"/>
        <v/>
      </c>
      <c r="F5410" s="81" t="str">
        <f>IF(E5410="기사임",(COUNTIF($B$2:B5410,B5410)-COUNTIFS($B$2:B5409,B5410,$E$2:E5409,"")),"")</f>
        <v/>
      </c>
      <c r="G5410" s="46" t="str">
        <f>IF(F5410=1,COUNTIF($F$1:F5410,1),"")</f>
        <v/>
      </c>
      <c r="H5410" s="46">
        <f t="shared" si="257"/>
        <v>0</v>
      </c>
      <c r="I5410" s="46" t="b">
        <f t="shared" si="258"/>
        <v>0</v>
      </c>
      <c r="J5410" s="46" t="str">
        <f>IF(I5410=FALSE,"",B5410&amp;"@"&amp;COUNTIFS($B$2:B5410,B5410,$I$2:I5410,TRUE))</f>
        <v/>
      </c>
    </row>
    <row r="5411" spans="5:10">
      <c r="E5411" s="46" t="str">
        <f t="shared" si="256"/>
        <v/>
      </c>
      <c r="F5411" s="81" t="str">
        <f>IF(E5411="기사임",(COUNTIF($B$2:B5411,B5411)-COUNTIFS($B$2:B5410,B5411,$E$2:E5410,"")),"")</f>
        <v/>
      </c>
      <c r="G5411" s="46" t="str">
        <f>IF(F5411=1,COUNTIF($F$1:F5411,1),"")</f>
        <v/>
      </c>
      <c r="H5411" s="46">
        <f t="shared" si="257"/>
        <v>0</v>
      </c>
      <c r="I5411" s="46" t="b">
        <f t="shared" si="258"/>
        <v>0</v>
      </c>
      <c r="J5411" s="46" t="str">
        <f>IF(I5411=FALSE,"",B5411&amp;"@"&amp;COUNTIFS($B$2:B5411,B5411,$I$2:I5411,TRUE))</f>
        <v/>
      </c>
    </row>
    <row r="5412" spans="5:10">
      <c r="E5412" s="46" t="str">
        <f t="shared" si="256"/>
        <v/>
      </c>
      <c r="F5412" s="81" t="str">
        <f>IF(E5412="기사임",(COUNTIF($B$2:B5412,B5412)-COUNTIFS($B$2:B5411,B5412,$E$2:E5411,"")),"")</f>
        <v/>
      </c>
      <c r="G5412" s="46" t="str">
        <f>IF(F5412=1,COUNTIF($F$1:F5412,1),"")</f>
        <v/>
      </c>
      <c r="H5412" s="46">
        <f t="shared" si="257"/>
        <v>0</v>
      </c>
      <c r="I5412" s="46" t="b">
        <f t="shared" si="258"/>
        <v>0</v>
      </c>
      <c r="J5412" s="46" t="str">
        <f>IF(I5412=FALSE,"",B5412&amp;"@"&amp;COUNTIFS($B$2:B5412,B5412,$I$2:I5412,TRUE))</f>
        <v/>
      </c>
    </row>
    <row r="5413" spans="5:10">
      <c r="E5413" s="46" t="str">
        <f t="shared" si="256"/>
        <v/>
      </c>
      <c r="F5413" s="81" t="str">
        <f>IF(E5413="기사임",(COUNTIF($B$2:B5413,B5413)-COUNTIFS($B$2:B5412,B5413,$E$2:E5412,"")),"")</f>
        <v/>
      </c>
      <c r="G5413" s="46" t="str">
        <f>IF(F5413=1,COUNTIF($F$1:F5413,1),"")</f>
        <v/>
      </c>
      <c r="H5413" s="46">
        <f t="shared" si="257"/>
        <v>0</v>
      </c>
      <c r="I5413" s="46" t="b">
        <f t="shared" si="258"/>
        <v>0</v>
      </c>
      <c r="J5413" s="46" t="str">
        <f>IF(I5413=FALSE,"",B5413&amp;"@"&amp;COUNTIFS($B$2:B5413,B5413,$I$2:I5413,TRUE))</f>
        <v/>
      </c>
    </row>
    <row r="5414" spans="5:10">
      <c r="E5414" s="46" t="str">
        <f t="shared" si="256"/>
        <v/>
      </c>
      <c r="F5414" s="81" t="str">
        <f>IF(E5414="기사임",(COUNTIF($B$2:B5414,B5414)-COUNTIFS($B$2:B5413,B5414,$E$2:E5413,"")),"")</f>
        <v/>
      </c>
      <c r="G5414" s="46" t="str">
        <f>IF(F5414=1,COUNTIF($F$1:F5414,1),"")</f>
        <v/>
      </c>
      <c r="H5414" s="46">
        <f t="shared" si="257"/>
        <v>0</v>
      </c>
      <c r="I5414" s="46" t="b">
        <f t="shared" si="258"/>
        <v>0</v>
      </c>
      <c r="J5414" s="46" t="str">
        <f>IF(I5414=FALSE,"",B5414&amp;"@"&amp;COUNTIFS($B$2:B5414,B5414,$I$2:I5414,TRUE))</f>
        <v/>
      </c>
    </row>
    <row r="5415" spans="5:10">
      <c r="E5415" s="46" t="str">
        <f t="shared" si="256"/>
        <v/>
      </c>
      <c r="F5415" s="81" t="str">
        <f>IF(E5415="기사임",(COUNTIF($B$2:B5415,B5415)-COUNTIFS($B$2:B5414,B5415,$E$2:E5414,"")),"")</f>
        <v/>
      </c>
      <c r="G5415" s="46" t="str">
        <f>IF(F5415=1,COUNTIF($F$1:F5415,1),"")</f>
        <v/>
      </c>
      <c r="H5415" s="46">
        <f t="shared" si="257"/>
        <v>0</v>
      </c>
      <c r="I5415" s="46" t="b">
        <f t="shared" si="258"/>
        <v>0</v>
      </c>
      <c r="J5415" s="46" t="str">
        <f>IF(I5415=FALSE,"",B5415&amp;"@"&amp;COUNTIFS($B$2:B5415,B5415,$I$2:I5415,TRUE))</f>
        <v/>
      </c>
    </row>
    <row r="5416" spans="5:10">
      <c r="E5416" s="46" t="str">
        <f t="shared" si="256"/>
        <v/>
      </c>
      <c r="F5416" s="81" t="str">
        <f>IF(E5416="기사임",(COUNTIF($B$2:B5416,B5416)-COUNTIFS($B$2:B5415,B5416,$E$2:E5415,"")),"")</f>
        <v/>
      </c>
      <c r="G5416" s="46" t="str">
        <f>IF(F5416=1,COUNTIF($F$1:F5416,1),"")</f>
        <v/>
      </c>
      <c r="H5416" s="46">
        <f t="shared" si="257"/>
        <v>0</v>
      </c>
      <c r="I5416" s="46" t="b">
        <f t="shared" si="258"/>
        <v>0</v>
      </c>
      <c r="J5416" s="46" t="str">
        <f>IF(I5416=FALSE,"",B5416&amp;"@"&amp;COUNTIFS($B$2:B5416,B5416,$I$2:I5416,TRUE))</f>
        <v/>
      </c>
    </row>
    <row r="5417" spans="5:10">
      <c r="E5417" s="46" t="str">
        <f t="shared" si="256"/>
        <v/>
      </c>
      <c r="F5417" s="81" t="str">
        <f>IF(E5417="기사임",(COUNTIF($B$2:B5417,B5417)-COUNTIFS($B$2:B5416,B5417,$E$2:E5416,"")),"")</f>
        <v/>
      </c>
      <c r="G5417" s="46" t="str">
        <f>IF(F5417=1,COUNTIF($F$1:F5417,1),"")</f>
        <v/>
      </c>
      <c r="H5417" s="46">
        <f t="shared" si="257"/>
        <v>0</v>
      </c>
      <c r="I5417" s="46" t="b">
        <f t="shared" si="258"/>
        <v>0</v>
      </c>
      <c r="J5417" s="46" t="str">
        <f>IF(I5417=FALSE,"",B5417&amp;"@"&amp;COUNTIFS($B$2:B5417,B5417,$I$2:I5417,TRUE))</f>
        <v/>
      </c>
    </row>
    <row r="5418" spans="5:10">
      <c r="E5418" s="46" t="str">
        <f t="shared" si="256"/>
        <v/>
      </c>
      <c r="F5418" s="81" t="str">
        <f>IF(E5418="기사임",(COUNTIF($B$2:B5418,B5418)-COUNTIFS($B$2:B5417,B5418,$E$2:E5417,"")),"")</f>
        <v/>
      </c>
      <c r="G5418" s="46" t="str">
        <f>IF(F5418=1,COUNTIF($F$1:F5418,1),"")</f>
        <v/>
      </c>
      <c r="H5418" s="46">
        <f t="shared" si="257"/>
        <v>0</v>
      </c>
      <c r="I5418" s="46" t="b">
        <f t="shared" si="258"/>
        <v>0</v>
      </c>
      <c r="J5418" s="46" t="str">
        <f>IF(I5418=FALSE,"",B5418&amp;"@"&amp;COUNTIFS($B$2:B5418,B5418,$I$2:I5418,TRUE))</f>
        <v/>
      </c>
    </row>
    <row r="5419" spans="5:10">
      <c r="E5419" s="46" t="str">
        <f t="shared" si="256"/>
        <v/>
      </c>
      <c r="F5419" s="81" t="str">
        <f>IF(E5419="기사임",(COUNTIF($B$2:B5419,B5419)-COUNTIFS($B$2:B5418,B5419,$E$2:E5418,"")),"")</f>
        <v/>
      </c>
      <c r="G5419" s="46" t="str">
        <f>IF(F5419=1,COUNTIF($F$1:F5419,1),"")</f>
        <v/>
      </c>
      <c r="H5419" s="46">
        <f t="shared" si="257"/>
        <v>0</v>
      </c>
      <c r="I5419" s="46" t="b">
        <f t="shared" si="258"/>
        <v>0</v>
      </c>
      <c r="J5419" s="46" t="str">
        <f>IF(I5419=FALSE,"",B5419&amp;"@"&amp;COUNTIFS($B$2:B5419,B5419,$I$2:I5419,TRUE))</f>
        <v/>
      </c>
    </row>
    <row r="5420" spans="5:10">
      <c r="E5420" s="46" t="str">
        <f t="shared" si="256"/>
        <v/>
      </c>
      <c r="F5420" s="81" t="str">
        <f>IF(E5420="기사임",(COUNTIF($B$2:B5420,B5420)-COUNTIFS($B$2:B5419,B5420,$E$2:E5419,"")),"")</f>
        <v/>
      </c>
      <c r="G5420" s="46" t="str">
        <f>IF(F5420=1,COUNTIF($F$1:F5420,1),"")</f>
        <v/>
      </c>
      <c r="H5420" s="46">
        <f t="shared" si="257"/>
        <v>0</v>
      </c>
      <c r="I5420" s="46" t="b">
        <f t="shared" si="258"/>
        <v>0</v>
      </c>
      <c r="J5420" s="46" t="str">
        <f>IF(I5420=FALSE,"",B5420&amp;"@"&amp;COUNTIFS($B$2:B5420,B5420,$I$2:I5420,TRUE))</f>
        <v/>
      </c>
    </row>
    <row r="5421" spans="5:10">
      <c r="E5421" s="46" t="str">
        <f t="shared" si="256"/>
        <v/>
      </c>
      <c r="F5421" s="81" t="str">
        <f>IF(E5421="기사임",(COUNTIF($B$2:B5421,B5421)-COUNTIFS($B$2:B5420,B5421,$E$2:E5420,"")),"")</f>
        <v/>
      </c>
      <c r="G5421" s="46" t="str">
        <f>IF(F5421=1,COUNTIF($F$1:F5421,1),"")</f>
        <v/>
      </c>
      <c r="H5421" s="46">
        <f t="shared" si="257"/>
        <v>0</v>
      </c>
      <c r="I5421" s="46" t="b">
        <f t="shared" si="258"/>
        <v>0</v>
      </c>
      <c r="J5421" s="46" t="str">
        <f>IF(I5421=FALSE,"",B5421&amp;"@"&amp;COUNTIFS($B$2:B5421,B5421,$I$2:I5421,TRUE))</f>
        <v/>
      </c>
    </row>
    <row r="5422" spans="5:10">
      <c r="E5422" s="46" t="str">
        <f t="shared" si="256"/>
        <v/>
      </c>
      <c r="F5422" s="81" t="str">
        <f>IF(E5422="기사임",(COUNTIF($B$2:B5422,B5422)-COUNTIFS($B$2:B5421,B5422,$E$2:E5421,"")),"")</f>
        <v/>
      </c>
      <c r="G5422" s="46" t="str">
        <f>IF(F5422=1,COUNTIF($F$1:F5422,1),"")</f>
        <v/>
      </c>
      <c r="H5422" s="46">
        <f t="shared" si="257"/>
        <v>0</v>
      </c>
      <c r="I5422" s="46" t="b">
        <f t="shared" si="258"/>
        <v>0</v>
      </c>
      <c r="J5422" s="46" t="str">
        <f>IF(I5422=FALSE,"",B5422&amp;"@"&amp;COUNTIFS($B$2:B5422,B5422,$I$2:I5422,TRUE))</f>
        <v/>
      </c>
    </row>
    <row r="5423" spans="5:10">
      <c r="E5423" s="46" t="str">
        <f t="shared" si="256"/>
        <v/>
      </c>
      <c r="F5423" s="81" t="str">
        <f>IF(E5423="기사임",(COUNTIF($B$2:B5423,B5423)-COUNTIFS($B$2:B5422,B5423,$E$2:E5422,"")),"")</f>
        <v/>
      </c>
      <c r="G5423" s="46" t="str">
        <f>IF(F5423=1,COUNTIF($F$1:F5423,1),"")</f>
        <v/>
      </c>
      <c r="H5423" s="46">
        <f t="shared" si="257"/>
        <v>0</v>
      </c>
      <c r="I5423" s="46" t="b">
        <f t="shared" si="258"/>
        <v>0</v>
      </c>
      <c r="J5423" s="46" t="str">
        <f>IF(I5423=FALSE,"",B5423&amp;"@"&amp;COUNTIFS($B$2:B5423,B5423,$I$2:I5423,TRUE))</f>
        <v/>
      </c>
    </row>
    <row r="5424" spans="5:10">
      <c r="E5424" s="46" t="str">
        <f t="shared" si="256"/>
        <v/>
      </c>
      <c r="F5424" s="81" t="str">
        <f>IF(E5424="기사임",(COUNTIF($B$2:B5424,B5424)-COUNTIFS($B$2:B5423,B5424,$E$2:E5423,"")),"")</f>
        <v/>
      </c>
      <c r="G5424" s="46" t="str">
        <f>IF(F5424=1,COUNTIF($F$1:F5424,1),"")</f>
        <v/>
      </c>
      <c r="H5424" s="46">
        <f t="shared" si="257"/>
        <v>0</v>
      </c>
      <c r="I5424" s="46" t="b">
        <f t="shared" si="258"/>
        <v>0</v>
      </c>
      <c r="J5424" s="46" t="str">
        <f>IF(I5424=FALSE,"",B5424&amp;"@"&amp;COUNTIFS($B$2:B5424,B5424,$I$2:I5424,TRUE))</f>
        <v/>
      </c>
    </row>
    <row r="5425" spans="5:10">
      <c r="E5425" s="46" t="str">
        <f t="shared" si="256"/>
        <v/>
      </c>
      <c r="F5425" s="81" t="str">
        <f>IF(E5425="기사임",(COUNTIF($B$2:B5425,B5425)-COUNTIFS($B$2:B5424,B5425,$E$2:E5424,"")),"")</f>
        <v/>
      </c>
      <c r="G5425" s="46" t="str">
        <f>IF(F5425=1,COUNTIF($F$1:F5425,1),"")</f>
        <v/>
      </c>
      <c r="H5425" s="46">
        <f t="shared" si="257"/>
        <v>0</v>
      </c>
      <c r="I5425" s="46" t="b">
        <f t="shared" si="258"/>
        <v>0</v>
      </c>
      <c r="J5425" s="46" t="str">
        <f>IF(I5425=FALSE,"",B5425&amp;"@"&amp;COUNTIFS($B$2:B5425,B5425,$I$2:I5425,TRUE))</f>
        <v/>
      </c>
    </row>
    <row r="5426" spans="5:10">
      <c r="E5426" s="46" t="str">
        <f t="shared" si="256"/>
        <v/>
      </c>
      <c r="F5426" s="81" t="str">
        <f>IF(E5426="기사임",(COUNTIF($B$2:B5426,B5426)-COUNTIFS($B$2:B5425,B5426,$E$2:E5425,"")),"")</f>
        <v/>
      </c>
      <c r="G5426" s="46" t="str">
        <f>IF(F5426=1,COUNTIF($F$1:F5426,1),"")</f>
        <v/>
      </c>
      <c r="H5426" s="46">
        <f t="shared" si="257"/>
        <v>0</v>
      </c>
      <c r="I5426" s="46" t="b">
        <f t="shared" si="258"/>
        <v>0</v>
      </c>
      <c r="J5426" s="46" t="str">
        <f>IF(I5426=FALSE,"",B5426&amp;"@"&amp;COUNTIFS($B$2:B5426,B5426,$I$2:I5426,TRUE))</f>
        <v/>
      </c>
    </row>
    <row r="5427" spans="5:10">
      <c r="E5427" s="46" t="str">
        <f t="shared" si="256"/>
        <v/>
      </c>
      <c r="F5427" s="81" t="str">
        <f>IF(E5427="기사임",(COUNTIF($B$2:B5427,B5427)-COUNTIFS($B$2:B5426,B5427,$E$2:E5426,"")),"")</f>
        <v/>
      </c>
      <c r="G5427" s="46" t="str">
        <f>IF(F5427=1,COUNTIF($F$1:F5427,1),"")</f>
        <v/>
      </c>
      <c r="H5427" s="46">
        <f t="shared" si="257"/>
        <v>0</v>
      </c>
      <c r="I5427" s="46" t="b">
        <f t="shared" si="258"/>
        <v>0</v>
      </c>
      <c r="J5427" s="46" t="str">
        <f>IF(I5427=FALSE,"",B5427&amp;"@"&amp;COUNTIFS($B$2:B5427,B5427,$I$2:I5427,TRUE))</f>
        <v/>
      </c>
    </row>
    <row r="5428" spans="5:10">
      <c r="E5428" s="46" t="str">
        <f t="shared" si="256"/>
        <v/>
      </c>
      <c r="F5428" s="81" t="str">
        <f>IF(E5428="기사임",(COUNTIF($B$2:B5428,B5428)-COUNTIFS($B$2:B5427,B5428,$E$2:E5427,"")),"")</f>
        <v/>
      </c>
      <c r="G5428" s="46" t="str">
        <f>IF(F5428=1,COUNTIF($F$1:F5428,1),"")</f>
        <v/>
      </c>
      <c r="H5428" s="46">
        <f t="shared" si="257"/>
        <v>0</v>
      </c>
      <c r="I5428" s="46" t="b">
        <f t="shared" si="258"/>
        <v>0</v>
      </c>
      <c r="J5428" s="46" t="str">
        <f>IF(I5428=FALSE,"",B5428&amp;"@"&amp;COUNTIFS($B$2:B5428,B5428,$I$2:I5428,TRUE))</f>
        <v/>
      </c>
    </row>
    <row r="5429" spans="5:10">
      <c r="E5429" s="46" t="str">
        <f t="shared" si="256"/>
        <v/>
      </c>
      <c r="F5429" s="81" t="str">
        <f>IF(E5429="기사임",(COUNTIF($B$2:B5429,B5429)-COUNTIFS($B$2:B5428,B5429,$E$2:E5428,"")),"")</f>
        <v/>
      </c>
      <c r="G5429" s="46" t="str">
        <f>IF(F5429=1,COUNTIF($F$1:F5429,1),"")</f>
        <v/>
      </c>
      <c r="H5429" s="46">
        <f t="shared" si="257"/>
        <v>0</v>
      </c>
      <c r="I5429" s="46" t="b">
        <f t="shared" si="258"/>
        <v>0</v>
      </c>
      <c r="J5429" s="46" t="str">
        <f>IF(I5429=FALSE,"",B5429&amp;"@"&amp;COUNTIFS($B$2:B5429,B5429,$I$2:I5429,TRUE))</f>
        <v/>
      </c>
    </row>
    <row r="5430" spans="5:10">
      <c r="E5430" s="46" t="str">
        <f t="shared" si="256"/>
        <v/>
      </c>
      <c r="F5430" s="81" t="str">
        <f>IF(E5430="기사임",(COUNTIF($B$2:B5430,B5430)-COUNTIFS($B$2:B5429,B5430,$E$2:E5429,"")),"")</f>
        <v/>
      </c>
      <c r="G5430" s="46" t="str">
        <f>IF(F5430=1,COUNTIF($F$1:F5430,1),"")</f>
        <v/>
      </c>
      <c r="H5430" s="46">
        <f t="shared" si="257"/>
        <v>0</v>
      </c>
      <c r="I5430" s="46" t="b">
        <f t="shared" si="258"/>
        <v>0</v>
      </c>
      <c r="J5430" s="46" t="str">
        <f>IF(I5430=FALSE,"",B5430&amp;"@"&amp;COUNTIFS($B$2:B5430,B5430,$I$2:I5430,TRUE))</f>
        <v/>
      </c>
    </row>
    <row r="5431" spans="5:10">
      <c r="E5431" s="46" t="str">
        <f t="shared" si="256"/>
        <v/>
      </c>
      <c r="F5431" s="81" t="str">
        <f>IF(E5431="기사임",(COUNTIF($B$2:B5431,B5431)-COUNTIFS($B$2:B5430,B5431,$E$2:E5430,"")),"")</f>
        <v/>
      </c>
      <c r="G5431" s="46" t="str">
        <f>IF(F5431=1,COUNTIF($F$1:F5431,1),"")</f>
        <v/>
      </c>
      <c r="H5431" s="46">
        <f t="shared" si="257"/>
        <v>0</v>
      </c>
      <c r="I5431" s="46" t="b">
        <f t="shared" si="258"/>
        <v>0</v>
      </c>
      <c r="J5431" s="46" t="str">
        <f>IF(I5431=FALSE,"",B5431&amp;"@"&amp;COUNTIFS($B$2:B5431,B5431,$I$2:I5431,TRUE))</f>
        <v/>
      </c>
    </row>
    <row r="5432" spans="5:10">
      <c r="E5432" s="46" t="str">
        <f t="shared" si="256"/>
        <v/>
      </c>
      <c r="F5432" s="81" t="str">
        <f>IF(E5432="기사임",(COUNTIF($B$2:B5432,B5432)-COUNTIFS($B$2:B5431,B5432,$E$2:E5431,"")),"")</f>
        <v/>
      </c>
      <c r="G5432" s="46" t="str">
        <f>IF(F5432=1,COUNTIF($F$1:F5432,1),"")</f>
        <v/>
      </c>
      <c r="H5432" s="46">
        <f t="shared" si="257"/>
        <v>0</v>
      </c>
      <c r="I5432" s="46" t="b">
        <f t="shared" si="258"/>
        <v>0</v>
      </c>
      <c r="J5432" s="46" t="str">
        <f>IF(I5432=FALSE,"",B5432&amp;"@"&amp;COUNTIFS($B$2:B5432,B5432,$I$2:I5432,TRUE))</f>
        <v/>
      </c>
    </row>
    <row r="5433" spans="5:10">
      <c r="E5433" s="46" t="str">
        <f t="shared" si="256"/>
        <v/>
      </c>
      <c r="F5433" s="81" t="str">
        <f>IF(E5433="기사임",(COUNTIF($B$2:B5433,B5433)-COUNTIFS($B$2:B5432,B5433,$E$2:E5432,"")),"")</f>
        <v/>
      </c>
      <c r="G5433" s="46" t="str">
        <f>IF(F5433=1,COUNTIF($F$1:F5433,1),"")</f>
        <v/>
      </c>
      <c r="H5433" s="46">
        <f t="shared" si="257"/>
        <v>0</v>
      </c>
      <c r="I5433" s="46" t="b">
        <f t="shared" si="258"/>
        <v>0</v>
      </c>
      <c r="J5433" s="46" t="str">
        <f>IF(I5433=FALSE,"",B5433&amp;"@"&amp;COUNTIFS($B$2:B5433,B5433,$I$2:I5433,TRUE))</f>
        <v/>
      </c>
    </row>
    <row r="5434" spans="5:10">
      <c r="E5434" s="46" t="str">
        <f t="shared" si="256"/>
        <v/>
      </c>
      <c r="F5434" s="81" t="str">
        <f>IF(E5434="기사임",(COUNTIF($B$2:B5434,B5434)-COUNTIFS($B$2:B5433,B5434,$E$2:E5433,"")),"")</f>
        <v/>
      </c>
      <c r="G5434" s="46" t="str">
        <f>IF(F5434=1,COUNTIF($F$1:F5434,1),"")</f>
        <v/>
      </c>
      <c r="H5434" s="46">
        <f t="shared" si="257"/>
        <v>0</v>
      </c>
      <c r="I5434" s="46" t="b">
        <f t="shared" si="258"/>
        <v>0</v>
      </c>
      <c r="J5434" s="46" t="str">
        <f>IF(I5434=FALSE,"",B5434&amp;"@"&amp;COUNTIFS($B$2:B5434,B5434,$I$2:I5434,TRUE))</f>
        <v/>
      </c>
    </row>
    <row r="5435" spans="5:10">
      <c r="E5435" s="46" t="str">
        <f t="shared" si="256"/>
        <v/>
      </c>
      <c r="F5435" s="81" t="str">
        <f>IF(E5435="기사임",(COUNTIF($B$2:B5435,B5435)-COUNTIFS($B$2:B5434,B5435,$E$2:E5434,"")),"")</f>
        <v/>
      </c>
      <c r="G5435" s="46" t="str">
        <f>IF(F5435=1,COUNTIF($F$1:F5435,1),"")</f>
        <v/>
      </c>
      <c r="H5435" s="46">
        <f t="shared" si="257"/>
        <v>0</v>
      </c>
      <c r="I5435" s="46" t="b">
        <f t="shared" si="258"/>
        <v>0</v>
      </c>
      <c r="J5435" s="46" t="str">
        <f>IF(I5435=FALSE,"",B5435&amp;"@"&amp;COUNTIFS($B$2:B5435,B5435,$I$2:I5435,TRUE))</f>
        <v/>
      </c>
    </row>
    <row r="5436" spans="5:10">
      <c r="E5436" s="46" t="str">
        <f t="shared" si="256"/>
        <v/>
      </c>
      <c r="F5436" s="81" t="str">
        <f>IF(E5436="기사임",(COUNTIF($B$2:B5436,B5436)-COUNTIFS($B$2:B5435,B5436,$E$2:E5435,"")),"")</f>
        <v/>
      </c>
      <c r="G5436" s="46" t="str">
        <f>IF(F5436=1,COUNTIF($F$1:F5436,1),"")</f>
        <v/>
      </c>
      <c r="H5436" s="46">
        <f t="shared" si="257"/>
        <v>0</v>
      </c>
      <c r="I5436" s="46" t="b">
        <f t="shared" si="258"/>
        <v>0</v>
      </c>
      <c r="J5436" s="46" t="str">
        <f>IF(I5436=FALSE,"",B5436&amp;"@"&amp;COUNTIFS($B$2:B5436,B5436,$I$2:I5436,TRUE))</f>
        <v/>
      </c>
    </row>
    <row r="5437" spans="5:10">
      <c r="E5437" s="46" t="str">
        <f t="shared" si="256"/>
        <v/>
      </c>
      <c r="F5437" s="81" t="str">
        <f>IF(E5437="기사임",(COUNTIF($B$2:B5437,B5437)-COUNTIFS($B$2:B5436,B5437,$E$2:E5436,"")),"")</f>
        <v/>
      </c>
      <c r="G5437" s="46" t="str">
        <f>IF(F5437=1,COUNTIF($F$1:F5437,1),"")</f>
        <v/>
      </c>
      <c r="H5437" s="46">
        <f t="shared" si="257"/>
        <v>0</v>
      </c>
      <c r="I5437" s="46" t="b">
        <f t="shared" si="258"/>
        <v>0</v>
      </c>
      <c r="J5437" s="46" t="str">
        <f>IF(I5437=FALSE,"",B5437&amp;"@"&amp;COUNTIFS($B$2:B5437,B5437,$I$2:I5437,TRUE))</f>
        <v/>
      </c>
    </row>
    <row r="5438" spans="5:10">
      <c r="E5438" s="46" t="str">
        <f t="shared" si="256"/>
        <v/>
      </c>
      <c r="F5438" s="81" t="str">
        <f>IF(E5438="기사임",(COUNTIF($B$2:B5438,B5438)-COUNTIFS($B$2:B5437,B5438,$E$2:E5437,"")),"")</f>
        <v/>
      </c>
      <c r="G5438" s="46" t="str">
        <f>IF(F5438=1,COUNTIF($F$1:F5438,1),"")</f>
        <v/>
      </c>
      <c r="H5438" s="46">
        <f t="shared" si="257"/>
        <v>0</v>
      </c>
      <c r="I5438" s="46" t="b">
        <f t="shared" si="258"/>
        <v>0</v>
      </c>
      <c r="J5438" s="46" t="str">
        <f>IF(I5438=FALSE,"",B5438&amp;"@"&amp;COUNTIFS($B$2:B5438,B5438,$I$2:I5438,TRUE))</f>
        <v/>
      </c>
    </row>
    <row r="5439" spans="5:10">
      <c r="E5439" s="46" t="str">
        <f t="shared" si="256"/>
        <v/>
      </c>
      <c r="F5439" s="81" t="str">
        <f>IF(E5439="기사임",(COUNTIF($B$2:B5439,B5439)-COUNTIFS($B$2:B5438,B5439,$E$2:E5438,"")),"")</f>
        <v/>
      </c>
      <c r="G5439" s="46" t="str">
        <f>IF(F5439=1,COUNTIF($F$1:F5439,1),"")</f>
        <v/>
      </c>
      <c r="H5439" s="46">
        <f t="shared" si="257"/>
        <v>0</v>
      </c>
      <c r="I5439" s="46" t="b">
        <f t="shared" si="258"/>
        <v>0</v>
      </c>
      <c r="J5439" s="46" t="str">
        <f>IF(I5439=FALSE,"",B5439&amp;"@"&amp;COUNTIFS($B$2:B5439,B5439,$I$2:I5439,TRUE))</f>
        <v/>
      </c>
    </row>
    <row r="5440" spans="5:10">
      <c r="E5440" s="46" t="str">
        <f t="shared" si="256"/>
        <v/>
      </c>
      <c r="F5440" s="81" t="str">
        <f>IF(E5440="기사임",(COUNTIF($B$2:B5440,B5440)-COUNTIFS($B$2:B5439,B5440,$E$2:E5439,"")),"")</f>
        <v/>
      </c>
      <c r="G5440" s="46" t="str">
        <f>IF(F5440=1,COUNTIF($F$1:F5440,1),"")</f>
        <v/>
      </c>
      <c r="H5440" s="46">
        <f t="shared" si="257"/>
        <v>0</v>
      </c>
      <c r="I5440" s="46" t="b">
        <f t="shared" si="258"/>
        <v>0</v>
      </c>
      <c r="J5440" s="46" t="str">
        <f>IF(I5440=FALSE,"",B5440&amp;"@"&amp;COUNTIFS($B$2:B5440,B5440,$I$2:I5440,TRUE))</f>
        <v/>
      </c>
    </row>
    <row r="5441" spans="5:10">
      <c r="E5441" s="46" t="str">
        <f t="shared" si="256"/>
        <v/>
      </c>
      <c r="F5441" s="81" t="str">
        <f>IF(E5441="기사임",(COUNTIF($B$2:B5441,B5441)-COUNTIFS($B$2:B5440,B5441,$E$2:E5440,"")),"")</f>
        <v/>
      </c>
      <c r="G5441" s="46" t="str">
        <f>IF(F5441=1,COUNTIF($F$1:F5441,1),"")</f>
        <v/>
      </c>
      <c r="H5441" s="46">
        <f t="shared" si="257"/>
        <v>0</v>
      </c>
      <c r="I5441" s="46" t="b">
        <f t="shared" si="258"/>
        <v>0</v>
      </c>
      <c r="J5441" s="46" t="str">
        <f>IF(I5441=FALSE,"",B5441&amp;"@"&amp;COUNTIFS($B$2:B5441,B5441,$I$2:I5441,TRUE))</f>
        <v/>
      </c>
    </row>
    <row r="5442" spans="5:10">
      <c r="E5442" s="46" t="str">
        <f t="shared" ref="E5442:E5505" si="259">IF(AND(LEFT(A5442,17)="/global/archives/",ISNUMBER(_xlfn.NUMBERVALUE(MID(A5442,18,1))),ISERROR(FIND("ckattempt",A5442)),ISERROR(FIND("preview",A5442))),"기사임","")</f>
        <v/>
      </c>
      <c r="F5442" s="81" t="str">
        <f>IF(E5442="기사임",(COUNTIF($B$2:B5442,B5442)-COUNTIFS($B$2:B5441,B5442,$E$2:E5441,"")),"")</f>
        <v/>
      </c>
      <c r="G5442" s="46" t="str">
        <f>IF(F5442=1,COUNTIF($F$1:F5442,1),"")</f>
        <v/>
      </c>
      <c r="H5442" s="46">
        <f t="shared" ref="H5442:H5505" si="260">COUNTIF($L$2:$L$4,B5442)</f>
        <v>0</v>
      </c>
      <c r="I5442" s="46" t="b">
        <f t="shared" si="258"/>
        <v>0</v>
      </c>
      <c r="J5442" s="46" t="str">
        <f>IF(I5442=FALSE,"",B5442&amp;"@"&amp;COUNTIFS($B$2:B5442,B5442,$I$2:I5442,TRUE))</f>
        <v/>
      </c>
    </row>
    <row r="5443" spans="5:10">
      <c r="E5443" s="46" t="str">
        <f t="shared" si="259"/>
        <v/>
      </c>
      <c r="F5443" s="81" t="str">
        <f>IF(E5443="기사임",(COUNTIF($B$2:B5443,B5443)-COUNTIFS($B$2:B5442,B5443,$E$2:E5442,"")),"")</f>
        <v/>
      </c>
      <c r="G5443" s="46" t="str">
        <f>IF(F5443=1,COUNTIF($F$1:F5443,1),"")</f>
        <v/>
      </c>
      <c r="H5443" s="46">
        <f t="shared" si="260"/>
        <v>0</v>
      </c>
      <c r="I5443" s="46" t="b">
        <f t="shared" si="258"/>
        <v>0</v>
      </c>
      <c r="J5443" s="46" t="str">
        <f>IF(I5443=FALSE,"",B5443&amp;"@"&amp;COUNTIFS($B$2:B5443,B5443,$I$2:I5443,TRUE))</f>
        <v/>
      </c>
    </row>
    <row r="5444" spans="5:10">
      <c r="E5444" s="46" t="str">
        <f t="shared" si="259"/>
        <v/>
      </c>
      <c r="F5444" s="81" t="str">
        <f>IF(E5444="기사임",(COUNTIF($B$2:B5444,B5444)-COUNTIFS($B$2:B5443,B5444,$E$2:E5443,"")),"")</f>
        <v/>
      </c>
      <c r="G5444" s="46" t="str">
        <f>IF(F5444=1,COUNTIF($F$1:F5444,1),"")</f>
        <v/>
      </c>
      <c r="H5444" s="46">
        <f t="shared" si="260"/>
        <v>0</v>
      </c>
      <c r="I5444" s="46" t="b">
        <f t="shared" si="258"/>
        <v>0</v>
      </c>
      <c r="J5444" s="46" t="str">
        <f>IF(I5444=FALSE,"",B5444&amp;"@"&amp;COUNTIFS($B$2:B5444,B5444,$I$2:I5444,TRUE))</f>
        <v/>
      </c>
    </row>
    <row r="5445" spans="5:10">
      <c r="E5445" s="46" t="str">
        <f t="shared" si="259"/>
        <v/>
      </c>
      <c r="F5445" s="81" t="str">
        <f>IF(E5445="기사임",(COUNTIF($B$2:B5445,B5445)-COUNTIFS($B$2:B5444,B5445,$E$2:E5444,"")),"")</f>
        <v/>
      </c>
      <c r="G5445" s="46" t="str">
        <f>IF(F5445=1,COUNTIF($F$1:F5445,1),"")</f>
        <v/>
      </c>
      <c r="H5445" s="46">
        <f t="shared" si="260"/>
        <v>0</v>
      </c>
      <c r="I5445" s="46" t="b">
        <f t="shared" si="258"/>
        <v>0</v>
      </c>
      <c r="J5445" s="46" t="str">
        <f>IF(I5445=FALSE,"",B5445&amp;"@"&amp;COUNTIFS($B$2:B5445,B5445,$I$2:I5445,TRUE))</f>
        <v/>
      </c>
    </row>
    <row r="5446" spans="5:10">
      <c r="E5446" s="46" t="str">
        <f t="shared" si="259"/>
        <v/>
      </c>
      <c r="F5446" s="81" t="str">
        <f>IF(E5446="기사임",(COUNTIF($B$2:B5446,B5446)-COUNTIFS($B$2:B5445,B5446,$E$2:E5445,"")),"")</f>
        <v/>
      </c>
      <c r="G5446" s="46" t="str">
        <f>IF(F5446=1,COUNTIF($F$1:F5446,1),"")</f>
        <v/>
      </c>
      <c r="H5446" s="46">
        <f t="shared" si="260"/>
        <v>0</v>
      </c>
      <c r="I5446" s="46" t="b">
        <f t="shared" si="258"/>
        <v>0</v>
      </c>
      <c r="J5446" s="46" t="str">
        <f>IF(I5446=FALSE,"",B5446&amp;"@"&amp;COUNTIFS($B$2:B5446,B5446,$I$2:I5446,TRUE))</f>
        <v/>
      </c>
    </row>
    <row r="5447" spans="5:10">
      <c r="E5447" s="46" t="str">
        <f t="shared" si="259"/>
        <v/>
      </c>
      <c r="F5447" s="81" t="str">
        <f>IF(E5447="기사임",(COUNTIF($B$2:B5447,B5447)-COUNTIFS($B$2:B5446,B5447,$E$2:E5446,"")),"")</f>
        <v/>
      </c>
      <c r="G5447" s="46" t="str">
        <f>IF(F5447=1,COUNTIF($F$1:F5447,1),"")</f>
        <v/>
      </c>
      <c r="H5447" s="46">
        <f t="shared" si="260"/>
        <v>0</v>
      </c>
      <c r="I5447" s="46" t="b">
        <f t="shared" ref="I5447:I5510" si="261">AND(H5447=1,F5447&gt;=1,F5447&lt;&gt;"")</f>
        <v>0</v>
      </c>
      <c r="J5447" s="46" t="str">
        <f>IF(I5447=FALSE,"",B5447&amp;"@"&amp;COUNTIFS($B$2:B5447,B5447,$I$2:I5447,TRUE))</f>
        <v/>
      </c>
    </row>
    <row r="5448" spans="5:10">
      <c r="E5448" s="46" t="str">
        <f t="shared" si="259"/>
        <v/>
      </c>
      <c r="F5448" s="81" t="str">
        <f>IF(E5448="기사임",(COUNTIF($B$2:B5448,B5448)-COUNTIFS($B$2:B5447,B5448,$E$2:E5447,"")),"")</f>
        <v/>
      </c>
      <c r="G5448" s="46" t="str">
        <f>IF(F5448=1,COUNTIF($F$1:F5448,1),"")</f>
        <v/>
      </c>
      <c r="H5448" s="46">
        <f t="shared" si="260"/>
        <v>0</v>
      </c>
      <c r="I5448" s="46" t="b">
        <f t="shared" si="261"/>
        <v>0</v>
      </c>
      <c r="J5448" s="46" t="str">
        <f>IF(I5448=FALSE,"",B5448&amp;"@"&amp;COUNTIFS($B$2:B5448,B5448,$I$2:I5448,TRUE))</f>
        <v/>
      </c>
    </row>
    <row r="5449" spans="5:10">
      <c r="E5449" s="46" t="str">
        <f t="shared" si="259"/>
        <v/>
      </c>
      <c r="F5449" s="81" t="str">
        <f>IF(E5449="기사임",(COUNTIF($B$2:B5449,B5449)-COUNTIFS($B$2:B5448,B5449,$E$2:E5448,"")),"")</f>
        <v/>
      </c>
      <c r="G5449" s="46" t="str">
        <f>IF(F5449=1,COUNTIF($F$1:F5449,1),"")</f>
        <v/>
      </c>
      <c r="H5449" s="46">
        <f t="shared" si="260"/>
        <v>0</v>
      </c>
      <c r="I5449" s="46" t="b">
        <f t="shared" si="261"/>
        <v>0</v>
      </c>
      <c r="J5449" s="46" t="str">
        <f>IF(I5449=FALSE,"",B5449&amp;"@"&amp;COUNTIFS($B$2:B5449,B5449,$I$2:I5449,TRUE))</f>
        <v/>
      </c>
    </row>
    <row r="5450" spans="5:10">
      <c r="E5450" s="46" t="str">
        <f t="shared" si="259"/>
        <v/>
      </c>
      <c r="F5450" s="81" t="str">
        <f>IF(E5450="기사임",(COUNTIF($B$2:B5450,B5450)-COUNTIFS($B$2:B5449,B5450,$E$2:E5449,"")),"")</f>
        <v/>
      </c>
      <c r="G5450" s="46" t="str">
        <f>IF(F5450=1,COUNTIF($F$1:F5450,1),"")</f>
        <v/>
      </c>
      <c r="H5450" s="46">
        <f t="shared" si="260"/>
        <v>0</v>
      </c>
      <c r="I5450" s="46" t="b">
        <f t="shared" si="261"/>
        <v>0</v>
      </c>
      <c r="J5450" s="46" t="str">
        <f>IF(I5450=FALSE,"",B5450&amp;"@"&amp;COUNTIFS($B$2:B5450,B5450,$I$2:I5450,TRUE))</f>
        <v/>
      </c>
    </row>
    <row r="5451" spans="5:10">
      <c r="E5451" s="46" t="str">
        <f t="shared" si="259"/>
        <v/>
      </c>
      <c r="F5451" s="81" t="str">
        <f>IF(E5451="기사임",(COUNTIF($B$2:B5451,B5451)-COUNTIFS($B$2:B5450,B5451,$E$2:E5450,"")),"")</f>
        <v/>
      </c>
      <c r="G5451" s="46" t="str">
        <f>IF(F5451=1,COUNTIF($F$1:F5451,1),"")</f>
        <v/>
      </c>
      <c r="H5451" s="46">
        <f t="shared" si="260"/>
        <v>0</v>
      </c>
      <c r="I5451" s="46" t="b">
        <f t="shared" si="261"/>
        <v>0</v>
      </c>
      <c r="J5451" s="46" t="str">
        <f>IF(I5451=FALSE,"",B5451&amp;"@"&amp;COUNTIFS($B$2:B5451,B5451,$I$2:I5451,TRUE))</f>
        <v/>
      </c>
    </row>
    <row r="5452" spans="5:10">
      <c r="E5452" s="46" t="str">
        <f t="shared" si="259"/>
        <v/>
      </c>
      <c r="F5452" s="81" t="str">
        <f>IF(E5452="기사임",(COUNTIF($B$2:B5452,B5452)-COUNTIFS($B$2:B5451,B5452,$E$2:E5451,"")),"")</f>
        <v/>
      </c>
      <c r="G5452" s="46" t="str">
        <f>IF(F5452=1,COUNTIF($F$1:F5452,1),"")</f>
        <v/>
      </c>
      <c r="H5452" s="46">
        <f t="shared" si="260"/>
        <v>0</v>
      </c>
      <c r="I5452" s="46" t="b">
        <f t="shared" si="261"/>
        <v>0</v>
      </c>
      <c r="J5452" s="46" t="str">
        <f>IF(I5452=FALSE,"",B5452&amp;"@"&amp;COUNTIFS($B$2:B5452,B5452,$I$2:I5452,TRUE))</f>
        <v/>
      </c>
    </row>
    <row r="5453" spans="5:10">
      <c r="E5453" s="46" t="str">
        <f t="shared" si="259"/>
        <v/>
      </c>
      <c r="F5453" s="81" t="str">
        <f>IF(E5453="기사임",(COUNTIF($B$2:B5453,B5453)-COUNTIFS($B$2:B5452,B5453,$E$2:E5452,"")),"")</f>
        <v/>
      </c>
      <c r="G5453" s="46" t="str">
        <f>IF(F5453=1,COUNTIF($F$1:F5453,1),"")</f>
        <v/>
      </c>
      <c r="H5453" s="46">
        <f t="shared" si="260"/>
        <v>0</v>
      </c>
      <c r="I5453" s="46" t="b">
        <f t="shared" si="261"/>
        <v>0</v>
      </c>
      <c r="J5453" s="46" t="str">
        <f>IF(I5453=FALSE,"",B5453&amp;"@"&amp;COUNTIFS($B$2:B5453,B5453,$I$2:I5453,TRUE))</f>
        <v/>
      </c>
    </row>
    <row r="5454" spans="5:10">
      <c r="E5454" s="46" t="str">
        <f t="shared" si="259"/>
        <v/>
      </c>
      <c r="F5454" s="81" t="str">
        <f>IF(E5454="기사임",(COUNTIF($B$2:B5454,B5454)-COUNTIFS($B$2:B5453,B5454,$E$2:E5453,"")),"")</f>
        <v/>
      </c>
      <c r="G5454" s="46" t="str">
        <f>IF(F5454=1,COUNTIF($F$1:F5454,1),"")</f>
        <v/>
      </c>
      <c r="H5454" s="46">
        <f t="shared" si="260"/>
        <v>0</v>
      </c>
      <c r="I5454" s="46" t="b">
        <f t="shared" si="261"/>
        <v>0</v>
      </c>
      <c r="J5454" s="46" t="str">
        <f>IF(I5454=FALSE,"",B5454&amp;"@"&amp;COUNTIFS($B$2:B5454,B5454,$I$2:I5454,TRUE))</f>
        <v/>
      </c>
    </row>
    <row r="5455" spans="5:10">
      <c r="E5455" s="46" t="str">
        <f t="shared" si="259"/>
        <v/>
      </c>
      <c r="F5455" s="81" t="str">
        <f>IF(E5455="기사임",(COUNTIF($B$2:B5455,B5455)-COUNTIFS($B$2:B5454,B5455,$E$2:E5454,"")),"")</f>
        <v/>
      </c>
      <c r="G5455" s="46" t="str">
        <f>IF(F5455=1,COUNTIF($F$1:F5455,1),"")</f>
        <v/>
      </c>
      <c r="H5455" s="46">
        <f t="shared" si="260"/>
        <v>0</v>
      </c>
      <c r="I5455" s="46" t="b">
        <f t="shared" si="261"/>
        <v>0</v>
      </c>
      <c r="J5455" s="46" t="str">
        <f>IF(I5455=FALSE,"",B5455&amp;"@"&amp;COUNTIFS($B$2:B5455,B5455,$I$2:I5455,TRUE))</f>
        <v/>
      </c>
    </row>
    <row r="5456" spans="5:10">
      <c r="E5456" s="46" t="str">
        <f t="shared" si="259"/>
        <v/>
      </c>
      <c r="F5456" s="81" t="str">
        <f>IF(E5456="기사임",(COUNTIF($B$2:B5456,B5456)-COUNTIFS($B$2:B5455,B5456,$E$2:E5455,"")),"")</f>
        <v/>
      </c>
      <c r="G5456" s="46" t="str">
        <f>IF(F5456=1,COUNTIF($F$1:F5456,1),"")</f>
        <v/>
      </c>
      <c r="H5456" s="46">
        <f t="shared" si="260"/>
        <v>0</v>
      </c>
      <c r="I5456" s="46" t="b">
        <f t="shared" si="261"/>
        <v>0</v>
      </c>
      <c r="J5456" s="46" t="str">
        <f>IF(I5456=FALSE,"",B5456&amp;"@"&amp;COUNTIFS($B$2:B5456,B5456,$I$2:I5456,TRUE))</f>
        <v/>
      </c>
    </row>
    <row r="5457" spans="5:10">
      <c r="E5457" s="46" t="str">
        <f t="shared" si="259"/>
        <v/>
      </c>
      <c r="F5457" s="81" t="str">
        <f>IF(E5457="기사임",(COUNTIF($B$2:B5457,B5457)-COUNTIFS($B$2:B5456,B5457,$E$2:E5456,"")),"")</f>
        <v/>
      </c>
      <c r="G5457" s="46" t="str">
        <f>IF(F5457=1,COUNTIF($F$1:F5457,1),"")</f>
        <v/>
      </c>
      <c r="H5457" s="46">
        <f t="shared" si="260"/>
        <v>0</v>
      </c>
      <c r="I5457" s="46" t="b">
        <f t="shared" si="261"/>
        <v>0</v>
      </c>
      <c r="J5457" s="46" t="str">
        <f>IF(I5457=FALSE,"",B5457&amp;"@"&amp;COUNTIFS($B$2:B5457,B5457,$I$2:I5457,TRUE))</f>
        <v/>
      </c>
    </row>
    <row r="5458" spans="5:10">
      <c r="E5458" s="46" t="str">
        <f t="shared" si="259"/>
        <v/>
      </c>
      <c r="F5458" s="81" t="str">
        <f>IF(E5458="기사임",(COUNTIF($B$2:B5458,B5458)-COUNTIFS($B$2:B5457,B5458,$E$2:E5457,"")),"")</f>
        <v/>
      </c>
      <c r="G5458" s="46" t="str">
        <f>IF(F5458=1,COUNTIF($F$1:F5458,1),"")</f>
        <v/>
      </c>
      <c r="H5458" s="46">
        <f t="shared" si="260"/>
        <v>0</v>
      </c>
      <c r="I5458" s="46" t="b">
        <f t="shared" si="261"/>
        <v>0</v>
      </c>
      <c r="J5458" s="46" t="str">
        <f>IF(I5458=FALSE,"",B5458&amp;"@"&amp;COUNTIFS($B$2:B5458,B5458,$I$2:I5458,TRUE))</f>
        <v/>
      </c>
    </row>
    <row r="5459" spans="5:10">
      <c r="E5459" s="46" t="str">
        <f t="shared" si="259"/>
        <v/>
      </c>
      <c r="F5459" s="81" t="str">
        <f>IF(E5459="기사임",(COUNTIF($B$2:B5459,B5459)-COUNTIFS($B$2:B5458,B5459,$E$2:E5458,"")),"")</f>
        <v/>
      </c>
      <c r="G5459" s="46" t="str">
        <f>IF(F5459=1,COUNTIF($F$1:F5459,1),"")</f>
        <v/>
      </c>
      <c r="H5459" s="46">
        <f t="shared" si="260"/>
        <v>0</v>
      </c>
      <c r="I5459" s="46" t="b">
        <f t="shared" si="261"/>
        <v>0</v>
      </c>
      <c r="J5459" s="46" t="str">
        <f>IF(I5459=FALSE,"",B5459&amp;"@"&amp;COUNTIFS($B$2:B5459,B5459,$I$2:I5459,TRUE))</f>
        <v/>
      </c>
    </row>
    <row r="5460" spans="5:10">
      <c r="E5460" s="46" t="str">
        <f t="shared" si="259"/>
        <v/>
      </c>
      <c r="F5460" s="81" t="str">
        <f>IF(E5460="기사임",(COUNTIF($B$2:B5460,B5460)-COUNTIFS($B$2:B5459,B5460,$E$2:E5459,"")),"")</f>
        <v/>
      </c>
      <c r="G5460" s="46" t="str">
        <f>IF(F5460=1,COUNTIF($F$1:F5460,1),"")</f>
        <v/>
      </c>
      <c r="H5460" s="46">
        <f t="shared" si="260"/>
        <v>0</v>
      </c>
      <c r="I5460" s="46" t="b">
        <f t="shared" si="261"/>
        <v>0</v>
      </c>
      <c r="J5460" s="46" t="str">
        <f>IF(I5460=FALSE,"",B5460&amp;"@"&amp;COUNTIFS($B$2:B5460,B5460,$I$2:I5460,TRUE))</f>
        <v/>
      </c>
    </row>
    <row r="5461" spans="5:10">
      <c r="E5461" s="46" t="str">
        <f t="shared" si="259"/>
        <v/>
      </c>
      <c r="F5461" s="81" t="str">
        <f>IF(E5461="기사임",(COUNTIF($B$2:B5461,B5461)-COUNTIFS($B$2:B5460,B5461,$E$2:E5460,"")),"")</f>
        <v/>
      </c>
      <c r="G5461" s="46" t="str">
        <f>IF(F5461=1,COUNTIF($F$1:F5461,1),"")</f>
        <v/>
      </c>
      <c r="H5461" s="46">
        <f t="shared" si="260"/>
        <v>0</v>
      </c>
      <c r="I5461" s="46" t="b">
        <f t="shared" si="261"/>
        <v>0</v>
      </c>
      <c r="J5461" s="46" t="str">
        <f>IF(I5461=FALSE,"",B5461&amp;"@"&amp;COUNTIFS($B$2:B5461,B5461,$I$2:I5461,TRUE))</f>
        <v/>
      </c>
    </row>
    <row r="5462" spans="5:10">
      <c r="E5462" s="46" t="str">
        <f t="shared" si="259"/>
        <v/>
      </c>
      <c r="F5462" s="81" t="str">
        <f>IF(E5462="기사임",(COUNTIF($B$2:B5462,B5462)-COUNTIFS($B$2:B5461,B5462,$E$2:E5461,"")),"")</f>
        <v/>
      </c>
      <c r="G5462" s="46" t="str">
        <f>IF(F5462=1,COUNTIF($F$1:F5462,1),"")</f>
        <v/>
      </c>
      <c r="H5462" s="46">
        <f t="shared" si="260"/>
        <v>0</v>
      </c>
      <c r="I5462" s="46" t="b">
        <f t="shared" si="261"/>
        <v>0</v>
      </c>
      <c r="J5462" s="46" t="str">
        <f>IF(I5462=FALSE,"",B5462&amp;"@"&amp;COUNTIFS($B$2:B5462,B5462,$I$2:I5462,TRUE))</f>
        <v/>
      </c>
    </row>
    <row r="5463" spans="5:10">
      <c r="E5463" s="46" t="str">
        <f t="shared" si="259"/>
        <v/>
      </c>
      <c r="F5463" s="81" t="str">
        <f>IF(E5463="기사임",(COUNTIF($B$2:B5463,B5463)-COUNTIFS($B$2:B5462,B5463,$E$2:E5462,"")),"")</f>
        <v/>
      </c>
      <c r="G5463" s="46" t="str">
        <f>IF(F5463=1,COUNTIF($F$1:F5463,1),"")</f>
        <v/>
      </c>
      <c r="H5463" s="46">
        <f t="shared" si="260"/>
        <v>0</v>
      </c>
      <c r="I5463" s="46" t="b">
        <f t="shared" si="261"/>
        <v>0</v>
      </c>
      <c r="J5463" s="46" t="str">
        <f>IF(I5463=FALSE,"",B5463&amp;"@"&amp;COUNTIFS($B$2:B5463,B5463,$I$2:I5463,TRUE))</f>
        <v/>
      </c>
    </row>
    <row r="5464" spans="5:10">
      <c r="E5464" s="46" t="str">
        <f t="shared" si="259"/>
        <v/>
      </c>
      <c r="F5464" s="81" t="str">
        <f>IF(E5464="기사임",(COUNTIF($B$2:B5464,B5464)-COUNTIFS($B$2:B5463,B5464,$E$2:E5463,"")),"")</f>
        <v/>
      </c>
      <c r="G5464" s="46" t="str">
        <f>IF(F5464=1,COUNTIF($F$1:F5464,1),"")</f>
        <v/>
      </c>
      <c r="H5464" s="46">
        <f t="shared" si="260"/>
        <v>0</v>
      </c>
      <c r="I5464" s="46" t="b">
        <f t="shared" si="261"/>
        <v>0</v>
      </c>
      <c r="J5464" s="46" t="str">
        <f>IF(I5464=FALSE,"",B5464&amp;"@"&amp;COUNTIFS($B$2:B5464,B5464,$I$2:I5464,TRUE))</f>
        <v/>
      </c>
    </row>
    <row r="5465" spans="5:10">
      <c r="E5465" s="46" t="str">
        <f t="shared" si="259"/>
        <v/>
      </c>
      <c r="F5465" s="81" t="str">
        <f>IF(E5465="기사임",(COUNTIF($B$2:B5465,B5465)-COUNTIFS($B$2:B5464,B5465,$E$2:E5464,"")),"")</f>
        <v/>
      </c>
      <c r="G5465" s="46" t="str">
        <f>IF(F5465=1,COUNTIF($F$1:F5465,1),"")</f>
        <v/>
      </c>
      <c r="H5465" s="46">
        <f t="shared" si="260"/>
        <v>0</v>
      </c>
      <c r="I5465" s="46" t="b">
        <f t="shared" si="261"/>
        <v>0</v>
      </c>
      <c r="J5465" s="46" t="str">
        <f>IF(I5465=FALSE,"",B5465&amp;"@"&amp;COUNTIFS($B$2:B5465,B5465,$I$2:I5465,TRUE))</f>
        <v/>
      </c>
    </row>
    <row r="5466" spans="5:10">
      <c r="E5466" s="46" t="str">
        <f t="shared" si="259"/>
        <v/>
      </c>
      <c r="F5466" s="81" t="str">
        <f>IF(E5466="기사임",(COUNTIF($B$2:B5466,B5466)-COUNTIFS($B$2:B5465,B5466,$E$2:E5465,"")),"")</f>
        <v/>
      </c>
      <c r="G5466" s="46" t="str">
        <f>IF(F5466=1,COUNTIF($F$1:F5466,1),"")</f>
        <v/>
      </c>
      <c r="H5466" s="46">
        <f t="shared" si="260"/>
        <v>0</v>
      </c>
      <c r="I5466" s="46" t="b">
        <f t="shared" si="261"/>
        <v>0</v>
      </c>
      <c r="J5466" s="46" t="str">
        <f>IF(I5466=FALSE,"",B5466&amp;"@"&amp;COUNTIFS($B$2:B5466,B5466,$I$2:I5466,TRUE))</f>
        <v/>
      </c>
    </row>
    <row r="5467" spans="5:10">
      <c r="E5467" s="46" t="str">
        <f t="shared" si="259"/>
        <v/>
      </c>
      <c r="F5467" s="81" t="str">
        <f>IF(E5467="기사임",(COUNTIF($B$2:B5467,B5467)-COUNTIFS($B$2:B5466,B5467,$E$2:E5466,"")),"")</f>
        <v/>
      </c>
      <c r="G5467" s="46" t="str">
        <f>IF(F5467=1,COUNTIF($F$1:F5467,1),"")</f>
        <v/>
      </c>
      <c r="H5467" s="46">
        <f t="shared" si="260"/>
        <v>0</v>
      </c>
      <c r="I5467" s="46" t="b">
        <f t="shared" si="261"/>
        <v>0</v>
      </c>
      <c r="J5467" s="46" t="str">
        <f>IF(I5467=FALSE,"",B5467&amp;"@"&amp;COUNTIFS($B$2:B5467,B5467,$I$2:I5467,TRUE))</f>
        <v/>
      </c>
    </row>
    <row r="5468" spans="5:10">
      <c r="E5468" s="46" t="str">
        <f t="shared" si="259"/>
        <v/>
      </c>
      <c r="F5468" s="81" t="str">
        <f>IF(E5468="기사임",(COUNTIF($B$2:B5468,B5468)-COUNTIFS($B$2:B5467,B5468,$E$2:E5467,"")),"")</f>
        <v/>
      </c>
      <c r="G5468" s="46" t="str">
        <f>IF(F5468=1,COUNTIF($F$1:F5468,1),"")</f>
        <v/>
      </c>
      <c r="H5468" s="46">
        <f t="shared" si="260"/>
        <v>0</v>
      </c>
      <c r="I5468" s="46" t="b">
        <f t="shared" si="261"/>
        <v>0</v>
      </c>
      <c r="J5468" s="46" t="str">
        <f>IF(I5468=FALSE,"",B5468&amp;"@"&amp;COUNTIFS($B$2:B5468,B5468,$I$2:I5468,TRUE))</f>
        <v/>
      </c>
    </row>
    <row r="5469" spans="5:10">
      <c r="E5469" s="46" t="str">
        <f t="shared" si="259"/>
        <v/>
      </c>
      <c r="F5469" s="81" t="str">
        <f>IF(E5469="기사임",(COUNTIF($B$2:B5469,B5469)-COUNTIFS($B$2:B5468,B5469,$E$2:E5468,"")),"")</f>
        <v/>
      </c>
      <c r="G5469" s="46" t="str">
        <f>IF(F5469=1,COUNTIF($F$1:F5469,1),"")</f>
        <v/>
      </c>
      <c r="H5469" s="46">
        <f t="shared" si="260"/>
        <v>0</v>
      </c>
      <c r="I5469" s="46" t="b">
        <f t="shared" si="261"/>
        <v>0</v>
      </c>
      <c r="J5469" s="46" t="str">
        <f>IF(I5469=FALSE,"",B5469&amp;"@"&amp;COUNTIFS($B$2:B5469,B5469,$I$2:I5469,TRUE))</f>
        <v/>
      </c>
    </row>
    <row r="5470" spans="5:10">
      <c r="E5470" s="46" t="str">
        <f t="shared" si="259"/>
        <v/>
      </c>
      <c r="F5470" s="81" t="str">
        <f>IF(E5470="기사임",(COUNTIF($B$2:B5470,B5470)-COUNTIFS($B$2:B5469,B5470,$E$2:E5469,"")),"")</f>
        <v/>
      </c>
      <c r="G5470" s="46" t="str">
        <f>IF(F5470=1,COUNTIF($F$1:F5470,1),"")</f>
        <v/>
      </c>
      <c r="H5470" s="46">
        <f t="shared" si="260"/>
        <v>0</v>
      </c>
      <c r="I5470" s="46" t="b">
        <f t="shared" si="261"/>
        <v>0</v>
      </c>
      <c r="J5470" s="46" t="str">
        <f>IF(I5470=FALSE,"",B5470&amp;"@"&amp;COUNTIFS($B$2:B5470,B5470,$I$2:I5470,TRUE))</f>
        <v/>
      </c>
    </row>
    <row r="5471" spans="5:10">
      <c r="E5471" s="46" t="str">
        <f t="shared" si="259"/>
        <v/>
      </c>
      <c r="F5471" s="81" t="str">
        <f>IF(E5471="기사임",(COUNTIF($B$2:B5471,B5471)-COUNTIFS($B$2:B5470,B5471,$E$2:E5470,"")),"")</f>
        <v/>
      </c>
      <c r="G5471" s="46" t="str">
        <f>IF(F5471=1,COUNTIF($F$1:F5471,1),"")</f>
        <v/>
      </c>
      <c r="H5471" s="46">
        <f t="shared" si="260"/>
        <v>0</v>
      </c>
      <c r="I5471" s="46" t="b">
        <f t="shared" si="261"/>
        <v>0</v>
      </c>
      <c r="J5471" s="46" t="str">
        <f>IF(I5471=FALSE,"",B5471&amp;"@"&amp;COUNTIFS($B$2:B5471,B5471,$I$2:I5471,TRUE))</f>
        <v/>
      </c>
    </row>
    <row r="5472" spans="5:10">
      <c r="E5472" s="46" t="str">
        <f t="shared" si="259"/>
        <v/>
      </c>
      <c r="F5472" s="81" t="str">
        <f>IF(E5472="기사임",(COUNTIF($B$2:B5472,B5472)-COUNTIFS($B$2:B5471,B5472,$E$2:E5471,"")),"")</f>
        <v/>
      </c>
      <c r="G5472" s="46" t="str">
        <f>IF(F5472=1,COUNTIF($F$1:F5472,1),"")</f>
        <v/>
      </c>
      <c r="H5472" s="46">
        <f t="shared" si="260"/>
        <v>0</v>
      </c>
      <c r="I5472" s="46" t="b">
        <f t="shared" si="261"/>
        <v>0</v>
      </c>
      <c r="J5472" s="46" t="str">
        <f>IF(I5472=FALSE,"",B5472&amp;"@"&amp;COUNTIFS($B$2:B5472,B5472,$I$2:I5472,TRUE))</f>
        <v/>
      </c>
    </row>
    <row r="5473" spans="5:10">
      <c r="E5473" s="46" t="str">
        <f t="shared" si="259"/>
        <v/>
      </c>
      <c r="F5473" s="81" t="str">
        <f>IF(E5473="기사임",(COUNTIF($B$2:B5473,B5473)-COUNTIFS($B$2:B5472,B5473,$E$2:E5472,"")),"")</f>
        <v/>
      </c>
      <c r="G5473" s="46" t="str">
        <f>IF(F5473=1,COUNTIF($F$1:F5473,1),"")</f>
        <v/>
      </c>
      <c r="H5473" s="46">
        <f t="shared" si="260"/>
        <v>0</v>
      </c>
      <c r="I5473" s="46" t="b">
        <f t="shared" si="261"/>
        <v>0</v>
      </c>
      <c r="J5473" s="46" t="str">
        <f>IF(I5473=FALSE,"",B5473&amp;"@"&amp;COUNTIFS($B$2:B5473,B5473,$I$2:I5473,TRUE))</f>
        <v/>
      </c>
    </row>
    <row r="5474" spans="5:10">
      <c r="E5474" s="46" t="str">
        <f t="shared" si="259"/>
        <v/>
      </c>
      <c r="F5474" s="81" t="str">
        <f>IF(E5474="기사임",(COUNTIF($B$2:B5474,B5474)-COUNTIFS($B$2:B5473,B5474,$E$2:E5473,"")),"")</f>
        <v/>
      </c>
      <c r="G5474" s="46" t="str">
        <f>IF(F5474=1,COUNTIF($F$1:F5474,1),"")</f>
        <v/>
      </c>
      <c r="H5474" s="46">
        <f t="shared" si="260"/>
        <v>0</v>
      </c>
      <c r="I5474" s="46" t="b">
        <f t="shared" si="261"/>
        <v>0</v>
      </c>
      <c r="J5474" s="46" t="str">
        <f>IF(I5474=FALSE,"",B5474&amp;"@"&amp;COUNTIFS($B$2:B5474,B5474,$I$2:I5474,TRUE))</f>
        <v/>
      </c>
    </row>
    <row r="5475" spans="5:10">
      <c r="E5475" s="46" t="str">
        <f t="shared" si="259"/>
        <v/>
      </c>
      <c r="F5475" s="81" t="str">
        <f>IF(E5475="기사임",(COUNTIF($B$2:B5475,B5475)-COUNTIFS($B$2:B5474,B5475,$E$2:E5474,"")),"")</f>
        <v/>
      </c>
      <c r="G5475" s="46" t="str">
        <f>IF(F5475=1,COUNTIF($F$1:F5475,1),"")</f>
        <v/>
      </c>
      <c r="H5475" s="46">
        <f t="shared" si="260"/>
        <v>0</v>
      </c>
      <c r="I5475" s="46" t="b">
        <f t="shared" si="261"/>
        <v>0</v>
      </c>
      <c r="J5475" s="46" t="str">
        <f>IF(I5475=FALSE,"",B5475&amp;"@"&amp;COUNTIFS($B$2:B5475,B5475,$I$2:I5475,TRUE))</f>
        <v/>
      </c>
    </row>
    <row r="5476" spans="5:10">
      <c r="E5476" s="46" t="str">
        <f t="shared" si="259"/>
        <v/>
      </c>
      <c r="F5476" s="81" t="str">
        <f>IF(E5476="기사임",(COUNTIF($B$2:B5476,B5476)-COUNTIFS($B$2:B5475,B5476,$E$2:E5475,"")),"")</f>
        <v/>
      </c>
      <c r="G5476" s="46" t="str">
        <f>IF(F5476=1,COUNTIF($F$1:F5476,1),"")</f>
        <v/>
      </c>
      <c r="H5476" s="46">
        <f t="shared" si="260"/>
        <v>0</v>
      </c>
      <c r="I5476" s="46" t="b">
        <f t="shared" si="261"/>
        <v>0</v>
      </c>
      <c r="J5476" s="46" t="str">
        <f>IF(I5476=FALSE,"",B5476&amp;"@"&amp;COUNTIFS($B$2:B5476,B5476,$I$2:I5476,TRUE))</f>
        <v/>
      </c>
    </row>
    <row r="5477" spans="5:10">
      <c r="E5477" s="46" t="str">
        <f t="shared" si="259"/>
        <v/>
      </c>
      <c r="F5477" s="81" t="str">
        <f>IF(E5477="기사임",(COUNTIF($B$2:B5477,B5477)-COUNTIFS($B$2:B5476,B5477,$E$2:E5476,"")),"")</f>
        <v/>
      </c>
      <c r="G5477" s="46" t="str">
        <f>IF(F5477=1,COUNTIF($F$1:F5477,1),"")</f>
        <v/>
      </c>
      <c r="H5477" s="46">
        <f t="shared" si="260"/>
        <v>0</v>
      </c>
      <c r="I5477" s="46" t="b">
        <f t="shared" si="261"/>
        <v>0</v>
      </c>
      <c r="J5477" s="46" t="str">
        <f>IF(I5477=FALSE,"",B5477&amp;"@"&amp;COUNTIFS($B$2:B5477,B5477,$I$2:I5477,TRUE))</f>
        <v/>
      </c>
    </row>
    <row r="5478" spans="5:10">
      <c r="E5478" s="46" t="str">
        <f t="shared" si="259"/>
        <v/>
      </c>
      <c r="F5478" s="81" t="str">
        <f>IF(E5478="기사임",(COUNTIF($B$2:B5478,B5478)-COUNTIFS($B$2:B5477,B5478,$E$2:E5477,"")),"")</f>
        <v/>
      </c>
      <c r="G5478" s="46" t="str">
        <f>IF(F5478=1,COUNTIF($F$1:F5478,1),"")</f>
        <v/>
      </c>
      <c r="H5478" s="46">
        <f t="shared" si="260"/>
        <v>0</v>
      </c>
      <c r="I5478" s="46" t="b">
        <f t="shared" si="261"/>
        <v>0</v>
      </c>
      <c r="J5478" s="46" t="str">
        <f>IF(I5478=FALSE,"",B5478&amp;"@"&amp;COUNTIFS($B$2:B5478,B5478,$I$2:I5478,TRUE))</f>
        <v/>
      </c>
    </row>
    <row r="5479" spans="5:10">
      <c r="E5479" s="46" t="str">
        <f t="shared" si="259"/>
        <v/>
      </c>
      <c r="F5479" s="81" t="str">
        <f>IF(E5479="기사임",(COUNTIF($B$2:B5479,B5479)-COUNTIFS($B$2:B5478,B5479,$E$2:E5478,"")),"")</f>
        <v/>
      </c>
      <c r="G5479" s="46" t="str">
        <f>IF(F5479=1,COUNTIF($F$1:F5479,1),"")</f>
        <v/>
      </c>
      <c r="H5479" s="46">
        <f t="shared" si="260"/>
        <v>0</v>
      </c>
      <c r="I5479" s="46" t="b">
        <f t="shared" si="261"/>
        <v>0</v>
      </c>
      <c r="J5479" s="46" t="str">
        <f>IF(I5479=FALSE,"",B5479&amp;"@"&amp;COUNTIFS($B$2:B5479,B5479,$I$2:I5479,TRUE))</f>
        <v/>
      </c>
    </row>
    <row r="5480" spans="5:10">
      <c r="E5480" s="46" t="str">
        <f t="shared" si="259"/>
        <v/>
      </c>
      <c r="F5480" s="81" t="str">
        <f>IF(E5480="기사임",(COUNTIF($B$2:B5480,B5480)-COUNTIFS($B$2:B5479,B5480,$E$2:E5479,"")),"")</f>
        <v/>
      </c>
      <c r="G5480" s="46" t="str">
        <f>IF(F5480=1,COUNTIF($F$1:F5480,1),"")</f>
        <v/>
      </c>
      <c r="H5480" s="46">
        <f t="shared" si="260"/>
        <v>0</v>
      </c>
      <c r="I5480" s="46" t="b">
        <f t="shared" si="261"/>
        <v>0</v>
      </c>
      <c r="J5480" s="46" t="str">
        <f>IF(I5480=FALSE,"",B5480&amp;"@"&amp;COUNTIFS($B$2:B5480,B5480,$I$2:I5480,TRUE))</f>
        <v/>
      </c>
    </row>
    <row r="5481" spans="5:10">
      <c r="E5481" s="46" t="str">
        <f t="shared" si="259"/>
        <v/>
      </c>
      <c r="F5481" s="81" t="str">
        <f>IF(E5481="기사임",(COUNTIF($B$2:B5481,B5481)-COUNTIFS($B$2:B5480,B5481,$E$2:E5480,"")),"")</f>
        <v/>
      </c>
      <c r="G5481" s="46" t="str">
        <f>IF(F5481=1,COUNTIF($F$1:F5481,1),"")</f>
        <v/>
      </c>
      <c r="H5481" s="46">
        <f t="shared" si="260"/>
        <v>0</v>
      </c>
      <c r="I5481" s="46" t="b">
        <f t="shared" si="261"/>
        <v>0</v>
      </c>
      <c r="J5481" s="46" t="str">
        <f>IF(I5481=FALSE,"",B5481&amp;"@"&amp;COUNTIFS($B$2:B5481,B5481,$I$2:I5481,TRUE))</f>
        <v/>
      </c>
    </row>
    <row r="5482" spans="5:10">
      <c r="E5482" s="46" t="str">
        <f t="shared" si="259"/>
        <v/>
      </c>
      <c r="F5482" s="81" t="str">
        <f>IF(E5482="기사임",(COUNTIF($B$2:B5482,B5482)-COUNTIFS($B$2:B5481,B5482,$E$2:E5481,"")),"")</f>
        <v/>
      </c>
      <c r="G5482" s="46" t="str">
        <f>IF(F5482=1,COUNTIF($F$1:F5482,1),"")</f>
        <v/>
      </c>
      <c r="H5482" s="46">
        <f t="shared" si="260"/>
        <v>0</v>
      </c>
      <c r="I5482" s="46" t="b">
        <f t="shared" si="261"/>
        <v>0</v>
      </c>
      <c r="J5482" s="46" t="str">
        <f>IF(I5482=FALSE,"",B5482&amp;"@"&amp;COUNTIFS($B$2:B5482,B5482,$I$2:I5482,TRUE))</f>
        <v/>
      </c>
    </row>
    <row r="5483" spans="5:10">
      <c r="E5483" s="46" t="str">
        <f t="shared" si="259"/>
        <v/>
      </c>
      <c r="F5483" s="81" t="str">
        <f>IF(E5483="기사임",(COUNTIF($B$2:B5483,B5483)-COUNTIFS($B$2:B5482,B5483,$E$2:E5482,"")),"")</f>
        <v/>
      </c>
      <c r="G5483" s="46" t="str">
        <f>IF(F5483=1,COUNTIF($F$1:F5483,1),"")</f>
        <v/>
      </c>
      <c r="H5483" s="46">
        <f t="shared" si="260"/>
        <v>0</v>
      </c>
      <c r="I5483" s="46" t="b">
        <f t="shared" si="261"/>
        <v>0</v>
      </c>
      <c r="J5483" s="46" t="str">
        <f>IF(I5483=FALSE,"",B5483&amp;"@"&amp;COUNTIFS($B$2:B5483,B5483,$I$2:I5483,TRUE))</f>
        <v/>
      </c>
    </row>
    <row r="5484" spans="5:10">
      <c r="E5484" s="46" t="str">
        <f t="shared" si="259"/>
        <v/>
      </c>
      <c r="F5484" s="81" t="str">
        <f>IF(E5484="기사임",(COUNTIF($B$2:B5484,B5484)-COUNTIFS($B$2:B5483,B5484,$E$2:E5483,"")),"")</f>
        <v/>
      </c>
      <c r="G5484" s="46" t="str">
        <f>IF(F5484=1,COUNTIF($F$1:F5484,1),"")</f>
        <v/>
      </c>
      <c r="H5484" s="46">
        <f t="shared" si="260"/>
        <v>0</v>
      </c>
      <c r="I5484" s="46" t="b">
        <f t="shared" si="261"/>
        <v>0</v>
      </c>
      <c r="J5484" s="46" t="str">
        <f>IF(I5484=FALSE,"",B5484&amp;"@"&amp;COUNTIFS($B$2:B5484,B5484,$I$2:I5484,TRUE))</f>
        <v/>
      </c>
    </row>
    <row r="5485" spans="5:10">
      <c r="E5485" s="46" t="str">
        <f t="shared" si="259"/>
        <v/>
      </c>
      <c r="F5485" s="81" t="str">
        <f>IF(E5485="기사임",(COUNTIF($B$2:B5485,B5485)-COUNTIFS($B$2:B5484,B5485,$E$2:E5484,"")),"")</f>
        <v/>
      </c>
      <c r="G5485" s="46" t="str">
        <f>IF(F5485=1,COUNTIF($F$1:F5485,1),"")</f>
        <v/>
      </c>
      <c r="H5485" s="46">
        <f t="shared" si="260"/>
        <v>0</v>
      </c>
      <c r="I5485" s="46" t="b">
        <f t="shared" si="261"/>
        <v>0</v>
      </c>
      <c r="J5485" s="46" t="str">
        <f>IF(I5485=FALSE,"",B5485&amp;"@"&amp;COUNTIFS($B$2:B5485,B5485,$I$2:I5485,TRUE))</f>
        <v/>
      </c>
    </row>
    <row r="5486" spans="5:10">
      <c r="E5486" s="46" t="str">
        <f t="shared" si="259"/>
        <v/>
      </c>
      <c r="F5486" s="81" t="str">
        <f>IF(E5486="기사임",(COUNTIF($B$2:B5486,B5486)-COUNTIFS($B$2:B5485,B5486,$E$2:E5485,"")),"")</f>
        <v/>
      </c>
      <c r="G5486" s="46" t="str">
        <f>IF(F5486=1,COUNTIF($F$1:F5486,1),"")</f>
        <v/>
      </c>
      <c r="H5486" s="46">
        <f t="shared" si="260"/>
        <v>0</v>
      </c>
      <c r="I5486" s="46" t="b">
        <f t="shared" si="261"/>
        <v>0</v>
      </c>
      <c r="J5486" s="46" t="str">
        <f>IF(I5486=FALSE,"",B5486&amp;"@"&amp;COUNTIFS($B$2:B5486,B5486,$I$2:I5486,TRUE))</f>
        <v/>
      </c>
    </row>
    <row r="5487" spans="5:10">
      <c r="E5487" s="46" t="str">
        <f t="shared" si="259"/>
        <v/>
      </c>
      <c r="F5487" s="81" t="str">
        <f>IF(E5487="기사임",(COUNTIF($B$2:B5487,B5487)-COUNTIFS($B$2:B5486,B5487,$E$2:E5486,"")),"")</f>
        <v/>
      </c>
      <c r="G5487" s="46" t="str">
        <f>IF(F5487=1,COUNTIF($F$1:F5487,1),"")</f>
        <v/>
      </c>
      <c r="H5487" s="46">
        <f t="shared" si="260"/>
        <v>0</v>
      </c>
      <c r="I5487" s="46" t="b">
        <f t="shared" si="261"/>
        <v>0</v>
      </c>
      <c r="J5487" s="46" t="str">
        <f>IF(I5487=FALSE,"",B5487&amp;"@"&amp;COUNTIFS($B$2:B5487,B5487,$I$2:I5487,TRUE))</f>
        <v/>
      </c>
    </row>
    <row r="5488" spans="5:10">
      <c r="E5488" s="46" t="str">
        <f t="shared" si="259"/>
        <v/>
      </c>
      <c r="F5488" s="81" t="str">
        <f>IF(E5488="기사임",(COUNTIF($B$2:B5488,B5488)-COUNTIFS($B$2:B5487,B5488,$E$2:E5487,"")),"")</f>
        <v/>
      </c>
      <c r="G5488" s="46" t="str">
        <f>IF(F5488=1,COUNTIF($F$1:F5488,1),"")</f>
        <v/>
      </c>
      <c r="H5488" s="46">
        <f t="shared" si="260"/>
        <v>0</v>
      </c>
      <c r="I5488" s="46" t="b">
        <f t="shared" si="261"/>
        <v>0</v>
      </c>
      <c r="J5488" s="46" t="str">
        <f>IF(I5488=FALSE,"",B5488&amp;"@"&amp;COUNTIFS($B$2:B5488,B5488,$I$2:I5488,TRUE))</f>
        <v/>
      </c>
    </row>
    <row r="5489" spans="5:10">
      <c r="E5489" s="46" t="str">
        <f t="shared" si="259"/>
        <v/>
      </c>
      <c r="F5489" s="81" t="str">
        <f>IF(E5489="기사임",(COUNTIF($B$2:B5489,B5489)-COUNTIFS($B$2:B5488,B5489,$E$2:E5488,"")),"")</f>
        <v/>
      </c>
      <c r="G5489" s="46" t="str">
        <f>IF(F5489=1,COUNTIF($F$1:F5489,1),"")</f>
        <v/>
      </c>
      <c r="H5489" s="46">
        <f t="shared" si="260"/>
        <v>0</v>
      </c>
      <c r="I5489" s="46" t="b">
        <f t="shared" si="261"/>
        <v>0</v>
      </c>
      <c r="J5489" s="46" t="str">
        <f>IF(I5489=FALSE,"",B5489&amp;"@"&amp;COUNTIFS($B$2:B5489,B5489,$I$2:I5489,TRUE))</f>
        <v/>
      </c>
    </row>
    <row r="5490" spans="5:10">
      <c r="E5490" s="46" t="str">
        <f t="shared" si="259"/>
        <v/>
      </c>
      <c r="F5490" s="81" t="str">
        <f>IF(E5490="기사임",(COUNTIF($B$2:B5490,B5490)-COUNTIFS($B$2:B5489,B5490,$E$2:E5489,"")),"")</f>
        <v/>
      </c>
      <c r="G5490" s="46" t="str">
        <f>IF(F5490=1,COUNTIF($F$1:F5490,1),"")</f>
        <v/>
      </c>
      <c r="H5490" s="46">
        <f t="shared" si="260"/>
        <v>0</v>
      </c>
      <c r="I5490" s="46" t="b">
        <f t="shared" si="261"/>
        <v>0</v>
      </c>
      <c r="J5490" s="46" t="str">
        <f>IF(I5490=FALSE,"",B5490&amp;"@"&amp;COUNTIFS($B$2:B5490,B5490,$I$2:I5490,TRUE))</f>
        <v/>
      </c>
    </row>
    <row r="5491" spans="5:10">
      <c r="E5491" s="46" t="str">
        <f t="shared" si="259"/>
        <v/>
      </c>
      <c r="F5491" s="81" t="str">
        <f>IF(E5491="기사임",(COUNTIF($B$2:B5491,B5491)-COUNTIFS($B$2:B5490,B5491,$E$2:E5490,"")),"")</f>
        <v/>
      </c>
      <c r="G5491" s="46" t="str">
        <f>IF(F5491=1,COUNTIF($F$1:F5491,1),"")</f>
        <v/>
      </c>
      <c r="H5491" s="46">
        <f t="shared" si="260"/>
        <v>0</v>
      </c>
      <c r="I5491" s="46" t="b">
        <f t="shared" si="261"/>
        <v>0</v>
      </c>
      <c r="J5491" s="46" t="str">
        <f>IF(I5491=FALSE,"",B5491&amp;"@"&amp;COUNTIFS($B$2:B5491,B5491,$I$2:I5491,TRUE))</f>
        <v/>
      </c>
    </row>
    <row r="5492" spans="5:10">
      <c r="E5492" s="46" t="str">
        <f t="shared" si="259"/>
        <v/>
      </c>
      <c r="F5492" s="81" t="str">
        <f>IF(E5492="기사임",(COUNTIF($B$2:B5492,B5492)-COUNTIFS($B$2:B5491,B5492,$E$2:E5491,"")),"")</f>
        <v/>
      </c>
      <c r="G5492" s="46" t="str">
        <f>IF(F5492=1,COUNTIF($F$1:F5492,1),"")</f>
        <v/>
      </c>
      <c r="H5492" s="46">
        <f t="shared" si="260"/>
        <v>0</v>
      </c>
      <c r="I5492" s="46" t="b">
        <f t="shared" si="261"/>
        <v>0</v>
      </c>
      <c r="J5492" s="46" t="str">
        <f>IF(I5492=FALSE,"",B5492&amp;"@"&amp;COUNTIFS($B$2:B5492,B5492,$I$2:I5492,TRUE))</f>
        <v/>
      </c>
    </row>
    <row r="5493" spans="5:10">
      <c r="E5493" s="46" t="str">
        <f t="shared" si="259"/>
        <v/>
      </c>
      <c r="F5493" s="81" t="str">
        <f>IF(E5493="기사임",(COUNTIF($B$2:B5493,B5493)-COUNTIFS($B$2:B5492,B5493,$E$2:E5492,"")),"")</f>
        <v/>
      </c>
      <c r="G5493" s="46" t="str">
        <f>IF(F5493=1,COUNTIF($F$1:F5493,1),"")</f>
        <v/>
      </c>
      <c r="H5493" s="46">
        <f t="shared" si="260"/>
        <v>0</v>
      </c>
      <c r="I5493" s="46" t="b">
        <f t="shared" si="261"/>
        <v>0</v>
      </c>
      <c r="J5493" s="46" t="str">
        <f>IF(I5493=FALSE,"",B5493&amp;"@"&amp;COUNTIFS($B$2:B5493,B5493,$I$2:I5493,TRUE))</f>
        <v/>
      </c>
    </row>
    <row r="5494" spans="5:10">
      <c r="E5494" s="46" t="str">
        <f t="shared" si="259"/>
        <v/>
      </c>
      <c r="F5494" s="81" t="str">
        <f>IF(E5494="기사임",(COUNTIF($B$2:B5494,B5494)-COUNTIFS($B$2:B5493,B5494,$E$2:E5493,"")),"")</f>
        <v/>
      </c>
      <c r="G5494" s="46" t="str">
        <f>IF(F5494=1,COUNTIF($F$1:F5494,1),"")</f>
        <v/>
      </c>
      <c r="H5494" s="46">
        <f t="shared" si="260"/>
        <v>0</v>
      </c>
      <c r="I5494" s="46" t="b">
        <f t="shared" si="261"/>
        <v>0</v>
      </c>
      <c r="J5494" s="46" t="str">
        <f>IF(I5494=FALSE,"",B5494&amp;"@"&amp;COUNTIFS($B$2:B5494,B5494,$I$2:I5494,TRUE))</f>
        <v/>
      </c>
    </row>
    <row r="5495" spans="5:10">
      <c r="E5495" s="46" t="str">
        <f t="shared" si="259"/>
        <v/>
      </c>
      <c r="F5495" s="81" t="str">
        <f>IF(E5495="기사임",(COUNTIF($B$2:B5495,B5495)-COUNTIFS($B$2:B5494,B5495,$E$2:E5494,"")),"")</f>
        <v/>
      </c>
      <c r="G5495" s="46" t="str">
        <f>IF(F5495=1,COUNTIF($F$1:F5495,1),"")</f>
        <v/>
      </c>
      <c r="H5495" s="46">
        <f t="shared" si="260"/>
        <v>0</v>
      </c>
      <c r="I5495" s="46" t="b">
        <f t="shared" si="261"/>
        <v>0</v>
      </c>
      <c r="J5495" s="46" t="str">
        <f>IF(I5495=FALSE,"",B5495&amp;"@"&amp;COUNTIFS($B$2:B5495,B5495,$I$2:I5495,TRUE))</f>
        <v/>
      </c>
    </row>
    <row r="5496" spans="5:10">
      <c r="E5496" s="46" t="str">
        <f t="shared" si="259"/>
        <v/>
      </c>
      <c r="F5496" s="81" t="str">
        <f>IF(E5496="기사임",(COUNTIF($B$2:B5496,B5496)-COUNTIFS($B$2:B5495,B5496,$E$2:E5495,"")),"")</f>
        <v/>
      </c>
      <c r="G5496" s="46" t="str">
        <f>IF(F5496=1,COUNTIF($F$1:F5496,1),"")</f>
        <v/>
      </c>
      <c r="H5496" s="46">
        <f t="shared" si="260"/>
        <v>0</v>
      </c>
      <c r="I5496" s="46" t="b">
        <f t="shared" si="261"/>
        <v>0</v>
      </c>
      <c r="J5496" s="46" t="str">
        <f>IF(I5496=FALSE,"",B5496&amp;"@"&amp;COUNTIFS($B$2:B5496,B5496,$I$2:I5496,TRUE))</f>
        <v/>
      </c>
    </row>
    <row r="5497" spans="5:10">
      <c r="E5497" s="46" t="str">
        <f t="shared" si="259"/>
        <v/>
      </c>
      <c r="F5497" s="81" t="str">
        <f>IF(E5497="기사임",(COUNTIF($B$2:B5497,B5497)-COUNTIFS($B$2:B5496,B5497,$E$2:E5496,"")),"")</f>
        <v/>
      </c>
      <c r="G5497" s="46" t="str">
        <f>IF(F5497=1,COUNTIF($F$1:F5497,1),"")</f>
        <v/>
      </c>
      <c r="H5497" s="46">
        <f t="shared" si="260"/>
        <v>0</v>
      </c>
      <c r="I5497" s="46" t="b">
        <f t="shared" si="261"/>
        <v>0</v>
      </c>
      <c r="J5497" s="46" t="str">
        <f>IF(I5497=FALSE,"",B5497&amp;"@"&amp;COUNTIFS($B$2:B5497,B5497,$I$2:I5497,TRUE))</f>
        <v/>
      </c>
    </row>
    <row r="5498" spans="5:10">
      <c r="E5498" s="46" t="str">
        <f t="shared" si="259"/>
        <v/>
      </c>
      <c r="F5498" s="81" t="str">
        <f>IF(E5498="기사임",(COUNTIF($B$2:B5498,B5498)-COUNTIFS($B$2:B5497,B5498,$E$2:E5497,"")),"")</f>
        <v/>
      </c>
      <c r="G5498" s="46" t="str">
        <f>IF(F5498=1,COUNTIF($F$1:F5498,1),"")</f>
        <v/>
      </c>
      <c r="H5498" s="46">
        <f t="shared" si="260"/>
        <v>0</v>
      </c>
      <c r="I5498" s="46" t="b">
        <f t="shared" si="261"/>
        <v>0</v>
      </c>
      <c r="J5498" s="46" t="str">
        <f>IF(I5498=FALSE,"",B5498&amp;"@"&amp;COUNTIFS($B$2:B5498,B5498,$I$2:I5498,TRUE))</f>
        <v/>
      </c>
    </row>
    <row r="5499" spans="5:10">
      <c r="E5499" s="46" t="str">
        <f t="shared" si="259"/>
        <v/>
      </c>
      <c r="F5499" s="81" t="str">
        <f>IF(E5499="기사임",(COUNTIF($B$2:B5499,B5499)-COUNTIFS($B$2:B5498,B5499,$E$2:E5498,"")),"")</f>
        <v/>
      </c>
      <c r="G5499" s="46" t="str">
        <f>IF(F5499=1,COUNTIF($F$1:F5499,1),"")</f>
        <v/>
      </c>
      <c r="H5499" s="46">
        <f t="shared" si="260"/>
        <v>0</v>
      </c>
      <c r="I5499" s="46" t="b">
        <f t="shared" si="261"/>
        <v>0</v>
      </c>
      <c r="J5499" s="46" t="str">
        <f>IF(I5499=FALSE,"",B5499&amp;"@"&amp;COUNTIFS($B$2:B5499,B5499,$I$2:I5499,TRUE))</f>
        <v/>
      </c>
    </row>
    <row r="5500" spans="5:10">
      <c r="E5500" s="46" t="str">
        <f t="shared" si="259"/>
        <v/>
      </c>
      <c r="F5500" s="81" t="str">
        <f>IF(E5500="기사임",(COUNTIF($B$2:B5500,B5500)-COUNTIFS($B$2:B5499,B5500,$E$2:E5499,"")),"")</f>
        <v/>
      </c>
      <c r="G5500" s="46" t="str">
        <f>IF(F5500=1,COUNTIF($F$1:F5500,1),"")</f>
        <v/>
      </c>
      <c r="H5500" s="46">
        <f t="shared" si="260"/>
        <v>0</v>
      </c>
      <c r="I5500" s="46" t="b">
        <f t="shared" si="261"/>
        <v>0</v>
      </c>
      <c r="J5500" s="46" t="str">
        <f>IF(I5500=FALSE,"",B5500&amp;"@"&amp;COUNTIFS($B$2:B5500,B5500,$I$2:I5500,TRUE))</f>
        <v/>
      </c>
    </row>
    <row r="5501" spans="5:10">
      <c r="E5501" s="46" t="str">
        <f t="shared" si="259"/>
        <v/>
      </c>
      <c r="F5501" s="81" t="str">
        <f>IF(E5501="기사임",(COUNTIF($B$2:B5501,B5501)-COUNTIFS($B$2:B5500,B5501,$E$2:E5500,"")),"")</f>
        <v/>
      </c>
      <c r="G5501" s="46" t="str">
        <f>IF(F5501=1,COUNTIF($F$1:F5501,1),"")</f>
        <v/>
      </c>
      <c r="H5501" s="46">
        <f t="shared" si="260"/>
        <v>0</v>
      </c>
      <c r="I5501" s="46" t="b">
        <f t="shared" si="261"/>
        <v>0</v>
      </c>
      <c r="J5501" s="46" t="str">
        <f>IF(I5501=FALSE,"",B5501&amp;"@"&amp;COUNTIFS($B$2:B5501,B5501,$I$2:I5501,TRUE))</f>
        <v/>
      </c>
    </row>
    <row r="5502" spans="5:10">
      <c r="E5502" s="46" t="str">
        <f t="shared" si="259"/>
        <v/>
      </c>
      <c r="F5502" s="81" t="str">
        <f>IF(E5502="기사임",(COUNTIF($B$2:B5502,B5502)-COUNTIFS($B$2:B5501,B5502,$E$2:E5501,"")),"")</f>
        <v/>
      </c>
      <c r="G5502" s="46" t="str">
        <f>IF(F5502=1,COUNTIF($F$1:F5502,1),"")</f>
        <v/>
      </c>
      <c r="H5502" s="46">
        <f t="shared" si="260"/>
        <v>0</v>
      </c>
      <c r="I5502" s="46" t="b">
        <f t="shared" si="261"/>
        <v>0</v>
      </c>
      <c r="J5502" s="46" t="str">
        <f>IF(I5502=FALSE,"",B5502&amp;"@"&amp;COUNTIFS($B$2:B5502,B5502,$I$2:I5502,TRUE))</f>
        <v/>
      </c>
    </row>
    <row r="5503" spans="5:10">
      <c r="E5503" s="46" t="str">
        <f t="shared" si="259"/>
        <v/>
      </c>
      <c r="F5503" s="81" t="str">
        <f>IF(E5503="기사임",(COUNTIF($B$2:B5503,B5503)-COUNTIFS($B$2:B5502,B5503,$E$2:E5502,"")),"")</f>
        <v/>
      </c>
      <c r="G5503" s="46" t="str">
        <f>IF(F5503=1,COUNTIF($F$1:F5503,1),"")</f>
        <v/>
      </c>
      <c r="H5503" s="46">
        <f t="shared" si="260"/>
        <v>0</v>
      </c>
      <c r="I5503" s="46" t="b">
        <f t="shared" si="261"/>
        <v>0</v>
      </c>
      <c r="J5503" s="46" t="str">
        <f>IF(I5503=FALSE,"",B5503&amp;"@"&amp;COUNTIFS($B$2:B5503,B5503,$I$2:I5503,TRUE))</f>
        <v/>
      </c>
    </row>
    <row r="5504" spans="5:10">
      <c r="E5504" s="46" t="str">
        <f t="shared" si="259"/>
        <v/>
      </c>
      <c r="F5504" s="81" t="str">
        <f>IF(E5504="기사임",(COUNTIF($B$2:B5504,B5504)-COUNTIFS($B$2:B5503,B5504,$E$2:E5503,"")),"")</f>
        <v/>
      </c>
      <c r="G5504" s="46" t="str">
        <f>IF(F5504=1,COUNTIF($F$1:F5504,1),"")</f>
        <v/>
      </c>
      <c r="H5504" s="46">
        <f t="shared" si="260"/>
        <v>0</v>
      </c>
      <c r="I5504" s="46" t="b">
        <f t="shared" si="261"/>
        <v>0</v>
      </c>
      <c r="J5504" s="46" t="str">
        <f>IF(I5504=FALSE,"",B5504&amp;"@"&amp;COUNTIFS($B$2:B5504,B5504,$I$2:I5504,TRUE))</f>
        <v/>
      </c>
    </row>
    <row r="5505" spans="5:10">
      <c r="E5505" s="46" t="str">
        <f t="shared" si="259"/>
        <v/>
      </c>
      <c r="F5505" s="81" t="str">
        <f>IF(E5505="기사임",(COUNTIF($B$2:B5505,B5505)-COUNTIFS($B$2:B5504,B5505,$E$2:E5504,"")),"")</f>
        <v/>
      </c>
      <c r="G5505" s="46" t="str">
        <f>IF(F5505=1,COUNTIF($F$1:F5505,1),"")</f>
        <v/>
      </c>
      <c r="H5505" s="46">
        <f t="shared" si="260"/>
        <v>0</v>
      </c>
      <c r="I5505" s="46" t="b">
        <f t="shared" si="261"/>
        <v>0</v>
      </c>
      <c r="J5505" s="46" t="str">
        <f>IF(I5505=FALSE,"",B5505&amp;"@"&amp;COUNTIFS($B$2:B5505,B5505,$I$2:I5505,TRUE))</f>
        <v/>
      </c>
    </row>
    <row r="5506" spans="5:10">
      <c r="E5506" s="46" t="str">
        <f t="shared" ref="E5506:E5569" si="262">IF(AND(LEFT(A5506,17)="/global/archives/",ISNUMBER(_xlfn.NUMBERVALUE(MID(A5506,18,1))),ISERROR(FIND("ckattempt",A5506)),ISERROR(FIND("preview",A5506))),"기사임","")</f>
        <v/>
      </c>
      <c r="F5506" s="81" t="str">
        <f>IF(E5506="기사임",(COUNTIF($B$2:B5506,B5506)-COUNTIFS($B$2:B5505,B5506,$E$2:E5505,"")),"")</f>
        <v/>
      </c>
      <c r="G5506" s="46" t="str">
        <f>IF(F5506=1,COUNTIF($F$1:F5506,1),"")</f>
        <v/>
      </c>
      <c r="H5506" s="46">
        <f t="shared" ref="H5506:H5569" si="263">COUNTIF($L$2:$L$4,B5506)</f>
        <v>0</v>
      </c>
      <c r="I5506" s="46" t="b">
        <f t="shared" si="261"/>
        <v>0</v>
      </c>
      <c r="J5506" s="46" t="str">
        <f>IF(I5506=FALSE,"",B5506&amp;"@"&amp;COUNTIFS($B$2:B5506,B5506,$I$2:I5506,TRUE))</f>
        <v/>
      </c>
    </row>
    <row r="5507" spans="5:10">
      <c r="E5507" s="46" t="str">
        <f t="shared" si="262"/>
        <v/>
      </c>
      <c r="F5507" s="81" t="str">
        <f>IF(E5507="기사임",(COUNTIF($B$2:B5507,B5507)-COUNTIFS($B$2:B5506,B5507,$E$2:E5506,"")),"")</f>
        <v/>
      </c>
      <c r="G5507" s="46" t="str">
        <f>IF(F5507=1,COUNTIF($F$1:F5507,1),"")</f>
        <v/>
      </c>
      <c r="H5507" s="46">
        <f t="shared" si="263"/>
        <v>0</v>
      </c>
      <c r="I5507" s="46" t="b">
        <f t="shared" si="261"/>
        <v>0</v>
      </c>
      <c r="J5507" s="46" t="str">
        <f>IF(I5507=FALSE,"",B5507&amp;"@"&amp;COUNTIFS($B$2:B5507,B5507,$I$2:I5507,TRUE))</f>
        <v/>
      </c>
    </row>
    <row r="5508" spans="5:10">
      <c r="E5508" s="46" t="str">
        <f t="shared" si="262"/>
        <v/>
      </c>
      <c r="F5508" s="81" t="str">
        <f>IF(E5508="기사임",(COUNTIF($B$2:B5508,B5508)-COUNTIFS($B$2:B5507,B5508,$E$2:E5507,"")),"")</f>
        <v/>
      </c>
      <c r="G5508" s="46" t="str">
        <f>IF(F5508=1,COUNTIF($F$1:F5508,1),"")</f>
        <v/>
      </c>
      <c r="H5508" s="46">
        <f t="shared" si="263"/>
        <v>0</v>
      </c>
      <c r="I5508" s="46" t="b">
        <f t="shared" si="261"/>
        <v>0</v>
      </c>
      <c r="J5508" s="46" t="str">
        <f>IF(I5508=FALSE,"",B5508&amp;"@"&amp;COUNTIFS($B$2:B5508,B5508,$I$2:I5508,TRUE))</f>
        <v/>
      </c>
    </row>
    <row r="5509" spans="5:10">
      <c r="E5509" s="46" t="str">
        <f t="shared" si="262"/>
        <v/>
      </c>
      <c r="F5509" s="81" t="str">
        <f>IF(E5509="기사임",(COUNTIF($B$2:B5509,B5509)-COUNTIFS($B$2:B5508,B5509,$E$2:E5508,"")),"")</f>
        <v/>
      </c>
      <c r="G5509" s="46" t="str">
        <f>IF(F5509=1,COUNTIF($F$1:F5509,1),"")</f>
        <v/>
      </c>
      <c r="H5509" s="46">
        <f t="shared" si="263"/>
        <v>0</v>
      </c>
      <c r="I5509" s="46" t="b">
        <f t="shared" si="261"/>
        <v>0</v>
      </c>
      <c r="J5509" s="46" t="str">
        <f>IF(I5509=FALSE,"",B5509&amp;"@"&amp;COUNTIFS($B$2:B5509,B5509,$I$2:I5509,TRUE))</f>
        <v/>
      </c>
    </row>
    <row r="5510" spans="5:10">
      <c r="E5510" s="46" t="str">
        <f t="shared" si="262"/>
        <v/>
      </c>
      <c r="F5510" s="81" t="str">
        <f>IF(E5510="기사임",(COUNTIF($B$2:B5510,B5510)-COUNTIFS($B$2:B5509,B5510,$E$2:E5509,"")),"")</f>
        <v/>
      </c>
      <c r="G5510" s="46" t="str">
        <f>IF(F5510=1,COUNTIF($F$1:F5510,1),"")</f>
        <v/>
      </c>
      <c r="H5510" s="46">
        <f t="shared" si="263"/>
        <v>0</v>
      </c>
      <c r="I5510" s="46" t="b">
        <f t="shared" si="261"/>
        <v>0</v>
      </c>
      <c r="J5510" s="46" t="str">
        <f>IF(I5510=FALSE,"",B5510&amp;"@"&amp;COUNTIFS($B$2:B5510,B5510,$I$2:I5510,TRUE))</f>
        <v/>
      </c>
    </row>
    <row r="5511" spans="5:10">
      <c r="E5511" s="46" t="str">
        <f t="shared" si="262"/>
        <v/>
      </c>
      <c r="F5511" s="81" t="str">
        <f>IF(E5511="기사임",(COUNTIF($B$2:B5511,B5511)-COUNTIFS($B$2:B5510,B5511,$E$2:E5510,"")),"")</f>
        <v/>
      </c>
      <c r="G5511" s="46" t="str">
        <f>IF(F5511=1,COUNTIF($F$1:F5511,1),"")</f>
        <v/>
      </c>
      <c r="H5511" s="46">
        <f t="shared" si="263"/>
        <v>0</v>
      </c>
      <c r="I5511" s="46" t="b">
        <f t="shared" ref="I5511:I5574" si="264">AND(H5511=1,F5511&gt;=1,F5511&lt;&gt;"")</f>
        <v>0</v>
      </c>
      <c r="J5511" s="46" t="str">
        <f>IF(I5511=FALSE,"",B5511&amp;"@"&amp;COUNTIFS($B$2:B5511,B5511,$I$2:I5511,TRUE))</f>
        <v/>
      </c>
    </row>
    <row r="5512" spans="5:10">
      <c r="E5512" s="46" t="str">
        <f t="shared" si="262"/>
        <v/>
      </c>
      <c r="F5512" s="81" t="str">
        <f>IF(E5512="기사임",(COUNTIF($B$2:B5512,B5512)-COUNTIFS($B$2:B5511,B5512,$E$2:E5511,"")),"")</f>
        <v/>
      </c>
      <c r="G5512" s="46" t="str">
        <f>IF(F5512=1,COUNTIF($F$1:F5512,1),"")</f>
        <v/>
      </c>
      <c r="H5512" s="46">
        <f t="shared" si="263"/>
        <v>0</v>
      </c>
      <c r="I5512" s="46" t="b">
        <f t="shared" si="264"/>
        <v>0</v>
      </c>
      <c r="J5512" s="46" t="str">
        <f>IF(I5512=FALSE,"",B5512&amp;"@"&amp;COUNTIFS($B$2:B5512,B5512,$I$2:I5512,TRUE))</f>
        <v/>
      </c>
    </row>
    <row r="5513" spans="5:10">
      <c r="E5513" s="46" t="str">
        <f t="shared" si="262"/>
        <v/>
      </c>
      <c r="F5513" s="81" t="str">
        <f>IF(E5513="기사임",(COUNTIF($B$2:B5513,B5513)-COUNTIFS($B$2:B5512,B5513,$E$2:E5512,"")),"")</f>
        <v/>
      </c>
      <c r="G5513" s="46" t="str">
        <f>IF(F5513=1,COUNTIF($F$1:F5513,1),"")</f>
        <v/>
      </c>
      <c r="H5513" s="46">
        <f t="shared" si="263"/>
        <v>0</v>
      </c>
      <c r="I5513" s="46" t="b">
        <f t="shared" si="264"/>
        <v>0</v>
      </c>
      <c r="J5513" s="46" t="str">
        <f>IF(I5513=FALSE,"",B5513&amp;"@"&amp;COUNTIFS($B$2:B5513,B5513,$I$2:I5513,TRUE))</f>
        <v/>
      </c>
    </row>
    <row r="5514" spans="5:10">
      <c r="E5514" s="46" t="str">
        <f t="shared" si="262"/>
        <v/>
      </c>
      <c r="F5514" s="81" t="str">
        <f>IF(E5514="기사임",(COUNTIF($B$2:B5514,B5514)-COUNTIFS($B$2:B5513,B5514,$E$2:E5513,"")),"")</f>
        <v/>
      </c>
      <c r="G5514" s="46" t="str">
        <f>IF(F5514=1,COUNTIF($F$1:F5514,1),"")</f>
        <v/>
      </c>
      <c r="H5514" s="46">
        <f t="shared" si="263"/>
        <v>0</v>
      </c>
      <c r="I5514" s="46" t="b">
        <f t="shared" si="264"/>
        <v>0</v>
      </c>
      <c r="J5514" s="46" t="str">
        <f>IF(I5514=FALSE,"",B5514&amp;"@"&amp;COUNTIFS($B$2:B5514,B5514,$I$2:I5514,TRUE))</f>
        <v/>
      </c>
    </row>
    <row r="5515" spans="5:10">
      <c r="E5515" s="46" t="str">
        <f t="shared" si="262"/>
        <v/>
      </c>
      <c r="F5515" s="81" t="str">
        <f>IF(E5515="기사임",(COUNTIF($B$2:B5515,B5515)-COUNTIFS($B$2:B5514,B5515,$E$2:E5514,"")),"")</f>
        <v/>
      </c>
      <c r="G5515" s="46" t="str">
        <f>IF(F5515=1,COUNTIF($F$1:F5515,1),"")</f>
        <v/>
      </c>
      <c r="H5515" s="46">
        <f t="shared" si="263"/>
        <v>0</v>
      </c>
      <c r="I5515" s="46" t="b">
        <f t="shared" si="264"/>
        <v>0</v>
      </c>
      <c r="J5515" s="46" t="str">
        <f>IF(I5515=FALSE,"",B5515&amp;"@"&amp;COUNTIFS($B$2:B5515,B5515,$I$2:I5515,TRUE))</f>
        <v/>
      </c>
    </row>
    <row r="5516" spans="5:10">
      <c r="E5516" s="46" t="str">
        <f t="shared" si="262"/>
        <v/>
      </c>
      <c r="F5516" s="81" t="str">
        <f>IF(E5516="기사임",(COUNTIF($B$2:B5516,B5516)-COUNTIFS($B$2:B5515,B5516,$E$2:E5515,"")),"")</f>
        <v/>
      </c>
      <c r="G5516" s="46" t="str">
        <f>IF(F5516=1,COUNTIF($F$1:F5516,1),"")</f>
        <v/>
      </c>
      <c r="H5516" s="46">
        <f t="shared" si="263"/>
        <v>0</v>
      </c>
      <c r="I5516" s="46" t="b">
        <f t="shared" si="264"/>
        <v>0</v>
      </c>
      <c r="J5516" s="46" t="str">
        <f>IF(I5516=FALSE,"",B5516&amp;"@"&amp;COUNTIFS($B$2:B5516,B5516,$I$2:I5516,TRUE))</f>
        <v/>
      </c>
    </row>
    <row r="5517" spans="5:10">
      <c r="E5517" s="46" t="str">
        <f t="shared" si="262"/>
        <v/>
      </c>
      <c r="F5517" s="81" t="str">
        <f>IF(E5517="기사임",(COUNTIF($B$2:B5517,B5517)-COUNTIFS($B$2:B5516,B5517,$E$2:E5516,"")),"")</f>
        <v/>
      </c>
      <c r="G5517" s="46" t="str">
        <f>IF(F5517=1,COUNTIF($F$1:F5517,1),"")</f>
        <v/>
      </c>
      <c r="H5517" s="46">
        <f t="shared" si="263"/>
        <v>0</v>
      </c>
      <c r="I5517" s="46" t="b">
        <f t="shared" si="264"/>
        <v>0</v>
      </c>
      <c r="J5517" s="46" t="str">
        <f>IF(I5517=FALSE,"",B5517&amp;"@"&amp;COUNTIFS($B$2:B5517,B5517,$I$2:I5517,TRUE))</f>
        <v/>
      </c>
    </row>
    <row r="5518" spans="5:10">
      <c r="E5518" s="46" t="str">
        <f t="shared" si="262"/>
        <v/>
      </c>
      <c r="F5518" s="81" t="str">
        <f>IF(E5518="기사임",(COUNTIF($B$2:B5518,B5518)-COUNTIFS($B$2:B5517,B5518,$E$2:E5517,"")),"")</f>
        <v/>
      </c>
      <c r="G5518" s="46" t="str">
        <f>IF(F5518=1,COUNTIF($F$1:F5518,1),"")</f>
        <v/>
      </c>
      <c r="H5518" s="46">
        <f t="shared" si="263"/>
        <v>0</v>
      </c>
      <c r="I5518" s="46" t="b">
        <f t="shared" si="264"/>
        <v>0</v>
      </c>
      <c r="J5518" s="46" t="str">
        <f>IF(I5518=FALSE,"",B5518&amp;"@"&amp;COUNTIFS($B$2:B5518,B5518,$I$2:I5518,TRUE))</f>
        <v/>
      </c>
    </row>
    <row r="5519" spans="5:10">
      <c r="E5519" s="46" t="str">
        <f t="shared" si="262"/>
        <v/>
      </c>
      <c r="F5519" s="81" t="str">
        <f>IF(E5519="기사임",(COUNTIF($B$2:B5519,B5519)-COUNTIFS($B$2:B5518,B5519,$E$2:E5518,"")),"")</f>
        <v/>
      </c>
      <c r="G5519" s="46" t="str">
        <f>IF(F5519=1,COUNTIF($F$1:F5519,1),"")</f>
        <v/>
      </c>
      <c r="H5519" s="46">
        <f t="shared" si="263"/>
        <v>0</v>
      </c>
      <c r="I5519" s="46" t="b">
        <f t="shared" si="264"/>
        <v>0</v>
      </c>
      <c r="J5519" s="46" t="str">
        <f>IF(I5519=FALSE,"",B5519&amp;"@"&amp;COUNTIFS($B$2:B5519,B5519,$I$2:I5519,TRUE))</f>
        <v/>
      </c>
    </row>
    <row r="5520" spans="5:10">
      <c r="E5520" s="46" t="str">
        <f t="shared" si="262"/>
        <v/>
      </c>
      <c r="F5520" s="81" t="str">
        <f>IF(E5520="기사임",(COUNTIF($B$2:B5520,B5520)-COUNTIFS($B$2:B5519,B5520,$E$2:E5519,"")),"")</f>
        <v/>
      </c>
      <c r="G5520" s="46" t="str">
        <f>IF(F5520=1,COUNTIF($F$1:F5520,1),"")</f>
        <v/>
      </c>
      <c r="H5520" s="46">
        <f t="shared" si="263"/>
        <v>0</v>
      </c>
      <c r="I5520" s="46" t="b">
        <f t="shared" si="264"/>
        <v>0</v>
      </c>
      <c r="J5520" s="46" t="str">
        <f>IF(I5520=FALSE,"",B5520&amp;"@"&amp;COUNTIFS($B$2:B5520,B5520,$I$2:I5520,TRUE))</f>
        <v/>
      </c>
    </row>
    <row r="5521" spans="5:10">
      <c r="E5521" s="46" t="str">
        <f t="shared" si="262"/>
        <v/>
      </c>
      <c r="F5521" s="81" t="str">
        <f>IF(E5521="기사임",(COUNTIF($B$2:B5521,B5521)-COUNTIFS($B$2:B5520,B5521,$E$2:E5520,"")),"")</f>
        <v/>
      </c>
      <c r="G5521" s="46" t="str">
        <f>IF(F5521=1,COUNTIF($F$1:F5521,1),"")</f>
        <v/>
      </c>
      <c r="H5521" s="46">
        <f t="shared" si="263"/>
        <v>0</v>
      </c>
      <c r="I5521" s="46" t="b">
        <f t="shared" si="264"/>
        <v>0</v>
      </c>
      <c r="J5521" s="46" t="str">
        <f>IF(I5521=FALSE,"",B5521&amp;"@"&amp;COUNTIFS($B$2:B5521,B5521,$I$2:I5521,TRUE))</f>
        <v/>
      </c>
    </row>
    <row r="5522" spans="5:10">
      <c r="E5522" s="46" t="str">
        <f t="shared" si="262"/>
        <v/>
      </c>
      <c r="F5522" s="81" t="str">
        <f>IF(E5522="기사임",(COUNTIF($B$2:B5522,B5522)-COUNTIFS($B$2:B5521,B5522,$E$2:E5521,"")),"")</f>
        <v/>
      </c>
      <c r="G5522" s="46" t="str">
        <f>IF(F5522=1,COUNTIF($F$1:F5522,1),"")</f>
        <v/>
      </c>
      <c r="H5522" s="46">
        <f t="shared" si="263"/>
        <v>0</v>
      </c>
      <c r="I5522" s="46" t="b">
        <f t="shared" si="264"/>
        <v>0</v>
      </c>
      <c r="J5522" s="46" t="str">
        <f>IF(I5522=FALSE,"",B5522&amp;"@"&amp;COUNTIFS($B$2:B5522,B5522,$I$2:I5522,TRUE))</f>
        <v/>
      </c>
    </row>
    <row r="5523" spans="5:10">
      <c r="E5523" s="46" t="str">
        <f t="shared" si="262"/>
        <v/>
      </c>
      <c r="F5523" s="81" t="str">
        <f>IF(E5523="기사임",(COUNTIF($B$2:B5523,B5523)-COUNTIFS($B$2:B5522,B5523,$E$2:E5522,"")),"")</f>
        <v/>
      </c>
      <c r="G5523" s="46" t="str">
        <f>IF(F5523=1,COUNTIF($F$1:F5523,1),"")</f>
        <v/>
      </c>
      <c r="H5523" s="46">
        <f t="shared" si="263"/>
        <v>0</v>
      </c>
      <c r="I5523" s="46" t="b">
        <f t="shared" si="264"/>
        <v>0</v>
      </c>
      <c r="J5523" s="46" t="str">
        <f>IF(I5523=FALSE,"",B5523&amp;"@"&amp;COUNTIFS($B$2:B5523,B5523,$I$2:I5523,TRUE))</f>
        <v/>
      </c>
    </row>
    <row r="5524" spans="5:10">
      <c r="E5524" s="46" t="str">
        <f t="shared" si="262"/>
        <v/>
      </c>
      <c r="F5524" s="81" t="str">
        <f>IF(E5524="기사임",(COUNTIF($B$2:B5524,B5524)-COUNTIFS($B$2:B5523,B5524,$E$2:E5523,"")),"")</f>
        <v/>
      </c>
      <c r="G5524" s="46" t="str">
        <f>IF(F5524=1,COUNTIF($F$1:F5524,1),"")</f>
        <v/>
      </c>
      <c r="H5524" s="46">
        <f t="shared" si="263"/>
        <v>0</v>
      </c>
      <c r="I5524" s="46" t="b">
        <f t="shared" si="264"/>
        <v>0</v>
      </c>
      <c r="J5524" s="46" t="str">
        <f>IF(I5524=FALSE,"",B5524&amp;"@"&amp;COUNTIFS($B$2:B5524,B5524,$I$2:I5524,TRUE))</f>
        <v/>
      </c>
    </row>
    <row r="5525" spans="5:10">
      <c r="E5525" s="46" t="str">
        <f t="shared" si="262"/>
        <v/>
      </c>
      <c r="F5525" s="81" t="str">
        <f>IF(E5525="기사임",(COUNTIF($B$2:B5525,B5525)-COUNTIFS($B$2:B5524,B5525,$E$2:E5524,"")),"")</f>
        <v/>
      </c>
      <c r="G5525" s="46" t="str">
        <f>IF(F5525=1,COUNTIF($F$1:F5525,1),"")</f>
        <v/>
      </c>
      <c r="H5525" s="46">
        <f t="shared" si="263"/>
        <v>0</v>
      </c>
      <c r="I5525" s="46" t="b">
        <f t="shared" si="264"/>
        <v>0</v>
      </c>
      <c r="J5525" s="46" t="str">
        <f>IF(I5525=FALSE,"",B5525&amp;"@"&amp;COUNTIFS($B$2:B5525,B5525,$I$2:I5525,TRUE))</f>
        <v/>
      </c>
    </row>
    <row r="5526" spans="5:10">
      <c r="E5526" s="46" t="str">
        <f t="shared" si="262"/>
        <v/>
      </c>
      <c r="F5526" s="81" t="str">
        <f>IF(E5526="기사임",(COUNTIF($B$2:B5526,B5526)-COUNTIFS($B$2:B5525,B5526,$E$2:E5525,"")),"")</f>
        <v/>
      </c>
      <c r="G5526" s="46" t="str">
        <f>IF(F5526=1,COUNTIF($F$1:F5526,1),"")</f>
        <v/>
      </c>
      <c r="H5526" s="46">
        <f t="shared" si="263"/>
        <v>0</v>
      </c>
      <c r="I5526" s="46" t="b">
        <f t="shared" si="264"/>
        <v>0</v>
      </c>
      <c r="J5526" s="46" t="str">
        <f>IF(I5526=FALSE,"",B5526&amp;"@"&amp;COUNTIFS($B$2:B5526,B5526,$I$2:I5526,TRUE))</f>
        <v/>
      </c>
    </row>
    <row r="5527" spans="5:10">
      <c r="E5527" s="46" t="str">
        <f t="shared" si="262"/>
        <v/>
      </c>
      <c r="F5527" s="81" t="str">
        <f>IF(E5527="기사임",(COUNTIF($B$2:B5527,B5527)-COUNTIFS($B$2:B5526,B5527,$E$2:E5526,"")),"")</f>
        <v/>
      </c>
      <c r="G5527" s="46" t="str">
        <f>IF(F5527=1,COUNTIF($F$1:F5527,1),"")</f>
        <v/>
      </c>
      <c r="H5527" s="46">
        <f t="shared" si="263"/>
        <v>0</v>
      </c>
      <c r="I5527" s="46" t="b">
        <f t="shared" si="264"/>
        <v>0</v>
      </c>
      <c r="J5527" s="46" t="str">
        <f>IF(I5527=FALSE,"",B5527&amp;"@"&amp;COUNTIFS($B$2:B5527,B5527,$I$2:I5527,TRUE))</f>
        <v/>
      </c>
    </row>
    <row r="5528" spans="5:10">
      <c r="E5528" s="46" t="str">
        <f t="shared" si="262"/>
        <v/>
      </c>
      <c r="F5528" s="81" t="str">
        <f>IF(E5528="기사임",(COUNTIF($B$2:B5528,B5528)-COUNTIFS($B$2:B5527,B5528,$E$2:E5527,"")),"")</f>
        <v/>
      </c>
      <c r="G5528" s="46" t="str">
        <f>IF(F5528=1,COUNTIF($F$1:F5528,1),"")</f>
        <v/>
      </c>
      <c r="H5528" s="46">
        <f t="shared" si="263"/>
        <v>0</v>
      </c>
      <c r="I5528" s="46" t="b">
        <f t="shared" si="264"/>
        <v>0</v>
      </c>
      <c r="J5528" s="46" t="str">
        <f>IF(I5528=FALSE,"",B5528&amp;"@"&amp;COUNTIFS($B$2:B5528,B5528,$I$2:I5528,TRUE))</f>
        <v/>
      </c>
    </row>
    <row r="5529" spans="5:10">
      <c r="E5529" s="46" t="str">
        <f t="shared" si="262"/>
        <v/>
      </c>
      <c r="F5529" s="81" t="str">
        <f>IF(E5529="기사임",(COUNTIF($B$2:B5529,B5529)-COUNTIFS($B$2:B5528,B5529,$E$2:E5528,"")),"")</f>
        <v/>
      </c>
      <c r="G5529" s="46" t="str">
        <f>IF(F5529=1,COUNTIF($F$1:F5529,1),"")</f>
        <v/>
      </c>
      <c r="H5529" s="46">
        <f t="shared" si="263"/>
        <v>0</v>
      </c>
      <c r="I5529" s="46" t="b">
        <f t="shared" si="264"/>
        <v>0</v>
      </c>
      <c r="J5529" s="46" t="str">
        <f>IF(I5529=FALSE,"",B5529&amp;"@"&amp;COUNTIFS($B$2:B5529,B5529,$I$2:I5529,TRUE))</f>
        <v/>
      </c>
    </row>
    <row r="5530" spans="5:10">
      <c r="E5530" s="46" t="str">
        <f t="shared" si="262"/>
        <v/>
      </c>
      <c r="F5530" s="81" t="str">
        <f>IF(E5530="기사임",(COUNTIF($B$2:B5530,B5530)-COUNTIFS($B$2:B5529,B5530,$E$2:E5529,"")),"")</f>
        <v/>
      </c>
      <c r="G5530" s="46" t="str">
        <f>IF(F5530=1,COUNTIF($F$1:F5530,1),"")</f>
        <v/>
      </c>
      <c r="H5530" s="46">
        <f t="shared" si="263"/>
        <v>0</v>
      </c>
      <c r="I5530" s="46" t="b">
        <f t="shared" si="264"/>
        <v>0</v>
      </c>
      <c r="J5530" s="46" t="str">
        <f>IF(I5530=FALSE,"",B5530&amp;"@"&amp;COUNTIFS($B$2:B5530,B5530,$I$2:I5530,TRUE))</f>
        <v/>
      </c>
    </row>
    <row r="5531" spans="5:10">
      <c r="E5531" s="46" t="str">
        <f t="shared" si="262"/>
        <v/>
      </c>
      <c r="F5531" s="81" t="str">
        <f>IF(E5531="기사임",(COUNTIF($B$2:B5531,B5531)-COUNTIFS($B$2:B5530,B5531,$E$2:E5530,"")),"")</f>
        <v/>
      </c>
      <c r="G5531" s="46" t="str">
        <f>IF(F5531=1,COUNTIF($F$1:F5531,1),"")</f>
        <v/>
      </c>
      <c r="H5531" s="46">
        <f t="shared" si="263"/>
        <v>0</v>
      </c>
      <c r="I5531" s="46" t="b">
        <f t="shared" si="264"/>
        <v>0</v>
      </c>
      <c r="J5531" s="46" t="str">
        <f>IF(I5531=FALSE,"",B5531&amp;"@"&amp;COUNTIFS($B$2:B5531,B5531,$I$2:I5531,TRUE))</f>
        <v/>
      </c>
    </row>
    <row r="5532" spans="5:10">
      <c r="E5532" s="46" t="str">
        <f t="shared" si="262"/>
        <v/>
      </c>
      <c r="F5532" s="81" t="str">
        <f>IF(E5532="기사임",(COUNTIF($B$2:B5532,B5532)-COUNTIFS($B$2:B5531,B5532,$E$2:E5531,"")),"")</f>
        <v/>
      </c>
      <c r="G5532" s="46" t="str">
        <f>IF(F5532=1,COUNTIF($F$1:F5532,1),"")</f>
        <v/>
      </c>
      <c r="H5532" s="46">
        <f t="shared" si="263"/>
        <v>0</v>
      </c>
      <c r="I5532" s="46" t="b">
        <f t="shared" si="264"/>
        <v>0</v>
      </c>
      <c r="J5532" s="46" t="str">
        <f>IF(I5532=FALSE,"",B5532&amp;"@"&amp;COUNTIFS($B$2:B5532,B5532,$I$2:I5532,TRUE))</f>
        <v/>
      </c>
    </row>
    <row r="5533" spans="5:10">
      <c r="E5533" s="46" t="str">
        <f t="shared" si="262"/>
        <v/>
      </c>
      <c r="F5533" s="81" t="str">
        <f>IF(E5533="기사임",(COUNTIF($B$2:B5533,B5533)-COUNTIFS($B$2:B5532,B5533,$E$2:E5532,"")),"")</f>
        <v/>
      </c>
      <c r="G5533" s="46" t="str">
        <f>IF(F5533=1,COUNTIF($F$1:F5533,1),"")</f>
        <v/>
      </c>
      <c r="H5533" s="46">
        <f t="shared" si="263"/>
        <v>0</v>
      </c>
      <c r="I5533" s="46" t="b">
        <f t="shared" si="264"/>
        <v>0</v>
      </c>
      <c r="J5533" s="46" t="str">
        <f>IF(I5533=FALSE,"",B5533&amp;"@"&amp;COUNTIFS($B$2:B5533,B5533,$I$2:I5533,TRUE))</f>
        <v/>
      </c>
    </row>
    <row r="5534" spans="5:10">
      <c r="E5534" s="46" t="str">
        <f t="shared" si="262"/>
        <v/>
      </c>
      <c r="F5534" s="81" t="str">
        <f>IF(E5534="기사임",(COUNTIF($B$2:B5534,B5534)-COUNTIFS($B$2:B5533,B5534,$E$2:E5533,"")),"")</f>
        <v/>
      </c>
      <c r="G5534" s="46" t="str">
        <f>IF(F5534=1,COUNTIF($F$1:F5534,1),"")</f>
        <v/>
      </c>
      <c r="H5534" s="46">
        <f t="shared" si="263"/>
        <v>0</v>
      </c>
      <c r="I5534" s="46" t="b">
        <f t="shared" si="264"/>
        <v>0</v>
      </c>
      <c r="J5534" s="46" t="str">
        <f>IF(I5534=FALSE,"",B5534&amp;"@"&amp;COUNTIFS($B$2:B5534,B5534,$I$2:I5534,TRUE))</f>
        <v/>
      </c>
    </row>
    <row r="5535" spans="5:10">
      <c r="E5535" s="46" t="str">
        <f t="shared" si="262"/>
        <v/>
      </c>
      <c r="F5535" s="81" t="str">
        <f>IF(E5535="기사임",(COUNTIF($B$2:B5535,B5535)-COUNTIFS($B$2:B5534,B5535,$E$2:E5534,"")),"")</f>
        <v/>
      </c>
      <c r="G5535" s="46" t="str">
        <f>IF(F5535=1,COUNTIF($F$1:F5535,1),"")</f>
        <v/>
      </c>
      <c r="H5535" s="46">
        <f t="shared" si="263"/>
        <v>0</v>
      </c>
      <c r="I5535" s="46" t="b">
        <f t="shared" si="264"/>
        <v>0</v>
      </c>
      <c r="J5535" s="46" t="str">
        <f>IF(I5535=FALSE,"",B5535&amp;"@"&amp;COUNTIFS($B$2:B5535,B5535,$I$2:I5535,TRUE))</f>
        <v/>
      </c>
    </row>
    <row r="5536" spans="5:10">
      <c r="E5536" s="46" t="str">
        <f t="shared" si="262"/>
        <v/>
      </c>
      <c r="F5536" s="81" t="str">
        <f>IF(E5536="기사임",(COUNTIF($B$2:B5536,B5536)-COUNTIFS($B$2:B5535,B5536,$E$2:E5535,"")),"")</f>
        <v/>
      </c>
      <c r="G5536" s="46" t="str">
        <f>IF(F5536=1,COUNTIF($F$1:F5536,1),"")</f>
        <v/>
      </c>
      <c r="H5536" s="46">
        <f t="shared" si="263"/>
        <v>0</v>
      </c>
      <c r="I5536" s="46" t="b">
        <f t="shared" si="264"/>
        <v>0</v>
      </c>
      <c r="J5536" s="46" t="str">
        <f>IF(I5536=FALSE,"",B5536&amp;"@"&amp;COUNTIFS($B$2:B5536,B5536,$I$2:I5536,TRUE))</f>
        <v/>
      </c>
    </row>
    <row r="5537" spans="5:10">
      <c r="E5537" s="46" t="str">
        <f t="shared" si="262"/>
        <v/>
      </c>
      <c r="F5537" s="81" t="str">
        <f>IF(E5537="기사임",(COUNTIF($B$2:B5537,B5537)-COUNTIFS($B$2:B5536,B5537,$E$2:E5536,"")),"")</f>
        <v/>
      </c>
      <c r="G5537" s="46" t="str">
        <f>IF(F5537=1,COUNTIF($F$1:F5537,1),"")</f>
        <v/>
      </c>
      <c r="H5537" s="46">
        <f t="shared" si="263"/>
        <v>0</v>
      </c>
      <c r="I5537" s="46" t="b">
        <f t="shared" si="264"/>
        <v>0</v>
      </c>
      <c r="J5537" s="46" t="str">
        <f>IF(I5537=FALSE,"",B5537&amp;"@"&amp;COUNTIFS($B$2:B5537,B5537,$I$2:I5537,TRUE))</f>
        <v/>
      </c>
    </row>
    <row r="5538" spans="5:10">
      <c r="E5538" s="46" t="str">
        <f t="shared" si="262"/>
        <v/>
      </c>
      <c r="F5538" s="81" t="str">
        <f>IF(E5538="기사임",(COUNTIF($B$2:B5538,B5538)-COUNTIFS($B$2:B5537,B5538,$E$2:E5537,"")),"")</f>
        <v/>
      </c>
      <c r="G5538" s="46" t="str">
        <f>IF(F5538=1,COUNTIF($F$1:F5538,1),"")</f>
        <v/>
      </c>
      <c r="H5538" s="46">
        <f t="shared" si="263"/>
        <v>0</v>
      </c>
      <c r="I5538" s="46" t="b">
        <f t="shared" si="264"/>
        <v>0</v>
      </c>
      <c r="J5538" s="46" t="str">
        <f>IF(I5538=FALSE,"",B5538&amp;"@"&amp;COUNTIFS($B$2:B5538,B5538,$I$2:I5538,TRUE))</f>
        <v/>
      </c>
    </row>
    <row r="5539" spans="5:10">
      <c r="E5539" s="46" t="str">
        <f t="shared" si="262"/>
        <v/>
      </c>
      <c r="F5539" s="81" t="str">
        <f>IF(E5539="기사임",(COUNTIF($B$2:B5539,B5539)-COUNTIFS($B$2:B5538,B5539,$E$2:E5538,"")),"")</f>
        <v/>
      </c>
      <c r="G5539" s="46" t="str">
        <f>IF(F5539=1,COUNTIF($F$1:F5539,1),"")</f>
        <v/>
      </c>
      <c r="H5539" s="46">
        <f t="shared" si="263"/>
        <v>0</v>
      </c>
      <c r="I5539" s="46" t="b">
        <f t="shared" si="264"/>
        <v>0</v>
      </c>
      <c r="J5539" s="46" t="str">
        <f>IF(I5539=FALSE,"",B5539&amp;"@"&amp;COUNTIFS($B$2:B5539,B5539,$I$2:I5539,TRUE))</f>
        <v/>
      </c>
    </row>
    <row r="5540" spans="5:10">
      <c r="E5540" s="46" t="str">
        <f t="shared" si="262"/>
        <v/>
      </c>
      <c r="F5540" s="81" t="str">
        <f>IF(E5540="기사임",(COUNTIF($B$2:B5540,B5540)-COUNTIFS($B$2:B5539,B5540,$E$2:E5539,"")),"")</f>
        <v/>
      </c>
      <c r="G5540" s="46" t="str">
        <f>IF(F5540=1,COUNTIF($F$1:F5540,1),"")</f>
        <v/>
      </c>
      <c r="H5540" s="46">
        <f t="shared" si="263"/>
        <v>0</v>
      </c>
      <c r="I5540" s="46" t="b">
        <f t="shared" si="264"/>
        <v>0</v>
      </c>
      <c r="J5540" s="46" t="str">
        <f>IF(I5540=FALSE,"",B5540&amp;"@"&amp;COUNTIFS($B$2:B5540,B5540,$I$2:I5540,TRUE))</f>
        <v/>
      </c>
    </row>
    <row r="5541" spans="5:10">
      <c r="E5541" s="46" t="str">
        <f t="shared" si="262"/>
        <v/>
      </c>
      <c r="F5541" s="81" t="str">
        <f>IF(E5541="기사임",(COUNTIF($B$2:B5541,B5541)-COUNTIFS($B$2:B5540,B5541,$E$2:E5540,"")),"")</f>
        <v/>
      </c>
      <c r="G5541" s="46" t="str">
        <f>IF(F5541=1,COUNTIF($F$1:F5541,1),"")</f>
        <v/>
      </c>
      <c r="H5541" s="46">
        <f t="shared" si="263"/>
        <v>0</v>
      </c>
      <c r="I5541" s="46" t="b">
        <f t="shared" si="264"/>
        <v>0</v>
      </c>
      <c r="J5541" s="46" t="str">
        <f>IF(I5541=FALSE,"",B5541&amp;"@"&amp;COUNTIFS($B$2:B5541,B5541,$I$2:I5541,TRUE))</f>
        <v/>
      </c>
    </row>
    <row r="5542" spans="5:10">
      <c r="E5542" s="46" t="str">
        <f t="shared" si="262"/>
        <v/>
      </c>
      <c r="F5542" s="81" t="str">
        <f>IF(E5542="기사임",(COUNTIF($B$2:B5542,B5542)-COUNTIFS($B$2:B5541,B5542,$E$2:E5541,"")),"")</f>
        <v/>
      </c>
      <c r="G5542" s="46" t="str">
        <f>IF(F5542=1,COUNTIF($F$1:F5542,1),"")</f>
        <v/>
      </c>
      <c r="H5542" s="46">
        <f t="shared" si="263"/>
        <v>0</v>
      </c>
      <c r="I5542" s="46" t="b">
        <f t="shared" si="264"/>
        <v>0</v>
      </c>
      <c r="J5542" s="46" t="str">
        <f>IF(I5542=FALSE,"",B5542&amp;"@"&amp;COUNTIFS($B$2:B5542,B5542,$I$2:I5542,TRUE))</f>
        <v/>
      </c>
    </row>
    <row r="5543" spans="5:10">
      <c r="E5543" s="46" t="str">
        <f t="shared" si="262"/>
        <v/>
      </c>
      <c r="F5543" s="81" t="str">
        <f>IF(E5543="기사임",(COUNTIF($B$2:B5543,B5543)-COUNTIFS($B$2:B5542,B5543,$E$2:E5542,"")),"")</f>
        <v/>
      </c>
      <c r="G5543" s="46" t="str">
        <f>IF(F5543=1,COUNTIF($F$1:F5543,1),"")</f>
        <v/>
      </c>
      <c r="H5543" s="46">
        <f t="shared" si="263"/>
        <v>0</v>
      </c>
      <c r="I5543" s="46" t="b">
        <f t="shared" si="264"/>
        <v>0</v>
      </c>
      <c r="J5543" s="46" t="str">
        <f>IF(I5543=FALSE,"",B5543&amp;"@"&amp;COUNTIFS($B$2:B5543,B5543,$I$2:I5543,TRUE))</f>
        <v/>
      </c>
    </row>
    <row r="5544" spans="5:10">
      <c r="E5544" s="46" t="str">
        <f t="shared" si="262"/>
        <v/>
      </c>
      <c r="F5544" s="81" t="str">
        <f>IF(E5544="기사임",(COUNTIF($B$2:B5544,B5544)-COUNTIFS($B$2:B5543,B5544,$E$2:E5543,"")),"")</f>
        <v/>
      </c>
      <c r="G5544" s="46" t="str">
        <f>IF(F5544=1,COUNTIF($F$1:F5544,1),"")</f>
        <v/>
      </c>
      <c r="H5544" s="46">
        <f t="shared" si="263"/>
        <v>0</v>
      </c>
      <c r="I5544" s="46" t="b">
        <f t="shared" si="264"/>
        <v>0</v>
      </c>
      <c r="J5544" s="46" t="str">
        <f>IF(I5544=FALSE,"",B5544&amp;"@"&amp;COUNTIFS($B$2:B5544,B5544,$I$2:I5544,TRUE))</f>
        <v/>
      </c>
    </row>
    <row r="5545" spans="5:10">
      <c r="E5545" s="46" t="str">
        <f t="shared" si="262"/>
        <v/>
      </c>
      <c r="F5545" s="81" t="str">
        <f>IF(E5545="기사임",(COUNTIF($B$2:B5545,B5545)-COUNTIFS($B$2:B5544,B5545,$E$2:E5544,"")),"")</f>
        <v/>
      </c>
      <c r="G5545" s="46" t="str">
        <f>IF(F5545=1,COUNTIF($F$1:F5545,1),"")</f>
        <v/>
      </c>
      <c r="H5545" s="46">
        <f t="shared" si="263"/>
        <v>0</v>
      </c>
      <c r="I5545" s="46" t="b">
        <f t="shared" si="264"/>
        <v>0</v>
      </c>
      <c r="J5545" s="46" t="str">
        <f>IF(I5545=FALSE,"",B5545&amp;"@"&amp;COUNTIFS($B$2:B5545,B5545,$I$2:I5545,TRUE))</f>
        <v/>
      </c>
    </row>
    <row r="5546" spans="5:10">
      <c r="E5546" s="46" t="str">
        <f t="shared" si="262"/>
        <v/>
      </c>
      <c r="F5546" s="81" t="str">
        <f>IF(E5546="기사임",(COUNTIF($B$2:B5546,B5546)-COUNTIFS($B$2:B5545,B5546,$E$2:E5545,"")),"")</f>
        <v/>
      </c>
      <c r="G5546" s="46" t="str">
        <f>IF(F5546=1,COUNTIF($F$1:F5546,1),"")</f>
        <v/>
      </c>
      <c r="H5546" s="46">
        <f t="shared" si="263"/>
        <v>0</v>
      </c>
      <c r="I5546" s="46" t="b">
        <f t="shared" si="264"/>
        <v>0</v>
      </c>
      <c r="J5546" s="46" t="str">
        <f>IF(I5546=FALSE,"",B5546&amp;"@"&amp;COUNTIFS($B$2:B5546,B5546,$I$2:I5546,TRUE))</f>
        <v/>
      </c>
    </row>
    <row r="5547" spans="5:10">
      <c r="E5547" s="46" t="str">
        <f t="shared" si="262"/>
        <v/>
      </c>
      <c r="F5547" s="81" t="str">
        <f>IF(E5547="기사임",(COUNTIF($B$2:B5547,B5547)-COUNTIFS($B$2:B5546,B5547,$E$2:E5546,"")),"")</f>
        <v/>
      </c>
      <c r="G5547" s="46" t="str">
        <f>IF(F5547=1,COUNTIF($F$1:F5547,1),"")</f>
        <v/>
      </c>
      <c r="H5547" s="46">
        <f t="shared" si="263"/>
        <v>0</v>
      </c>
      <c r="I5547" s="46" t="b">
        <f t="shared" si="264"/>
        <v>0</v>
      </c>
      <c r="J5547" s="46" t="str">
        <f>IF(I5547=FALSE,"",B5547&amp;"@"&amp;COUNTIFS($B$2:B5547,B5547,$I$2:I5547,TRUE))</f>
        <v/>
      </c>
    </row>
    <row r="5548" spans="5:10">
      <c r="E5548" s="46" t="str">
        <f t="shared" si="262"/>
        <v/>
      </c>
      <c r="F5548" s="81" t="str">
        <f>IF(E5548="기사임",(COUNTIF($B$2:B5548,B5548)-COUNTIFS($B$2:B5547,B5548,$E$2:E5547,"")),"")</f>
        <v/>
      </c>
      <c r="G5548" s="46" t="str">
        <f>IF(F5548=1,COUNTIF($F$1:F5548,1),"")</f>
        <v/>
      </c>
      <c r="H5548" s="46">
        <f t="shared" si="263"/>
        <v>0</v>
      </c>
      <c r="I5548" s="46" t="b">
        <f t="shared" si="264"/>
        <v>0</v>
      </c>
      <c r="J5548" s="46" t="str">
        <f>IF(I5548=FALSE,"",B5548&amp;"@"&amp;COUNTIFS($B$2:B5548,B5548,$I$2:I5548,TRUE))</f>
        <v/>
      </c>
    </row>
    <row r="5549" spans="5:10">
      <c r="E5549" s="46" t="str">
        <f t="shared" si="262"/>
        <v/>
      </c>
      <c r="F5549" s="81" t="str">
        <f>IF(E5549="기사임",(COUNTIF($B$2:B5549,B5549)-COUNTIFS($B$2:B5548,B5549,$E$2:E5548,"")),"")</f>
        <v/>
      </c>
      <c r="G5549" s="46" t="str">
        <f>IF(F5549=1,COUNTIF($F$1:F5549,1),"")</f>
        <v/>
      </c>
      <c r="H5549" s="46">
        <f t="shared" si="263"/>
        <v>0</v>
      </c>
      <c r="I5549" s="46" t="b">
        <f t="shared" si="264"/>
        <v>0</v>
      </c>
      <c r="J5549" s="46" t="str">
        <f>IF(I5549=FALSE,"",B5549&amp;"@"&amp;COUNTIFS($B$2:B5549,B5549,$I$2:I5549,TRUE))</f>
        <v/>
      </c>
    </row>
    <row r="5550" spans="5:10">
      <c r="E5550" s="46" t="str">
        <f t="shared" si="262"/>
        <v/>
      </c>
      <c r="F5550" s="81" t="str">
        <f>IF(E5550="기사임",(COUNTIF($B$2:B5550,B5550)-COUNTIFS($B$2:B5549,B5550,$E$2:E5549,"")),"")</f>
        <v/>
      </c>
      <c r="G5550" s="46" t="str">
        <f>IF(F5550=1,COUNTIF($F$1:F5550,1),"")</f>
        <v/>
      </c>
      <c r="H5550" s="46">
        <f t="shared" si="263"/>
        <v>0</v>
      </c>
      <c r="I5550" s="46" t="b">
        <f t="shared" si="264"/>
        <v>0</v>
      </c>
      <c r="J5550" s="46" t="str">
        <f>IF(I5550=FALSE,"",B5550&amp;"@"&amp;COUNTIFS($B$2:B5550,B5550,$I$2:I5550,TRUE))</f>
        <v/>
      </c>
    </row>
    <row r="5551" spans="5:10">
      <c r="E5551" s="46" t="str">
        <f t="shared" si="262"/>
        <v/>
      </c>
      <c r="F5551" s="81" t="str">
        <f>IF(E5551="기사임",(COUNTIF($B$2:B5551,B5551)-COUNTIFS($B$2:B5550,B5551,$E$2:E5550,"")),"")</f>
        <v/>
      </c>
      <c r="G5551" s="46" t="str">
        <f>IF(F5551=1,COUNTIF($F$1:F5551,1),"")</f>
        <v/>
      </c>
      <c r="H5551" s="46">
        <f t="shared" si="263"/>
        <v>0</v>
      </c>
      <c r="I5551" s="46" t="b">
        <f t="shared" si="264"/>
        <v>0</v>
      </c>
      <c r="J5551" s="46" t="str">
        <f>IF(I5551=FALSE,"",B5551&amp;"@"&amp;COUNTIFS($B$2:B5551,B5551,$I$2:I5551,TRUE))</f>
        <v/>
      </c>
    </row>
    <row r="5552" spans="5:10">
      <c r="E5552" s="46" t="str">
        <f t="shared" si="262"/>
        <v/>
      </c>
      <c r="F5552" s="81" t="str">
        <f>IF(E5552="기사임",(COUNTIF($B$2:B5552,B5552)-COUNTIFS($B$2:B5551,B5552,$E$2:E5551,"")),"")</f>
        <v/>
      </c>
      <c r="G5552" s="46" t="str">
        <f>IF(F5552=1,COUNTIF($F$1:F5552,1),"")</f>
        <v/>
      </c>
      <c r="H5552" s="46">
        <f t="shared" si="263"/>
        <v>0</v>
      </c>
      <c r="I5552" s="46" t="b">
        <f t="shared" si="264"/>
        <v>0</v>
      </c>
      <c r="J5552" s="46" t="str">
        <f>IF(I5552=FALSE,"",B5552&amp;"@"&amp;COUNTIFS($B$2:B5552,B5552,$I$2:I5552,TRUE))</f>
        <v/>
      </c>
    </row>
    <row r="5553" spans="5:10">
      <c r="E5553" s="46" t="str">
        <f t="shared" si="262"/>
        <v/>
      </c>
      <c r="F5553" s="81" t="str">
        <f>IF(E5553="기사임",(COUNTIF($B$2:B5553,B5553)-COUNTIFS($B$2:B5552,B5553,$E$2:E5552,"")),"")</f>
        <v/>
      </c>
      <c r="G5553" s="46" t="str">
        <f>IF(F5553=1,COUNTIF($F$1:F5553,1),"")</f>
        <v/>
      </c>
      <c r="H5553" s="46">
        <f t="shared" si="263"/>
        <v>0</v>
      </c>
      <c r="I5553" s="46" t="b">
        <f t="shared" si="264"/>
        <v>0</v>
      </c>
      <c r="J5553" s="46" t="str">
        <f>IF(I5553=FALSE,"",B5553&amp;"@"&amp;COUNTIFS($B$2:B5553,B5553,$I$2:I5553,TRUE))</f>
        <v/>
      </c>
    </row>
    <row r="5554" spans="5:10">
      <c r="E5554" s="46" t="str">
        <f t="shared" si="262"/>
        <v/>
      </c>
      <c r="F5554" s="81" t="str">
        <f>IF(E5554="기사임",(COUNTIF($B$2:B5554,B5554)-COUNTIFS($B$2:B5553,B5554,$E$2:E5553,"")),"")</f>
        <v/>
      </c>
      <c r="G5554" s="46" t="str">
        <f>IF(F5554=1,COUNTIF($F$1:F5554,1),"")</f>
        <v/>
      </c>
      <c r="H5554" s="46">
        <f t="shared" si="263"/>
        <v>0</v>
      </c>
      <c r="I5554" s="46" t="b">
        <f t="shared" si="264"/>
        <v>0</v>
      </c>
      <c r="J5554" s="46" t="str">
        <f>IF(I5554=FALSE,"",B5554&amp;"@"&amp;COUNTIFS($B$2:B5554,B5554,$I$2:I5554,TRUE))</f>
        <v/>
      </c>
    </row>
    <row r="5555" spans="5:10">
      <c r="E5555" s="46" t="str">
        <f t="shared" si="262"/>
        <v/>
      </c>
      <c r="F5555" s="81" t="str">
        <f>IF(E5555="기사임",(COUNTIF($B$2:B5555,B5555)-COUNTIFS($B$2:B5554,B5555,$E$2:E5554,"")),"")</f>
        <v/>
      </c>
      <c r="G5555" s="46" t="str">
        <f>IF(F5555=1,COUNTIF($F$1:F5555,1),"")</f>
        <v/>
      </c>
      <c r="H5555" s="46">
        <f t="shared" si="263"/>
        <v>0</v>
      </c>
      <c r="I5555" s="46" t="b">
        <f t="shared" si="264"/>
        <v>0</v>
      </c>
      <c r="J5555" s="46" t="str">
        <f>IF(I5555=FALSE,"",B5555&amp;"@"&amp;COUNTIFS($B$2:B5555,B5555,$I$2:I5555,TRUE))</f>
        <v/>
      </c>
    </row>
    <row r="5556" spans="5:10">
      <c r="E5556" s="46" t="str">
        <f t="shared" si="262"/>
        <v/>
      </c>
      <c r="F5556" s="81" t="str">
        <f>IF(E5556="기사임",(COUNTIF($B$2:B5556,B5556)-COUNTIFS($B$2:B5555,B5556,$E$2:E5555,"")),"")</f>
        <v/>
      </c>
      <c r="G5556" s="46" t="str">
        <f>IF(F5556=1,COUNTIF($F$1:F5556,1),"")</f>
        <v/>
      </c>
      <c r="H5556" s="46">
        <f t="shared" si="263"/>
        <v>0</v>
      </c>
      <c r="I5556" s="46" t="b">
        <f t="shared" si="264"/>
        <v>0</v>
      </c>
      <c r="J5556" s="46" t="str">
        <f>IF(I5556=FALSE,"",B5556&amp;"@"&amp;COUNTIFS($B$2:B5556,B5556,$I$2:I5556,TRUE))</f>
        <v/>
      </c>
    </row>
    <row r="5557" spans="5:10">
      <c r="E5557" s="46" t="str">
        <f t="shared" si="262"/>
        <v/>
      </c>
      <c r="F5557" s="81" t="str">
        <f>IF(E5557="기사임",(COUNTIF($B$2:B5557,B5557)-COUNTIFS($B$2:B5556,B5557,$E$2:E5556,"")),"")</f>
        <v/>
      </c>
      <c r="G5557" s="46" t="str">
        <f>IF(F5557=1,COUNTIF($F$1:F5557,1),"")</f>
        <v/>
      </c>
      <c r="H5557" s="46">
        <f t="shared" si="263"/>
        <v>0</v>
      </c>
      <c r="I5557" s="46" t="b">
        <f t="shared" si="264"/>
        <v>0</v>
      </c>
      <c r="J5557" s="46" t="str">
        <f>IF(I5557=FALSE,"",B5557&amp;"@"&amp;COUNTIFS($B$2:B5557,B5557,$I$2:I5557,TRUE))</f>
        <v/>
      </c>
    </row>
    <row r="5558" spans="5:10">
      <c r="E5558" s="46" t="str">
        <f t="shared" si="262"/>
        <v/>
      </c>
      <c r="F5558" s="81" t="str">
        <f>IF(E5558="기사임",(COUNTIF($B$2:B5558,B5558)-COUNTIFS($B$2:B5557,B5558,$E$2:E5557,"")),"")</f>
        <v/>
      </c>
      <c r="G5558" s="46" t="str">
        <f>IF(F5558=1,COUNTIF($F$1:F5558,1),"")</f>
        <v/>
      </c>
      <c r="H5558" s="46">
        <f t="shared" si="263"/>
        <v>0</v>
      </c>
      <c r="I5558" s="46" t="b">
        <f t="shared" si="264"/>
        <v>0</v>
      </c>
      <c r="J5558" s="46" t="str">
        <f>IF(I5558=FALSE,"",B5558&amp;"@"&amp;COUNTIFS($B$2:B5558,B5558,$I$2:I5558,TRUE))</f>
        <v/>
      </c>
    </row>
    <row r="5559" spans="5:10">
      <c r="E5559" s="46" t="str">
        <f t="shared" si="262"/>
        <v/>
      </c>
      <c r="F5559" s="81" t="str">
        <f>IF(E5559="기사임",(COUNTIF($B$2:B5559,B5559)-COUNTIFS($B$2:B5558,B5559,$E$2:E5558,"")),"")</f>
        <v/>
      </c>
      <c r="G5559" s="46" t="str">
        <f>IF(F5559=1,COUNTIF($F$1:F5559,1),"")</f>
        <v/>
      </c>
      <c r="H5559" s="46">
        <f t="shared" si="263"/>
        <v>0</v>
      </c>
      <c r="I5559" s="46" t="b">
        <f t="shared" si="264"/>
        <v>0</v>
      </c>
      <c r="J5559" s="46" t="str">
        <f>IF(I5559=FALSE,"",B5559&amp;"@"&amp;COUNTIFS($B$2:B5559,B5559,$I$2:I5559,TRUE))</f>
        <v/>
      </c>
    </row>
    <row r="5560" spans="5:10">
      <c r="E5560" s="46" t="str">
        <f t="shared" si="262"/>
        <v/>
      </c>
      <c r="F5560" s="81" t="str">
        <f>IF(E5560="기사임",(COUNTIF($B$2:B5560,B5560)-COUNTIFS($B$2:B5559,B5560,$E$2:E5559,"")),"")</f>
        <v/>
      </c>
      <c r="G5560" s="46" t="str">
        <f>IF(F5560=1,COUNTIF($F$1:F5560,1),"")</f>
        <v/>
      </c>
      <c r="H5560" s="46">
        <f t="shared" si="263"/>
        <v>0</v>
      </c>
      <c r="I5560" s="46" t="b">
        <f t="shared" si="264"/>
        <v>0</v>
      </c>
      <c r="J5560" s="46" t="str">
        <f>IF(I5560=FALSE,"",B5560&amp;"@"&amp;COUNTIFS($B$2:B5560,B5560,$I$2:I5560,TRUE))</f>
        <v/>
      </c>
    </row>
    <row r="5561" spans="5:10">
      <c r="E5561" s="46" t="str">
        <f t="shared" si="262"/>
        <v/>
      </c>
      <c r="F5561" s="81" t="str">
        <f>IF(E5561="기사임",(COUNTIF($B$2:B5561,B5561)-COUNTIFS($B$2:B5560,B5561,$E$2:E5560,"")),"")</f>
        <v/>
      </c>
      <c r="G5561" s="46" t="str">
        <f>IF(F5561=1,COUNTIF($F$1:F5561,1),"")</f>
        <v/>
      </c>
      <c r="H5561" s="46">
        <f t="shared" si="263"/>
        <v>0</v>
      </c>
      <c r="I5561" s="46" t="b">
        <f t="shared" si="264"/>
        <v>0</v>
      </c>
      <c r="J5561" s="46" t="str">
        <f>IF(I5561=FALSE,"",B5561&amp;"@"&amp;COUNTIFS($B$2:B5561,B5561,$I$2:I5561,TRUE))</f>
        <v/>
      </c>
    </row>
    <row r="5562" spans="5:10">
      <c r="E5562" s="46" t="str">
        <f t="shared" si="262"/>
        <v/>
      </c>
      <c r="F5562" s="81" t="str">
        <f>IF(E5562="기사임",(COUNTIF($B$2:B5562,B5562)-COUNTIFS($B$2:B5561,B5562,$E$2:E5561,"")),"")</f>
        <v/>
      </c>
      <c r="G5562" s="46" t="str">
        <f>IF(F5562=1,COUNTIF($F$1:F5562,1),"")</f>
        <v/>
      </c>
      <c r="H5562" s="46">
        <f t="shared" si="263"/>
        <v>0</v>
      </c>
      <c r="I5562" s="46" t="b">
        <f t="shared" si="264"/>
        <v>0</v>
      </c>
      <c r="J5562" s="46" t="str">
        <f>IF(I5562=FALSE,"",B5562&amp;"@"&amp;COUNTIFS($B$2:B5562,B5562,$I$2:I5562,TRUE))</f>
        <v/>
      </c>
    </row>
    <row r="5563" spans="5:10">
      <c r="E5563" s="46" t="str">
        <f t="shared" si="262"/>
        <v/>
      </c>
      <c r="F5563" s="81" t="str">
        <f>IF(E5563="기사임",(COUNTIF($B$2:B5563,B5563)-COUNTIFS($B$2:B5562,B5563,$E$2:E5562,"")),"")</f>
        <v/>
      </c>
      <c r="G5563" s="46" t="str">
        <f>IF(F5563=1,COUNTIF($F$1:F5563,1),"")</f>
        <v/>
      </c>
      <c r="H5563" s="46">
        <f t="shared" si="263"/>
        <v>0</v>
      </c>
      <c r="I5563" s="46" t="b">
        <f t="shared" si="264"/>
        <v>0</v>
      </c>
      <c r="J5563" s="46" t="str">
        <f>IF(I5563=FALSE,"",B5563&amp;"@"&amp;COUNTIFS($B$2:B5563,B5563,$I$2:I5563,TRUE))</f>
        <v/>
      </c>
    </row>
    <row r="5564" spans="5:10">
      <c r="E5564" s="46" t="str">
        <f t="shared" si="262"/>
        <v/>
      </c>
      <c r="F5564" s="81" t="str">
        <f>IF(E5564="기사임",(COUNTIF($B$2:B5564,B5564)-COUNTIFS($B$2:B5563,B5564,$E$2:E5563,"")),"")</f>
        <v/>
      </c>
      <c r="G5564" s="46" t="str">
        <f>IF(F5564=1,COUNTIF($F$1:F5564,1),"")</f>
        <v/>
      </c>
      <c r="H5564" s="46">
        <f t="shared" si="263"/>
        <v>0</v>
      </c>
      <c r="I5564" s="46" t="b">
        <f t="shared" si="264"/>
        <v>0</v>
      </c>
      <c r="J5564" s="46" t="str">
        <f>IF(I5564=FALSE,"",B5564&amp;"@"&amp;COUNTIFS($B$2:B5564,B5564,$I$2:I5564,TRUE))</f>
        <v/>
      </c>
    </row>
    <row r="5565" spans="5:10">
      <c r="E5565" s="46" t="str">
        <f t="shared" si="262"/>
        <v/>
      </c>
      <c r="F5565" s="81" t="str">
        <f>IF(E5565="기사임",(COUNTIF($B$2:B5565,B5565)-COUNTIFS($B$2:B5564,B5565,$E$2:E5564,"")),"")</f>
        <v/>
      </c>
      <c r="G5565" s="46" t="str">
        <f>IF(F5565=1,COUNTIF($F$1:F5565,1),"")</f>
        <v/>
      </c>
      <c r="H5565" s="46">
        <f t="shared" si="263"/>
        <v>0</v>
      </c>
      <c r="I5565" s="46" t="b">
        <f t="shared" si="264"/>
        <v>0</v>
      </c>
      <c r="J5565" s="46" t="str">
        <f>IF(I5565=FALSE,"",B5565&amp;"@"&amp;COUNTIFS($B$2:B5565,B5565,$I$2:I5565,TRUE))</f>
        <v/>
      </c>
    </row>
    <row r="5566" spans="5:10">
      <c r="E5566" s="46" t="str">
        <f t="shared" si="262"/>
        <v/>
      </c>
      <c r="F5566" s="81" t="str">
        <f>IF(E5566="기사임",(COUNTIF($B$2:B5566,B5566)-COUNTIFS($B$2:B5565,B5566,$E$2:E5565,"")),"")</f>
        <v/>
      </c>
      <c r="G5566" s="46" t="str">
        <f>IF(F5566=1,COUNTIF($F$1:F5566,1),"")</f>
        <v/>
      </c>
      <c r="H5566" s="46">
        <f t="shared" si="263"/>
        <v>0</v>
      </c>
      <c r="I5566" s="46" t="b">
        <f t="shared" si="264"/>
        <v>0</v>
      </c>
      <c r="J5566" s="46" t="str">
        <f>IF(I5566=FALSE,"",B5566&amp;"@"&amp;COUNTIFS($B$2:B5566,B5566,$I$2:I5566,TRUE))</f>
        <v/>
      </c>
    </row>
    <row r="5567" spans="5:10">
      <c r="E5567" s="46" t="str">
        <f t="shared" si="262"/>
        <v/>
      </c>
      <c r="F5567" s="81" t="str">
        <f>IF(E5567="기사임",(COUNTIF($B$2:B5567,B5567)-COUNTIFS($B$2:B5566,B5567,$E$2:E5566,"")),"")</f>
        <v/>
      </c>
      <c r="G5567" s="46" t="str">
        <f>IF(F5567=1,COUNTIF($F$1:F5567,1),"")</f>
        <v/>
      </c>
      <c r="H5567" s="46">
        <f t="shared" si="263"/>
        <v>0</v>
      </c>
      <c r="I5567" s="46" t="b">
        <f t="shared" si="264"/>
        <v>0</v>
      </c>
      <c r="J5567" s="46" t="str">
        <f>IF(I5567=FALSE,"",B5567&amp;"@"&amp;COUNTIFS($B$2:B5567,B5567,$I$2:I5567,TRUE))</f>
        <v/>
      </c>
    </row>
    <row r="5568" spans="5:10">
      <c r="E5568" s="46" t="str">
        <f t="shared" si="262"/>
        <v/>
      </c>
      <c r="F5568" s="81" t="str">
        <f>IF(E5568="기사임",(COUNTIF($B$2:B5568,B5568)-COUNTIFS($B$2:B5567,B5568,$E$2:E5567,"")),"")</f>
        <v/>
      </c>
      <c r="G5568" s="46" t="str">
        <f>IF(F5568=1,COUNTIF($F$1:F5568,1),"")</f>
        <v/>
      </c>
      <c r="H5568" s="46">
        <f t="shared" si="263"/>
        <v>0</v>
      </c>
      <c r="I5568" s="46" t="b">
        <f t="shared" si="264"/>
        <v>0</v>
      </c>
      <c r="J5568" s="46" t="str">
        <f>IF(I5568=FALSE,"",B5568&amp;"@"&amp;COUNTIFS($B$2:B5568,B5568,$I$2:I5568,TRUE))</f>
        <v/>
      </c>
    </row>
    <row r="5569" spans="5:10">
      <c r="E5569" s="46" t="str">
        <f t="shared" si="262"/>
        <v/>
      </c>
      <c r="F5569" s="81" t="str">
        <f>IF(E5569="기사임",(COUNTIF($B$2:B5569,B5569)-COUNTIFS($B$2:B5568,B5569,$E$2:E5568,"")),"")</f>
        <v/>
      </c>
      <c r="G5569" s="46" t="str">
        <f>IF(F5569=1,COUNTIF($F$1:F5569,1),"")</f>
        <v/>
      </c>
      <c r="H5569" s="46">
        <f t="shared" si="263"/>
        <v>0</v>
      </c>
      <c r="I5569" s="46" t="b">
        <f t="shared" si="264"/>
        <v>0</v>
      </c>
      <c r="J5569" s="46" t="str">
        <f>IF(I5569=FALSE,"",B5569&amp;"@"&amp;COUNTIFS($B$2:B5569,B5569,$I$2:I5569,TRUE))</f>
        <v/>
      </c>
    </row>
    <row r="5570" spans="5:10">
      <c r="E5570" s="46" t="str">
        <f t="shared" ref="E5570:E5633" si="265">IF(AND(LEFT(A5570,17)="/global/archives/",ISNUMBER(_xlfn.NUMBERVALUE(MID(A5570,18,1))),ISERROR(FIND("ckattempt",A5570)),ISERROR(FIND("preview",A5570))),"기사임","")</f>
        <v/>
      </c>
      <c r="F5570" s="81" t="str">
        <f>IF(E5570="기사임",(COUNTIF($B$2:B5570,B5570)-COUNTIFS($B$2:B5569,B5570,$E$2:E5569,"")),"")</f>
        <v/>
      </c>
      <c r="G5570" s="46" t="str">
        <f>IF(F5570=1,COUNTIF($F$1:F5570,1),"")</f>
        <v/>
      </c>
      <c r="H5570" s="46">
        <f t="shared" ref="H5570:H5633" si="266">COUNTIF($L$2:$L$4,B5570)</f>
        <v>0</v>
      </c>
      <c r="I5570" s="46" t="b">
        <f t="shared" si="264"/>
        <v>0</v>
      </c>
      <c r="J5570" s="46" t="str">
        <f>IF(I5570=FALSE,"",B5570&amp;"@"&amp;COUNTIFS($B$2:B5570,B5570,$I$2:I5570,TRUE))</f>
        <v/>
      </c>
    </row>
    <row r="5571" spans="5:10">
      <c r="E5571" s="46" t="str">
        <f t="shared" si="265"/>
        <v/>
      </c>
      <c r="F5571" s="81" t="str">
        <f>IF(E5571="기사임",(COUNTIF($B$2:B5571,B5571)-COUNTIFS($B$2:B5570,B5571,$E$2:E5570,"")),"")</f>
        <v/>
      </c>
      <c r="G5571" s="46" t="str">
        <f>IF(F5571=1,COUNTIF($F$1:F5571,1),"")</f>
        <v/>
      </c>
      <c r="H5571" s="46">
        <f t="shared" si="266"/>
        <v>0</v>
      </c>
      <c r="I5571" s="46" t="b">
        <f t="shared" si="264"/>
        <v>0</v>
      </c>
      <c r="J5571" s="46" t="str">
        <f>IF(I5571=FALSE,"",B5571&amp;"@"&amp;COUNTIFS($B$2:B5571,B5571,$I$2:I5571,TRUE))</f>
        <v/>
      </c>
    </row>
    <row r="5572" spans="5:10">
      <c r="E5572" s="46" t="str">
        <f t="shared" si="265"/>
        <v/>
      </c>
      <c r="F5572" s="81" t="str">
        <f>IF(E5572="기사임",(COUNTIF($B$2:B5572,B5572)-COUNTIFS($B$2:B5571,B5572,$E$2:E5571,"")),"")</f>
        <v/>
      </c>
      <c r="G5572" s="46" t="str">
        <f>IF(F5572=1,COUNTIF($F$1:F5572,1),"")</f>
        <v/>
      </c>
      <c r="H5572" s="46">
        <f t="shared" si="266"/>
        <v>0</v>
      </c>
      <c r="I5572" s="46" t="b">
        <f t="shared" si="264"/>
        <v>0</v>
      </c>
      <c r="J5572" s="46" t="str">
        <f>IF(I5572=FALSE,"",B5572&amp;"@"&amp;COUNTIFS($B$2:B5572,B5572,$I$2:I5572,TRUE))</f>
        <v/>
      </c>
    </row>
    <row r="5573" spans="5:10">
      <c r="E5573" s="46" t="str">
        <f t="shared" si="265"/>
        <v/>
      </c>
      <c r="F5573" s="81" t="str">
        <f>IF(E5573="기사임",(COUNTIF($B$2:B5573,B5573)-COUNTIFS($B$2:B5572,B5573,$E$2:E5572,"")),"")</f>
        <v/>
      </c>
      <c r="G5573" s="46" t="str">
        <f>IF(F5573=1,COUNTIF($F$1:F5573,1),"")</f>
        <v/>
      </c>
      <c r="H5573" s="46">
        <f t="shared" si="266"/>
        <v>0</v>
      </c>
      <c r="I5573" s="46" t="b">
        <f t="shared" si="264"/>
        <v>0</v>
      </c>
      <c r="J5573" s="46" t="str">
        <f>IF(I5573=FALSE,"",B5573&amp;"@"&amp;COUNTIFS($B$2:B5573,B5573,$I$2:I5573,TRUE))</f>
        <v/>
      </c>
    </row>
    <row r="5574" spans="5:10">
      <c r="E5574" s="46" t="str">
        <f t="shared" si="265"/>
        <v/>
      </c>
      <c r="F5574" s="81" t="str">
        <f>IF(E5574="기사임",(COUNTIF($B$2:B5574,B5574)-COUNTIFS($B$2:B5573,B5574,$E$2:E5573,"")),"")</f>
        <v/>
      </c>
      <c r="G5574" s="46" t="str">
        <f>IF(F5574=1,COUNTIF($F$1:F5574,1),"")</f>
        <v/>
      </c>
      <c r="H5574" s="46">
        <f t="shared" si="266"/>
        <v>0</v>
      </c>
      <c r="I5574" s="46" t="b">
        <f t="shared" si="264"/>
        <v>0</v>
      </c>
      <c r="J5574" s="46" t="str">
        <f>IF(I5574=FALSE,"",B5574&amp;"@"&amp;COUNTIFS($B$2:B5574,B5574,$I$2:I5574,TRUE))</f>
        <v/>
      </c>
    </row>
    <row r="5575" spans="5:10">
      <c r="E5575" s="46" t="str">
        <f t="shared" si="265"/>
        <v/>
      </c>
      <c r="F5575" s="81" t="str">
        <f>IF(E5575="기사임",(COUNTIF($B$2:B5575,B5575)-COUNTIFS($B$2:B5574,B5575,$E$2:E5574,"")),"")</f>
        <v/>
      </c>
      <c r="G5575" s="46" t="str">
        <f>IF(F5575=1,COUNTIF($F$1:F5575,1),"")</f>
        <v/>
      </c>
      <c r="H5575" s="46">
        <f t="shared" si="266"/>
        <v>0</v>
      </c>
      <c r="I5575" s="46" t="b">
        <f t="shared" ref="I5575:I5638" si="267">AND(H5575=1,F5575&gt;=1,F5575&lt;&gt;"")</f>
        <v>0</v>
      </c>
      <c r="J5575" s="46" t="str">
        <f>IF(I5575=FALSE,"",B5575&amp;"@"&amp;COUNTIFS($B$2:B5575,B5575,$I$2:I5575,TRUE))</f>
        <v/>
      </c>
    </row>
    <row r="5576" spans="5:10">
      <c r="E5576" s="46" t="str">
        <f t="shared" si="265"/>
        <v/>
      </c>
      <c r="F5576" s="81" t="str">
        <f>IF(E5576="기사임",(COUNTIF($B$2:B5576,B5576)-COUNTIFS($B$2:B5575,B5576,$E$2:E5575,"")),"")</f>
        <v/>
      </c>
      <c r="G5576" s="46" t="str">
        <f>IF(F5576=1,COUNTIF($F$1:F5576,1),"")</f>
        <v/>
      </c>
      <c r="H5576" s="46">
        <f t="shared" si="266"/>
        <v>0</v>
      </c>
      <c r="I5576" s="46" t="b">
        <f t="shared" si="267"/>
        <v>0</v>
      </c>
      <c r="J5576" s="46" t="str">
        <f>IF(I5576=FALSE,"",B5576&amp;"@"&amp;COUNTIFS($B$2:B5576,B5576,$I$2:I5576,TRUE))</f>
        <v/>
      </c>
    </row>
    <row r="5577" spans="5:10">
      <c r="E5577" s="46" t="str">
        <f t="shared" si="265"/>
        <v/>
      </c>
      <c r="F5577" s="81" t="str">
        <f>IF(E5577="기사임",(COUNTIF($B$2:B5577,B5577)-COUNTIFS($B$2:B5576,B5577,$E$2:E5576,"")),"")</f>
        <v/>
      </c>
      <c r="G5577" s="46" t="str">
        <f>IF(F5577=1,COUNTIF($F$1:F5577,1),"")</f>
        <v/>
      </c>
      <c r="H5577" s="46">
        <f t="shared" si="266"/>
        <v>0</v>
      </c>
      <c r="I5577" s="46" t="b">
        <f t="shared" si="267"/>
        <v>0</v>
      </c>
      <c r="J5577" s="46" t="str">
        <f>IF(I5577=FALSE,"",B5577&amp;"@"&amp;COUNTIFS($B$2:B5577,B5577,$I$2:I5577,TRUE))</f>
        <v/>
      </c>
    </row>
    <row r="5578" spans="5:10">
      <c r="E5578" s="46" t="str">
        <f t="shared" si="265"/>
        <v/>
      </c>
      <c r="F5578" s="81" t="str">
        <f>IF(E5578="기사임",(COUNTIF($B$2:B5578,B5578)-COUNTIFS($B$2:B5577,B5578,$E$2:E5577,"")),"")</f>
        <v/>
      </c>
      <c r="G5578" s="46" t="str">
        <f>IF(F5578=1,COUNTIF($F$1:F5578,1),"")</f>
        <v/>
      </c>
      <c r="H5578" s="46">
        <f t="shared" si="266"/>
        <v>0</v>
      </c>
      <c r="I5578" s="46" t="b">
        <f t="shared" si="267"/>
        <v>0</v>
      </c>
      <c r="J5578" s="46" t="str">
        <f>IF(I5578=FALSE,"",B5578&amp;"@"&amp;COUNTIFS($B$2:B5578,B5578,$I$2:I5578,TRUE))</f>
        <v/>
      </c>
    </row>
    <row r="5579" spans="5:10">
      <c r="E5579" s="46" t="str">
        <f t="shared" si="265"/>
        <v/>
      </c>
      <c r="F5579" s="81" t="str">
        <f>IF(E5579="기사임",(COUNTIF($B$2:B5579,B5579)-COUNTIFS($B$2:B5578,B5579,$E$2:E5578,"")),"")</f>
        <v/>
      </c>
      <c r="G5579" s="46" t="str">
        <f>IF(F5579=1,COUNTIF($F$1:F5579,1),"")</f>
        <v/>
      </c>
      <c r="H5579" s="46">
        <f t="shared" si="266"/>
        <v>0</v>
      </c>
      <c r="I5579" s="46" t="b">
        <f t="shared" si="267"/>
        <v>0</v>
      </c>
      <c r="J5579" s="46" t="str">
        <f>IF(I5579=FALSE,"",B5579&amp;"@"&amp;COUNTIFS($B$2:B5579,B5579,$I$2:I5579,TRUE))</f>
        <v/>
      </c>
    </row>
    <row r="5580" spans="5:10">
      <c r="E5580" s="46" t="str">
        <f t="shared" si="265"/>
        <v/>
      </c>
      <c r="F5580" s="81" t="str">
        <f>IF(E5580="기사임",(COUNTIF($B$2:B5580,B5580)-COUNTIFS($B$2:B5579,B5580,$E$2:E5579,"")),"")</f>
        <v/>
      </c>
      <c r="G5580" s="46" t="str">
        <f>IF(F5580=1,COUNTIF($F$1:F5580,1),"")</f>
        <v/>
      </c>
      <c r="H5580" s="46">
        <f t="shared" si="266"/>
        <v>0</v>
      </c>
      <c r="I5580" s="46" t="b">
        <f t="shared" si="267"/>
        <v>0</v>
      </c>
      <c r="J5580" s="46" t="str">
        <f>IF(I5580=FALSE,"",B5580&amp;"@"&amp;COUNTIFS($B$2:B5580,B5580,$I$2:I5580,TRUE))</f>
        <v/>
      </c>
    </row>
    <row r="5581" spans="5:10">
      <c r="E5581" s="46" t="str">
        <f t="shared" si="265"/>
        <v/>
      </c>
      <c r="F5581" s="81" t="str">
        <f>IF(E5581="기사임",(COUNTIF($B$2:B5581,B5581)-COUNTIFS($B$2:B5580,B5581,$E$2:E5580,"")),"")</f>
        <v/>
      </c>
      <c r="G5581" s="46" t="str">
        <f>IF(F5581=1,COUNTIF($F$1:F5581,1),"")</f>
        <v/>
      </c>
      <c r="H5581" s="46">
        <f t="shared" si="266"/>
        <v>0</v>
      </c>
      <c r="I5581" s="46" t="b">
        <f t="shared" si="267"/>
        <v>0</v>
      </c>
      <c r="J5581" s="46" t="str">
        <f>IF(I5581=FALSE,"",B5581&amp;"@"&amp;COUNTIFS($B$2:B5581,B5581,$I$2:I5581,TRUE))</f>
        <v/>
      </c>
    </row>
    <row r="5582" spans="5:10">
      <c r="E5582" s="46" t="str">
        <f t="shared" si="265"/>
        <v/>
      </c>
      <c r="F5582" s="81" t="str">
        <f>IF(E5582="기사임",(COUNTIF($B$2:B5582,B5582)-COUNTIFS($B$2:B5581,B5582,$E$2:E5581,"")),"")</f>
        <v/>
      </c>
      <c r="G5582" s="46" t="str">
        <f>IF(F5582=1,COUNTIF($F$1:F5582,1),"")</f>
        <v/>
      </c>
      <c r="H5582" s="46">
        <f t="shared" si="266"/>
        <v>0</v>
      </c>
      <c r="I5582" s="46" t="b">
        <f t="shared" si="267"/>
        <v>0</v>
      </c>
      <c r="J5582" s="46" t="str">
        <f>IF(I5582=FALSE,"",B5582&amp;"@"&amp;COUNTIFS($B$2:B5582,B5582,$I$2:I5582,TRUE))</f>
        <v/>
      </c>
    </row>
    <row r="5583" spans="5:10">
      <c r="E5583" s="46" t="str">
        <f t="shared" si="265"/>
        <v/>
      </c>
      <c r="F5583" s="81" t="str">
        <f>IF(E5583="기사임",(COUNTIF($B$2:B5583,B5583)-COUNTIFS($B$2:B5582,B5583,$E$2:E5582,"")),"")</f>
        <v/>
      </c>
      <c r="G5583" s="46" t="str">
        <f>IF(F5583=1,COUNTIF($F$1:F5583,1),"")</f>
        <v/>
      </c>
      <c r="H5583" s="46">
        <f t="shared" si="266"/>
        <v>0</v>
      </c>
      <c r="I5583" s="46" t="b">
        <f t="shared" si="267"/>
        <v>0</v>
      </c>
      <c r="J5583" s="46" t="str">
        <f>IF(I5583=FALSE,"",B5583&amp;"@"&amp;COUNTIFS($B$2:B5583,B5583,$I$2:I5583,TRUE))</f>
        <v/>
      </c>
    </row>
    <row r="5584" spans="5:10">
      <c r="E5584" s="46" t="str">
        <f t="shared" si="265"/>
        <v/>
      </c>
      <c r="F5584" s="81" t="str">
        <f>IF(E5584="기사임",(COUNTIF($B$2:B5584,B5584)-COUNTIFS($B$2:B5583,B5584,$E$2:E5583,"")),"")</f>
        <v/>
      </c>
      <c r="G5584" s="46" t="str">
        <f>IF(F5584=1,COUNTIF($F$1:F5584,1),"")</f>
        <v/>
      </c>
      <c r="H5584" s="46">
        <f t="shared" si="266"/>
        <v>0</v>
      </c>
      <c r="I5584" s="46" t="b">
        <f t="shared" si="267"/>
        <v>0</v>
      </c>
      <c r="J5584" s="46" t="str">
        <f>IF(I5584=FALSE,"",B5584&amp;"@"&amp;COUNTIFS($B$2:B5584,B5584,$I$2:I5584,TRUE))</f>
        <v/>
      </c>
    </row>
    <row r="5585" spans="5:10">
      <c r="E5585" s="46" t="str">
        <f t="shared" si="265"/>
        <v/>
      </c>
      <c r="F5585" s="81" t="str">
        <f>IF(E5585="기사임",(COUNTIF($B$2:B5585,B5585)-COUNTIFS($B$2:B5584,B5585,$E$2:E5584,"")),"")</f>
        <v/>
      </c>
      <c r="G5585" s="46" t="str">
        <f>IF(F5585=1,COUNTIF($F$1:F5585,1),"")</f>
        <v/>
      </c>
      <c r="H5585" s="46">
        <f t="shared" si="266"/>
        <v>0</v>
      </c>
      <c r="I5585" s="46" t="b">
        <f t="shared" si="267"/>
        <v>0</v>
      </c>
      <c r="J5585" s="46" t="str">
        <f>IF(I5585=FALSE,"",B5585&amp;"@"&amp;COUNTIFS($B$2:B5585,B5585,$I$2:I5585,TRUE))</f>
        <v/>
      </c>
    </row>
    <row r="5586" spans="5:10">
      <c r="E5586" s="46" t="str">
        <f t="shared" si="265"/>
        <v/>
      </c>
      <c r="F5586" s="81" t="str">
        <f>IF(E5586="기사임",(COUNTIF($B$2:B5586,B5586)-COUNTIFS($B$2:B5585,B5586,$E$2:E5585,"")),"")</f>
        <v/>
      </c>
      <c r="G5586" s="46" t="str">
        <f>IF(F5586=1,COUNTIF($F$1:F5586,1),"")</f>
        <v/>
      </c>
      <c r="H5586" s="46">
        <f t="shared" si="266"/>
        <v>0</v>
      </c>
      <c r="I5586" s="46" t="b">
        <f t="shared" si="267"/>
        <v>0</v>
      </c>
      <c r="J5586" s="46" t="str">
        <f>IF(I5586=FALSE,"",B5586&amp;"@"&amp;COUNTIFS($B$2:B5586,B5586,$I$2:I5586,TRUE))</f>
        <v/>
      </c>
    </row>
    <row r="5587" spans="5:10">
      <c r="E5587" s="46" t="str">
        <f t="shared" si="265"/>
        <v/>
      </c>
      <c r="F5587" s="81" t="str">
        <f>IF(E5587="기사임",(COUNTIF($B$2:B5587,B5587)-COUNTIFS($B$2:B5586,B5587,$E$2:E5586,"")),"")</f>
        <v/>
      </c>
      <c r="G5587" s="46" t="str">
        <f>IF(F5587=1,COUNTIF($F$1:F5587,1),"")</f>
        <v/>
      </c>
      <c r="H5587" s="46">
        <f t="shared" si="266"/>
        <v>0</v>
      </c>
      <c r="I5587" s="46" t="b">
        <f t="shared" si="267"/>
        <v>0</v>
      </c>
      <c r="J5587" s="46" t="str">
        <f>IF(I5587=FALSE,"",B5587&amp;"@"&amp;COUNTIFS($B$2:B5587,B5587,$I$2:I5587,TRUE))</f>
        <v/>
      </c>
    </row>
    <row r="5588" spans="5:10">
      <c r="E5588" s="46" t="str">
        <f t="shared" si="265"/>
        <v/>
      </c>
      <c r="F5588" s="81" t="str">
        <f>IF(E5588="기사임",(COUNTIF($B$2:B5588,B5588)-COUNTIFS($B$2:B5587,B5588,$E$2:E5587,"")),"")</f>
        <v/>
      </c>
      <c r="G5588" s="46" t="str">
        <f>IF(F5588=1,COUNTIF($F$1:F5588,1),"")</f>
        <v/>
      </c>
      <c r="H5588" s="46">
        <f t="shared" si="266"/>
        <v>0</v>
      </c>
      <c r="I5588" s="46" t="b">
        <f t="shared" si="267"/>
        <v>0</v>
      </c>
      <c r="J5588" s="46" t="str">
        <f>IF(I5588=FALSE,"",B5588&amp;"@"&amp;COUNTIFS($B$2:B5588,B5588,$I$2:I5588,TRUE))</f>
        <v/>
      </c>
    </row>
    <row r="5589" spans="5:10">
      <c r="E5589" s="46" t="str">
        <f t="shared" si="265"/>
        <v/>
      </c>
      <c r="F5589" s="81" t="str">
        <f>IF(E5589="기사임",(COUNTIF($B$2:B5589,B5589)-COUNTIFS($B$2:B5588,B5589,$E$2:E5588,"")),"")</f>
        <v/>
      </c>
      <c r="G5589" s="46" t="str">
        <f>IF(F5589=1,COUNTIF($F$1:F5589,1),"")</f>
        <v/>
      </c>
      <c r="H5589" s="46">
        <f t="shared" si="266"/>
        <v>0</v>
      </c>
      <c r="I5589" s="46" t="b">
        <f t="shared" si="267"/>
        <v>0</v>
      </c>
      <c r="J5589" s="46" t="str">
        <f>IF(I5589=FALSE,"",B5589&amp;"@"&amp;COUNTIFS($B$2:B5589,B5589,$I$2:I5589,TRUE))</f>
        <v/>
      </c>
    </row>
    <row r="5590" spans="5:10">
      <c r="E5590" s="46" t="str">
        <f t="shared" si="265"/>
        <v/>
      </c>
      <c r="F5590" s="81" t="str">
        <f>IF(E5590="기사임",(COUNTIF($B$2:B5590,B5590)-COUNTIFS($B$2:B5589,B5590,$E$2:E5589,"")),"")</f>
        <v/>
      </c>
      <c r="G5590" s="46" t="str">
        <f>IF(F5590=1,COUNTIF($F$1:F5590,1),"")</f>
        <v/>
      </c>
      <c r="H5590" s="46">
        <f t="shared" si="266"/>
        <v>0</v>
      </c>
      <c r="I5590" s="46" t="b">
        <f t="shared" si="267"/>
        <v>0</v>
      </c>
      <c r="J5590" s="46" t="str">
        <f>IF(I5590=FALSE,"",B5590&amp;"@"&amp;COUNTIFS($B$2:B5590,B5590,$I$2:I5590,TRUE))</f>
        <v/>
      </c>
    </row>
    <row r="5591" spans="5:10">
      <c r="E5591" s="46" t="str">
        <f t="shared" si="265"/>
        <v/>
      </c>
      <c r="F5591" s="81" t="str">
        <f>IF(E5591="기사임",(COUNTIF($B$2:B5591,B5591)-COUNTIFS($B$2:B5590,B5591,$E$2:E5590,"")),"")</f>
        <v/>
      </c>
      <c r="G5591" s="46" t="str">
        <f>IF(F5591=1,COUNTIF($F$1:F5591,1),"")</f>
        <v/>
      </c>
      <c r="H5591" s="46">
        <f t="shared" si="266"/>
        <v>0</v>
      </c>
      <c r="I5591" s="46" t="b">
        <f t="shared" si="267"/>
        <v>0</v>
      </c>
      <c r="J5591" s="46" t="str">
        <f>IF(I5591=FALSE,"",B5591&amp;"@"&amp;COUNTIFS($B$2:B5591,B5591,$I$2:I5591,TRUE))</f>
        <v/>
      </c>
    </row>
    <row r="5592" spans="5:10">
      <c r="E5592" s="46" t="str">
        <f t="shared" si="265"/>
        <v/>
      </c>
      <c r="F5592" s="81" t="str">
        <f>IF(E5592="기사임",(COUNTIF($B$2:B5592,B5592)-COUNTIFS($B$2:B5591,B5592,$E$2:E5591,"")),"")</f>
        <v/>
      </c>
      <c r="G5592" s="46" t="str">
        <f>IF(F5592=1,COUNTIF($F$1:F5592,1),"")</f>
        <v/>
      </c>
      <c r="H5592" s="46">
        <f t="shared" si="266"/>
        <v>0</v>
      </c>
      <c r="I5592" s="46" t="b">
        <f t="shared" si="267"/>
        <v>0</v>
      </c>
      <c r="J5592" s="46" t="str">
        <f>IF(I5592=FALSE,"",B5592&amp;"@"&amp;COUNTIFS($B$2:B5592,B5592,$I$2:I5592,TRUE))</f>
        <v/>
      </c>
    </row>
    <row r="5593" spans="5:10">
      <c r="E5593" s="46" t="str">
        <f t="shared" si="265"/>
        <v/>
      </c>
      <c r="F5593" s="81" t="str">
        <f>IF(E5593="기사임",(COUNTIF($B$2:B5593,B5593)-COUNTIFS($B$2:B5592,B5593,$E$2:E5592,"")),"")</f>
        <v/>
      </c>
      <c r="G5593" s="46" t="str">
        <f>IF(F5593=1,COUNTIF($F$1:F5593,1),"")</f>
        <v/>
      </c>
      <c r="H5593" s="46">
        <f t="shared" si="266"/>
        <v>0</v>
      </c>
      <c r="I5593" s="46" t="b">
        <f t="shared" si="267"/>
        <v>0</v>
      </c>
      <c r="J5593" s="46" t="str">
        <f>IF(I5593=FALSE,"",B5593&amp;"@"&amp;COUNTIFS($B$2:B5593,B5593,$I$2:I5593,TRUE))</f>
        <v/>
      </c>
    </row>
    <row r="5594" spans="5:10">
      <c r="E5594" s="46" t="str">
        <f t="shared" si="265"/>
        <v/>
      </c>
      <c r="F5594" s="81" t="str">
        <f>IF(E5594="기사임",(COUNTIF($B$2:B5594,B5594)-COUNTIFS($B$2:B5593,B5594,$E$2:E5593,"")),"")</f>
        <v/>
      </c>
      <c r="G5594" s="46" t="str">
        <f>IF(F5594=1,COUNTIF($F$1:F5594,1),"")</f>
        <v/>
      </c>
      <c r="H5594" s="46">
        <f t="shared" si="266"/>
        <v>0</v>
      </c>
      <c r="I5594" s="46" t="b">
        <f t="shared" si="267"/>
        <v>0</v>
      </c>
      <c r="J5594" s="46" t="str">
        <f>IF(I5594=FALSE,"",B5594&amp;"@"&amp;COUNTIFS($B$2:B5594,B5594,$I$2:I5594,TRUE))</f>
        <v/>
      </c>
    </row>
    <row r="5595" spans="5:10">
      <c r="E5595" s="46" t="str">
        <f t="shared" si="265"/>
        <v/>
      </c>
      <c r="F5595" s="81" t="str">
        <f>IF(E5595="기사임",(COUNTIF($B$2:B5595,B5595)-COUNTIFS($B$2:B5594,B5595,$E$2:E5594,"")),"")</f>
        <v/>
      </c>
      <c r="G5595" s="46" t="str">
        <f>IF(F5595=1,COUNTIF($F$1:F5595,1),"")</f>
        <v/>
      </c>
      <c r="H5595" s="46">
        <f t="shared" si="266"/>
        <v>0</v>
      </c>
      <c r="I5595" s="46" t="b">
        <f t="shared" si="267"/>
        <v>0</v>
      </c>
      <c r="J5595" s="46" t="str">
        <f>IF(I5595=FALSE,"",B5595&amp;"@"&amp;COUNTIFS($B$2:B5595,B5595,$I$2:I5595,TRUE))</f>
        <v/>
      </c>
    </row>
    <row r="5596" spans="5:10">
      <c r="E5596" s="46" t="str">
        <f t="shared" si="265"/>
        <v/>
      </c>
      <c r="F5596" s="81" t="str">
        <f>IF(E5596="기사임",(COUNTIF($B$2:B5596,B5596)-COUNTIFS($B$2:B5595,B5596,$E$2:E5595,"")),"")</f>
        <v/>
      </c>
      <c r="G5596" s="46" t="str">
        <f>IF(F5596=1,COUNTIF($F$1:F5596,1),"")</f>
        <v/>
      </c>
      <c r="H5596" s="46">
        <f t="shared" si="266"/>
        <v>0</v>
      </c>
      <c r="I5596" s="46" t="b">
        <f t="shared" si="267"/>
        <v>0</v>
      </c>
      <c r="J5596" s="46" t="str">
        <f>IF(I5596=FALSE,"",B5596&amp;"@"&amp;COUNTIFS($B$2:B5596,B5596,$I$2:I5596,TRUE))</f>
        <v/>
      </c>
    </row>
    <row r="5597" spans="5:10">
      <c r="E5597" s="46" t="str">
        <f t="shared" si="265"/>
        <v/>
      </c>
      <c r="F5597" s="81" t="str">
        <f>IF(E5597="기사임",(COUNTIF($B$2:B5597,B5597)-COUNTIFS($B$2:B5596,B5597,$E$2:E5596,"")),"")</f>
        <v/>
      </c>
      <c r="G5597" s="46" t="str">
        <f>IF(F5597=1,COUNTIF($F$1:F5597,1),"")</f>
        <v/>
      </c>
      <c r="H5597" s="46">
        <f t="shared" si="266"/>
        <v>0</v>
      </c>
      <c r="I5597" s="46" t="b">
        <f t="shared" si="267"/>
        <v>0</v>
      </c>
      <c r="J5597" s="46" t="str">
        <f>IF(I5597=FALSE,"",B5597&amp;"@"&amp;COUNTIFS($B$2:B5597,B5597,$I$2:I5597,TRUE))</f>
        <v/>
      </c>
    </row>
    <row r="5598" spans="5:10">
      <c r="E5598" s="46" t="str">
        <f t="shared" si="265"/>
        <v/>
      </c>
      <c r="F5598" s="81" t="str">
        <f>IF(E5598="기사임",(COUNTIF($B$2:B5598,B5598)-COUNTIFS($B$2:B5597,B5598,$E$2:E5597,"")),"")</f>
        <v/>
      </c>
      <c r="G5598" s="46" t="str">
        <f>IF(F5598=1,COUNTIF($F$1:F5598,1),"")</f>
        <v/>
      </c>
      <c r="H5598" s="46">
        <f t="shared" si="266"/>
        <v>0</v>
      </c>
      <c r="I5598" s="46" t="b">
        <f t="shared" si="267"/>
        <v>0</v>
      </c>
      <c r="J5598" s="46" t="str">
        <f>IF(I5598=FALSE,"",B5598&amp;"@"&amp;COUNTIFS($B$2:B5598,B5598,$I$2:I5598,TRUE))</f>
        <v/>
      </c>
    </row>
    <row r="5599" spans="5:10">
      <c r="E5599" s="46" t="str">
        <f t="shared" si="265"/>
        <v/>
      </c>
      <c r="F5599" s="81" t="str">
        <f>IF(E5599="기사임",(COUNTIF($B$2:B5599,B5599)-COUNTIFS($B$2:B5598,B5599,$E$2:E5598,"")),"")</f>
        <v/>
      </c>
      <c r="G5599" s="46" t="str">
        <f>IF(F5599=1,COUNTIF($F$1:F5599,1),"")</f>
        <v/>
      </c>
      <c r="H5599" s="46">
        <f t="shared" si="266"/>
        <v>0</v>
      </c>
      <c r="I5599" s="46" t="b">
        <f t="shared" si="267"/>
        <v>0</v>
      </c>
      <c r="J5599" s="46" t="str">
        <f>IF(I5599=FALSE,"",B5599&amp;"@"&amp;COUNTIFS($B$2:B5599,B5599,$I$2:I5599,TRUE))</f>
        <v/>
      </c>
    </row>
    <row r="5600" spans="5:10">
      <c r="E5600" s="46" t="str">
        <f t="shared" si="265"/>
        <v/>
      </c>
      <c r="F5600" s="81" t="str">
        <f>IF(E5600="기사임",(COUNTIF($B$2:B5600,B5600)-COUNTIFS($B$2:B5599,B5600,$E$2:E5599,"")),"")</f>
        <v/>
      </c>
      <c r="G5600" s="46" t="str">
        <f>IF(F5600=1,COUNTIF($F$1:F5600,1),"")</f>
        <v/>
      </c>
      <c r="H5600" s="46">
        <f t="shared" si="266"/>
        <v>0</v>
      </c>
      <c r="I5600" s="46" t="b">
        <f t="shared" si="267"/>
        <v>0</v>
      </c>
      <c r="J5600" s="46" t="str">
        <f>IF(I5600=FALSE,"",B5600&amp;"@"&amp;COUNTIFS($B$2:B5600,B5600,$I$2:I5600,TRUE))</f>
        <v/>
      </c>
    </row>
    <row r="5601" spans="5:10">
      <c r="E5601" s="46" t="str">
        <f t="shared" si="265"/>
        <v/>
      </c>
      <c r="F5601" s="81" t="str">
        <f>IF(E5601="기사임",(COUNTIF($B$2:B5601,B5601)-COUNTIFS($B$2:B5600,B5601,$E$2:E5600,"")),"")</f>
        <v/>
      </c>
      <c r="G5601" s="46" t="str">
        <f>IF(F5601=1,COUNTIF($F$1:F5601,1),"")</f>
        <v/>
      </c>
      <c r="H5601" s="46">
        <f t="shared" si="266"/>
        <v>0</v>
      </c>
      <c r="I5601" s="46" t="b">
        <f t="shared" si="267"/>
        <v>0</v>
      </c>
      <c r="J5601" s="46" t="str">
        <f>IF(I5601=FALSE,"",B5601&amp;"@"&amp;COUNTIFS($B$2:B5601,B5601,$I$2:I5601,TRUE))</f>
        <v/>
      </c>
    </row>
    <row r="5602" spans="5:10">
      <c r="E5602" s="46" t="str">
        <f t="shared" si="265"/>
        <v/>
      </c>
      <c r="F5602" s="81" t="str">
        <f>IF(E5602="기사임",(COUNTIF($B$2:B5602,B5602)-COUNTIFS($B$2:B5601,B5602,$E$2:E5601,"")),"")</f>
        <v/>
      </c>
      <c r="G5602" s="46" t="str">
        <f>IF(F5602=1,COUNTIF($F$1:F5602,1),"")</f>
        <v/>
      </c>
      <c r="H5602" s="46">
        <f t="shared" si="266"/>
        <v>0</v>
      </c>
      <c r="I5602" s="46" t="b">
        <f t="shared" si="267"/>
        <v>0</v>
      </c>
      <c r="J5602" s="46" t="str">
        <f>IF(I5602=FALSE,"",B5602&amp;"@"&amp;COUNTIFS($B$2:B5602,B5602,$I$2:I5602,TRUE))</f>
        <v/>
      </c>
    </row>
    <row r="5603" spans="5:10">
      <c r="E5603" s="46" t="str">
        <f t="shared" si="265"/>
        <v/>
      </c>
      <c r="F5603" s="81" t="str">
        <f>IF(E5603="기사임",(COUNTIF($B$2:B5603,B5603)-COUNTIFS($B$2:B5602,B5603,$E$2:E5602,"")),"")</f>
        <v/>
      </c>
      <c r="G5603" s="46" t="str">
        <f>IF(F5603=1,COUNTIF($F$1:F5603,1),"")</f>
        <v/>
      </c>
      <c r="H5603" s="46">
        <f t="shared" si="266"/>
        <v>0</v>
      </c>
      <c r="I5603" s="46" t="b">
        <f t="shared" si="267"/>
        <v>0</v>
      </c>
      <c r="J5603" s="46" t="str">
        <f>IF(I5603=FALSE,"",B5603&amp;"@"&amp;COUNTIFS($B$2:B5603,B5603,$I$2:I5603,TRUE))</f>
        <v/>
      </c>
    </row>
    <row r="5604" spans="5:10">
      <c r="E5604" s="46" t="str">
        <f t="shared" si="265"/>
        <v/>
      </c>
      <c r="F5604" s="81" t="str">
        <f>IF(E5604="기사임",(COUNTIF($B$2:B5604,B5604)-COUNTIFS($B$2:B5603,B5604,$E$2:E5603,"")),"")</f>
        <v/>
      </c>
      <c r="G5604" s="46" t="str">
        <f>IF(F5604=1,COUNTIF($F$1:F5604,1),"")</f>
        <v/>
      </c>
      <c r="H5604" s="46">
        <f t="shared" si="266"/>
        <v>0</v>
      </c>
      <c r="I5604" s="46" t="b">
        <f t="shared" si="267"/>
        <v>0</v>
      </c>
      <c r="J5604" s="46" t="str">
        <f>IF(I5604=FALSE,"",B5604&amp;"@"&amp;COUNTIFS($B$2:B5604,B5604,$I$2:I5604,TRUE))</f>
        <v/>
      </c>
    </row>
    <row r="5605" spans="5:10">
      <c r="E5605" s="46" t="str">
        <f t="shared" si="265"/>
        <v/>
      </c>
      <c r="F5605" s="81" t="str">
        <f>IF(E5605="기사임",(COUNTIF($B$2:B5605,B5605)-COUNTIFS($B$2:B5604,B5605,$E$2:E5604,"")),"")</f>
        <v/>
      </c>
      <c r="G5605" s="46" t="str">
        <f>IF(F5605=1,COUNTIF($F$1:F5605,1),"")</f>
        <v/>
      </c>
      <c r="H5605" s="46">
        <f t="shared" si="266"/>
        <v>0</v>
      </c>
      <c r="I5605" s="46" t="b">
        <f t="shared" si="267"/>
        <v>0</v>
      </c>
      <c r="J5605" s="46" t="str">
        <f>IF(I5605=FALSE,"",B5605&amp;"@"&amp;COUNTIFS($B$2:B5605,B5605,$I$2:I5605,TRUE))</f>
        <v/>
      </c>
    </row>
    <row r="5606" spans="5:10">
      <c r="E5606" s="46" t="str">
        <f t="shared" si="265"/>
        <v/>
      </c>
      <c r="F5606" s="81" t="str">
        <f>IF(E5606="기사임",(COUNTIF($B$2:B5606,B5606)-COUNTIFS($B$2:B5605,B5606,$E$2:E5605,"")),"")</f>
        <v/>
      </c>
      <c r="G5606" s="46" t="str">
        <f>IF(F5606=1,COUNTIF($F$1:F5606,1),"")</f>
        <v/>
      </c>
      <c r="H5606" s="46">
        <f t="shared" si="266"/>
        <v>0</v>
      </c>
      <c r="I5606" s="46" t="b">
        <f t="shared" si="267"/>
        <v>0</v>
      </c>
      <c r="J5606" s="46" t="str">
        <f>IF(I5606=FALSE,"",B5606&amp;"@"&amp;COUNTIFS($B$2:B5606,B5606,$I$2:I5606,TRUE))</f>
        <v/>
      </c>
    </row>
    <row r="5607" spans="5:10">
      <c r="E5607" s="46" t="str">
        <f t="shared" si="265"/>
        <v/>
      </c>
      <c r="F5607" s="81" t="str">
        <f>IF(E5607="기사임",(COUNTIF($B$2:B5607,B5607)-COUNTIFS($B$2:B5606,B5607,$E$2:E5606,"")),"")</f>
        <v/>
      </c>
      <c r="G5607" s="46" t="str">
        <f>IF(F5607=1,COUNTIF($F$1:F5607,1),"")</f>
        <v/>
      </c>
      <c r="H5607" s="46">
        <f t="shared" si="266"/>
        <v>0</v>
      </c>
      <c r="I5607" s="46" t="b">
        <f t="shared" si="267"/>
        <v>0</v>
      </c>
      <c r="J5607" s="46" t="str">
        <f>IF(I5607=FALSE,"",B5607&amp;"@"&amp;COUNTIFS($B$2:B5607,B5607,$I$2:I5607,TRUE))</f>
        <v/>
      </c>
    </row>
    <row r="5608" spans="5:10">
      <c r="E5608" s="46" t="str">
        <f t="shared" si="265"/>
        <v/>
      </c>
      <c r="F5608" s="81" t="str">
        <f>IF(E5608="기사임",(COUNTIF($B$2:B5608,B5608)-COUNTIFS($B$2:B5607,B5608,$E$2:E5607,"")),"")</f>
        <v/>
      </c>
      <c r="G5608" s="46" t="str">
        <f>IF(F5608=1,COUNTIF($F$1:F5608,1),"")</f>
        <v/>
      </c>
      <c r="H5608" s="46">
        <f t="shared" si="266"/>
        <v>0</v>
      </c>
      <c r="I5608" s="46" t="b">
        <f t="shared" si="267"/>
        <v>0</v>
      </c>
      <c r="J5608" s="46" t="str">
        <f>IF(I5608=FALSE,"",B5608&amp;"@"&amp;COUNTIFS($B$2:B5608,B5608,$I$2:I5608,TRUE))</f>
        <v/>
      </c>
    </row>
    <row r="5609" spans="5:10">
      <c r="E5609" s="46" t="str">
        <f t="shared" si="265"/>
        <v/>
      </c>
      <c r="F5609" s="81" t="str">
        <f>IF(E5609="기사임",(COUNTIF($B$2:B5609,B5609)-COUNTIFS($B$2:B5608,B5609,$E$2:E5608,"")),"")</f>
        <v/>
      </c>
      <c r="G5609" s="46" t="str">
        <f>IF(F5609=1,COUNTIF($F$1:F5609,1),"")</f>
        <v/>
      </c>
      <c r="H5609" s="46">
        <f t="shared" si="266"/>
        <v>0</v>
      </c>
      <c r="I5609" s="46" t="b">
        <f t="shared" si="267"/>
        <v>0</v>
      </c>
      <c r="J5609" s="46" t="str">
        <f>IF(I5609=FALSE,"",B5609&amp;"@"&amp;COUNTIFS($B$2:B5609,B5609,$I$2:I5609,TRUE))</f>
        <v/>
      </c>
    </row>
    <row r="5610" spans="5:10">
      <c r="E5610" s="46" t="str">
        <f t="shared" si="265"/>
        <v/>
      </c>
      <c r="F5610" s="81" t="str">
        <f>IF(E5610="기사임",(COUNTIF($B$2:B5610,B5610)-COUNTIFS($B$2:B5609,B5610,$E$2:E5609,"")),"")</f>
        <v/>
      </c>
      <c r="G5610" s="46" t="str">
        <f>IF(F5610=1,COUNTIF($F$1:F5610,1),"")</f>
        <v/>
      </c>
      <c r="H5610" s="46">
        <f t="shared" si="266"/>
        <v>0</v>
      </c>
      <c r="I5610" s="46" t="b">
        <f t="shared" si="267"/>
        <v>0</v>
      </c>
      <c r="J5610" s="46" t="str">
        <f>IF(I5610=FALSE,"",B5610&amp;"@"&amp;COUNTIFS($B$2:B5610,B5610,$I$2:I5610,TRUE))</f>
        <v/>
      </c>
    </row>
    <row r="5611" spans="5:10">
      <c r="E5611" s="46" t="str">
        <f t="shared" si="265"/>
        <v/>
      </c>
      <c r="F5611" s="81" t="str">
        <f>IF(E5611="기사임",(COUNTIF($B$2:B5611,B5611)-COUNTIFS($B$2:B5610,B5611,$E$2:E5610,"")),"")</f>
        <v/>
      </c>
      <c r="G5611" s="46" t="str">
        <f>IF(F5611=1,COUNTIF($F$1:F5611,1),"")</f>
        <v/>
      </c>
      <c r="H5611" s="46">
        <f t="shared" si="266"/>
        <v>0</v>
      </c>
      <c r="I5611" s="46" t="b">
        <f t="shared" si="267"/>
        <v>0</v>
      </c>
      <c r="J5611" s="46" t="str">
        <f>IF(I5611=FALSE,"",B5611&amp;"@"&amp;COUNTIFS($B$2:B5611,B5611,$I$2:I5611,TRUE))</f>
        <v/>
      </c>
    </row>
    <row r="5612" spans="5:10">
      <c r="E5612" s="46" t="str">
        <f t="shared" si="265"/>
        <v/>
      </c>
      <c r="F5612" s="81" t="str">
        <f>IF(E5612="기사임",(COUNTIF($B$2:B5612,B5612)-COUNTIFS($B$2:B5611,B5612,$E$2:E5611,"")),"")</f>
        <v/>
      </c>
      <c r="G5612" s="46" t="str">
        <f>IF(F5612=1,COUNTIF($F$1:F5612,1),"")</f>
        <v/>
      </c>
      <c r="H5612" s="46">
        <f t="shared" si="266"/>
        <v>0</v>
      </c>
      <c r="I5612" s="46" t="b">
        <f t="shared" si="267"/>
        <v>0</v>
      </c>
      <c r="J5612" s="46" t="str">
        <f>IF(I5612=FALSE,"",B5612&amp;"@"&amp;COUNTIFS($B$2:B5612,B5612,$I$2:I5612,TRUE))</f>
        <v/>
      </c>
    </row>
    <row r="5613" spans="5:10">
      <c r="E5613" s="46" t="str">
        <f t="shared" si="265"/>
        <v/>
      </c>
      <c r="F5613" s="81" t="str">
        <f>IF(E5613="기사임",(COUNTIF($B$2:B5613,B5613)-COUNTIFS($B$2:B5612,B5613,$E$2:E5612,"")),"")</f>
        <v/>
      </c>
      <c r="G5613" s="46" t="str">
        <f>IF(F5613=1,COUNTIF($F$1:F5613,1),"")</f>
        <v/>
      </c>
      <c r="H5613" s="46">
        <f t="shared" si="266"/>
        <v>0</v>
      </c>
      <c r="I5613" s="46" t="b">
        <f t="shared" si="267"/>
        <v>0</v>
      </c>
      <c r="J5613" s="46" t="str">
        <f>IF(I5613=FALSE,"",B5613&amp;"@"&amp;COUNTIFS($B$2:B5613,B5613,$I$2:I5613,TRUE))</f>
        <v/>
      </c>
    </row>
    <row r="5614" spans="5:10">
      <c r="E5614" s="46" t="str">
        <f t="shared" si="265"/>
        <v/>
      </c>
      <c r="F5614" s="81" t="str">
        <f>IF(E5614="기사임",(COUNTIF($B$2:B5614,B5614)-COUNTIFS($B$2:B5613,B5614,$E$2:E5613,"")),"")</f>
        <v/>
      </c>
      <c r="G5614" s="46" t="str">
        <f>IF(F5614=1,COUNTIF($F$1:F5614,1),"")</f>
        <v/>
      </c>
      <c r="H5614" s="46">
        <f t="shared" si="266"/>
        <v>0</v>
      </c>
      <c r="I5614" s="46" t="b">
        <f t="shared" si="267"/>
        <v>0</v>
      </c>
      <c r="J5614" s="46" t="str">
        <f>IF(I5614=FALSE,"",B5614&amp;"@"&amp;COUNTIFS($B$2:B5614,B5614,$I$2:I5614,TRUE))</f>
        <v/>
      </c>
    </row>
    <row r="5615" spans="5:10">
      <c r="E5615" s="46" t="str">
        <f t="shared" si="265"/>
        <v/>
      </c>
      <c r="F5615" s="81" t="str">
        <f>IF(E5615="기사임",(COUNTIF($B$2:B5615,B5615)-COUNTIFS($B$2:B5614,B5615,$E$2:E5614,"")),"")</f>
        <v/>
      </c>
      <c r="G5615" s="46" t="str">
        <f>IF(F5615=1,COUNTIF($F$1:F5615,1),"")</f>
        <v/>
      </c>
      <c r="H5615" s="46">
        <f t="shared" si="266"/>
        <v>0</v>
      </c>
      <c r="I5615" s="46" t="b">
        <f t="shared" si="267"/>
        <v>0</v>
      </c>
      <c r="J5615" s="46" t="str">
        <f>IF(I5615=FALSE,"",B5615&amp;"@"&amp;COUNTIFS($B$2:B5615,B5615,$I$2:I5615,TRUE))</f>
        <v/>
      </c>
    </row>
    <row r="5616" spans="5:10">
      <c r="E5616" s="46" t="str">
        <f t="shared" si="265"/>
        <v/>
      </c>
      <c r="F5616" s="81" t="str">
        <f>IF(E5616="기사임",(COUNTIF($B$2:B5616,B5616)-COUNTIFS($B$2:B5615,B5616,$E$2:E5615,"")),"")</f>
        <v/>
      </c>
      <c r="G5616" s="46" t="str">
        <f>IF(F5616=1,COUNTIF($F$1:F5616,1),"")</f>
        <v/>
      </c>
      <c r="H5616" s="46">
        <f t="shared" si="266"/>
        <v>0</v>
      </c>
      <c r="I5616" s="46" t="b">
        <f t="shared" si="267"/>
        <v>0</v>
      </c>
      <c r="J5616" s="46" t="str">
        <f>IF(I5616=FALSE,"",B5616&amp;"@"&amp;COUNTIFS($B$2:B5616,B5616,$I$2:I5616,TRUE))</f>
        <v/>
      </c>
    </row>
    <row r="5617" spans="5:10">
      <c r="E5617" s="46" t="str">
        <f t="shared" si="265"/>
        <v/>
      </c>
      <c r="F5617" s="81" t="str">
        <f>IF(E5617="기사임",(COUNTIF($B$2:B5617,B5617)-COUNTIFS($B$2:B5616,B5617,$E$2:E5616,"")),"")</f>
        <v/>
      </c>
      <c r="G5617" s="46" t="str">
        <f>IF(F5617=1,COUNTIF($F$1:F5617,1),"")</f>
        <v/>
      </c>
      <c r="H5617" s="46">
        <f t="shared" si="266"/>
        <v>0</v>
      </c>
      <c r="I5617" s="46" t="b">
        <f t="shared" si="267"/>
        <v>0</v>
      </c>
      <c r="J5617" s="46" t="str">
        <f>IF(I5617=FALSE,"",B5617&amp;"@"&amp;COUNTIFS($B$2:B5617,B5617,$I$2:I5617,TRUE))</f>
        <v/>
      </c>
    </row>
    <row r="5618" spans="5:10">
      <c r="E5618" s="46" t="str">
        <f t="shared" si="265"/>
        <v/>
      </c>
      <c r="F5618" s="81" t="str">
        <f>IF(E5618="기사임",(COUNTIF($B$2:B5618,B5618)-COUNTIFS($B$2:B5617,B5618,$E$2:E5617,"")),"")</f>
        <v/>
      </c>
      <c r="G5618" s="46" t="str">
        <f>IF(F5618=1,COUNTIF($F$1:F5618,1),"")</f>
        <v/>
      </c>
      <c r="H5618" s="46">
        <f t="shared" si="266"/>
        <v>0</v>
      </c>
      <c r="I5618" s="46" t="b">
        <f t="shared" si="267"/>
        <v>0</v>
      </c>
      <c r="J5618" s="46" t="str">
        <f>IF(I5618=FALSE,"",B5618&amp;"@"&amp;COUNTIFS($B$2:B5618,B5618,$I$2:I5618,TRUE))</f>
        <v/>
      </c>
    </row>
    <row r="5619" spans="5:10">
      <c r="E5619" s="46" t="str">
        <f t="shared" si="265"/>
        <v/>
      </c>
      <c r="F5619" s="81" t="str">
        <f>IF(E5619="기사임",(COUNTIF($B$2:B5619,B5619)-COUNTIFS($B$2:B5618,B5619,$E$2:E5618,"")),"")</f>
        <v/>
      </c>
      <c r="G5619" s="46" t="str">
        <f>IF(F5619=1,COUNTIF($F$1:F5619,1),"")</f>
        <v/>
      </c>
      <c r="H5619" s="46">
        <f t="shared" si="266"/>
        <v>0</v>
      </c>
      <c r="I5619" s="46" t="b">
        <f t="shared" si="267"/>
        <v>0</v>
      </c>
      <c r="J5619" s="46" t="str">
        <f>IF(I5619=FALSE,"",B5619&amp;"@"&amp;COUNTIFS($B$2:B5619,B5619,$I$2:I5619,TRUE))</f>
        <v/>
      </c>
    </row>
    <row r="5620" spans="5:10">
      <c r="E5620" s="46" t="str">
        <f t="shared" si="265"/>
        <v/>
      </c>
      <c r="F5620" s="81" t="str">
        <f>IF(E5620="기사임",(COUNTIF($B$2:B5620,B5620)-COUNTIFS($B$2:B5619,B5620,$E$2:E5619,"")),"")</f>
        <v/>
      </c>
      <c r="G5620" s="46" t="str">
        <f>IF(F5620=1,COUNTIF($F$1:F5620,1),"")</f>
        <v/>
      </c>
      <c r="H5620" s="46">
        <f t="shared" si="266"/>
        <v>0</v>
      </c>
      <c r="I5620" s="46" t="b">
        <f t="shared" si="267"/>
        <v>0</v>
      </c>
      <c r="J5620" s="46" t="str">
        <f>IF(I5620=FALSE,"",B5620&amp;"@"&amp;COUNTIFS($B$2:B5620,B5620,$I$2:I5620,TRUE))</f>
        <v/>
      </c>
    </row>
    <row r="5621" spans="5:10">
      <c r="E5621" s="46" t="str">
        <f t="shared" si="265"/>
        <v/>
      </c>
      <c r="F5621" s="81" t="str">
        <f>IF(E5621="기사임",(COUNTIF($B$2:B5621,B5621)-COUNTIFS($B$2:B5620,B5621,$E$2:E5620,"")),"")</f>
        <v/>
      </c>
      <c r="G5621" s="46" t="str">
        <f>IF(F5621=1,COUNTIF($F$1:F5621,1),"")</f>
        <v/>
      </c>
      <c r="H5621" s="46">
        <f t="shared" si="266"/>
        <v>0</v>
      </c>
      <c r="I5621" s="46" t="b">
        <f t="shared" si="267"/>
        <v>0</v>
      </c>
      <c r="J5621" s="46" t="str">
        <f>IF(I5621=FALSE,"",B5621&amp;"@"&amp;COUNTIFS($B$2:B5621,B5621,$I$2:I5621,TRUE))</f>
        <v/>
      </c>
    </row>
    <row r="5622" spans="5:10">
      <c r="E5622" s="46" t="str">
        <f t="shared" si="265"/>
        <v/>
      </c>
      <c r="F5622" s="81" t="str">
        <f>IF(E5622="기사임",(COUNTIF($B$2:B5622,B5622)-COUNTIFS($B$2:B5621,B5622,$E$2:E5621,"")),"")</f>
        <v/>
      </c>
      <c r="G5622" s="46" t="str">
        <f>IF(F5622=1,COUNTIF($F$1:F5622,1),"")</f>
        <v/>
      </c>
      <c r="H5622" s="46">
        <f t="shared" si="266"/>
        <v>0</v>
      </c>
      <c r="I5622" s="46" t="b">
        <f t="shared" si="267"/>
        <v>0</v>
      </c>
      <c r="J5622" s="46" t="str">
        <f>IF(I5622=FALSE,"",B5622&amp;"@"&amp;COUNTIFS($B$2:B5622,B5622,$I$2:I5622,TRUE))</f>
        <v/>
      </c>
    </row>
    <row r="5623" spans="5:10">
      <c r="E5623" s="46" t="str">
        <f t="shared" si="265"/>
        <v/>
      </c>
      <c r="F5623" s="81" t="str">
        <f>IF(E5623="기사임",(COUNTIF($B$2:B5623,B5623)-COUNTIFS($B$2:B5622,B5623,$E$2:E5622,"")),"")</f>
        <v/>
      </c>
      <c r="G5623" s="46" t="str">
        <f>IF(F5623=1,COUNTIF($F$1:F5623,1),"")</f>
        <v/>
      </c>
      <c r="H5623" s="46">
        <f t="shared" si="266"/>
        <v>0</v>
      </c>
      <c r="I5623" s="46" t="b">
        <f t="shared" si="267"/>
        <v>0</v>
      </c>
      <c r="J5623" s="46" t="str">
        <f>IF(I5623=FALSE,"",B5623&amp;"@"&amp;COUNTIFS($B$2:B5623,B5623,$I$2:I5623,TRUE))</f>
        <v/>
      </c>
    </row>
    <row r="5624" spans="5:10">
      <c r="E5624" s="46" t="str">
        <f t="shared" si="265"/>
        <v/>
      </c>
      <c r="F5624" s="81" t="str">
        <f>IF(E5624="기사임",(COUNTIF($B$2:B5624,B5624)-COUNTIFS($B$2:B5623,B5624,$E$2:E5623,"")),"")</f>
        <v/>
      </c>
      <c r="G5624" s="46" t="str">
        <f>IF(F5624=1,COUNTIF($F$1:F5624,1),"")</f>
        <v/>
      </c>
      <c r="H5624" s="46">
        <f t="shared" si="266"/>
        <v>0</v>
      </c>
      <c r="I5624" s="46" t="b">
        <f t="shared" si="267"/>
        <v>0</v>
      </c>
      <c r="J5624" s="46" t="str">
        <f>IF(I5624=FALSE,"",B5624&amp;"@"&amp;COUNTIFS($B$2:B5624,B5624,$I$2:I5624,TRUE))</f>
        <v/>
      </c>
    </row>
    <row r="5625" spans="5:10">
      <c r="E5625" s="46" t="str">
        <f t="shared" si="265"/>
        <v/>
      </c>
      <c r="F5625" s="81" t="str">
        <f>IF(E5625="기사임",(COUNTIF($B$2:B5625,B5625)-COUNTIFS($B$2:B5624,B5625,$E$2:E5624,"")),"")</f>
        <v/>
      </c>
      <c r="G5625" s="46" t="str">
        <f>IF(F5625=1,COUNTIF($F$1:F5625,1),"")</f>
        <v/>
      </c>
      <c r="H5625" s="46">
        <f t="shared" si="266"/>
        <v>0</v>
      </c>
      <c r="I5625" s="46" t="b">
        <f t="shared" si="267"/>
        <v>0</v>
      </c>
      <c r="J5625" s="46" t="str">
        <f>IF(I5625=FALSE,"",B5625&amp;"@"&amp;COUNTIFS($B$2:B5625,B5625,$I$2:I5625,TRUE))</f>
        <v/>
      </c>
    </row>
    <row r="5626" spans="5:10">
      <c r="E5626" s="46" t="str">
        <f t="shared" si="265"/>
        <v/>
      </c>
      <c r="F5626" s="81" t="str">
        <f>IF(E5626="기사임",(COUNTIF($B$2:B5626,B5626)-COUNTIFS($B$2:B5625,B5626,$E$2:E5625,"")),"")</f>
        <v/>
      </c>
      <c r="G5626" s="46" t="str">
        <f>IF(F5626=1,COUNTIF($F$1:F5626,1),"")</f>
        <v/>
      </c>
      <c r="H5626" s="46">
        <f t="shared" si="266"/>
        <v>0</v>
      </c>
      <c r="I5626" s="46" t="b">
        <f t="shared" si="267"/>
        <v>0</v>
      </c>
      <c r="J5626" s="46" t="str">
        <f>IF(I5626=FALSE,"",B5626&amp;"@"&amp;COUNTIFS($B$2:B5626,B5626,$I$2:I5626,TRUE))</f>
        <v/>
      </c>
    </row>
    <row r="5627" spans="5:10">
      <c r="E5627" s="46" t="str">
        <f t="shared" si="265"/>
        <v/>
      </c>
      <c r="F5627" s="81" t="str">
        <f>IF(E5627="기사임",(COUNTIF($B$2:B5627,B5627)-COUNTIFS($B$2:B5626,B5627,$E$2:E5626,"")),"")</f>
        <v/>
      </c>
      <c r="G5627" s="46" t="str">
        <f>IF(F5627=1,COUNTIF($F$1:F5627,1),"")</f>
        <v/>
      </c>
      <c r="H5627" s="46">
        <f t="shared" si="266"/>
        <v>0</v>
      </c>
      <c r="I5627" s="46" t="b">
        <f t="shared" si="267"/>
        <v>0</v>
      </c>
      <c r="J5627" s="46" t="str">
        <f>IF(I5627=FALSE,"",B5627&amp;"@"&amp;COUNTIFS($B$2:B5627,B5627,$I$2:I5627,TRUE))</f>
        <v/>
      </c>
    </row>
    <row r="5628" spans="5:10">
      <c r="E5628" s="46" t="str">
        <f t="shared" si="265"/>
        <v/>
      </c>
      <c r="F5628" s="81" t="str">
        <f>IF(E5628="기사임",(COUNTIF($B$2:B5628,B5628)-COUNTIFS($B$2:B5627,B5628,$E$2:E5627,"")),"")</f>
        <v/>
      </c>
      <c r="G5628" s="46" t="str">
        <f>IF(F5628=1,COUNTIF($F$1:F5628,1),"")</f>
        <v/>
      </c>
      <c r="H5628" s="46">
        <f t="shared" si="266"/>
        <v>0</v>
      </c>
      <c r="I5628" s="46" t="b">
        <f t="shared" si="267"/>
        <v>0</v>
      </c>
      <c r="J5628" s="46" t="str">
        <f>IF(I5628=FALSE,"",B5628&amp;"@"&amp;COUNTIFS($B$2:B5628,B5628,$I$2:I5628,TRUE))</f>
        <v/>
      </c>
    </row>
    <row r="5629" spans="5:10">
      <c r="E5629" s="46" t="str">
        <f t="shared" si="265"/>
        <v/>
      </c>
      <c r="F5629" s="81" t="str">
        <f>IF(E5629="기사임",(COUNTIF($B$2:B5629,B5629)-COUNTIFS($B$2:B5628,B5629,$E$2:E5628,"")),"")</f>
        <v/>
      </c>
      <c r="G5629" s="46" t="str">
        <f>IF(F5629=1,COUNTIF($F$1:F5629,1),"")</f>
        <v/>
      </c>
      <c r="H5629" s="46">
        <f t="shared" si="266"/>
        <v>0</v>
      </c>
      <c r="I5629" s="46" t="b">
        <f t="shared" si="267"/>
        <v>0</v>
      </c>
      <c r="J5629" s="46" t="str">
        <f>IF(I5629=FALSE,"",B5629&amp;"@"&amp;COUNTIFS($B$2:B5629,B5629,$I$2:I5629,TRUE))</f>
        <v/>
      </c>
    </row>
    <row r="5630" spans="5:10">
      <c r="E5630" s="46" t="str">
        <f t="shared" si="265"/>
        <v/>
      </c>
      <c r="F5630" s="81" t="str">
        <f>IF(E5630="기사임",(COUNTIF($B$2:B5630,B5630)-COUNTIFS($B$2:B5629,B5630,$E$2:E5629,"")),"")</f>
        <v/>
      </c>
      <c r="G5630" s="46" t="str">
        <f>IF(F5630=1,COUNTIF($F$1:F5630,1),"")</f>
        <v/>
      </c>
      <c r="H5630" s="46">
        <f t="shared" si="266"/>
        <v>0</v>
      </c>
      <c r="I5630" s="46" t="b">
        <f t="shared" si="267"/>
        <v>0</v>
      </c>
      <c r="J5630" s="46" t="str">
        <f>IF(I5630=FALSE,"",B5630&amp;"@"&amp;COUNTIFS($B$2:B5630,B5630,$I$2:I5630,TRUE))</f>
        <v/>
      </c>
    </row>
    <row r="5631" spans="5:10">
      <c r="E5631" s="46" t="str">
        <f t="shared" si="265"/>
        <v/>
      </c>
      <c r="F5631" s="81" t="str">
        <f>IF(E5631="기사임",(COUNTIF($B$2:B5631,B5631)-COUNTIFS($B$2:B5630,B5631,$E$2:E5630,"")),"")</f>
        <v/>
      </c>
      <c r="G5631" s="46" t="str">
        <f>IF(F5631=1,COUNTIF($F$1:F5631,1),"")</f>
        <v/>
      </c>
      <c r="H5631" s="46">
        <f t="shared" si="266"/>
        <v>0</v>
      </c>
      <c r="I5631" s="46" t="b">
        <f t="shared" si="267"/>
        <v>0</v>
      </c>
      <c r="J5631" s="46" t="str">
        <f>IF(I5631=FALSE,"",B5631&amp;"@"&amp;COUNTIFS($B$2:B5631,B5631,$I$2:I5631,TRUE))</f>
        <v/>
      </c>
    </row>
    <row r="5632" spans="5:10">
      <c r="E5632" s="46" t="str">
        <f t="shared" si="265"/>
        <v/>
      </c>
      <c r="F5632" s="81" t="str">
        <f>IF(E5632="기사임",(COUNTIF($B$2:B5632,B5632)-COUNTIFS($B$2:B5631,B5632,$E$2:E5631,"")),"")</f>
        <v/>
      </c>
      <c r="G5632" s="46" t="str">
        <f>IF(F5632=1,COUNTIF($F$1:F5632,1),"")</f>
        <v/>
      </c>
      <c r="H5632" s="46">
        <f t="shared" si="266"/>
        <v>0</v>
      </c>
      <c r="I5632" s="46" t="b">
        <f t="shared" si="267"/>
        <v>0</v>
      </c>
      <c r="J5632" s="46" t="str">
        <f>IF(I5632=FALSE,"",B5632&amp;"@"&amp;COUNTIFS($B$2:B5632,B5632,$I$2:I5632,TRUE))</f>
        <v/>
      </c>
    </row>
    <row r="5633" spans="5:10">
      <c r="E5633" s="46" t="str">
        <f t="shared" si="265"/>
        <v/>
      </c>
      <c r="F5633" s="81" t="str">
        <f>IF(E5633="기사임",(COUNTIF($B$2:B5633,B5633)-COUNTIFS($B$2:B5632,B5633,$E$2:E5632,"")),"")</f>
        <v/>
      </c>
      <c r="G5633" s="46" t="str">
        <f>IF(F5633=1,COUNTIF($F$1:F5633,1),"")</f>
        <v/>
      </c>
      <c r="H5633" s="46">
        <f t="shared" si="266"/>
        <v>0</v>
      </c>
      <c r="I5633" s="46" t="b">
        <f t="shared" si="267"/>
        <v>0</v>
      </c>
      <c r="J5633" s="46" t="str">
        <f>IF(I5633=FALSE,"",B5633&amp;"@"&amp;COUNTIFS($B$2:B5633,B5633,$I$2:I5633,TRUE))</f>
        <v/>
      </c>
    </row>
    <row r="5634" spans="5:10">
      <c r="E5634" s="46" t="str">
        <f t="shared" ref="E5634:E5697" si="268">IF(AND(LEFT(A5634,17)="/global/archives/",ISNUMBER(_xlfn.NUMBERVALUE(MID(A5634,18,1))),ISERROR(FIND("ckattempt",A5634)),ISERROR(FIND("preview",A5634))),"기사임","")</f>
        <v/>
      </c>
      <c r="F5634" s="81" t="str">
        <f>IF(E5634="기사임",(COUNTIF($B$2:B5634,B5634)-COUNTIFS($B$2:B5633,B5634,$E$2:E5633,"")),"")</f>
        <v/>
      </c>
      <c r="G5634" s="46" t="str">
        <f>IF(F5634=1,COUNTIF($F$1:F5634,1),"")</f>
        <v/>
      </c>
      <c r="H5634" s="46">
        <f t="shared" ref="H5634:H5697" si="269">COUNTIF($L$2:$L$4,B5634)</f>
        <v>0</v>
      </c>
      <c r="I5634" s="46" t="b">
        <f t="shared" si="267"/>
        <v>0</v>
      </c>
      <c r="J5634" s="46" t="str">
        <f>IF(I5634=FALSE,"",B5634&amp;"@"&amp;COUNTIFS($B$2:B5634,B5634,$I$2:I5634,TRUE))</f>
        <v/>
      </c>
    </row>
    <row r="5635" spans="5:10">
      <c r="E5635" s="46" t="str">
        <f t="shared" si="268"/>
        <v/>
      </c>
      <c r="F5635" s="81" t="str">
        <f>IF(E5635="기사임",(COUNTIF($B$2:B5635,B5635)-COUNTIFS($B$2:B5634,B5635,$E$2:E5634,"")),"")</f>
        <v/>
      </c>
      <c r="G5635" s="46" t="str">
        <f>IF(F5635=1,COUNTIF($F$1:F5635,1),"")</f>
        <v/>
      </c>
      <c r="H5635" s="46">
        <f t="shared" si="269"/>
        <v>0</v>
      </c>
      <c r="I5635" s="46" t="b">
        <f t="shared" si="267"/>
        <v>0</v>
      </c>
      <c r="J5635" s="46" t="str">
        <f>IF(I5635=FALSE,"",B5635&amp;"@"&amp;COUNTIFS($B$2:B5635,B5635,$I$2:I5635,TRUE))</f>
        <v/>
      </c>
    </row>
    <row r="5636" spans="5:10">
      <c r="E5636" s="46" t="str">
        <f t="shared" si="268"/>
        <v/>
      </c>
      <c r="F5636" s="81" t="str">
        <f>IF(E5636="기사임",(COUNTIF($B$2:B5636,B5636)-COUNTIFS($B$2:B5635,B5636,$E$2:E5635,"")),"")</f>
        <v/>
      </c>
      <c r="G5636" s="46" t="str">
        <f>IF(F5636=1,COUNTIF($F$1:F5636,1),"")</f>
        <v/>
      </c>
      <c r="H5636" s="46">
        <f t="shared" si="269"/>
        <v>0</v>
      </c>
      <c r="I5636" s="46" t="b">
        <f t="shared" si="267"/>
        <v>0</v>
      </c>
      <c r="J5636" s="46" t="str">
        <f>IF(I5636=FALSE,"",B5636&amp;"@"&amp;COUNTIFS($B$2:B5636,B5636,$I$2:I5636,TRUE))</f>
        <v/>
      </c>
    </row>
    <row r="5637" spans="5:10">
      <c r="E5637" s="46" t="str">
        <f t="shared" si="268"/>
        <v/>
      </c>
      <c r="F5637" s="81" t="str">
        <f>IF(E5637="기사임",(COUNTIF($B$2:B5637,B5637)-COUNTIFS($B$2:B5636,B5637,$E$2:E5636,"")),"")</f>
        <v/>
      </c>
      <c r="G5637" s="46" t="str">
        <f>IF(F5637=1,COUNTIF($F$1:F5637,1),"")</f>
        <v/>
      </c>
      <c r="H5637" s="46">
        <f t="shared" si="269"/>
        <v>0</v>
      </c>
      <c r="I5637" s="46" t="b">
        <f t="shared" si="267"/>
        <v>0</v>
      </c>
      <c r="J5637" s="46" t="str">
        <f>IF(I5637=FALSE,"",B5637&amp;"@"&amp;COUNTIFS($B$2:B5637,B5637,$I$2:I5637,TRUE))</f>
        <v/>
      </c>
    </row>
    <row r="5638" spans="5:10">
      <c r="E5638" s="46" t="str">
        <f t="shared" si="268"/>
        <v/>
      </c>
      <c r="F5638" s="81" t="str">
        <f>IF(E5638="기사임",(COUNTIF($B$2:B5638,B5638)-COUNTIFS($B$2:B5637,B5638,$E$2:E5637,"")),"")</f>
        <v/>
      </c>
      <c r="G5638" s="46" t="str">
        <f>IF(F5638=1,COUNTIF($F$1:F5638,1),"")</f>
        <v/>
      </c>
      <c r="H5638" s="46">
        <f t="shared" si="269"/>
        <v>0</v>
      </c>
      <c r="I5638" s="46" t="b">
        <f t="shared" si="267"/>
        <v>0</v>
      </c>
      <c r="J5638" s="46" t="str">
        <f>IF(I5638=FALSE,"",B5638&amp;"@"&amp;COUNTIFS($B$2:B5638,B5638,$I$2:I5638,TRUE))</f>
        <v/>
      </c>
    </row>
    <row r="5639" spans="5:10">
      <c r="E5639" s="46" t="str">
        <f t="shared" si="268"/>
        <v/>
      </c>
      <c r="F5639" s="81" t="str">
        <f>IF(E5639="기사임",(COUNTIF($B$2:B5639,B5639)-COUNTIFS($B$2:B5638,B5639,$E$2:E5638,"")),"")</f>
        <v/>
      </c>
      <c r="G5639" s="46" t="str">
        <f>IF(F5639=1,COUNTIF($F$1:F5639,1),"")</f>
        <v/>
      </c>
      <c r="H5639" s="46">
        <f t="shared" si="269"/>
        <v>0</v>
      </c>
      <c r="I5639" s="46" t="b">
        <f t="shared" ref="I5639:I5702" si="270">AND(H5639=1,F5639&gt;=1,F5639&lt;&gt;"")</f>
        <v>0</v>
      </c>
      <c r="J5639" s="46" t="str">
        <f>IF(I5639=FALSE,"",B5639&amp;"@"&amp;COUNTIFS($B$2:B5639,B5639,$I$2:I5639,TRUE))</f>
        <v/>
      </c>
    </row>
    <row r="5640" spans="5:10">
      <c r="E5640" s="46" t="str">
        <f t="shared" si="268"/>
        <v/>
      </c>
      <c r="F5640" s="81" t="str">
        <f>IF(E5640="기사임",(COUNTIF($B$2:B5640,B5640)-COUNTIFS($B$2:B5639,B5640,$E$2:E5639,"")),"")</f>
        <v/>
      </c>
      <c r="G5640" s="46" t="str">
        <f>IF(F5640=1,COUNTIF($F$1:F5640,1),"")</f>
        <v/>
      </c>
      <c r="H5640" s="46">
        <f t="shared" si="269"/>
        <v>0</v>
      </c>
      <c r="I5640" s="46" t="b">
        <f t="shared" si="270"/>
        <v>0</v>
      </c>
      <c r="J5640" s="46" t="str">
        <f>IF(I5640=FALSE,"",B5640&amp;"@"&amp;COUNTIFS($B$2:B5640,B5640,$I$2:I5640,TRUE))</f>
        <v/>
      </c>
    </row>
    <row r="5641" spans="5:10">
      <c r="E5641" s="46" t="str">
        <f t="shared" si="268"/>
        <v/>
      </c>
      <c r="F5641" s="81" t="str">
        <f>IF(E5641="기사임",(COUNTIF($B$2:B5641,B5641)-COUNTIFS($B$2:B5640,B5641,$E$2:E5640,"")),"")</f>
        <v/>
      </c>
      <c r="G5641" s="46" t="str">
        <f>IF(F5641=1,COUNTIF($F$1:F5641,1),"")</f>
        <v/>
      </c>
      <c r="H5641" s="46">
        <f t="shared" si="269"/>
        <v>0</v>
      </c>
      <c r="I5641" s="46" t="b">
        <f t="shared" si="270"/>
        <v>0</v>
      </c>
      <c r="J5641" s="46" t="str">
        <f>IF(I5641=FALSE,"",B5641&amp;"@"&amp;COUNTIFS($B$2:B5641,B5641,$I$2:I5641,TRUE))</f>
        <v/>
      </c>
    </row>
    <row r="5642" spans="5:10">
      <c r="E5642" s="46" t="str">
        <f t="shared" si="268"/>
        <v/>
      </c>
      <c r="F5642" s="81" t="str">
        <f>IF(E5642="기사임",(COUNTIF($B$2:B5642,B5642)-COUNTIFS($B$2:B5641,B5642,$E$2:E5641,"")),"")</f>
        <v/>
      </c>
      <c r="G5642" s="46" t="str">
        <f>IF(F5642=1,COUNTIF($F$1:F5642,1),"")</f>
        <v/>
      </c>
      <c r="H5642" s="46">
        <f t="shared" si="269"/>
        <v>0</v>
      </c>
      <c r="I5642" s="46" t="b">
        <f t="shared" si="270"/>
        <v>0</v>
      </c>
      <c r="J5642" s="46" t="str">
        <f>IF(I5642=FALSE,"",B5642&amp;"@"&amp;COUNTIFS($B$2:B5642,B5642,$I$2:I5642,TRUE))</f>
        <v/>
      </c>
    </row>
    <row r="5643" spans="5:10">
      <c r="E5643" s="46" t="str">
        <f t="shared" si="268"/>
        <v/>
      </c>
      <c r="F5643" s="81" t="str">
        <f>IF(E5643="기사임",(COUNTIF($B$2:B5643,B5643)-COUNTIFS($B$2:B5642,B5643,$E$2:E5642,"")),"")</f>
        <v/>
      </c>
      <c r="G5643" s="46" t="str">
        <f>IF(F5643=1,COUNTIF($F$1:F5643,1),"")</f>
        <v/>
      </c>
      <c r="H5643" s="46">
        <f t="shared" si="269"/>
        <v>0</v>
      </c>
      <c r="I5643" s="46" t="b">
        <f t="shared" si="270"/>
        <v>0</v>
      </c>
      <c r="J5643" s="46" t="str">
        <f>IF(I5643=FALSE,"",B5643&amp;"@"&amp;COUNTIFS($B$2:B5643,B5643,$I$2:I5643,TRUE))</f>
        <v/>
      </c>
    </row>
    <row r="5644" spans="5:10">
      <c r="E5644" s="46" t="str">
        <f t="shared" si="268"/>
        <v/>
      </c>
      <c r="F5644" s="81" t="str">
        <f>IF(E5644="기사임",(COUNTIF($B$2:B5644,B5644)-COUNTIFS($B$2:B5643,B5644,$E$2:E5643,"")),"")</f>
        <v/>
      </c>
      <c r="G5644" s="46" t="str">
        <f>IF(F5644=1,COUNTIF($F$1:F5644,1),"")</f>
        <v/>
      </c>
      <c r="H5644" s="46">
        <f t="shared" si="269"/>
        <v>0</v>
      </c>
      <c r="I5644" s="46" t="b">
        <f t="shared" si="270"/>
        <v>0</v>
      </c>
      <c r="J5644" s="46" t="str">
        <f>IF(I5644=FALSE,"",B5644&amp;"@"&amp;COUNTIFS($B$2:B5644,B5644,$I$2:I5644,TRUE))</f>
        <v/>
      </c>
    </row>
    <row r="5645" spans="5:10">
      <c r="E5645" s="46" t="str">
        <f t="shared" si="268"/>
        <v/>
      </c>
      <c r="F5645" s="81" t="str">
        <f>IF(E5645="기사임",(COUNTIF($B$2:B5645,B5645)-COUNTIFS($B$2:B5644,B5645,$E$2:E5644,"")),"")</f>
        <v/>
      </c>
      <c r="G5645" s="46" t="str">
        <f>IF(F5645=1,COUNTIF($F$1:F5645,1),"")</f>
        <v/>
      </c>
      <c r="H5645" s="46">
        <f t="shared" si="269"/>
        <v>0</v>
      </c>
      <c r="I5645" s="46" t="b">
        <f t="shared" si="270"/>
        <v>0</v>
      </c>
      <c r="J5645" s="46" t="str">
        <f>IF(I5645=FALSE,"",B5645&amp;"@"&amp;COUNTIFS($B$2:B5645,B5645,$I$2:I5645,TRUE))</f>
        <v/>
      </c>
    </row>
    <row r="5646" spans="5:10">
      <c r="E5646" s="46" t="str">
        <f t="shared" si="268"/>
        <v/>
      </c>
      <c r="F5646" s="81" t="str">
        <f>IF(E5646="기사임",(COUNTIF($B$2:B5646,B5646)-COUNTIFS($B$2:B5645,B5646,$E$2:E5645,"")),"")</f>
        <v/>
      </c>
      <c r="G5646" s="46" t="str">
        <f>IF(F5646=1,COUNTIF($F$1:F5646,1),"")</f>
        <v/>
      </c>
      <c r="H5646" s="46">
        <f t="shared" si="269"/>
        <v>0</v>
      </c>
      <c r="I5646" s="46" t="b">
        <f t="shared" si="270"/>
        <v>0</v>
      </c>
      <c r="J5646" s="46" t="str">
        <f>IF(I5646=FALSE,"",B5646&amp;"@"&amp;COUNTIFS($B$2:B5646,B5646,$I$2:I5646,TRUE))</f>
        <v/>
      </c>
    </row>
    <row r="5647" spans="5:10">
      <c r="E5647" s="46" t="str">
        <f t="shared" si="268"/>
        <v/>
      </c>
      <c r="F5647" s="81" t="str">
        <f>IF(E5647="기사임",(COUNTIF($B$2:B5647,B5647)-COUNTIFS($B$2:B5646,B5647,$E$2:E5646,"")),"")</f>
        <v/>
      </c>
      <c r="G5647" s="46" t="str">
        <f>IF(F5647=1,COUNTIF($F$1:F5647,1),"")</f>
        <v/>
      </c>
      <c r="H5647" s="46">
        <f t="shared" si="269"/>
        <v>0</v>
      </c>
      <c r="I5647" s="46" t="b">
        <f t="shared" si="270"/>
        <v>0</v>
      </c>
      <c r="J5647" s="46" t="str">
        <f>IF(I5647=FALSE,"",B5647&amp;"@"&amp;COUNTIFS($B$2:B5647,B5647,$I$2:I5647,TRUE))</f>
        <v/>
      </c>
    </row>
    <row r="5648" spans="5:10">
      <c r="E5648" s="46" t="str">
        <f t="shared" si="268"/>
        <v/>
      </c>
      <c r="F5648" s="81" t="str">
        <f>IF(E5648="기사임",(COUNTIF($B$2:B5648,B5648)-COUNTIFS($B$2:B5647,B5648,$E$2:E5647,"")),"")</f>
        <v/>
      </c>
      <c r="G5648" s="46" t="str">
        <f>IF(F5648=1,COUNTIF($F$1:F5648,1),"")</f>
        <v/>
      </c>
      <c r="H5648" s="46">
        <f t="shared" si="269"/>
        <v>0</v>
      </c>
      <c r="I5648" s="46" t="b">
        <f t="shared" si="270"/>
        <v>0</v>
      </c>
      <c r="J5648" s="46" t="str">
        <f>IF(I5648=FALSE,"",B5648&amp;"@"&amp;COUNTIFS($B$2:B5648,B5648,$I$2:I5648,TRUE))</f>
        <v/>
      </c>
    </row>
    <row r="5649" spans="5:10">
      <c r="E5649" s="46" t="str">
        <f t="shared" si="268"/>
        <v/>
      </c>
      <c r="F5649" s="81" t="str">
        <f>IF(E5649="기사임",(COUNTIF($B$2:B5649,B5649)-COUNTIFS($B$2:B5648,B5649,$E$2:E5648,"")),"")</f>
        <v/>
      </c>
      <c r="G5649" s="46" t="str">
        <f>IF(F5649=1,COUNTIF($F$1:F5649,1),"")</f>
        <v/>
      </c>
      <c r="H5649" s="46">
        <f t="shared" si="269"/>
        <v>0</v>
      </c>
      <c r="I5649" s="46" t="b">
        <f t="shared" si="270"/>
        <v>0</v>
      </c>
      <c r="J5649" s="46" t="str">
        <f>IF(I5649=FALSE,"",B5649&amp;"@"&amp;COUNTIFS($B$2:B5649,B5649,$I$2:I5649,TRUE))</f>
        <v/>
      </c>
    </row>
    <row r="5650" spans="5:10">
      <c r="E5650" s="46" t="str">
        <f t="shared" si="268"/>
        <v/>
      </c>
      <c r="F5650" s="81" t="str">
        <f>IF(E5650="기사임",(COUNTIF($B$2:B5650,B5650)-COUNTIFS($B$2:B5649,B5650,$E$2:E5649,"")),"")</f>
        <v/>
      </c>
      <c r="G5650" s="46" t="str">
        <f>IF(F5650=1,COUNTIF($F$1:F5650,1),"")</f>
        <v/>
      </c>
      <c r="H5650" s="46">
        <f t="shared" si="269"/>
        <v>0</v>
      </c>
      <c r="I5650" s="46" t="b">
        <f t="shared" si="270"/>
        <v>0</v>
      </c>
      <c r="J5650" s="46" t="str">
        <f>IF(I5650=FALSE,"",B5650&amp;"@"&amp;COUNTIFS($B$2:B5650,B5650,$I$2:I5650,TRUE))</f>
        <v/>
      </c>
    </row>
    <row r="5651" spans="5:10">
      <c r="E5651" s="46" t="str">
        <f t="shared" si="268"/>
        <v/>
      </c>
      <c r="F5651" s="81" t="str">
        <f>IF(E5651="기사임",(COUNTIF($B$2:B5651,B5651)-COUNTIFS($B$2:B5650,B5651,$E$2:E5650,"")),"")</f>
        <v/>
      </c>
      <c r="G5651" s="46" t="str">
        <f>IF(F5651=1,COUNTIF($F$1:F5651,1),"")</f>
        <v/>
      </c>
      <c r="H5651" s="46">
        <f t="shared" si="269"/>
        <v>0</v>
      </c>
      <c r="I5651" s="46" t="b">
        <f t="shared" si="270"/>
        <v>0</v>
      </c>
      <c r="J5651" s="46" t="str">
        <f>IF(I5651=FALSE,"",B5651&amp;"@"&amp;COUNTIFS($B$2:B5651,B5651,$I$2:I5651,TRUE))</f>
        <v/>
      </c>
    </row>
    <row r="5652" spans="5:10">
      <c r="E5652" s="46" t="str">
        <f t="shared" si="268"/>
        <v/>
      </c>
      <c r="F5652" s="81" t="str">
        <f>IF(E5652="기사임",(COUNTIF($B$2:B5652,B5652)-COUNTIFS($B$2:B5651,B5652,$E$2:E5651,"")),"")</f>
        <v/>
      </c>
      <c r="G5652" s="46" t="str">
        <f>IF(F5652=1,COUNTIF($F$1:F5652,1),"")</f>
        <v/>
      </c>
      <c r="H5652" s="46">
        <f t="shared" si="269"/>
        <v>0</v>
      </c>
      <c r="I5652" s="46" t="b">
        <f t="shared" si="270"/>
        <v>0</v>
      </c>
      <c r="J5652" s="46" t="str">
        <f>IF(I5652=FALSE,"",B5652&amp;"@"&amp;COUNTIFS($B$2:B5652,B5652,$I$2:I5652,TRUE))</f>
        <v/>
      </c>
    </row>
    <row r="5653" spans="5:10">
      <c r="E5653" s="46" t="str">
        <f t="shared" si="268"/>
        <v/>
      </c>
      <c r="F5653" s="81" t="str">
        <f>IF(E5653="기사임",(COUNTIF($B$2:B5653,B5653)-COUNTIFS($B$2:B5652,B5653,$E$2:E5652,"")),"")</f>
        <v/>
      </c>
      <c r="G5653" s="46" t="str">
        <f>IF(F5653=1,COUNTIF($F$1:F5653,1),"")</f>
        <v/>
      </c>
      <c r="H5653" s="46">
        <f t="shared" si="269"/>
        <v>0</v>
      </c>
      <c r="I5653" s="46" t="b">
        <f t="shared" si="270"/>
        <v>0</v>
      </c>
      <c r="J5653" s="46" t="str">
        <f>IF(I5653=FALSE,"",B5653&amp;"@"&amp;COUNTIFS($B$2:B5653,B5653,$I$2:I5653,TRUE))</f>
        <v/>
      </c>
    </row>
    <row r="5654" spans="5:10">
      <c r="E5654" s="46" t="str">
        <f t="shared" si="268"/>
        <v/>
      </c>
      <c r="F5654" s="81" t="str">
        <f>IF(E5654="기사임",(COUNTIF($B$2:B5654,B5654)-COUNTIFS($B$2:B5653,B5654,$E$2:E5653,"")),"")</f>
        <v/>
      </c>
      <c r="G5654" s="46" t="str">
        <f>IF(F5654=1,COUNTIF($F$1:F5654,1),"")</f>
        <v/>
      </c>
      <c r="H5654" s="46">
        <f t="shared" si="269"/>
        <v>0</v>
      </c>
      <c r="I5654" s="46" t="b">
        <f t="shared" si="270"/>
        <v>0</v>
      </c>
      <c r="J5654" s="46" t="str">
        <f>IF(I5654=FALSE,"",B5654&amp;"@"&amp;COUNTIFS($B$2:B5654,B5654,$I$2:I5654,TRUE))</f>
        <v/>
      </c>
    </row>
    <row r="5655" spans="5:10">
      <c r="E5655" s="46" t="str">
        <f t="shared" si="268"/>
        <v/>
      </c>
      <c r="F5655" s="81" t="str">
        <f>IF(E5655="기사임",(COUNTIF($B$2:B5655,B5655)-COUNTIFS($B$2:B5654,B5655,$E$2:E5654,"")),"")</f>
        <v/>
      </c>
      <c r="G5655" s="46" t="str">
        <f>IF(F5655=1,COUNTIF($F$1:F5655,1),"")</f>
        <v/>
      </c>
      <c r="H5655" s="46">
        <f t="shared" si="269"/>
        <v>0</v>
      </c>
      <c r="I5655" s="46" t="b">
        <f t="shared" si="270"/>
        <v>0</v>
      </c>
      <c r="J5655" s="46" t="str">
        <f>IF(I5655=FALSE,"",B5655&amp;"@"&amp;COUNTIFS($B$2:B5655,B5655,$I$2:I5655,TRUE))</f>
        <v/>
      </c>
    </row>
    <row r="5656" spans="5:10">
      <c r="E5656" s="46" t="str">
        <f t="shared" si="268"/>
        <v/>
      </c>
      <c r="F5656" s="81" t="str">
        <f>IF(E5656="기사임",(COUNTIF($B$2:B5656,B5656)-COUNTIFS($B$2:B5655,B5656,$E$2:E5655,"")),"")</f>
        <v/>
      </c>
      <c r="G5656" s="46" t="str">
        <f>IF(F5656=1,COUNTIF($F$1:F5656,1),"")</f>
        <v/>
      </c>
      <c r="H5656" s="46">
        <f t="shared" si="269"/>
        <v>0</v>
      </c>
      <c r="I5656" s="46" t="b">
        <f t="shared" si="270"/>
        <v>0</v>
      </c>
      <c r="J5656" s="46" t="str">
        <f>IF(I5656=FALSE,"",B5656&amp;"@"&amp;COUNTIFS($B$2:B5656,B5656,$I$2:I5656,TRUE))</f>
        <v/>
      </c>
    </row>
    <row r="5657" spans="5:10">
      <c r="E5657" s="46" t="str">
        <f t="shared" si="268"/>
        <v/>
      </c>
      <c r="F5657" s="81" t="str">
        <f>IF(E5657="기사임",(COUNTIF($B$2:B5657,B5657)-COUNTIFS($B$2:B5656,B5657,$E$2:E5656,"")),"")</f>
        <v/>
      </c>
      <c r="G5657" s="46" t="str">
        <f>IF(F5657=1,COUNTIF($F$1:F5657,1),"")</f>
        <v/>
      </c>
      <c r="H5657" s="46">
        <f t="shared" si="269"/>
        <v>0</v>
      </c>
      <c r="I5657" s="46" t="b">
        <f t="shared" si="270"/>
        <v>0</v>
      </c>
      <c r="J5657" s="46" t="str">
        <f>IF(I5657=FALSE,"",B5657&amp;"@"&amp;COUNTIFS($B$2:B5657,B5657,$I$2:I5657,TRUE))</f>
        <v/>
      </c>
    </row>
    <row r="5658" spans="5:10">
      <c r="E5658" s="46" t="str">
        <f t="shared" si="268"/>
        <v/>
      </c>
      <c r="F5658" s="81" t="str">
        <f>IF(E5658="기사임",(COUNTIF($B$2:B5658,B5658)-COUNTIFS($B$2:B5657,B5658,$E$2:E5657,"")),"")</f>
        <v/>
      </c>
      <c r="G5658" s="46" t="str">
        <f>IF(F5658=1,COUNTIF($F$1:F5658,1),"")</f>
        <v/>
      </c>
      <c r="H5658" s="46">
        <f t="shared" si="269"/>
        <v>0</v>
      </c>
      <c r="I5658" s="46" t="b">
        <f t="shared" si="270"/>
        <v>0</v>
      </c>
      <c r="J5658" s="46" t="str">
        <f>IF(I5658=FALSE,"",B5658&amp;"@"&amp;COUNTIFS($B$2:B5658,B5658,$I$2:I5658,TRUE))</f>
        <v/>
      </c>
    </row>
    <row r="5659" spans="5:10">
      <c r="E5659" s="46" t="str">
        <f t="shared" si="268"/>
        <v/>
      </c>
      <c r="F5659" s="81" t="str">
        <f>IF(E5659="기사임",(COUNTIF($B$2:B5659,B5659)-COUNTIFS($B$2:B5658,B5659,$E$2:E5658,"")),"")</f>
        <v/>
      </c>
      <c r="G5659" s="46" t="str">
        <f>IF(F5659=1,COUNTIF($F$1:F5659,1),"")</f>
        <v/>
      </c>
      <c r="H5659" s="46">
        <f t="shared" si="269"/>
        <v>0</v>
      </c>
      <c r="I5659" s="46" t="b">
        <f t="shared" si="270"/>
        <v>0</v>
      </c>
      <c r="J5659" s="46" t="str">
        <f>IF(I5659=FALSE,"",B5659&amp;"@"&amp;COUNTIFS($B$2:B5659,B5659,$I$2:I5659,TRUE))</f>
        <v/>
      </c>
    </row>
    <row r="5660" spans="5:10">
      <c r="E5660" s="46" t="str">
        <f t="shared" si="268"/>
        <v/>
      </c>
      <c r="F5660" s="81" t="str">
        <f>IF(E5660="기사임",(COUNTIF($B$2:B5660,B5660)-COUNTIFS($B$2:B5659,B5660,$E$2:E5659,"")),"")</f>
        <v/>
      </c>
      <c r="G5660" s="46" t="str">
        <f>IF(F5660=1,COUNTIF($F$1:F5660,1),"")</f>
        <v/>
      </c>
      <c r="H5660" s="46">
        <f t="shared" si="269"/>
        <v>0</v>
      </c>
      <c r="I5660" s="46" t="b">
        <f t="shared" si="270"/>
        <v>0</v>
      </c>
      <c r="J5660" s="46" t="str">
        <f>IF(I5660=FALSE,"",B5660&amp;"@"&amp;COUNTIFS($B$2:B5660,B5660,$I$2:I5660,TRUE))</f>
        <v/>
      </c>
    </row>
    <row r="5661" spans="5:10">
      <c r="E5661" s="46" t="str">
        <f t="shared" si="268"/>
        <v/>
      </c>
      <c r="F5661" s="81" t="str">
        <f>IF(E5661="기사임",(COUNTIF($B$2:B5661,B5661)-COUNTIFS($B$2:B5660,B5661,$E$2:E5660,"")),"")</f>
        <v/>
      </c>
      <c r="G5661" s="46" t="str">
        <f>IF(F5661=1,COUNTIF($F$1:F5661,1),"")</f>
        <v/>
      </c>
      <c r="H5661" s="46">
        <f t="shared" si="269"/>
        <v>0</v>
      </c>
      <c r="I5661" s="46" t="b">
        <f t="shared" si="270"/>
        <v>0</v>
      </c>
      <c r="J5661" s="46" t="str">
        <f>IF(I5661=FALSE,"",B5661&amp;"@"&amp;COUNTIFS($B$2:B5661,B5661,$I$2:I5661,TRUE))</f>
        <v/>
      </c>
    </row>
    <row r="5662" spans="5:10">
      <c r="E5662" s="46" t="str">
        <f t="shared" si="268"/>
        <v/>
      </c>
      <c r="F5662" s="81" t="str">
        <f>IF(E5662="기사임",(COUNTIF($B$2:B5662,B5662)-COUNTIFS($B$2:B5661,B5662,$E$2:E5661,"")),"")</f>
        <v/>
      </c>
      <c r="G5662" s="46" t="str">
        <f>IF(F5662=1,COUNTIF($F$1:F5662,1),"")</f>
        <v/>
      </c>
      <c r="H5662" s="46">
        <f t="shared" si="269"/>
        <v>0</v>
      </c>
      <c r="I5662" s="46" t="b">
        <f t="shared" si="270"/>
        <v>0</v>
      </c>
      <c r="J5662" s="46" t="str">
        <f>IF(I5662=FALSE,"",B5662&amp;"@"&amp;COUNTIFS($B$2:B5662,B5662,$I$2:I5662,TRUE))</f>
        <v/>
      </c>
    </row>
    <row r="5663" spans="5:10">
      <c r="E5663" s="46" t="str">
        <f t="shared" si="268"/>
        <v/>
      </c>
      <c r="F5663" s="81" t="str">
        <f>IF(E5663="기사임",(COUNTIF($B$2:B5663,B5663)-COUNTIFS($B$2:B5662,B5663,$E$2:E5662,"")),"")</f>
        <v/>
      </c>
      <c r="G5663" s="46" t="str">
        <f>IF(F5663=1,COUNTIF($F$1:F5663,1),"")</f>
        <v/>
      </c>
      <c r="H5663" s="46">
        <f t="shared" si="269"/>
        <v>0</v>
      </c>
      <c r="I5663" s="46" t="b">
        <f t="shared" si="270"/>
        <v>0</v>
      </c>
      <c r="J5663" s="46" t="str">
        <f>IF(I5663=FALSE,"",B5663&amp;"@"&amp;COUNTIFS($B$2:B5663,B5663,$I$2:I5663,TRUE))</f>
        <v/>
      </c>
    </row>
    <row r="5664" spans="5:10">
      <c r="E5664" s="46" t="str">
        <f t="shared" si="268"/>
        <v/>
      </c>
      <c r="F5664" s="81" t="str">
        <f>IF(E5664="기사임",(COUNTIF($B$2:B5664,B5664)-COUNTIFS($B$2:B5663,B5664,$E$2:E5663,"")),"")</f>
        <v/>
      </c>
      <c r="G5664" s="46" t="str">
        <f>IF(F5664=1,COUNTIF($F$1:F5664,1),"")</f>
        <v/>
      </c>
      <c r="H5664" s="46">
        <f t="shared" si="269"/>
        <v>0</v>
      </c>
      <c r="I5664" s="46" t="b">
        <f t="shared" si="270"/>
        <v>0</v>
      </c>
      <c r="J5664" s="46" t="str">
        <f>IF(I5664=FALSE,"",B5664&amp;"@"&amp;COUNTIFS($B$2:B5664,B5664,$I$2:I5664,TRUE))</f>
        <v/>
      </c>
    </row>
    <row r="5665" spans="5:10">
      <c r="E5665" s="46" t="str">
        <f t="shared" si="268"/>
        <v/>
      </c>
      <c r="F5665" s="81" t="str">
        <f>IF(E5665="기사임",(COUNTIF($B$2:B5665,B5665)-COUNTIFS($B$2:B5664,B5665,$E$2:E5664,"")),"")</f>
        <v/>
      </c>
      <c r="G5665" s="46" t="str">
        <f>IF(F5665=1,COUNTIF($F$1:F5665,1),"")</f>
        <v/>
      </c>
      <c r="H5665" s="46">
        <f t="shared" si="269"/>
        <v>0</v>
      </c>
      <c r="I5665" s="46" t="b">
        <f t="shared" si="270"/>
        <v>0</v>
      </c>
      <c r="J5665" s="46" t="str">
        <f>IF(I5665=FALSE,"",B5665&amp;"@"&amp;COUNTIFS($B$2:B5665,B5665,$I$2:I5665,TRUE))</f>
        <v/>
      </c>
    </row>
    <row r="5666" spans="5:10">
      <c r="E5666" s="46" t="str">
        <f t="shared" si="268"/>
        <v/>
      </c>
      <c r="F5666" s="81" t="str">
        <f>IF(E5666="기사임",(COUNTIF($B$2:B5666,B5666)-COUNTIFS($B$2:B5665,B5666,$E$2:E5665,"")),"")</f>
        <v/>
      </c>
      <c r="G5666" s="46" t="str">
        <f>IF(F5666=1,COUNTIF($F$1:F5666,1),"")</f>
        <v/>
      </c>
      <c r="H5666" s="46">
        <f t="shared" si="269"/>
        <v>0</v>
      </c>
      <c r="I5666" s="46" t="b">
        <f t="shared" si="270"/>
        <v>0</v>
      </c>
      <c r="J5666" s="46" t="str">
        <f>IF(I5666=FALSE,"",B5666&amp;"@"&amp;COUNTIFS($B$2:B5666,B5666,$I$2:I5666,TRUE))</f>
        <v/>
      </c>
    </row>
    <row r="5667" spans="5:10">
      <c r="E5667" s="46" t="str">
        <f t="shared" si="268"/>
        <v/>
      </c>
      <c r="F5667" s="81" t="str">
        <f>IF(E5667="기사임",(COUNTIF($B$2:B5667,B5667)-COUNTIFS($B$2:B5666,B5667,$E$2:E5666,"")),"")</f>
        <v/>
      </c>
      <c r="G5667" s="46" t="str">
        <f>IF(F5667=1,COUNTIF($F$1:F5667,1),"")</f>
        <v/>
      </c>
      <c r="H5667" s="46">
        <f t="shared" si="269"/>
        <v>0</v>
      </c>
      <c r="I5667" s="46" t="b">
        <f t="shared" si="270"/>
        <v>0</v>
      </c>
      <c r="J5667" s="46" t="str">
        <f>IF(I5667=FALSE,"",B5667&amp;"@"&amp;COUNTIFS($B$2:B5667,B5667,$I$2:I5667,TRUE))</f>
        <v/>
      </c>
    </row>
    <row r="5668" spans="5:10">
      <c r="E5668" s="46" t="str">
        <f t="shared" si="268"/>
        <v/>
      </c>
      <c r="F5668" s="81" t="str">
        <f>IF(E5668="기사임",(COUNTIF($B$2:B5668,B5668)-COUNTIFS($B$2:B5667,B5668,$E$2:E5667,"")),"")</f>
        <v/>
      </c>
      <c r="G5668" s="46" t="str">
        <f>IF(F5668=1,COUNTIF($F$1:F5668,1),"")</f>
        <v/>
      </c>
      <c r="H5668" s="46">
        <f t="shared" si="269"/>
        <v>0</v>
      </c>
      <c r="I5668" s="46" t="b">
        <f t="shared" si="270"/>
        <v>0</v>
      </c>
      <c r="J5668" s="46" t="str">
        <f>IF(I5668=FALSE,"",B5668&amp;"@"&amp;COUNTIFS($B$2:B5668,B5668,$I$2:I5668,TRUE))</f>
        <v/>
      </c>
    </row>
    <row r="5669" spans="5:10">
      <c r="E5669" s="46" t="str">
        <f t="shared" si="268"/>
        <v/>
      </c>
      <c r="F5669" s="81" t="str">
        <f>IF(E5669="기사임",(COUNTIF($B$2:B5669,B5669)-COUNTIFS($B$2:B5668,B5669,$E$2:E5668,"")),"")</f>
        <v/>
      </c>
      <c r="G5669" s="46" t="str">
        <f>IF(F5669=1,COUNTIF($F$1:F5669,1),"")</f>
        <v/>
      </c>
      <c r="H5669" s="46">
        <f t="shared" si="269"/>
        <v>0</v>
      </c>
      <c r="I5669" s="46" t="b">
        <f t="shared" si="270"/>
        <v>0</v>
      </c>
      <c r="J5669" s="46" t="str">
        <f>IF(I5669=FALSE,"",B5669&amp;"@"&amp;COUNTIFS($B$2:B5669,B5669,$I$2:I5669,TRUE))</f>
        <v/>
      </c>
    </row>
    <row r="5670" spans="5:10">
      <c r="E5670" s="46" t="str">
        <f t="shared" si="268"/>
        <v/>
      </c>
      <c r="F5670" s="81" t="str">
        <f>IF(E5670="기사임",(COUNTIF($B$2:B5670,B5670)-COUNTIFS($B$2:B5669,B5670,$E$2:E5669,"")),"")</f>
        <v/>
      </c>
      <c r="G5670" s="46" t="str">
        <f>IF(F5670=1,COUNTIF($F$1:F5670,1),"")</f>
        <v/>
      </c>
      <c r="H5670" s="46">
        <f t="shared" si="269"/>
        <v>0</v>
      </c>
      <c r="I5670" s="46" t="b">
        <f t="shared" si="270"/>
        <v>0</v>
      </c>
      <c r="J5670" s="46" t="str">
        <f>IF(I5670=FALSE,"",B5670&amp;"@"&amp;COUNTIFS($B$2:B5670,B5670,$I$2:I5670,TRUE))</f>
        <v/>
      </c>
    </row>
    <row r="5671" spans="5:10">
      <c r="E5671" s="46" t="str">
        <f t="shared" si="268"/>
        <v/>
      </c>
      <c r="F5671" s="81" t="str">
        <f>IF(E5671="기사임",(COUNTIF($B$2:B5671,B5671)-COUNTIFS($B$2:B5670,B5671,$E$2:E5670,"")),"")</f>
        <v/>
      </c>
      <c r="G5671" s="46" t="str">
        <f>IF(F5671=1,COUNTIF($F$1:F5671,1),"")</f>
        <v/>
      </c>
      <c r="H5671" s="46">
        <f t="shared" si="269"/>
        <v>0</v>
      </c>
      <c r="I5671" s="46" t="b">
        <f t="shared" si="270"/>
        <v>0</v>
      </c>
      <c r="J5671" s="46" t="str">
        <f>IF(I5671=FALSE,"",B5671&amp;"@"&amp;COUNTIFS($B$2:B5671,B5671,$I$2:I5671,TRUE))</f>
        <v/>
      </c>
    </row>
    <row r="5672" spans="5:10">
      <c r="E5672" s="46" t="str">
        <f t="shared" si="268"/>
        <v/>
      </c>
      <c r="F5672" s="81" t="str">
        <f>IF(E5672="기사임",(COUNTIF($B$2:B5672,B5672)-COUNTIFS($B$2:B5671,B5672,$E$2:E5671,"")),"")</f>
        <v/>
      </c>
      <c r="G5672" s="46" t="str">
        <f>IF(F5672=1,COUNTIF($F$1:F5672,1),"")</f>
        <v/>
      </c>
      <c r="H5672" s="46">
        <f t="shared" si="269"/>
        <v>0</v>
      </c>
      <c r="I5672" s="46" t="b">
        <f t="shared" si="270"/>
        <v>0</v>
      </c>
      <c r="J5672" s="46" t="str">
        <f>IF(I5672=FALSE,"",B5672&amp;"@"&amp;COUNTIFS($B$2:B5672,B5672,$I$2:I5672,TRUE))</f>
        <v/>
      </c>
    </row>
    <row r="5673" spans="5:10">
      <c r="E5673" s="46" t="str">
        <f t="shared" si="268"/>
        <v/>
      </c>
      <c r="F5673" s="81" t="str">
        <f>IF(E5673="기사임",(COUNTIF($B$2:B5673,B5673)-COUNTIFS($B$2:B5672,B5673,$E$2:E5672,"")),"")</f>
        <v/>
      </c>
      <c r="G5673" s="46" t="str">
        <f>IF(F5673=1,COUNTIF($F$1:F5673,1),"")</f>
        <v/>
      </c>
      <c r="H5673" s="46">
        <f t="shared" si="269"/>
        <v>0</v>
      </c>
      <c r="I5673" s="46" t="b">
        <f t="shared" si="270"/>
        <v>0</v>
      </c>
      <c r="J5673" s="46" t="str">
        <f>IF(I5673=FALSE,"",B5673&amp;"@"&amp;COUNTIFS($B$2:B5673,B5673,$I$2:I5673,TRUE))</f>
        <v/>
      </c>
    </row>
    <row r="5674" spans="5:10">
      <c r="E5674" s="46" t="str">
        <f t="shared" si="268"/>
        <v/>
      </c>
      <c r="F5674" s="81" t="str">
        <f>IF(E5674="기사임",(COUNTIF($B$2:B5674,B5674)-COUNTIFS($B$2:B5673,B5674,$E$2:E5673,"")),"")</f>
        <v/>
      </c>
      <c r="G5674" s="46" t="str">
        <f>IF(F5674=1,COUNTIF($F$1:F5674,1),"")</f>
        <v/>
      </c>
      <c r="H5674" s="46">
        <f t="shared" si="269"/>
        <v>0</v>
      </c>
      <c r="I5674" s="46" t="b">
        <f t="shared" si="270"/>
        <v>0</v>
      </c>
      <c r="J5674" s="46" t="str">
        <f>IF(I5674=FALSE,"",B5674&amp;"@"&amp;COUNTIFS($B$2:B5674,B5674,$I$2:I5674,TRUE))</f>
        <v/>
      </c>
    </row>
    <row r="5675" spans="5:10">
      <c r="E5675" s="46" t="str">
        <f t="shared" si="268"/>
        <v/>
      </c>
      <c r="F5675" s="81" t="str">
        <f>IF(E5675="기사임",(COUNTIF($B$2:B5675,B5675)-COUNTIFS($B$2:B5674,B5675,$E$2:E5674,"")),"")</f>
        <v/>
      </c>
      <c r="G5675" s="46" t="str">
        <f>IF(F5675=1,COUNTIF($F$1:F5675,1),"")</f>
        <v/>
      </c>
      <c r="H5675" s="46">
        <f t="shared" si="269"/>
        <v>0</v>
      </c>
      <c r="I5675" s="46" t="b">
        <f t="shared" si="270"/>
        <v>0</v>
      </c>
      <c r="J5675" s="46" t="str">
        <f>IF(I5675=FALSE,"",B5675&amp;"@"&amp;COUNTIFS($B$2:B5675,B5675,$I$2:I5675,TRUE))</f>
        <v/>
      </c>
    </row>
    <row r="5676" spans="5:10">
      <c r="E5676" s="46" t="str">
        <f t="shared" si="268"/>
        <v/>
      </c>
      <c r="F5676" s="81" t="str">
        <f>IF(E5676="기사임",(COUNTIF($B$2:B5676,B5676)-COUNTIFS($B$2:B5675,B5676,$E$2:E5675,"")),"")</f>
        <v/>
      </c>
      <c r="G5676" s="46" t="str">
        <f>IF(F5676=1,COUNTIF($F$1:F5676,1),"")</f>
        <v/>
      </c>
      <c r="H5676" s="46">
        <f t="shared" si="269"/>
        <v>0</v>
      </c>
      <c r="I5676" s="46" t="b">
        <f t="shared" si="270"/>
        <v>0</v>
      </c>
      <c r="J5676" s="46" t="str">
        <f>IF(I5676=FALSE,"",B5676&amp;"@"&amp;COUNTIFS($B$2:B5676,B5676,$I$2:I5676,TRUE))</f>
        <v/>
      </c>
    </row>
    <row r="5677" spans="5:10">
      <c r="E5677" s="46" t="str">
        <f t="shared" si="268"/>
        <v/>
      </c>
      <c r="F5677" s="81" t="str">
        <f>IF(E5677="기사임",(COUNTIF($B$2:B5677,B5677)-COUNTIFS($B$2:B5676,B5677,$E$2:E5676,"")),"")</f>
        <v/>
      </c>
      <c r="G5677" s="46" t="str">
        <f>IF(F5677=1,COUNTIF($F$1:F5677,1),"")</f>
        <v/>
      </c>
      <c r="H5677" s="46">
        <f t="shared" si="269"/>
        <v>0</v>
      </c>
      <c r="I5677" s="46" t="b">
        <f t="shared" si="270"/>
        <v>0</v>
      </c>
      <c r="J5677" s="46" t="str">
        <f>IF(I5677=FALSE,"",B5677&amp;"@"&amp;COUNTIFS($B$2:B5677,B5677,$I$2:I5677,TRUE))</f>
        <v/>
      </c>
    </row>
    <row r="5678" spans="5:10">
      <c r="E5678" s="46" t="str">
        <f t="shared" si="268"/>
        <v/>
      </c>
      <c r="F5678" s="81" t="str">
        <f>IF(E5678="기사임",(COUNTIF($B$2:B5678,B5678)-COUNTIFS($B$2:B5677,B5678,$E$2:E5677,"")),"")</f>
        <v/>
      </c>
      <c r="G5678" s="46" t="str">
        <f>IF(F5678=1,COUNTIF($F$1:F5678,1),"")</f>
        <v/>
      </c>
      <c r="H5678" s="46">
        <f t="shared" si="269"/>
        <v>0</v>
      </c>
      <c r="I5678" s="46" t="b">
        <f t="shared" si="270"/>
        <v>0</v>
      </c>
      <c r="J5678" s="46" t="str">
        <f>IF(I5678=FALSE,"",B5678&amp;"@"&amp;COUNTIFS($B$2:B5678,B5678,$I$2:I5678,TRUE))</f>
        <v/>
      </c>
    </row>
    <row r="5679" spans="5:10">
      <c r="E5679" s="46" t="str">
        <f t="shared" si="268"/>
        <v/>
      </c>
      <c r="F5679" s="81" t="str">
        <f>IF(E5679="기사임",(COUNTIF($B$2:B5679,B5679)-COUNTIFS($B$2:B5678,B5679,$E$2:E5678,"")),"")</f>
        <v/>
      </c>
      <c r="G5679" s="46" t="str">
        <f>IF(F5679=1,COUNTIF($F$1:F5679,1),"")</f>
        <v/>
      </c>
      <c r="H5679" s="46">
        <f t="shared" si="269"/>
        <v>0</v>
      </c>
      <c r="I5679" s="46" t="b">
        <f t="shared" si="270"/>
        <v>0</v>
      </c>
      <c r="J5679" s="46" t="str">
        <f>IF(I5679=FALSE,"",B5679&amp;"@"&amp;COUNTIFS($B$2:B5679,B5679,$I$2:I5679,TRUE))</f>
        <v/>
      </c>
    </row>
    <row r="5680" spans="5:10">
      <c r="E5680" s="46" t="str">
        <f t="shared" si="268"/>
        <v/>
      </c>
      <c r="F5680" s="81" t="str">
        <f>IF(E5680="기사임",(COUNTIF($B$2:B5680,B5680)-COUNTIFS($B$2:B5679,B5680,$E$2:E5679,"")),"")</f>
        <v/>
      </c>
      <c r="G5680" s="46" t="str">
        <f>IF(F5680=1,COUNTIF($F$1:F5680,1),"")</f>
        <v/>
      </c>
      <c r="H5680" s="46">
        <f t="shared" si="269"/>
        <v>0</v>
      </c>
      <c r="I5680" s="46" t="b">
        <f t="shared" si="270"/>
        <v>0</v>
      </c>
      <c r="J5680" s="46" t="str">
        <f>IF(I5680=FALSE,"",B5680&amp;"@"&amp;COUNTIFS($B$2:B5680,B5680,$I$2:I5680,TRUE))</f>
        <v/>
      </c>
    </row>
    <row r="5681" spans="5:10">
      <c r="E5681" s="46" t="str">
        <f t="shared" si="268"/>
        <v/>
      </c>
      <c r="F5681" s="81" t="str">
        <f>IF(E5681="기사임",(COUNTIF($B$2:B5681,B5681)-COUNTIFS($B$2:B5680,B5681,$E$2:E5680,"")),"")</f>
        <v/>
      </c>
      <c r="G5681" s="46" t="str">
        <f>IF(F5681=1,COUNTIF($F$1:F5681,1),"")</f>
        <v/>
      </c>
      <c r="H5681" s="46">
        <f t="shared" si="269"/>
        <v>0</v>
      </c>
      <c r="I5681" s="46" t="b">
        <f t="shared" si="270"/>
        <v>0</v>
      </c>
      <c r="J5681" s="46" t="str">
        <f>IF(I5681=FALSE,"",B5681&amp;"@"&amp;COUNTIFS($B$2:B5681,B5681,$I$2:I5681,TRUE))</f>
        <v/>
      </c>
    </row>
    <row r="5682" spans="5:10">
      <c r="E5682" s="46" t="str">
        <f t="shared" si="268"/>
        <v/>
      </c>
      <c r="F5682" s="81" t="str">
        <f>IF(E5682="기사임",(COUNTIF($B$2:B5682,B5682)-COUNTIFS($B$2:B5681,B5682,$E$2:E5681,"")),"")</f>
        <v/>
      </c>
      <c r="G5682" s="46" t="str">
        <f>IF(F5682=1,COUNTIF($F$1:F5682,1),"")</f>
        <v/>
      </c>
      <c r="H5682" s="46">
        <f t="shared" si="269"/>
        <v>0</v>
      </c>
      <c r="I5682" s="46" t="b">
        <f t="shared" si="270"/>
        <v>0</v>
      </c>
      <c r="J5682" s="46" t="str">
        <f>IF(I5682=FALSE,"",B5682&amp;"@"&amp;COUNTIFS($B$2:B5682,B5682,$I$2:I5682,TRUE))</f>
        <v/>
      </c>
    </row>
    <row r="5683" spans="5:10">
      <c r="E5683" s="46" t="str">
        <f t="shared" si="268"/>
        <v/>
      </c>
      <c r="F5683" s="81" t="str">
        <f>IF(E5683="기사임",(COUNTIF($B$2:B5683,B5683)-COUNTIFS($B$2:B5682,B5683,$E$2:E5682,"")),"")</f>
        <v/>
      </c>
      <c r="G5683" s="46" t="str">
        <f>IF(F5683=1,COUNTIF($F$1:F5683,1),"")</f>
        <v/>
      </c>
      <c r="H5683" s="46">
        <f t="shared" si="269"/>
        <v>0</v>
      </c>
      <c r="I5683" s="46" t="b">
        <f t="shared" si="270"/>
        <v>0</v>
      </c>
      <c r="J5683" s="46" t="str">
        <f>IF(I5683=FALSE,"",B5683&amp;"@"&amp;COUNTIFS($B$2:B5683,B5683,$I$2:I5683,TRUE))</f>
        <v/>
      </c>
    </row>
    <row r="5684" spans="5:10">
      <c r="E5684" s="46" t="str">
        <f t="shared" si="268"/>
        <v/>
      </c>
      <c r="F5684" s="81" t="str">
        <f>IF(E5684="기사임",(COUNTIF($B$2:B5684,B5684)-COUNTIFS($B$2:B5683,B5684,$E$2:E5683,"")),"")</f>
        <v/>
      </c>
      <c r="G5684" s="46" t="str">
        <f>IF(F5684=1,COUNTIF($F$1:F5684,1),"")</f>
        <v/>
      </c>
      <c r="H5684" s="46">
        <f t="shared" si="269"/>
        <v>0</v>
      </c>
      <c r="I5684" s="46" t="b">
        <f t="shared" si="270"/>
        <v>0</v>
      </c>
      <c r="J5684" s="46" t="str">
        <f>IF(I5684=FALSE,"",B5684&amp;"@"&amp;COUNTIFS($B$2:B5684,B5684,$I$2:I5684,TRUE))</f>
        <v/>
      </c>
    </row>
    <row r="5685" spans="5:10">
      <c r="E5685" s="46" t="str">
        <f t="shared" si="268"/>
        <v/>
      </c>
      <c r="F5685" s="81" t="str">
        <f>IF(E5685="기사임",(COUNTIF($B$2:B5685,B5685)-COUNTIFS($B$2:B5684,B5685,$E$2:E5684,"")),"")</f>
        <v/>
      </c>
      <c r="G5685" s="46" t="str">
        <f>IF(F5685=1,COUNTIF($F$1:F5685,1),"")</f>
        <v/>
      </c>
      <c r="H5685" s="46">
        <f t="shared" si="269"/>
        <v>0</v>
      </c>
      <c r="I5685" s="46" t="b">
        <f t="shared" si="270"/>
        <v>0</v>
      </c>
      <c r="J5685" s="46" t="str">
        <f>IF(I5685=FALSE,"",B5685&amp;"@"&amp;COUNTIFS($B$2:B5685,B5685,$I$2:I5685,TRUE))</f>
        <v/>
      </c>
    </row>
    <row r="5686" spans="5:10">
      <c r="E5686" s="46" t="str">
        <f t="shared" si="268"/>
        <v/>
      </c>
      <c r="F5686" s="81" t="str">
        <f>IF(E5686="기사임",(COUNTIF($B$2:B5686,B5686)-COUNTIFS($B$2:B5685,B5686,$E$2:E5685,"")),"")</f>
        <v/>
      </c>
      <c r="G5686" s="46" t="str">
        <f>IF(F5686=1,COUNTIF($F$1:F5686,1),"")</f>
        <v/>
      </c>
      <c r="H5686" s="46">
        <f t="shared" si="269"/>
        <v>0</v>
      </c>
      <c r="I5686" s="46" t="b">
        <f t="shared" si="270"/>
        <v>0</v>
      </c>
      <c r="J5686" s="46" t="str">
        <f>IF(I5686=FALSE,"",B5686&amp;"@"&amp;COUNTIFS($B$2:B5686,B5686,$I$2:I5686,TRUE))</f>
        <v/>
      </c>
    </row>
    <row r="5687" spans="5:10">
      <c r="E5687" s="46" t="str">
        <f t="shared" si="268"/>
        <v/>
      </c>
      <c r="F5687" s="81" t="str">
        <f>IF(E5687="기사임",(COUNTIF($B$2:B5687,B5687)-COUNTIFS($B$2:B5686,B5687,$E$2:E5686,"")),"")</f>
        <v/>
      </c>
      <c r="G5687" s="46" t="str">
        <f>IF(F5687=1,COUNTIF($F$1:F5687,1),"")</f>
        <v/>
      </c>
      <c r="H5687" s="46">
        <f t="shared" si="269"/>
        <v>0</v>
      </c>
      <c r="I5687" s="46" t="b">
        <f t="shared" si="270"/>
        <v>0</v>
      </c>
      <c r="J5687" s="46" t="str">
        <f>IF(I5687=FALSE,"",B5687&amp;"@"&amp;COUNTIFS($B$2:B5687,B5687,$I$2:I5687,TRUE))</f>
        <v/>
      </c>
    </row>
    <row r="5688" spans="5:10">
      <c r="E5688" s="46" t="str">
        <f t="shared" si="268"/>
        <v/>
      </c>
      <c r="F5688" s="81" t="str">
        <f>IF(E5688="기사임",(COUNTIF($B$2:B5688,B5688)-COUNTIFS($B$2:B5687,B5688,$E$2:E5687,"")),"")</f>
        <v/>
      </c>
      <c r="G5688" s="46" t="str">
        <f>IF(F5688=1,COUNTIF($F$1:F5688,1),"")</f>
        <v/>
      </c>
      <c r="H5688" s="46">
        <f t="shared" si="269"/>
        <v>0</v>
      </c>
      <c r="I5688" s="46" t="b">
        <f t="shared" si="270"/>
        <v>0</v>
      </c>
      <c r="J5688" s="46" t="str">
        <f>IF(I5688=FALSE,"",B5688&amp;"@"&amp;COUNTIFS($B$2:B5688,B5688,$I$2:I5688,TRUE))</f>
        <v/>
      </c>
    </row>
    <row r="5689" spans="5:10">
      <c r="E5689" s="46" t="str">
        <f t="shared" si="268"/>
        <v/>
      </c>
      <c r="F5689" s="81" t="str">
        <f>IF(E5689="기사임",(COUNTIF($B$2:B5689,B5689)-COUNTIFS($B$2:B5688,B5689,$E$2:E5688,"")),"")</f>
        <v/>
      </c>
      <c r="G5689" s="46" t="str">
        <f>IF(F5689=1,COUNTIF($F$1:F5689,1),"")</f>
        <v/>
      </c>
      <c r="H5689" s="46">
        <f t="shared" si="269"/>
        <v>0</v>
      </c>
      <c r="I5689" s="46" t="b">
        <f t="shared" si="270"/>
        <v>0</v>
      </c>
      <c r="J5689" s="46" t="str">
        <f>IF(I5689=FALSE,"",B5689&amp;"@"&amp;COUNTIFS($B$2:B5689,B5689,$I$2:I5689,TRUE))</f>
        <v/>
      </c>
    </row>
    <row r="5690" spans="5:10">
      <c r="E5690" s="46" t="str">
        <f t="shared" si="268"/>
        <v/>
      </c>
      <c r="F5690" s="81" t="str">
        <f>IF(E5690="기사임",(COUNTIF($B$2:B5690,B5690)-COUNTIFS($B$2:B5689,B5690,$E$2:E5689,"")),"")</f>
        <v/>
      </c>
      <c r="G5690" s="46" t="str">
        <f>IF(F5690=1,COUNTIF($F$1:F5690,1),"")</f>
        <v/>
      </c>
      <c r="H5690" s="46">
        <f t="shared" si="269"/>
        <v>0</v>
      </c>
      <c r="I5690" s="46" t="b">
        <f t="shared" si="270"/>
        <v>0</v>
      </c>
      <c r="J5690" s="46" t="str">
        <f>IF(I5690=FALSE,"",B5690&amp;"@"&amp;COUNTIFS($B$2:B5690,B5690,$I$2:I5690,TRUE))</f>
        <v/>
      </c>
    </row>
    <row r="5691" spans="5:10">
      <c r="E5691" s="46" t="str">
        <f t="shared" si="268"/>
        <v/>
      </c>
      <c r="F5691" s="81" t="str">
        <f>IF(E5691="기사임",(COUNTIF($B$2:B5691,B5691)-COUNTIFS($B$2:B5690,B5691,$E$2:E5690,"")),"")</f>
        <v/>
      </c>
      <c r="G5691" s="46" t="str">
        <f>IF(F5691=1,COUNTIF($F$1:F5691,1),"")</f>
        <v/>
      </c>
      <c r="H5691" s="46">
        <f t="shared" si="269"/>
        <v>0</v>
      </c>
      <c r="I5691" s="46" t="b">
        <f t="shared" si="270"/>
        <v>0</v>
      </c>
      <c r="J5691" s="46" t="str">
        <f>IF(I5691=FALSE,"",B5691&amp;"@"&amp;COUNTIFS($B$2:B5691,B5691,$I$2:I5691,TRUE))</f>
        <v/>
      </c>
    </row>
    <row r="5692" spans="5:10">
      <c r="E5692" s="46" t="str">
        <f t="shared" si="268"/>
        <v/>
      </c>
      <c r="F5692" s="81" t="str">
        <f>IF(E5692="기사임",(COUNTIF($B$2:B5692,B5692)-COUNTIFS($B$2:B5691,B5692,$E$2:E5691,"")),"")</f>
        <v/>
      </c>
      <c r="G5692" s="46" t="str">
        <f>IF(F5692=1,COUNTIF($F$1:F5692,1),"")</f>
        <v/>
      </c>
      <c r="H5692" s="46">
        <f t="shared" si="269"/>
        <v>0</v>
      </c>
      <c r="I5692" s="46" t="b">
        <f t="shared" si="270"/>
        <v>0</v>
      </c>
      <c r="J5692" s="46" t="str">
        <f>IF(I5692=FALSE,"",B5692&amp;"@"&amp;COUNTIFS($B$2:B5692,B5692,$I$2:I5692,TRUE))</f>
        <v/>
      </c>
    </row>
    <row r="5693" spans="5:10">
      <c r="E5693" s="46" t="str">
        <f t="shared" si="268"/>
        <v/>
      </c>
      <c r="F5693" s="81" t="str">
        <f>IF(E5693="기사임",(COUNTIF($B$2:B5693,B5693)-COUNTIFS($B$2:B5692,B5693,$E$2:E5692,"")),"")</f>
        <v/>
      </c>
      <c r="G5693" s="46" t="str">
        <f>IF(F5693=1,COUNTIF($F$1:F5693,1),"")</f>
        <v/>
      </c>
      <c r="H5693" s="46">
        <f t="shared" si="269"/>
        <v>0</v>
      </c>
      <c r="I5693" s="46" t="b">
        <f t="shared" si="270"/>
        <v>0</v>
      </c>
      <c r="J5693" s="46" t="str">
        <f>IF(I5693=FALSE,"",B5693&amp;"@"&amp;COUNTIFS($B$2:B5693,B5693,$I$2:I5693,TRUE))</f>
        <v/>
      </c>
    </row>
    <row r="5694" spans="5:10">
      <c r="E5694" s="46" t="str">
        <f t="shared" si="268"/>
        <v/>
      </c>
      <c r="F5694" s="81" t="str">
        <f>IF(E5694="기사임",(COUNTIF($B$2:B5694,B5694)-COUNTIFS($B$2:B5693,B5694,$E$2:E5693,"")),"")</f>
        <v/>
      </c>
      <c r="G5694" s="46" t="str">
        <f>IF(F5694=1,COUNTIF($F$1:F5694,1),"")</f>
        <v/>
      </c>
      <c r="H5694" s="46">
        <f t="shared" si="269"/>
        <v>0</v>
      </c>
      <c r="I5694" s="46" t="b">
        <f t="shared" si="270"/>
        <v>0</v>
      </c>
      <c r="J5694" s="46" t="str">
        <f>IF(I5694=FALSE,"",B5694&amp;"@"&amp;COUNTIFS($B$2:B5694,B5694,$I$2:I5694,TRUE))</f>
        <v/>
      </c>
    </row>
    <row r="5695" spans="5:10">
      <c r="E5695" s="46" t="str">
        <f t="shared" si="268"/>
        <v/>
      </c>
      <c r="F5695" s="81" t="str">
        <f>IF(E5695="기사임",(COUNTIF($B$2:B5695,B5695)-COUNTIFS($B$2:B5694,B5695,$E$2:E5694,"")),"")</f>
        <v/>
      </c>
      <c r="G5695" s="46" t="str">
        <f>IF(F5695=1,COUNTIF($F$1:F5695,1),"")</f>
        <v/>
      </c>
      <c r="H5695" s="46">
        <f t="shared" si="269"/>
        <v>0</v>
      </c>
      <c r="I5695" s="46" t="b">
        <f t="shared" si="270"/>
        <v>0</v>
      </c>
      <c r="J5695" s="46" t="str">
        <f>IF(I5695=FALSE,"",B5695&amp;"@"&amp;COUNTIFS($B$2:B5695,B5695,$I$2:I5695,TRUE))</f>
        <v/>
      </c>
    </row>
    <row r="5696" spans="5:10">
      <c r="E5696" s="46" t="str">
        <f t="shared" si="268"/>
        <v/>
      </c>
      <c r="F5696" s="81" t="str">
        <f>IF(E5696="기사임",(COUNTIF($B$2:B5696,B5696)-COUNTIFS($B$2:B5695,B5696,$E$2:E5695,"")),"")</f>
        <v/>
      </c>
      <c r="G5696" s="46" t="str">
        <f>IF(F5696=1,COUNTIF($F$1:F5696,1),"")</f>
        <v/>
      </c>
      <c r="H5696" s="46">
        <f t="shared" si="269"/>
        <v>0</v>
      </c>
      <c r="I5696" s="46" t="b">
        <f t="shared" si="270"/>
        <v>0</v>
      </c>
      <c r="J5696" s="46" t="str">
        <f>IF(I5696=FALSE,"",B5696&amp;"@"&amp;COUNTIFS($B$2:B5696,B5696,$I$2:I5696,TRUE))</f>
        <v/>
      </c>
    </row>
    <row r="5697" spans="5:10">
      <c r="E5697" s="46" t="str">
        <f t="shared" si="268"/>
        <v/>
      </c>
      <c r="F5697" s="81" t="str">
        <f>IF(E5697="기사임",(COUNTIF($B$2:B5697,B5697)-COUNTIFS($B$2:B5696,B5697,$E$2:E5696,"")),"")</f>
        <v/>
      </c>
      <c r="G5697" s="46" t="str">
        <f>IF(F5697=1,COUNTIF($F$1:F5697,1),"")</f>
        <v/>
      </c>
      <c r="H5697" s="46">
        <f t="shared" si="269"/>
        <v>0</v>
      </c>
      <c r="I5697" s="46" t="b">
        <f t="shared" si="270"/>
        <v>0</v>
      </c>
      <c r="J5697" s="46" t="str">
        <f>IF(I5697=FALSE,"",B5697&amp;"@"&amp;COUNTIFS($B$2:B5697,B5697,$I$2:I5697,TRUE))</f>
        <v/>
      </c>
    </row>
    <row r="5698" spans="5:10">
      <c r="E5698" s="46" t="str">
        <f t="shared" ref="E5698:E5761" si="271">IF(AND(LEFT(A5698,17)="/global/archives/",ISNUMBER(_xlfn.NUMBERVALUE(MID(A5698,18,1))),ISERROR(FIND("ckattempt",A5698)),ISERROR(FIND("preview",A5698))),"기사임","")</f>
        <v/>
      </c>
      <c r="F5698" s="81" t="str">
        <f>IF(E5698="기사임",(COUNTIF($B$2:B5698,B5698)-COUNTIFS($B$2:B5697,B5698,$E$2:E5697,"")),"")</f>
        <v/>
      </c>
      <c r="G5698" s="46" t="str">
        <f>IF(F5698=1,COUNTIF($F$1:F5698,1),"")</f>
        <v/>
      </c>
      <c r="H5698" s="46">
        <f t="shared" ref="H5698:H5761" si="272">COUNTIF($L$2:$L$4,B5698)</f>
        <v>0</v>
      </c>
      <c r="I5698" s="46" t="b">
        <f t="shared" si="270"/>
        <v>0</v>
      </c>
      <c r="J5698" s="46" t="str">
        <f>IF(I5698=FALSE,"",B5698&amp;"@"&amp;COUNTIFS($B$2:B5698,B5698,$I$2:I5698,TRUE))</f>
        <v/>
      </c>
    </row>
    <row r="5699" spans="5:10">
      <c r="E5699" s="46" t="str">
        <f t="shared" si="271"/>
        <v/>
      </c>
      <c r="F5699" s="81" t="str">
        <f>IF(E5699="기사임",(COUNTIF($B$2:B5699,B5699)-COUNTIFS($B$2:B5698,B5699,$E$2:E5698,"")),"")</f>
        <v/>
      </c>
      <c r="G5699" s="46" t="str">
        <f>IF(F5699=1,COUNTIF($F$1:F5699,1),"")</f>
        <v/>
      </c>
      <c r="H5699" s="46">
        <f t="shared" si="272"/>
        <v>0</v>
      </c>
      <c r="I5699" s="46" t="b">
        <f t="shared" si="270"/>
        <v>0</v>
      </c>
      <c r="J5699" s="46" t="str">
        <f>IF(I5699=FALSE,"",B5699&amp;"@"&amp;COUNTIFS($B$2:B5699,B5699,$I$2:I5699,TRUE))</f>
        <v/>
      </c>
    </row>
    <row r="5700" spans="5:10">
      <c r="E5700" s="46" t="str">
        <f t="shared" si="271"/>
        <v/>
      </c>
      <c r="F5700" s="81" t="str">
        <f>IF(E5700="기사임",(COUNTIF($B$2:B5700,B5700)-COUNTIFS($B$2:B5699,B5700,$E$2:E5699,"")),"")</f>
        <v/>
      </c>
      <c r="G5700" s="46" t="str">
        <f>IF(F5700=1,COUNTIF($F$1:F5700,1),"")</f>
        <v/>
      </c>
      <c r="H5700" s="46">
        <f t="shared" si="272"/>
        <v>0</v>
      </c>
      <c r="I5700" s="46" t="b">
        <f t="shared" si="270"/>
        <v>0</v>
      </c>
      <c r="J5700" s="46" t="str">
        <f>IF(I5700=FALSE,"",B5700&amp;"@"&amp;COUNTIFS($B$2:B5700,B5700,$I$2:I5700,TRUE))</f>
        <v/>
      </c>
    </row>
    <row r="5701" spans="5:10">
      <c r="E5701" s="46" t="str">
        <f t="shared" si="271"/>
        <v/>
      </c>
      <c r="F5701" s="81" t="str">
        <f>IF(E5701="기사임",(COUNTIF($B$2:B5701,B5701)-COUNTIFS($B$2:B5700,B5701,$E$2:E5700,"")),"")</f>
        <v/>
      </c>
      <c r="G5701" s="46" t="str">
        <f>IF(F5701=1,COUNTIF($F$1:F5701,1),"")</f>
        <v/>
      </c>
      <c r="H5701" s="46">
        <f t="shared" si="272"/>
        <v>0</v>
      </c>
      <c r="I5701" s="46" t="b">
        <f t="shared" si="270"/>
        <v>0</v>
      </c>
      <c r="J5701" s="46" t="str">
        <f>IF(I5701=FALSE,"",B5701&amp;"@"&amp;COUNTIFS($B$2:B5701,B5701,$I$2:I5701,TRUE))</f>
        <v/>
      </c>
    </row>
    <row r="5702" spans="5:10">
      <c r="E5702" s="46" t="str">
        <f t="shared" si="271"/>
        <v/>
      </c>
      <c r="F5702" s="81" t="str">
        <f>IF(E5702="기사임",(COUNTIF($B$2:B5702,B5702)-COUNTIFS($B$2:B5701,B5702,$E$2:E5701,"")),"")</f>
        <v/>
      </c>
      <c r="G5702" s="46" t="str">
        <f>IF(F5702=1,COUNTIF($F$1:F5702,1),"")</f>
        <v/>
      </c>
      <c r="H5702" s="46">
        <f t="shared" si="272"/>
        <v>0</v>
      </c>
      <c r="I5702" s="46" t="b">
        <f t="shared" si="270"/>
        <v>0</v>
      </c>
      <c r="J5702" s="46" t="str">
        <f>IF(I5702=FALSE,"",B5702&amp;"@"&amp;COUNTIFS($B$2:B5702,B5702,$I$2:I5702,TRUE))</f>
        <v/>
      </c>
    </row>
    <row r="5703" spans="5:10">
      <c r="E5703" s="46" t="str">
        <f t="shared" si="271"/>
        <v/>
      </c>
      <c r="F5703" s="81" t="str">
        <f>IF(E5703="기사임",(COUNTIF($B$2:B5703,B5703)-COUNTIFS($B$2:B5702,B5703,$E$2:E5702,"")),"")</f>
        <v/>
      </c>
      <c r="G5703" s="46" t="str">
        <f>IF(F5703=1,COUNTIF($F$1:F5703,1),"")</f>
        <v/>
      </c>
      <c r="H5703" s="46">
        <f t="shared" si="272"/>
        <v>0</v>
      </c>
      <c r="I5703" s="46" t="b">
        <f t="shared" ref="I5703:I5766" si="273">AND(H5703=1,F5703&gt;=1,F5703&lt;&gt;"")</f>
        <v>0</v>
      </c>
      <c r="J5703" s="46" t="str">
        <f>IF(I5703=FALSE,"",B5703&amp;"@"&amp;COUNTIFS($B$2:B5703,B5703,$I$2:I5703,TRUE))</f>
        <v/>
      </c>
    </row>
    <row r="5704" spans="5:10">
      <c r="E5704" s="46" t="str">
        <f t="shared" si="271"/>
        <v/>
      </c>
      <c r="F5704" s="81" t="str">
        <f>IF(E5704="기사임",(COUNTIF($B$2:B5704,B5704)-COUNTIFS($B$2:B5703,B5704,$E$2:E5703,"")),"")</f>
        <v/>
      </c>
      <c r="G5704" s="46" t="str">
        <f>IF(F5704=1,COUNTIF($F$1:F5704,1),"")</f>
        <v/>
      </c>
      <c r="H5704" s="46">
        <f t="shared" si="272"/>
        <v>0</v>
      </c>
      <c r="I5704" s="46" t="b">
        <f t="shared" si="273"/>
        <v>0</v>
      </c>
      <c r="J5704" s="46" t="str">
        <f>IF(I5704=FALSE,"",B5704&amp;"@"&amp;COUNTIFS($B$2:B5704,B5704,$I$2:I5704,TRUE))</f>
        <v/>
      </c>
    </row>
    <row r="5705" spans="5:10">
      <c r="E5705" s="46" t="str">
        <f t="shared" si="271"/>
        <v/>
      </c>
      <c r="F5705" s="81" t="str">
        <f>IF(E5705="기사임",(COUNTIF($B$2:B5705,B5705)-COUNTIFS($B$2:B5704,B5705,$E$2:E5704,"")),"")</f>
        <v/>
      </c>
      <c r="G5705" s="46" t="str">
        <f>IF(F5705=1,COUNTIF($F$1:F5705,1),"")</f>
        <v/>
      </c>
      <c r="H5705" s="46">
        <f t="shared" si="272"/>
        <v>0</v>
      </c>
      <c r="I5705" s="46" t="b">
        <f t="shared" si="273"/>
        <v>0</v>
      </c>
      <c r="J5705" s="46" t="str">
        <f>IF(I5705=FALSE,"",B5705&amp;"@"&amp;COUNTIFS($B$2:B5705,B5705,$I$2:I5705,TRUE))</f>
        <v/>
      </c>
    </row>
    <row r="5706" spans="5:10">
      <c r="E5706" s="46" t="str">
        <f t="shared" si="271"/>
        <v/>
      </c>
      <c r="F5706" s="81" t="str">
        <f>IF(E5706="기사임",(COUNTIF($B$2:B5706,B5706)-COUNTIFS($B$2:B5705,B5706,$E$2:E5705,"")),"")</f>
        <v/>
      </c>
      <c r="G5706" s="46" t="str">
        <f>IF(F5706=1,COUNTIF($F$1:F5706,1),"")</f>
        <v/>
      </c>
      <c r="H5706" s="46">
        <f t="shared" si="272"/>
        <v>0</v>
      </c>
      <c r="I5706" s="46" t="b">
        <f t="shared" si="273"/>
        <v>0</v>
      </c>
      <c r="J5706" s="46" t="str">
        <f>IF(I5706=FALSE,"",B5706&amp;"@"&amp;COUNTIFS($B$2:B5706,B5706,$I$2:I5706,TRUE))</f>
        <v/>
      </c>
    </row>
    <row r="5707" spans="5:10">
      <c r="E5707" s="46" t="str">
        <f t="shared" si="271"/>
        <v/>
      </c>
      <c r="F5707" s="81" t="str">
        <f>IF(E5707="기사임",(COUNTIF($B$2:B5707,B5707)-COUNTIFS($B$2:B5706,B5707,$E$2:E5706,"")),"")</f>
        <v/>
      </c>
      <c r="G5707" s="46" t="str">
        <f>IF(F5707=1,COUNTIF($F$1:F5707,1),"")</f>
        <v/>
      </c>
      <c r="H5707" s="46">
        <f t="shared" si="272"/>
        <v>0</v>
      </c>
      <c r="I5707" s="46" t="b">
        <f t="shared" si="273"/>
        <v>0</v>
      </c>
      <c r="J5707" s="46" t="str">
        <f>IF(I5707=FALSE,"",B5707&amp;"@"&amp;COUNTIFS($B$2:B5707,B5707,$I$2:I5707,TRUE))</f>
        <v/>
      </c>
    </row>
    <row r="5708" spans="5:10">
      <c r="E5708" s="46" t="str">
        <f t="shared" si="271"/>
        <v/>
      </c>
      <c r="F5708" s="81" t="str">
        <f>IF(E5708="기사임",(COUNTIF($B$2:B5708,B5708)-COUNTIFS($B$2:B5707,B5708,$E$2:E5707,"")),"")</f>
        <v/>
      </c>
      <c r="G5708" s="46" t="str">
        <f>IF(F5708=1,COUNTIF($F$1:F5708,1),"")</f>
        <v/>
      </c>
      <c r="H5708" s="46">
        <f t="shared" si="272"/>
        <v>0</v>
      </c>
      <c r="I5708" s="46" t="b">
        <f t="shared" si="273"/>
        <v>0</v>
      </c>
      <c r="J5708" s="46" t="str">
        <f>IF(I5708=FALSE,"",B5708&amp;"@"&amp;COUNTIFS($B$2:B5708,B5708,$I$2:I5708,TRUE))</f>
        <v/>
      </c>
    </row>
    <row r="5709" spans="5:10">
      <c r="E5709" s="46" t="str">
        <f t="shared" si="271"/>
        <v/>
      </c>
      <c r="F5709" s="81" t="str">
        <f>IF(E5709="기사임",(COUNTIF($B$2:B5709,B5709)-COUNTIFS($B$2:B5708,B5709,$E$2:E5708,"")),"")</f>
        <v/>
      </c>
      <c r="G5709" s="46" t="str">
        <f>IF(F5709=1,COUNTIF($F$1:F5709,1),"")</f>
        <v/>
      </c>
      <c r="H5709" s="46">
        <f t="shared" si="272"/>
        <v>0</v>
      </c>
      <c r="I5709" s="46" t="b">
        <f t="shared" si="273"/>
        <v>0</v>
      </c>
      <c r="J5709" s="46" t="str">
        <f>IF(I5709=FALSE,"",B5709&amp;"@"&amp;COUNTIFS($B$2:B5709,B5709,$I$2:I5709,TRUE))</f>
        <v/>
      </c>
    </row>
    <row r="5710" spans="5:10">
      <c r="E5710" s="46" t="str">
        <f t="shared" si="271"/>
        <v/>
      </c>
      <c r="F5710" s="81" t="str">
        <f>IF(E5710="기사임",(COUNTIF($B$2:B5710,B5710)-COUNTIFS($B$2:B5709,B5710,$E$2:E5709,"")),"")</f>
        <v/>
      </c>
      <c r="G5710" s="46" t="str">
        <f>IF(F5710=1,COUNTIF($F$1:F5710,1),"")</f>
        <v/>
      </c>
      <c r="H5710" s="46">
        <f t="shared" si="272"/>
        <v>0</v>
      </c>
      <c r="I5710" s="46" t="b">
        <f t="shared" si="273"/>
        <v>0</v>
      </c>
      <c r="J5710" s="46" t="str">
        <f>IF(I5710=FALSE,"",B5710&amp;"@"&amp;COUNTIFS($B$2:B5710,B5710,$I$2:I5710,TRUE))</f>
        <v/>
      </c>
    </row>
    <row r="5711" spans="5:10">
      <c r="E5711" s="46" t="str">
        <f t="shared" si="271"/>
        <v/>
      </c>
      <c r="F5711" s="81" t="str">
        <f>IF(E5711="기사임",(COUNTIF($B$2:B5711,B5711)-COUNTIFS($B$2:B5710,B5711,$E$2:E5710,"")),"")</f>
        <v/>
      </c>
      <c r="G5711" s="46" t="str">
        <f>IF(F5711=1,COUNTIF($F$1:F5711,1),"")</f>
        <v/>
      </c>
      <c r="H5711" s="46">
        <f t="shared" si="272"/>
        <v>0</v>
      </c>
      <c r="I5711" s="46" t="b">
        <f t="shared" si="273"/>
        <v>0</v>
      </c>
      <c r="J5711" s="46" t="str">
        <f>IF(I5711=FALSE,"",B5711&amp;"@"&amp;COUNTIFS($B$2:B5711,B5711,$I$2:I5711,TRUE))</f>
        <v/>
      </c>
    </row>
    <row r="5712" spans="5:10">
      <c r="E5712" s="46" t="str">
        <f t="shared" si="271"/>
        <v/>
      </c>
      <c r="F5712" s="81" t="str">
        <f>IF(E5712="기사임",(COUNTIF($B$2:B5712,B5712)-COUNTIFS($B$2:B5711,B5712,$E$2:E5711,"")),"")</f>
        <v/>
      </c>
      <c r="G5712" s="46" t="str">
        <f>IF(F5712=1,COUNTIF($F$1:F5712,1),"")</f>
        <v/>
      </c>
      <c r="H5712" s="46">
        <f t="shared" si="272"/>
        <v>0</v>
      </c>
      <c r="I5712" s="46" t="b">
        <f t="shared" si="273"/>
        <v>0</v>
      </c>
      <c r="J5712" s="46" t="str">
        <f>IF(I5712=FALSE,"",B5712&amp;"@"&amp;COUNTIFS($B$2:B5712,B5712,$I$2:I5712,TRUE))</f>
        <v/>
      </c>
    </row>
    <row r="5713" spans="5:10">
      <c r="E5713" s="46" t="str">
        <f t="shared" si="271"/>
        <v/>
      </c>
      <c r="F5713" s="81" t="str">
        <f>IF(E5713="기사임",(COUNTIF($B$2:B5713,B5713)-COUNTIFS($B$2:B5712,B5713,$E$2:E5712,"")),"")</f>
        <v/>
      </c>
      <c r="G5713" s="46" t="str">
        <f>IF(F5713=1,COUNTIF($F$1:F5713,1),"")</f>
        <v/>
      </c>
      <c r="H5713" s="46">
        <f t="shared" si="272"/>
        <v>0</v>
      </c>
      <c r="I5713" s="46" t="b">
        <f t="shared" si="273"/>
        <v>0</v>
      </c>
      <c r="J5713" s="46" t="str">
        <f>IF(I5713=FALSE,"",B5713&amp;"@"&amp;COUNTIFS($B$2:B5713,B5713,$I$2:I5713,TRUE))</f>
        <v/>
      </c>
    </row>
    <row r="5714" spans="5:10">
      <c r="E5714" s="46" t="str">
        <f t="shared" si="271"/>
        <v/>
      </c>
      <c r="F5714" s="81" t="str">
        <f>IF(E5714="기사임",(COUNTIF($B$2:B5714,B5714)-COUNTIFS($B$2:B5713,B5714,$E$2:E5713,"")),"")</f>
        <v/>
      </c>
      <c r="G5714" s="46" t="str">
        <f>IF(F5714=1,COUNTIF($F$1:F5714,1),"")</f>
        <v/>
      </c>
      <c r="H5714" s="46">
        <f t="shared" si="272"/>
        <v>0</v>
      </c>
      <c r="I5714" s="46" t="b">
        <f t="shared" si="273"/>
        <v>0</v>
      </c>
      <c r="J5714" s="46" t="str">
        <f>IF(I5714=FALSE,"",B5714&amp;"@"&amp;COUNTIFS($B$2:B5714,B5714,$I$2:I5714,TRUE))</f>
        <v/>
      </c>
    </row>
    <row r="5715" spans="5:10">
      <c r="E5715" s="46" t="str">
        <f t="shared" si="271"/>
        <v/>
      </c>
      <c r="F5715" s="81" t="str">
        <f>IF(E5715="기사임",(COUNTIF($B$2:B5715,B5715)-COUNTIFS($B$2:B5714,B5715,$E$2:E5714,"")),"")</f>
        <v/>
      </c>
      <c r="G5715" s="46" t="str">
        <f>IF(F5715=1,COUNTIF($F$1:F5715,1),"")</f>
        <v/>
      </c>
      <c r="H5715" s="46">
        <f t="shared" si="272"/>
        <v>0</v>
      </c>
      <c r="I5715" s="46" t="b">
        <f t="shared" si="273"/>
        <v>0</v>
      </c>
      <c r="J5715" s="46" t="str">
        <f>IF(I5715=FALSE,"",B5715&amp;"@"&amp;COUNTIFS($B$2:B5715,B5715,$I$2:I5715,TRUE))</f>
        <v/>
      </c>
    </row>
    <row r="5716" spans="5:10">
      <c r="E5716" s="46" t="str">
        <f t="shared" si="271"/>
        <v/>
      </c>
      <c r="F5716" s="81" t="str">
        <f>IF(E5716="기사임",(COUNTIF($B$2:B5716,B5716)-COUNTIFS($B$2:B5715,B5716,$E$2:E5715,"")),"")</f>
        <v/>
      </c>
      <c r="G5716" s="46" t="str">
        <f>IF(F5716=1,COUNTIF($F$1:F5716,1),"")</f>
        <v/>
      </c>
      <c r="H5716" s="46">
        <f t="shared" si="272"/>
        <v>0</v>
      </c>
      <c r="I5716" s="46" t="b">
        <f t="shared" si="273"/>
        <v>0</v>
      </c>
      <c r="J5716" s="46" t="str">
        <f>IF(I5716=FALSE,"",B5716&amp;"@"&amp;COUNTIFS($B$2:B5716,B5716,$I$2:I5716,TRUE))</f>
        <v/>
      </c>
    </row>
    <row r="5717" spans="5:10">
      <c r="E5717" s="46" t="str">
        <f t="shared" si="271"/>
        <v/>
      </c>
      <c r="F5717" s="81" t="str">
        <f>IF(E5717="기사임",(COUNTIF($B$2:B5717,B5717)-COUNTIFS($B$2:B5716,B5717,$E$2:E5716,"")),"")</f>
        <v/>
      </c>
      <c r="G5717" s="46" t="str">
        <f>IF(F5717=1,COUNTIF($F$1:F5717,1),"")</f>
        <v/>
      </c>
      <c r="H5717" s="46">
        <f t="shared" si="272"/>
        <v>0</v>
      </c>
      <c r="I5717" s="46" t="b">
        <f t="shared" si="273"/>
        <v>0</v>
      </c>
      <c r="J5717" s="46" t="str">
        <f>IF(I5717=FALSE,"",B5717&amp;"@"&amp;COUNTIFS($B$2:B5717,B5717,$I$2:I5717,TRUE))</f>
        <v/>
      </c>
    </row>
    <row r="5718" spans="5:10">
      <c r="E5718" s="46" t="str">
        <f t="shared" si="271"/>
        <v/>
      </c>
      <c r="F5718" s="81" t="str">
        <f>IF(E5718="기사임",(COUNTIF($B$2:B5718,B5718)-COUNTIFS($B$2:B5717,B5718,$E$2:E5717,"")),"")</f>
        <v/>
      </c>
      <c r="G5718" s="46" t="str">
        <f>IF(F5718=1,COUNTIF($F$1:F5718,1),"")</f>
        <v/>
      </c>
      <c r="H5718" s="46">
        <f t="shared" si="272"/>
        <v>0</v>
      </c>
      <c r="I5718" s="46" t="b">
        <f t="shared" si="273"/>
        <v>0</v>
      </c>
      <c r="J5718" s="46" t="str">
        <f>IF(I5718=FALSE,"",B5718&amp;"@"&amp;COUNTIFS($B$2:B5718,B5718,$I$2:I5718,TRUE))</f>
        <v/>
      </c>
    </row>
    <row r="5719" spans="5:10">
      <c r="E5719" s="46" t="str">
        <f t="shared" si="271"/>
        <v/>
      </c>
      <c r="F5719" s="81" t="str">
        <f>IF(E5719="기사임",(COUNTIF($B$2:B5719,B5719)-COUNTIFS($B$2:B5718,B5719,$E$2:E5718,"")),"")</f>
        <v/>
      </c>
      <c r="G5719" s="46" t="str">
        <f>IF(F5719=1,COUNTIF($F$1:F5719,1),"")</f>
        <v/>
      </c>
      <c r="H5719" s="46">
        <f t="shared" si="272"/>
        <v>0</v>
      </c>
      <c r="I5719" s="46" t="b">
        <f t="shared" si="273"/>
        <v>0</v>
      </c>
      <c r="J5719" s="46" t="str">
        <f>IF(I5719=FALSE,"",B5719&amp;"@"&amp;COUNTIFS($B$2:B5719,B5719,$I$2:I5719,TRUE))</f>
        <v/>
      </c>
    </row>
    <row r="5720" spans="5:10">
      <c r="E5720" s="46" t="str">
        <f t="shared" si="271"/>
        <v/>
      </c>
      <c r="F5720" s="81" t="str">
        <f>IF(E5720="기사임",(COUNTIF($B$2:B5720,B5720)-COUNTIFS($B$2:B5719,B5720,$E$2:E5719,"")),"")</f>
        <v/>
      </c>
      <c r="G5720" s="46" t="str">
        <f>IF(F5720=1,COUNTIF($F$1:F5720,1),"")</f>
        <v/>
      </c>
      <c r="H5720" s="46">
        <f t="shared" si="272"/>
        <v>0</v>
      </c>
      <c r="I5720" s="46" t="b">
        <f t="shared" si="273"/>
        <v>0</v>
      </c>
      <c r="J5720" s="46" t="str">
        <f>IF(I5720=FALSE,"",B5720&amp;"@"&amp;COUNTIFS($B$2:B5720,B5720,$I$2:I5720,TRUE))</f>
        <v/>
      </c>
    </row>
    <row r="5721" spans="5:10">
      <c r="E5721" s="46" t="str">
        <f t="shared" si="271"/>
        <v/>
      </c>
      <c r="F5721" s="81" t="str">
        <f>IF(E5721="기사임",(COUNTIF($B$2:B5721,B5721)-COUNTIFS($B$2:B5720,B5721,$E$2:E5720,"")),"")</f>
        <v/>
      </c>
      <c r="G5721" s="46" t="str">
        <f>IF(F5721=1,COUNTIF($F$1:F5721,1),"")</f>
        <v/>
      </c>
      <c r="H5721" s="46">
        <f t="shared" si="272"/>
        <v>0</v>
      </c>
      <c r="I5721" s="46" t="b">
        <f t="shared" si="273"/>
        <v>0</v>
      </c>
      <c r="J5721" s="46" t="str">
        <f>IF(I5721=FALSE,"",B5721&amp;"@"&amp;COUNTIFS($B$2:B5721,B5721,$I$2:I5721,TRUE))</f>
        <v/>
      </c>
    </row>
    <row r="5722" spans="5:10">
      <c r="E5722" s="46" t="str">
        <f t="shared" si="271"/>
        <v/>
      </c>
      <c r="F5722" s="81" t="str">
        <f>IF(E5722="기사임",(COUNTIF($B$2:B5722,B5722)-COUNTIFS($B$2:B5721,B5722,$E$2:E5721,"")),"")</f>
        <v/>
      </c>
      <c r="G5722" s="46" t="str">
        <f>IF(F5722=1,COUNTIF($F$1:F5722,1),"")</f>
        <v/>
      </c>
      <c r="H5722" s="46">
        <f t="shared" si="272"/>
        <v>0</v>
      </c>
      <c r="I5722" s="46" t="b">
        <f t="shared" si="273"/>
        <v>0</v>
      </c>
      <c r="J5722" s="46" t="str">
        <f>IF(I5722=FALSE,"",B5722&amp;"@"&amp;COUNTIFS($B$2:B5722,B5722,$I$2:I5722,TRUE))</f>
        <v/>
      </c>
    </row>
    <row r="5723" spans="5:10">
      <c r="E5723" s="46" t="str">
        <f t="shared" si="271"/>
        <v/>
      </c>
      <c r="F5723" s="81" t="str">
        <f>IF(E5723="기사임",(COUNTIF($B$2:B5723,B5723)-COUNTIFS($B$2:B5722,B5723,$E$2:E5722,"")),"")</f>
        <v/>
      </c>
      <c r="G5723" s="46" t="str">
        <f>IF(F5723=1,COUNTIF($F$1:F5723,1),"")</f>
        <v/>
      </c>
      <c r="H5723" s="46">
        <f t="shared" si="272"/>
        <v>0</v>
      </c>
      <c r="I5723" s="46" t="b">
        <f t="shared" si="273"/>
        <v>0</v>
      </c>
      <c r="J5723" s="46" t="str">
        <f>IF(I5723=FALSE,"",B5723&amp;"@"&amp;COUNTIFS($B$2:B5723,B5723,$I$2:I5723,TRUE))</f>
        <v/>
      </c>
    </row>
    <row r="5724" spans="5:10">
      <c r="E5724" s="46" t="str">
        <f t="shared" si="271"/>
        <v/>
      </c>
      <c r="F5724" s="81" t="str">
        <f>IF(E5724="기사임",(COUNTIF($B$2:B5724,B5724)-COUNTIFS($B$2:B5723,B5724,$E$2:E5723,"")),"")</f>
        <v/>
      </c>
      <c r="G5724" s="46" t="str">
        <f>IF(F5724=1,COUNTIF($F$1:F5724,1),"")</f>
        <v/>
      </c>
      <c r="H5724" s="46">
        <f t="shared" si="272"/>
        <v>0</v>
      </c>
      <c r="I5724" s="46" t="b">
        <f t="shared" si="273"/>
        <v>0</v>
      </c>
      <c r="J5724" s="46" t="str">
        <f>IF(I5724=FALSE,"",B5724&amp;"@"&amp;COUNTIFS($B$2:B5724,B5724,$I$2:I5724,TRUE))</f>
        <v/>
      </c>
    </row>
    <row r="5725" spans="5:10">
      <c r="E5725" s="46" t="str">
        <f t="shared" si="271"/>
        <v/>
      </c>
      <c r="F5725" s="81" t="str">
        <f>IF(E5725="기사임",(COUNTIF($B$2:B5725,B5725)-COUNTIFS($B$2:B5724,B5725,$E$2:E5724,"")),"")</f>
        <v/>
      </c>
      <c r="G5725" s="46" t="str">
        <f>IF(F5725=1,COUNTIF($F$1:F5725,1),"")</f>
        <v/>
      </c>
      <c r="H5725" s="46">
        <f t="shared" si="272"/>
        <v>0</v>
      </c>
      <c r="I5725" s="46" t="b">
        <f t="shared" si="273"/>
        <v>0</v>
      </c>
      <c r="J5725" s="46" t="str">
        <f>IF(I5725=FALSE,"",B5725&amp;"@"&amp;COUNTIFS($B$2:B5725,B5725,$I$2:I5725,TRUE))</f>
        <v/>
      </c>
    </row>
    <row r="5726" spans="5:10">
      <c r="E5726" s="46" t="str">
        <f t="shared" si="271"/>
        <v/>
      </c>
      <c r="F5726" s="81" t="str">
        <f>IF(E5726="기사임",(COUNTIF($B$2:B5726,B5726)-COUNTIFS($B$2:B5725,B5726,$E$2:E5725,"")),"")</f>
        <v/>
      </c>
      <c r="G5726" s="46" t="str">
        <f>IF(F5726=1,COUNTIF($F$1:F5726,1),"")</f>
        <v/>
      </c>
      <c r="H5726" s="46">
        <f t="shared" si="272"/>
        <v>0</v>
      </c>
      <c r="I5726" s="46" t="b">
        <f t="shared" si="273"/>
        <v>0</v>
      </c>
      <c r="J5726" s="46" t="str">
        <f>IF(I5726=FALSE,"",B5726&amp;"@"&amp;COUNTIFS($B$2:B5726,B5726,$I$2:I5726,TRUE))</f>
        <v/>
      </c>
    </row>
    <row r="5727" spans="5:10">
      <c r="E5727" s="46" t="str">
        <f t="shared" si="271"/>
        <v/>
      </c>
      <c r="F5727" s="81" t="str">
        <f>IF(E5727="기사임",(COUNTIF($B$2:B5727,B5727)-COUNTIFS($B$2:B5726,B5727,$E$2:E5726,"")),"")</f>
        <v/>
      </c>
      <c r="G5727" s="46" t="str">
        <f>IF(F5727=1,COUNTIF($F$1:F5727,1),"")</f>
        <v/>
      </c>
      <c r="H5727" s="46">
        <f t="shared" si="272"/>
        <v>0</v>
      </c>
      <c r="I5727" s="46" t="b">
        <f t="shared" si="273"/>
        <v>0</v>
      </c>
      <c r="J5727" s="46" t="str">
        <f>IF(I5727=FALSE,"",B5727&amp;"@"&amp;COUNTIFS($B$2:B5727,B5727,$I$2:I5727,TRUE))</f>
        <v/>
      </c>
    </row>
    <row r="5728" spans="5:10">
      <c r="E5728" s="46" t="str">
        <f t="shared" si="271"/>
        <v/>
      </c>
      <c r="F5728" s="81" t="str">
        <f>IF(E5728="기사임",(COUNTIF($B$2:B5728,B5728)-COUNTIFS($B$2:B5727,B5728,$E$2:E5727,"")),"")</f>
        <v/>
      </c>
      <c r="G5728" s="46" t="str">
        <f>IF(F5728=1,COUNTIF($F$1:F5728,1),"")</f>
        <v/>
      </c>
      <c r="H5728" s="46">
        <f t="shared" si="272"/>
        <v>0</v>
      </c>
      <c r="I5728" s="46" t="b">
        <f t="shared" si="273"/>
        <v>0</v>
      </c>
      <c r="J5728" s="46" t="str">
        <f>IF(I5728=FALSE,"",B5728&amp;"@"&amp;COUNTIFS($B$2:B5728,B5728,$I$2:I5728,TRUE))</f>
        <v/>
      </c>
    </row>
    <row r="5729" spans="5:10">
      <c r="E5729" s="46" t="str">
        <f t="shared" si="271"/>
        <v/>
      </c>
      <c r="F5729" s="81" t="str">
        <f>IF(E5729="기사임",(COUNTIF($B$2:B5729,B5729)-COUNTIFS($B$2:B5728,B5729,$E$2:E5728,"")),"")</f>
        <v/>
      </c>
      <c r="G5729" s="46" t="str">
        <f>IF(F5729=1,COUNTIF($F$1:F5729,1),"")</f>
        <v/>
      </c>
      <c r="H5729" s="46">
        <f t="shared" si="272"/>
        <v>0</v>
      </c>
      <c r="I5729" s="46" t="b">
        <f t="shared" si="273"/>
        <v>0</v>
      </c>
      <c r="J5729" s="46" t="str">
        <f>IF(I5729=FALSE,"",B5729&amp;"@"&amp;COUNTIFS($B$2:B5729,B5729,$I$2:I5729,TRUE))</f>
        <v/>
      </c>
    </row>
    <row r="5730" spans="5:10">
      <c r="E5730" s="46" t="str">
        <f t="shared" si="271"/>
        <v/>
      </c>
      <c r="F5730" s="81" t="str">
        <f>IF(E5730="기사임",(COUNTIF($B$2:B5730,B5730)-COUNTIFS($B$2:B5729,B5730,$E$2:E5729,"")),"")</f>
        <v/>
      </c>
      <c r="G5730" s="46" t="str">
        <f>IF(F5730=1,COUNTIF($F$1:F5730,1),"")</f>
        <v/>
      </c>
      <c r="H5730" s="46">
        <f t="shared" si="272"/>
        <v>0</v>
      </c>
      <c r="I5730" s="46" t="b">
        <f t="shared" si="273"/>
        <v>0</v>
      </c>
      <c r="J5730" s="46" t="str">
        <f>IF(I5730=FALSE,"",B5730&amp;"@"&amp;COUNTIFS($B$2:B5730,B5730,$I$2:I5730,TRUE))</f>
        <v/>
      </c>
    </row>
    <row r="5731" spans="5:10">
      <c r="E5731" s="46" t="str">
        <f t="shared" si="271"/>
        <v/>
      </c>
      <c r="F5731" s="81" t="str">
        <f>IF(E5731="기사임",(COUNTIF($B$2:B5731,B5731)-COUNTIFS($B$2:B5730,B5731,$E$2:E5730,"")),"")</f>
        <v/>
      </c>
      <c r="G5731" s="46" t="str">
        <f>IF(F5731=1,COUNTIF($F$1:F5731,1),"")</f>
        <v/>
      </c>
      <c r="H5731" s="46">
        <f t="shared" si="272"/>
        <v>0</v>
      </c>
      <c r="I5731" s="46" t="b">
        <f t="shared" si="273"/>
        <v>0</v>
      </c>
      <c r="J5731" s="46" t="str">
        <f>IF(I5731=FALSE,"",B5731&amp;"@"&amp;COUNTIFS($B$2:B5731,B5731,$I$2:I5731,TRUE))</f>
        <v/>
      </c>
    </row>
    <row r="5732" spans="5:10">
      <c r="E5732" s="46" t="str">
        <f t="shared" si="271"/>
        <v/>
      </c>
      <c r="F5732" s="81" t="str">
        <f>IF(E5732="기사임",(COUNTIF($B$2:B5732,B5732)-COUNTIFS($B$2:B5731,B5732,$E$2:E5731,"")),"")</f>
        <v/>
      </c>
      <c r="G5732" s="46" t="str">
        <f>IF(F5732=1,COUNTIF($F$1:F5732,1),"")</f>
        <v/>
      </c>
      <c r="H5732" s="46">
        <f t="shared" si="272"/>
        <v>0</v>
      </c>
      <c r="I5732" s="46" t="b">
        <f t="shared" si="273"/>
        <v>0</v>
      </c>
      <c r="J5732" s="46" t="str">
        <f>IF(I5732=FALSE,"",B5732&amp;"@"&amp;COUNTIFS($B$2:B5732,B5732,$I$2:I5732,TRUE))</f>
        <v/>
      </c>
    </row>
    <row r="5733" spans="5:10">
      <c r="E5733" s="46" t="str">
        <f t="shared" si="271"/>
        <v/>
      </c>
      <c r="F5733" s="81" t="str">
        <f>IF(E5733="기사임",(COUNTIF($B$2:B5733,B5733)-COUNTIFS($B$2:B5732,B5733,$E$2:E5732,"")),"")</f>
        <v/>
      </c>
      <c r="G5733" s="46" t="str">
        <f>IF(F5733=1,COUNTIF($F$1:F5733,1),"")</f>
        <v/>
      </c>
      <c r="H5733" s="46">
        <f t="shared" si="272"/>
        <v>0</v>
      </c>
      <c r="I5733" s="46" t="b">
        <f t="shared" si="273"/>
        <v>0</v>
      </c>
      <c r="J5733" s="46" t="str">
        <f>IF(I5733=FALSE,"",B5733&amp;"@"&amp;COUNTIFS($B$2:B5733,B5733,$I$2:I5733,TRUE))</f>
        <v/>
      </c>
    </row>
    <row r="5734" spans="5:10">
      <c r="E5734" s="46" t="str">
        <f t="shared" si="271"/>
        <v/>
      </c>
      <c r="F5734" s="81" t="str">
        <f>IF(E5734="기사임",(COUNTIF($B$2:B5734,B5734)-COUNTIFS($B$2:B5733,B5734,$E$2:E5733,"")),"")</f>
        <v/>
      </c>
      <c r="G5734" s="46" t="str">
        <f>IF(F5734=1,COUNTIF($F$1:F5734,1),"")</f>
        <v/>
      </c>
      <c r="H5734" s="46">
        <f t="shared" si="272"/>
        <v>0</v>
      </c>
      <c r="I5734" s="46" t="b">
        <f t="shared" si="273"/>
        <v>0</v>
      </c>
      <c r="J5734" s="46" t="str">
        <f>IF(I5734=FALSE,"",B5734&amp;"@"&amp;COUNTIFS($B$2:B5734,B5734,$I$2:I5734,TRUE))</f>
        <v/>
      </c>
    </row>
    <row r="5735" spans="5:10">
      <c r="E5735" s="46" t="str">
        <f t="shared" si="271"/>
        <v/>
      </c>
      <c r="F5735" s="81" t="str">
        <f>IF(E5735="기사임",(COUNTIF($B$2:B5735,B5735)-COUNTIFS($B$2:B5734,B5735,$E$2:E5734,"")),"")</f>
        <v/>
      </c>
      <c r="G5735" s="46" t="str">
        <f>IF(F5735=1,COUNTIF($F$1:F5735,1),"")</f>
        <v/>
      </c>
      <c r="H5735" s="46">
        <f t="shared" si="272"/>
        <v>0</v>
      </c>
      <c r="I5735" s="46" t="b">
        <f t="shared" si="273"/>
        <v>0</v>
      </c>
      <c r="J5735" s="46" t="str">
        <f>IF(I5735=FALSE,"",B5735&amp;"@"&amp;COUNTIFS($B$2:B5735,B5735,$I$2:I5735,TRUE))</f>
        <v/>
      </c>
    </row>
    <row r="5736" spans="5:10">
      <c r="E5736" s="46" t="str">
        <f t="shared" si="271"/>
        <v/>
      </c>
      <c r="F5736" s="81" t="str">
        <f>IF(E5736="기사임",(COUNTIF($B$2:B5736,B5736)-COUNTIFS($B$2:B5735,B5736,$E$2:E5735,"")),"")</f>
        <v/>
      </c>
      <c r="G5736" s="46" t="str">
        <f>IF(F5736=1,COUNTIF($F$1:F5736,1),"")</f>
        <v/>
      </c>
      <c r="H5736" s="46">
        <f t="shared" si="272"/>
        <v>0</v>
      </c>
      <c r="I5736" s="46" t="b">
        <f t="shared" si="273"/>
        <v>0</v>
      </c>
      <c r="J5736" s="46" t="str">
        <f>IF(I5736=FALSE,"",B5736&amp;"@"&amp;COUNTIFS($B$2:B5736,B5736,$I$2:I5736,TRUE))</f>
        <v/>
      </c>
    </row>
    <row r="5737" spans="5:10">
      <c r="E5737" s="46" t="str">
        <f t="shared" si="271"/>
        <v/>
      </c>
      <c r="F5737" s="81" t="str">
        <f>IF(E5737="기사임",(COUNTIF($B$2:B5737,B5737)-COUNTIFS($B$2:B5736,B5737,$E$2:E5736,"")),"")</f>
        <v/>
      </c>
      <c r="G5737" s="46" t="str">
        <f>IF(F5737=1,COUNTIF($F$1:F5737,1),"")</f>
        <v/>
      </c>
      <c r="H5737" s="46">
        <f t="shared" si="272"/>
        <v>0</v>
      </c>
      <c r="I5737" s="46" t="b">
        <f t="shared" si="273"/>
        <v>0</v>
      </c>
      <c r="J5737" s="46" t="str">
        <f>IF(I5737=FALSE,"",B5737&amp;"@"&amp;COUNTIFS($B$2:B5737,B5737,$I$2:I5737,TRUE))</f>
        <v/>
      </c>
    </row>
    <row r="5738" spans="5:10">
      <c r="E5738" s="46" t="str">
        <f t="shared" si="271"/>
        <v/>
      </c>
      <c r="F5738" s="81" t="str">
        <f>IF(E5738="기사임",(COUNTIF($B$2:B5738,B5738)-COUNTIFS($B$2:B5737,B5738,$E$2:E5737,"")),"")</f>
        <v/>
      </c>
      <c r="G5738" s="46" t="str">
        <f>IF(F5738=1,COUNTIF($F$1:F5738,1),"")</f>
        <v/>
      </c>
      <c r="H5738" s="46">
        <f t="shared" si="272"/>
        <v>0</v>
      </c>
      <c r="I5738" s="46" t="b">
        <f t="shared" si="273"/>
        <v>0</v>
      </c>
      <c r="J5738" s="46" t="str">
        <f>IF(I5738=FALSE,"",B5738&amp;"@"&amp;COUNTIFS($B$2:B5738,B5738,$I$2:I5738,TRUE))</f>
        <v/>
      </c>
    </row>
    <row r="5739" spans="5:10">
      <c r="E5739" s="46" t="str">
        <f t="shared" si="271"/>
        <v/>
      </c>
      <c r="F5739" s="81" t="str">
        <f>IF(E5739="기사임",(COUNTIF($B$2:B5739,B5739)-COUNTIFS($B$2:B5738,B5739,$E$2:E5738,"")),"")</f>
        <v/>
      </c>
      <c r="G5739" s="46" t="str">
        <f>IF(F5739=1,COUNTIF($F$1:F5739,1),"")</f>
        <v/>
      </c>
      <c r="H5739" s="46">
        <f t="shared" si="272"/>
        <v>0</v>
      </c>
      <c r="I5739" s="46" t="b">
        <f t="shared" si="273"/>
        <v>0</v>
      </c>
      <c r="J5739" s="46" t="str">
        <f>IF(I5739=FALSE,"",B5739&amp;"@"&amp;COUNTIFS($B$2:B5739,B5739,$I$2:I5739,TRUE))</f>
        <v/>
      </c>
    </row>
    <row r="5740" spans="5:10">
      <c r="E5740" s="46" t="str">
        <f t="shared" si="271"/>
        <v/>
      </c>
      <c r="F5740" s="81" t="str">
        <f>IF(E5740="기사임",(COUNTIF($B$2:B5740,B5740)-COUNTIFS($B$2:B5739,B5740,$E$2:E5739,"")),"")</f>
        <v/>
      </c>
      <c r="G5740" s="46" t="str">
        <f>IF(F5740=1,COUNTIF($F$1:F5740,1),"")</f>
        <v/>
      </c>
      <c r="H5740" s="46">
        <f t="shared" si="272"/>
        <v>0</v>
      </c>
      <c r="I5740" s="46" t="b">
        <f t="shared" si="273"/>
        <v>0</v>
      </c>
      <c r="J5740" s="46" t="str">
        <f>IF(I5740=FALSE,"",B5740&amp;"@"&amp;COUNTIFS($B$2:B5740,B5740,$I$2:I5740,TRUE))</f>
        <v/>
      </c>
    </row>
    <row r="5741" spans="5:10">
      <c r="E5741" s="46" t="str">
        <f t="shared" si="271"/>
        <v/>
      </c>
      <c r="F5741" s="81" t="str">
        <f>IF(E5741="기사임",(COUNTIF($B$2:B5741,B5741)-COUNTIFS($B$2:B5740,B5741,$E$2:E5740,"")),"")</f>
        <v/>
      </c>
      <c r="G5741" s="46" t="str">
        <f>IF(F5741=1,COUNTIF($F$1:F5741,1),"")</f>
        <v/>
      </c>
      <c r="H5741" s="46">
        <f t="shared" si="272"/>
        <v>0</v>
      </c>
      <c r="I5741" s="46" t="b">
        <f t="shared" si="273"/>
        <v>0</v>
      </c>
      <c r="J5741" s="46" t="str">
        <f>IF(I5741=FALSE,"",B5741&amp;"@"&amp;COUNTIFS($B$2:B5741,B5741,$I$2:I5741,TRUE))</f>
        <v/>
      </c>
    </row>
    <row r="5742" spans="5:10">
      <c r="E5742" s="46" t="str">
        <f t="shared" si="271"/>
        <v/>
      </c>
      <c r="F5742" s="81" t="str">
        <f>IF(E5742="기사임",(COUNTIF($B$2:B5742,B5742)-COUNTIFS($B$2:B5741,B5742,$E$2:E5741,"")),"")</f>
        <v/>
      </c>
      <c r="G5742" s="46" t="str">
        <f>IF(F5742=1,COUNTIF($F$1:F5742,1),"")</f>
        <v/>
      </c>
      <c r="H5742" s="46">
        <f t="shared" si="272"/>
        <v>0</v>
      </c>
      <c r="I5742" s="46" t="b">
        <f t="shared" si="273"/>
        <v>0</v>
      </c>
      <c r="J5742" s="46" t="str">
        <f>IF(I5742=FALSE,"",B5742&amp;"@"&amp;COUNTIFS($B$2:B5742,B5742,$I$2:I5742,TRUE))</f>
        <v/>
      </c>
    </row>
    <row r="5743" spans="5:10">
      <c r="E5743" s="46" t="str">
        <f t="shared" si="271"/>
        <v/>
      </c>
      <c r="F5743" s="81" t="str">
        <f>IF(E5743="기사임",(COUNTIF($B$2:B5743,B5743)-COUNTIFS($B$2:B5742,B5743,$E$2:E5742,"")),"")</f>
        <v/>
      </c>
      <c r="G5743" s="46" t="str">
        <f>IF(F5743=1,COUNTIF($F$1:F5743,1),"")</f>
        <v/>
      </c>
      <c r="H5743" s="46">
        <f t="shared" si="272"/>
        <v>0</v>
      </c>
      <c r="I5743" s="46" t="b">
        <f t="shared" si="273"/>
        <v>0</v>
      </c>
      <c r="J5743" s="46" t="str">
        <f>IF(I5743=FALSE,"",B5743&amp;"@"&amp;COUNTIFS($B$2:B5743,B5743,$I$2:I5743,TRUE))</f>
        <v/>
      </c>
    </row>
    <row r="5744" spans="5:10">
      <c r="E5744" s="46" t="str">
        <f t="shared" si="271"/>
        <v/>
      </c>
      <c r="F5744" s="81" t="str">
        <f>IF(E5744="기사임",(COUNTIF($B$2:B5744,B5744)-COUNTIFS($B$2:B5743,B5744,$E$2:E5743,"")),"")</f>
        <v/>
      </c>
      <c r="G5744" s="46" t="str">
        <f>IF(F5744=1,COUNTIF($F$1:F5744,1),"")</f>
        <v/>
      </c>
      <c r="H5744" s="46">
        <f t="shared" si="272"/>
        <v>0</v>
      </c>
      <c r="I5744" s="46" t="b">
        <f t="shared" si="273"/>
        <v>0</v>
      </c>
      <c r="J5744" s="46" t="str">
        <f>IF(I5744=FALSE,"",B5744&amp;"@"&amp;COUNTIFS($B$2:B5744,B5744,$I$2:I5744,TRUE))</f>
        <v/>
      </c>
    </row>
    <row r="5745" spans="5:10">
      <c r="E5745" s="46" t="str">
        <f t="shared" si="271"/>
        <v/>
      </c>
      <c r="F5745" s="81" t="str">
        <f>IF(E5745="기사임",(COUNTIF($B$2:B5745,B5745)-COUNTIFS($B$2:B5744,B5745,$E$2:E5744,"")),"")</f>
        <v/>
      </c>
      <c r="G5745" s="46" t="str">
        <f>IF(F5745=1,COUNTIF($F$1:F5745,1),"")</f>
        <v/>
      </c>
      <c r="H5745" s="46">
        <f t="shared" si="272"/>
        <v>0</v>
      </c>
      <c r="I5745" s="46" t="b">
        <f t="shared" si="273"/>
        <v>0</v>
      </c>
      <c r="J5745" s="46" t="str">
        <f>IF(I5745=FALSE,"",B5745&amp;"@"&amp;COUNTIFS($B$2:B5745,B5745,$I$2:I5745,TRUE))</f>
        <v/>
      </c>
    </row>
    <row r="5746" spans="5:10">
      <c r="E5746" s="46" t="str">
        <f t="shared" si="271"/>
        <v/>
      </c>
      <c r="F5746" s="81" t="str">
        <f>IF(E5746="기사임",(COUNTIF($B$2:B5746,B5746)-COUNTIFS($B$2:B5745,B5746,$E$2:E5745,"")),"")</f>
        <v/>
      </c>
      <c r="G5746" s="46" t="str">
        <f>IF(F5746=1,COUNTIF($F$1:F5746,1),"")</f>
        <v/>
      </c>
      <c r="H5746" s="46">
        <f t="shared" si="272"/>
        <v>0</v>
      </c>
      <c r="I5746" s="46" t="b">
        <f t="shared" si="273"/>
        <v>0</v>
      </c>
      <c r="J5746" s="46" t="str">
        <f>IF(I5746=FALSE,"",B5746&amp;"@"&amp;COUNTIFS($B$2:B5746,B5746,$I$2:I5746,TRUE))</f>
        <v/>
      </c>
    </row>
    <row r="5747" spans="5:10">
      <c r="E5747" s="46" t="str">
        <f t="shared" si="271"/>
        <v/>
      </c>
      <c r="F5747" s="81" t="str">
        <f>IF(E5747="기사임",(COUNTIF($B$2:B5747,B5747)-COUNTIFS($B$2:B5746,B5747,$E$2:E5746,"")),"")</f>
        <v/>
      </c>
      <c r="G5747" s="46" t="str">
        <f>IF(F5747=1,COUNTIF($F$1:F5747,1),"")</f>
        <v/>
      </c>
      <c r="H5747" s="46">
        <f t="shared" si="272"/>
        <v>0</v>
      </c>
      <c r="I5747" s="46" t="b">
        <f t="shared" si="273"/>
        <v>0</v>
      </c>
      <c r="J5747" s="46" t="str">
        <f>IF(I5747=FALSE,"",B5747&amp;"@"&amp;COUNTIFS($B$2:B5747,B5747,$I$2:I5747,TRUE))</f>
        <v/>
      </c>
    </row>
    <row r="5748" spans="5:10">
      <c r="E5748" s="46" t="str">
        <f t="shared" si="271"/>
        <v/>
      </c>
      <c r="F5748" s="81" t="str">
        <f>IF(E5748="기사임",(COUNTIF($B$2:B5748,B5748)-COUNTIFS($B$2:B5747,B5748,$E$2:E5747,"")),"")</f>
        <v/>
      </c>
      <c r="G5748" s="46" t="str">
        <f>IF(F5748=1,COUNTIF($F$1:F5748,1),"")</f>
        <v/>
      </c>
      <c r="H5748" s="46">
        <f t="shared" si="272"/>
        <v>0</v>
      </c>
      <c r="I5748" s="46" t="b">
        <f t="shared" si="273"/>
        <v>0</v>
      </c>
      <c r="J5748" s="46" t="str">
        <f>IF(I5748=FALSE,"",B5748&amp;"@"&amp;COUNTIFS($B$2:B5748,B5748,$I$2:I5748,TRUE))</f>
        <v/>
      </c>
    </row>
    <row r="5749" spans="5:10">
      <c r="E5749" s="46" t="str">
        <f t="shared" si="271"/>
        <v/>
      </c>
      <c r="F5749" s="81" t="str">
        <f>IF(E5749="기사임",(COUNTIF($B$2:B5749,B5749)-COUNTIFS($B$2:B5748,B5749,$E$2:E5748,"")),"")</f>
        <v/>
      </c>
      <c r="G5749" s="46" t="str">
        <f>IF(F5749=1,COUNTIF($F$1:F5749,1),"")</f>
        <v/>
      </c>
      <c r="H5749" s="46">
        <f t="shared" si="272"/>
        <v>0</v>
      </c>
      <c r="I5749" s="46" t="b">
        <f t="shared" si="273"/>
        <v>0</v>
      </c>
      <c r="J5749" s="46" t="str">
        <f>IF(I5749=FALSE,"",B5749&amp;"@"&amp;COUNTIFS($B$2:B5749,B5749,$I$2:I5749,TRUE))</f>
        <v/>
      </c>
    </row>
    <row r="5750" spans="5:10">
      <c r="E5750" s="46" t="str">
        <f t="shared" si="271"/>
        <v/>
      </c>
      <c r="F5750" s="81" t="str">
        <f>IF(E5750="기사임",(COUNTIF($B$2:B5750,B5750)-COUNTIFS($B$2:B5749,B5750,$E$2:E5749,"")),"")</f>
        <v/>
      </c>
      <c r="G5750" s="46" t="str">
        <f>IF(F5750=1,COUNTIF($F$1:F5750,1),"")</f>
        <v/>
      </c>
      <c r="H5750" s="46">
        <f t="shared" si="272"/>
        <v>0</v>
      </c>
      <c r="I5750" s="46" t="b">
        <f t="shared" si="273"/>
        <v>0</v>
      </c>
      <c r="J5750" s="46" t="str">
        <f>IF(I5750=FALSE,"",B5750&amp;"@"&amp;COUNTIFS($B$2:B5750,B5750,$I$2:I5750,TRUE))</f>
        <v/>
      </c>
    </row>
    <row r="5751" spans="5:10">
      <c r="E5751" s="46" t="str">
        <f t="shared" si="271"/>
        <v/>
      </c>
      <c r="F5751" s="81" t="str">
        <f>IF(E5751="기사임",(COUNTIF($B$2:B5751,B5751)-COUNTIFS($B$2:B5750,B5751,$E$2:E5750,"")),"")</f>
        <v/>
      </c>
      <c r="G5751" s="46" t="str">
        <f>IF(F5751=1,COUNTIF($F$1:F5751,1),"")</f>
        <v/>
      </c>
      <c r="H5751" s="46">
        <f t="shared" si="272"/>
        <v>0</v>
      </c>
      <c r="I5751" s="46" t="b">
        <f t="shared" si="273"/>
        <v>0</v>
      </c>
      <c r="J5751" s="46" t="str">
        <f>IF(I5751=FALSE,"",B5751&amp;"@"&amp;COUNTIFS($B$2:B5751,B5751,$I$2:I5751,TRUE))</f>
        <v/>
      </c>
    </row>
    <row r="5752" spans="5:10">
      <c r="E5752" s="46" t="str">
        <f t="shared" si="271"/>
        <v/>
      </c>
      <c r="F5752" s="81" t="str">
        <f>IF(E5752="기사임",(COUNTIF($B$2:B5752,B5752)-COUNTIFS($B$2:B5751,B5752,$E$2:E5751,"")),"")</f>
        <v/>
      </c>
      <c r="G5752" s="46" t="str">
        <f>IF(F5752=1,COUNTIF($F$1:F5752,1),"")</f>
        <v/>
      </c>
      <c r="H5752" s="46">
        <f t="shared" si="272"/>
        <v>0</v>
      </c>
      <c r="I5752" s="46" t="b">
        <f t="shared" si="273"/>
        <v>0</v>
      </c>
      <c r="J5752" s="46" t="str">
        <f>IF(I5752=FALSE,"",B5752&amp;"@"&amp;COUNTIFS($B$2:B5752,B5752,$I$2:I5752,TRUE))</f>
        <v/>
      </c>
    </row>
    <row r="5753" spans="5:10">
      <c r="E5753" s="46" t="str">
        <f t="shared" si="271"/>
        <v/>
      </c>
      <c r="F5753" s="81" t="str">
        <f>IF(E5753="기사임",(COUNTIF($B$2:B5753,B5753)-COUNTIFS($B$2:B5752,B5753,$E$2:E5752,"")),"")</f>
        <v/>
      </c>
      <c r="G5753" s="46" t="str">
        <f>IF(F5753=1,COUNTIF($F$1:F5753,1),"")</f>
        <v/>
      </c>
      <c r="H5753" s="46">
        <f t="shared" si="272"/>
        <v>0</v>
      </c>
      <c r="I5753" s="46" t="b">
        <f t="shared" si="273"/>
        <v>0</v>
      </c>
      <c r="J5753" s="46" t="str">
        <f>IF(I5753=FALSE,"",B5753&amp;"@"&amp;COUNTIFS($B$2:B5753,B5753,$I$2:I5753,TRUE))</f>
        <v/>
      </c>
    </row>
    <row r="5754" spans="5:10">
      <c r="E5754" s="46" t="str">
        <f t="shared" si="271"/>
        <v/>
      </c>
      <c r="F5754" s="81" t="str">
        <f>IF(E5754="기사임",(COUNTIF($B$2:B5754,B5754)-COUNTIFS($B$2:B5753,B5754,$E$2:E5753,"")),"")</f>
        <v/>
      </c>
      <c r="G5754" s="46" t="str">
        <f>IF(F5754=1,COUNTIF($F$1:F5754,1),"")</f>
        <v/>
      </c>
      <c r="H5754" s="46">
        <f t="shared" si="272"/>
        <v>0</v>
      </c>
      <c r="I5754" s="46" t="b">
        <f t="shared" si="273"/>
        <v>0</v>
      </c>
      <c r="J5754" s="46" t="str">
        <f>IF(I5754=FALSE,"",B5754&amp;"@"&amp;COUNTIFS($B$2:B5754,B5754,$I$2:I5754,TRUE))</f>
        <v/>
      </c>
    </row>
    <row r="5755" spans="5:10">
      <c r="E5755" s="46" t="str">
        <f t="shared" si="271"/>
        <v/>
      </c>
      <c r="F5755" s="81" t="str">
        <f>IF(E5755="기사임",(COUNTIF($B$2:B5755,B5755)-COUNTIFS($B$2:B5754,B5755,$E$2:E5754,"")),"")</f>
        <v/>
      </c>
      <c r="G5755" s="46" t="str">
        <f>IF(F5755=1,COUNTIF($F$1:F5755,1),"")</f>
        <v/>
      </c>
      <c r="H5755" s="46">
        <f t="shared" si="272"/>
        <v>0</v>
      </c>
      <c r="I5755" s="46" t="b">
        <f t="shared" si="273"/>
        <v>0</v>
      </c>
      <c r="J5755" s="46" t="str">
        <f>IF(I5755=FALSE,"",B5755&amp;"@"&amp;COUNTIFS($B$2:B5755,B5755,$I$2:I5755,TRUE))</f>
        <v/>
      </c>
    </row>
    <row r="5756" spans="5:10">
      <c r="E5756" s="46" t="str">
        <f t="shared" si="271"/>
        <v/>
      </c>
      <c r="F5756" s="81" t="str">
        <f>IF(E5756="기사임",(COUNTIF($B$2:B5756,B5756)-COUNTIFS($B$2:B5755,B5756,$E$2:E5755,"")),"")</f>
        <v/>
      </c>
      <c r="G5756" s="46" t="str">
        <f>IF(F5756=1,COUNTIF($F$1:F5756,1),"")</f>
        <v/>
      </c>
      <c r="H5756" s="46">
        <f t="shared" si="272"/>
        <v>0</v>
      </c>
      <c r="I5756" s="46" t="b">
        <f t="shared" si="273"/>
        <v>0</v>
      </c>
      <c r="J5756" s="46" t="str">
        <f>IF(I5756=FALSE,"",B5756&amp;"@"&amp;COUNTIFS($B$2:B5756,B5756,$I$2:I5756,TRUE))</f>
        <v/>
      </c>
    </row>
    <row r="5757" spans="5:10">
      <c r="E5757" s="46" t="str">
        <f t="shared" si="271"/>
        <v/>
      </c>
      <c r="F5757" s="81" t="str">
        <f>IF(E5757="기사임",(COUNTIF($B$2:B5757,B5757)-COUNTIFS($B$2:B5756,B5757,$E$2:E5756,"")),"")</f>
        <v/>
      </c>
      <c r="G5757" s="46" t="str">
        <f>IF(F5757=1,COUNTIF($F$1:F5757,1),"")</f>
        <v/>
      </c>
      <c r="H5757" s="46">
        <f t="shared" si="272"/>
        <v>0</v>
      </c>
      <c r="I5757" s="46" t="b">
        <f t="shared" si="273"/>
        <v>0</v>
      </c>
      <c r="J5757" s="46" t="str">
        <f>IF(I5757=FALSE,"",B5757&amp;"@"&amp;COUNTIFS($B$2:B5757,B5757,$I$2:I5757,TRUE))</f>
        <v/>
      </c>
    </row>
    <row r="5758" spans="5:10">
      <c r="E5758" s="46" t="str">
        <f t="shared" si="271"/>
        <v/>
      </c>
      <c r="F5758" s="81" t="str">
        <f>IF(E5758="기사임",(COUNTIF($B$2:B5758,B5758)-COUNTIFS($B$2:B5757,B5758,$E$2:E5757,"")),"")</f>
        <v/>
      </c>
      <c r="G5758" s="46" t="str">
        <f>IF(F5758=1,COUNTIF($F$1:F5758,1),"")</f>
        <v/>
      </c>
      <c r="H5758" s="46">
        <f t="shared" si="272"/>
        <v>0</v>
      </c>
      <c r="I5758" s="46" t="b">
        <f t="shared" si="273"/>
        <v>0</v>
      </c>
      <c r="J5758" s="46" t="str">
        <f>IF(I5758=FALSE,"",B5758&amp;"@"&amp;COUNTIFS($B$2:B5758,B5758,$I$2:I5758,TRUE))</f>
        <v/>
      </c>
    </row>
    <row r="5759" spans="5:10">
      <c r="E5759" s="46" t="str">
        <f t="shared" si="271"/>
        <v/>
      </c>
      <c r="F5759" s="81" t="str">
        <f>IF(E5759="기사임",(COUNTIF($B$2:B5759,B5759)-COUNTIFS($B$2:B5758,B5759,$E$2:E5758,"")),"")</f>
        <v/>
      </c>
      <c r="G5759" s="46" t="str">
        <f>IF(F5759=1,COUNTIF($F$1:F5759,1),"")</f>
        <v/>
      </c>
      <c r="H5759" s="46">
        <f t="shared" si="272"/>
        <v>0</v>
      </c>
      <c r="I5759" s="46" t="b">
        <f t="shared" si="273"/>
        <v>0</v>
      </c>
      <c r="J5759" s="46" t="str">
        <f>IF(I5759=FALSE,"",B5759&amp;"@"&amp;COUNTIFS($B$2:B5759,B5759,$I$2:I5759,TRUE))</f>
        <v/>
      </c>
    </row>
    <row r="5760" spans="5:10">
      <c r="E5760" s="46" t="str">
        <f t="shared" si="271"/>
        <v/>
      </c>
      <c r="F5760" s="81" t="str">
        <f>IF(E5760="기사임",(COUNTIF($B$2:B5760,B5760)-COUNTIFS($B$2:B5759,B5760,$E$2:E5759,"")),"")</f>
        <v/>
      </c>
      <c r="G5760" s="46" t="str">
        <f>IF(F5760=1,COUNTIF($F$1:F5760,1),"")</f>
        <v/>
      </c>
      <c r="H5760" s="46">
        <f t="shared" si="272"/>
        <v>0</v>
      </c>
      <c r="I5760" s="46" t="b">
        <f t="shared" si="273"/>
        <v>0</v>
      </c>
      <c r="J5760" s="46" t="str">
        <f>IF(I5760=FALSE,"",B5760&amp;"@"&amp;COUNTIFS($B$2:B5760,B5760,$I$2:I5760,TRUE))</f>
        <v/>
      </c>
    </row>
    <row r="5761" spans="5:10">
      <c r="E5761" s="46" t="str">
        <f t="shared" si="271"/>
        <v/>
      </c>
      <c r="F5761" s="81" t="str">
        <f>IF(E5761="기사임",(COUNTIF($B$2:B5761,B5761)-COUNTIFS($B$2:B5760,B5761,$E$2:E5760,"")),"")</f>
        <v/>
      </c>
      <c r="G5761" s="46" t="str">
        <f>IF(F5761=1,COUNTIF($F$1:F5761,1),"")</f>
        <v/>
      </c>
      <c r="H5761" s="46">
        <f t="shared" si="272"/>
        <v>0</v>
      </c>
      <c r="I5761" s="46" t="b">
        <f t="shared" si="273"/>
        <v>0</v>
      </c>
      <c r="J5761" s="46" t="str">
        <f>IF(I5761=FALSE,"",B5761&amp;"@"&amp;COUNTIFS($B$2:B5761,B5761,$I$2:I5761,TRUE))</f>
        <v/>
      </c>
    </row>
    <row r="5762" spans="5:10">
      <c r="E5762" s="46" t="str">
        <f t="shared" ref="E5762:E5825" si="274">IF(AND(LEFT(A5762,17)="/global/archives/",ISNUMBER(_xlfn.NUMBERVALUE(MID(A5762,18,1))),ISERROR(FIND("ckattempt",A5762)),ISERROR(FIND("preview",A5762))),"기사임","")</f>
        <v/>
      </c>
      <c r="F5762" s="81" t="str">
        <f>IF(E5762="기사임",(COUNTIF($B$2:B5762,B5762)-COUNTIFS($B$2:B5761,B5762,$E$2:E5761,"")),"")</f>
        <v/>
      </c>
      <c r="G5762" s="46" t="str">
        <f>IF(F5762=1,COUNTIF($F$1:F5762,1),"")</f>
        <v/>
      </c>
      <c r="H5762" s="46">
        <f t="shared" ref="H5762:H5825" si="275">COUNTIF($L$2:$L$4,B5762)</f>
        <v>0</v>
      </c>
      <c r="I5762" s="46" t="b">
        <f t="shared" si="273"/>
        <v>0</v>
      </c>
      <c r="J5762" s="46" t="str">
        <f>IF(I5762=FALSE,"",B5762&amp;"@"&amp;COUNTIFS($B$2:B5762,B5762,$I$2:I5762,TRUE))</f>
        <v/>
      </c>
    </row>
    <row r="5763" spans="5:10">
      <c r="E5763" s="46" t="str">
        <f t="shared" si="274"/>
        <v/>
      </c>
      <c r="F5763" s="81" t="str">
        <f>IF(E5763="기사임",(COUNTIF($B$2:B5763,B5763)-COUNTIFS($B$2:B5762,B5763,$E$2:E5762,"")),"")</f>
        <v/>
      </c>
      <c r="G5763" s="46" t="str">
        <f>IF(F5763=1,COUNTIF($F$1:F5763,1),"")</f>
        <v/>
      </c>
      <c r="H5763" s="46">
        <f t="shared" si="275"/>
        <v>0</v>
      </c>
      <c r="I5763" s="46" t="b">
        <f t="shared" si="273"/>
        <v>0</v>
      </c>
      <c r="J5763" s="46" t="str">
        <f>IF(I5763=FALSE,"",B5763&amp;"@"&amp;COUNTIFS($B$2:B5763,B5763,$I$2:I5763,TRUE))</f>
        <v/>
      </c>
    </row>
    <row r="5764" spans="5:10">
      <c r="E5764" s="46" t="str">
        <f t="shared" si="274"/>
        <v/>
      </c>
      <c r="F5764" s="81" t="str">
        <f>IF(E5764="기사임",(COUNTIF($B$2:B5764,B5764)-COUNTIFS($B$2:B5763,B5764,$E$2:E5763,"")),"")</f>
        <v/>
      </c>
      <c r="G5764" s="46" t="str">
        <f>IF(F5764=1,COUNTIF($F$1:F5764,1),"")</f>
        <v/>
      </c>
      <c r="H5764" s="46">
        <f t="shared" si="275"/>
        <v>0</v>
      </c>
      <c r="I5764" s="46" t="b">
        <f t="shared" si="273"/>
        <v>0</v>
      </c>
      <c r="J5764" s="46" t="str">
        <f>IF(I5764=FALSE,"",B5764&amp;"@"&amp;COUNTIFS($B$2:B5764,B5764,$I$2:I5764,TRUE))</f>
        <v/>
      </c>
    </row>
    <row r="5765" spans="5:10">
      <c r="E5765" s="46" t="str">
        <f t="shared" si="274"/>
        <v/>
      </c>
      <c r="F5765" s="81" t="str">
        <f>IF(E5765="기사임",(COUNTIF($B$2:B5765,B5765)-COUNTIFS($B$2:B5764,B5765,$E$2:E5764,"")),"")</f>
        <v/>
      </c>
      <c r="G5765" s="46" t="str">
        <f>IF(F5765=1,COUNTIF($F$1:F5765,1),"")</f>
        <v/>
      </c>
      <c r="H5765" s="46">
        <f t="shared" si="275"/>
        <v>0</v>
      </c>
      <c r="I5765" s="46" t="b">
        <f t="shared" si="273"/>
        <v>0</v>
      </c>
      <c r="J5765" s="46" t="str">
        <f>IF(I5765=FALSE,"",B5765&amp;"@"&amp;COUNTIFS($B$2:B5765,B5765,$I$2:I5765,TRUE))</f>
        <v/>
      </c>
    </row>
    <row r="5766" spans="5:10">
      <c r="E5766" s="46" t="str">
        <f t="shared" si="274"/>
        <v/>
      </c>
      <c r="F5766" s="81" t="str">
        <f>IF(E5766="기사임",(COUNTIF($B$2:B5766,B5766)-COUNTIFS($B$2:B5765,B5766,$E$2:E5765,"")),"")</f>
        <v/>
      </c>
      <c r="G5766" s="46" t="str">
        <f>IF(F5766=1,COUNTIF($F$1:F5766,1),"")</f>
        <v/>
      </c>
      <c r="H5766" s="46">
        <f t="shared" si="275"/>
        <v>0</v>
      </c>
      <c r="I5766" s="46" t="b">
        <f t="shared" si="273"/>
        <v>0</v>
      </c>
      <c r="J5766" s="46" t="str">
        <f>IF(I5766=FALSE,"",B5766&amp;"@"&amp;COUNTIFS($B$2:B5766,B5766,$I$2:I5766,TRUE))</f>
        <v/>
      </c>
    </row>
    <row r="5767" spans="5:10">
      <c r="E5767" s="46" t="str">
        <f t="shared" si="274"/>
        <v/>
      </c>
      <c r="F5767" s="81" t="str">
        <f>IF(E5767="기사임",(COUNTIF($B$2:B5767,B5767)-COUNTIFS($B$2:B5766,B5767,$E$2:E5766,"")),"")</f>
        <v/>
      </c>
      <c r="G5767" s="46" t="str">
        <f>IF(F5767=1,COUNTIF($F$1:F5767,1),"")</f>
        <v/>
      </c>
      <c r="H5767" s="46">
        <f t="shared" si="275"/>
        <v>0</v>
      </c>
      <c r="I5767" s="46" t="b">
        <f t="shared" ref="I5767:I5830" si="276">AND(H5767=1,F5767&gt;=1,F5767&lt;&gt;"")</f>
        <v>0</v>
      </c>
      <c r="J5767" s="46" t="str">
        <f>IF(I5767=FALSE,"",B5767&amp;"@"&amp;COUNTIFS($B$2:B5767,B5767,$I$2:I5767,TRUE))</f>
        <v/>
      </c>
    </row>
    <row r="5768" spans="5:10">
      <c r="E5768" s="46" t="str">
        <f t="shared" si="274"/>
        <v/>
      </c>
      <c r="F5768" s="81" t="str">
        <f>IF(E5768="기사임",(COUNTIF($B$2:B5768,B5768)-COUNTIFS($B$2:B5767,B5768,$E$2:E5767,"")),"")</f>
        <v/>
      </c>
      <c r="G5768" s="46" t="str">
        <f>IF(F5768=1,COUNTIF($F$1:F5768,1),"")</f>
        <v/>
      </c>
      <c r="H5768" s="46">
        <f t="shared" si="275"/>
        <v>0</v>
      </c>
      <c r="I5768" s="46" t="b">
        <f t="shared" si="276"/>
        <v>0</v>
      </c>
      <c r="J5768" s="46" t="str">
        <f>IF(I5768=FALSE,"",B5768&amp;"@"&amp;COUNTIFS($B$2:B5768,B5768,$I$2:I5768,TRUE))</f>
        <v/>
      </c>
    </row>
    <row r="5769" spans="5:10">
      <c r="E5769" s="46" t="str">
        <f t="shared" si="274"/>
        <v/>
      </c>
      <c r="F5769" s="81" t="str">
        <f>IF(E5769="기사임",(COUNTIF($B$2:B5769,B5769)-COUNTIFS($B$2:B5768,B5769,$E$2:E5768,"")),"")</f>
        <v/>
      </c>
      <c r="G5769" s="46" t="str">
        <f>IF(F5769=1,COUNTIF($F$1:F5769,1),"")</f>
        <v/>
      </c>
      <c r="H5769" s="46">
        <f t="shared" si="275"/>
        <v>0</v>
      </c>
      <c r="I5769" s="46" t="b">
        <f t="shared" si="276"/>
        <v>0</v>
      </c>
      <c r="J5769" s="46" t="str">
        <f>IF(I5769=FALSE,"",B5769&amp;"@"&amp;COUNTIFS($B$2:B5769,B5769,$I$2:I5769,TRUE))</f>
        <v/>
      </c>
    </row>
    <row r="5770" spans="5:10">
      <c r="E5770" s="46" t="str">
        <f t="shared" si="274"/>
        <v/>
      </c>
      <c r="F5770" s="81" t="str">
        <f>IF(E5770="기사임",(COUNTIF($B$2:B5770,B5770)-COUNTIFS($B$2:B5769,B5770,$E$2:E5769,"")),"")</f>
        <v/>
      </c>
      <c r="G5770" s="46" t="str">
        <f>IF(F5770=1,COUNTIF($F$1:F5770,1),"")</f>
        <v/>
      </c>
      <c r="H5770" s="46">
        <f t="shared" si="275"/>
        <v>0</v>
      </c>
      <c r="I5770" s="46" t="b">
        <f t="shared" si="276"/>
        <v>0</v>
      </c>
      <c r="J5770" s="46" t="str">
        <f>IF(I5770=FALSE,"",B5770&amp;"@"&amp;COUNTIFS($B$2:B5770,B5770,$I$2:I5770,TRUE))</f>
        <v/>
      </c>
    </row>
    <row r="5771" spans="5:10">
      <c r="E5771" s="46" t="str">
        <f t="shared" si="274"/>
        <v/>
      </c>
      <c r="F5771" s="81" t="str">
        <f>IF(E5771="기사임",(COUNTIF($B$2:B5771,B5771)-COUNTIFS($B$2:B5770,B5771,$E$2:E5770,"")),"")</f>
        <v/>
      </c>
      <c r="G5771" s="46" t="str">
        <f>IF(F5771=1,COUNTIF($F$1:F5771,1),"")</f>
        <v/>
      </c>
      <c r="H5771" s="46">
        <f t="shared" si="275"/>
        <v>0</v>
      </c>
      <c r="I5771" s="46" t="b">
        <f t="shared" si="276"/>
        <v>0</v>
      </c>
      <c r="J5771" s="46" t="str">
        <f>IF(I5771=FALSE,"",B5771&amp;"@"&amp;COUNTIFS($B$2:B5771,B5771,$I$2:I5771,TRUE))</f>
        <v/>
      </c>
    </row>
    <row r="5772" spans="5:10">
      <c r="E5772" s="46" t="str">
        <f t="shared" si="274"/>
        <v/>
      </c>
      <c r="F5772" s="81" t="str">
        <f>IF(E5772="기사임",(COUNTIF($B$2:B5772,B5772)-COUNTIFS($B$2:B5771,B5772,$E$2:E5771,"")),"")</f>
        <v/>
      </c>
      <c r="G5772" s="46" t="str">
        <f>IF(F5772=1,COUNTIF($F$1:F5772,1),"")</f>
        <v/>
      </c>
      <c r="H5772" s="46">
        <f t="shared" si="275"/>
        <v>0</v>
      </c>
      <c r="I5772" s="46" t="b">
        <f t="shared" si="276"/>
        <v>0</v>
      </c>
      <c r="J5772" s="46" t="str">
        <f>IF(I5772=FALSE,"",B5772&amp;"@"&amp;COUNTIFS($B$2:B5772,B5772,$I$2:I5772,TRUE))</f>
        <v/>
      </c>
    </row>
    <row r="5773" spans="5:10">
      <c r="E5773" s="46" t="str">
        <f t="shared" si="274"/>
        <v/>
      </c>
      <c r="F5773" s="81" t="str">
        <f>IF(E5773="기사임",(COUNTIF($B$2:B5773,B5773)-COUNTIFS($B$2:B5772,B5773,$E$2:E5772,"")),"")</f>
        <v/>
      </c>
      <c r="G5773" s="46" t="str">
        <f>IF(F5773=1,COUNTIF($F$1:F5773,1),"")</f>
        <v/>
      </c>
      <c r="H5773" s="46">
        <f t="shared" si="275"/>
        <v>0</v>
      </c>
      <c r="I5773" s="46" t="b">
        <f t="shared" si="276"/>
        <v>0</v>
      </c>
      <c r="J5773" s="46" t="str">
        <f>IF(I5773=FALSE,"",B5773&amp;"@"&amp;COUNTIFS($B$2:B5773,B5773,$I$2:I5773,TRUE))</f>
        <v/>
      </c>
    </row>
    <row r="5774" spans="5:10">
      <c r="E5774" s="46" t="str">
        <f t="shared" si="274"/>
        <v/>
      </c>
      <c r="F5774" s="81" t="str">
        <f>IF(E5774="기사임",(COUNTIF($B$2:B5774,B5774)-COUNTIFS($B$2:B5773,B5774,$E$2:E5773,"")),"")</f>
        <v/>
      </c>
      <c r="G5774" s="46" t="str">
        <f>IF(F5774=1,COUNTIF($F$1:F5774,1),"")</f>
        <v/>
      </c>
      <c r="H5774" s="46">
        <f t="shared" si="275"/>
        <v>0</v>
      </c>
      <c r="I5774" s="46" t="b">
        <f t="shared" si="276"/>
        <v>0</v>
      </c>
      <c r="J5774" s="46" t="str">
        <f>IF(I5774=FALSE,"",B5774&amp;"@"&amp;COUNTIFS($B$2:B5774,B5774,$I$2:I5774,TRUE))</f>
        <v/>
      </c>
    </row>
    <row r="5775" spans="5:10">
      <c r="E5775" s="46" t="str">
        <f t="shared" si="274"/>
        <v/>
      </c>
      <c r="F5775" s="81" t="str">
        <f>IF(E5775="기사임",(COUNTIF($B$2:B5775,B5775)-COUNTIFS($B$2:B5774,B5775,$E$2:E5774,"")),"")</f>
        <v/>
      </c>
      <c r="G5775" s="46" t="str">
        <f>IF(F5775=1,COUNTIF($F$1:F5775,1),"")</f>
        <v/>
      </c>
      <c r="H5775" s="46">
        <f t="shared" si="275"/>
        <v>0</v>
      </c>
      <c r="I5775" s="46" t="b">
        <f t="shared" si="276"/>
        <v>0</v>
      </c>
      <c r="J5775" s="46" t="str">
        <f>IF(I5775=FALSE,"",B5775&amp;"@"&amp;COUNTIFS($B$2:B5775,B5775,$I$2:I5775,TRUE))</f>
        <v/>
      </c>
    </row>
    <row r="5776" spans="5:10">
      <c r="E5776" s="46" t="str">
        <f t="shared" si="274"/>
        <v/>
      </c>
      <c r="F5776" s="81" t="str">
        <f>IF(E5776="기사임",(COUNTIF($B$2:B5776,B5776)-COUNTIFS($B$2:B5775,B5776,$E$2:E5775,"")),"")</f>
        <v/>
      </c>
      <c r="G5776" s="46" t="str">
        <f>IF(F5776=1,COUNTIF($F$1:F5776,1),"")</f>
        <v/>
      </c>
      <c r="H5776" s="46">
        <f t="shared" si="275"/>
        <v>0</v>
      </c>
      <c r="I5776" s="46" t="b">
        <f t="shared" si="276"/>
        <v>0</v>
      </c>
      <c r="J5776" s="46" t="str">
        <f>IF(I5776=FALSE,"",B5776&amp;"@"&amp;COUNTIFS($B$2:B5776,B5776,$I$2:I5776,TRUE))</f>
        <v/>
      </c>
    </row>
    <row r="5777" spans="5:10">
      <c r="E5777" s="46" t="str">
        <f t="shared" si="274"/>
        <v/>
      </c>
      <c r="F5777" s="81" t="str">
        <f>IF(E5777="기사임",(COUNTIF($B$2:B5777,B5777)-COUNTIFS($B$2:B5776,B5777,$E$2:E5776,"")),"")</f>
        <v/>
      </c>
      <c r="G5777" s="46" t="str">
        <f>IF(F5777=1,COUNTIF($F$1:F5777,1),"")</f>
        <v/>
      </c>
      <c r="H5777" s="46">
        <f t="shared" si="275"/>
        <v>0</v>
      </c>
      <c r="I5777" s="46" t="b">
        <f t="shared" si="276"/>
        <v>0</v>
      </c>
      <c r="J5777" s="46" t="str">
        <f>IF(I5777=FALSE,"",B5777&amp;"@"&amp;COUNTIFS($B$2:B5777,B5777,$I$2:I5777,TRUE))</f>
        <v/>
      </c>
    </row>
    <row r="5778" spans="5:10">
      <c r="E5778" s="46" t="str">
        <f t="shared" si="274"/>
        <v/>
      </c>
      <c r="F5778" s="81" t="str">
        <f>IF(E5778="기사임",(COUNTIF($B$2:B5778,B5778)-COUNTIFS($B$2:B5777,B5778,$E$2:E5777,"")),"")</f>
        <v/>
      </c>
      <c r="G5778" s="46" t="str">
        <f>IF(F5778=1,COUNTIF($F$1:F5778,1),"")</f>
        <v/>
      </c>
      <c r="H5778" s="46">
        <f t="shared" si="275"/>
        <v>0</v>
      </c>
      <c r="I5778" s="46" t="b">
        <f t="shared" si="276"/>
        <v>0</v>
      </c>
      <c r="J5778" s="46" t="str">
        <f>IF(I5778=FALSE,"",B5778&amp;"@"&amp;COUNTIFS($B$2:B5778,B5778,$I$2:I5778,TRUE))</f>
        <v/>
      </c>
    </row>
    <row r="5779" spans="5:10">
      <c r="E5779" s="46" t="str">
        <f t="shared" si="274"/>
        <v/>
      </c>
      <c r="F5779" s="81" t="str">
        <f>IF(E5779="기사임",(COUNTIF($B$2:B5779,B5779)-COUNTIFS($B$2:B5778,B5779,$E$2:E5778,"")),"")</f>
        <v/>
      </c>
      <c r="G5779" s="46" t="str">
        <f>IF(F5779=1,COUNTIF($F$1:F5779,1),"")</f>
        <v/>
      </c>
      <c r="H5779" s="46">
        <f t="shared" si="275"/>
        <v>0</v>
      </c>
      <c r="I5779" s="46" t="b">
        <f t="shared" si="276"/>
        <v>0</v>
      </c>
      <c r="J5779" s="46" t="str">
        <f>IF(I5779=FALSE,"",B5779&amp;"@"&amp;COUNTIFS($B$2:B5779,B5779,$I$2:I5779,TRUE))</f>
        <v/>
      </c>
    </row>
    <row r="5780" spans="5:10">
      <c r="E5780" s="46" t="str">
        <f t="shared" si="274"/>
        <v/>
      </c>
      <c r="F5780" s="81" t="str">
        <f>IF(E5780="기사임",(COUNTIF($B$2:B5780,B5780)-COUNTIFS($B$2:B5779,B5780,$E$2:E5779,"")),"")</f>
        <v/>
      </c>
      <c r="G5780" s="46" t="str">
        <f>IF(F5780=1,COUNTIF($F$1:F5780,1),"")</f>
        <v/>
      </c>
      <c r="H5780" s="46">
        <f t="shared" si="275"/>
        <v>0</v>
      </c>
      <c r="I5780" s="46" t="b">
        <f t="shared" si="276"/>
        <v>0</v>
      </c>
      <c r="J5780" s="46" t="str">
        <f>IF(I5780=FALSE,"",B5780&amp;"@"&amp;COUNTIFS($B$2:B5780,B5780,$I$2:I5780,TRUE))</f>
        <v/>
      </c>
    </row>
    <row r="5781" spans="5:10">
      <c r="E5781" s="46" t="str">
        <f t="shared" si="274"/>
        <v/>
      </c>
      <c r="F5781" s="81" t="str">
        <f>IF(E5781="기사임",(COUNTIF($B$2:B5781,B5781)-COUNTIFS($B$2:B5780,B5781,$E$2:E5780,"")),"")</f>
        <v/>
      </c>
      <c r="G5781" s="46" t="str">
        <f>IF(F5781=1,COUNTIF($F$1:F5781,1),"")</f>
        <v/>
      </c>
      <c r="H5781" s="46">
        <f t="shared" si="275"/>
        <v>0</v>
      </c>
      <c r="I5781" s="46" t="b">
        <f t="shared" si="276"/>
        <v>0</v>
      </c>
      <c r="J5781" s="46" t="str">
        <f>IF(I5781=FALSE,"",B5781&amp;"@"&amp;COUNTIFS($B$2:B5781,B5781,$I$2:I5781,TRUE))</f>
        <v/>
      </c>
    </row>
    <row r="5782" spans="5:10">
      <c r="E5782" s="46" t="str">
        <f t="shared" si="274"/>
        <v/>
      </c>
      <c r="F5782" s="81" t="str">
        <f>IF(E5782="기사임",(COUNTIF($B$2:B5782,B5782)-COUNTIFS($B$2:B5781,B5782,$E$2:E5781,"")),"")</f>
        <v/>
      </c>
      <c r="G5782" s="46" t="str">
        <f>IF(F5782=1,COUNTIF($F$1:F5782,1),"")</f>
        <v/>
      </c>
      <c r="H5782" s="46">
        <f t="shared" si="275"/>
        <v>0</v>
      </c>
      <c r="I5782" s="46" t="b">
        <f t="shared" si="276"/>
        <v>0</v>
      </c>
      <c r="J5782" s="46" t="str">
        <f>IF(I5782=FALSE,"",B5782&amp;"@"&amp;COUNTIFS($B$2:B5782,B5782,$I$2:I5782,TRUE))</f>
        <v/>
      </c>
    </row>
    <row r="5783" spans="5:10">
      <c r="E5783" s="46" t="str">
        <f t="shared" si="274"/>
        <v/>
      </c>
      <c r="F5783" s="81" t="str">
        <f>IF(E5783="기사임",(COUNTIF($B$2:B5783,B5783)-COUNTIFS($B$2:B5782,B5783,$E$2:E5782,"")),"")</f>
        <v/>
      </c>
      <c r="G5783" s="46" t="str">
        <f>IF(F5783=1,COUNTIF($F$1:F5783,1),"")</f>
        <v/>
      </c>
      <c r="H5783" s="46">
        <f t="shared" si="275"/>
        <v>0</v>
      </c>
      <c r="I5783" s="46" t="b">
        <f t="shared" si="276"/>
        <v>0</v>
      </c>
      <c r="J5783" s="46" t="str">
        <f>IF(I5783=FALSE,"",B5783&amp;"@"&amp;COUNTIFS($B$2:B5783,B5783,$I$2:I5783,TRUE))</f>
        <v/>
      </c>
    </row>
    <row r="5784" spans="5:10">
      <c r="E5784" s="46" t="str">
        <f t="shared" si="274"/>
        <v/>
      </c>
      <c r="F5784" s="81" t="str">
        <f>IF(E5784="기사임",(COUNTIF($B$2:B5784,B5784)-COUNTIFS($B$2:B5783,B5784,$E$2:E5783,"")),"")</f>
        <v/>
      </c>
      <c r="G5784" s="46" t="str">
        <f>IF(F5784=1,COUNTIF($F$1:F5784,1),"")</f>
        <v/>
      </c>
      <c r="H5784" s="46">
        <f t="shared" si="275"/>
        <v>0</v>
      </c>
      <c r="I5784" s="46" t="b">
        <f t="shared" si="276"/>
        <v>0</v>
      </c>
      <c r="J5784" s="46" t="str">
        <f>IF(I5784=FALSE,"",B5784&amp;"@"&amp;COUNTIFS($B$2:B5784,B5784,$I$2:I5784,TRUE))</f>
        <v/>
      </c>
    </row>
    <row r="5785" spans="5:10">
      <c r="E5785" s="46" t="str">
        <f t="shared" si="274"/>
        <v/>
      </c>
      <c r="F5785" s="81" t="str">
        <f>IF(E5785="기사임",(COUNTIF($B$2:B5785,B5785)-COUNTIFS($B$2:B5784,B5785,$E$2:E5784,"")),"")</f>
        <v/>
      </c>
      <c r="G5785" s="46" t="str">
        <f>IF(F5785=1,COUNTIF($F$1:F5785,1),"")</f>
        <v/>
      </c>
      <c r="H5785" s="46">
        <f t="shared" si="275"/>
        <v>0</v>
      </c>
      <c r="I5785" s="46" t="b">
        <f t="shared" si="276"/>
        <v>0</v>
      </c>
      <c r="J5785" s="46" t="str">
        <f>IF(I5785=FALSE,"",B5785&amp;"@"&amp;COUNTIFS($B$2:B5785,B5785,$I$2:I5785,TRUE))</f>
        <v/>
      </c>
    </row>
    <row r="5786" spans="5:10">
      <c r="E5786" s="46" t="str">
        <f t="shared" si="274"/>
        <v/>
      </c>
      <c r="F5786" s="81" t="str">
        <f>IF(E5786="기사임",(COUNTIF($B$2:B5786,B5786)-COUNTIFS($B$2:B5785,B5786,$E$2:E5785,"")),"")</f>
        <v/>
      </c>
      <c r="G5786" s="46" t="str">
        <f>IF(F5786=1,COUNTIF($F$1:F5786,1),"")</f>
        <v/>
      </c>
      <c r="H5786" s="46">
        <f t="shared" si="275"/>
        <v>0</v>
      </c>
      <c r="I5786" s="46" t="b">
        <f t="shared" si="276"/>
        <v>0</v>
      </c>
      <c r="J5786" s="46" t="str">
        <f>IF(I5786=FALSE,"",B5786&amp;"@"&amp;COUNTIFS($B$2:B5786,B5786,$I$2:I5786,TRUE))</f>
        <v/>
      </c>
    </row>
    <row r="5787" spans="5:10">
      <c r="E5787" s="46" t="str">
        <f t="shared" si="274"/>
        <v/>
      </c>
      <c r="F5787" s="81" t="str">
        <f>IF(E5787="기사임",(COUNTIF($B$2:B5787,B5787)-COUNTIFS($B$2:B5786,B5787,$E$2:E5786,"")),"")</f>
        <v/>
      </c>
      <c r="G5787" s="46" t="str">
        <f>IF(F5787=1,COUNTIF($F$1:F5787,1),"")</f>
        <v/>
      </c>
      <c r="H5787" s="46">
        <f t="shared" si="275"/>
        <v>0</v>
      </c>
      <c r="I5787" s="46" t="b">
        <f t="shared" si="276"/>
        <v>0</v>
      </c>
      <c r="J5787" s="46" t="str">
        <f>IF(I5787=FALSE,"",B5787&amp;"@"&amp;COUNTIFS($B$2:B5787,B5787,$I$2:I5787,TRUE))</f>
        <v/>
      </c>
    </row>
    <row r="5788" spans="5:10">
      <c r="E5788" s="46" t="str">
        <f t="shared" si="274"/>
        <v/>
      </c>
      <c r="F5788" s="81" t="str">
        <f>IF(E5788="기사임",(COUNTIF($B$2:B5788,B5788)-COUNTIFS($B$2:B5787,B5788,$E$2:E5787,"")),"")</f>
        <v/>
      </c>
      <c r="G5788" s="46" t="str">
        <f>IF(F5788=1,COUNTIF($F$1:F5788,1),"")</f>
        <v/>
      </c>
      <c r="H5788" s="46">
        <f t="shared" si="275"/>
        <v>0</v>
      </c>
      <c r="I5788" s="46" t="b">
        <f t="shared" si="276"/>
        <v>0</v>
      </c>
      <c r="J5788" s="46" t="str">
        <f>IF(I5788=FALSE,"",B5788&amp;"@"&amp;COUNTIFS($B$2:B5788,B5788,$I$2:I5788,TRUE))</f>
        <v/>
      </c>
    </row>
    <row r="5789" spans="5:10">
      <c r="E5789" s="46" t="str">
        <f t="shared" si="274"/>
        <v/>
      </c>
      <c r="F5789" s="81" t="str">
        <f>IF(E5789="기사임",(COUNTIF($B$2:B5789,B5789)-COUNTIFS($B$2:B5788,B5789,$E$2:E5788,"")),"")</f>
        <v/>
      </c>
      <c r="G5789" s="46" t="str">
        <f>IF(F5789=1,COUNTIF($F$1:F5789,1),"")</f>
        <v/>
      </c>
      <c r="H5789" s="46">
        <f t="shared" si="275"/>
        <v>0</v>
      </c>
      <c r="I5789" s="46" t="b">
        <f t="shared" si="276"/>
        <v>0</v>
      </c>
      <c r="J5789" s="46" t="str">
        <f>IF(I5789=FALSE,"",B5789&amp;"@"&amp;COUNTIFS($B$2:B5789,B5789,$I$2:I5789,TRUE))</f>
        <v/>
      </c>
    </row>
    <row r="5790" spans="5:10">
      <c r="E5790" s="46" t="str">
        <f t="shared" si="274"/>
        <v/>
      </c>
      <c r="F5790" s="81" t="str">
        <f>IF(E5790="기사임",(COUNTIF($B$2:B5790,B5790)-COUNTIFS($B$2:B5789,B5790,$E$2:E5789,"")),"")</f>
        <v/>
      </c>
      <c r="G5790" s="46" t="str">
        <f>IF(F5790=1,COUNTIF($F$1:F5790,1),"")</f>
        <v/>
      </c>
      <c r="H5790" s="46">
        <f t="shared" si="275"/>
        <v>0</v>
      </c>
      <c r="I5790" s="46" t="b">
        <f t="shared" si="276"/>
        <v>0</v>
      </c>
      <c r="J5790" s="46" t="str">
        <f>IF(I5790=FALSE,"",B5790&amp;"@"&amp;COUNTIFS($B$2:B5790,B5790,$I$2:I5790,TRUE))</f>
        <v/>
      </c>
    </row>
    <row r="5791" spans="5:10">
      <c r="E5791" s="46" t="str">
        <f t="shared" si="274"/>
        <v/>
      </c>
      <c r="F5791" s="81" t="str">
        <f>IF(E5791="기사임",(COUNTIF($B$2:B5791,B5791)-COUNTIFS($B$2:B5790,B5791,$E$2:E5790,"")),"")</f>
        <v/>
      </c>
      <c r="G5791" s="46" t="str">
        <f>IF(F5791=1,COUNTIF($F$1:F5791,1),"")</f>
        <v/>
      </c>
      <c r="H5791" s="46">
        <f t="shared" si="275"/>
        <v>0</v>
      </c>
      <c r="I5791" s="46" t="b">
        <f t="shared" si="276"/>
        <v>0</v>
      </c>
      <c r="J5791" s="46" t="str">
        <f>IF(I5791=FALSE,"",B5791&amp;"@"&amp;COUNTIFS($B$2:B5791,B5791,$I$2:I5791,TRUE))</f>
        <v/>
      </c>
    </row>
    <row r="5792" spans="5:10">
      <c r="E5792" s="46" t="str">
        <f t="shared" si="274"/>
        <v/>
      </c>
      <c r="F5792" s="81" t="str">
        <f>IF(E5792="기사임",(COUNTIF($B$2:B5792,B5792)-COUNTIFS($B$2:B5791,B5792,$E$2:E5791,"")),"")</f>
        <v/>
      </c>
      <c r="G5792" s="46" t="str">
        <f>IF(F5792=1,COUNTIF($F$1:F5792,1),"")</f>
        <v/>
      </c>
      <c r="H5792" s="46">
        <f t="shared" si="275"/>
        <v>0</v>
      </c>
      <c r="I5792" s="46" t="b">
        <f t="shared" si="276"/>
        <v>0</v>
      </c>
      <c r="J5792" s="46" t="str">
        <f>IF(I5792=FALSE,"",B5792&amp;"@"&amp;COUNTIFS($B$2:B5792,B5792,$I$2:I5792,TRUE))</f>
        <v/>
      </c>
    </row>
    <row r="5793" spans="5:10">
      <c r="E5793" s="46" t="str">
        <f t="shared" si="274"/>
        <v/>
      </c>
      <c r="F5793" s="81" t="str">
        <f>IF(E5793="기사임",(COUNTIF($B$2:B5793,B5793)-COUNTIFS($B$2:B5792,B5793,$E$2:E5792,"")),"")</f>
        <v/>
      </c>
      <c r="G5793" s="46" t="str">
        <f>IF(F5793=1,COUNTIF($F$1:F5793,1),"")</f>
        <v/>
      </c>
      <c r="H5793" s="46">
        <f t="shared" si="275"/>
        <v>0</v>
      </c>
      <c r="I5793" s="46" t="b">
        <f t="shared" si="276"/>
        <v>0</v>
      </c>
      <c r="J5793" s="46" t="str">
        <f>IF(I5793=FALSE,"",B5793&amp;"@"&amp;COUNTIFS($B$2:B5793,B5793,$I$2:I5793,TRUE))</f>
        <v/>
      </c>
    </row>
    <row r="5794" spans="5:10">
      <c r="E5794" s="46" t="str">
        <f t="shared" si="274"/>
        <v/>
      </c>
      <c r="F5794" s="81" t="str">
        <f>IF(E5794="기사임",(COUNTIF($B$2:B5794,B5794)-COUNTIFS($B$2:B5793,B5794,$E$2:E5793,"")),"")</f>
        <v/>
      </c>
      <c r="G5794" s="46" t="str">
        <f>IF(F5794=1,COUNTIF($F$1:F5794,1),"")</f>
        <v/>
      </c>
      <c r="H5794" s="46">
        <f t="shared" si="275"/>
        <v>0</v>
      </c>
      <c r="I5794" s="46" t="b">
        <f t="shared" si="276"/>
        <v>0</v>
      </c>
      <c r="J5794" s="46" t="str">
        <f>IF(I5794=FALSE,"",B5794&amp;"@"&amp;COUNTIFS($B$2:B5794,B5794,$I$2:I5794,TRUE))</f>
        <v/>
      </c>
    </row>
    <row r="5795" spans="5:10">
      <c r="E5795" s="46" t="str">
        <f t="shared" si="274"/>
        <v/>
      </c>
      <c r="F5795" s="81" t="str">
        <f>IF(E5795="기사임",(COUNTIF($B$2:B5795,B5795)-COUNTIFS($B$2:B5794,B5795,$E$2:E5794,"")),"")</f>
        <v/>
      </c>
      <c r="G5795" s="46" t="str">
        <f>IF(F5795=1,COUNTIF($F$1:F5795,1),"")</f>
        <v/>
      </c>
      <c r="H5795" s="46">
        <f t="shared" si="275"/>
        <v>0</v>
      </c>
      <c r="I5795" s="46" t="b">
        <f t="shared" si="276"/>
        <v>0</v>
      </c>
      <c r="J5795" s="46" t="str">
        <f>IF(I5795=FALSE,"",B5795&amp;"@"&amp;COUNTIFS($B$2:B5795,B5795,$I$2:I5795,TRUE))</f>
        <v/>
      </c>
    </row>
    <row r="5796" spans="5:10">
      <c r="E5796" s="46" t="str">
        <f t="shared" si="274"/>
        <v/>
      </c>
      <c r="F5796" s="81" t="str">
        <f>IF(E5796="기사임",(COUNTIF($B$2:B5796,B5796)-COUNTIFS($B$2:B5795,B5796,$E$2:E5795,"")),"")</f>
        <v/>
      </c>
      <c r="G5796" s="46" t="str">
        <f>IF(F5796=1,COUNTIF($F$1:F5796,1),"")</f>
        <v/>
      </c>
      <c r="H5796" s="46">
        <f t="shared" si="275"/>
        <v>0</v>
      </c>
      <c r="I5796" s="46" t="b">
        <f t="shared" si="276"/>
        <v>0</v>
      </c>
      <c r="J5796" s="46" t="str">
        <f>IF(I5796=FALSE,"",B5796&amp;"@"&amp;COUNTIFS($B$2:B5796,B5796,$I$2:I5796,TRUE))</f>
        <v/>
      </c>
    </row>
    <row r="5797" spans="5:10">
      <c r="E5797" s="46" t="str">
        <f t="shared" si="274"/>
        <v/>
      </c>
      <c r="F5797" s="81" t="str">
        <f>IF(E5797="기사임",(COUNTIF($B$2:B5797,B5797)-COUNTIFS($B$2:B5796,B5797,$E$2:E5796,"")),"")</f>
        <v/>
      </c>
      <c r="G5797" s="46" t="str">
        <f>IF(F5797=1,COUNTIF($F$1:F5797,1),"")</f>
        <v/>
      </c>
      <c r="H5797" s="46">
        <f t="shared" si="275"/>
        <v>0</v>
      </c>
      <c r="I5797" s="46" t="b">
        <f t="shared" si="276"/>
        <v>0</v>
      </c>
      <c r="J5797" s="46" t="str">
        <f>IF(I5797=FALSE,"",B5797&amp;"@"&amp;COUNTIFS($B$2:B5797,B5797,$I$2:I5797,TRUE))</f>
        <v/>
      </c>
    </row>
    <row r="5798" spans="5:10">
      <c r="E5798" s="46" t="str">
        <f t="shared" si="274"/>
        <v/>
      </c>
      <c r="F5798" s="81" t="str">
        <f>IF(E5798="기사임",(COUNTIF($B$2:B5798,B5798)-COUNTIFS($B$2:B5797,B5798,$E$2:E5797,"")),"")</f>
        <v/>
      </c>
      <c r="G5798" s="46" t="str">
        <f>IF(F5798=1,COUNTIF($F$1:F5798,1),"")</f>
        <v/>
      </c>
      <c r="H5798" s="46">
        <f t="shared" si="275"/>
        <v>0</v>
      </c>
      <c r="I5798" s="46" t="b">
        <f t="shared" si="276"/>
        <v>0</v>
      </c>
      <c r="J5798" s="46" t="str">
        <f>IF(I5798=FALSE,"",B5798&amp;"@"&amp;COUNTIFS($B$2:B5798,B5798,$I$2:I5798,TRUE))</f>
        <v/>
      </c>
    </row>
    <row r="5799" spans="5:10">
      <c r="E5799" s="46" t="str">
        <f t="shared" si="274"/>
        <v/>
      </c>
      <c r="F5799" s="81" t="str">
        <f>IF(E5799="기사임",(COUNTIF($B$2:B5799,B5799)-COUNTIFS($B$2:B5798,B5799,$E$2:E5798,"")),"")</f>
        <v/>
      </c>
      <c r="G5799" s="46" t="str">
        <f>IF(F5799=1,COUNTIF($F$1:F5799,1),"")</f>
        <v/>
      </c>
      <c r="H5799" s="46">
        <f t="shared" si="275"/>
        <v>0</v>
      </c>
      <c r="I5799" s="46" t="b">
        <f t="shared" si="276"/>
        <v>0</v>
      </c>
      <c r="J5799" s="46" t="str">
        <f>IF(I5799=FALSE,"",B5799&amp;"@"&amp;COUNTIFS($B$2:B5799,B5799,$I$2:I5799,TRUE))</f>
        <v/>
      </c>
    </row>
    <row r="5800" spans="5:10">
      <c r="E5800" s="46" t="str">
        <f t="shared" si="274"/>
        <v/>
      </c>
      <c r="F5800" s="81" t="str">
        <f>IF(E5800="기사임",(COUNTIF($B$2:B5800,B5800)-COUNTIFS($B$2:B5799,B5800,$E$2:E5799,"")),"")</f>
        <v/>
      </c>
      <c r="G5800" s="46" t="str">
        <f>IF(F5800=1,COUNTIF($F$1:F5800,1),"")</f>
        <v/>
      </c>
      <c r="H5800" s="46">
        <f t="shared" si="275"/>
        <v>0</v>
      </c>
      <c r="I5800" s="46" t="b">
        <f t="shared" si="276"/>
        <v>0</v>
      </c>
      <c r="J5800" s="46" t="str">
        <f>IF(I5800=FALSE,"",B5800&amp;"@"&amp;COUNTIFS($B$2:B5800,B5800,$I$2:I5800,TRUE))</f>
        <v/>
      </c>
    </row>
    <row r="5801" spans="5:10">
      <c r="E5801" s="46" t="str">
        <f t="shared" si="274"/>
        <v/>
      </c>
      <c r="F5801" s="81" t="str">
        <f>IF(E5801="기사임",(COUNTIF($B$2:B5801,B5801)-COUNTIFS($B$2:B5800,B5801,$E$2:E5800,"")),"")</f>
        <v/>
      </c>
      <c r="G5801" s="46" t="str">
        <f>IF(F5801=1,COUNTIF($F$1:F5801,1),"")</f>
        <v/>
      </c>
      <c r="H5801" s="46">
        <f t="shared" si="275"/>
        <v>0</v>
      </c>
      <c r="I5801" s="46" t="b">
        <f t="shared" si="276"/>
        <v>0</v>
      </c>
      <c r="J5801" s="46" t="str">
        <f>IF(I5801=FALSE,"",B5801&amp;"@"&amp;COUNTIFS($B$2:B5801,B5801,$I$2:I5801,TRUE))</f>
        <v/>
      </c>
    </row>
    <row r="5802" spans="5:10">
      <c r="E5802" s="46" t="str">
        <f t="shared" si="274"/>
        <v/>
      </c>
      <c r="F5802" s="81" t="str">
        <f>IF(E5802="기사임",(COUNTIF($B$2:B5802,B5802)-COUNTIFS($B$2:B5801,B5802,$E$2:E5801,"")),"")</f>
        <v/>
      </c>
      <c r="G5802" s="46" t="str">
        <f>IF(F5802=1,COUNTIF($F$1:F5802,1),"")</f>
        <v/>
      </c>
      <c r="H5802" s="46">
        <f t="shared" si="275"/>
        <v>0</v>
      </c>
      <c r="I5802" s="46" t="b">
        <f t="shared" si="276"/>
        <v>0</v>
      </c>
      <c r="J5802" s="46" t="str">
        <f>IF(I5802=FALSE,"",B5802&amp;"@"&amp;COUNTIFS($B$2:B5802,B5802,$I$2:I5802,TRUE))</f>
        <v/>
      </c>
    </row>
    <row r="5803" spans="5:10">
      <c r="E5803" s="46" t="str">
        <f t="shared" si="274"/>
        <v/>
      </c>
      <c r="F5803" s="81" t="str">
        <f>IF(E5803="기사임",(COUNTIF($B$2:B5803,B5803)-COUNTIFS($B$2:B5802,B5803,$E$2:E5802,"")),"")</f>
        <v/>
      </c>
      <c r="G5803" s="46" t="str">
        <f>IF(F5803=1,COUNTIF($F$1:F5803,1),"")</f>
        <v/>
      </c>
      <c r="H5803" s="46">
        <f t="shared" si="275"/>
        <v>0</v>
      </c>
      <c r="I5803" s="46" t="b">
        <f t="shared" si="276"/>
        <v>0</v>
      </c>
      <c r="J5803" s="46" t="str">
        <f>IF(I5803=FALSE,"",B5803&amp;"@"&amp;COUNTIFS($B$2:B5803,B5803,$I$2:I5803,TRUE))</f>
        <v/>
      </c>
    </row>
    <row r="5804" spans="5:10">
      <c r="E5804" s="46" t="str">
        <f t="shared" si="274"/>
        <v/>
      </c>
      <c r="F5804" s="81" t="str">
        <f>IF(E5804="기사임",(COUNTIF($B$2:B5804,B5804)-COUNTIFS($B$2:B5803,B5804,$E$2:E5803,"")),"")</f>
        <v/>
      </c>
      <c r="G5804" s="46" t="str">
        <f>IF(F5804=1,COUNTIF($F$1:F5804,1),"")</f>
        <v/>
      </c>
      <c r="H5804" s="46">
        <f t="shared" si="275"/>
        <v>0</v>
      </c>
      <c r="I5804" s="46" t="b">
        <f t="shared" si="276"/>
        <v>0</v>
      </c>
      <c r="J5804" s="46" t="str">
        <f>IF(I5804=FALSE,"",B5804&amp;"@"&amp;COUNTIFS($B$2:B5804,B5804,$I$2:I5804,TRUE))</f>
        <v/>
      </c>
    </row>
    <row r="5805" spans="5:10">
      <c r="E5805" s="46" t="str">
        <f t="shared" si="274"/>
        <v/>
      </c>
      <c r="F5805" s="81" t="str">
        <f>IF(E5805="기사임",(COUNTIF($B$2:B5805,B5805)-COUNTIFS($B$2:B5804,B5805,$E$2:E5804,"")),"")</f>
        <v/>
      </c>
      <c r="G5805" s="46" t="str">
        <f>IF(F5805=1,COUNTIF($F$1:F5805,1),"")</f>
        <v/>
      </c>
      <c r="H5805" s="46">
        <f t="shared" si="275"/>
        <v>0</v>
      </c>
      <c r="I5805" s="46" t="b">
        <f t="shared" si="276"/>
        <v>0</v>
      </c>
      <c r="J5805" s="46" t="str">
        <f>IF(I5805=FALSE,"",B5805&amp;"@"&amp;COUNTIFS($B$2:B5805,B5805,$I$2:I5805,TRUE))</f>
        <v/>
      </c>
    </row>
    <row r="5806" spans="5:10">
      <c r="E5806" s="46" t="str">
        <f t="shared" si="274"/>
        <v/>
      </c>
      <c r="F5806" s="81" t="str">
        <f>IF(E5806="기사임",(COUNTIF($B$2:B5806,B5806)-COUNTIFS($B$2:B5805,B5806,$E$2:E5805,"")),"")</f>
        <v/>
      </c>
      <c r="G5806" s="46" t="str">
        <f>IF(F5806=1,COUNTIF($F$1:F5806,1),"")</f>
        <v/>
      </c>
      <c r="H5806" s="46">
        <f t="shared" si="275"/>
        <v>0</v>
      </c>
      <c r="I5806" s="46" t="b">
        <f t="shared" si="276"/>
        <v>0</v>
      </c>
      <c r="J5806" s="46" t="str">
        <f>IF(I5806=FALSE,"",B5806&amp;"@"&amp;COUNTIFS($B$2:B5806,B5806,$I$2:I5806,TRUE))</f>
        <v/>
      </c>
    </row>
    <row r="5807" spans="5:10">
      <c r="E5807" s="46" t="str">
        <f t="shared" si="274"/>
        <v/>
      </c>
      <c r="F5807" s="81" t="str">
        <f>IF(E5807="기사임",(COUNTIF($B$2:B5807,B5807)-COUNTIFS($B$2:B5806,B5807,$E$2:E5806,"")),"")</f>
        <v/>
      </c>
      <c r="G5807" s="46" t="str">
        <f>IF(F5807=1,COUNTIF($F$1:F5807,1),"")</f>
        <v/>
      </c>
      <c r="H5807" s="46">
        <f t="shared" si="275"/>
        <v>0</v>
      </c>
      <c r="I5807" s="46" t="b">
        <f t="shared" si="276"/>
        <v>0</v>
      </c>
      <c r="J5807" s="46" t="str">
        <f>IF(I5807=FALSE,"",B5807&amp;"@"&amp;COUNTIFS($B$2:B5807,B5807,$I$2:I5807,TRUE))</f>
        <v/>
      </c>
    </row>
    <row r="5808" spans="5:10">
      <c r="E5808" s="46" t="str">
        <f t="shared" si="274"/>
        <v/>
      </c>
      <c r="F5808" s="81" t="str">
        <f>IF(E5808="기사임",(COUNTIF($B$2:B5808,B5808)-COUNTIFS($B$2:B5807,B5808,$E$2:E5807,"")),"")</f>
        <v/>
      </c>
      <c r="G5808" s="46" t="str">
        <f>IF(F5808=1,COUNTIF($F$1:F5808,1),"")</f>
        <v/>
      </c>
      <c r="H5808" s="46">
        <f t="shared" si="275"/>
        <v>0</v>
      </c>
      <c r="I5808" s="46" t="b">
        <f t="shared" si="276"/>
        <v>0</v>
      </c>
      <c r="J5808" s="46" t="str">
        <f>IF(I5808=FALSE,"",B5808&amp;"@"&amp;COUNTIFS($B$2:B5808,B5808,$I$2:I5808,TRUE))</f>
        <v/>
      </c>
    </row>
    <row r="5809" spans="5:10">
      <c r="E5809" s="46" t="str">
        <f t="shared" si="274"/>
        <v/>
      </c>
      <c r="F5809" s="81" t="str">
        <f>IF(E5809="기사임",(COUNTIF($B$2:B5809,B5809)-COUNTIFS($B$2:B5808,B5809,$E$2:E5808,"")),"")</f>
        <v/>
      </c>
      <c r="G5809" s="46" t="str">
        <f>IF(F5809=1,COUNTIF($F$1:F5809,1),"")</f>
        <v/>
      </c>
      <c r="H5809" s="46">
        <f t="shared" si="275"/>
        <v>0</v>
      </c>
      <c r="I5809" s="46" t="b">
        <f t="shared" si="276"/>
        <v>0</v>
      </c>
      <c r="J5809" s="46" t="str">
        <f>IF(I5809=FALSE,"",B5809&amp;"@"&amp;COUNTIFS($B$2:B5809,B5809,$I$2:I5809,TRUE))</f>
        <v/>
      </c>
    </row>
    <row r="5810" spans="5:10">
      <c r="E5810" s="46" t="str">
        <f t="shared" si="274"/>
        <v/>
      </c>
      <c r="F5810" s="81" t="str">
        <f>IF(E5810="기사임",(COUNTIF($B$2:B5810,B5810)-COUNTIFS($B$2:B5809,B5810,$E$2:E5809,"")),"")</f>
        <v/>
      </c>
      <c r="G5810" s="46" t="str">
        <f>IF(F5810=1,COUNTIF($F$1:F5810,1),"")</f>
        <v/>
      </c>
      <c r="H5810" s="46">
        <f t="shared" si="275"/>
        <v>0</v>
      </c>
      <c r="I5810" s="46" t="b">
        <f t="shared" si="276"/>
        <v>0</v>
      </c>
      <c r="J5810" s="46" t="str">
        <f>IF(I5810=FALSE,"",B5810&amp;"@"&amp;COUNTIFS($B$2:B5810,B5810,$I$2:I5810,TRUE))</f>
        <v/>
      </c>
    </row>
    <row r="5811" spans="5:10">
      <c r="E5811" s="46" t="str">
        <f t="shared" si="274"/>
        <v/>
      </c>
      <c r="F5811" s="81" t="str">
        <f>IF(E5811="기사임",(COUNTIF($B$2:B5811,B5811)-COUNTIFS($B$2:B5810,B5811,$E$2:E5810,"")),"")</f>
        <v/>
      </c>
      <c r="G5811" s="46" t="str">
        <f>IF(F5811=1,COUNTIF($F$1:F5811,1),"")</f>
        <v/>
      </c>
      <c r="H5811" s="46">
        <f t="shared" si="275"/>
        <v>0</v>
      </c>
      <c r="I5811" s="46" t="b">
        <f t="shared" si="276"/>
        <v>0</v>
      </c>
      <c r="J5811" s="46" t="str">
        <f>IF(I5811=FALSE,"",B5811&amp;"@"&amp;COUNTIFS($B$2:B5811,B5811,$I$2:I5811,TRUE))</f>
        <v/>
      </c>
    </row>
    <row r="5812" spans="5:10">
      <c r="E5812" s="46" t="str">
        <f t="shared" si="274"/>
        <v/>
      </c>
      <c r="F5812" s="81" t="str">
        <f>IF(E5812="기사임",(COUNTIF($B$2:B5812,B5812)-COUNTIFS($B$2:B5811,B5812,$E$2:E5811,"")),"")</f>
        <v/>
      </c>
      <c r="G5812" s="46" t="str">
        <f>IF(F5812=1,COUNTIF($F$1:F5812,1),"")</f>
        <v/>
      </c>
      <c r="H5812" s="46">
        <f t="shared" si="275"/>
        <v>0</v>
      </c>
      <c r="I5812" s="46" t="b">
        <f t="shared" si="276"/>
        <v>0</v>
      </c>
      <c r="J5812" s="46" t="str">
        <f>IF(I5812=FALSE,"",B5812&amp;"@"&amp;COUNTIFS($B$2:B5812,B5812,$I$2:I5812,TRUE))</f>
        <v/>
      </c>
    </row>
    <row r="5813" spans="5:10">
      <c r="E5813" s="46" t="str">
        <f t="shared" si="274"/>
        <v/>
      </c>
      <c r="F5813" s="81" t="str">
        <f>IF(E5813="기사임",(COUNTIF($B$2:B5813,B5813)-COUNTIFS($B$2:B5812,B5813,$E$2:E5812,"")),"")</f>
        <v/>
      </c>
      <c r="G5813" s="46" t="str">
        <f>IF(F5813=1,COUNTIF($F$1:F5813,1),"")</f>
        <v/>
      </c>
      <c r="H5813" s="46">
        <f t="shared" si="275"/>
        <v>0</v>
      </c>
      <c r="I5813" s="46" t="b">
        <f t="shared" si="276"/>
        <v>0</v>
      </c>
      <c r="J5813" s="46" t="str">
        <f>IF(I5813=FALSE,"",B5813&amp;"@"&amp;COUNTIFS($B$2:B5813,B5813,$I$2:I5813,TRUE))</f>
        <v/>
      </c>
    </row>
    <row r="5814" spans="5:10">
      <c r="E5814" s="46" t="str">
        <f t="shared" si="274"/>
        <v/>
      </c>
      <c r="F5814" s="81" t="str">
        <f>IF(E5814="기사임",(COUNTIF($B$2:B5814,B5814)-COUNTIFS($B$2:B5813,B5814,$E$2:E5813,"")),"")</f>
        <v/>
      </c>
      <c r="G5814" s="46" t="str">
        <f>IF(F5814=1,COUNTIF($F$1:F5814,1),"")</f>
        <v/>
      </c>
      <c r="H5814" s="46">
        <f t="shared" si="275"/>
        <v>0</v>
      </c>
      <c r="I5814" s="46" t="b">
        <f t="shared" si="276"/>
        <v>0</v>
      </c>
      <c r="J5814" s="46" t="str">
        <f>IF(I5814=FALSE,"",B5814&amp;"@"&amp;COUNTIFS($B$2:B5814,B5814,$I$2:I5814,TRUE))</f>
        <v/>
      </c>
    </row>
    <row r="5815" spans="5:10">
      <c r="E5815" s="46" t="str">
        <f t="shared" si="274"/>
        <v/>
      </c>
      <c r="F5815" s="81" t="str">
        <f>IF(E5815="기사임",(COUNTIF($B$2:B5815,B5815)-COUNTIFS($B$2:B5814,B5815,$E$2:E5814,"")),"")</f>
        <v/>
      </c>
      <c r="G5815" s="46" t="str">
        <f>IF(F5815=1,COUNTIF($F$1:F5815,1),"")</f>
        <v/>
      </c>
      <c r="H5815" s="46">
        <f t="shared" si="275"/>
        <v>0</v>
      </c>
      <c r="I5815" s="46" t="b">
        <f t="shared" si="276"/>
        <v>0</v>
      </c>
      <c r="J5815" s="46" t="str">
        <f>IF(I5815=FALSE,"",B5815&amp;"@"&amp;COUNTIFS($B$2:B5815,B5815,$I$2:I5815,TRUE))</f>
        <v/>
      </c>
    </row>
    <row r="5816" spans="5:10">
      <c r="E5816" s="46" t="str">
        <f t="shared" si="274"/>
        <v/>
      </c>
      <c r="F5816" s="81" t="str">
        <f>IF(E5816="기사임",(COUNTIF($B$2:B5816,B5816)-COUNTIFS($B$2:B5815,B5816,$E$2:E5815,"")),"")</f>
        <v/>
      </c>
      <c r="G5816" s="46" t="str">
        <f>IF(F5816=1,COUNTIF($F$1:F5816,1),"")</f>
        <v/>
      </c>
      <c r="H5816" s="46">
        <f t="shared" si="275"/>
        <v>0</v>
      </c>
      <c r="I5816" s="46" t="b">
        <f t="shared" si="276"/>
        <v>0</v>
      </c>
      <c r="J5816" s="46" t="str">
        <f>IF(I5816=FALSE,"",B5816&amp;"@"&amp;COUNTIFS($B$2:B5816,B5816,$I$2:I5816,TRUE))</f>
        <v/>
      </c>
    </row>
    <row r="5817" spans="5:10">
      <c r="E5817" s="46" t="str">
        <f t="shared" si="274"/>
        <v/>
      </c>
      <c r="F5817" s="81" t="str">
        <f>IF(E5817="기사임",(COUNTIF($B$2:B5817,B5817)-COUNTIFS($B$2:B5816,B5817,$E$2:E5816,"")),"")</f>
        <v/>
      </c>
      <c r="G5817" s="46" t="str">
        <f>IF(F5817=1,COUNTIF($F$1:F5817,1),"")</f>
        <v/>
      </c>
      <c r="H5817" s="46">
        <f t="shared" si="275"/>
        <v>0</v>
      </c>
      <c r="I5817" s="46" t="b">
        <f t="shared" si="276"/>
        <v>0</v>
      </c>
      <c r="J5817" s="46" t="str">
        <f>IF(I5817=FALSE,"",B5817&amp;"@"&amp;COUNTIFS($B$2:B5817,B5817,$I$2:I5817,TRUE))</f>
        <v/>
      </c>
    </row>
    <row r="5818" spans="5:10">
      <c r="E5818" s="46" t="str">
        <f t="shared" si="274"/>
        <v/>
      </c>
      <c r="F5818" s="81" t="str">
        <f>IF(E5818="기사임",(COUNTIF($B$2:B5818,B5818)-COUNTIFS($B$2:B5817,B5818,$E$2:E5817,"")),"")</f>
        <v/>
      </c>
      <c r="G5818" s="46" t="str">
        <f>IF(F5818=1,COUNTIF($F$1:F5818,1),"")</f>
        <v/>
      </c>
      <c r="H5818" s="46">
        <f t="shared" si="275"/>
        <v>0</v>
      </c>
      <c r="I5818" s="46" t="b">
        <f t="shared" si="276"/>
        <v>0</v>
      </c>
      <c r="J5818" s="46" t="str">
        <f>IF(I5818=FALSE,"",B5818&amp;"@"&amp;COUNTIFS($B$2:B5818,B5818,$I$2:I5818,TRUE))</f>
        <v/>
      </c>
    </row>
    <row r="5819" spans="5:10">
      <c r="E5819" s="46" t="str">
        <f t="shared" si="274"/>
        <v/>
      </c>
      <c r="F5819" s="81" t="str">
        <f>IF(E5819="기사임",(COUNTIF($B$2:B5819,B5819)-COUNTIFS($B$2:B5818,B5819,$E$2:E5818,"")),"")</f>
        <v/>
      </c>
      <c r="G5819" s="46" t="str">
        <f>IF(F5819=1,COUNTIF($F$1:F5819,1),"")</f>
        <v/>
      </c>
      <c r="H5819" s="46">
        <f t="shared" si="275"/>
        <v>0</v>
      </c>
      <c r="I5819" s="46" t="b">
        <f t="shared" si="276"/>
        <v>0</v>
      </c>
      <c r="J5819" s="46" t="str">
        <f>IF(I5819=FALSE,"",B5819&amp;"@"&amp;COUNTIFS($B$2:B5819,B5819,$I$2:I5819,TRUE))</f>
        <v/>
      </c>
    </row>
    <row r="5820" spans="5:10">
      <c r="E5820" s="46" t="str">
        <f t="shared" si="274"/>
        <v/>
      </c>
      <c r="F5820" s="81" t="str">
        <f>IF(E5820="기사임",(COUNTIF($B$2:B5820,B5820)-COUNTIFS($B$2:B5819,B5820,$E$2:E5819,"")),"")</f>
        <v/>
      </c>
      <c r="G5820" s="46" t="str">
        <f>IF(F5820=1,COUNTIF($F$1:F5820,1),"")</f>
        <v/>
      </c>
      <c r="H5820" s="46">
        <f t="shared" si="275"/>
        <v>0</v>
      </c>
      <c r="I5820" s="46" t="b">
        <f t="shared" si="276"/>
        <v>0</v>
      </c>
      <c r="J5820" s="46" t="str">
        <f>IF(I5820=FALSE,"",B5820&amp;"@"&amp;COUNTIFS($B$2:B5820,B5820,$I$2:I5820,TRUE))</f>
        <v/>
      </c>
    </row>
    <row r="5821" spans="5:10">
      <c r="E5821" s="46" t="str">
        <f t="shared" si="274"/>
        <v/>
      </c>
      <c r="F5821" s="81" t="str">
        <f>IF(E5821="기사임",(COUNTIF($B$2:B5821,B5821)-COUNTIFS($B$2:B5820,B5821,$E$2:E5820,"")),"")</f>
        <v/>
      </c>
      <c r="G5821" s="46" t="str">
        <f>IF(F5821=1,COUNTIF($F$1:F5821,1),"")</f>
        <v/>
      </c>
      <c r="H5821" s="46">
        <f t="shared" si="275"/>
        <v>0</v>
      </c>
      <c r="I5821" s="46" t="b">
        <f t="shared" si="276"/>
        <v>0</v>
      </c>
      <c r="J5821" s="46" t="str">
        <f>IF(I5821=FALSE,"",B5821&amp;"@"&amp;COUNTIFS($B$2:B5821,B5821,$I$2:I5821,TRUE))</f>
        <v/>
      </c>
    </row>
    <row r="5822" spans="5:10">
      <c r="E5822" s="46" t="str">
        <f t="shared" si="274"/>
        <v/>
      </c>
      <c r="F5822" s="81" t="str">
        <f>IF(E5822="기사임",(COUNTIF($B$2:B5822,B5822)-COUNTIFS($B$2:B5821,B5822,$E$2:E5821,"")),"")</f>
        <v/>
      </c>
      <c r="G5822" s="46" t="str">
        <f>IF(F5822=1,COUNTIF($F$1:F5822,1),"")</f>
        <v/>
      </c>
      <c r="H5822" s="46">
        <f t="shared" si="275"/>
        <v>0</v>
      </c>
      <c r="I5822" s="46" t="b">
        <f t="shared" si="276"/>
        <v>0</v>
      </c>
      <c r="J5822" s="46" t="str">
        <f>IF(I5822=FALSE,"",B5822&amp;"@"&amp;COUNTIFS($B$2:B5822,B5822,$I$2:I5822,TRUE))</f>
        <v/>
      </c>
    </row>
    <row r="5823" spans="5:10">
      <c r="E5823" s="46" t="str">
        <f t="shared" si="274"/>
        <v/>
      </c>
      <c r="F5823" s="81" t="str">
        <f>IF(E5823="기사임",(COUNTIF($B$2:B5823,B5823)-COUNTIFS($B$2:B5822,B5823,$E$2:E5822,"")),"")</f>
        <v/>
      </c>
      <c r="G5823" s="46" t="str">
        <f>IF(F5823=1,COUNTIF($F$1:F5823,1),"")</f>
        <v/>
      </c>
      <c r="H5823" s="46">
        <f t="shared" si="275"/>
        <v>0</v>
      </c>
      <c r="I5823" s="46" t="b">
        <f t="shared" si="276"/>
        <v>0</v>
      </c>
      <c r="J5823" s="46" t="str">
        <f>IF(I5823=FALSE,"",B5823&amp;"@"&amp;COUNTIFS($B$2:B5823,B5823,$I$2:I5823,TRUE))</f>
        <v/>
      </c>
    </row>
    <row r="5824" spans="5:10">
      <c r="E5824" s="46" t="str">
        <f t="shared" si="274"/>
        <v/>
      </c>
      <c r="F5824" s="81" t="str">
        <f>IF(E5824="기사임",(COUNTIF($B$2:B5824,B5824)-COUNTIFS($B$2:B5823,B5824,$E$2:E5823,"")),"")</f>
        <v/>
      </c>
      <c r="G5824" s="46" t="str">
        <f>IF(F5824=1,COUNTIF($F$1:F5824,1),"")</f>
        <v/>
      </c>
      <c r="H5824" s="46">
        <f t="shared" si="275"/>
        <v>0</v>
      </c>
      <c r="I5824" s="46" t="b">
        <f t="shared" si="276"/>
        <v>0</v>
      </c>
      <c r="J5824" s="46" t="str">
        <f>IF(I5824=FALSE,"",B5824&amp;"@"&amp;COUNTIFS($B$2:B5824,B5824,$I$2:I5824,TRUE))</f>
        <v/>
      </c>
    </row>
    <row r="5825" spans="5:10">
      <c r="E5825" s="46" t="str">
        <f t="shared" si="274"/>
        <v/>
      </c>
      <c r="F5825" s="81" t="str">
        <f>IF(E5825="기사임",(COUNTIF($B$2:B5825,B5825)-COUNTIFS($B$2:B5824,B5825,$E$2:E5824,"")),"")</f>
        <v/>
      </c>
      <c r="G5825" s="46" t="str">
        <f>IF(F5825=1,COUNTIF($F$1:F5825,1),"")</f>
        <v/>
      </c>
      <c r="H5825" s="46">
        <f t="shared" si="275"/>
        <v>0</v>
      </c>
      <c r="I5825" s="46" t="b">
        <f t="shared" si="276"/>
        <v>0</v>
      </c>
      <c r="J5825" s="46" t="str">
        <f>IF(I5825=FALSE,"",B5825&amp;"@"&amp;COUNTIFS($B$2:B5825,B5825,$I$2:I5825,TRUE))</f>
        <v/>
      </c>
    </row>
    <row r="5826" spans="5:10">
      <c r="E5826" s="46" t="str">
        <f t="shared" ref="E5826:E5889" si="277">IF(AND(LEFT(A5826,17)="/global/archives/",ISNUMBER(_xlfn.NUMBERVALUE(MID(A5826,18,1))),ISERROR(FIND("ckattempt",A5826)),ISERROR(FIND("preview",A5826))),"기사임","")</f>
        <v/>
      </c>
      <c r="F5826" s="81" t="str">
        <f>IF(E5826="기사임",(COUNTIF($B$2:B5826,B5826)-COUNTIFS($B$2:B5825,B5826,$E$2:E5825,"")),"")</f>
        <v/>
      </c>
      <c r="G5826" s="46" t="str">
        <f>IF(F5826=1,COUNTIF($F$1:F5826,1),"")</f>
        <v/>
      </c>
      <c r="H5826" s="46">
        <f t="shared" ref="H5826:H5889" si="278">COUNTIF($L$2:$L$4,B5826)</f>
        <v>0</v>
      </c>
      <c r="I5826" s="46" t="b">
        <f t="shared" si="276"/>
        <v>0</v>
      </c>
      <c r="J5826" s="46" t="str">
        <f>IF(I5826=FALSE,"",B5826&amp;"@"&amp;COUNTIFS($B$2:B5826,B5826,$I$2:I5826,TRUE))</f>
        <v/>
      </c>
    </row>
    <row r="5827" spans="5:10">
      <c r="E5827" s="46" t="str">
        <f t="shared" si="277"/>
        <v/>
      </c>
      <c r="F5827" s="81" t="str">
        <f>IF(E5827="기사임",(COUNTIF($B$2:B5827,B5827)-COUNTIFS($B$2:B5826,B5827,$E$2:E5826,"")),"")</f>
        <v/>
      </c>
      <c r="G5827" s="46" t="str">
        <f>IF(F5827=1,COUNTIF($F$1:F5827,1),"")</f>
        <v/>
      </c>
      <c r="H5827" s="46">
        <f t="shared" si="278"/>
        <v>0</v>
      </c>
      <c r="I5827" s="46" t="b">
        <f t="shared" si="276"/>
        <v>0</v>
      </c>
      <c r="J5827" s="46" t="str">
        <f>IF(I5827=FALSE,"",B5827&amp;"@"&amp;COUNTIFS($B$2:B5827,B5827,$I$2:I5827,TRUE))</f>
        <v/>
      </c>
    </row>
    <row r="5828" spans="5:10">
      <c r="E5828" s="46" t="str">
        <f t="shared" si="277"/>
        <v/>
      </c>
      <c r="F5828" s="81" t="str">
        <f>IF(E5828="기사임",(COUNTIF($B$2:B5828,B5828)-COUNTIFS($B$2:B5827,B5828,$E$2:E5827,"")),"")</f>
        <v/>
      </c>
      <c r="G5828" s="46" t="str">
        <f>IF(F5828=1,COUNTIF($F$1:F5828,1),"")</f>
        <v/>
      </c>
      <c r="H5828" s="46">
        <f t="shared" si="278"/>
        <v>0</v>
      </c>
      <c r="I5828" s="46" t="b">
        <f t="shared" si="276"/>
        <v>0</v>
      </c>
      <c r="J5828" s="46" t="str">
        <f>IF(I5828=FALSE,"",B5828&amp;"@"&amp;COUNTIFS($B$2:B5828,B5828,$I$2:I5828,TRUE))</f>
        <v/>
      </c>
    </row>
    <row r="5829" spans="5:10">
      <c r="E5829" s="46" t="str">
        <f t="shared" si="277"/>
        <v/>
      </c>
      <c r="F5829" s="81" t="str">
        <f>IF(E5829="기사임",(COUNTIF($B$2:B5829,B5829)-COUNTIFS($B$2:B5828,B5829,$E$2:E5828,"")),"")</f>
        <v/>
      </c>
      <c r="G5829" s="46" t="str">
        <f>IF(F5829=1,COUNTIF($F$1:F5829,1),"")</f>
        <v/>
      </c>
      <c r="H5829" s="46">
        <f t="shared" si="278"/>
        <v>0</v>
      </c>
      <c r="I5829" s="46" t="b">
        <f t="shared" si="276"/>
        <v>0</v>
      </c>
      <c r="J5829" s="46" t="str">
        <f>IF(I5829=FALSE,"",B5829&amp;"@"&amp;COUNTIFS($B$2:B5829,B5829,$I$2:I5829,TRUE))</f>
        <v/>
      </c>
    </row>
    <row r="5830" spans="5:10">
      <c r="E5830" s="46" t="str">
        <f t="shared" si="277"/>
        <v/>
      </c>
      <c r="F5830" s="81" t="str">
        <f>IF(E5830="기사임",(COUNTIF($B$2:B5830,B5830)-COUNTIFS($B$2:B5829,B5830,$E$2:E5829,"")),"")</f>
        <v/>
      </c>
      <c r="G5830" s="46" t="str">
        <f>IF(F5830=1,COUNTIF($F$1:F5830,1),"")</f>
        <v/>
      </c>
      <c r="H5830" s="46">
        <f t="shared" si="278"/>
        <v>0</v>
      </c>
      <c r="I5830" s="46" t="b">
        <f t="shared" si="276"/>
        <v>0</v>
      </c>
      <c r="J5830" s="46" t="str">
        <f>IF(I5830=FALSE,"",B5830&amp;"@"&amp;COUNTIFS($B$2:B5830,B5830,$I$2:I5830,TRUE))</f>
        <v/>
      </c>
    </row>
    <row r="5831" spans="5:10">
      <c r="E5831" s="46" t="str">
        <f t="shared" si="277"/>
        <v/>
      </c>
      <c r="F5831" s="81" t="str">
        <f>IF(E5831="기사임",(COUNTIF($B$2:B5831,B5831)-COUNTIFS($B$2:B5830,B5831,$E$2:E5830,"")),"")</f>
        <v/>
      </c>
      <c r="G5831" s="46" t="str">
        <f>IF(F5831=1,COUNTIF($F$1:F5831,1),"")</f>
        <v/>
      </c>
      <c r="H5831" s="46">
        <f t="shared" si="278"/>
        <v>0</v>
      </c>
      <c r="I5831" s="46" t="b">
        <f t="shared" ref="I5831:I5894" si="279">AND(H5831=1,F5831&gt;=1,F5831&lt;&gt;"")</f>
        <v>0</v>
      </c>
      <c r="J5831" s="46" t="str">
        <f>IF(I5831=FALSE,"",B5831&amp;"@"&amp;COUNTIFS($B$2:B5831,B5831,$I$2:I5831,TRUE))</f>
        <v/>
      </c>
    </row>
    <row r="5832" spans="5:10">
      <c r="E5832" s="46" t="str">
        <f t="shared" si="277"/>
        <v/>
      </c>
      <c r="F5832" s="81" t="str">
        <f>IF(E5832="기사임",(COUNTIF($B$2:B5832,B5832)-COUNTIFS($B$2:B5831,B5832,$E$2:E5831,"")),"")</f>
        <v/>
      </c>
      <c r="G5832" s="46" t="str">
        <f>IF(F5832=1,COUNTIF($F$1:F5832,1),"")</f>
        <v/>
      </c>
      <c r="H5832" s="46">
        <f t="shared" si="278"/>
        <v>0</v>
      </c>
      <c r="I5832" s="46" t="b">
        <f t="shared" si="279"/>
        <v>0</v>
      </c>
      <c r="J5832" s="46" t="str">
        <f>IF(I5832=FALSE,"",B5832&amp;"@"&amp;COUNTIFS($B$2:B5832,B5832,$I$2:I5832,TRUE))</f>
        <v/>
      </c>
    </row>
    <row r="5833" spans="5:10">
      <c r="E5833" s="46" t="str">
        <f t="shared" si="277"/>
        <v/>
      </c>
      <c r="F5833" s="81" t="str">
        <f>IF(E5833="기사임",(COUNTIF($B$2:B5833,B5833)-COUNTIFS($B$2:B5832,B5833,$E$2:E5832,"")),"")</f>
        <v/>
      </c>
      <c r="G5833" s="46" t="str">
        <f>IF(F5833=1,COUNTIF($F$1:F5833,1),"")</f>
        <v/>
      </c>
      <c r="H5833" s="46">
        <f t="shared" si="278"/>
        <v>0</v>
      </c>
      <c r="I5833" s="46" t="b">
        <f t="shared" si="279"/>
        <v>0</v>
      </c>
      <c r="J5833" s="46" t="str">
        <f>IF(I5833=FALSE,"",B5833&amp;"@"&amp;COUNTIFS($B$2:B5833,B5833,$I$2:I5833,TRUE))</f>
        <v/>
      </c>
    </row>
    <row r="5834" spans="5:10">
      <c r="E5834" s="46" t="str">
        <f t="shared" si="277"/>
        <v/>
      </c>
      <c r="F5834" s="81" t="str">
        <f>IF(E5834="기사임",(COUNTIF($B$2:B5834,B5834)-COUNTIFS($B$2:B5833,B5834,$E$2:E5833,"")),"")</f>
        <v/>
      </c>
      <c r="G5834" s="46" t="str">
        <f>IF(F5834=1,COUNTIF($F$1:F5834,1),"")</f>
        <v/>
      </c>
      <c r="H5834" s="46">
        <f t="shared" si="278"/>
        <v>0</v>
      </c>
      <c r="I5834" s="46" t="b">
        <f t="shared" si="279"/>
        <v>0</v>
      </c>
      <c r="J5834" s="46" t="str">
        <f>IF(I5834=FALSE,"",B5834&amp;"@"&amp;COUNTIFS($B$2:B5834,B5834,$I$2:I5834,TRUE))</f>
        <v/>
      </c>
    </row>
    <row r="5835" spans="5:10">
      <c r="E5835" s="46" t="str">
        <f t="shared" si="277"/>
        <v/>
      </c>
      <c r="F5835" s="81" t="str">
        <f>IF(E5835="기사임",(COUNTIF($B$2:B5835,B5835)-COUNTIFS($B$2:B5834,B5835,$E$2:E5834,"")),"")</f>
        <v/>
      </c>
      <c r="G5835" s="46" t="str">
        <f>IF(F5835=1,COUNTIF($F$1:F5835,1),"")</f>
        <v/>
      </c>
      <c r="H5835" s="46">
        <f t="shared" si="278"/>
        <v>0</v>
      </c>
      <c r="I5835" s="46" t="b">
        <f t="shared" si="279"/>
        <v>0</v>
      </c>
      <c r="J5835" s="46" t="str">
        <f>IF(I5835=FALSE,"",B5835&amp;"@"&amp;COUNTIFS($B$2:B5835,B5835,$I$2:I5835,TRUE))</f>
        <v/>
      </c>
    </row>
    <row r="5836" spans="5:10">
      <c r="E5836" s="46" t="str">
        <f t="shared" si="277"/>
        <v/>
      </c>
      <c r="F5836" s="81" t="str">
        <f>IF(E5836="기사임",(COUNTIF($B$2:B5836,B5836)-COUNTIFS($B$2:B5835,B5836,$E$2:E5835,"")),"")</f>
        <v/>
      </c>
      <c r="G5836" s="46" t="str">
        <f>IF(F5836=1,COUNTIF($F$1:F5836,1),"")</f>
        <v/>
      </c>
      <c r="H5836" s="46">
        <f t="shared" si="278"/>
        <v>0</v>
      </c>
      <c r="I5836" s="46" t="b">
        <f t="shared" si="279"/>
        <v>0</v>
      </c>
      <c r="J5836" s="46" t="str">
        <f>IF(I5836=FALSE,"",B5836&amp;"@"&amp;COUNTIFS($B$2:B5836,B5836,$I$2:I5836,TRUE))</f>
        <v/>
      </c>
    </row>
    <row r="5837" spans="5:10">
      <c r="E5837" s="46" t="str">
        <f t="shared" si="277"/>
        <v/>
      </c>
      <c r="F5837" s="81" t="str">
        <f>IF(E5837="기사임",(COUNTIF($B$2:B5837,B5837)-COUNTIFS($B$2:B5836,B5837,$E$2:E5836,"")),"")</f>
        <v/>
      </c>
      <c r="G5837" s="46" t="str">
        <f>IF(F5837=1,COUNTIF($F$1:F5837,1),"")</f>
        <v/>
      </c>
      <c r="H5837" s="46">
        <f t="shared" si="278"/>
        <v>0</v>
      </c>
      <c r="I5837" s="46" t="b">
        <f t="shared" si="279"/>
        <v>0</v>
      </c>
      <c r="J5837" s="46" t="str">
        <f>IF(I5837=FALSE,"",B5837&amp;"@"&amp;COUNTIFS($B$2:B5837,B5837,$I$2:I5837,TRUE))</f>
        <v/>
      </c>
    </row>
    <row r="5838" spans="5:10">
      <c r="E5838" s="46" t="str">
        <f t="shared" si="277"/>
        <v/>
      </c>
      <c r="F5838" s="81" t="str">
        <f>IF(E5838="기사임",(COUNTIF($B$2:B5838,B5838)-COUNTIFS($B$2:B5837,B5838,$E$2:E5837,"")),"")</f>
        <v/>
      </c>
      <c r="G5838" s="46" t="str">
        <f>IF(F5838=1,COUNTIF($F$1:F5838,1),"")</f>
        <v/>
      </c>
      <c r="H5838" s="46">
        <f t="shared" si="278"/>
        <v>0</v>
      </c>
      <c r="I5838" s="46" t="b">
        <f t="shared" si="279"/>
        <v>0</v>
      </c>
      <c r="J5838" s="46" t="str">
        <f>IF(I5838=FALSE,"",B5838&amp;"@"&amp;COUNTIFS($B$2:B5838,B5838,$I$2:I5838,TRUE))</f>
        <v/>
      </c>
    </row>
    <row r="5839" spans="5:10">
      <c r="E5839" s="46" t="str">
        <f t="shared" si="277"/>
        <v/>
      </c>
      <c r="F5839" s="81" t="str">
        <f>IF(E5839="기사임",(COUNTIF($B$2:B5839,B5839)-COUNTIFS($B$2:B5838,B5839,$E$2:E5838,"")),"")</f>
        <v/>
      </c>
      <c r="G5839" s="46" t="str">
        <f>IF(F5839=1,COUNTIF($F$1:F5839,1),"")</f>
        <v/>
      </c>
      <c r="H5839" s="46">
        <f t="shared" si="278"/>
        <v>0</v>
      </c>
      <c r="I5839" s="46" t="b">
        <f t="shared" si="279"/>
        <v>0</v>
      </c>
      <c r="J5839" s="46" t="str">
        <f>IF(I5839=FALSE,"",B5839&amp;"@"&amp;COUNTIFS($B$2:B5839,B5839,$I$2:I5839,TRUE))</f>
        <v/>
      </c>
    </row>
    <row r="5840" spans="5:10">
      <c r="E5840" s="46" t="str">
        <f t="shared" si="277"/>
        <v/>
      </c>
      <c r="F5840" s="81" t="str">
        <f>IF(E5840="기사임",(COUNTIF($B$2:B5840,B5840)-COUNTIFS($B$2:B5839,B5840,$E$2:E5839,"")),"")</f>
        <v/>
      </c>
      <c r="G5840" s="46" t="str">
        <f>IF(F5840=1,COUNTIF($F$1:F5840,1),"")</f>
        <v/>
      </c>
      <c r="H5840" s="46">
        <f t="shared" si="278"/>
        <v>0</v>
      </c>
      <c r="I5840" s="46" t="b">
        <f t="shared" si="279"/>
        <v>0</v>
      </c>
      <c r="J5840" s="46" t="str">
        <f>IF(I5840=FALSE,"",B5840&amp;"@"&amp;COUNTIFS($B$2:B5840,B5840,$I$2:I5840,TRUE))</f>
        <v/>
      </c>
    </row>
    <row r="5841" spans="5:10">
      <c r="E5841" s="46" t="str">
        <f t="shared" si="277"/>
        <v/>
      </c>
      <c r="F5841" s="81" t="str">
        <f>IF(E5841="기사임",(COUNTIF($B$2:B5841,B5841)-COUNTIFS($B$2:B5840,B5841,$E$2:E5840,"")),"")</f>
        <v/>
      </c>
      <c r="G5841" s="46" t="str">
        <f>IF(F5841=1,COUNTIF($F$1:F5841,1),"")</f>
        <v/>
      </c>
      <c r="H5841" s="46">
        <f t="shared" si="278"/>
        <v>0</v>
      </c>
      <c r="I5841" s="46" t="b">
        <f t="shared" si="279"/>
        <v>0</v>
      </c>
      <c r="J5841" s="46" t="str">
        <f>IF(I5841=FALSE,"",B5841&amp;"@"&amp;COUNTIFS($B$2:B5841,B5841,$I$2:I5841,TRUE))</f>
        <v/>
      </c>
    </row>
    <row r="5842" spans="5:10">
      <c r="E5842" s="46" t="str">
        <f t="shared" si="277"/>
        <v/>
      </c>
      <c r="F5842" s="81" t="str">
        <f>IF(E5842="기사임",(COUNTIF($B$2:B5842,B5842)-COUNTIFS($B$2:B5841,B5842,$E$2:E5841,"")),"")</f>
        <v/>
      </c>
      <c r="G5842" s="46" t="str">
        <f>IF(F5842=1,COUNTIF($F$1:F5842,1),"")</f>
        <v/>
      </c>
      <c r="H5842" s="46">
        <f t="shared" si="278"/>
        <v>0</v>
      </c>
      <c r="I5842" s="46" t="b">
        <f t="shared" si="279"/>
        <v>0</v>
      </c>
      <c r="J5842" s="46" t="str">
        <f>IF(I5842=FALSE,"",B5842&amp;"@"&amp;COUNTIFS($B$2:B5842,B5842,$I$2:I5842,TRUE))</f>
        <v/>
      </c>
    </row>
    <row r="5843" spans="5:10">
      <c r="E5843" s="46" t="str">
        <f t="shared" si="277"/>
        <v/>
      </c>
      <c r="F5843" s="81" t="str">
        <f>IF(E5843="기사임",(COUNTIF($B$2:B5843,B5843)-COUNTIFS($B$2:B5842,B5843,$E$2:E5842,"")),"")</f>
        <v/>
      </c>
      <c r="G5843" s="46" t="str">
        <f>IF(F5843=1,COUNTIF($F$1:F5843,1),"")</f>
        <v/>
      </c>
      <c r="H5843" s="46">
        <f t="shared" si="278"/>
        <v>0</v>
      </c>
      <c r="I5843" s="46" t="b">
        <f t="shared" si="279"/>
        <v>0</v>
      </c>
      <c r="J5843" s="46" t="str">
        <f>IF(I5843=FALSE,"",B5843&amp;"@"&amp;COUNTIFS($B$2:B5843,B5843,$I$2:I5843,TRUE))</f>
        <v/>
      </c>
    </row>
    <row r="5844" spans="5:10">
      <c r="E5844" s="46" t="str">
        <f t="shared" si="277"/>
        <v/>
      </c>
      <c r="F5844" s="81" t="str">
        <f>IF(E5844="기사임",(COUNTIF($B$2:B5844,B5844)-COUNTIFS($B$2:B5843,B5844,$E$2:E5843,"")),"")</f>
        <v/>
      </c>
      <c r="G5844" s="46" t="str">
        <f>IF(F5844=1,COUNTIF($F$1:F5844,1),"")</f>
        <v/>
      </c>
      <c r="H5844" s="46">
        <f t="shared" si="278"/>
        <v>0</v>
      </c>
      <c r="I5844" s="46" t="b">
        <f t="shared" si="279"/>
        <v>0</v>
      </c>
      <c r="J5844" s="46" t="str">
        <f>IF(I5844=FALSE,"",B5844&amp;"@"&amp;COUNTIFS($B$2:B5844,B5844,$I$2:I5844,TRUE))</f>
        <v/>
      </c>
    </row>
    <row r="5845" spans="5:10">
      <c r="E5845" s="46" t="str">
        <f t="shared" si="277"/>
        <v/>
      </c>
      <c r="F5845" s="81" t="str">
        <f>IF(E5845="기사임",(COUNTIF($B$2:B5845,B5845)-COUNTIFS($B$2:B5844,B5845,$E$2:E5844,"")),"")</f>
        <v/>
      </c>
      <c r="G5845" s="46" t="str">
        <f>IF(F5845=1,COUNTIF($F$1:F5845,1),"")</f>
        <v/>
      </c>
      <c r="H5845" s="46">
        <f t="shared" si="278"/>
        <v>0</v>
      </c>
      <c r="I5845" s="46" t="b">
        <f t="shared" si="279"/>
        <v>0</v>
      </c>
      <c r="J5845" s="46" t="str">
        <f>IF(I5845=FALSE,"",B5845&amp;"@"&amp;COUNTIFS($B$2:B5845,B5845,$I$2:I5845,TRUE))</f>
        <v/>
      </c>
    </row>
    <row r="5846" spans="5:10">
      <c r="E5846" s="46" t="str">
        <f t="shared" si="277"/>
        <v/>
      </c>
      <c r="F5846" s="81" t="str">
        <f>IF(E5846="기사임",(COUNTIF($B$2:B5846,B5846)-COUNTIFS($B$2:B5845,B5846,$E$2:E5845,"")),"")</f>
        <v/>
      </c>
      <c r="G5846" s="46" t="str">
        <f>IF(F5846=1,COUNTIF($F$1:F5846,1),"")</f>
        <v/>
      </c>
      <c r="H5846" s="46">
        <f t="shared" si="278"/>
        <v>0</v>
      </c>
      <c r="I5846" s="46" t="b">
        <f t="shared" si="279"/>
        <v>0</v>
      </c>
      <c r="J5846" s="46" t="str">
        <f>IF(I5846=FALSE,"",B5846&amp;"@"&amp;COUNTIFS($B$2:B5846,B5846,$I$2:I5846,TRUE))</f>
        <v/>
      </c>
    </row>
    <row r="5847" spans="5:10">
      <c r="E5847" s="46" t="str">
        <f t="shared" si="277"/>
        <v/>
      </c>
      <c r="F5847" s="81" t="str">
        <f>IF(E5847="기사임",(COUNTIF($B$2:B5847,B5847)-COUNTIFS($B$2:B5846,B5847,$E$2:E5846,"")),"")</f>
        <v/>
      </c>
      <c r="G5847" s="46" t="str">
        <f>IF(F5847=1,COUNTIF($F$1:F5847,1),"")</f>
        <v/>
      </c>
      <c r="H5847" s="46">
        <f t="shared" si="278"/>
        <v>0</v>
      </c>
      <c r="I5847" s="46" t="b">
        <f t="shared" si="279"/>
        <v>0</v>
      </c>
      <c r="J5847" s="46" t="str">
        <f>IF(I5847=FALSE,"",B5847&amp;"@"&amp;COUNTIFS($B$2:B5847,B5847,$I$2:I5847,TRUE))</f>
        <v/>
      </c>
    </row>
    <row r="5848" spans="5:10">
      <c r="E5848" s="46" t="str">
        <f t="shared" si="277"/>
        <v/>
      </c>
      <c r="F5848" s="81" t="str">
        <f>IF(E5848="기사임",(COUNTIF($B$2:B5848,B5848)-COUNTIFS($B$2:B5847,B5848,$E$2:E5847,"")),"")</f>
        <v/>
      </c>
      <c r="G5848" s="46" t="str">
        <f>IF(F5848=1,COUNTIF($F$1:F5848,1),"")</f>
        <v/>
      </c>
      <c r="H5848" s="46">
        <f t="shared" si="278"/>
        <v>0</v>
      </c>
      <c r="I5848" s="46" t="b">
        <f t="shared" si="279"/>
        <v>0</v>
      </c>
      <c r="J5848" s="46" t="str">
        <f>IF(I5848=FALSE,"",B5848&amp;"@"&amp;COUNTIFS($B$2:B5848,B5848,$I$2:I5848,TRUE))</f>
        <v/>
      </c>
    </row>
    <row r="5849" spans="5:10">
      <c r="E5849" s="46" t="str">
        <f t="shared" si="277"/>
        <v/>
      </c>
      <c r="F5849" s="81" t="str">
        <f>IF(E5849="기사임",(COUNTIF($B$2:B5849,B5849)-COUNTIFS($B$2:B5848,B5849,$E$2:E5848,"")),"")</f>
        <v/>
      </c>
      <c r="G5849" s="46" t="str">
        <f>IF(F5849=1,COUNTIF($F$1:F5849,1),"")</f>
        <v/>
      </c>
      <c r="H5849" s="46">
        <f t="shared" si="278"/>
        <v>0</v>
      </c>
      <c r="I5849" s="46" t="b">
        <f t="shared" si="279"/>
        <v>0</v>
      </c>
      <c r="J5849" s="46" t="str">
        <f>IF(I5849=FALSE,"",B5849&amp;"@"&amp;COUNTIFS($B$2:B5849,B5849,$I$2:I5849,TRUE))</f>
        <v/>
      </c>
    </row>
    <row r="5850" spans="5:10">
      <c r="E5850" s="46" t="str">
        <f t="shared" si="277"/>
        <v/>
      </c>
      <c r="F5850" s="81" t="str">
        <f>IF(E5850="기사임",(COUNTIF($B$2:B5850,B5850)-COUNTIFS($B$2:B5849,B5850,$E$2:E5849,"")),"")</f>
        <v/>
      </c>
      <c r="G5850" s="46" t="str">
        <f>IF(F5850=1,COUNTIF($F$1:F5850,1),"")</f>
        <v/>
      </c>
      <c r="H5850" s="46">
        <f t="shared" si="278"/>
        <v>0</v>
      </c>
      <c r="I5850" s="46" t="b">
        <f t="shared" si="279"/>
        <v>0</v>
      </c>
      <c r="J5850" s="46" t="str">
        <f>IF(I5850=FALSE,"",B5850&amp;"@"&amp;COUNTIFS($B$2:B5850,B5850,$I$2:I5850,TRUE))</f>
        <v/>
      </c>
    </row>
    <row r="5851" spans="5:10">
      <c r="E5851" s="46" t="str">
        <f t="shared" si="277"/>
        <v/>
      </c>
      <c r="F5851" s="81" t="str">
        <f>IF(E5851="기사임",(COUNTIF($B$2:B5851,B5851)-COUNTIFS($B$2:B5850,B5851,$E$2:E5850,"")),"")</f>
        <v/>
      </c>
      <c r="G5851" s="46" t="str">
        <f>IF(F5851=1,COUNTIF($F$1:F5851,1),"")</f>
        <v/>
      </c>
      <c r="H5851" s="46">
        <f t="shared" si="278"/>
        <v>0</v>
      </c>
      <c r="I5851" s="46" t="b">
        <f t="shared" si="279"/>
        <v>0</v>
      </c>
      <c r="J5851" s="46" t="str">
        <f>IF(I5851=FALSE,"",B5851&amp;"@"&amp;COUNTIFS($B$2:B5851,B5851,$I$2:I5851,TRUE))</f>
        <v/>
      </c>
    </row>
    <row r="5852" spans="5:10">
      <c r="E5852" s="46" t="str">
        <f t="shared" si="277"/>
        <v/>
      </c>
      <c r="F5852" s="81" t="str">
        <f>IF(E5852="기사임",(COUNTIF($B$2:B5852,B5852)-COUNTIFS($B$2:B5851,B5852,$E$2:E5851,"")),"")</f>
        <v/>
      </c>
      <c r="G5852" s="46" t="str">
        <f>IF(F5852=1,COUNTIF($F$1:F5852,1),"")</f>
        <v/>
      </c>
      <c r="H5852" s="46">
        <f t="shared" si="278"/>
        <v>0</v>
      </c>
      <c r="I5852" s="46" t="b">
        <f t="shared" si="279"/>
        <v>0</v>
      </c>
      <c r="J5852" s="46" t="str">
        <f>IF(I5852=FALSE,"",B5852&amp;"@"&amp;COUNTIFS($B$2:B5852,B5852,$I$2:I5852,TRUE))</f>
        <v/>
      </c>
    </row>
    <row r="5853" spans="5:10">
      <c r="E5853" s="46" t="str">
        <f t="shared" si="277"/>
        <v/>
      </c>
      <c r="F5853" s="81" t="str">
        <f>IF(E5853="기사임",(COUNTIF($B$2:B5853,B5853)-COUNTIFS($B$2:B5852,B5853,$E$2:E5852,"")),"")</f>
        <v/>
      </c>
      <c r="G5853" s="46" t="str">
        <f>IF(F5853=1,COUNTIF($F$1:F5853,1),"")</f>
        <v/>
      </c>
      <c r="H5853" s="46">
        <f t="shared" si="278"/>
        <v>0</v>
      </c>
      <c r="I5853" s="46" t="b">
        <f t="shared" si="279"/>
        <v>0</v>
      </c>
      <c r="J5853" s="46" t="str">
        <f>IF(I5853=FALSE,"",B5853&amp;"@"&amp;COUNTIFS($B$2:B5853,B5853,$I$2:I5853,TRUE))</f>
        <v/>
      </c>
    </row>
    <row r="5854" spans="5:10">
      <c r="E5854" s="46" t="str">
        <f t="shared" si="277"/>
        <v/>
      </c>
      <c r="F5854" s="81" t="str">
        <f>IF(E5854="기사임",(COUNTIF($B$2:B5854,B5854)-COUNTIFS($B$2:B5853,B5854,$E$2:E5853,"")),"")</f>
        <v/>
      </c>
      <c r="G5854" s="46" t="str">
        <f>IF(F5854=1,COUNTIF($F$1:F5854,1),"")</f>
        <v/>
      </c>
      <c r="H5854" s="46">
        <f t="shared" si="278"/>
        <v>0</v>
      </c>
      <c r="I5854" s="46" t="b">
        <f t="shared" si="279"/>
        <v>0</v>
      </c>
      <c r="J5854" s="46" t="str">
        <f>IF(I5854=FALSE,"",B5854&amp;"@"&amp;COUNTIFS($B$2:B5854,B5854,$I$2:I5854,TRUE))</f>
        <v/>
      </c>
    </row>
    <row r="5855" spans="5:10">
      <c r="E5855" s="46" t="str">
        <f t="shared" si="277"/>
        <v/>
      </c>
      <c r="F5855" s="81" t="str">
        <f>IF(E5855="기사임",(COUNTIF($B$2:B5855,B5855)-COUNTIFS($B$2:B5854,B5855,$E$2:E5854,"")),"")</f>
        <v/>
      </c>
      <c r="G5855" s="46" t="str">
        <f>IF(F5855=1,COUNTIF($F$1:F5855,1),"")</f>
        <v/>
      </c>
      <c r="H5855" s="46">
        <f t="shared" si="278"/>
        <v>0</v>
      </c>
      <c r="I5855" s="46" t="b">
        <f t="shared" si="279"/>
        <v>0</v>
      </c>
      <c r="J5855" s="46" t="str">
        <f>IF(I5855=FALSE,"",B5855&amp;"@"&amp;COUNTIFS($B$2:B5855,B5855,$I$2:I5855,TRUE))</f>
        <v/>
      </c>
    </row>
    <row r="5856" spans="5:10">
      <c r="E5856" s="46" t="str">
        <f t="shared" si="277"/>
        <v/>
      </c>
      <c r="F5856" s="81" t="str">
        <f>IF(E5856="기사임",(COUNTIF($B$2:B5856,B5856)-COUNTIFS($B$2:B5855,B5856,$E$2:E5855,"")),"")</f>
        <v/>
      </c>
      <c r="G5856" s="46" t="str">
        <f>IF(F5856=1,COUNTIF($F$1:F5856,1),"")</f>
        <v/>
      </c>
      <c r="H5856" s="46">
        <f t="shared" si="278"/>
        <v>0</v>
      </c>
      <c r="I5856" s="46" t="b">
        <f t="shared" si="279"/>
        <v>0</v>
      </c>
      <c r="J5856" s="46" t="str">
        <f>IF(I5856=FALSE,"",B5856&amp;"@"&amp;COUNTIFS($B$2:B5856,B5856,$I$2:I5856,TRUE))</f>
        <v/>
      </c>
    </row>
    <row r="5857" spans="5:10">
      <c r="E5857" s="46" t="str">
        <f t="shared" si="277"/>
        <v/>
      </c>
      <c r="F5857" s="81" t="str">
        <f>IF(E5857="기사임",(COUNTIF($B$2:B5857,B5857)-COUNTIFS($B$2:B5856,B5857,$E$2:E5856,"")),"")</f>
        <v/>
      </c>
      <c r="G5857" s="46" t="str">
        <f>IF(F5857=1,COUNTIF($F$1:F5857,1),"")</f>
        <v/>
      </c>
      <c r="H5857" s="46">
        <f t="shared" si="278"/>
        <v>0</v>
      </c>
      <c r="I5857" s="46" t="b">
        <f t="shared" si="279"/>
        <v>0</v>
      </c>
      <c r="J5857" s="46" t="str">
        <f>IF(I5857=FALSE,"",B5857&amp;"@"&amp;COUNTIFS($B$2:B5857,B5857,$I$2:I5857,TRUE))</f>
        <v/>
      </c>
    </row>
    <row r="5858" spans="5:10">
      <c r="E5858" s="46" t="str">
        <f t="shared" si="277"/>
        <v/>
      </c>
      <c r="F5858" s="81" t="str">
        <f>IF(E5858="기사임",(COUNTIF($B$2:B5858,B5858)-COUNTIFS($B$2:B5857,B5858,$E$2:E5857,"")),"")</f>
        <v/>
      </c>
      <c r="G5858" s="46" t="str">
        <f>IF(F5858=1,COUNTIF($F$1:F5858,1),"")</f>
        <v/>
      </c>
      <c r="H5858" s="46">
        <f t="shared" si="278"/>
        <v>0</v>
      </c>
      <c r="I5858" s="46" t="b">
        <f t="shared" si="279"/>
        <v>0</v>
      </c>
      <c r="J5858" s="46" t="str">
        <f>IF(I5858=FALSE,"",B5858&amp;"@"&amp;COUNTIFS($B$2:B5858,B5858,$I$2:I5858,TRUE))</f>
        <v/>
      </c>
    </row>
    <row r="5859" spans="5:10">
      <c r="E5859" s="46" t="str">
        <f t="shared" si="277"/>
        <v/>
      </c>
      <c r="F5859" s="81" t="str">
        <f>IF(E5859="기사임",(COUNTIF($B$2:B5859,B5859)-COUNTIFS($B$2:B5858,B5859,$E$2:E5858,"")),"")</f>
        <v/>
      </c>
      <c r="G5859" s="46" t="str">
        <f>IF(F5859=1,COUNTIF($F$1:F5859,1),"")</f>
        <v/>
      </c>
      <c r="H5859" s="46">
        <f t="shared" si="278"/>
        <v>0</v>
      </c>
      <c r="I5859" s="46" t="b">
        <f t="shared" si="279"/>
        <v>0</v>
      </c>
      <c r="J5859" s="46" t="str">
        <f>IF(I5859=FALSE,"",B5859&amp;"@"&amp;COUNTIFS($B$2:B5859,B5859,$I$2:I5859,TRUE))</f>
        <v/>
      </c>
    </row>
    <row r="5860" spans="5:10">
      <c r="E5860" s="46" t="str">
        <f t="shared" si="277"/>
        <v/>
      </c>
      <c r="F5860" s="81" t="str">
        <f>IF(E5860="기사임",(COUNTIF($B$2:B5860,B5860)-COUNTIFS($B$2:B5859,B5860,$E$2:E5859,"")),"")</f>
        <v/>
      </c>
      <c r="G5860" s="46" t="str">
        <f>IF(F5860=1,COUNTIF($F$1:F5860,1),"")</f>
        <v/>
      </c>
      <c r="H5860" s="46">
        <f t="shared" si="278"/>
        <v>0</v>
      </c>
      <c r="I5860" s="46" t="b">
        <f t="shared" si="279"/>
        <v>0</v>
      </c>
      <c r="J5860" s="46" t="str">
        <f>IF(I5860=FALSE,"",B5860&amp;"@"&amp;COUNTIFS($B$2:B5860,B5860,$I$2:I5860,TRUE))</f>
        <v/>
      </c>
    </row>
    <row r="5861" spans="5:10">
      <c r="E5861" s="46" t="str">
        <f t="shared" si="277"/>
        <v/>
      </c>
      <c r="F5861" s="81" t="str">
        <f>IF(E5861="기사임",(COUNTIF($B$2:B5861,B5861)-COUNTIFS($B$2:B5860,B5861,$E$2:E5860,"")),"")</f>
        <v/>
      </c>
      <c r="G5861" s="46" t="str">
        <f>IF(F5861=1,COUNTIF($F$1:F5861,1),"")</f>
        <v/>
      </c>
      <c r="H5861" s="46">
        <f t="shared" si="278"/>
        <v>0</v>
      </c>
      <c r="I5861" s="46" t="b">
        <f t="shared" si="279"/>
        <v>0</v>
      </c>
      <c r="J5861" s="46" t="str">
        <f>IF(I5861=FALSE,"",B5861&amp;"@"&amp;COUNTIFS($B$2:B5861,B5861,$I$2:I5861,TRUE))</f>
        <v/>
      </c>
    </row>
    <row r="5862" spans="5:10">
      <c r="E5862" s="46" t="str">
        <f t="shared" si="277"/>
        <v/>
      </c>
      <c r="F5862" s="81" t="str">
        <f>IF(E5862="기사임",(COUNTIF($B$2:B5862,B5862)-COUNTIFS($B$2:B5861,B5862,$E$2:E5861,"")),"")</f>
        <v/>
      </c>
      <c r="G5862" s="46" t="str">
        <f>IF(F5862=1,COUNTIF($F$1:F5862,1),"")</f>
        <v/>
      </c>
      <c r="H5862" s="46">
        <f t="shared" si="278"/>
        <v>0</v>
      </c>
      <c r="I5862" s="46" t="b">
        <f t="shared" si="279"/>
        <v>0</v>
      </c>
      <c r="J5862" s="46" t="str">
        <f>IF(I5862=FALSE,"",B5862&amp;"@"&amp;COUNTIFS($B$2:B5862,B5862,$I$2:I5862,TRUE))</f>
        <v/>
      </c>
    </row>
    <row r="5863" spans="5:10">
      <c r="E5863" s="46" t="str">
        <f t="shared" si="277"/>
        <v/>
      </c>
      <c r="F5863" s="81" t="str">
        <f>IF(E5863="기사임",(COUNTIF($B$2:B5863,B5863)-COUNTIFS($B$2:B5862,B5863,$E$2:E5862,"")),"")</f>
        <v/>
      </c>
      <c r="G5863" s="46" t="str">
        <f>IF(F5863=1,COUNTIF($F$1:F5863,1),"")</f>
        <v/>
      </c>
      <c r="H5863" s="46">
        <f t="shared" si="278"/>
        <v>0</v>
      </c>
      <c r="I5863" s="46" t="b">
        <f t="shared" si="279"/>
        <v>0</v>
      </c>
      <c r="J5863" s="46" t="str">
        <f>IF(I5863=FALSE,"",B5863&amp;"@"&amp;COUNTIFS($B$2:B5863,B5863,$I$2:I5863,TRUE))</f>
        <v/>
      </c>
    </row>
    <row r="5864" spans="5:10">
      <c r="E5864" s="46" t="str">
        <f t="shared" si="277"/>
        <v/>
      </c>
      <c r="F5864" s="81" t="str">
        <f>IF(E5864="기사임",(COUNTIF($B$2:B5864,B5864)-COUNTIFS($B$2:B5863,B5864,$E$2:E5863,"")),"")</f>
        <v/>
      </c>
      <c r="G5864" s="46" t="str">
        <f>IF(F5864=1,COUNTIF($F$1:F5864,1),"")</f>
        <v/>
      </c>
      <c r="H5864" s="46">
        <f t="shared" si="278"/>
        <v>0</v>
      </c>
      <c r="I5864" s="46" t="b">
        <f t="shared" si="279"/>
        <v>0</v>
      </c>
      <c r="J5864" s="46" t="str">
        <f>IF(I5864=FALSE,"",B5864&amp;"@"&amp;COUNTIFS($B$2:B5864,B5864,$I$2:I5864,TRUE))</f>
        <v/>
      </c>
    </row>
    <row r="5865" spans="5:10">
      <c r="E5865" s="46" t="str">
        <f t="shared" si="277"/>
        <v/>
      </c>
      <c r="F5865" s="81" t="str">
        <f>IF(E5865="기사임",(COUNTIF($B$2:B5865,B5865)-COUNTIFS($B$2:B5864,B5865,$E$2:E5864,"")),"")</f>
        <v/>
      </c>
      <c r="G5865" s="46" t="str">
        <f>IF(F5865=1,COUNTIF($F$1:F5865,1),"")</f>
        <v/>
      </c>
      <c r="H5865" s="46">
        <f t="shared" si="278"/>
        <v>0</v>
      </c>
      <c r="I5865" s="46" t="b">
        <f t="shared" si="279"/>
        <v>0</v>
      </c>
      <c r="J5865" s="46" t="str">
        <f>IF(I5865=FALSE,"",B5865&amp;"@"&amp;COUNTIFS($B$2:B5865,B5865,$I$2:I5865,TRUE))</f>
        <v/>
      </c>
    </row>
    <row r="5866" spans="5:10">
      <c r="E5866" s="46" t="str">
        <f t="shared" si="277"/>
        <v/>
      </c>
      <c r="F5866" s="81" t="str">
        <f>IF(E5866="기사임",(COUNTIF($B$2:B5866,B5866)-COUNTIFS($B$2:B5865,B5866,$E$2:E5865,"")),"")</f>
        <v/>
      </c>
      <c r="G5866" s="46" t="str">
        <f>IF(F5866=1,COUNTIF($F$1:F5866,1),"")</f>
        <v/>
      </c>
      <c r="H5866" s="46">
        <f t="shared" si="278"/>
        <v>0</v>
      </c>
      <c r="I5866" s="46" t="b">
        <f t="shared" si="279"/>
        <v>0</v>
      </c>
      <c r="J5866" s="46" t="str">
        <f>IF(I5866=FALSE,"",B5866&amp;"@"&amp;COUNTIFS($B$2:B5866,B5866,$I$2:I5866,TRUE))</f>
        <v/>
      </c>
    </row>
    <row r="5867" spans="5:10">
      <c r="E5867" s="46" t="str">
        <f t="shared" si="277"/>
        <v/>
      </c>
      <c r="F5867" s="81" t="str">
        <f>IF(E5867="기사임",(COUNTIF($B$2:B5867,B5867)-COUNTIFS($B$2:B5866,B5867,$E$2:E5866,"")),"")</f>
        <v/>
      </c>
      <c r="G5867" s="46" t="str">
        <f>IF(F5867=1,COUNTIF($F$1:F5867,1),"")</f>
        <v/>
      </c>
      <c r="H5867" s="46">
        <f t="shared" si="278"/>
        <v>0</v>
      </c>
      <c r="I5867" s="46" t="b">
        <f t="shared" si="279"/>
        <v>0</v>
      </c>
      <c r="J5867" s="46" t="str">
        <f>IF(I5867=FALSE,"",B5867&amp;"@"&amp;COUNTIFS($B$2:B5867,B5867,$I$2:I5867,TRUE))</f>
        <v/>
      </c>
    </row>
    <row r="5868" spans="5:10">
      <c r="E5868" s="46" t="str">
        <f t="shared" si="277"/>
        <v/>
      </c>
      <c r="F5868" s="81" t="str">
        <f>IF(E5868="기사임",(COUNTIF($B$2:B5868,B5868)-COUNTIFS($B$2:B5867,B5868,$E$2:E5867,"")),"")</f>
        <v/>
      </c>
      <c r="G5868" s="46" t="str">
        <f>IF(F5868=1,COUNTIF($F$1:F5868,1),"")</f>
        <v/>
      </c>
      <c r="H5868" s="46">
        <f t="shared" si="278"/>
        <v>0</v>
      </c>
      <c r="I5868" s="46" t="b">
        <f t="shared" si="279"/>
        <v>0</v>
      </c>
      <c r="J5868" s="46" t="str">
        <f>IF(I5868=FALSE,"",B5868&amp;"@"&amp;COUNTIFS($B$2:B5868,B5868,$I$2:I5868,TRUE))</f>
        <v/>
      </c>
    </row>
    <row r="5869" spans="5:10">
      <c r="E5869" s="46" t="str">
        <f t="shared" si="277"/>
        <v/>
      </c>
      <c r="F5869" s="81" t="str">
        <f>IF(E5869="기사임",(COUNTIF($B$2:B5869,B5869)-COUNTIFS($B$2:B5868,B5869,$E$2:E5868,"")),"")</f>
        <v/>
      </c>
      <c r="G5869" s="46" t="str">
        <f>IF(F5869=1,COUNTIF($F$1:F5869,1),"")</f>
        <v/>
      </c>
      <c r="H5869" s="46">
        <f t="shared" si="278"/>
        <v>0</v>
      </c>
      <c r="I5869" s="46" t="b">
        <f t="shared" si="279"/>
        <v>0</v>
      </c>
      <c r="J5869" s="46" t="str">
        <f>IF(I5869=FALSE,"",B5869&amp;"@"&amp;COUNTIFS($B$2:B5869,B5869,$I$2:I5869,TRUE))</f>
        <v/>
      </c>
    </row>
    <row r="5870" spans="5:10">
      <c r="E5870" s="46" t="str">
        <f t="shared" si="277"/>
        <v/>
      </c>
      <c r="F5870" s="81" t="str">
        <f>IF(E5870="기사임",(COUNTIF($B$2:B5870,B5870)-COUNTIFS($B$2:B5869,B5870,$E$2:E5869,"")),"")</f>
        <v/>
      </c>
      <c r="G5870" s="46" t="str">
        <f>IF(F5870=1,COUNTIF($F$1:F5870,1),"")</f>
        <v/>
      </c>
      <c r="H5870" s="46">
        <f t="shared" si="278"/>
        <v>0</v>
      </c>
      <c r="I5870" s="46" t="b">
        <f t="shared" si="279"/>
        <v>0</v>
      </c>
      <c r="J5870" s="46" t="str">
        <f>IF(I5870=FALSE,"",B5870&amp;"@"&amp;COUNTIFS($B$2:B5870,B5870,$I$2:I5870,TRUE))</f>
        <v/>
      </c>
    </row>
    <row r="5871" spans="5:10">
      <c r="E5871" s="46" t="str">
        <f t="shared" si="277"/>
        <v/>
      </c>
      <c r="F5871" s="81" t="str">
        <f>IF(E5871="기사임",(COUNTIF($B$2:B5871,B5871)-COUNTIFS($B$2:B5870,B5871,$E$2:E5870,"")),"")</f>
        <v/>
      </c>
      <c r="G5871" s="46" t="str">
        <f>IF(F5871=1,COUNTIF($F$1:F5871,1),"")</f>
        <v/>
      </c>
      <c r="H5871" s="46">
        <f t="shared" si="278"/>
        <v>0</v>
      </c>
      <c r="I5871" s="46" t="b">
        <f t="shared" si="279"/>
        <v>0</v>
      </c>
      <c r="J5871" s="46" t="str">
        <f>IF(I5871=FALSE,"",B5871&amp;"@"&amp;COUNTIFS($B$2:B5871,B5871,$I$2:I5871,TRUE))</f>
        <v/>
      </c>
    </row>
    <row r="5872" spans="5:10">
      <c r="E5872" s="46" t="str">
        <f t="shared" si="277"/>
        <v/>
      </c>
      <c r="F5872" s="81" t="str">
        <f>IF(E5872="기사임",(COUNTIF($B$2:B5872,B5872)-COUNTIFS($B$2:B5871,B5872,$E$2:E5871,"")),"")</f>
        <v/>
      </c>
      <c r="G5872" s="46" t="str">
        <f>IF(F5872=1,COUNTIF($F$1:F5872,1),"")</f>
        <v/>
      </c>
      <c r="H5872" s="46">
        <f t="shared" si="278"/>
        <v>0</v>
      </c>
      <c r="I5872" s="46" t="b">
        <f t="shared" si="279"/>
        <v>0</v>
      </c>
      <c r="J5872" s="46" t="str">
        <f>IF(I5872=FALSE,"",B5872&amp;"@"&amp;COUNTIFS($B$2:B5872,B5872,$I$2:I5872,TRUE))</f>
        <v/>
      </c>
    </row>
    <row r="5873" spans="5:10">
      <c r="E5873" s="46" t="str">
        <f t="shared" si="277"/>
        <v/>
      </c>
      <c r="F5873" s="81" t="str">
        <f>IF(E5873="기사임",(COUNTIF($B$2:B5873,B5873)-COUNTIFS($B$2:B5872,B5873,$E$2:E5872,"")),"")</f>
        <v/>
      </c>
      <c r="G5873" s="46" t="str">
        <f>IF(F5873=1,COUNTIF($F$1:F5873,1),"")</f>
        <v/>
      </c>
      <c r="H5873" s="46">
        <f t="shared" si="278"/>
        <v>0</v>
      </c>
      <c r="I5873" s="46" t="b">
        <f t="shared" si="279"/>
        <v>0</v>
      </c>
      <c r="J5873" s="46" t="str">
        <f>IF(I5873=FALSE,"",B5873&amp;"@"&amp;COUNTIFS($B$2:B5873,B5873,$I$2:I5873,TRUE))</f>
        <v/>
      </c>
    </row>
    <row r="5874" spans="5:10">
      <c r="E5874" s="46" t="str">
        <f t="shared" si="277"/>
        <v/>
      </c>
      <c r="F5874" s="81" t="str">
        <f>IF(E5874="기사임",(COUNTIF($B$2:B5874,B5874)-COUNTIFS($B$2:B5873,B5874,$E$2:E5873,"")),"")</f>
        <v/>
      </c>
      <c r="G5874" s="46" t="str">
        <f>IF(F5874=1,COUNTIF($F$1:F5874,1),"")</f>
        <v/>
      </c>
      <c r="H5874" s="46">
        <f t="shared" si="278"/>
        <v>0</v>
      </c>
      <c r="I5874" s="46" t="b">
        <f t="shared" si="279"/>
        <v>0</v>
      </c>
      <c r="J5874" s="46" t="str">
        <f>IF(I5874=FALSE,"",B5874&amp;"@"&amp;COUNTIFS($B$2:B5874,B5874,$I$2:I5874,TRUE))</f>
        <v/>
      </c>
    </row>
    <row r="5875" spans="5:10">
      <c r="E5875" s="46" t="str">
        <f t="shared" si="277"/>
        <v/>
      </c>
      <c r="F5875" s="81" t="str">
        <f>IF(E5875="기사임",(COUNTIF($B$2:B5875,B5875)-COUNTIFS($B$2:B5874,B5875,$E$2:E5874,"")),"")</f>
        <v/>
      </c>
      <c r="G5875" s="46" t="str">
        <f>IF(F5875=1,COUNTIF($F$1:F5875,1),"")</f>
        <v/>
      </c>
      <c r="H5875" s="46">
        <f t="shared" si="278"/>
        <v>0</v>
      </c>
      <c r="I5875" s="46" t="b">
        <f t="shared" si="279"/>
        <v>0</v>
      </c>
      <c r="J5875" s="46" t="str">
        <f>IF(I5875=FALSE,"",B5875&amp;"@"&amp;COUNTIFS($B$2:B5875,B5875,$I$2:I5875,TRUE))</f>
        <v/>
      </c>
    </row>
    <row r="5876" spans="5:10">
      <c r="E5876" s="46" t="str">
        <f t="shared" si="277"/>
        <v/>
      </c>
      <c r="F5876" s="81" t="str">
        <f>IF(E5876="기사임",(COUNTIF($B$2:B5876,B5876)-COUNTIFS($B$2:B5875,B5876,$E$2:E5875,"")),"")</f>
        <v/>
      </c>
      <c r="G5876" s="46" t="str">
        <f>IF(F5876=1,COUNTIF($F$1:F5876,1),"")</f>
        <v/>
      </c>
      <c r="H5876" s="46">
        <f t="shared" si="278"/>
        <v>0</v>
      </c>
      <c r="I5876" s="46" t="b">
        <f t="shared" si="279"/>
        <v>0</v>
      </c>
      <c r="J5876" s="46" t="str">
        <f>IF(I5876=FALSE,"",B5876&amp;"@"&amp;COUNTIFS($B$2:B5876,B5876,$I$2:I5876,TRUE))</f>
        <v/>
      </c>
    </row>
    <row r="5877" spans="5:10">
      <c r="E5877" s="46" t="str">
        <f t="shared" si="277"/>
        <v/>
      </c>
      <c r="F5877" s="81" t="str">
        <f>IF(E5877="기사임",(COUNTIF($B$2:B5877,B5877)-COUNTIFS($B$2:B5876,B5877,$E$2:E5876,"")),"")</f>
        <v/>
      </c>
      <c r="G5877" s="46" t="str">
        <f>IF(F5877=1,COUNTIF($F$1:F5877,1),"")</f>
        <v/>
      </c>
      <c r="H5877" s="46">
        <f t="shared" si="278"/>
        <v>0</v>
      </c>
      <c r="I5877" s="46" t="b">
        <f t="shared" si="279"/>
        <v>0</v>
      </c>
      <c r="J5877" s="46" t="str">
        <f>IF(I5877=FALSE,"",B5877&amp;"@"&amp;COUNTIFS($B$2:B5877,B5877,$I$2:I5877,TRUE))</f>
        <v/>
      </c>
    </row>
    <row r="5878" spans="5:10">
      <c r="E5878" s="46" t="str">
        <f t="shared" si="277"/>
        <v/>
      </c>
      <c r="F5878" s="81" t="str">
        <f>IF(E5878="기사임",(COUNTIF($B$2:B5878,B5878)-COUNTIFS($B$2:B5877,B5878,$E$2:E5877,"")),"")</f>
        <v/>
      </c>
      <c r="G5878" s="46" t="str">
        <f>IF(F5878=1,COUNTIF($F$1:F5878,1),"")</f>
        <v/>
      </c>
      <c r="H5878" s="46">
        <f t="shared" si="278"/>
        <v>0</v>
      </c>
      <c r="I5878" s="46" t="b">
        <f t="shared" si="279"/>
        <v>0</v>
      </c>
      <c r="J5878" s="46" t="str">
        <f>IF(I5878=FALSE,"",B5878&amp;"@"&amp;COUNTIFS($B$2:B5878,B5878,$I$2:I5878,TRUE))</f>
        <v/>
      </c>
    </row>
    <row r="5879" spans="5:10">
      <c r="E5879" s="46" t="str">
        <f t="shared" si="277"/>
        <v/>
      </c>
      <c r="F5879" s="81" t="str">
        <f>IF(E5879="기사임",(COUNTIF($B$2:B5879,B5879)-COUNTIFS($B$2:B5878,B5879,$E$2:E5878,"")),"")</f>
        <v/>
      </c>
      <c r="G5879" s="46" t="str">
        <f>IF(F5879=1,COUNTIF($F$1:F5879,1),"")</f>
        <v/>
      </c>
      <c r="H5879" s="46">
        <f t="shared" si="278"/>
        <v>0</v>
      </c>
      <c r="I5879" s="46" t="b">
        <f t="shared" si="279"/>
        <v>0</v>
      </c>
      <c r="J5879" s="46" t="str">
        <f>IF(I5879=FALSE,"",B5879&amp;"@"&amp;COUNTIFS($B$2:B5879,B5879,$I$2:I5879,TRUE))</f>
        <v/>
      </c>
    </row>
    <row r="5880" spans="5:10">
      <c r="E5880" s="46" t="str">
        <f t="shared" si="277"/>
        <v/>
      </c>
      <c r="F5880" s="81" t="str">
        <f>IF(E5880="기사임",(COUNTIF($B$2:B5880,B5880)-COUNTIFS($B$2:B5879,B5880,$E$2:E5879,"")),"")</f>
        <v/>
      </c>
      <c r="G5880" s="46" t="str">
        <f>IF(F5880=1,COUNTIF($F$1:F5880,1),"")</f>
        <v/>
      </c>
      <c r="H5880" s="46">
        <f t="shared" si="278"/>
        <v>0</v>
      </c>
      <c r="I5880" s="46" t="b">
        <f t="shared" si="279"/>
        <v>0</v>
      </c>
      <c r="J5880" s="46" t="str">
        <f>IF(I5880=FALSE,"",B5880&amp;"@"&amp;COUNTIFS($B$2:B5880,B5880,$I$2:I5880,TRUE))</f>
        <v/>
      </c>
    </row>
    <row r="5881" spans="5:10">
      <c r="E5881" s="46" t="str">
        <f t="shared" si="277"/>
        <v/>
      </c>
      <c r="F5881" s="81" t="str">
        <f>IF(E5881="기사임",(COUNTIF($B$2:B5881,B5881)-COUNTIFS($B$2:B5880,B5881,$E$2:E5880,"")),"")</f>
        <v/>
      </c>
      <c r="G5881" s="46" t="str">
        <f>IF(F5881=1,COUNTIF($F$1:F5881,1),"")</f>
        <v/>
      </c>
      <c r="H5881" s="46">
        <f t="shared" si="278"/>
        <v>0</v>
      </c>
      <c r="I5881" s="46" t="b">
        <f t="shared" si="279"/>
        <v>0</v>
      </c>
      <c r="J5881" s="46" t="str">
        <f>IF(I5881=FALSE,"",B5881&amp;"@"&amp;COUNTIFS($B$2:B5881,B5881,$I$2:I5881,TRUE))</f>
        <v/>
      </c>
    </row>
    <row r="5882" spans="5:10">
      <c r="E5882" s="46" t="str">
        <f t="shared" si="277"/>
        <v/>
      </c>
      <c r="F5882" s="81" t="str">
        <f>IF(E5882="기사임",(COUNTIF($B$2:B5882,B5882)-COUNTIFS($B$2:B5881,B5882,$E$2:E5881,"")),"")</f>
        <v/>
      </c>
      <c r="G5882" s="46" t="str">
        <f>IF(F5882=1,COUNTIF($F$1:F5882,1),"")</f>
        <v/>
      </c>
      <c r="H5882" s="46">
        <f t="shared" si="278"/>
        <v>0</v>
      </c>
      <c r="I5882" s="46" t="b">
        <f t="shared" si="279"/>
        <v>0</v>
      </c>
      <c r="J5882" s="46" t="str">
        <f>IF(I5882=FALSE,"",B5882&amp;"@"&amp;COUNTIFS($B$2:B5882,B5882,$I$2:I5882,TRUE))</f>
        <v/>
      </c>
    </row>
    <row r="5883" spans="5:10">
      <c r="E5883" s="46" t="str">
        <f t="shared" si="277"/>
        <v/>
      </c>
      <c r="F5883" s="81" t="str">
        <f>IF(E5883="기사임",(COUNTIF($B$2:B5883,B5883)-COUNTIFS($B$2:B5882,B5883,$E$2:E5882,"")),"")</f>
        <v/>
      </c>
      <c r="G5883" s="46" t="str">
        <f>IF(F5883=1,COUNTIF($F$1:F5883,1),"")</f>
        <v/>
      </c>
      <c r="H5883" s="46">
        <f t="shared" si="278"/>
        <v>0</v>
      </c>
      <c r="I5883" s="46" t="b">
        <f t="shared" si="279"/>
        <v>0</v>
      </c>
      <c r="J5883" s="46" t="str">
        <f>IF(I5883=FALSE,"",B5883&amp;"@"&amp;COUNTIFS($B$2:B5883,B5883,$I$2:I5883,TRUE))</f>
        <v/>
      </c>
    </row>
    <row r="5884" spans="5:10">
      <c r="E5884" s="46" t="str">
        <f t="shared" si="277"/>
        <v/>
      </c>
      <c r="F5884" s="81" t="str">
        <f>IF(E5884="기사임",(COUNTIF($B$2:B5884,B5884)-COUNTIFS($B$2:B5883,B5884,$E$2:E5883,"")),"")</f>
        <v/>
      </c>
      <c r="G5884" s="46" t="str">
        <f>IF(F5884=1,COUNTIF($F$1:F5884,1),"")</f>
        <v/>
      </c>
      <c r="H5884" s="46">
        <f t="shared" si="278"/>
        <v>0</v>
      </c>
      <c r="I5884" s="46" t="b">
        <f t="shared" si="279"/>
        <v>0</v>
      </c>
      <c r="J5884" s="46" t="str">
        <f>IF(I5884=FALSE,"",B5884&amp;"@"&amp;COUNTIFS($B$2:B5884,B5884,$I$2:I5884,TRUE))</f>
        <v/>
      </c>
    </row>
    <row r="5885" spans="5:10">
      <c r="E5885" s="46" t="str">
        <f t="shared" si="277"/>
        <v/>
      </c>
      <c r="F5885" s="81" t="str">
        <f>IF(E5885="기사임",(COUNTIF($B$2:B5885,B5885)-COUNTIFS($B$2:B5884,B5885,$E$2:E5884,"")),"")</f>
        <v/>
      </c>
      <c r="G5885" s="46" t="str">
        <f>IF(F5885=1,COUNTIF($F$1:F5885,1),"")</f>
        <v/>
      </c>
      <c r="H5885" s="46">
        <f t="shared" si="278"/>
        <v>0</v>
      </c>
      <c r="I5885" s="46" t="b">
        <f t="shared" si="279"/>
        <v>0</v>
      </c>
      <c r="J5885" s="46" t="str">
        <f>IF(I5885=FALSE,"",B5885&amp;"@"&amp;COUNTIFS($B$2:B5885,B5885,$I$2:I5885,TRUE))</f>
        <v/>
      </c>
    </row>
    <row r="5886" spans="5:10">
      <c r="E5886" s="46" t="str">
        <f t="shared" si="277"/>
        <v/>
      </c>
      <c r="F5886" s="81" t="str">
        <f>IF(E5886="기사임",(COUNTIF($B$2:B5886,B5886)-COUNTIFS($B$2:B5885,B5886,$E$2:E5885,"")),"")</f>
        <v/>
      </c>
      <c r="G5886" s="46" t="str">
        <f>IF(F5886=1,COUNTIF($F$1:F5886,1),"")</f>
        <v/>
      </c>
      <c r="H5886" s="46">
        <f t="shared" si="278"/>
        <v>0</v>
      </c>
      <c r="I5886" s="46" t="b">
        <f t="shared" si="279"/>
        <v>0</v>
      </c>
      <c r="J5886" s="46" t="str">
        <f>IF(I5886=FALSE,"",B5886&amp;"@"&amp;COUNTIFS($B$2:B5886,B5886,$I$2:I5886,TRUE))</f>
        <v/>
      </c>
    </row>
    <row r="5887" spans="5:10">
      <c r="E5887" s="46" t="str">
        <f t="shared" si="277"/>
        <v/>
      </c>
      <c r="F5887" s="81" t="str">
        <f>IF(E5887="기사임",(COUNTIF($B$2:B5887,B5887)-COUNTIFS($B$2:B5886,B5887,$E$2:E5886,"")),"")</f>
        <v/>
      </c>
      <c r="G5887" s="46" t="str">
        <f>IF(F5887=1,COUNTIF($F$1:F5887,1),"")</f>
        <v/>
      </c>
      <c r="H5887" s="46">
        <f t="shared" si="278"/>
        <v>0</v>
      </c>
      <c r="I5887" s="46" t="b">
        <f t="shared" si="279"/>
        <v>0</v>
      </c>
      <c r="J5887" s="46" t="str">
        <f>IF(I5887=FALSE,"",B5887&amp;"@"&amp;COUNTIFS($B$2:B5887,B5887,$I$2:I5887,TRUE))</f>
        <v/>
      </c>
    </row>
    <row r="5888" spans="5:10">
      <c r="E5888" s="46" t="str">
        <f t="shared" si="277"/>
        <v/>
      </c>
      <c r="F5888" s="81" t="str">
        <f>IF(E5888="기사임",(COUNTIF($B$2:B5888,B5888)-COUNTIFS($B$2:B5887,B5888,$E$2:E5887,"")),"")</f>
        <v/>
      </c>
      <c r="G5888" s="46" t="str">
        <f>IF(F5888=1,COUNTIF($F$1:F5888,1),"")</f>
        <v/>
      </c>
      <c r="H5888" s="46">
        <f t="shared" si="278"/>
        <v>0</v>
      </c>
      <c r="I5888" s="46" t="b">
        <f t="shared" si="279"/>
        <v>0</v>
      </c>
      <c r="J5888" s="46" t="str">
        <f>IF(I5888=FALSE,"",B5888&amp;"@"&amp;COUNTIFS($B$2:B5888,B5888,$I$2:I5888,TRUE))</f>
        <v/>
      </c>
    </row>
    <row r="5889" spans="5:10">
      <c r="E5889" s="46" t="str">
        <f t="shared" si="277"/>
        <v/>
      </c>
      <c r="F5889" s="81" t="str">
        <f>IF(E5889="기사임",(COUNTIF($B$2:B5889,B5889)-COUNTIFS($B$2:B5888,B5889,$E$2:E5888,"")),"")</f>
        <v/>
      </c>
      <c r="G5889" s="46" t="str">
        <f>IF(F5889=1,COUNTIF($F$1:F5889,1),"")</f>
        <v/>
      </c>
      <c r="H5889" s="46">
        <f t="shared" si="278"/>
        <v>0</v>
      </c>
      <c r="I5889" s="46" t="b">
        <f t="shared" si="279"/>
        <v>0</v>
      </c>
      <c r="J5889" s="46" t="str">
        <f>IF(I5889=FALSE,"",B5889&amp;"@"&amp;COUNTIFS($B$2:B5889,B5889,$I$2:I5889,TRUE))</f>
        <v/>
      </c>
    </row>
    <row r="5890" spans="5:10">
      <c r="E5890" s="46" t="str">
        <f t="shared" ref="E5890:E5953" si="280">IF(AND(LEFT(A5890,17)="/global/archives/",ISNUMBER(_xlfn.NUMBERVALUE(MID(A5890,18,1))),ISERROR(FIND("ckattempt",A5890)),ISERROR(FIND("preview",A5890))),"기사임","")</f>
        <v/>
      </c>
      <c r="F5890" s="81" t="str">
        <f>IF(E5890="기사임",(COUNTIF($B$2:B5890,B5890)-COUNTIFS($B$2:B5889,B5890,$E$2:E5889,"")),"")</f>
        <v/>
      </c>
      <c r="G5890" s="46" t="str">
        <f>IF(F5890=1,COUNTIF($F$1:F5890,1),"")</f>
        <v/>
      </c>
      <c r="H5890" s="46">
        <f t="shared" ref="H5890:H5953" si="281">COUNTIF($L$2:$L$4,B5890)</f>
        <v>0</v>
      </c>
      <c r="I5890" s="46" t="b">
        <f t="shared" si="279"/>
        <v>0</v>
      </c>
      <c r="J5890" s="46" t="str">
        <f>IF(I5890=FALSE,"",B5890&amp;"@"&amp;COUNTIFS($B$2:B5890,B5890,$I$2:I5890,TRUE))</f>
        <v/>
      </c>
    </row>
    <row r="5891" spans="5:10">
      <c r="E5891" s="46" t="str">
        <f t="shared" si="280"/>
        <v/>
      </c>
      <c r="F5891" s="81" t="str">
        <f>IF(E5891="기사임",(COUNTIF($B$2:B5891,B5891)-COUNTIFS($B$2:B5890,B5891,$E$2:E5890,"")),"")</f>
        <v/>
      </c>
      <c r="G5891" s="46" t="str">
        <f>IF(F5891=1,COUNTIF($F$1:F5891,1),"")</f>
        <v/>
      </c>
      <c r="H5891" s="46">
        <f t="shared" si="281"/>
        <v>0</v>
      </c>
      <c r="I5891" s="46" t="b">
        <f t="shared" si="279"/>
        <v>0</v>
      </c>
      <c r="J5891" s="46" t="str">
        <f>IF(I5891=FALSE,"",B5891&amp;"@"&amp;COUNTIFS($B$2:B5891,B5891,$I$2:I5891,TRUE))</f>
        <v/>
      </c>
    </row>
    <row r="5892" spans="5:10">
      <c r="E5892" s="46" t="str">
        <f t="shared" si="280"/>
        <v/>
      </c>
      <c r="F5892" s="81" t="str">
        <f>IF(E5892="기사임",(COUNTIF($B$2:B5892,B5892)-COUNTIFS($B$2:B5891,B5892,$E$2:E5891,"")),"")</f>
        <v/>
      </c>
      <c r="G5892" s="46" t="str">
        <f>IF(F5892=1,COUNTIF($F$1:F5892,1),"")</f>
        <v/>
      </c>
      <c r="H5892" s="46">
        <f t="shared" si="281"/>
        <v>0</v>
      </c>
      <c r="I5892" s="46" t="b">
        <f t="shared" si="279"/>
        <v>0</v>
      </c>
      <c r="J5892" s="46" t="str">
        <f>IF(I5892=FALSE,"",B5892&amp;"@"&amp;COUNTIFS($B$2:B5892,B5892,$I$2:I5892,TRUE))</f>
        <v/>
      </c>
    </row>
    <row r="5893" spans="5:10">
      <c r="E5893" s="46" t="str">
        <f t="shared" si="280"/>
        <v/>
      </c>
      <c r="F5893" s="81" t="str">
        <f>IF(E5893="기사임",(COUNTIF($B$2:B5893,B5893)-COUNTIFS($B$2:B5892,B5893,$E$2:E5892,"")),"")</f>
        <v/>
      </c>
      <c r="G5893" s="46" t="str">
        <f>IF(F5893=1,COUNTIF($F$1:F5893,1),"")</f>
        <v/>
      </c>
      <c r="H5893" s="46">
        <f t="shared" si="281"/>
        <v>0</v>
      </c>
      <c r="I5893" s="46" t="b">
        <f t="shared" si="279"/>
        <v>0</v>
      </c>
      <c r="J5893" s="46" t="str">
        <f>IF(I5893=FALSE,"",B5893&amp;"@"&amp;COUNTIFS($B$2:B5893,B5893,$I$2:I5893,TRUE))</f>
        <v/>
      </c>
    </row>
    <row r="5894" spans="5:10">
      <c r="E5894" s="46" t="str">
        <f t="shared" si="280"/>
        <v/>
      </c>
      <c r="F5894" s="81" t="str">
        <f>IF(E5894="기사임",(COUNTIF($B$2:B5894,B5894)-COUNTIFS($B$2:B5893,B5894,$E$2:E5893,"")),"")</f>
        <v/>
      </c>
      <c r="G5894" s="46" t="str">
        <f>IF(F5894=1,COUNTIF($F$1:F5894,1),"")</f>
        <v/>
      </c>
      <c r="H5894" s="46">
        <f t="shared" si="281"/>
        <v>0</v>
      </c>
      <c r="I5894" s="46" t="b">
        <f t="shared" si="279"/>
        <v>0</v>
      </c>
      <c r="J5894" s="46" t="str">
        <f>IF(I5894=FALSE,"",B5894&amp;"@"&amp;COUNTIFS($B$2:B5894,B5894,$I$2:I5894,TRUE))</f>
        <v/>
      </c>
    </row>
    <row r="5895" spans="5:10">
      <c r="E5895" s="46" t="str">
        <f t="shared" si="280"/>
        <v/>
      </c>
      <c r="F5895" s="81" t="str">
        <f>IF(E5895="기사임",(COUNTIF($B$2:B5895,B5895)-COUNTIFS($B$2:B5894,B5895,$E$2:E5894,"")),"")</f>
        <v/>
      </c>
      <c r="G5895" s="46" t="str">
        <f>IF(F5895=1,COUNTIF($F$1:F5895,1),"")</f>
        <v/>
      </c>
      <c r="H5895" s="46">
        <f t="shared" si="281"/>
        <v>0</v>
      </c>
      <c r="I5895" s="46" t="b">
        <f t="shared" ref="I5895:I5958" si="282">AND(H5895=1,F5895&gt;=1,F5895&lt;&gt;"")</f>
        <v>0</v>
      </c>
      <c r="J5895" s="46" t="str">
        <f>IF(I5895=FALSE,"",B5895&amp;"@"&amp;COUNTIFS($B$2:B5895,B5895,$I$2:I5895,TRUE))</f>
        <v/>
      </c>
    </row>
    <row r="5896" spans="5:10">
      <c r="E5896" s="46" t="str">
        <f t="shared" si="280"/>
        <v/>
      </c>
      <c r="F5896" s="81" t="str">
        <f>IF(E5896="기사임",(COUNTIF($B$2:B5896,B5896)-COUNTIFS($B$2:B5895,B5896,$E$2:E5895,"")),"")</f>
        <v/>
      </c>
      <c r="G5896" s="46" t="str">
        <f>IF(F5896=1,COUNTIF($F$1:F5896,1),"")</f>
        <v/>
      </c>
      <c r="H5896" s="46">
        <f t="shared" si="281"/>
        <v>0</v>
      </c>
      <c r="I5896" s="46" t="b">
        <f t="shared" si="282"/>
        <v>0</v>
      </c>
      <c r="J5896" s="46" t="str">
        <f>IF(I5896=FALSE,"",B5896&amp;"@"&amp;COUNTIFS($B$2:B5896,B5896,$I$2:I5896,TRUE))</f>
        <v/>
      </c>
    </row>
    <row r="5897" spans="5:10">
      <c r="E5897" s="46" t="str">
        <f t="shared" si="280"/>
        <v/>
      </c>
      <c r="F5897" s="81" t="str">
        <f>IF(E5897="기사임",(COUNTIF($B$2:B5897,B5897)-COUNTIFS($B$2:B5896,B5897,$E$2:E5896,"")),"")</f>
        <v/>
      </c>
      <c r="G5897" s="46" t="str">
        <f>IF(F5897=1,COUNTIF($F$1:F5897,1),"")</f>
        <v/>
      </c>
      <c r="H5897" s="46">
        <f t="shared" si="281"/>
        <v>0</v>
      </c>
      <c r="I5897" s="46" t="b">
        <f t="shared" si="282"/>
        <v>0</v>
      </c>
      <c r="J5897" s="46" t="str">
        <f>IF(I5897=FALSE,"",B5897&amp;"@"&amp;COUNTIFS($B$2:B5897,B5897,$I$2:I5897,TRUE))</f>
        <v/>
      </c>
    </row>
    <row r="5898" spans="5:10">
      <c r="E5898" s="46" t="str">
        <f t="shared" si="280"/>
        <v/>
      </c>
      <c r="F5898" s="81" t="str">
        <f>IF(E5898="기사임",(COUNTIF($B$2:B5898,B5898)-COUNTIFS($B$2:B5897,B5898,$E$2:E5897,"")),"")</f>
        <v/>
      </c>
      <c r="G5898" s="46" t="str">
        <f>IF(F5898=1,COUNTIF($F$1:F5898,1),"")</f>
        <v/>
      </c>
      <c r="H5898" s="46">
        <f t="shared" si="281"/>
        <v>0</v>
      </c>
      <c r="I5898" s="46" t="b">
        <f t="shared" si="282"/>
        <v>0</v>
      </c>
      <c r="J5898" s="46" t="str">
        <f>IF(I5898=FALSE,"",B5898&amp;"@"&amp;COUNTIFS($B$2:B5898,B5898,$I$2:I5898,TRUE))</f>
        <v/>
      </c>
    </row>
    <row r="5899" spans="5:10">
      <c r="E5899" s="46" t="str">
        <f t="shared" si="280"/>
        <v/>
      </c>
      <c r="F5899" s="81" t="str">
        <f>IF(E5899="기사임",(COUNTIF($B$2:B5899,B5899)-COUNTIFS($B$2:B5898,B5899,$E$2:E5898,"")),"")</f>
        <v/>
      </c>
      <c r="G5899" s="46" t="str">
        <f>IF(F5899=1,COUNTIF($F$1:F5899,1),"")</f>
        <v/>
      </c>
      <c r="H5899" s="46">
        <f t="shared" si="281"/>
        <v>0</v>
      </c>
      <c r="I5899" s="46" t="b">
        <f t="shared" si="282"/>
        <v>0</v>
      </c>
      <c r="J5899" s="46" t="str">
        <f>IF(I5899=FALSE,"",B5899&amp;"@"&amp;COUNTIFS($B$2:B5899,B5899,$I$2:I5899,TRUE))</f>
        <v/>
      </c>
    </row>
    <row r="5900" spans="5:10">
      <c r="E5900" s="46" t="str">
        <f t="shared" si="280"/>
        <v/>
      </c>
      <c r="F5900" s="81" t="str">
        <f>IF(E5900="기사임",(COUNTIF($B$2:B5900,B5900)-COUNTIFS($B$2:B5899,B5900,$E$2:E5899,"")),"")</f>
        <v/>
      </c>
      <c r="G5900" s="46" t="str">
        <f>IF(F5900=1,COUNTIF($F$1:F5900,1),"")</f>
        <v/>
      </c>
      <c r="H5900" s="46">
        <f t="shared" si="281"/>
        <v>0</v>
      </c>
      <c r="I5900" s="46" t="b">
        <f t="shared" si="282"/>
        <v>0</v>
      </c>
      <c r="J5900" s="46" t="str">
        <f>IF(I5900=FALSE,"",B5900&amp;"@"&amp;COUNTIFS($B$2:B5900,B5900,$I$2:I5900,TRUE))</f>
        <v/>
      </c>
    </row>
    <row r="5901" spans="5:10">
      <c r="E5901" s="46" t="str">
        <f t="shared" si="280"/>
        <v/>
      </c>
      <c r="F5901" s="81" t="str">
        <f>IF(E5901="기사임",(COUNTIF($B$2:B5901,B5901)-COUNTIFS($B$2:B5900,B5901,$E$2:E5900,"")),"")</f>
        <v/>
      </c>
      <c r="G5901" s="46" t="str">
        <f>IF(F5901=1,COUNTIF($F$1:F5901,1),"")</f>
        <v/>
      </c>
      <c r="H5901" s="46">
        <f t="shared" si="281"/>
        <v>0</v>
      </c>
      <c r="I5901" s="46" t="b">
        <f t="shared" si="282"/>
        <v>0</v>
      </c>
      <c r="J5901" s="46" t="str">
        <f>IF(I5901=FALSE,"",B5901&amp;"@"&amp;COUNTIFS($B$2:B5901,B5901,$I$2:I5901,TRUE))</f>
        <v/>
      </c>
    </row>
    <row r="5902" spans="5:10">
      <c r="E5902" s="46" t="str">
        <f t="shared" si="280"/>
        <v/>
      </c>
      <c r="F5902" s="81" t="str">
        <f>IF(E5902="기사임",(COUNTIF($B$2:B5902,B5902)-COUNTIFS($B$2:B5901,B5902,$E$2:E5901,"")),"")</f>
        <v/>
      </c>
      <c r="G5902" s="46" t="str">
        <f>IF(F5902=1,COUNTIF($F$1:F5902,1),"")</f>
        <v/>
      </c>
      <c r="H5902" s="46">
        <f t="shared" si="281"/>
        <v>0</v>
      </c>
      <c r="I5902" s="46" t="b">
        <f t="shared" si="282"/>
        <v>0</v>
      </c>
      <c r="J5902" s="46" t="str">
        <f>IF(I5902=FALSE,"",B5902&amp;"@"&amp;COUNTIFS($B$2:B5902,B5902,$I$2:I5902,TRUE))</f>
        <v/>
      </c>
    </row>
    <row r="5903" spans="5:10">
      <c r="E5903" s="46" t="str">
        <f t="shared" si="280"/>
        <v/>
      </c>
      <c r="F5903" s="81" t="str">
        <f>IF(E5903="기사임",(COUNTIF($B$2:B5903,B5903)-COUNTIFS($B$2:B5902,B5903,$E$2:E5902,"")),"")</f>
        <v/>
      </c>
      <c r="G5903" s="46" t="str">
        <f>IF(F5903=1,COUNTIF($F$1:F5903,1),"")</f>
        <v/>
      </c>
      <c r="H5903" s="46">
        <f t="shared" si="281"/>
        <v>0</v>
      </c>
      <c r="I5903" s="46" t="b">
        <f t="shared" si="282"/>
        <v>0</v>
      </c>
      <c r="J5903" s="46" t="str">
        <f>IF(I5903=FALSE,"",B5903&amp;"@"&amp;COUNTIFS($B$2:B5903,B5903,$I$2:I5903,TRUE))</f>
        <v/>
      </c>
    </row>
    <row r="5904" spans="5:10">
      <c r="E5904" s="46" t="str">
        <f t="shared" si="280"/>
        <v/>
      </c>
      <c r="F5904" s="81" t="str">
        <f>IF(E5904="기사임",(COUNTIF($B$2:B5904,B5904)-COUNTIFS($B$2:B5903,B5904,$E$2:E5903,"")),"")</f>
        <v/>
      </c>
      <c r="G5904" s="46" t="str">
        <f>IF(F5904=1,COUNTIF($F$1:F5904,1),"")</f>
        <v/>
      </c>
      <c r="H5904" s="46">
        <f t="shared" si="281"/>
        <v>0</v>
      </c>
      <c r="I5904" s="46" t="b">
        <f t="shared" si="282"/>
        <v>0</v>
      </c>
      <c r="J5904" s="46" t="str">
        <f>IF(I5904=FALSE,"",B5904&amp;"@"&amp;COUNTIFS($B$2:B5904,B5904,$I$2:I5904,TRUE))</f>
        <v/>
      </c>
    </row>
    <row r="5905" spans="5:10">
      <c r="E5905" s="46" t="str">
        <f t="shared" si="280"/>
        <v/>
      </c>
      <c r="F5905" s="81" t="str">
        <f>IF(E5905="기사임",(COUNTIF($B$2:B5905,B5905)-COUNTIFS($B$2:B5904,B5905,$E$2:E5904,"")),"")</f>
        <v/>
      </c>
      <c r="G5905" s="46" t="str">
        <f>IF(F5905=1,COUNTIF($F$1:F5905,1),"")</f>
        <v/>
      </c>
      <c r="H5905" s="46">
        <f t="shared" si="281"/>
        <v>0</v>
      </c>
      <c r="I5905" s="46" t="b">
        <f t="shared" si="282"/>
        <v>0</v>
      </c>
      <c r="J5905" s="46" t="str">
        <f>IF(I5905=FALSE,"",B5905&amp;"@"&amp;COUNTIFS($B$2:B5905,B5905,$I$2:I5905,TRUE))</f>
        <v/>
      </c>
    </row>
    <row r="5906" spans="5:10">
      <c r="E5906" s="46" t="str">
        <f t="shared" si="280"/>
        <v/>
      </c>
      <c r="F5906" s="81" t="str">
        <f>IF(E5906="기사임",(COUNTIF($B$2:B5906,B5906)-COUNTIFS($B$2:B5905,B5906,$E$2:E5905,"")),"")</f>
        <v/>
      </c>
      <c r="G5906" s="46" t="str">
        <f>IF(F5906=1,COUNTIF($F$1:F5906,1),"")</f>
        <v/>
      </c>
      <c r="H5906" s="46">
        <f t="shared" si="281"/>
        <v>0</v>
      </c>
      <c r="I5906" s="46" t="b">
        <f t="shared" si="282"/>
        <v>0</v>
      </c>
      <c r="J5906" s="46" t="str">
        <f>IF(I5906=FALSE,"",B5906&amp;"@"&amp;COUNTIFS($B$2:B5906,B5906,$I$2:I5906,TRUE))</f>
        <v/>
      </c>
    </row>
    <row r="5907" spans="5:10">
      <c r="E5907" s="46" t="str">
        <f t="shared" si="280"/>
        <v/>
      </c>
      <c r="F5907" s="81" t="str">
        <f>IF(E5907="기사임",(COUNTIF($B$2:B5907,B5907)-COUNTIFS($B$2:B5906,B5907,$E$2:E5906,"")),"")</f>
        <v/>
      </c>
      <c r="G5907" s="46" t="str">
        <f>IF(F5907=1,COUNTIF($F$1:F5907,1),"")</f>
        <v/>
      </c>
      <c r="H5907" s="46">
        <f t="shared" si="281"/>
        <v>0</v>
      </c>
      <c r="I5907" s="46" t="b">
        <f t="shared" si="282"/>
        <v>0</v>
      </c>
      <c r="J5907" s="46" t="str">
        <f>IF(I5907=FALSE,"",B5907&amp;"@"&amp;COUNTIFS($B$2:B5907,B5907,$I$2:I5907,TRUE))</f>
        <v/>
      </c>
    </row>
    <row r="5908" spans="5:10">
      <c r="E5908" s="46" t="str">
        <f t="shared" si="280"/>
        <v/>
      </c>
      <c r="F5908" s="81" t="str">
        <f>IF(E5908="기사임",(COUNTIF($B$2:B5908,B5908)-COUNTIFS($B$2:B5907,B5908,$E$2:E5907,"")),"")</f>
        <v/>
      </c>
      <c r="G5908" s="46" t="str">
        <f>IF(F5908=1,COUNTIF($F$1:F5908,1),"")</f>
        <v/>
      </c>
      <c r="H5908" s="46">
        <f t="shared" si="281"/>
        <v>0</v>
      </c>
      <c r="I5908" s="46" t="b">
        <f t="shared" si="282"/>
        <v>0</v>
      </c>
      <c r="J5908" s="46" t="str">
        <f>IF(I5908=FALSE,"",B5908&amp;"@"&amp;COUNTIFS($B$2:B5908,B5908,$I$2:I5908,TRUE))</f>
        <v/>
      </c>
    </row>
    <row r="5909" spans="5:10">
      <c r="E5909" s="46" t="str">
        <f t="shared" si="280"/>
        <v/>
      </c>
      <c r="F5909" s="81" t="str">
        <f>IF(E5909="기사임",(COUNTIF($B$2:B5909,B5909)-COUNTIFS($B$2:B5908,B5909,$E$2:E5908,"")),"")</f>
        <v/>
      </c>
      <c r="G5909" s="46" t="str">
        <f>IF(F5909=1,COUNTIF($F$1:F5909,1),"")</f>
        <v/>
      </c>
      <c r="H5909" s="46">
        <f t="shared" si="281"/>
        <v>0</v>
      </c>
      <c r="I5909" s="46" t="b">
        <f t="shared" si="282"/>
        <v>0</v>
      </c>
      <c r="J5909" s="46" t="str">
        <f>IF(I5909=FALSE,"",B5909&amp;"@"&amp;COUNTIFS($B$2:B5909,B5909,$I$2:I5909,TRUE))</f>
        <v/>
      </c>
    </row>
    <row r="5910" spans="5:10">
      <c r="E5910" s="46" t="str">
        <f t="shared" si="280"/>
        <v/>
      </c>
      <c r="F5910" s="81" t="str">
        <f>IF(E5910="기사임",(COUNTIF($B$2:B5910,B5910)-COUNTIFS($B$2:B5909,B5910,$E$2:E5909,"")),"")</f>
        <v/>
      </c>
      <c r="G5910" s="46" t="str">
        <f>IF(F5910=1,COUNTIF($F$1:F5910,1),"")</f>
        <v/>
      </c>
      <c r="H5910" s="46">
        <f t="shared" si="281"/>
        <v>0</v>
      </c>
      <c r="I5910" s="46" t="b">
        <f t="shared" si="282"/>
        <v>0</v>
      </c>
      <c r="J5910" s="46" t="str">
        <f>IF(I5910=FALSE,"",B5910&amp;"@"&amp;COUNTIFS($B$2:B5910,B5910,$I$2:I5910,TRUE))</f>
        <v/>
      </c>
    </row>
    <row r="5911" spans="5:10">
      <c r="E5911" s="46" t="str">
        <f t="shared" si="280"/>
        <v/>
      </c>
      <c r="F5911" s="81" t="str">
        <f>IF(E5911="기사임",(COUNTIF($B$2:B5911,B5911)-COUNTIFS($B$2:B5910,B5911,$E$2:E5910,"")),"")</f>
        <v/>
      </c>
      <c r="G5911" s="46" t="str">
        <f>IF(F5911=1,COUNTIF($F$1:F5911,1),"")</f>
        <v/>
      </c>
      <c r="H5911" s="46">
        <f t="shared" si="281"/>
        <v>0</v>
      </c>
      <c r="I5911" s="46" t="b">
        <f t="shared" si="282"/>
        <v>0</v>
      </c>
      <c r="J5911" s="46" t="str">
        <f>IF(I5911=FALSE,"",B5911&amp;"@"&amp;COUNTIFS($B$2:B5911,B5911,$I$2:I5911,TRUE))</f>
        <v/>
      </c>
    </row>
    <row r="5912" spans="5:10">
      <c r="E5912" s="46" t="str">
        <f t="shared" si="280"/>
        <v/>
      </c>
      <c r="F5912" s="81" t="str">
        <f>IF(E5912="기사임",(COUNTIF($B$2:B5912,B5912)-COUNTIFS($B$2:B5911,B5912,$E$2:E5911,"")),"")</f>
        <v/>
      </c>
      <c r="G5912" s="46" t="str">
        <f>IF(F5912=1,COUNTIF($F$1:F5912,1),"")</f>
        <v/>
      </c>
      <c r="H5912" s="46">
        <f t="shared" si="281"/>
        <v>0</v>
      </c>
      <c r="I5912" s="46" t="b">
        <f t="shared" si="282"/>
        <v>0</v>
      </c>
      <c r="J5912" s="46" t="str">
        <f>IF(I5912=FALSE,"",B5912&amp;"@"&amp;COUNTIFS($B$2:B5912,B5912,$I$2:I5912,TRUE))</f>
        <v/>
      </c>
    </row>
    <row r="5913" spans="5:10">
      <c r="E5913" s="46" t="str">
        <f t="shared" si="280"/>
        <v/>
      </c>
      <c r="F5913" s="81" t="str">
        <f>IF(E5913="기사임",(COUNTIF($B$2:B5913,B5913)-COUNTIFS($B$2:B5912,B5913,$E$2:E5912,"")),"")</f>
        <v/>
      </c>
      <c r="G5913" s="46" t="str">
        <f>IF(F5913=1,COUNTIF($F$1:F5913,1),"")</f>
        <v/>
      </c>
      <c r="H5913" s="46">
        <f t="shared" si="281"/>
        <v>0</v>
      </c>
      <c r="I5913" s="46" t="b">
        <f t="shared" si="282"/>
        <v>0</v>
      </c>
      <c r="J5913" s="46" t="str">
        <f>IF(I5913=FALSE,"",B5913&amp;"@"&amp;COUNTIFS($B$2:B5913,B5913,$I$2:I5913,TRUE))</f>
        <v/>
      </c>
    </row>
    <row r="5914" spans="5:10">
      <c r="E5914" s="46" t="str">
        <f t="shared" si="280"/>
        <v/>
      </c>
      <c r="F5914" s="81" t="str">
        <f>IF(E5914="기사임",(COUNTIF($B$2:B5914,B5914)-COUNTIFS($B$2:B5913,B5914,$E$2:E5913,"")),"")</f>
        <v/>
      </c>
      <c r="G5914" s="46" t="str">
        <f>IF(F5914=1,COUNTIF($F$1:F5914,1),"")</f>
        <v/>
      </c>
      <c r="H5914" s="46">
        <f t="shared" si="281"/>
        <v>0</v>
      </c>
      <c r="I5914" s="46" t="b">
        <f t="shared" si="282"/>
        <v>0</v>
      </c>
      <c r="J5914" s="46" t="str">
        <f>IF(I5914=FALSE,"",B5914&amp;"@"&amp;COUNTIFS($B$2:B5914,B5914,$I$2:I5914,TRUE))</f>
        <v/>
      </c>
    </row>
    <row r="5915" spans="5:10">
      <c r="E5915" s="46" t="str">
        <f t="shared" si="280"/>
        <v/>
      </c>
      <c r="F5915" s="81" t="str">
        <f>IF(E5915="기사임",(COUNTIF($B$2:B5915,B5915)-COUNTIFS($B$2:B5914,B5915,$E$2:E5914,"")),"")</f>
        <v/>
      </c>
      <c r="G5915" s="46" t="str">
        <f>IF(F5915=1,COUNTIF($F$1:F5915,1),"")</f>
        <v/>
      </c>
      <c r="H5915" s="46">
        <f t="shared" si="281"/>
        <v>0</v>
      </c>
      <c r="I5915" s="46" t="b">
        <f t="shared" si="282"/>
        <v>0</v>
      </c>
      <c r="J5915" s="46" t="str">
        <f>IF(I5915=FALSE,"",B5915&amp;"@"&amp;COUNTIFS($B$2:B5915,B5915,$I$2:I5915,TRUE))</f>
        <v/>
      </c>
    </row>
    <row r="5916" spans="5:10">
      <c r="E5916" s="46" t="str">
        <f t="shared" si="280"/>
        <v/>
      </c>
      <c r="F5916" s="81" t="str">
        <f>IF(E5916="기사임",(COUNTIF($B$2:B5916,B5916)-COUNTIFS($B$2:B5915,B5916,$E$2:E5915,"")),"")</f>
        <v/>
      </c>
      <c r="G5916" s="46" t="str">
        <f>IF(F5916=1,COUNTIF($F$1:F5916,1),"")</f>
        <v/>
      </c>
      <c r="H5916" s="46">
        <f t="shared" si="281"/>
        <v>0</v>
      </c>
      <c r="I5916" s="46" t="b">
        <f t="shared" si="282"/>
        <v>0</v>
      </c>
      <c r="J5916" s="46" t="str">
        <f>IF(I5916=FALSE,"",B5916&amp;"@"&amp;COUNTIFS($B$2:B5916,B5916,$I$2:I5916,TRUE))</f>
        <v/>
      </c>
    </row>
    <row r="5917" spans="5:10">
      <c r="E5917" s="46" t="str">
        <f t="shared" si="280"/>
        <v/>
      </c>
      <c r="F5917" s="81" t="str">
        <f>IF(E5917="기사임",(COUNTIF($B$2:B5917,B5917)-COUNTIFS($B$2:B5916,B5917,$E$2:E5916,"")),"")</f>
        <v/>
      </c>
      <c r="G5917" s="46" t="str">
        <f>IF(F5917=1,COUNTIF($F$1:F5917,1),"")</f>
        <v/>
      </c>
      <c r="H5917" s="46">
        <f t="shared" si="281"/>
        <v>0</v>
      </c>
      <c r="I5917" s="46" t="b">
        <f t="shared" si="282"/>
        <v>0</v>
      </c>
      <c r="J5917" s="46" t="str">
        <f>IF(I5917=FALSE,"",B5917&amp;"@"&amp;COUNTIFS($B$2:B5917,B5917,$I$2:I5917,TRUE))</f>
        <v/>
      </c>
    </row>
    <row r="5918" spans="5:10">
      <c r="E5918" s="46" t="str">
        <f t="shared" si="280"/>
        <v/>
      </c>
      <c r="F5918" s="81" t="str">
        <f>IF(E5918="기사임",(COUNTIF($B$2:B5918,B5918)-COUNTIFS($B$2:B5917,B5918,$E$2:E5917,"")),"")</f>
        <v/>
      </c>
      <c r="G5918" s="46" t="str">
        <f>IF(F5918=1,COUNTIF($F$1:F5918,1),"")</f>
        <v/>
      </c>
      <c r="H5918" s="46">
        <f t="shared" si="281"/>
        <v>0</v>
      </c>
      <c r="I5918" s="46" t="b">
        <f t="shared" si="282"/>
        <v>0</v>
      </c>
      <c r="J5918" s="46" t="str">
        <f>IF(I5918=FALSE,"",B5918&amp;"@"&amp;COUNTIFS($B$2:B5918,B5918,$I$2:I5918,TRUE))</f>
        <v/>
      </c>
    </row>
    <row r="5919" spans="5:10">
      <c r="E5919" s="46" t="str">
        <f t="shared" si="280"/>
        <v/>
      </c>
      <c r="F5919" s="81" t="str">
        <f>IF(E5919="기사임",(COUNTIF($B$2:B5919,B5919)-COUNTIFS($B$2:B5918,B5919,$E$2:E5918,"")),"")</f>
        <v/>
      </c>
      <c r="G5919" s="46" t="str">
        <f>IF(F5919=1,COUNTIF($F$1:F5919,1),"")</f>
        <v/>
      </c>
      <c r="H5919" s="46">
        <f t="shared" si="281"/>
        <v>0</v>
      </c>
      <c r="I5919" s="46" t="b">
        <f t="shared" si="282"/>
        <v>0</v>
      </c>
      <c r="J5919" s="46" t="str">
        <f>IF(I5919=FALSE,"",B5919&amp;"@"&amp;COUNTIFS($B$2:B5919,B5919,$I$2:I5919,TRUE))</f>
        <v/>
      </c>
    </row>
    <row r="5920" spans="5:10">
      <c r="E5920" s="46" t="str">
        <f t="shared" si="280"/>
        <v/>
      </c>
      <c r="F5920" s="81" t="str">
        <f>IF(E5920="기사임",(COUNTIF($B$2:B5920,B5920)-COUNTIFS($B$2:B5919,B5920,$E$2:E5919,"")),"")</f>
        <v/>
      </c>
      <c r="G5920" s="46" t="str">
        <f>IF(F5920=1,COUNTIF($F$1:F5920,1),"")</f>
        <v/>
      </c>
      <c r="H5920" s="46">
        <f t="shared" si="281"/>
        <v>0</v>
      </c>
      <c r="I5920" s="46" t="b">
        <f t="shared" si="282"/>
        <v>0</v>
      </c>
      <c r="J5920" s="46" t="str">
        <f>IF(I5920=FALSE,"",B5920&amp;"@"&amp;COUNTIFS($B$2:B5920,B5920,$I$2:I5920,TRUE))</f>
        <v/>
      </c>
    </row>
    <row r="5921" spans="5:10">
      <c r="E5921" s="46" t="str">
        <f t="shared" si="280"/>
        <v/>
      </c>
      <c r="F5921" s="81" t="str">
        <f>IF(E5921="기사임",(COUNTIF($B$2:B5921,B5921)-COUNTIFS($B$2:B5920,B5921,$E$2:E5920,"")),"")</f>
        <v/>
      </c>
      <c r="G5921" s="46" t="str">
        <f>IF(F5921=1,COUNTIF($F$1:F5921,1),"")</f>
        <v/>
      </c>
      <c r="H5921" s="46">
        <f t="shared" si="281"/>
        <v>0</v>
      </c>
      <c r="I5921" s="46" t="b">
        <f t="shared" si="282"/>
        <v>0</v>
      </c>
      <c r="J5921" s="46" t="str">
        <f>IF(I5921=FALSE,"",B5921&amp;"@"&amp;COUNTIFS($B$2:B5921,B5921,$I$2:I5921,TRUE))</f>
        <v/>
      </c>
    </row>
    <row r="5922" spans="5:10">
      <c r="E5922" s="46" t="str">
        <f t="shared" si="280"/>
        <v/>
      </c>
      <c r="F5922" s="81" t="str">
        <f>IF(E5922="기사임",(COUNTIF($B$2:B5922,B5922)-COUNTIFS($B$2:B5921,B5922,$E$2:E5921,"")),"")</f>
        <v/>
      </c>
      <c r="G5922" s="46" t="str">
        <f>IF(F5922=1,COUNTIF($F$1:F5922,1),"")</f>
        <v/>
      </c>
      <c r="H5922" s="46">
        <f t="shared" si="281"/>
        <v>0</v>
      </c>
      <c r="I5922" s="46" t="b">
        <f t="shared" si="282"/>
        <v>0</v>
      </c>
      <c r="J5922" s="46" t="str">
        <f>IF(I5922=FALSE,"",B5922&amp;"@"&amp;COUNTIFS($B$2:B5922,B5922,$I$2:I5922,TRUE))</f>
        <v/>
      </c>
    </row>
    <row r="5923" spans="5:10">
      <c r="E5923" s="46" t="str">
        <f t="shared" si="280"/>
        <v/>
      </c>
      <c r="F5923" s="81" t="str">
        <f>IF(E5923="기사임",(COUNTIF($B$2:B5923,B5923)-COUNTIFS($B$2:B5922,B5923,$E$2:E5922,"")),"")</f>
        <v/>
      </c>
      <c r="G5923" s="46" t="str">
        <f>IF(F5923=1,COUNTIF($F$1:F5923,1),"")</f>
        <v/>
      </c>
      <c r="H5923" s="46">
        <f t="shared" si="281"/>
        <v>0</v>
      </c>
      <c r="I5923" s="46" t="b">
        <f t="shared" si="282"/>
        <v>0</v>
      </c>
      <c r="J5923" s="46" t="str">
        <f>IF(I5923=FALSE,"",B5923&amp;"@"&amp;COUNTIFS($B$2:B5923,B5923,$I$2:I5923,TRUE))</f>
        <v/>
      </c>
    </row>
    <row r="5924" spans="5:10">
      <c r="E5924" s="46" t="str">
        <f t="shared" si="280"/>
        <v/>
      </c>
      <c r="F5924" s="81" t="str">
        <f>IF(E5924="기사임",(COUNTIF($B$2:B5924,B5924)-COUNTIFS($B$2:B5923,B5924,$E$2:E5923,"")),"")</f>
        <v/>
      </c>
      <c r="G5924" s="46" t="str">
        <f>IF(F5924=1,COUNTIF($F$1:F5924,1),"")</f>
        <v/>
      </c>
      <c r="H5924" s="46">
        <f t="shared" si="281"/>
        <v>0</v>
      </c>
      <c r="I5924" s="46" t="b">
        <f t="shared" si="282"/>
        <v>0</v>
      </c>
      <c r="J5924" s="46" t="str">
        <f>IF(I5924=FALSE,"",B5924&amp;"@"&amp;COUNTIFS($B$2:B5924,B5924,$I$2:I5924,TRUE))</f>
        <v/>
      </c>
    </row>
    <row r="5925" spans="5:10">
      <c r="E5925" s="46" t="str">
        <f t="shared" si="280"/>
        <v/>
      </c>
      <c r="F5925" s="81" t="str">
        <f>IF(E5925="기사임",(COUNTIF($B$2:B5925,B5925)-COUNTIFS($B$2:B5924,B5925,$E$2:E5924,"")),"")</f>
        <v/>
      </c>
      <c r="G5925" s="46" t="str">
        <f>IF(F5925=1,COUNTIF($F$1:F5925,1),"")</f>
        <v/>
      </c>
      <c r="H5925" s="46">
        <f t="shared" si="281"/>
        <v>0</v>
      </c>
      <c r="I5925" s="46" t="b">
        <f t="shared" si="282"/>
        <v>0</v>
      </c>
      <c r="J5925" s="46" t="str">
        <f>IF(I5925=FALSE,"",B5925&amp;"@"&amp;COUNTIFS($B$2:B5925,B5925,$I$2:I5925,TRUE))</f>
        <v/>
      </c>
    </row>
    <row r="5926" spans="5:10">
      <c r="E5926" s="46" t="str">
        <f t="shared" si="280"/>
        <v/>
      </c>
      <c r="F5926" s="81" t="str">
        <f>IF(E5926="기사임",(COUNTIF($B$2:B5926,B5926)-COUNTIFS($B$2:B5925,B5926,$E$2:E5925,"")),"")</f>
        <v/>
      </c>
      <c r="G5926" s="46" t="str">
        <f>IF(F5926=1,COUNTIF($F$1:F5926,1),"")</f>
        <v/>
      </c>
      <c r="H5926" s="46">
        <f t="shared" si="281"/>
        <v>0</v>
      </c>
      <c r="I5926" s="46" t="b">
        <f t="shared" si="282"/>
        <v>0</v>
      </c>
      <c r="J5926" s="46" t="str">
        <f>IF(I5926=FALSE,"",B5926&amp;"@"&amp;COUNTIFS($B$2:B5926,B5926,$I$2:I5926,TRUE))</f>
        <v/>
      </c>
    </row>
    <row r="5927" spans="5:10">
      <c r="E5927" s="46" t="str">
        <f t="shared" si="280"/>
        <v/>
      </c>
      <c r="F5927" s="81" t="str">
        <f>IF(E5927="기사임",(COUNTIF($B$2:B5927,B5927)-COUNTIFS($B$2:B5926,B5927,$E$2:E5926,"")),"")</f>
        <v/>
      </c>
      <c r="G5927" s="46" t="str">
        <f>IF(F5927=1,COUNTIF($F$1:F5927,1),"")</f>
        <v/>
      </c>
      <c r="H5927" s="46">
        <f t="shared" si="281"/>
        <v>0</v>
      </c>
      <c r="I5927" s="46" t="b">
        <f t="shared" si="282"/>
        <v>0</v>
      </c>
      <c r="J5927" s="46" t="str">
        <f>IF(I5927=FALSE,"",B5927&amp;"@"&amp;COUNTIFS($B$2:B5927,B5927,$I$2:I5927,TRUE))</f>
        <v/>
      </c>
    </row>
    <row r="5928" spans="5:10">
      <c r="E5928" s="46" t="str">
        <f t="shared" si="280"/>
        <v/>
      </c>
      <c r="F5928" s="81" t="str">
        <f>IF(E5928="기사임",(COUNTIF($B$2:B5928,B5928)-COUNTIFS($B$2:B5927,B5928,$E$2:E5927,"")),"")</f>
        <v/>
      </c>
      <c r="G5928" s="46" t="str">
        <f>IF(F5928=1,COUNTIF($F$1:F5928,1),"")</f>
        <v/>
      </c>
      <c r="H5928" s="46">
        <f t="shared" si="281"/>
        <v>0</v>
      </c>
      <c r="I5928" s="46" t="b">
        <f t="shared" si="282"/>
        <v>0</v>
      </c>
      <c r="J5928" s="46" t="str">
        <f>IF(I5928=FALSE,"",B5928&amp;"@"&amp;COUNTIFS($B$2:B5928,B5928,$I$2:I5928,TRUE))</f>
        <v/>
      </c>
    </row>
    <row r="5929" spans="5:10">
      <c r="E5929" s="46" t="str">
        <f t="shared" si="280"/>
        <v/>
      </c>
      <c r="F5929" s="81" t="str">
        <f>IF(E5929="기사임",(COUNTIF($B$2:B5929,B5929)-COUNTIFS($B$2:B5928,B5929,$E$2:E5928,"")),"")</f>
        <v/>
      </c>
      <c r="G5929" s="46" t="str">
        <f>IF(F5929=1,COUNTIF($F$1:F5929,1),"")</f>
        <v/>
      </c>
      <c r="H5929" s="46">
        <f t="shared" si="281"/>
        <v>0</v>
      </c>
      <c r="I5929" s="46" t="b">
        <f t="shared" si="282"/>
        <v>0</v>
      </c>
      <c r="J5929" s="46" t="str">
        <f>IF(I5929=FALSE,"",B5929&amp;"@"&amp;COUNTIFS($B$2:B5929,B5929,$I$2:I5929,TRUE))</f>
        <v/>
      </c>
    </row>
    <row r="5930" spans="5:10">
      <c r="E5930" s="46" t="str">
        <f t="shared" si="280"/>
        <v/>
      </c>
      <c r="F5930" s="81" t="str">
        <f>IF(E5930="기사임",(COUNTIF($B$2:B5930,B5930)-COUNTIFS($B$2:B5929,B5930,$E$2:E5929,"")),"")</f>
        <v/>
      </c>
      <c r="G5930" s="46" t="str">
        <f>IF(F5930=1,COUNTIF($F$1:F5930,1),"")</f>
        <v/>
      </c>
      <c r="H5930" s="46">
        <f t="shared" si="281"/>
        <v>0</v>
      </c>
      <c r="I5930" s="46" t="b">
        <f t="shared" si="282"/>
        <v>0</v>
      </c>
      <c r="J5930" s="46" t="str">
        <f>IF(I5930=FALSE,"",B5930&amp;"@"&amp;COUNTIFS($B$2:B5930,B5930,$I$2:I5930,TRUE))</f>
        <v/>
      </c>
    </row>
    <row r="5931" spans="5:10">
      <c r="E5931" s="46" t="str">
        <f t="shared" si="280"/>
        <v/>
      </c>
      <c r="F5931" s="81" t="str">
        <f>IF(E5931="기사임",(COUNTIF($B$2:B5931,B5931)-COUNTIFS($B$2:B5930,B5931,$E$2:E5930,"")),"")</f>
        <v/>
      </c>
      <c r="G5931" s="46" t="str">
        <f>IF(F5931=1,COUNTIF($F$1:F5931,1),"")</f>
        <v/>
      </c>
      <c r="H5931" s="46">
        <f t="shared" si="281"/>
        <v>0</v>
      </c>
      <c r="I5931" s="46" t="b">
        <f t="shared" si="282"/>
        <v>0</v>
      </c>
      <c r="J5931" s="46" t="str">
        <f>IF(I5931=FALSE,"",B5931&amp;"@"&amp;COUNTIFS($B$2:B5931,B5931,$I$2:I5931,TRUE))</f>
        <v/>
      </c>
    </row>
    <row r="5932" spans="5:10">
      <c r="E5932" s="46" t="str">
        <f t="shared" si="280"/>
        <v/>
      </c>
      <c r="F5932" s="81" t="str">
        <f>IF(E5932="기사임",(COUNTIF($B$2:B5932,B5932)-COUNTIFS($B$2:B5931,B5932,$E$2:E5931,"")),"")</f>
        <v/>
      </c>
      <c r="G5932" s="46" t="str">
        <f>IF(F5932=1,COUNTIF($F$1:F5932,1),"")</f>
        <v/>
      </c>
      <c r="H5932" s="46">
        <f t="shared" si="281"/>
        <v>0</v>
      </c>
      <c r="I5932" s="46" t="b">
        <f t="shared" si="282"/>
        <v>0</v>
      </c>
      <c r="J5932" s="46" t="str">
        <f>IF(I5932=FALSE,"",B5932&amp;"@"&amp;COUNTIFS($B$2:B5932,B5932,$I$2:I5932,TRUE))</f>
        <v/>
      </c>
    </row>
    <row r="5933" spans="5:10">
      <c r="E5933" s="46" t="str">
        <f t="shared" si="280"/>
        <v/>
      </c>
      <c r="F5933" s="81" t="str">
        <f>IF(E5933="기사임",(COUNTIF($B$2:B5933,B5933)-COUNTIFS($B$2:B5932,B5933,$E$2:E5932,"")),"")</f>
        <v/>
      </c>
      <c r="G5933" s="46" t="str">
        <f>IF(F5933=1,COUNTIF($F$1:F5933,1),"")</f>
        <v/>
      </c>
      <c r="H5933" s="46">
        <f t="shared" si="281"/>
        <v>0</v>
      </c>
      <c r="I5933" s="46" t="b">
        <f t="shared" si="282"/>
        <v>0</v>
      </c>
      <c r="J5933" s="46" t="str">
        <f>IF(I5933=FALSE,"",B5933&amp;"@"&amp;COUNTIFS($B$2:B5933,B5933,$I$2:I5933,TRUE))</f>
        <v/>
      </c>
    </row>
    <row r="5934" spans="5:10">
      <c r="E5934" s="46" t="str">
        <f t="shared" si="280"/>
        <v/>
      </c>
      <c r="F5934" s="81" t="str">
        <f>IF(E5934="기사임",(COUNTIF($B$2:B5934,B5934)-COUNTIFS($B$2:B5933,B5934,$E$2:E5933,"")),"")</f>
        <v/>
      </c>
      <c r="G5934" s="46" t="str">
        <f>IF(F5934=1,COUNTIF($F$1:F5934,1),"")</f>
        <v/>
      </c>
      <c r="H5934" s="46">
        <f t="shared" si="281"/>
        <v>0</v>
      </c>
      <c r="I5934" s="46" t="b">
        <f t="shared" si="282"/>
        <v>0</v>
      </c>
      <c r="J5934" s="46" t="str">
        <f>IF(I5934=FALSE,"",B5934&amp;"@"&amp;COUNTIFS($B$2:B5934,B5934,$I$2:I5934,TRUE))</f>
        <v/>
      </c>
    </row>
    <row r="5935" spans="5:10">
      <c r="E5935" s="46" t="str">
        <f t="shared" si="280"/>
        <v/>
      </c>
      <c r="F5935" s="81" t="str">
        <f>IF(E5935="기사임",(COUNTIF($B$2:B5935,B5935)-COUNTIFS($B$2:B5934,B5935,$E$2:E5934,"")),"")</f>
        <v/>
      </c>
      <c r="G5935" s="46" t="str">
        <f>IF(F5935=1,COUNTIF($F$1:F5935,1),"")</f>
        <v/>
      </c>
      <c r="H5935" s="46">
        <f t="shared" si="281"/>
        <v>0</v>
      </c>
      <c r="I5935" s="46" t="b">
        <f t="shared" si="282"/>
        <v>0</v>
      </c>
      <c r="J5935" s="46" t="str">
        <f>IF(I5935=FALSE,"",B5935&amp;"@"&amp;COUNTIFS($B$2:B5935,B5935,$I$2:I5935,TRUE))</f>
        <v/>
      </c>
    </row>
    <row r="5936" spans="5:10">
      <c r="E5936" s="46" t="str">
        <f t="shared" si="280"/>
        <v/>
      </c>
      <c r="F5936" s="81" t="str">
        <f>IF(E5936="기사임",(COUNTIF($B$2:B5936,B5936)-COUNTIFS($B$2:B5935,B5936,$E$2:E5935,"")),"")</f>
        <v/>
      </c>
      <c r="G5936" s="46" t="str">
        <f>IF(F5936=1,COUNTIF($F$1:F5936,1),"")</f>
        <v/>
      </c>
      <c r="H5936" s="46">
        <f t="shared" si="281"/>
        <v>0</v>
      </c>
      <c r="I5936" s="46" t="b">
        <f t="shared" si="282"/>
        <v>0</v>
      </c>
      <c r="J5936" s="46" t="str">
        <f>IF(I5936=FALSE,"",B5936&amp;"@"&amp;COUNTIFS($B$2:B5936,B5936,$I$2:I5936,TRUE))</f>
        <v/>
      </c>
    </row>
    <row r="5937" spans="5:10">
      <c r="E5937" s="46" t="str">
        <f t="shared" si="280"/>
        <v/>
      </c>
      <c r="F5937" s="81" t="str">
        <f>IF(E5937="기사임",(COUNTIF($B$2:B5937,B5937)-COUNTIFS($B$2:B5936,B5937,$E$2:E5936,"")),"")</f>
        <v/>
      </c>
      <c r="G5937" s="46" t="str">
        <f>IF(F5937=1,COUNTIF($F$1:F5937,1),"")</f>
        <v/>
      </c>
      <c r="H5937" s="46">
        <f t="shared" si="281"/>
        <v>0</v>
      </c>
      <c r="I5937" s="46" t="b">
        <f t="shared" si="282"/>
        <v>0</v>
      </c>
      <c r="J5937" s="46" t="str">
        <f>IF(I5937=FALSE,"",B5937&amp;"@"&amp;COUNTIFS($B$2:B5937,B5937,$I$2:I5937,TRUE))</f>
        <v/>
      </c>
    </row>
    <row r="5938" spans="5:10">
      <c r="E5938" s="46" t="str">
        <f t="shared" si="280"/>
        <v/>
      </c>
      <c r="F5938" s="81" t="str">
        <f>IF(E5938="기사임",(COUNTIF($B$2:B5938,B5938)-COUNTIFS($B$2:B5937,B5938,$E$2:E5937,"")),"")</f>
        <v/>
      </c>
      <c r="G5938" s="46" t="str">
        <f>IF(F5938=1,COUNTIF($F$1:F5938,1),"")</f>
        <v/>
      </c>
      <c r="H5938" s="46">
        <f t="shared" si="281"/>
        <v>0</v>
      </c>
      <c r="I5938" s="46" t="b">
        <f t="shared" si="282"/>
        <v>0</v>
      </c>
      <c r="J5938" s="46" t="str">
        <f>IF(I5938=FALSE,"",B5938&amp;"@"&amp;COUNTIFS($B$2:B5938,B5938,$I$2:I5938,TRUE))</f>
        <v/>
      </c>
    </row>
    <row r="5939" spans="5:10">
      <c r="E5939" s="46" t="str">
        <f t="shared" si="280"/>
        <v/>
      </c>
      <c r="F5939" s="81" t="str">
        <f>IF(E5939="기사임",(COUNTIF($B$2:B5939,B5939)-COUNTIFS($B$2:B5938,B5939,$E$2:E5938,"")),"")</f>
        <v/>
      </c>
      <c r="G5939" s="46" t="str">
        <f>IF(F5939=1,COUNTIF($F$1:F5939,1),"")</f>
        <v/>
      </c>
      <c r="H5939" s="46">
        <f t="shared" si="281"/>
        <v>0</v>
      </c>
      <c r="I5939" s="46" t="b">
        <f t="shared" si="282"/>
        <v>0</v>
      </c>
      <c r="J5939" s="46" t="str">
        <f>IF(I5939=FALSE,"",B5939&amp;"@"&amp;COUNTIFS($B$2:B5939,B5939,$I$2:I5939,TRUE))</f>
        <v/>
      </c>
    </row>
    <row r="5940" spans="5:10">
      <c r="E5940" s="46" t="str">
        <f t="shared" si="280"/>
        <v/>
      </c>
      <c r="F5940" s="81" t="str">
        <f>IF(E5940="기사임",(COUNTIF($B$2:B5940,B5940)-COUNTIFS($B$2:B5939,B5940,$E$2:E5939,"")),"")</f>
        <v/>
      </c>
      <c r="G5940" s="46" t="str">
        <f>IF(F5940=1,COUNTIF($F$1:F5940,1),"")</f>
        <v/>
      </c>
      <c r="H5940" s="46">
        <f t="shared" si="281"/>
        <v>0</v>
      </c>
      <c r="I5940" s="46" t="b">
        <f t="shared" si="282"/>
        <v>0</v>
      </c>
      <c r="J5940" s="46" t="str">
        <f>IF(I5940=FALSE,"",B5940&amp;"@"&amp;COUNTIFS($B$2:B5940,B5940,$I$2:I5940,TRUE))</f>
        <v/>
      </c>
    </row>
    <row r="5941" spans="5:10">
      <c r="E5941" s="46" t="str">
        <f t="shared" si="280"/>
        <v/>
      </c>
      <c r="F5941" s="81" t="str">
        <f>IF(E5941="기사임",(COUNTIF($B$2:B5941,B5941)-COUNTIFS($B$2:B5940,B5941,$E$2:E5940,"")),"")</f>
        <v/>
      </c>
      <c r="G5941" s="46" t="str">
        <f>IF(F5941=1,COUNTIF($F$1:F5941,1),"")</f>
        <v/>
      </c>
      <c r="H5941" s="46">
        <f t="shared" si="281"/>
        <v>0</v>
      </c>
      <c r="I5941" s="46" t="b">
        <f t="shared" si="282"/>
        <v>0</v>
      </c>
      <c r="J5941" s="46" t="str">
        <f>IF(I5941=FALSE,"",B5941&amp;"@"&amp;COUNTIFS($B$2:B5941,B5941,$I$2:I5941,TRUE))</f>
        <v/>
      </c>
    </row>
    <row r="5942" spans="5:10">
      <c r="E5942" s="46" t="str">
        <f t="shared" si="280"/>
        <v/>
      </c>
      <c r="F5942" s="81" t="str">
        <f>IF(E5942="기사임",(COUNTIF($B$2:B5942,B5942)-COUNTIFS($B$2:B5941,B5942,$E$2:E5941,"")),"")</f>
        <v/>
      </c>
      <c r="G5942" s="46" t="str">
        <f>IF(F5942=1,COUNTIF($F$1:F5942,1),"")</f>
        <v/>
      </c>
      <c r="H5942" s="46">
        <f t="shared" si="281"/>
        <v>0</v>
      </c>
      <c r="I5942" s="46" t="b">
        <f t="shared" si="282"/>
        <v>0</v>
      </c>
      <c r="J5942" s="46" t="str">
        <f>IF(I5942=FALSE,"",B5942&amp;"@"&amp;COUNTIFS($B$2:B5942,B5942,$I$2:I5942,TRUE))</f>
        <v/>
      </c>
    </row>
    <row r="5943" spans="5:10">
      <c r="E5943" s="46" t="str">
        <f t="shared" si="280"/>
        <v/>
      </c>
      <c r="F5943" s="81" t="str">
        <f>IF(E5943="기사임",(COUNTIF($B$2:B5943,B5943)-COUNTIFS($B$2:B5942,B5943,$E$2:E5942,"")),"")</f>
        <v/>
      </c>
      <c r="G5943" s="46" t="str">
        <f>IF(F5943=1,COUNTIF($F$1:F5943,1),"")</f>
        <v/>
      </c>
      <c r="H5943" s="46">
        <f t="shared" si="281"/>
        <v>0</v>
      </c>
      <c r="I5943" s="46" t="b">
        <f t="shared" si="282"/>
        <v>0</v>
      </c>
      <c r="J5943" s="46" t="str">
        <f>IF(I5943=FALSE,"",B5943&amp;"@"&amp;COUNTIFS($B$2:B5943,B5943,$I$2:I5943,TRUE))</f>
        <v/>
      </c>
    </row>
    <row r="5944" spans="5:10">
      <c r="E5944" s="46" t="str">
        <f t="shared" si="280"/>
        <v/>
      </c>
      <c r="F5944" s="81" t="str">
        <f>IF(E5944="기사임",(COUNTIF($B$2:B5944,B5944)-COUNTIFS($B$2:B5943,B5944,$E$2:E5943,"")),"")</f>
        <v/>
      </c>
      <c r="G5944" s="46" t="str">
        <f>IF(F5944=1,COUNTIF($F$1:F5944,1),"")</f>
        <v/>
      </c>
      <c r="H5944" s="46">
        <f t="shared" si="281"/>
        <v>0</v>
      </c>
      <c r="I5944" s="46" t="b">
        <f t="shared" si="282"/>
        <v>0</v>
      </c>
      <c r="J5944" s="46" t="str">
        <f>IF(I5944=FALSE,"",B5944&amp;"@"&amp;COUNTIFS($B$2:B5944,B5944,$I$2:I5944,TRUE))</f>
        <v/>
      </c>
    </row>
    <row r="5945" spans="5:10">
      <c r="E5945" s="46" t="str">
        <f t="shared" si="280"/>
        <v/>
      </c>
      <c r="F5945" s="81" t="str">
        <f>IF(E5945="기사임",(COUNTIF($B$2:B5945,B5945)-COUNTIFS($B$2:B5944,B5945,$E$2:E5944,"")),"")</f>
        <v/>
      </c>
      <c r="G5945" s="46" t="str">
        <f>IF(F5945=1,COUNTIF($F$1:F5945,1),"")</f>
        <v/>
      </c>
      <c r="H5945" s="46">
        <f t="shared" si="281"/>
        <v>0</v>
      </c>
      <c r="I5945" s="46" t="b">
        <f t="shared" si="282"/>
        <v>0</v>
      </c>
      <c r="J5945" s="46" t="str">
        <f>IF(I5945=FALSE,"",B5945&amp;"@"&amp;COUNTIFS($B$2:B5945,B5945,$I$2:I5945,TRUE))</f>
        <v/>
      </c>
    </row>
    <row r="5946" spans="5:10">
      <c r="E5946" s="46" t="str">
        <f t="shared" si="280"/>
        <v/>
      </c>
      <c r="F5946" s="81" t="str">
        <f>IF(E5946="기사임",(COUNTIF($B$2:B5946,B5946)-COUNTIFS($B$2:B5945,B5946,$E$2:E5945,"")),"")</f>
        <v/>
      </c>
      <c r="G5946" s="46" t="str">
        <f>IF(F5946=1,COUNTIF($F$1:F5946,1),"")</f>
        <v/>
      </c>
      <c r="H5946" s="46">
        <f t="shared" si="281"/>
        <v>0</v>
      </c>
      <c r="I5946" s="46" t="b">
        <f t="shared" si="282"/>
        <v>0</v>
      </c>
      <c r="J5946" s="46" t="str">
        <f>IF(I5946=FALSE,"",B5946&amp;"@"&amp;COUNTIFS($B$2:B5946,B5946,$I$2:I5946,TRUE))</f>
        <v/>
      </c>
    </row>
    <row r="5947" spans="5:10">
      <c r="E5947" s="46" t="str">
        <f t="shared" si="280"/>
        <v/>
      </c>
      <c r="F5947" s="81" t="str">
        <f>IF(E5947="기사임",(COUNTIF($B$2:B5947,B5947)-COUNTIFS($B$2:B5946,B5947,$E$2:E5946,"")),"")</f>
        <v/>
      </c>
      <c r="G5947" s="46" t="str">
        <f>IF(F5947=1,COUNTIF($F$1:F5947,1),"")</f>
        <v/>
      </c>
      <c r="H5947" s="46">
        <f t="shared" si="281"/>
        <v>0</v>
      </c>
      <c r="I5947" s="46" t="b">
        <f t="shared" si="282"/>
        <v>0</v>
      </c>
      <c r="J5947" s="46" t="str">
        <f>IF(I5947=FALSE,"",B5947&amp;"@"&amp;COUNTIFS($B$2:B5947,B5947,$I$2:I5947,TRUE))</f>
        <v/>
      </c>
    </row>
    <row r="5948" spans="5:10">
      <c r="E5948" s="46" t="str">
        <f t="shared" si="280"/>
        <v/>
      </c>
      <c r="F5948" s="81" t="str">
        <f>IF(E5948="기사임",(COUNTIF($B$2:B5948,B5948)-COUNTIFS($B$2:B5947,B5948,$E$2:E5947,"")),"")</f>
        <v/>
      </c>
      <c r="G5948" s="46" t="str">
        <f>IF(F5948=1,COUNTIF($F$1:F5948,1),"")</f>
        <v/>
      </c>
      <c r="H5948" s="46">
        <f t="shared" si="281"/>
        <v>0</v>
      </c>
      <c r="I5948" s="46" t="b">
        <f t="shared" si="282"/>
        <v>0</v>
      </c>
      <c r="J5948" s="46" t="str">
        <f>IF(I5948=FALSE,"",B5948&amp;"@"&amp;COUNTIFS($B$2:B5948,B5948,$I$2:I5948,TRUE))</f>
        <v/>
      </c>
    </row>
    <row r="5949" spans="5:10">
      <c r="E5949" s="46" t="str">
        <f t="shared" si="280"/>
        <v/>
      </c>
      <c r="F5949" s="81" t="str">
        <f>IF(E5949="기사임",(COUNTIF($B$2:B5949,B5949)-COUNTIFS($B$2:B5948,B5949,$E$2:E5948,"")),"")</f>
        <v/>
      </c>
      <c r="G5949" s="46" t="str">
        <f>IF(F5949=1,COUNTIF($F$1:F5949,1),"")</f>
        <v/>
      </c>
      <c r="H5949" s="46">
        <f t="shared" si="281"/>
        <v>0</v>
      </c>
      <c r="I5949" s="46" t="b">
        <f t="shared" si="282"/>
        <v>0</v>
      </c>
      <c r="J5949" s="46" t="str">
        <f>IF(I5949=FALSE,"",B5949&amp;"@"&amp;COUNTIFS($B$2:B5949,B5949,$I$2:I5949,TRUE))</f>
        <v/>
      </c>
    </row>
    <row r="5950" spans="5:10">
      <c r="E5950" s="46" t="str">
        <f t="shared" si="280"/>
        <v/>
      </c>
      <c r="F5950" s="81" t="str">
        <f>IF(E5950="기사임",(COUNTIF($B$2:B5950,B5950)-COUNTIFS($B$2:B5949,B5950,$E$2:E5949,"")),"")</f>
        <v/>
      </c>
      <c r="G5950" s="46" t="str">
        <f>IF(F5950=1,COUNTIF($F$1:F5950,1),"")</f>
        <v/>
      </c>
      <c r="H5950" s="46">
        <f t="shared" si="281"/>
        <v>0</v>
      </c>
      <c r="I5950" s="46" t="b">
        <f t="shared" si="282"/>
        <v>0</v>
      </c>
      <c r="J5950" s="46" t="str">
        <f>IF(I5950=FALSE,"",B5950&amp;"@"&amp;COUNTIFS($B$2:B5950,B5950,$I$2:I5950,TRUE))</f>
        <v/>
      </c>
    </row>
    <row r="5951" spans="5:10">
      <c r="E5951" s="46" t="str">
        <f t="shared" si="280"/>
        <v/>
      </c>
      <c r="F5951" s="81" t="str">
        <f>IF(E5951="기사임",(COUNTIF($B$2:B5951,B5951)-COUNTIFS($B$2:B5950,B5951,$E$2:E5950,"")),"")</f>
        <v/>
      </c>
      <c r="G5951" s="46" t="str">
        <f>IF(F5951=1,COUNTIF($F$1:F5951,1),"")</f>
        <v/>
      </c>
      <c r="H5951" s="46">
        <f t="shared" si="281"/>
        <v>0</v>
      </c>
      <c r="I5951" s="46" t="b">
        <f t="shared" si="282"/>
        <v>0</v>
      </c>
      <c r="J5951" s="46" t="str">
        <f>IF(I5951=FALSE,"",B5951&amp;"@"&amp;COUNTIFS($B$2:B5951,B5951,$I$2:I5951,TRUE))</f>
        <v/>
      </c>
    </row>
    <row r="5952" spans="5:10">
      <c r="E5952" s="46" t="str">
        <f t="shared" si="280"/>
        <v/>
      </c>
      <c r="F5952" s="81" t="str">
        <f>IF(E5952="기사임",(COUNTIF($B$2:B5952,B5952)-COUNTIFS($B$2:B5951,B5952,$E$2:E5951,"")),"")</f>
        <v/>
      </c>
      <c r="G5952" s="46" t="str">
        <f>IF(F5952=1,COUNTIF($F$1:F5952,1),"")</f>
        <v/>
      </c>
      <c r="H5952" s="46">
        <f t="shared" si="281"/>
        <v>0</v>
      </c>
      <c r="I5952" s="46" t="b">
        <f t="shared" si="282"/>
        <v>0</v>
      </c>
      <c r="J5952" s="46" t="str">
        <f>IF(I5952=FALSE,"",B5952&amp;"@"&amp;COUNTIFS($B$2:B5952,B5952,$I$2:I5952,TRUE))</f>
        <v/>
      </c>
    </row>
    <row r="5953" spans="5:10">
      <c r="E5953" s="46" t="str">
        <f t="shared" si="280"/>
        <v/>
      </c>
      <c r="F5953" s="81" t="str">
        <f>IF(E5953="기사임",(COUNTIF($B$2:B5953,B5953)-COUNTIFS($B$2:B5952,B5953,$E$2:E5952,"")),"")</f>
        <v/>
      </c>
      <c r="G5953" s="46" t="str">
        <f>IF(F5953=1,COUNTIF($F$1:F5953,1),"")</f>
        <v/>
      </c>
      <c r="H5953" s="46">
        <f t="shared" si="281"/>
        <v>0</v>
      </c>
      <c r="I5953" s="46" t="b">
        <f t="shared" si="282"/>
        <v>0</v>
      </c>
      <c r="J5953" s="46" t="str">
        <f>IF(I5953=FALSE,"",B5953&amp;"@"&amp;COUNTIFS($B$2:B5953,B5953,$I$2:I5953,TRUE))</f>
        <v/>
      </c>
    </row>
    <row r="5954" spans="5:10">
      <c r="E5954" s="46" t="str">
        <f t="shared" ref="E5954:E6017" si="283">IF(AND(LEFT(A5954,17)="/global/archives/",ISNUMBER(_xlfn.NUMBERVALUE(MID(A5954,18,1))),ISERROR(FIND("ckattempt",A5954)),ISERROR(FIND("preview",A5954))),"기사임","")</f>
        <v/>
      </c>
      <c r="F5954" s="81" t="str">
        <f>IF(E5954="기사임",(COUNTIF($B$2:B5954,B5954)-COUNTIFS($B$2:B5953,B5954,$E$2:E5953,"")),"")</f>
        <v/>
      </c>
      <c r="G5954" s="46" t="str">
        <f>IF(F5954=1,COUNTIF($F$1:F5954,1),"")</f>
        <v/>
      </c>
      <c r="H5954" s="46">
        <f t="shared" ref="H5954:H6017" si="284">COUNTIF($L$2:$L$4,B5954)</f>
        <v>0</v>
      </c>
      <c r="I5954" s="46" t="b">
        <f t="shared" si="282"/>
        <v>0</v>
      </c>
      <c r="J5954" s="46" t="str">
        <f>IF(I5954=FALSE,"",B5954&amp;"@"&amp;COUNTIFS($B$2:B5954,B5954,$I$2:I5954,TRUE))</f>
        <v/>
      </c>
    </row>
    <row r="5955" spans="5:10">
      <c r="E5955" s="46" t="str">
        <f t="shared" si="283"/>
        <v/>
      </c>
      <c r="F5955" s="81" t="str">
        <f>IF(E5955="기사임",(COUNTIF($B$2:B5955,B5955)-COUNTIFS($B$2:B5954,B5955,$E$2:E5954,"")),"")</f>
        <v/>
      </c>
      <c r="G5955" s="46" t="str">
        <f>IF(F5955=1,COUNTIF($F$1:F5955,1),"")</f>
        <v/>
      </c>
      <c r="H5955" s="46">
        <f t="shared" si="284"/>
        <v>0</v>
      </c>
      <c r="I5955" s="46" t="b">
        <f t="shared" si="282"/>
        <v>0</v>
      </c>
      <c r="J5955" s="46" t="str">
        <f>IF(I5955=FALSE,"",B5955&amp;"@"&amp;COUNTIFS($B$2:B5955,B5955,$I$2:I5955,TRUE))</f>
        <v/>
      </c>
    </row>
    <row r="5956" spans="5:10">
      <c r="E5956" s="46" t="str">
        <f t="shared" si="283"/>
        <v/>
      </c>
      <c r="F5956" s="81" t="str">
        <f>IF(E5956="기사임",(COUNTIF($B$2:B5956,B5956)-COUNTIFS($B$2:B5955,B5956,$E$2:E5955,"")),"")</f>
        <v/>
      </c>
      <c r="G5956" s="46" t="str">
        <f>IF(F5956=1,COUNTIF($F$1:F5956,1),"")</f>
        <v/>
      </c>
      <c r="H5956" s="46">
        <f t="shared" si="284"/>
        <v>0</v>
      </c>
      <c r="I5956" s="46" t="b">
        <f t="shared" si="282"/>
        <v>0</v>
      </c>
      <c r="J5956" s="46" t="str">
        <f>IF(I5956=FALSE,"",B5956&amp;"@"&amp;COUNTIFS($B$2:B5956,B5956,$I$2:I5956,TRUE))</f>
        <v/>
      </c>
    </row>
    <row r="5957" spans="5:10">
      <c r="E5957" s="46" t="str">
        <f t="shared" si="283"/>
        <v/>
      </c>
      <c r="F5957" s="81" t="str">
        <f>IF(E5957="기사임",(COUNTIF($B$2:B5957,B5957)-COUNTIFS($B$2:B5956,B5957,$E$2:E5956,"")),"")</f>
        <v/>
      </c>
      <c r="G5957" s="46" t="str">
        <f>IF(F5957=1,COUNTIF($F$1:F5957,1),"")</f>
        <v/>
      </c>
      <c r="H5957" s="46">
        <f t="shared" si="284"/>
        <v>0</v>
      </c>
      <c r="I5957" s="46" t="b">
        <f t="shared" si="282"/>
        <v>0</v>
      </c>
      <c r="J5957" s="46" t="str">
        <f>IF(I5957=FALSE,"",B5957&amp;"@"&amp;COUNTIFS($B$2:B5957,B5957,$I$2:I5957,TRUE))</f>
        <v/>
      </c>
    </row>
    <row r="5958" spans="5:10">
      <c r="E5958" s="46" t="str">
        <f t="shared" si="283"/>
        <v/>
      </c>
      <c r="F5958" s="81" t="str">
        <f>IF(E5958="기사임",(COUNTIF($B$2:B5958,B5958)-COUNTIFS($B$2:B5957,B5958,$E$2:E5957,"")),"")</f>
        <v/>
      </c>
      <c r="G5958" s="46" t="str">
        <f>IF(F5958=1,COUNTIF($F$1:F5958,1),"")</f>
        <v/>
      </c>
      <c r="H5958" s="46">
        <f t="shared" si="284"/>
        <v>0</v>
      </c>
      <c r="I5958" s="46" t="b">
        <f t="shared" si="282"/>
        <v>0</v>
      </c>
      <c r="J5958" s="46" t="str">
        <f>IF(I5958=FALSE,"",B5958&amp;"@"&amp;COUNTIFS($B$2:B5958,B5958,$I$2:I5958,TRUE))</f>
        <v/>
      </c>
    </row>
    <row r="5959" spans="5:10">
      <c r="E5959" s="46" t="str">
        <f t="shared" si="283"/>
        <v/>
      </c>
      <c r="F5959" s="81" t="str">
        <f>IF(E5959="기사임",(COUNTIF($B$2:B5959,B5959)-COUNTIFS($B$2:B5958,B5959,$E$2:E5958,"")),"")</f>
        <v/>
      </c>
      <c r="G5959" s="46" t="str">
        <f>IF(F5959=1,COUNTIF($F$1:F5959,1),"")</f>
        <v/>
      </c>
      <c r="H5959" s="46">
        <f t="shared" si="284"/>
        <v>0</v>
      </c>
      <c r="I5959" s="46" t="b">
        <f t="shared" ref="I5959:I6022" si="285">AND(H5959=1,F5959&gt;=1,F5959&lt;&gt;"")</f>
        <v>0</v>
      </c>
      <c r="J5959" s="46" t="str">
        <f>IF(I5959=FALSE,"",B5959&amp;"@"&amp;COUNTIFS($B$2:B5959,B5959,$I$2:I5959,TRUE))</f>
        <v/>
      </c>
    </row>
    <row r="5960" spans="5:10">
      <c r="E5960" s="46" t="str">
        <f t="shared" si="283"/>
        <v/>
      </c>
      <c r="F5960" s="81" t="str">
        <f>IF(E5960="기사임",(COUNTIF($B$2:B5960,B5960)-COUNTIFS($B$2:B5959,B5960,$E$2:E5959,"")),"")</f>
        <v/>
      </c>
      <c r="G5960" s="46" t="str">
        <f>IF(F5960=1,COUNTIF($F$1:F5960,1),"")</f>
        <v/>
      </c>
      <c r="H5960" s="46">
        <f t="shared" si="284"/>
        <v>0</v>
      </c>
      <c r="I5960" s="46" t="b">
        <f t="shared" si="285"/>
        <v>0</v>
      </c>
      <c r="J5960" s="46" t="str">
        <f>IF(I5960=FALSE,"",B5960&amp;"@"&amp;COUNTIFS($B$2:B5960,B5960,$I$2:I5960,TRUE))</f>
        <v/>
      </c>
    </row>
    <row r="5961" spans="5:10">
      <c r="E5961" s="46" t="str">
        <f t="shared" si="283"/>
        <v/>
      </c>
      <c r="F5961" s="81" t="str">
        <f>IF(E5961="기사임",(COUNTIF($B$2:B5961,B5961)-COUNTIFS($B$2:B5960,B5961,$E$2:E5960,"")),"")</f>
        <v/>
      </c>
      <c r="G5961" s="46" t="str">
        <f>IF(F5961=1,COUNTIF($F$1:F5961,1),"")</f>
        <v/>
      </c>
      <c r="H5961" s="46">
        <f t="shared" si="284"/>
        <v>0</v>
      </c>
      <c r="I5961" s="46" t="b">
        <f t="shared" si="285"/>
        <v>0</v>
      </c>
      <c r="J5961" s="46" t="str">
        <f>IF(I5961=FALSE,"",B5961&amp;"@"&amp;COUNTIFS($B$2:B5961,B5961,$I$2:I5961,TRUE))</f>
        <v/>
      </c>
    </row>
    <row r="5962" spans="5:10">
      <c r="E5962" s="46" t="str">
        <f t="shared" si="283"/>
        <v/>
      </c>
      <c r="F5962" s="81" t="str">
        <f>IF(E5962="기사임",(COUNTIF($B$2:B5962,B5962)-COUNTIFS($B$2:B5961,B5962,$E$2:E5961,"")),"")</f>
        <v/>
      </c>
      <c r="G5962" s="46" t="str">
        <f>IF(F5962=1,COUNTIF($F$1:F5962,1),"")</f>
        <v/>
      </c>
      <c r="H5962" s="46">
        <f t="shared" si="284"/>
        <v>0</v>
      </c>
      <c r="I5962" s="46" t="b">
        <f t="shared" si="285"/>
        <v>0</v>
      </c>
      <c r="J5962" s="46" t="str">
        <f>IF(I5962=FALSE,"",B5962&amp;"@"&amp;COUNTIFS($B$2:B5962,B5962,$I$2:I5962,TRUE))</f>
        <v/>
      </c>
    </row>
    <row r="5963" spans="5:10">
      <c r="E5963" s="46" t="str">
        <f t="shared" si="283"/>
        <v/>
      </c>
      <c r="F5963" s="81" t="str">
        <f>IF(E5963="기사임",(COUNTIF($B$2:B5963,B5963)-COUNTIFS($B$2:B5962,B5963,$E$2:E5962,"")),"")</f>
        <v/>
      </c>
      <c r="G5963" s="46" t="str">
        <f>IF(F5963=1,COUNTIF($F$1:F5963,1),"")</f>
        <v/>
      </c>
      <c r="H5963" s="46">
        <f t="shared" si="284"/>
        <v>0</v>
      </c>
      <c r="I5963" s="46" t="b">
        <f t="shared" si="285"/>
        <v>0</v>
      </c>
      <c r="J5963" s="46" t="str">
        <f>IF(I5963=FALSE,"",B5963&amp;"@"&amp;COUNTIFS($B$2:B5963,B5963,$I$2:I5963,TRUE))</f>
        <v/>
      </c>
    </row>
    <row r="5964" spans="5:10">
      <c r="E5964" s="46" t="str">
        <f t="shared" si="283"/>
        <v/>
      </c>
      <c r="F5964" s="81" t="str">
        <f>IF(E5964="기사임",(COUNTIF($B$2:B5964,B5964)-COUNTIFS($B$2:B5963,B5964,$E$2:E5963,"")),"")</f>
        <v/>
      </c>
      <c r="G5964" s="46" t="str">
        <f>IF(F5964=1,COUNTIF($F$1:F5964,1),"")</f>
        <v/>
      </c>
      <c r="H5964" s="46">
        <f t="shared" si="284"/>
        <v>0</v>
      </c>
      <c r="I5964" s="46" t="b">
        <f t="shared" si="285"/>
        <v>0</v>
      </c>
      <c r="J5964" s="46" t="str">
        <f>IF(I5964=FALSE,"",B5964&amp;"@"&amp;COUNTIFS($B$2:B5964,B5964,$I$2:I5964,TRUE))</f>
        <v/>
      </c>
    </row>
    <row r="5965" spans="5:10">
      <c r="E5965" s="46" t="str">
        <f t="shared" si="283"/>
        <v/>
      </c>
      <c r="F5965" s="81" t="str">
        <f>IF(E5965="기사임",(COUNTIF($B$2:B5965,B5965)-COUNTIFS($B$2:B5964,B5965,$E$2:E5964,"")),"")</f>
        <v/>
      </c>
      <c r="G5965" s="46" t="str">
        <f>IF(F5965=1,COUNTIF($F$1:F5965,1),"")</f>
        <v/>
      </c>
      <c r="H5965" s="46">
        <f t="shared" si="284"/>
        <v>0</v>
      </c>
      <c r="I5965" s="46" t="b">
        <f t="shared" si="285"/>
        <v>0</v>
      </c>
      <c r="J5965" s="46" t="str">
        <f>IF(I5965=FALSE,"",B5965&amp;"@"&amp;COUNTIFS($B$2:B5965,B5965,$I$2:I5965,TRUE))</f>
        <v/>
      </c>
    </row>
    <row r="5966" spans="5:10">
      <c r="E5966" s="46" t="str">
        <f t="shared" si="283"/>
        <v/>
      </c>
      <c r="F5966" s="81" t="str">
        <f>IF(E5966="기사임",(COUNTIF($B$2:B5966,B5966)-COUNTIFS($B$2:B5965,B5966,$E$2:E5965,"")),"")</f>
        <v/>
      </c>
      <c r="G5966" s="46" t="str">
        <f>IF(F5966=1,COUNTIF($F$1:F5966,1),"")</f>
        <v/>
      </c>
      <c r="H5966" s="46">
        <f t="shared" si="284"/>
        <v>0</v>
      </c>
      <c r="I5966" s="46" t="b">
        <f t="shared" si="285"/>
        <v>0</v>
      </c>
      <c r="J5966" s="46" t="str">
        <f>IF(I5966=FALSE,"",B5966&amp;"@"&amp;COUNTIFS($B$2:B5966,B5966,$I$2:I5966,TRUE))</f>
        <v/>
      </c>
    </row>
    <row r="5967" spans="5:10">
      <c r="E5967" s="46" t="str">
        <f t="shared" si="283"/>
        <v/>
      </c>
      <c r="F5967" s="81" t="str">
        <f>IF(E5967="기사임",(COUNTIF($B$2:B5967,B5967)-COUNTIFS($B$2:B5966,B5967,$E$2:E5966,"")),"")</f>
        <v/>
      </c>
      <c r="G5967" s="46" t="str">
        <f>IF(F5967=1,COUNTIF($F$1:F5967,1),"")</f>
        <v/>
      </c>
      <c r="H5967" s="46">
        <f t="shared" si="284"/>
        <v>0</v>
      </c>
      <c r="I5967" s="46" t="b">
        <f t="shared" si="285"/>
        <v>0</v>
      </c>
      <c r="J5967" s="46" t="str">
        <f>IF(I5967=FALSE,"",B5967&amp;"@"&amp;COUNTIFS($B$2:B5967,B5967,$I$2:I5967,TRUE))</f>
        <v/>
      </c>
    </row>
    <row r="5968" spans="5:10">
      <c r="E5968" s="46" t="str">
        <f t="shared" si="283"/>
        <v/>
      </c>
      <c r="F5968" s="81" t="str">
        <f>IF(E5968="기사임",(COUNTIF($B$2:B5968,B5968)-COUNTIFS($B$2:B5967,B5968,$E$2:E5967,"")),"")</f>
        <v/>
      </c>
      <c r="G5968" s="46" t="str">
        <f>IF(F5968=1,COUNTIF($F$1:F5968,1),"")</f>
        <v/>
      </c>
      <c r="H5968" s="46">
        <f t="shared" si="284"/>
        <v>0</v>
      </c>
      <c r="I5968" s="46" t="b">
        <f t="shared" si="285"/>
        <v>0</v>
      </c>
      <c r="J5968" s="46" t="str">
        <f>IF(I5968=FALSE,"",B5968&amp;"@"&amp;COUNTIFS($B$2:B5968,B5968,$I$2:I5968,TRUE))</f>
        <v/>
      </c>
    </row>
    <row r="5969" spans="5:10">
      <c r="E5969" s="46" t="str">
        <f t="shared" si="283"/>
        <v/>
      </c>
      <c r="F5969" s="81" t="str">
        <f>IF(E5969="기사임",(COUNTIF($B$2:B5969,B5969)-COUNTIFS($B$2:B5968,B5969,$E$2:E5968,"")),"")</f>
        <v/>
      </c>
      <c r="G5969" s="46" t="str">
        <f>IF(F5969=1,COUNTIF($F$1:F5969,1),"")</f>
        <v/>
      </c>
      <c r="H5969" s="46">
        <f t="shared" si="284"/>
        <v>0</v>
      </c>
      <c r="I5969" s="46" t="b">
        <f t="shared" si="285"/>
        <v>0</v>
      </c>
      <c r="J5969" s="46" t="str">
        <f>IF(I5969=FALSE,"",B5969&amp;"@"&amp;COUNTIFS($B$2:B5969,B5969,$I$2:I5969,TRUE))</f>
        <v/>
      </c>
    </row>
    <row r="5970" spans="5:10">
      <c r="E5970" s="46" t="str">
        <f t="shared" si="283"/>
        <v/>
      </c>
      <c r="F5970" s="81" t="str">
        <f>IF(E5970="기사임",(COUNTIF($B$2:B5970,B5970)-COUNTIFS($B$2:B5969,B5970,$E$2:E5969,"")),"")</f>
        <v/>
      </c>
      <c r="G5970" s="46" t="str">
        <f>IF(F5970=1,COUNTIF($F$1:F5970,1),"")</f>
        <v/>
      </c>
      <c r="H5970" s="46">
        <f t="shared" si="284"/>
        <v>0</v>
      </c>
      <c r="I5970" s="46" t="b">
        <f t="shared" si="285"/>
        <v>0</v>
      </c>
      <c r="J5970" s="46" t="str">
        <f>IF(I5970=FALSE,"",B5970&amp;"@"&amp;COUNTIFS($B$2:B5970,B5970,$I$2:I5970,TRUE))</f>
        <v/>
      </c>
    </row>
    <row r="5971" spans="5:10">
      <c r="E5971" s="46" t="str">
        <f t="shared" si="283"/>
        <v/>
      </c>
      <c r="F5971" s="81" t="str">
        <f>IF(E5971="기사임",(COUNTIF($B$2:B5971,B5971)-COUNTIFS($B$2:B5970,B5971,$E$2:E5970,"")),"")</f>
        <v/>
      </c>
      <c r="G5971" s="46" t="str">
        <f>IF(F5971=1,COUNTIF($F$1:F5971,1),"")</f>
        <v/>
      </c>
      <c r="H5971" s="46">
        <f t="shared" si="284"/>
        <v>0</v>
      </c>
      <c r="I5971" s="46" t="b">
        <f t="shared" si="285"/>
        <v>0</v>
      </c>
      <c r="J5971" s="46" t="str">
        <f>IF(I5971=FALSE,"",B5971&amp;"@"&amp;COUNTIFS($B$2:B5971,B5971,$I$2:I5971,TRUE))</f>
        <v/>
      </c>
    </row>
    <row r="5972" spans="5:10">
      <c r="E5972" s="46" t="str">
        <f t="shared" si="283"/>
        <v/>
      </c>
      <c r="F5972" s="81" t="str">
        <f>IF(E5972="기사임",(COUNTIF($B$2:B5972,B5972)-COUNTIFS($B$2:B5971,B5972,$E$2:E5971,"")),"")</f>
        <v/>
      </c>
      <c r="G5972" s="46" t="str">
        <f>IF(F5972=1,COUNTIF($F$1:F5972,1),"")</f>
        <v/>
      </c>
      <c r="H5972" s="46">
        <f t="shared" si="284"/>
        <v>0</v>
      </c>
      <c r="I5972" s="46" t="b">
        <f t="shared" si="285"/>
        <v>0</v>
      </c>
      <c r="J5972" s="46" t="str">
        <f>IF(I5972=FALSE,"",B5972&amp;"@"&amp;COUNTIFS($B$2:B5972,B5972,$I$2:I5972,TRUE))</f>
        <v/>
      </c>
    </row>
    <row r="5973" spans="5:10">
      <c r="E5973" s="46" t="str">
        <f t="shared" si="283"/>
        <v/>
      </c>
      <c r="F5973" s="81" t="str">
        <f>IF(E5973="기사임",(COUNTIF($B$2:B5973,B5973)-COUNTIFS($B$2:B5972,B5973,$E$2:E5972,"")),"")</f>
        <v/>
      </c>
      <c r="G5973" s="46" t="str">
        <f>IF(F5973=1,COUNTIF($F$1:F5973,1),"")</f>
        <v/>
      </c>
      <c r="H5973" s="46">
        <f t="shared" si="284"/>
        <v>0</v>
      </c>
      <c r="I5973" s="46" t="b">
        <f t="shared" si="285"/>
        <v>0</v>
      </c>
      <c r="J5973" s="46" t="str">
        <f>IF(I5973=FALSE,"",B5973&amp;"@"&amp;COUNTIFS($B$2:B5973,B5973,$I$2:I5973,TRUE))</f>
        <v/>
      </c>
    </row>
    <row r="5974" spans="5:10">
      <c r="E5974" s="46" t="str">
        <f t="shared" si="283"/>
        <v/>
      </c>
      <c r="F5974" s="81" t="str">
        <f>IF(E5974="기사임",(COUNTIF($B$2:B5974,B5974)-COUNTIFS($B$2:B5973,B5974,$E$2:E5973,"")),"")</f>
        <v/>
      </c>
      <c r="G5974" s="46" t="str">
        <f>IF(F5974=1,COUNTIF($F$1:F5974,1),"")</f>
        <v/>
      </c>
      <c r="H5974" s="46">
        <f t="shared" si="284"/>
        <v>0</v>
      </c>
      <c r="I5974" s="46" t="b">
        <f t="shared" si="285"/>
        <v>0</v>
      </c>
      <c r="J5974" s="46" t="str">
        <f>IF(I5974=FALSE,"",B5974&amp;"@"&amp;COUNTIFS($B$2:B5974,B5974,$I$2:I5974,TRUE))</f>
        <v/>
      </c>
    </row>
    <row r="5975" spans="5:10">
      <c r="E5975" s="46" t="str">
        <f t="shared" si="283"/>
        <v/>
      </c>
      <c r="F5975" s="81" t="str">
        <f>IF(E5975="기사임",(COUNTIF($B$2:B5975,B5975)-COUNTIFS($B$2:B5974,B5975,$E$2:E5974,"")),"")</f>
        <v/>
      </c>
      <c r="G5975" s="46" t="str">
        <f>IF(F5975=1,COUNTIF($F$1:F5975,1),"")</f>
        <v/>
      </c>
      <c r="H5975" s="46">
        <f t="shared" si="284"/>
        <v>0</v>
      </c>
      <c r="I5975" s="46" t="b">
        <f t="shared" si="285"/>
        <v>0</v>
      </c>
      <c r="J5975" s="46" t="str">
        <f>IF(I5975=FALSE,"",B5975&amp;"@"&amp;COUNTIFS($B$2:B5975,B5975,$I$2:I5975,TRUE))</f>
        <v/>
      </c>
    </row>
    <row r="5976" spans="5:10">
      <c r="E5976" s="46" t="str">
        <f t="shared" si="283"/>
        <v/>
      </c>
      <c r="F5976" s="81" t="str">
        <f>IF(E5976="기사임",(COUNTIF($B$2:B5976,B5976)-COUNTIFS($B$2:B5975,B5976,$E$2:E5975,"")),"")</f>
        <v/>
      </c>
      <c r="G5976" s="46" t="str">
        <f>IF(F5976=1,COUNTIF($F$1:F5976,1),"")</f>
        <v/>
      </c>
      <c r="H5976" s="46">
        <f t="shared" si="284"/>
        <v>0</v>
      </c>
      <c r="I5976" s="46" t="b">
        <f t="shared" si="285"/>
        <v>0</v>
      </c>
      <c r="J5976" s="46" t="str">
        <f>IF(I5976=FALSE,"",B5976&amp;"@"&amp;COUNTIFS($B$2:B5976,B5976,$I$2:I5976,TRUE))</f>
        <v/>
      </c>
    </row>
    <row r="5977" spans="5:10">
      <c r="E5977" s="46" t="str">
        <f t="shared" si="283"/>
        <v/>
      </c>
      <c r="F5977" s="81" t="str">
        <f>IF(E5977="기사임",(COUNTIF($B$2:B5977,B5977)-COUNTIFS($B$2:B5976,B5977,$E$2:E5976,"")),"")</f>
        <v/>
      </c>
      <c r="G5977" s="46" t="str">
        <f>IF(F5977=1,COUNTIF($F$1:F5977,1),"")</f>
        <v/>
      </c>
      <c r="H5977" s="46">
        <f t="shared" si="284"/>
        <v>0</v>
      </c>
      <c r="I5977" s="46" t="b">
        <f t="shared" si="285"/>
        <v>0</v>
      </c>
      <c r="J5977" s="46" t="str">
        <f>IF(I5977=FALSE,"",B5977&amp;"@"&amp;COUNTIFS($B$2:B5977,B5977,$I$2:I5977,TRUE))</f>
        <v/>
      </c>
    </row>
    <row r="5978" spans="5:10">
      <c r="E5978" s="46" t="str">
        <f t="shared" si="283"/>
        <v/>
      </c>
      <c r="F5978" s="81" t="str">
        <f>IF(E5978="기사임",(COUNTIF($B$2:B5978,B5978)-COUNTIFS($B$2:B5977,B5978,$E$2:E5977,"")),"")</f>
        <v/>
      </c>
      <c r="G5978" s="46" t="str">
        <f>IF(F5978=1,COUNTIF($F$1:F5978,1),"")</f>
        <v/>
      </c>
      <c r="H5978" s="46">
        <f t="shared" si="284"/>
        <v>0</v>
      </c>
      <c r="I5978" s="46" t="b">
        <f t="shared" si="285"/>
        <v>0</v>
      </c>
      <c r="J5978" s="46" t="str">
        <f>IF(I5978=FALSE,"",B5978&amp;"@"&amp;COUNTIFS($B$2:B5978,B5978,$I$2:I5978,TRUE))</f>
        <v/>
      </c>
    </row>
    <row r="5979" spans="5:10">
      <c r="E5979" s="46" t="str">
        <f t="shared" si="283"/>
        <v/>
      </c>
      <c r="F5979" s="81" t="str">
        <f>IF(E5979="기사임",(COUNTIF($B$2:B5979,B5979)-COUNTIFS($B$2:B5978,B5979,$E$2:E5978,"")),"")</f>
        <v/>
      </c>
      <c r="G5979" s="46" t="str">
        <f>IF(F5979=1,COUNTIF($F$1:F5979,1),"")</f>
        <v/>
      </c>
      <c r="H5979" s="46">
        <f t="shared" si="284"/>
        <v>0</v>
      </c>
      <c r="I5979" s="46" t="b">
        <f t="shared" si="285"/>
        <v>0</v>
      </c>
      <c r="J5979" s="46" t="str">
        <f>IF(I5979=FALSE,"",B5979&amp;"@"&amp;COUNTIFS($B$2:B5979,B5979,$I$2:I5979,TRUE))</f>
        <v/>
      </c>
    </row>
    <row r="5980" spans="5:10">
      <c r="E5980" s="46" t="str">
        <f t="shared" si="283"/>
        <v/>
      </c>
      <c r="F5980" s="81" t="str">
        <f>IF(E5980="기사임",(COUNTIF($B$2:B5980,B5980)-COUNTIFS($B$2:B5979,B5980,$E$2:E5979,"")),"")</f>
        <v/>
      </c>
      <c r="G5980" s="46" t="str">
        <f>IF(F5980=1,COUNTIF($F$1:F5980,1),"")</f>
        <v/>
      </c>
      <c r="H5980" s="46">
        <f t="shared" si="284"/>
        <v>0</v>
      </c>
      <c r="I5980" s="46" t="b">
        <f t="shared" si="285"/>
        <v>0</v>
      </c>
      <c r="J5980" s="46" t="str">
        <f>IF(I5980=FALSE,"",B5980&amp;"@"&amp;COUNTIFS($B$2:B5980,B5980,$I$2:I5980,TRUE))</f>
        <v/>
      </c>
    </row>
    <row r="5981" spans="5:10">
      <c r="E5981" s="46" t="str">
        <f t="shared" si="283"/>
        <v/>
      </c>
      <c r="F5981" s="81" t="str">
        <f>IF(E5981="기사임",(COUNTIF($B$2:B5981,B5981)-COUNTIFS($B$2:B5980,B5981,$E$2:E5980,"")),"")</f>
        <v/>
      </c>
      <c r="G5981" s="46" t="str">
        <f>IF(F5981=1,COUNTIF($F$1:F5981,1),"")</f>
        <v/>
      </c>
      <c r="H5981" s="46">
        <f t="shared" si="284"/>
        <v>0</v>
      </c>
      <c r="I5981" s="46" t="b">
        <f t="shared" si="285"/>
        <v>0</v>
      </c>
      <c r="J5981" s="46" t="str">
        <f>IF(I5981=FALSE,"",B5981&amp;"@"&amp;COUNTIFS($B$2:B5981,B5981,$I$2:I5981,TRUE))</f>
        <v/>
      </c>
    </row>
    <row r="5982" spans="5:10">
      <c r="E5982" s="46" t="str">
        <f t="shared" si="283"/>
        <v/>
      </c>
      <c r="F5982" s="81" t="str">
        <f>IF(E5982="기사임",(COUNTIF($B$2:B5982,B5982)-COUNTIFS($B$2:B5981,B5982,$E$2:E5981,"")),"")</f>
        <v/>
      </c>
      <c r="G5982" s="46" t="str">
        <f>IF(F5982=1,COUNTIF($F$1:F5982,1),"")</f>
        <v/>
      </c>
      <c r="H5982" s="46">
        <f t="shared" si="284"/>
        <v>0</v>
      </c>
      <c r="I5982" s="46" t="b">
        <f t="shared" si="285"/>
        <v>0</v>
      </c>
      <c r="J5982" s="46" t="str">
        <f>IF(I5982=FALSE,"",B5982&amp;"@"&amp;COUNTIFS($B$2:B5982,B5982,$I$2:I5982,TRUE))</f>
        <v/>
      </c>
    </row>
    <row r="5983" spans="5:10">
      <c r="E5983" s="46" t="str">
        <f t="shared" si="283"/>
        <v/>
      </c>
      <c r="F5983" s="81" t="str">
        <f>IF(E5983="기사임",(COUNTIF($B$2:B5983,B5983)-COUNTIFS($B$2:B5982,B5983,$E$2:E5982,"")),"")</f>
        <v/>
      </c>
      <c r="G5983" s="46" t="str">
        <f>IF(F5983=1,COUNTIF($F$1:F5983,1),"")</f>
        <v/>
      </c>
      <c r="H5983" s="46">
        <f t="shared" si="284"/>
        <v>0</v>
      </c>
      <c r="I5983" s="46" t="b">
        <f t="shared" si="285"/>
        <v>0</v>
      </c>
      <c r="J5983" s="46" t="str">
        <f>IF(I5983=FALSE,"",B5983&amp;"@"&amp;COUNTIFS($B$2:B5983,B5983,$I$2:I5983,TRUE))</f>
        <v/>
      </c>
    </row>
    <row r="5984" spans="5:10">
      <c r="E5984" s="46" t="str">
        <f t="shared" si="283"/>
        <v/>
      </c>
      <c r="F5984" s="81" t="str">
        <f>IF(E5984="기사임",(COUNTIF($B$2:B5984,B5984)-COUNTIFS($B$2:B5983,B5984,$E$2:E5983,"")),"")</f>
        <v/>
      </c>
      <c r="G5984" s="46" t="str">
        <f>IF(F5984=1,COUNTIF($F$1:F5984,1),"")</f>
        <v/>
      </c>
      <c r="H5984" s="46">
        <f t="shared" si="284"/>
        <v>0</v>
      </c>
      <c r="I5984" s="46" t="b">
        <f t="shared" si="285"/>
        <v>0</v>
      </c>
      <c r="J5984" s="46" t="str">
        <f>IF(I5984=FALSE,"",B5984&amp;"@"&amp;COUNTIFS($B$2:B5984,B5984,$I$2:I5984,TRUE))</f>
        <v/>
      </c>
    </row>
    <row r="5985" spans="5:10">
      <c r="E5985" s="46" t="str">
        <f t="shared" si="283"/>
        <v/>
      </c>
      <c r="F5985" s="81" t="str">
        <f>IF(E5985="기사임",(COUNTIF($B$2:B5985,B5985)-COUNTIFS($B$2:B5984,B5985,$E$2:E5984,"")),"")</f>
        <v/>
      </c>
      <c r="G5985" s="46" t="str">
        <f>IF(F5985=1,COUNTIF($F$1:F5985,1),"")</f>
        <v/>
      </c>
      <c r="H5985" s="46">
        <f t="shared" si="284"/>
        <v>0</v>
      </c>
      <c r="I5985" s="46" t="b">
        <f t="shared" si="285"/>
        <v>0</v>
      </c>
      <c r="J5985" s="46" t="str">
        <f>IF(I5985=FALSE,"",B5985&amp;"@"&amp;COUNTIFS($B$2:B5985,B5985,$I$2:I5985,TRUE))</f>
        <v/>
      </c>
    </row>
    <row r="5986" spans="5:10">
      <c r="E5986" s="46" t="str">
        <f t="shared" si="283"/>
        <v/>
      </c>
      <c r="F5986" s="81" t="str">
        <f>IF(E5986="기사임",(COUNTIF($B$2:B5986,B5986)-COUNTIFS($B$2:B5985,B5986,$E$2:E5985,"")),"")</f>
        <v/>
      </c>
      <c r="G5986" s="46" t="str">
        <f>IF(F5986=1,COUNTIF($F$1:F5986,1),"")</f>
        <v/>
      </c>
      <c r="H5986" s="46">
        <f t="shared" si="284"/>
        <v>0</v>
      </c>
      <c r="I5986" s="46" t="b">
        <f t="shared" si="285"/>
        <v>0</v>
      </c>
      <c r="J5986" s="46" t="str">
        <f>IF(I5986=FALSE,"",B5986&amp;"@"&amp;COUNTIFS($B$2:B5986,B5986,$I$2:I5986,TRUE))</f>
        <v/>
      </c>
    </row>
    <row r="5987" spans="5:10">
      <c r="E5987" s="46" t="str">
        <f t="shared" si="283"/>
        <v/>
      </c>
      <c r="F5987" s="81" t="str">
        <f>IF(E5987="기사임",(COUNTIF($B$2:B5987,B5987)-COUNTIFS($B$2:B5986,B5987,$E$2:E5986,"")),"")</f>
        <v/>
      </c>
      <c r="G5987" s="46" t="str">
        <f>IF(F5987=1,COUNTIF($F$1:F5987,1),"")</f>
        <v/>
      </c>
      <c r="H5987" s="46">
        <f t="shared" si="284"/>
        <v>0</v>
      </c>
      <c r="I5987" s="46" t="b">
        <f t="shared" si="285"/>
        <v>0</v>
      </c>
      <c r="J5987" s="46" t="str">
        <f>IF(I5987=FALSE,"",B5987&amp;"@"&amp;COUNTIFS($B$2:B5987,B5987,$I$2:I5987,TRUE))</f>
        <v/>
      </c>
    </row>
    <row r="5988" spans="5:10">
      <c r="E5988" s="46" t="str">
        <f t="shared" si="283"/>
        <v/>
      </c>
      <c r="F5988" s="81" t="str">
        <f>IF(E5988="기사임",(COUNTIF($B$2:B5988,B5988)-COUNTIFS($B$2:B5987,B5988,$E$2:E5987,"")),"")</f>
        <v/>
      </c>
      <c r="G5988" s="46" t="str">
        <f>IF(F5988=1,COUNTIF($F$1:F5988,1),"")</f>
        <v/>
      </c>
      <c r="H5988" s="46">
        <f t="shared" si="284"/>
        <v>0</v>
      </c>
      <c r="I5988" s="46" t="b">
        <f t="shared" si="285"/>
        <v>0</v>
      </c>
      <c r="J5988" s="46" t="str">
        <f>IF(I5988=FALSE,"",B5988&amp;"@"&amp;COUNTIFS($B$2:B5988,B5988,$I$2:I5988,TRUE))</f>
        <v/>
      </c>
    </row>
    <row r="5989" spans="5:10">
      <c r="E5989" s="46" t="str">
        <f t="shared" si="283"/>
        <v/>
      </c>
      <c r="F5989" s="81" t="str">
        <f>IF(E5989="기사임",(COUNTIF($B$2:B5989,B5989)-COUNTIFS($B$2:B5988,B5989,$E$2:E5988,"")),"")</f>
        <v/>
      </c>
      <c r="G5989" s="46" t="str">
        <f>IF(F5989=1,COUNTIF($F$1:F5989,1),"")</f>
        <v/>
      </c>
      <c r="H5989" s="46">
        <f t="shared" si="284"/>
        <v>0</v>
      </c>
      <c r="I5989" s="46" t="b">
        <f t="shared" si="285"/>
        <v>0</v>
      </c>
      <c r="J5989" s="46" t="str">
        <f>IF(I5989=FALSE,"",B5989&amp;"@"&amp;COUNTIFS($B$2:B5989,B5989,$I$2:I5989,TRUE))</f>
        <v/>
      </c>
    </row>
    <row r="5990" spans="5:10">
      <c r="E5990" s="46" t="str">
        <f t="shared" si="283"/>
        <v/>
      </c>
      <c r="F5990" s="81" t="str">
        <f>IF(E5990="기사임",(COUNTIF($B$2:B5990,B5990)-COUNTIFS($B$2:B5989,B5990,$E$2:E5989,"")),"")</f>
        <v/>
      </c>
      <c r="G5990" s="46" t="str">
        <f>IF(F5990=1,COUNTIF($F$1:F5990,1),"")</f>
        <v/>
      </c>
      <c r="H5990" s="46">
        <f t="shared" si="284"/>
        <v>0</v>
      </c>
      <c r="I5990" s="46" t="b">
        <f t="shared" si="285"/>
        <v>0</v>
      </c>
      <c r="J5990" s="46" t="str">
        <f>IF(I5990=FALSE,"",B5990&amp;"@"&amp;COUNTIFS($B$2:B5990,B5990,$I$2:I5990,TRUE))</f>
        <v/>
      </c>
    </row>
    <row r="5991" spans="5:10">
      <c r="E5991" s="46" t="str">
        <f t="shared" si="283"/>
        <v/>
      </c>
      <c r="F5991" s="81" t="str">
        <f>IF(E5991="기사임",(COUNTIF($B$2:B5991,B5991)-COUNTIFS($B$2:B5990,B5991,$E$2:E5990,"")),"")</f>
        <v/>
      </c>
      <c r="G5991" s="46" t="str">
        <f>IF(F5991=1,COUNTIF($F$1:F5991,1),"")</f>
        <v/>
      </c>
      <c r="H5991" s="46">
        <f t="shared" si="284"/>
        <v>0</v>
      </c>
      <c r="I5991" s="46" t="b">
        <f t="shared" si="285"/>
        <v>0</v>
      </c>
      <c r="J5991" s="46" t="str">
        <f>IF(I5991=FALSE,"",B5991&amp;"@"&amp;COUNTIFS($B$2:B5991,B5991,$I$2:I5991,TRUE))</f>
        <v/>
      </c>
    </row>
    <row r="5992" spans="5:10">
      <c r="E5992" s="46" t="str">
        <f t="shared" si="283"/>
        <v/>
      </c>
      <c r="F5992" s="81" t="str">
        <f>IF(E5992="기사임",(COUNTIF($B$2:B5992,B5992)-COUNTIFS($B$2:B5991,B5992,$E$2:E5991,"")),"")</f>
        <v/>
      </c>
      <c r="G5992" s="46" t="str">
        <f>IF(F5992=1,COUNTIF($F$1:F5992,1),"")</f>
        <v/>
      </c>
      <c r="H5992" s="46">
        <f t="shared" si="284"/>
        <v>0</v>
      </c>
      <c r="I5992" s="46" t="b">
        <f t="shared" si="285"/>
        <v>0</v>
      </c>
      <c r="J5992" s="46" t="str">
        <f>IF(I5992=FALSE,"",B5992&amp;"@"&amp;COUNTIFS($B$2:B5992,B5992,$I$2:I5992,TRUE))</f>
        <v/>
      </c>
    </row>
    <row r="5993" spans="5:10">
      <c r="E5993" s="46" t="str">
        <f t="shared" si="283"/>
        <v/>
      </c>
      <c r="F5993" s="81" t="str">
        <f>IF(E5993="기사임",(COUNTIF($B$2:B5993,B5993)-COUNTIFS($B$2:B5992,B5993,$E$2:E5992,"")),"")</f>
        <v/>
      </c>
      <c r="G5993" s="46" t="str">
        <f>IF(F5993=1,COUNTIF($F$1:F5993,1),"")</f>
        <v/>
      </c>
      <c r="H5993" s="46">
        <f t="shared" si="284"/>
        <v>0</v>
      </c>
      <c r="I5993" s="46" t="b">
        <f t="shared" si="285"/>
        <v>0</v>
      </c>
      <c r="J5993" s="46" t="str">
        <f>IF(I5993=FALSE,"",B5993&amp;"@"&amp;COUNTIFS($B$2:B5993,B5993,$I$2:I5993,TRUE))</f>
        <v/>
      </c>
    </row>
    <row r="5994" spans="5:10">
      <c r="E5994" s="46" t="str">
        <f t="shared" si="283"/>
        <v/>
      </c>
      <c r="F5994" s="81" t="str">
        <f>IF(E5994="기사임",(COUNTIF($B$2:B5994,B5994)-COUNTIFS($B$2:B5993,B5994,$E$2:E5993,"")),"")</f>
        <v/>
      </c>
      <c r="G5994" s="46" t="str">
        <f>IF(F5994=1,COUNTIF($F$1:F5994,1),"")</f>
        <v/>
      </c>
      <c r="H5994" s="46">
        <f t="shared" si="284"/>
        <v>0</v>
      </c>
      <c r="I5994" s="46" t="b">
        <f t="shared" si="285"/>
        <v>0</v>
      </c>
      <c r="J5994" s="46" t="str">
        <f>IF(I5994=FALSE,"",B5994&amp;"@"&amp;COUNTIFS($B$2:B5994,B5994,$I$2:I5994,TRUE))</f>
        <v/>
      </c>
    </row>
    <row r="5995" spans="5:10">
      <c r="E5995" s="46" t="str">
        <f t="shared" si="283"/>
        <v/>
      </c>
      <c r="F5995" s="81" t="str">
        <f>IF(E5995="기사임",(COUNTIF($B$2:B5995,B5995)-COUNTIFS($B$2:B5994,B5995,$E$2:E5994,"")),"")</f>
        <v/>
      </c>
      <c r="G5995" s="46" t="str">
        <f>IF(F5995=1,COUNTIF($F$1:F5995,1),"")</f>
        <v/>
      </c>
      <c r="H5995" s="46">
        <f t="shared" si="284"/>
        <v>0</v>
      </c>
      <c r="I5995" s="46" t="b">
        <f t="shared" si="285"/>
        <v>0</v>
      </c>
      <c r="J5995" s="46" t="str">
        <f>IF(I5995=FALSE,"",B5995&amp;"@"&amp;COUNTIFS($B$2:B5995,B5995,$I$2:I5995,TRUE))</f>
        <v/>
      </c>
    </row>
    <row r="5996" spans="5:10">
      <c r="E5996" s="46" t="str">
        <f t="shared" si="283"/>
        <v/>
      </c>
      <c r="F5996" s="81" t="str">
        <f>IF(E5996="기사임",(COUNTIF($B$2:B5996,B5996)-COUNTIFS($B$2:B5995,B5996,$E$2:E5995,"")),"")</f>
        <v/>
      </c>
      <c r="G5996" s="46" t="str">
        <f>IF(F5996=1,COUNTIF($F$1:F5996,1),"")</f>
        <v/>
      </c>
      <c r="H5996" s="46">
        <f t="shared" si="284"/>
        <v>0</v>
      </c>
      <c r="I5996" s="46" t="b">
        <f t="shared" si="285"/>
        <v>0</v>
      </c>
      <c r="J5996" s="46" t="str">
        <f>IF(I5996=FALSE,"",B5996&amp;"@"&amp;COUNTIFS($B$2:B5996,B5996,$I$2:I5996,TRUE))</f>
        <v/>
      </c>
    </row>
    <row r="5997" spans="5:10">
      <c r="E5997" s="46" t="str">
        <f t="shared" si="283"/>
        <v/>
      </c>
      <c r="F5997" s="81" t="str">
        <f>IF(E5997="기사임",(COUNTIF($B$2:B5997,B5997)-COUNTIFS($B$2:B5996,B5997,$E$2:E5996,"")),"")</f>
        <v/>
      </c>
      <c r="G5997" s="46" t="str">
        <f>IF(F5997=1,COUNTIF($F$1:F5997,1),"")</f>
        <v/>
      </c>
      <c r="H5997" s="46">
        <f t="shared" si="284"/>
        <v>0</v>
      </c>
      <c r="I5997" s="46" t="b">
        <f t="shared" si="285"/>
        <v>0</v>
      </c>
      <c r="J5997" s="46" t="str">
        <f>IF(I5997=FALSE,"",B5997&amp;"@"&amp;COUNTIFS($B$2:B5997,B5997,$I$2:I5997,TRUE))</f>
        <v/>
      </c>
    </row>
    <row r="5998" spans="5:10">
      <c r="E5998" s="46" t="str">
        <f t="shared" si="283"/>
        <v/>
      </c>
      <c r="F5998" s="81" t="str">
        <f>IF(E5998="기사임",(COUNTIF($B$2:B5998,B5998)-COUNTIFS($B$2:B5997,B5998,$E$2:E5997,"")),"")</f>
        <v/>
      </c>
      <c r="G5998" s="46" t="str">
        <f>IF(F5998=1,COUNTIF($F$1:F5998,1),"")</f>
        <v/>
      </c>
      <c r="H5998" s="46">
        <f t="shared" si="284"/>
        <v>0</v>
      </c>
      <c r="I5998" s="46" t="b">
        <f t="shared" si="285"/>
        <v>0</v>
      </c>
      <c r="J5998" s="46" t="str">
        <f>IF(I5998=FALSE,"",B5998&amp;"@"&amp;COUNTIFS($B$2:B5998,B5998,$I$2:I5998,TRUE))</f>
        <v/>
      </c>
    </row>
    <row r="5999" spans="5:10">
      <c r="E5999" s="46" t="str">
        <f t="shared" si="283"/>
        <v/>
      </c>
      <c r="F5999" s="81" t="str">
        <f>IF(E5999="기사임",(COUNTIF($B$2:B5999,B5999)-COUNTIFS($B$2:B5998,B5999,$E$2:E5998,"")),"")</f>
        <v/>
      </c>
      <c r="G5999" s="46" t="str">
        <f>IF(F5999=1,COUNTIF($F$1:F5999,1),"")</f>
        <v/>
      </c>
      <c r="H5999" s="46">
        <f t="shared" si="284"/>
        <v>0</v>
      </c>
      <c r="I5999" s="46" t="b">
        <f t="shared" si="285"/>
        <v>0</v>
      </c>
      <c r="J5999" s="46" t="str">
        <f>IF(I5999=FALSE,"",B5999&amp;"@"&amp;COUNTIFS($B$2:B5999,B5999,$I$2:I5999,TRUE))</f>
        <v/>
      </c>
    </row>
    <row r="6000" spans="5:10">
      <c r="E6000" s="46" t="str">
        <f t="shared" si="283"/>
        <v/>
      </c>
      <c r="F6000" s="81" t="str">
        <f>IF(E6000="기사임",(COUNTIF($B$2:B6000,B6000)-COUNTIFS($B$2:B5999,B6000,$E$2:E5999,"")),"")</f>
        <v/>
      </c>
      <c r="G6000" s="46" t="str">
        <f>IF(F6000=1,COUNTIF($F$1:F6000,1),"")</f>
        <v/>
      </c>
      <c r="H6000" s="46">
        <f t="shared" si="284"/>
        <v>0</v>
      </c>
      <c r="I6000" s="46" t="b">
        <f t="shared" si="285"/>
        <v>0</v>
      </c>
      <c r="J6000" s="46" t="str">
        <f>IF(I6000=FALSE,"",B6000&amp;"@"&amp;COUNTIFS($B$2:B6000,B6000,$I$2:I6000,TRUE))</f>
        <v/>
      </c>
    </row>
    <row r="6001" spans="5:10">
      <c r="E6001" s="46" t="str">
        <f t="shared" si="283"/>
        <v/>
      </c>
      <c r="F6001" s="81" t="str">
        <f>IF(E6001="기사임",(COUNTIF($B$2:B6001,B6001)-COUNTIFS($B$2:B6000,B6001,$E$2:E6000,"")),"")</f>
        <v/>
      </c>
      <c r="G6001" s="46" t="str">
        <f>IF(F6001=1,COUNTIF($F$1:F6001,1),"")</f>
        <v/>
      </c>
      <c r="H6001" s="46">
        <f t="shared" si="284"/>
        <v>0</v>
      </c>
      <c r="I6001" s="46" t="b">
        <f t="shared" si="285"/>
        <v>0</v>
      </c>
      <c r="J6001" s="46" t="str">
        <f>IF(I6001=FALSE,"",B6001&amp;"@"&amp;COUNTIFS($B$2:B6001,B6001,$I$2:I6001,TRUE))</f>
        <v/>
      </c>
    </row>
    <row r="6002" spans="5:10">
      <c r="E6002" s="46" t="str">
        <f t="shared" si="283"/>
        <v/>
      </c>
      <c r="F6002" s="81" t="str">
        <f>IF(E6002="기사임",(COUNTIF($B$2:B6002,B6002)-COUNTIFS($B$2:B6001,B6002,$E$2:E6001,"")),"")</f>
        <v/>
      </c>
      <c r="G6002" s="46" t="str">
        <f>IF(F6002=1,COUNTIF($F$1:F6002,1),"")</f>
        <v/>
      </c>
      <c r="H6002" s="46">
        <f t="shared" si="284"/>
        <v>0</v>
      </c>
      <c r="I6002" s="46" t="b">
        <f t="shared" si="285"/>
        <v>0</v>
      </c>
      <c r="J6002" s="46" t="str">
        <f>IF(I6002=FALSE,"",B6002&amp;"@"&amp;COUNTIFS($B$2:B6002,B6002,$I$2:I6002,TRUE))</f>
        <v/>
      </c>
    </row>
    <row r="6003" spans="5:10">
      <c r="E6003" s="46" t="str">
        <f t="shared" si="283"/>
        <v/>
      </c>
      <c r="F6003" s="81" t="str">
        <f>IF(E6003="기사임",(COUNTIF($B$2:B6003,B6003)-COUNTIFS($B$2:B6002,B6003,$E$2:E6002,"")),"")</f>
        <v/>
      </c>
      <c r="G6003" s="46" t="str">
        <f>IF(F6003=1,COUNTIF($F$1:F6003,1),"")</f>
        <v/>
      </c>
      <c r="H6003" s="46">
        <f t="shared" si="284"/>
        <v>0</v>
      </c>
      <c r="I6003" s="46" t="b">
        <f t="shared" si="285"/>
        <v>0</v>
      </c>
      <c r="J6003" s="46" t="str">
        <f>IF(I6003=FALSE,"",B6003&amp;"@"&amp;COUNTIFS($B$2:B6003,B6003,$I$2:I6003,TRUE))</f>
        <v/>
      </c>
    </row>
    <row r="6004" spans="5:10">
      <c r="E6004" s="46" t="str">
        <f t="shared" si="283"/>
        <v/>
      </c>
      <c r="F6004" s="81" t="str">
        <f>IF(E6004="기사임",(COUNTIF($B$2:B6004,B6004)-COUNTIFS($B$2:B6003,B6004,$E$2:E6003,"")),"")</f>
        <v/>
      </c>
      <c r="G6004" s="46" t="str">
        <f>IF(F6004=1,COUNTIF($F$1:F6004,1),"")</f>
        <v/>
      </c>
      <c r="H6004" s="46">
        <f t="shared" si="284"/>
        <v>0</v>
      </c>
      <c r="I6004" s="46" t="b">
        <f t="shared" si="285"/>
        <v>0</v>
      </c>
      <c r="J6004" s="46" t="str">
        <f>IF(I6004=FALSE,"",B6004&amp;"@"&amp;COUNTIFS($B$2:B6004,B6004,$I$2:I6004,TRUE))</f>
        <v/>
      </c>
    </row>
    <row r="6005" spans="5:10">
      <c r="E6005" s="46" t="str">
        <f t="shared" si="283"/>
        <v/>
      </c>
      <c r="F6005" s="81" t="str">
        <f>IF(E6005="기사임",(COUNTIF($B$2:B6005,B6005)-COUNTIFS($B$2:B6004,B6005,$E$2:E6004,"")),"")</f>
        <v/>
      </c>
      <c r="G6005" s="46" t="str">
        <f>IF(F6005=1,COUNTIF($F$1:F6005,1),"")</f>
        <v/>
      </c>
      <c r="H6005" s="46">
        <f t="shared" si="284"/>
        <v>0</v>
      </c>
      <c r="I6005" s="46" t="b">
        <f t="shared" si="285"/>
        <v>0</v>
      </c>
      <c r="J6005" s="46" t="str">
        <f>IF(I6005=FALSE,"",B6005&amp;"@"&amp;COUNTIFS($B$2:B6005,B6005,$I$2:I6005,TRUE))</f>
        <v/>
      </c>
    </row>
    <row r="6006" spans="5:10">
      <c r="E6006" s="46" t="str">
        <f t="shared" si="283"/>
        <v/>
      </c>
      <c r="F6006" s="81" t="str">
        <f>IF(E6006="기사임",(COUNTIF($B$2:B6006,B6006)-COUNTIFS($B$2:B6005,B6006,$E$2:E6005,"")),"")</f>
        <v/>
      </c>
      <c r="G6006" s="46" t="str">
        <f>IF(F6006=1,COUNTIF($F$1:F6006,1),"")</f>
        <v/>
      </c>
      <c r="H6006" s="46">
        <f t="shared" si="284"/>
        <v>0</v>
      </c>
      <c r="I6006" s="46" t="b">
        <f t="shared" si="285"/>
        <v>0</v>
      </c>
      <c r="J6006" s="46" t="str">
        <f>IF(I6006=FALSE,"",B6006&amp;"@"&amp;COUNTIFS($B$2:B6006,B6006,$I$2:I6006,TRUE))</f>
        <v/>
      </c>
    </row>
    <row r="6007" spans="5:10">
      <c r="E6007" s="46" t="str">
        <f t="shared" si="283"/>
        <v/>
      </c>
      <c r="F6007" s="81" t="str">
        <f>IF(E6007="기사임",(COUNTIF($B$2:B6007,B6007)-COUNTIFS($B$2:B6006,B6007,$E$2:E6006,"")),"")</f>
        <v/>
      </c>
      <c r="G6007" s="46" t="str">
        <f>IF(F6007=1,COUNTIF($F$1:F6007,1),"")</f>
        <v/>
      </c>
      <c r="H6007" s="46">
        <f t="shared" si="284"/>
        <v>0</v>
      </c>
      <c r="I6007" s="46" t="b">
        <f t="shared" si="285"/>
        <v>0</v>
      </c>
      <c r="J6007" s="46" t="str">
        <f>IF(I6007=FALSE,"",B6007&amp;"@"&amp;COUNTIFS($B$2:B6007,B6007,$I$2:I6007,TRUE))</f>
        <v/>
      </c>
    </row>
    <row r="6008" spans="5:10">
      <c r="E6008" s="46" t="str">
        <f t="shared" si="283"/>
        <v/>
      </c>
      <c r="F6008" s="81" t="str">
        <f>IF(E6008="기사임",(COUNTIF($B$2:B6008,B6008)-COUNTIFS($B$2:B6007,B6008,$E$2:E6007,"")),"")</f>
        <v/>
      </c>
      <c r="G6008" s="46" t="str">
        <f>IF(F6008=1,COUNTIF($F$1:F6008,1),"")</f>
        <v/>
      </c>
      <c r="H6008" s="46">
        <f t="shared" si="284"/>
        <v>0</v>
      </c>
      <c r="I6008" s="46" t="b">
        <f t="shared" si="285"/>
        <v>0</v>
      </c>
      <c r="J6008" s="46" t="str">
        <f>IF(I6008=FALSE,"",B6008&amp;"@"&amp;COUNTIFS($B$2:B6008,B6008,$I$2:I6008,TRUE))</f>
        <v/>
      </c>
    </row>
    <row r="6009" spans="5:10">
      <c r="E6009" s="46" t="str">
        <f t="shared" si="283"/>
        <v/>
      </c>
      <c r="F6009" s="81" t="str">
        <f>IF(E6009="기사임",(COUNTIF($B$2:B6009,B6009)-COUNTIFS($B$2:B6008,B6009,$E$2:E6008,"")),"")</f>
        <v/>
      </c>
      <c r="G6009" s="46" t="str">
        <f>IF(F6009=1,COUNTIF($F$1:F6009,1),"")</f>
        <v/>
      </c>
      <c r="H6009" s="46">
        <f t="shared" si="284"/>
        <v>0</v>
      </c>
      <c r="I6009" s="46" t="b">
        <f t="shared" si="285"/>
        <v>0</v>
      </c>
      <c r="J6009" s="46" t="str">
        <f>IF(I6009=FALSE,"",B6009&amp;"@"&amp;COUNTIFS($B$2:B6009,B6009,$I$2:I6009,TRUE))</f>
        <v/>
      </c>
    </row>
    <row r="6010" spans="5:10">
      <c r="E6010" s="46" t="str">
        <f t="shared" si="283"/>
        <v/>
      </c>
      <c r="F6010" s="81" t="str">
        <f>IF(E6010="기사임",(COUNTIF($B$2:B6010,B6010)-COUNTIFS($B$2:B6009,B6010,$E$2:E6009,"")),"")</f>
        <v/>
      </c>
      <c r="G6010" s="46" t="str">
        <f>IF(F6010=1,COUNTIF($F$1:F6010,1),"")</f>
        <v/>
      </c>
      <c r="H6010" s="46">
        <f t="shared" si="284"/>
        <v>0</v>
      </c>
      <c r="I6010" s="46" t="b">
        <f t="shared" si="285"/>
        <v>0</v>
      </c>
      <c r="J6010" s="46" t="str">
        <f>IF(I6010=FALSE,"",B6010&amp;"@"&amp;COUNTIFS($B$2:B6010,B6010,$I$2:I6010,TRUE))</f>
        <v/>
      </c>
    </row>
    <row r="6011" spans="5:10">
      <c r="E6011" s="46" t="str">
        <f t="shared" si="283"/>
        <v/>
      </c>
      <c r="F6011" s="81" t="str">
        <f>IF(E6011="기사임",(COUNTIF($B$2:B6011,B6011)-COUNTIFS($B$2:B6010,B6011,$E$2:E6010,"")),"")</f>
        <v/>
      </c>
      <c r="G6011" s="46" t="str">
        <f>IF(F6011=1,COUNTIF($F$1:F6011,1),"")</f>
        <v/>
      </c>
      <c r="H6011" s="46">
        <f t="shared" si="284"/>
        <v>0</v>
      </c>
      <c r="I6011" s="46" t="b">
        <f t="shared" si="285"/>
        <v>0</v>
      </c>
      <c r="J6011" s="46" t="str">
        <f>IF(I6011=FALSE,"",B6011&amp;"@"&amp;COUNTIFS($B$2:B6011,B6011,$I$2:I6011,TRUE))</f>
        <v/>
      </c>
    </row>
    <row r="6012" spans="5:10">
      <c r="E6012" s="46" t="str">
        <f t="shared" si="283"/>
        <v/>
      </c>
      <c r="F6012" s="81" t="str">
        <f>IF(E6012="기사임",(COUNTIF($B$2:B6012,B6012)-COUNTIFS($B$2:B6011,B6012,$E$2:E6011,"")),"")</f>
        <v/>
      </c>
      <c r="G6012" s="46" t="str">
        <f>IF(F6012=1,COUNTIF($F$1:F6012,1),"")</f>
        <v/>
      </c>
      <c r="H6012" s="46">
        <f t="shared" si="284"/>
        <v>0</v>
      </c>
      <c r="I6012" s="46" t="b">
        <f t="shared" si="285"/>
        <v>0</v>
      </c>
      <c r="J6012" s="46" t="str">
        <f>IF(I6012=FALSE,"",B6012&amp;"@"&amp;COUNTIFS($B$2:B6012,B6012,$I$2:I6012,TRUE))</f>
        <v/>
      </c>
    </row>
    <row r="6013" spans="5:10">
      <c r="E6013" s="46" t="str">
        <f t="shared" si="283"/>
        <v/>
      </c>
      <c r="F6013" s="81" t="str">
        <f>IF(E6013="기사임",(COUNTIF($B$2:B6013,B6013)-COUNTIFS($B$2:B6012,B6013,$E$2:E6012,"")),"")</f>
        <v/>
      </c>
      <c r="G6013" s="46" t="str">
        <f>IF(F6013=1,COUNTIF($F$1:F6013,1),"")</f>
        <v/>
      </c>
      <c r="H6013" s="46">
        <f t="shared" si="284"/>
        <v>0</v>
      </c>
      <c r="I6013" s="46" t="b">
        <f t="shared" si="285"/>
        <v>0</v>
      </c>
      <c r="J6013" s="46" t="str">
        <f>IF(I6013=FALSE,"",B6013&amp;"@"&amp;COUNTIFS($B$2:B6013,B6013,$I$2:I6013,TRUE))</f>
        <v/>
      </c>
    </row>
    <row r="6014" spans="5:10">
      <c r="E6014" s="46" t="str">
        <f t="shared" si="283"/>
        <v/>
      </c>
      <c r="F6014" s="81" t="str">
        <f>IF(E6014="기사임",(COUNTIF($B$2:B6014,B6014)-COUNTIFS($B$2:B6013,B6014,$E$2:E6013,"")),"")</f>
        <v/>
      </c>
      <c r="G6014" s="46" t="str">
        <f>IF(F6014=1,COUNTIF($F$1:F6014,1),"")</f>
        <v/>
      </c>
      <c r="H6014" s="46">
        <f t="shared" si="284"/>
        <v>0</v>
      </c>
      <c r="I6014" s="46" t="b">
        <f t="shared" si="285"/>
        <v>0</v>
      </c>
      <c r="J6014" s="46" t="str">
        <f>IF(I6014=FALSE,"",B6014&amp;"@"&amp;COUNTIFS($B$2:B6014,B6014,$I$2:I6014,TRUE))</f>
        <v/>
      </c>
    </row>
    <row r="6015" spans="5:10">
      <c r="E6015" s="46" t="str">
        <f t="shared" si="283"/>
        <v/>
      </c>
      <c r="F6015" s="81" t="str">
        <f>IF(E6015="기사임",(COUNTIF($B$2:B6015,B6015)-COUNTIFS($B$2:B6014,B6015,$E$2:E6014,"")),"")</f>
        <v/>
      </c>
      <c r="G6015" s="46" t="str">
        <f>IF(F6015=1,COUNTIF($F$1:F6015,1),"")</f>
        <v/>
      </c>
      <c r="H6015" s="46">
        <f t="shared" si="284"/>
        <v>0</v>
      </c>
      <c r="I6015" s="46" t="b">
        <f t="shared" si="285"/>
        <v>0</v>
      </c>
      <c r="J6015" s="46" t="str">
        <f>IF(I6015=FALSE,"",B6015&amp;"@"&amp;COUNTIFS($B$2:B6015,B6015,$I$2:I6015,TRUE))</f>
        <v/>
      </c>
    </row>
    <row r="6016" spans="5:10">
      <c r="E6016" s="46" t="str">
        <f t="shared" si="283"/>
        <v/>
      </c>
      <c r="F6016" s="81" t="str">
        <f>IF(E6016="기사임",(COUNTIF($B$2:B6016,B6016)-COUNTIFS($B$2:B6015,B6016,$E$2:E6015,"")),"")</f>
        <v/>
      </c>
      <c r="G6016" s="46" t="str">
        <f>IF(F6016=1,COUNTIF($F$1:F6016,1),"")</f>
        <v/>
      </c>
      <c r="H6016" s="46">
        <f t="shared" si="284"/>
        <v>0</v>
      </c>
      <c r="I6016" s="46" t="b">
        <f t="shared" si="285"/>
        <v>0</v>
      </c>
      <c r="J6016" s="46" t="str">
        <f>IF(I6016=FALSE,"",B6016&amp;"@"&amp;COUNTIFS($B$2:B6016,B6016,$I$2:I6016,TRUE))</f>
        <v/>
      </c>
    </row>
    <row r="6017" spans="5:10">
      <c r="E6017" s="46" t="str">
        <f t="shared" si="283"/>
        <v/>
      </c>
      <c r="F6017" s="81" t="str">
        <f>IF(E6017="기사임",(COUNTIF($B$2:B6017,B6017)-COUNTIFS($B$2:B6016,B6017,$E$2:E6016,"")),"")</f>
        <v/>
      </c>
      <c r="G6017" s="46" t="str">
        <f>IF(F6017=1,COUNTIF($F$1:F6017,1),"")</f>
        <v/>
      </c>
      <c r="H6017" s="46">
        <f t="shared" si="284"/>
        <v>0</v>
      </c>
      <c r="I6017" s="46" t="b">
        <f t="shared" si="285"/>
        <v>0</v>
      </c>
      <c r="J6017" s="46" t="str">
        <f>IF(I6017=FALSE,"",B6017&amp;"@"&amp;COUNTIFS($B$2:B6017,B6017,$I$2:I6017,TRUE))</f>
        <v/>
      </c>
    </row>
    <row r="6018" spans="5:10">
      <c r="E6018" s="46" t="str">
        <f t="shared" ref="E6018:E6081" si="286">IF(AND(LEFT(A6018,17)="/global/archives/",ISNUMBER(_xlfn.NUMBERVALUE(MID(A6018,18,1))),ISERROR(FIND("ckattempt",A6018)),ISERROR(FIND("preview",A6018))),"기사임","")</f>
        <v/>
      </c>
      <c r="F6018" s="81" t="str">
        <f>IF(E6018="기사임",(COUNTIF($B$2:B6018,B6018)-COUNTIFS($B$2:B6017,B6018,$E$2:E6017,"")),"")</f>
        <v/>
      </c>
      <c r="G6018" s="46" t="str">
        <f>IF(F6018=1,COUNTIF($F$1:F6018,1),"")</f>
        <v/>
      </c>
      <c r="H6018" s="46">
        <f t="shared" ref="H6018:H6081" si="287">COUNTIF($L$2:$L$4,B6018)</f>
        <v>0</v>
      </c>
      <c r="I6018" s="46" t="b">
        <f t="shared" si="285"/>
        <v>0</v>
      </c>
      <c r="J6018" s="46" t="str">
        <f>IF(I6018=FALSE,"",B6018&amp;"@"&amp;COUNTIFS($B$2:B6018,B6018,$I$2:I6018,TRUE))</f>
        <v/>
      </c>
    </row>
    <row r="6019" spans="5:10">
      <c r="E6019" s="46" t="str">
        <f t="shared" si="286"/>
        <v/>
      </c>
      <c r="F6019" s="81" t="str">
        <f>IF(E6019="기사임",(COUNTIF($B$2:B6019,B6019)-COUNTIFS($B$2:B6018,B6019,$E$2:E6018,"")),"")</f>
        <v/>
      </c>
      <c r="G6019" s="46" t="str">
        <f>IF(F6019=1,COUNTIF($F$1:F6019,1),"")</f>
        <v/>
      </c>
      <c r="H6019" s="46">
        <f t="shared" si="287"/>
        <v>0</v>
      </c>
      <c r="I6019" s="46" t="b">
        <f t="shared" si="285"/>
        <v>0</v>
      </c>
      <c r="J6019" s="46" t="str">
        <f>IF(I6019=FALSE,"",B6019&amp;"@"&amp;COUNTIFS($B$2:B6019,B6019,$I$2:I6019,TRUE))</f>
        <v/>
      </c>
    </row>
    <row r="6020" spans="5:10">
      <c r="E6020" s="46" t="str">
        <f t="shared" si="286"/>
        <v/>
      </c>
      <c r="F6020" s="81" t="str">
        <f>IF(E6020="기사임",(COUNTIF($B$2:B6020,B6020)-COUNTIFS($B$2:B6019,B6020,$E$2:E6019,"")),"")</f>
        <v/>
      </c>
      <c r="G6020" s="46" t="str">
        <f>IF(F6020=1,COUNTIF($F$1:F6020,1),"")</f>
        <v/>
      </c>
      <c r="H6020" s="46">
        <f t="shared" si="287"/>
        <v>0</v>
      </c>
      <c r="I6020" s="46" t="b">
        <f t="shared" si="285"/>
        <v>0</v>
      </c>
      <c r="J6020" s="46" t="str">
        <f>IF(I6020=FALSE,"",B6020&amp;"@"&amp;COUNTIFS($B$2:B6020,B6020,$I$2:I6020,TRUE))</f>
        <v/>
      </c>
    </row>
    <row r="6021" spans="5:10">
      <c r="E6021" s="46" t="str">
        <f t="shared" si="286"/>
        <v/>
      </c>
      <c r="F6021" s="81" t="str">
        <f>IF(E6021="기사임",(COUNTIF($B$2:B6021,B6021)-COUNTIFS($B$2:B6020,B6021,$E$2:E6020,"")),"")</f>
        <v/>
      </c>
      <c r="G6021" s="46" t="str">
        <f>IF(F6021=1,COUNTIF($F$1:F6021,1),"")</f>
        <v/>
      </c>
      <c r="H6021" s="46">
        <f t="shared" si="287"/>
        <v>0</v>
      </c>
      <c r="I6021" s="46" t="b">
        <f t="shared" si="285"/>
        <v>0</v>
      </c>
      <c r="J6021" s="46" t="str">
        <f>IF(I6021=FALSE,"",B6021&amp;"@"&amp;COUNTIFS($B$2:B6021,B6021,$I$2:I6021,TRUE))</f>
        <v/>
      </c>
    </row>
    <row r="6022" spans="5:10">
      <c r="E6022" s="46" t="str">
        <f t="shared" si="286"/>
        <v/>
      </c>
      <c r="F6022" s="81" t="str">
        <f>IF(E6022="기사임",(COUNTIF($B$2:B6022,B6022)-COUNTIFS($B$2:B6021,B6022,$E$2:E6021,"")),"")</f>
        <v/>
      </c>
      <c r="G6022" s="46" t="str">
        <f>IF(F6022=1,COUNTIF($F$1:F6022,1),"")</f>
        <v/>
      </c>
      <c r="H6022" s="46">
        <f t="shared" si="287"/>
        <v>0</v>
      </c>
      <c r="I6022" s="46" t="b">
        <f t="shared" si="285"/>
        <v>0</v>
      </c>
      <c r="J6022" s="46" t="str">
        <f>IF(I6022=FALSE,"",B6022&amp;"@"&amp;COUNTIFS($B$2:B6022,B6022,$I$2:I6022,TRUE))</f>
        <v/>
      </c>
    </row>
    <row r="6023" spans="5:10">
      <c r="E6023" s="46" t="str">
        <f t="shared" si="286"/>
        <v/>
      </c>
      <c r="F6023" s="81" t="str">
        <f>IF(E6023="기사임",(COUNTIF($B$2:B6023,B6023)-COUNTIFS($B$2:B6022,B6023,$E$2:E6022,"")),"")</f>
        <v/>
      </c>
      <c r="G6023" s="46" t="str">
        <f>IF(F6023=1,COUNTIF($F$1:F6023,1),"")</f>
        <v/>
      </c>
      <c r="H6023" s="46">
        <f t="shared" si="287"/>
        <v>0</v>
      </c>
      <c r="I6023" s="46" t="b">
        <f t="shared" ref="I6023:I6086" si="288">AND(H6023=1,F6023&gt;=1,F6023&lt;&gt;"")</f>
        <v>0</v>
      </c>
      <c r="J6023" s="46" t="str">
        <f>IF(I6023=FALSE,"",B6023&amp;"@"&amp;COUNTIFS($B$2:B6023,B6023,$I$2:I6023,TRUE))</f>
        <v/>
      </c>
    </row>
    <row r="6024" spans="5:10">
      <c r="E6024" s="46" t="str">
        <f t="shared" si="286"/>
        <v/>
      </c>
      <c r="F6024" s="81" t="str">
        <f>IF(E6024="기사임",(COUNTIF($B$2:B6024,B6024)-COUNTIFS($B$2:B6023,B6024,$E$2:E6023,"")),"")</f>
        <v/>
      </c>
      <c r="G6024" s="46" t="str">
        <f>IF(F6024=1,COUNTIF($F$1:F6024,1),"")</f>
        <v/>
      </c>
      <c r="H6024" s="46">
        <f t="shared" si="287"/>
        <v>0</v>
      </c>
      <c r="I6024" s="46" t="b">
        <f t="shared" si="288"/>
        <v>0</v>
      </c>
      <c r="J6024" s="46" t="str">
        <f>IF(I6024=FALSE,"",B6024&amp;"@"&amp;COUNTIFS($B$2:B6024,B6024,$I$2:I6024,TRUE))</f>
        <v/>
      </c>
    </row>
    <row r="6025" spans="5:10">
      <c r="E6025" s="46" t="str">
        <f t="shared" si="286"/>
        <v/>
      </c>
      <c r="F6025" s="81" t="str">
        <f>IF(E6025="기사임",(COUNTIF($B$2:B6025,B6025)-COUNTIFS($B$2:B6024,B6025,$E$2:E6024,"")),"")</f>
        <v/>
      </c>
      <c r="G6025" s="46" t="str">
        <f>IF(F6025=1,COUNTIF($F$1:F6025,1),"")</f>
        <v/>
      </c>
      <c r="H6025" s="46">
        <f t="shared" si="287"/>
        <v>0</v>
      </c>
      <c r="I6025" s="46" t="b">
        <f t="shared" si="288"/>
        <v>0</v>
      </c>
      <c r="J6025" s="46" t="str">
        <f>IF(I6025=FALSE,"",B6025&amp;"@"&amp;COUNTIFS($B$2:B6025,B6025,$I$2:I6025,TRUE))</f>
        <v/>
      </c>
    </row>
    <row r="6026" spans="5:10">
      <c r="E6026" s="46" t="str">
        <f t="shared" si="286"/>
        <v/>
      </c>
      <c r="F6026" s="81" t="str">
        <f>IF(E6026="기사임",(COUNTIF($B$2:B6026,B6026)-COUNTIFS($B$2:B6025,B6026,$E$2:E6025,"")),"")</f>
        <v/>
      </c>
      <c r="G6026" s="46" t="str">
        <f>IF(F6026=1,COUNTIF($F$1:F6026,1),"")</f>
        <v/>
      </c>
      <c r="H6026" s="46">
        <f t="shared" si="287"/>
        <v>0</v>
      </c>
      <c r="I6026" s="46" t="b">
        <f t="shared" si="288"/>
        <v>0</v>
      </c>
      <c r="J6026" s="46" t="str">
        <f>IF(I6026=FALSE,"",B6026&amp;"@"&amp;COUNTIFS($B$2:B6026,B6026,$I$2:I6026,TRUE))</f>
        <v/>
      </c>
    </row>
    <row r="6027" spans="5:10">
      <c r="E6027" s="46" t="str">
        <f t="shared" si="286"/>
        <v/>
      </c>
      <c r="F6027" s="81" t="str">
        <f>IF(E6027="기사임",(COUNTIF($B$2:B6027,B6027)-COUNTIFS($B$2:B6026,B6027,$E$2:E6026,"")),"")</f>
        <v/>
      </c>
      <c r="G6027" s="46" t="str">
        <f>IF(F6027=1,COUNTIF($F$1:F6027,1),"")</f>
        <v/>
      </c>
      <c r="H6027" s="46">
        <f t="shared" si="287"/>
        <v>0</v>
      </c>
      <c r="I6027" s="46" t="b">
        <f t="shared" si="288"/>
        <v>0</v>
      </c>
      <c r="J6027" s="46" t="str">
        <f>IF(I6027=FALSE,"",B6027&amp;"@"&amp;COUNTIFS($B$2:B6027,B6027,$I$2:I6027,TRUE))</f>
        <v/>
      </c>
    </row>
    <row r="6028" spans="5:10">
      <c r="E6028" s="46" t="str">
        <f t="shared" si="286"/>
        <v/>
      </c>
      <c r="F6028" s="81" t="str">
        <f>IF(E6028="기사임",(COUNTIF($B$2:B6028,B6028)-COUNTIFS($B$2:B6027,B6028,$E$2:E6027,"")),"")</f>
        <v/>
      </c>
      <c r="G6028" s="46" t="str">
        <f>IF(F6028=1,COUNTIF($F$1:F6028,1),"")</f>
        <v/>
      </c>
      <c r="H6028" s="46">
        <f t="shared" si="287"/>
        <v>0</v>
      </c>
      <c r="I6028" s="46" t="b">
        <f t="shared" si="288"/>
        <v>0</v>
      </c>
      <c r="J6028" s="46" t="str">
        <f>IF(I6028=FALSE,"",B6028&amp;"@"&amp;COUNTIFS($B$2:B6028,B6028,$I$2:I6028,TRUE))</f>
        <v/>
      </c>
    </row>
    <row r="6029" spans="5:10">
      <c r="E6029" s="46" t="str">
        <f t="shared" si="286"/>
        <v/>
      </c>
      <c r="F6029" s="81" t="str">
        <f>IF(E6029="기사임",(COUNTIF($B$2:B6029,B6029)-COUNTIFS($B$2:B6028,B6029,$E$2:E6028,"")),"")</f>
        <v/>
      </c>
      <c r="G6029" s="46" t="str">
        <f>IF(F6029=1,COUNTIF($F$1:F6029,1),"")</f>
        <v/>
      </c>
      <c r="H6029" s="46">
        <f t="shared" si="287"/>
        <v>0</v>
      </c>
      <c r="I6029" s="46" t="b">
        <f t="shared" si="288"/>
        <v>0</v>
      </c>
      <c r="J6029" s="46" t="str">
        <f>IF(I6029=FALSE,"",B6029&amp;"@"&amp;COUNTIFS($B$2:B6029,B6029,$I$2:I6029,TRUE))</f>
        <v/>
      </c>
    </row>
    <row r="6030" spans="5:10">
      <c r="E6030" s="46" t="str">
        <f t="shared" si="286"/>
        <v/>
      </c>
      <c r="F6030" s="81" t="str">
        <f>IF(E6030="기사임",(COUNTIF($B$2:B6030,B6030)-COUNTIFS($B$2:B6029,B6030,$E$2:E6029,"")),"")</f>
        <v/>
      </c>
      <c r="G6030" s="46" t="str">
        <f>IF(F6030=1,COUNTIF($F$1:F6030,1),"")</f>
        <v/>
      </c>
      <c r="H6030" s="46">
        <f t="shared" si="287"/>
        <v>0</v>
      </c>
      <c r="I6030" s="46" t="b">
        <f t="shared" si="288"/>
        <v>0</v>
      </c>
      <c r="J6030" s="46" t="str">
        <f>IF(I6030=FALSE,"",B6030&amp;"@"&amp;COUNTIFS($B$2:B6030,B6030,$I$2:I6030,TRUE))</f>
        <v/>
      </c>
    </row>
    <row r="6031" spans="5:10">
      <c r="E6031" s="46" t="str">
        <f t="shared" si="286"/>
        <v/>
      </c>
      <c r="F6031" s="81" t="str">
        <f>IF(E6031="기사임",(COUNTIF($B$2:B6031,B6031)-COUNTIFS($B$2:B6030,B6031,$E$2:E6030,"")),"")</f>
        <v/>
      </c>
      <c r="G6031" s="46" t="str">
        <f>IF(F6031=1,COUNTIF($F$1:F6031,1),"")</f>
        <v/>
      </c>
      <c r="H6031" s="46">
        <f t="shared" si="287"/>
        <v>0</v>
      </c>
      <c r="I6031" s="46" t="b">
        <f t="shared" si="288"/>
        <v>0</v>
      </c>
      <c r="J6031" s="46" t="str">
        <f>IF(I6031=FALSE,"",B6031&amp;"@"&amp;COUNTIFS($B$2:B6031,B6031,$I$2:I6031,TRUE))</f>
        <v/>
      </c>
    </row>
    <row r="6032" spans="5:10">
      <c r="E6032" s="46" t="str">
        <f t="shared" si="286"/>
        <v/>
      </c>
      <c r="F6032" s="81" t="str">
        <f>IF(E6032="기사임",(COUNTIF($B$2:B6032,B6032)-COUNTIFS($B$2:B6031,B6032,$E$2:E6031,"")),"")</f>
        <v/>
      </c>
      <c r="G6032" s="46" t="str">
        <f>IF(F6032=1,COUNTIF($F$1:F6032,1),"")</f>
        <v/>
      </c>
      <c r="H6032" s="46">
        <f t="shared" si="287"/>
        <v>0</v>
      </c>
      <c r="I6032" s="46" t="b">
        <f t="shared" si="288"/>
        <v>0</v>
      </c>
      <c r="J6032" s="46" t="str">
        <f>IF(I6032=FALSE,"",B6032&amp;"@"&amp;COUNTIFS($B$2:B6032,B6032,$I$2:I6032,TRUE))</f>
        <v/>
      </c>
    </row>
    <row r="6033" spans="5:10">
      <c r="E6033" s="46" t="str">
        <f t="shared" si="286"/>
        <v/>
      </c>
      <c r="F6033" s="81" t="str">
        <f>IF(E6033="기사임",(COUNTIF($B$2:B6033,B6033)-COUNTIFS($B$2:B6032,B6033,$E$2:E6032,"")),"")</f>
        <v/>
      </c>
      <c r="G6033" s="46" t="str">
        <f>IF(F6033=1,COUNTIF($F$1:F6033,1),"")</f>
        <v/>
      </c>
      <c r="H6033" s="46">
        <f t="shared" si="287"/>
        <v>0</v>
      </c>
      <c r="I6033" s="46" t="b">
        <f t="shared" si="288"/>
        <v>0</v>
      </c>
      <c r="J6033" s="46" t="str">
        <f>IF(I6033=FALSE,"",B6033&amp;"@"&amp;COUNTIFS($B$2:B6033,B6033,$I$2:I6033,TRUE))</f>
        <v/>
      </c>
    </row>
    <row r="6034" spans="5:10">
      <c r="E6034" s="46" t="str">
        <f t="shared" si="286"/>
        <v/>
      </c>
      <c r="F6034" s="81" t="str">
        <f>IF(E6034="기사임",(COUNTIF($B$2:B6034,B6034)-COUNTIFS($B$2:B6033,B6034,$E$2:E6033,"")),"")</f>
        <v/>
      </c>
      <c r="G6034" s="46" t="str">
        <f>IF(F6034=1,COUNTIF($F$1:F6034,1),"")</f>
        <v/>
      </c>
      <c r="H6034" s="46">
        <f t="shared" si="287"/>
        <v>0</v>
      </c>
      <c r="I6034" s="46" t="b">
        <f t="shared" si="288"/>
        <v>0</v>
      </c>
      <c r="J6034" s="46" t="str">
        <f>IF(I6034=FALSE,"",B6034&amp;"@"&amp;COUNTIFS($B$2:B6034,B6034,$I$2:I6034,TRUE))</f>
        <v/>
      </c>
    </row>
    <row r="6035" spans="5:10">
      <c r="E6035" s="46" t="str">
        <f t="shared" si="286"/>
        <v/>
      </c>
      <c r="F6035" s="81" t="str">
        <f>IF(E6035="기사임",(COUNTIF($B$2:B6035,B6035)-COUNTIFS($B$2:B6034,B6035,$E$2:E6034,"")),"")</f>
        <v/>
      </c>
      <c r="G6035" s="46" t="str">
        <f>IF(F6035=1,COUNTIF($F$1:F6035,1),"")</f>
        <v/>
      </c>
      <c r="H6035" s="46">
        <f t="shared" si="287"/>
        <v>0</v>
      </c>
      <c r="I6035" s="46" t="b">
        <f t="shared" si="288"/>
        <v>0</v>
      </c>
      <c r="J6035" s="46" t="str">
        <f>IF(I6035=FALSE,"",B6035&amp;"@"&amp;COUNTIFS($B$2:B6035,B6035,$I$2:I6035,TRUE))</f>
        <v/>
      </c>
    </row>
    <row r="6036" spans="5:10">
      <c r="E6036" s="46" t="str">
        <f t="shared" si="286"/>
        <v/>
      </c>
      <c r="F6036" s="81" t="str">
        <f>IF(E6036="기사임",(COUNTIF($B$2:B6036,B6036)-COUNTIFS($B$2:B6035,B6036,$E$2:E6035,"")),"")</f>
        <v/>
      </c>
      <c r="G6036" s="46" t="str">
        <f>IF(F6036=1,COUNTIF($F$1:F6036,1),"")</f>
        <v/>
      </c>
      <c r="H6036" s="46">
        <f t="shared" si="287"/>
        <v>0</v>
      </c>
      <c r="I6036" s="46" t="b">
        <f t="shared" si="288"/>
        <v>0</v>
      </c>
      <c r="J6036" s="46" t="str">
        <f>IF(I6036=FALSE,"",B6036&amp;"@"&amp;COUNTIFS($B$2:B6036,B6036,$I$2:I6036,TRUE))</f>
        <v/>
      </c>
    </row>
    <row r="6037" spans="5:10">
      <c r="E6037" s="46" t="str">
        <f t="shared" si="286"/>
        <v/>
      </c>
      <c r="F6037" s="81" t="str">
        <f>IF(E6037="기사임",(COUNTIF($B$2:B6037,B6037)-COUNTIFS($B$2:B6036,B6037,$E$2:E6036,"")),"")</f>
        <v/>
      </c>
      <c r="G6037" s="46" t="str">
        <f>IF(F6037=1,COUNTIF($F$1:F6037,1),"")</f>
        <v/>
      </c>
      <c r="H6037" s="46">
        <f t="shared" si="287"/>
        <v>0</v>
      </c>
      <c r="I6037" s="46" t="b">
        <f t="shared" si="288"/>
        <v>0</v>
      </c>
      <c r="J6037" s="46" t="str">
        <f>IF(I6037=FALSE,"",B6037&amp;"@"&amp;COUNTIFS($B$2:B6037,B6037,$I$2:I6037,TRUE))</f>
        <v/>
      </c>
    </row>
    <row r="6038" spans="5:10">
      <c r="E6038" s="46" t="str">
        <f t="shared" si="286"/>
        <v/>
      </c>
      <c r="F6038" s="81" t="str">
        <f>IF(E6038="기사임",(COUNTIF($B$2:B6038,B6038)-COUNTIFS($B$2:B6037,B6038,$E$2:E6037,"")),"")</f>
        <v/>
      </c>
      <c r="G6038" s="46" t="str">
        <f>IF(F6038=1,COUNTIF($F$1:F6038,1),"")</f>
        <v/>
      </c>
      <c r="H6038" s="46">
        <f t="shared" si="287"/>
        <v>0</v>
      </c>
      <c r="I6038" s="46" t="b">
        <f t="shared" si="288"/>
        <v>0</v>
      </c>
      <c r="J6038" s="46" t="str">
        <f>IF(I6038=FALSE,"",B6038&amp;"@"&amp;COUNTIFS($B$2:B6038,B6038,$I$2:I6038,TRUE))</f>
        <v/>
      </c>
    </row>
    <row r="6039" spans="5:10">
      <c r="E6039" s="46" t="str">
        <f t="shared" si="286"/>
        <v/>
      </c>
      <c r="F6039" s="81" t="str">
        <f>IF(E6039="기사임",(COUNTIF($B$2:B6039,B6039)-COUNTIFS($B$2:B6038,B6039,$E$2:E6038,"")),"")</f>
        <v/>
      </c>
      <c r="G6039" s="46" t="str">
        <f>IF(F6039=1,COUNTIF($F$1:F6039,1),"")</f>
        <v/>
      </c>
      <c r="H6039" s="46">
        <f t="shared" si="287"/>
        <v>0</v>
      </c>
      <c r="I6039" s="46" t="b">
        <f t="shared" si="288"/>
        <v>0</v>
      </c>
      <c r="J6039" s="46" t="str">
        <f>IF(I6039=FALSE,"",B6039&amp;"@"&amp;COUNTIFS($B$2:B6039,B6039,$I$2:I6039,TRUE))</f>
        <v/>
      </c>
    </row>
    <row r="6040" spans="5:10">
      <c r="E6040" s="46" t="str">
        <f t="shared" si="286"/>
        <v/>
      </c>
      <c r="F6040" s="81" t="str">
        <f>IF(E6040="기사임",(COUNTIF($B$2:B6040,B6040)-COUNTIFS($B$2:B6039,B6040,$E$2:E6039,"")),"")</f>
        <v/>
      </c>
      <c r="G6040" s="46" t="str">
        <f>IF(F6040=1,COUNTIF($F$1:F6040,1),"")</f>
        <v/>
      </c>
      <c r="H6040" s="46">
        <f t="shared" si="287"/>
        <v>0</v>
      </c>
      <c r="I6040" s="46" t="b">
        <f t="shared" si="288"/>
        <v>0</v>
      </c>
      <c r="J6040" s="46" t="str">
        <f>IF(I6040=FALSE,"",B6040&amp;"@"&amp;COUNTIFS($B$2:B6040,B6040,$I$2:I6040,TRUE))</f>
        <v/>
      </c>
    </row>
    <row r="6041" spans="5:10">
      <c r="E6041" s="46" t="str">
        <f t="shared" si="286"/>
        <v/>
      </c>
      <c r="F6041" s="81" t="str">
        <f>IF(E6041="기사임",(COUNTIF($B$2:B6041,B6041)-COUNTIFS($B$2:B6040,B6041,$E$2:E6040,"")),"")</f>
        <v/>
      </c>
      <c r="G6041" s="46" t="str">
        <f>IF(F6041=1,COUNTIF($F$1:F6041,1),"")</f>
        <v/>
      </c>
      <c r="H6041" s="46">
        <f t="shared" si="287"/>
        <v>0</v>
      </c>
      <c r="I6041" s="46" t="b">
        <f t="shared" si="288"/>
        <v>0</v>
      </c>
      <c r="J6041" s="46" t="str">
        <f>IF(I6041=FALSE,"",B6041&amp;"@"&amp;COUNTIFS($B$2:B6041,B6041,$I$2:I6041,TRUE))</f>
        <v/>
      </c>
    </row>
    <row r="6042" spans="5:10">
      <c r="E6042" s="46" t="str">
        <f t="shared" si="286"/>
        <v/>
      </c>
      <c r="F6042" s="81" t="str">
        <f>IF(E6042="기사임",(COUNTIF($B$2:B6042,B6042)-COUNTIFS($B$2:B6041,B6042,$E$2:E6041,"")),"")</f>
        <v/>
      </c>
      <c r="G6042" s="46" t="str">
        <f>IF(F6042=1,COUNTIF($F$1:F6042,1),"")</f>
        <v/>
      </c>
      <c r="H6042" s="46">
        <f t="shared" si="287"/>
        <v>0</v>
      </c>
      <c r="I6042" s="46" t="b">
        <f t="shared" si="288"/>
        <v>0</v>
      </c>
      <c r="J6042" s="46" t="str">
        <f>IF(I6042=FALSE,"",B6042&amp;"@"&amp;COUNTIFS($B$2:B6042,B6042,$I$2:I6042,TRUE))</f>
        <v/>
      </c>
    </row>
    <row r="6043" spans="5:10">
      <c r="E6043" s="46" t="str">
        <f t="shared" si="286"/>
        <v/>
      </c>
      <c r="F6043" s="81" t="str">
        <f>IF(E6043="기사임",(COUNTIF($B$2:B6043,B6043)-COUNTIFS($B$2:B6042,B6043,$E$2:E6042,"")),"")</f>
        <v/>
      </c>
      <c r="G6043" s="46" t="str">
        <f>IF(F6043=1,COUNTIF($F$1:F6043,1),"")</f>
        <v/>
      </c>
      <c r="H6043" s="46">
        <f t="shared" si="287"/>
        <v>0</v>
      </c>
      <c r="I6043" s="46" t="b">
        <f t="shared" si="288"/>
        <v>0</v>
      </c>
      <c r="J6043" s="46" t="str">
        <f>IF(I6043=FALSE,"",B6043&amp;"@"&amp;COUNTIFS($B$2:B6043,B6043,$I$2:I6043,TRUE))</f>
        <v/>
      </c>
    </row>
    <row r="6044" spans="5:10">
      <c r="E6044" s="46" t="str">
        <f t="shared" si="286"/>
        <v/>
      </c>
      <c r="F6044" s="81" t="str">
        <f>IF(E6044="기사임",(COUNTIF($B$2:B6044,B6044)-COUNTIFS($B$2:B6043,B6044,$E$2:E6043,"")),"")</f>
        <v/>
      </c>
      <c r="G6044" s="46" t="str">
        <f>IF(F6044=1,COUNTIF($F$1:F6044,1),"")</f>
        <v/>
      </c>
      <c r="H6044" s="46">
        <f t="shared" si="287"/>
        <v>0</v>
      </c>
      <c r="I6044" s="46" t="b">
        <f t="shared" si="288"/>
        <v>0</v>
      </c>
      <c r="J6044" s="46" t="str">
        <f>IF(I6044=FALSE,"",B6044&amp;"@"&amp;COUNTIFS($B$2:B6044,B6044,$I$2:I6044,TRUE))</f>
        <v/>
      </c>
    </row>
    <row r="6045" spans="5:10">
      <c r="E6045" s="46" t="str">
        <f t="shared" si="286"/>
        <v/>
      </c>
      <c r="F6045" s="81" t="str">
        <f>IF(E6045="기사임",(COUNTIF($B$2:B6045,B6045)-COUNTIFS($B$2:B6044,B6045,$E$2:E6044,"")),"")</f>
        <v/>
      </c>
      <c r="G6045" s="46" t="str">
        <f>IF(F6045=1,COUNTIF($F$1:F6045,1),"")</f>
        <v/>
      </c>
      <c r="H6045" s="46">
        <f t="shared" si="287"/>
        <v>0</v>
      </c>
      <c r="I6045" s="46" t="b">
        <f t="shared" si="288"/>
        <v>0</v>
      </c>
      <c r="J6045" s="46" t="str">
        <f>IF(I6045=FALSE,"",B6045&amp;"@"&amp;COUNTIFS($B$2:B6045,B6045,$I$2:I6045,TRUE))</f>
        <v/>
      </c>
    </row>
    <row r="6046" spans="5:10">
      <c r="E6046" s="46" t="str">
        <f t="shared" si="286"/>
        <v/>
      </c>
      <c r="F6046" s="81" t="str">
        <f>IF(E6046="기사임",(COUNTIF($B$2:B6046,B6046)-COUNTIFS($B$2:B6045,B6046,$E$2:E6045,"")),"")</f>
        <v/>
      </c>
      <c r="G6046" s="46" t="str">
        <f>IF(F6046=1,COUNTIF($F$1:F6046,1),"")</f>
        <v/>
      </c>
      <c r="H6046" s="46">
        <f t="shared" si="287"/>
        <v>0</v>
      </c>
      <c r="I6046" s="46" t="b">
        <f t="shared" si="288"/>
        <v>0</v>
      </c>
      <c r="J6046" s="46" t="str">
        <f>IF(I6046=FALSE,"",B6046&amp;"@"&amp;COUNTIFS($B$2:B6046,B6046,$I$2:I6046,TRUE))</f>
        <v/>
      </c>
    </row>
    <row r="6047" spans="5:10">
      <c r="E6047" s="46" t="str">
        <f t="shared" si="286"/>
        <v/>
      </c>
      <c r="F6047" s="81" t="str">
        <f>IF(E6047="기사임",(COUNTIF($B$2:B6047,B6047)-COUNTIFS($B$2:B6046,B6047,$E$2:E6046,"")),"")</f>
        <v/>
      </c>
      <c r="G6047" s="46" t="str">
        <f>IF(F6047=1,COUNTIF($F$1:F6047,1),"")</f>
        <v/>
      </c>
      <c r="H6047" s="46">
        <f t="shared" si="287"/>
        <v>0</v>
      </c>
      <c r="I6047" s="46" t="b">
        <f t="shared" si="288"/>
        <v>0</v>
      </c>
      <c r="J6047" s="46" t="str">
        <f>IF(I6047=FALSE,"",B6047&amp;"@"&amp;COUNTIFS($B$2:B6047,B6047,$I$2:I6047,TRUE))</f>
        <v/>
      </c>
    </row>
    <row r="6048" spans="5:10">
      <c r="E6048" s="46" t="str">
        <f t="shared" si="286"/>
        <v/>
      </c>
      <c r="F6048" s="81" t="str">
        <f>IF(E6048="기사임",(COUNTIF($B$2:B6048,B6048)-COUNTIFS($B$2:B6047,B6048,$E$2:E6047,"")),"")</f>
        <v/>
      </c>
      <c r="G6048" s="46" t="str">
        <f>IF(F6048=1,COUNTIF($F$1:F6048,1),"")</f>
        <v/>
      </c>
      <c r="H6048" s="46">
        <f t="shared" si="287"/>
        <v>0</v>
      </c>
      <c r="I6048" s="46" t="b">
        <f t="shared" si="288"/>
        <v>0</v>
      </c>
      <c r="J6048" s="46" t="str">
        <f>IF(I6048=FALSE,"",B6048&amp;"@"&amp;COUNTIFS($B$2:B6048,B6048,$I$2:I6048,TRUE))</f>
        <v/>
      </c>
    </row>
    <row r="6049" spans="5:10">
      <c r="E6049" s="46" t="str">
        <f t="shared" si="286"/>
        <v/>
      </c>
      <c r="F6049" s="81" t="str">
        <f>IF(E6049="기사임",(COUNTIF($B$2:B6049,B6049)-COUNTIFS($B$2:B6048,B6049,$E$2:E6048,"")),"")</f>
        <v/>
      </c>
      <c r="G6049" s="46" t="str">
        <f>IF(F6049=1,COUNTIF($F$1:F6049,1),"")</f>
        <v/>
      </c>
      <c r="H6049" s="46">
        <f t="shared" si="287"/>
        <v>0</v>
      </c>
      <c r="I6049" s="46" t="b">
        <f t="shared" si="288"/>
        <v>0</v>
      </c>
      <c r="J6049" s="46" t="str">
        <f>IF(I6049=FALSE,"",B6049&amp;"@"&amp;COUNTIFS($B$2:B6049,B6049,$I$2:I6049,TRUE))</f>
        <v/>
      </c>
    </row>
    <row r="6050" spans="5:10">
      <c r="E6050" s="46" t="str">
        <f t="shared" si="286"/>
        <v/>
      </c>
      <c r="F6050" s="81" t="str">
        <f>IF(E6050="기사임",(COUNTIF($B$2:B6050,B6050)-COUNTIFS($B$2:B6049,B6050,$E$2:E6049,"")),"")</f>
        <v/>
      </c>
      <c r="G6050" s="46" t="str">
        <f>IF(F6050=1,COUNTIF($F$1:F6050,1),"")</f>
        <v/>
      </c>
      <c r="H6050" s="46">
        <f t="shared" si="287"/>
        <v>0</v>
      </c>
      <c r="I6050" s="46" t="b">
        <f t="shared" si="288"/>
        <v>0</v>
      </c>
      <c r="J6050" s="46" t="str">
        <f>IF(I6050=FALSE,"",B6050&amp;"@"&amp;COUNTIFS($B$2:B6050,B6050,$I$2:I6050,TRUE))</f>
        <v/>
      </c>
    </row>
    <row r="6051" spans="5:10">
      <c r="E6051" s="46" t="str">
        <f t="shared" si="286"/>
        <v/>
      </c>
      <c r="F6051" s="81" t="str">
        <f>IF(E6051="기사임",(COUNTIF($B$2:B6051,B6051)-COUNTIFS($B$2:B6050,B6051,$E$2:E6050,"")),"")</f>
        <v/>
      </c>
      <c r="G6051" s="46" t="str">
        <f>IF(F6051=1,COUNTIF($F$1:F6051,1),"")</f>
        <v/>
      </c>
      <c r="H6051" s="46">
        <f t="shared" si="287"/>
        <v>0</v>
      </c>
      <c r="I6051" s="46" t="b">
        <f t="shared" si="288"/>
        <v>0</v>
      </c>
      <c r="J6051" s="46" t="str">
        <f>IF(I6051=FALSE,"",B6051&amp;"@"&amp;COUNTIFS($B$2:B6051,B6051,$I$2:I6051,TRUE))</f>
        <v/>
      </c>
    </row>
    <row r="6052" spans="5:10">
      <c r="E6052" s="46" t="str">
        <f t="shared" si="286"/>
        <v/>
      </c>
      <c r="F6052" s="81" t="str">
        <f>IF(E6052="기사임",(COUNTIF($B$2:B6052,B6052)-COUNTIFS($B$2:B6051,B6052,$E$2:E6051,"")),"")</f>
        <v/>
      </c>
      <c r="G6052" s="46" t="str">
        <f>IF(F6052=1,COUNTIF($F$1:F6052,1),"")</f>
        <v/>
      </c>
      <c r="H6052" s="46">
        <f t="shared" si="287"/>
        <v>0</v>
      </c>
      <c r="I6052" s="46" t="b">
        <f t="shared" si="288"/>
        <v>0</v>
      </c>
      <c r="J6052" s="46" t="str">
        <f>IF(I6052=FALSE,"",B6052&amp;"@"&amp;COUNTIFS($B$2:B6052,B6052,$I$2:I6052,TRUE))</f>
        <v/>
      </c>
    </row>
    <row r="6053" spans="5:10">
      <c r="E6053" s="46" t="str">
        <f t="shared" si="286"/>
        <v/>
      </c>
      <c r="F6053" s="81" t="str">
        <f>IF(E6053="기사임",(COUNTIF($B$2:B6053,B6053)-COUNTIFS($B$2:B6052,B6053,$E$2:E6052,"")),"")</f>
        <v/>
      </c>
      <c r="G6053" s="46" t="str">
        <f>IF(F6053=1,COUNTIF($F$1:F6053,1),"")</f>
        <v/>
      </c>
      <c r="H6053" s="46">
        <f t="shared" si="287"/>
        <v>0</v>
      </c>
      <c r="I6053" s="46" t="b">
        <f t="shared" si="288"/>
        <v>0</v>
      </c>
      <c r="J6053" s="46" t="str">
        <f>IF(I6053=FALSE,"",B6053&amp;"@"&amp;COUNTIFS($B$2:B6053,B6053,$I$2:I6053,TRUE))</f>
        <v/>
      </c>
    </row>
    <row r="6054" spans="5:10">
      <c r="E6054" s="46" t="str">
        <f t="shared" si="286"/>
        <v/>
      </c>
      <c r="F6054" s="81" t="str">
        <f>IF(E6054="기사임",(COUNTIF($B$2:B6054,B6054)-COUNTIFS($B$2:B6053,B6054,$E$2:E6053,"")),"")</f>
        <v/>
      </c>
      <c r="G6054" s="46" t="str">
        <f>IF(F6054=1,COUNTIF($F$1:F6054,1),"")</f>
        <v/>
      </c>
      <c r="H6054" s="46">
        <f t="shared" si="287"/>
        <v>0</v>
      </c>
      <c r="I6054" s="46" t="b">
        <f t="shared" si="288"/>
        <v>0</v>
      </c>
      <c r="J6054" s="46" t="str">
        <f>IF(I6054=FALSE,"",B6054&amp;"@"&amp;COUNTIFS($B$2:B6054,B6054,$I$2:I6054,TRUE))</f>
        <v/>
      </c>
    </row>
    <row r="6055" spans="5:10">
      <c r="E6055" s="46" t="str">
        <f t="shared" si="286"/>
        <v/>
      </c>
      <c r="F6055" s="81" t="str">
        <f>IF(E6055="기사임",(COUNTIF($B$2:B6055,B6055)-COUNTIFS($B$2:B6054,B6055,$E$2:E6054,"")),"")</f>
        <v/>
      </c>
      <c r="G6055" s="46" t="str">
        <f>IF(F6055=1,COUNTIF($F$1:F6055,1),"")</f>
        <v/>
      </c>
      <c r="H6055" s="46">
        <f t="shared" si="287"/>
        <v>0</v>
      </c>
      <c r="I6055" s="46" t="b">
        <f t="shared" si="288"/>
        <v>0</v>
      </c>
      <c r="J6055" s="46" t="str">
        <f>IF(I6055=FALSE,"",B6055&amp;"@"&amp;COUNTIFS($B$2:B6055,B6055,$I$2:I6055,TRUE))</f>
        <v/>
      </c>
    </row>
    <row r="6056" spans="5:10">
      <c r="E6056" s="46" t="str">
        <f t="shared" si="286"/>
        <v/>
      </c>
      <c r="F6056" s="81" t="str">
        <f>IF(E6056="기사임",(COUNTIF($B$2:B6056,B6056)-COUNTIFS($B$2:B6055,B6056,$E$2:E6055,"")),"")</f>
        <v/>
      </c>
      <c r="G6056" s="46" t="str">
        <f>IF(F6056=1,COUNTIF($F$1:F6056,1),"")</f>
        <v/>
      </c>
      <c r="H6056" s="46">
        <f t="shared" si="287"/>
        <v>0</v>
      </c>
      <c r="I6056" s="46" t="b">
        <f t="shared" si="288"/>
        <v>0</v>
      </c>
      <c r="J6056" s="46" t="str">
        <f>IF(I6056=FALSE,"",B6056&amp;"@"&amp;COUNTIFS($B$2:B6056,B6056,$I$2:I6056,TRUE))</f>
        <v/>
      </c>
    </row>
    <row r="6057" spans="5:10">
      <c r="E6057" s="46" t="str">
        <f t="shared" si="286"/>
        <v/>
      </c>
      <c r="F6057" s="81" t="str">
        <f>IF(E6057="기사임",(COUNTIF($B$2:B6057,B6057)-COUNTIFS($B$2:B6056,B6057,$E$2:E6056,"")),"")</f>
        <v/>
      </c>
      <c r="G6057" s="46" t="str">
        <f>IF(F6057=1,COUNTIF($F$1:F6057,1),"")</f>
        <v/>
      </c>
      <c r="H6057" s="46">
        <f t="shared" si="287"/>
        <v>0</v>
      </c>
      <c r="I6057" s="46" t="b">
        <f t="shared" si="288"/>
        <v>0</v>
      </c>
      <c r="J6057" s="46" t="str">
        <f>IF(I6057=FALSE,"",B6057&amp;"@"&amp;COUNTIFS($B$2:B6057,B6057,$I$2:I6057,TRUE))</f>
        <v/>
      </c>
    </row>
    <row r="6058" spans="5:10">
      <c r="E6058" s="46" t="str">
        <f t="shared" si="286"/>
        <v/>
      </c>
      <c r="F6058" s="81" t="str">
        <f>IF(E6058="기사임",(COUNTIF($B$2:B6058,B6058)-COUNTIFS($B$2:B6057,B6058,$E$2:E6057,"")),"")</f>
        <v/>
      </c>
      <c r="G6058" s="46" t="str">
        <f>IF(F6058=1,COUNTIF($F$1:F6058,1),"")</f>
        <v/>
      </c>
      <c r="H6058" s="46">
        <f t="shared" si="287"/>
        <v>0</v>
      </c>
      <c r="I6058" s="46" t="b">
        <f t="shared" si="288"/>
        <v>0</v>
      </c>
      <c r="J6058" s="46" t="str">
        <f>IF(I6058=FALSE,"",B6058&amp;"@"&amp;COUNTIFS($B$2:B6058,B6058,$I$2:I6058,TRUE))</f>
        <v/>
      </c>
    </row>
    <row r="6059" spans="5:10">
      <c r="E6059" s="46" t="str">
        <f t="shared" si="286"/>
        <v/>
      </c>
      <c r="F6059" s="81" t="str">
        <f>IF(E6059="기사임",(COUNTIF($B$2:B6059,B6059)-COUNTIFS($B$2:B6058,B6059,$E$2:E6058,"")),"")</f>
        <v/>
      </c>
      <c r="G6059" s="46" t="str">
        <f>IF(F6059=1,COUNTIF($F$1:F6059,1),"")</f>
        <v/>
      </c>
      <c r="H6059" s="46">
        <f t="shared" si="287"/>
        <v>0</v>
      </c>
      <c r="I6059" s="46" t="b">
        <f t="shared" si="288"/>
        <v>0</v>
      </c>
      <c r="J6059" s="46" t="str">
        <f>IF(I6059=FALSE,"",B6059&amp;"@"&amp;COUNTIFS($B$2:B6059,B6059,$I$2:I6059,TRUE))</f>
        <v/>
      </c>
    </row>
    <row r="6060" spans="5:10">
      <c r="E6060" s="46" t="str">
        <f t="shared" si="286"/>
        <v/>
      </c>
      <c r="F6060" s="81" t="str">
        <f>IF(E6060="기사임",(COUNTIF($B$2:B6060,B6060)-COUNTIFS($B$2:B6059,B6060,$E$2:E6059,"")),"")</f>
        <v/>
      </c>
      <c r="G6060" s="46" t="str">
        <f>IF(F6060=1,COUNTIF($F$1:F6060,1),"")</f>
        <v/>
      </c>
      <c r="H6060" s="46">
        <f t="shared" si="287"/>
        <v>0</v>
      </c>
      <c r="I6060" s="46" t="b">
        <f t="shared" si="288"/>
        <v>0</v>
      </c>
      <c r="J6060" s="46" t="str">
        <f>IF(I6060=FALSE,"",B6060&amp;"@"&amp;COUNTIFS($B$2:B6060,B6060,$I$2:I6060,TRUE))</f>
        <v/>
      </c>
    </row>
    <row r="6061" spans="5:10">
      <c r="E6061" s="46" t="str">
        <f t="shared" si="286"/>
        <v/>
      </c>
      <c r="F6061" s="81" t="str">
        <f>IF(E6061="기사임",(COUNTIF($B$2:B6061,B6061)-COUNTIFS($B$2:B6060,B6061,$E$2:E6060,"")),"")</f>
        <v/>
      </c>
      <c r="G6061" s="46" t="str">
        <f>IF(F6061=1,COUNTIF($F$1:F6061,1),"")</f>
        <v/>
      </c>
      <c r="H6061" s="46">
        <f t="shared" si="287"/>
        <v>0</v>
      </c>
      <c r="I6061" s="46" t="b">
        <f t="shared" si="288"/>
        <v>0</v>
      </c>
      <c r="J6061" s="46" t="str">
        <f>IF(I6061=FALSE,"",B6061&amp;"@"&amp;COUNTIFS($B$2:B6061,B6061,$I$2:I6061,TRUE))</f>
        <v/>
      </c>
    </row>
    <row r="6062" spans="5:10">
      <c r="E6062" s="46" t="str">
        <f t="shared" si="286"/>
        <v/>
      </c>
      <c r="F6062" s="81" t="str">
        <f>IF(E6062="기사임",(COUNTIF($B$2:B6062,B6062)-COUNTIFS($B$2:B6061,B6062,$E$2:E6061,"")),"")</f>
        <v/>
      </c>
      <c r="G6062" s="46" t="str">
        <f>IF(F6062=1,COUNTIF($F$1:F6062,1),"")</f>
        <v/>
      </c>
      <c r="H6062" s="46">
        <f t="shared" si="287"/>
        <v>0</v>
      </c>
      <c r="I6062" s="46" t="b">
        <f t="shared" si="288"/>
        <v>0</v>
      </c>
      <c r="J6062" s="46" t="str">
        <f>IF(I6062=FALSE,"",B6062&amp;"@"&amp;COUNTIFS($B$2:B6062,B6062,$I$2:I6062,TRUE))</f>
        <v/>
      </c>
    </row>
    <row r="6063" spans="5:10">
      <c r="E6063" s="46" t="str">
        <f t="shared" si="286"/>
        <v/>
      </c>
      <c r="F6063" s="81" t="str">
        <f>IF(E6063="기사임",(COUNTIF($B$2:B6063,B6063)-COUNTIFS($B$2:B6062,B6063,$E$2:E6062,"")),"")</f>
        <v/>
      </c>
      <c r="G6063" s="46" t="str">
        <f>IF(F6063=1,COUNTIF($F$1:F6063,1),"")</f>
        <v/>
      </c>
      <c r="H6063" s="46">
        <f t="shared" si="287"/>
        <v>0</v>
      </c>
      <c r="I6063" s="46" t="b">
        <f t="shared" si="288"/>
        <v>0</v>
      </c>
      <c r="J6063" s="46" t="str">
        <f>IF(I6063=FALSE,"",B6063&amp;"@"&amp;COUNTIFS($B$2:B6063,B6063,$I$2:I6063,TRUE))</f>
        <v/>
      </c>
    </row>
    <row r="6064" spans="5:10">
      <c r="E6064" s="46" t="str">
        <f t="shared" si="286"/>
        <v/>
      </c>
      <c r="F6064" s="81" t="str">
        <f>IF(E6064="기사임",(COUNTIF($B$2:B6064,B6064)-COUNTIFS($B$2:B6063,B6064,$E$2:E6063,"")),"")</f>
        <v/>
      </c>
      <c r="G6064" s="46" t="str">
        <f>IF(F6064=1,COUNTIF($F$1:F6064,1),"")</f>
        <v/>
      </c>
      <c r="H6064" s="46">
        <f t="shared" si="287"/>
        <v>0</v>
      </c>
      <c r="I6064" s="46" t="b">
        <f t="shared" si="288"/>
        <v>0</v>
      </c>
      <c r="J6064" s="46" t="str">
        <f>IF(I6064=FALSE,"",B6064&amp;"@"&amp;COUNTIFS($B$2:B6064,B6064,$I$2:I6064,TRUE))</f>
        <v/>
      </c>
    </row>
    <row r="6065" spans="5:10">
      <c r="E6065" s="46" t="str">
        <f t="shared" si="286"/>
        <v/>
      </c>
      <c r="F6065" s="81" t="str">
        <f>IF(E6065="기사임",(COUNTIF($B$2:B6065,B6065)-COUNTIFS($B$2:B6064,B6065,$E$2:E6064,"")),"")</f>
        <v/>
      </c>
      <c r="G6065" s="46" t="str">
        <f>IF(F6065=1,COUNTIF($F$1:F6065,1),"")</f>
        <v/>
      </c>
      <c r="H6065" s="46">
        <f t="shared" si="287"/>
        <v>0</v>
      </c>
      <c r="I6065" s="46" t="b">
        <f t="shared" si="288"/>
        <v>0</v>
      </c>
      <c r="J6065" s="46" t="str">
        <f>IF(I6065=FALSE,"",B6065&amp;"@"&amp;COUNTIFS($B$2:B6065,B6065,$I$2:I6065,TRUE))</f>
        <v/>
      </c>
    </row>
    <row r="6066" spans="5:10">
      <c r="E6066" s="46" t="str">
        <f t="shared" si="286"/>
        <v/>
      </c>
      <c r="F6066" s="81" t="str">
        <f>IF(E6066="기사임",(COUNTIF($B$2:B6066,B6066)-COUNTIFS($B$2:B6065,B6066,$E$2:E6065,"")),"")</f>
        <v/>
      </c>
      <c r="G6066" s="46" t="str">
        <f>IF(F6066=1,COUNTIF($F$1:F6066,1),"")</f>
        <v/>
      </c>
      <c r="H6066" s="46">
        <f t="shared" si="287"/>
        <v>0</v>
      </c>
      <c r="I6066" s="46" t="b">
        <f t="shared" si="288"/>
        <v>0</v>
      </c>
      <c r="J6066" s="46" t="str">
        <f>IF(I6066=FALSE,"",B6066&amp;"@"&amp;COUNTIFS($B$2:B6066,B6066,$I$2:I6066,TRUE))</f>
        <v/>
      </c>
    </row>
    <row r="6067" spans="5:10">
      <c r="E6067" s="46" t="str">
        <f t="shared" si="286"/>
        <v/>
      </c>
      <c r="F6067" s="81" t="str">
        <f>IF(E6067="기사임",(COUNTIF($B$2:B6067,B6067)-COUNTIFS($B$2:B6066,B6067,$E$2:E6066,"")),"")</f>
        <v/>
      </c>
      <c r="G6067" s="46" t="str">
        <f>IF(F6067=1,COUNTIF($F$1:F6067,1),"")</f>
        <v/>
      </c>
      <c r="H6067" s="46">
        <f t="shared" si="287"/>
        <v>0</v>
      </c>
      <c r="I6067" s="46" t="b">
        <f t="shared" si="288"/>
        <v>0</v>
      </c>
      <c r="J6067" s="46" t="str">
        <f>IF(I6067=FALSE,"",B6067&amp;"@"&amp;COUNTIFS($B$2:B6067,B6067,$I$2:I6067,TRUE))</f>
        <v/>
      </c>
    </row>
    <row r="6068" spans="5:10">
      <c r="E6068" s="46" t="str">
        <f t="shared" si="286"/>
        <v/>
      </c>
      <c r="F6068" s="81" t="str">
        <f>IF(E6068="기사임",(COUNTIF($B$2:B6068,B6068)-COUNTIFS($B$2:B6067,B6068,$E$2:E6067,"")),"")</f>
        <v/>
      </c>
      <c r="G6068" s="46" t="str">
        <f>IF(F6068=1,COUNTIF($F$1:F6068,1),"")</f>
        <v/>
      </c>
      <c r="H6068" s="46">
        <f t="shared" si="287"/>
        <v>0</v>
      </c>
      <c r="I6068" s="46" t="b">
        <f t="shared" si="288"/>
        <v>0</v>
      </c>
      <c r="J6068" s="46" t="str">
        <f>IF(I6068=FALSE,"",B6068&amp;"@"&amp;COUNTIFS($B$2:B6068,B6068,$I$2:I6068,TRUE))</f>
        <v/>
      </c>
    </row>
    <row r="6069" spans="5:10">
      <c r="E6069" s="46" t="str">
        <f t="shared" si="286"/>
        <v/>
      </c>
      <c r="F6069" s="81" t="str">
        <f>IF(E6069="기사임",(COUNTIF($B$2:B6069,B6069)-COUNTIFS($B$2:B6068,B6069,$E$2:E6068,"")),"")</f>
        <v/>
      </c>
      <c r="G6069" s="46" t="str">
        <f>IF(F6069=1,COUNTIF($F$1:F6069,1),"")</f>
        <v/>
      </c>
      <c r="H6069" s="46">
        <f t="shared" si="287"/>
        <v>0</v>
      </c>
      <c r="I6069" s="46" t="b">
        <f t="shared" si="288"/>
        <v>0</v>
      </c>
      <c r="J6069" s="46" t="str">
        <f>IF(I6069=FALSE,"",B6069&amp;"@"&amp;COUNTIFS($B$2:B6069,B6069,$I$2:I6069,TRUE))</f>
        <v/>
      </c>
    </row>
    <row r="6070" spans="5:10">
      <c r="E6070" s="46" t="str">
        <f t="shared" si="286"/>
        <v/>
      </c>
      <c r="F6070" s="81" t="str">
        <f>IF(E6070="기사임",(COUNTIF($B$2:B6070,B6070)-COUNTIFS($B$2:B6069,B6070,$E$2:E6069,"")),"")</f>
        <v/>
      </c>
      <c r="G6070" s="46" t="str">
        <f>IF(F6070=1,COUNTIF($F$1:F6070,1),"")</f>
        <v/>
      </c>
      <c r="H6070" s="46">
        <f t="shared" si="287"/>
        <v>0</v>
      </c>
      <c r="I6070" s="46" t="b">
        <f t="shared" si="288"/>
        <v>0</v>
      </c>
      <c r="J6070" s="46" t="str">
        <f>IF(I6070=FALSE,"",B6070&amp;"@"&amp;COUNTIFS($B$2:B6070,B6070,$I$2:I6070,TRUE))</f>
        <v/>
      </c>
    </row>
    <row r="6071" spans="5:10">
      <c r="E6071" s="46" t="str">
        <f t="shared" si="286"/>
        <v/>
      </c>
      <c r="F6071" s="81" t="str">
        <f>IF(E6071="기사임",(COUNTIF($B$2:B6071,B6071)-COUNTIFS($B$2:B6070,B6071,$E$2:E6070,"")),"")</f>
        <v/>
      </c>
      <c r="G6071" s="46" t="str">
        <f>IF(F6071=1,COUNTIF($F$1:F6071,1),"")</f>
        <v/>
      </c>
      <c r="H6071" s="46">
        <f t="shared" si="287"/>
        <v>0</v>
      </c>
      <c r="I6071" s="46" t="b">
        <f t="shared" si="288"/>
        <v>0</v>
      </c>
      <c r="J6071" s="46" t="str">
        <f>IF(I6071=FALSE,"",B6071&amp;"@"&amp;COUNTIFS($B$2:B6071,B6071,$I$2:I6071,TRUE))</f>
        <v/>
      </c>
    </row>
    <row r="6072" spans="5:10">
      <c r="E6072" s="46" t="str">
        <f t="shared" si="286"/>
        <v/>
      </c>
      <c r="F6072" s="81" t="str">
        <f>IF(E6072="기사임",(COUNTIF($B$2:B6072,B6072)-COUNTIFS($B$2:B6071,B6072,$E$2:E6071,"")),"")</f>
        <v/>
      </c>
      <c r="G6072" s="46" t="str">
        <f>IF(F6072=1,COUNTIF($F$1:F6072,1),"")</f>
        <v/>
      </c>
      <c r="H6072" s="46">
        <f t="shared" si="287"/>
        <v>0</v>
      </c>
      <c r="I6072" s="46" t="b">
        <f t="shared" si="288"/>
        <v>0</v>
      </c>
      <c r="J6072" s="46" t="str">
        <f>IF(I6072=FALSE,"",B6072&amp;"@"&amp;COUNTIFS($B$2:B6072,B6072,$I$2:I6072,TRUE))</f>
        <v/>
      </c>
    </row>
    <row r="6073" spans="5:10">
      <c r="E6073" s="46" t="str">
        <f t="shared" si="286"/>
        <v/>
      </c>
      <c r="F6073" s="81" t="str">
        <f>IF(E6073="기사임",(COUNTIF($B$2:B6073,B6073)-COUNTIFS($B$2:B6072,B6073,$E$2:E6072,"")),"")</f>
        <v/>
      </c>
      <c r="G6073" s="46" t="str">
        <f>IF(F6073=1,COUNTIF($F$1:F6073,1),"")</f>
        <v/>
      </c>
      <c r="H6073" s="46">
        <f t="shared" si="287"/>
        <v>0</v>
      </c>
      <c r="I6073" s="46" t="b">
        <f t="shared" si="288"/>
        <v>0</v>
      </c>
      <c r="J6073" s="46" t="str">
        <f>IF(I6073=FALSE,"",B6073&amp;"@"&amp;COUNTIFS($B$2:B6073,B6073,$I$2:I6073,TRUE))</f>
        <v/>
      </c>
    </row>
    <row r="6074" spans="5:10">
      <c r="E6074" s="46" t="str">
        <f t="shared" si="286"/>
        <v/>
      </c>
      <c r="F6074" s="81" t="str">
        <f>IF(E6074="기사임",(COUNTIF($B$2:B6074,B6074)-COUNTIFS($B$2:B6073,B6074,$E$2:E6073,"")),"")</f>
        <v/>
      </c>
      <c r="G6074" s="46" t="str">
        <f>IF(F6074=1,COUNTIF($F$1:F6074,1),"")</f>
        <v/>
      </c>
      <c r="H6074" s="46">
        <f t="shared" si="287"/>
        <v>0</v>
      </c>
      <c r="I6074" s="46" t="b">
        <f t="shared" si="288"/>
        <v>0</v>
      </c>
      <c r="J6074" s="46" t="str">
        <f>IF(I6074=FALSE,"",B6074&amp;"@"&amp;COUNTIFS($B$2:B6074,B6074,$I$2:I6074,TRUE))</f>
        <v/>
      </c>
    </row>
    <row r="6075" spans="5:10">
      <c r="E6075" s="46" t="str">
        <f t="shared" si="286"/>
        <v/>
      </c>
      <c r="F6075" s="81" t="str">
        <f>IF(E6075="기사임",(COUNTIF($B$2:B6075,B6075)-COUNTIFS($B$2:B6074,B6075,$E$2:E6074,"")),"")</f>
        <v/>
      </c>
      <c r="G6075" s="46" t="str">
        <f>IF(F6075=1,COUNTIF($F$1:F6075,1),"")</f>
        <v/>
      </c>
      <c r="H6075" s="46">
        <f t="shared" si="287"/>
        <v>0</v>
      </c>
      <c r="I6075" s="46" t="b">
        <f t="shared" si="288"/>
        <v>0</v>
      </c>
      <c r="J6075" s="46" t="str">
        <f>IF(I6075=FALSE,"",B6075&amp;"@"&amp;COUNTIFS($B$2:B6075,B6075,$I$2:I6075,TRUE))</f>
        <v/>
      </c>
    </row>
    <row r="6076" spans="5:10">
      <c r="E6076" s="46" t="str">
        <f t="shared" si="286"/>
        <v/>
      </c>
      <c r="F6076" s="81" t="str">
        <f>IF(E6076="기사임",(COUNTIF($B$2:B6076,B6076)-COUNTIFS($B$2:B6075,B6076,$E$2:E6075,"")),"")</f>
        <v/>
      </c>
      <c r="G6076" s="46" t="str">
        <f>IF(F6076=1,COUNTIF($F$1:F6076,1),"")</f>
        <v/>
      </c>
      <c r="H6076" s="46">
        <f t="shared" si="287"/>
        <v>0</v>
      </c>
      <c r="I6076" s="46" t="b">
        <f t="shared" si="288"/>
        <v>0</v>
      </c>
      <c r="J6076" s="46" t="str">
        <f>IF(I6076=FALSE,"",B6076&amp;"@"&amp;COUNTIFS($B$2:B6076,B6076,$I$2:I6076,TRUE))</f>
        <v/>
      </c>
    </row>
    <row r="6077" spans="5:10">
      <c r="E6077" s="46" t="str">
        <f t="shared" si="286"/>
        <v/>
      </c>
      <c r="F6077" s="81" t="str">
        <f>IF(E6077="기사임",(COUNTIF($B$2:B6077,B6077)-COUNTIFS($B$2:B6076,B6077,$E$2:E6076,"")),"")</f>
        <v/>
      </c>
      <c r="G6077" s="46" t="str">
        <f>IF(F6077=1,COUNTIF($F$1:F6077,1),"")</f>
        <v/>
      </c>
      <c r="H6077" s="46">
        <f t="shared" si="287"/>
        <v>0</v>
      </c>
      <c r="I6077" s="46" t="b">
        <f t="shared" si="288"/>
        <v>0</v>
      </c>
      <c r="J6077" s="46" t="str">
        <f>IF(I6077=FALSE,"",B6077&amp;"@"&amp;COUNTIFS($B$2:B6077,B6077,$I$2:I6077,TRUE))</f>
        <v/>
      </c>
    </row>
    <row r="6078" spans="5:10">
      <c r="E6078" s="46" t="str">
        <f t="shared" si="286"/>
        <v/>
      </c>
      <c r="F6078" s="81" t="str">
        <f>IF(E6078="기사임",(COUNTIF($B$2:B6078,B6078)-COUNTIFS($B$2:B6077,B6078,$E$2:E6077,"")),"")</f>
        <v/>
      </c>
      <c r="G6078" s="46" t="str">
        <f>IF(F6078=1,COUNTIF($F$1:F6078,1),"")</f>
        <v/>
      </c>
      <c r="H6078" s="46">
        <f t="shared" si="287"/>
        <v>0</v>
      </c>
      <c r="I6078" s="46" t="b">
        <f t="shared" si="288"/>
        <v>0</v>
      </c>
      <c r="J6078" s="46" t="str">
        <f>IF(I6078=FALSE,"",B6078&amp;"@"&amp;COUNTIFS($B$2:B6078,B6078,$I$2:I6078,TRUE))</f>
        <v/>
      </c>
    </row>
    <row r="6079" spans="5:10">
      <c r="E6079" s="46" t="str">
        <f t="shared" si="286"/>
        <v/>
      </c>
      <c r="F6079" s="81" t="str">
        <f>IF(E6079="기사임",(COUNTIF($B$2:B6079,B6079)-COUNTIFS($B$2:B6078,B6079,$E$2:E6078,"")),"")</f>
        <v/>
      </c>
      <c r="G6079" s="46" t="str">
        <f>IF(F6079=1,COUNTIF($F$1:F6079,1),"")</f>
        <v/>
      </c>
      <c r="H6079" s="46">
        <f t="shared" si="287"/>
        <v>0</v>
      </c>
      <c r="I6079" s="46" t="b">
        <f t="shared" si="288"/>
        <v>0</v>
      </c>
      <c r="J6079" s="46" t="str">
        <f>IF(I6079=FALSE,"",B6079&amp;"@"&amp;COUNTIFS($B$2:B6079,B6079,$I$2:I6079,TRUE))</f>
        <v/>
      </c>
    </row>
    <row r="6080" spans="5:10">
      <c r="E6080" s="46" t="str">
        <f t="shared" si="286"/>
        <v/>
      </c>
      <c r="F6080" s="81" t="str">
        <f>IF(E6080="기사임",(COUNTIF($B$2:B6080,B6080)-COUNTIFS($B$2:B6079,B6080,$E$2:E6079,"")),"")</f>
        <v/>
      </c>
      <c r="G6080" s="46" t="str">
        <f>IF(F6080=1,COUNTIF($F$1:F6080,1),"")</f>
        <v/>
      </c>
      <c r="H6080" s="46">
        <f t="shared" si="287"/>
        <v>0</v>
      </c>
      <c r="I6080" s="46" t="b">
        <f t="shared" si="288"/>
        <v>0</v>
      </c>
      <c r="J6080" s="46" t="str">
        <f>IF(I6080=FALSE,"",B6080&amp;"@"&amp;COUNTIFS($B$2:B6080,B6080,$I$2:I6080,TRUE))</f>
        <v/>
      </c>
    </row>
    <row r="6081" spans="5:10">
      <c r="E6081" s="46" t="str">
        <f t="shared" si="286"/>
        <v/>
      </c>
      <c r="F6081" s="81" t="str">
        <f>IF(E6081="기사임",(COUNTIF($B$2:B6081,B6081)-COUNTIFS($B$2:B6080,B6081,$E$2:E6080,"")),"")</f>
        <v/>
      </c>
      <c r="G6081" s="46" t="str">
        <f>IF(F6081=1,COUNTIF($F$1:F6081,1),"")</f>
        <v/>
      </c>
      <c r="H6081" s="46">
        <f t="shared" si="287"/>
        <v>0</v>
      </c>
      <c r="I6081" s="46" t="b">
        <f t="shared" si="288"/>
        <v>0</v>
      </c>
      <c r="J6081" s="46" t="str">
        <f>IF(I6081=FALSE,"",B6081&amp;"@"&amp;COUNTIFS($B$2:B6081,B6081,$I$2:I6081,TRUE))</f>
        <v/>
      </c>
    </row>
    <row r="6082" spans="5:10">
      <c r="E6082" s="46" t="str">
        <f t="shared" ref="E6082:E6145" si="289">IF(AND(LEFT(A6082,17)="/global/archives/",ISNUMBER(_xlfn.NUMBERVALUE(MID(A6082,18,1))),ISERROR(FIND("ckattempt",A6082)),ISERROR(FIND("preview",A6082))),"기사임","")</f>
        <v/>
      </c>
      <c r="F6082" s="81" t="str">
        <f>IF(E6082="기사임",(COUNTIF($B$2:B6082,B6082)-COUNTIFS($B$2:B6081,B6082,$E$2:E6081,"")),"")</f>
        <v/>
      </c>
      <c r="G6082" s="46" t="str">
        <f>IF(F6082=1,COUNTIF($F$1:F6082,1),"")</f>
        <v/>
      </c>
      <c r="H6082" s="46">
        <f t="shared" ref="H6082:H6145" si="290">COUNTIF($L$2:$L$4,B6082)</f>
        <v>0</v>
      </c>
      <c r="I6082" s="46" t="b">
        <f t="shared" si="288"/>
        <v>0</v>
      </c>
      <c r="J6082" s="46" t="str">
        <f>IF(I6082=FALSE,"",B6082&amp;"@"&amp;COUNTIFS($B$2:B6082,B6082,$I$2:I6082,TRUE))</f>
        <v/>
      </c>
    </row>
    <row r="6083" spans="5:10">
      <c r="E6083" s="46" t="str">
        <f t="shared" si="289"/>
        <v/>
      </c>
      <c r="F6083" s="81" t="str">
        <f>IF(E6083="기사임",(COUNTIF($B$2:B6083,B6083)-COUNTIFS($B$2:B6082,B6083,$E$2:E6082,"")),"")</f>
        <v/>
      </c>
      <c r="G6083" s="46" t="str">
        <f>IF(F6083=1,COUNTIF($F$1:F6083,1),"")</f>
        <v/>
      </c>
      <c r="H6083" s="46">
        <f t="shared" si="290"/>
        <v>0</v>
      </c>
      <c r="I6083" s="46" t="b">
        <f t="shared" si="288"/>
        <v>0</v>
      </c>
      <c r="J6083" s="46" t="str">
        <f>IF(I6083=FALSE,"",B6083&amp;"@"&amp;COUNTIFS($B$2:B6083,B6083,$I$2:I6083,TRUE))</f>
        <v/>
      </c>
    </row>
    <row r="6084" spans="5:10">
      <c r="E6084" s="46" t="str">
        <f t="shared" si="289"/>
        <v/>
      </c>
      <c r="F6084" s="81" t="str">
        <f>IF(E6084="기사임",(COUNTIF($B$2:B6084,B6084)-COUNTIFS($B$2:B6083,B6084,$E$2:E6083,"")),"")</f>
        <v/>
      </c>
      <c r="G6084" s="46" t="str">
        <f>IF(F6084=1,COUNTIF($F$1:F6084,1),"")</f>
        <v/>
      </c>
      <c r="H6084" s="46">
        <f t="shared" si="290"/>
        <v>0</v>
      </c>
      <c r="I6084" s="46" t="b">
        <f t="shared" si="288"/>
        <v>0</v>
      </c>
      <c r="J6084" s="46" t="str">
        <f>IF(I6084=FALSE,"",B6084&amp;"@"&amp;COUNTIFS($B$2:B6084,B6084,$I$2:I6084,TRUE))</f>
        <v/>
      </c>
    </row>
    <row r="6085" spans="5:10">
      <c r="E6085" s="46" t="str">
        <f t="shared" si="289"/>
        <v/>
      </c>
      <c r="F6085" s="81" t="str">
        <f>IF(E6085="기사임",(COUNTIF($B$2:B6085,B6085)-COUNTIFS($B$2:B6084,B6085,$E$2:E6084,"")),"")</f>
        <v/>
      </c>
      <c r="G6085" s="46" t="str">
        <f>IF(F6085=1,COUNTIF($F$1:F6085,1),"")</f>
        <v/>
      </c>
      <c r="H6085" s="46">
        <f t="shared" si="290"/>
        <v>0</v>
      </c>
      <c r="I6085" s="46" t="b">
        <f t="shared" si="288"/>
        <v>0</v>
      </c>
      <c r="J6085" s="46" t="str">
        <f>IF(I6085=FALSE,"",B6085&amp;"@"&amp;COUNTIFS($B$2:B6085,B6085,$I$2:I6085,TRUE))</f>
        <v/>
      </c>
    </row>
    <row r="6086" spans="5:10">
      <c r="E6086" s="46" t="str">
        <f t="shared" si="289"/>
        <v/>
      </c>
      <c r="F6086" s="81" t="str">
        <f>IF(E6086="기사임",(COUNTIF($B$2:B6086,B6086)-COUNTIFS($B$2:B6085,B6086,$E$2:E6085,"")),"")</f>
        <v/>
      </c>
      <c r="G6086" s="46" t="str">
        <f>IF(F6086=1,COUNTIF($F$1:F6086,1),"")</f>
        <v/>
      </c>
      <c r="H6086" s="46">
        <f t="shared" si="290"/>
        <v>0</v>
      </c>
      <c r="I6086" s="46" t="b">
        <f t="shared" si="288"/>
        <v>0</v>
      </c>
      <c r="J6086" s="46" t="str">
        <f>IF(I6086=FALSE,"",B6086&amp;"@"&amp;COUNTIFS($B$2:B6086,B6086,$I$2:I6086,TRUE))</f>
        <v/>
      </c>
    </row>
    <row r="6087" spans="5:10">
      <c r="E6087" s="46" t="str">
        <f t="shared" si="289"/>
        <v/>
      </c>
      <c r="F6087" s="81" t="str">
        <f>IF(E6087="기사임",(COUNTIF($B$2:B6087,B6087)-COUNTIFS($B$2:B6086,B6087,$E$2:E6086,"")),"")</f>
        <v/>
      </c>
      <c r="G6087" s="46" t="str">
        <f>IF(F6087=1,COUNTIF($F$1:F6087,1),"")</f>
        <v/>
      </c>
      <c r="H6087" s="46">
        <f t="shared" si="290"/>
        <v>0</v>
      </c>
      <c r="I6087" s="46" t="b">
        <f t="shared" ref="I6087:I6150" si="291">AND(H6087=1,F6087&gt;=1,F6087&lt;&gt;"")</f>
        <v>0</v>
      </c>
      <c r="J6087" s="46" t="str">
        <f>IF(I6087=FALSE,"",B6087&amp;"@"&amp;COUNTIFS($B$2:B6087,B6087,$I$2:I6087,TRUE))</f>
        <v/>
      </c>
    </row>
    <row r="6088" spans="5:10">
      <c r="E6088" s="46" t="str">
        <f t="shared" si="289"/>
        <v/>
      </c>
      <c r="F6088" s="81" t="str">
        <f>IF(E6088="기사임",(COUNTIF($B$2:B6088,B6088)-COUNTIFS($B$2:B6087,B6088,$E$2:E6087,"")),"")</f>
        <v/>
      </c>
      <c r="G6088" s="46" t="str">
        <f>IF(F6088=1,COUNTIF($F$1:F6088,1),"")</f>
        <v/>
      </c>
      <c r="H6088" s="46">
        <f t="shared" si="290"/>
        <v>0</v>
      </c>
      <c r="I6088" s="46" t="b">
        <f t="shared" si="291"/>
        <v>0</v>
      </c>
      <c r="J6088" s="46" t="str">
        <f>IF(I6088=FALSE,"",B6088&amp;"@"&amp;COUNTIFS($B$2:B6088,B6088,$I$2:I6088,TRUE))</f>
        <v/>
      </c>
    </row>
    <row r="6089" spans="5:10">
      <c r="E6089" s="46" t="str">
        <f t="shared" si="289"/>
        <v/>
      </c>
      <c r="F6089" s="81" t="str">
        <f>IF(E6089="기사임",(COUNTIF($B$2:B6089,B6089)-COUNTIFS($B$2:B6088,B6089,$E$2:E6088,"")),"")</f>
        <v/>
      </c>
      <c r="G6089" s="46" t="str">
        <f>IF(F6089=1,COUNTIF($F$1:F6089,1),"")</f>
        <v/>
      </c>
      <c r="H6089" s="46">
        <f t="shared" si="290"/>
        <v>0</v>
      </c>
      <c r="I6089" s="46" t="b">
        <f t="shared" si="291"/>
        <v>0</v>
      </c>
      <c r="J6089" s="46" t="str">
        <f>IF(I6089=FALSE,"",B6089&amp;"@"&amp;COUNTIFS($B$2:B6089,B6089,$I$2:I6089,TRUE))</f>
        <v/>
      </c>
    </row>
    <row r="6090" spans="5:10">
      <c r="E6090" s="46" t="str">
        <f t="shared" si="289"/>
        <v/>
      </c>
      <c r="F6090" s="81" t="str">
        <f>IF(E6090="기사임",(COUNTIF($B$2:B6090,B6090)-COUNTIFS($B$2:B6089,B6090,$E$2:E6089,"")),"")</f>
        <v/>
      </c>
      <c r="G6090" s="46" t="str">
        <f>IF(F6090=1,COUNTIF($F$1:F6090,1),"")</f>
        <v/>
      </c>
      <c r="H6090" s="46">
        <f t="shared" si="290"/>
        <v>0</v>
      </c>
      <c r="I6090" s="46" t="b">
        <f t="shared" si="291"/>
        <v>0</v>
      </c>
      <c r="J6090" s="46" t="str">
        <f>IF(I6090=FALSE,"",B6090&amp;"@"&amp;COUNTIFS($B$2:B6090,B6090,$I$2:I6090,TRUE))</f>
        <v/>
      </c>
    </row>
    <row r="6091" spans="5:10">
      <c r="E6091" s="46" t="str">
        <f t="shared" si="289"/>
        <v/>
      </c>
      <c r="F6091" s="81" t="str">
        <f>IF(E6091="기사임",(COUNTIF($B$2:B6091,B6091)-COUNTIFS($B$2:B6090,B6091,$E$2:E6090,"")),"")</f>
        <v/>
      </c>
      <c r="G6091" s="46" t="str">
        <f>IF(F6091=1,COUNTIF($F$1:F6091,1),"")</f>
        <v/>
      </c>
      <c r="H6091" s="46">
        <f t="shared" si="290"/>
        <v>0</v>
      </c>
      <c r="I6091" s="46" t="b">
        <f t="shared" si="291"/>
        <v>0</v>
      </c>
      <c r="J6091" s="46" t="str">
        <f>IF(I6091=FALSE,"",B6091&amp;"@"&amp;COUNTIFS($B$2:B6091,B6091,$I$2:I6091,TRUE))</f>
        <v/>
      </c>
    </row>
    <row r="6092" spans="5:10">
      <c r="E6092" s="46" t="str">
        <f t="shared" si="289"/>
        <v/>
      </c>
      <c r="F6092" s="81" t="str">
        <f>IF(E6092="기사임",(COUNTIF($B$2:B6092,B6092)-COUNTIFS($B$2:B6091,B6092,$E$2:E6091,"")),"")</f>
        <v/>
      </c>
      <c r="G6092" s="46" t="str">
        <f>IF(F6092=1,COUNTIF($F$1:F6092,1),"")</f>
        <v/>
      </c>
      <c r="H6092" s="46">
        <f t="shared" si="290"/>
        <v>0</v>
      </c>
      <c r="I6092" s="46" t="b">
        <f t="shared" si="291"/>
        <v>0</v>
      </c>
      <c r="J6092" s="46" t="str">
        <f>IF(I6092=FALSE,"",B6092&amp;"@"&amp;COUNTIFS($B$2:B6092,B6092,$I$2:I6092,TRUE))</f>
        <v/>
      </c>
    </row>
    <row r="6093" spans="5:10">
      <c r="E6093" s="46" t="str">
        <f t="shared" si="289"/>
        <v/>
      </c>
      <c r="F6093" s="81" t="str">
        <f>IF(E6093="기사임",(COUNTIF($B$2:B6093,B6093)-COUNTIFS($B$2:B6092,B6093,$E$2:E6092,"")),"")</f>
        <v/>
      </c>
      <c r="G6093" s="46" t="str">
        <f>IF(F6093=1,COUNTIF($F$1:F6093,1),"")</f>
        <v/>
      </c>
      <c r="H6093" s="46">
        <f t="shared" si="290"/>
        <v>0</v>
      </c>
      <c r="I6093" s="46" t="b">
        <f t="shared" si="291"/>
        <v>0</v>
      </c>
      <c r="J6093" s="46" t="str">
        <f>IF(I6093=FALSE,"",B6093&amp;"@"&amp;COUNTIFS($B$2:B6093,B6093,$I$2:I6093,TRUE))</f>
        <v/>
      </c>
    </row>
    <row r="6094" spans="5:10">
      <c r="E6094" s="46" t="str">
        <f t="shared" si="289"/>
        <v/>
      </c>
      <c r="F6094" s="81" t="str">
        <f>IF(E6094="기사임",(COUNTIF($B$2:B6094,B6094)-COUNTIFS($B$2:B6093,B6094,$E$2:E6093,"")),"")</f>
        <v/>
      </c>
      <c r="G6094" s="46" t="str">
        <f>IF(F6094=1,COUNTIF($F$1:F6094,1),"")</f>
        <v/>
      </c>
      <c r="H6094" s="46">
        <f t="shared" si="290"/>
        <v>0</v>
      </c>
      <c r="I6094" s="46" t="b">
        <f t="shared" si="291"/>
        <v>0</v>
      </c>
      <c r="J6094" s="46" t="str">
        <f>IF(I6094=FALSE,"",B6094&amp;"@"&amp;COUNTIFS($B$2:B6094,B6094,$I$2:I6094,TRUE))</f>
        <v/>
      </c>
    </row>
    <row r="6095" spans="5:10">
      <c r="E6095" s="46" t="str">
        <f t="shared" si="289"/>
        <v/>
      </c>
      <c r="F6095" s="81" t="str">
        <f>IF(E6095="기사임",(COUNTIF($B$2:B6095,B6095)-COUNTIFS($B$2:B6094,B6095,$E$2:E6094,"")),"")</f>
        <v/>
      </c>
      <c r="G6095" s="46" t="str">
        <f>IF(F6095=1,COUNTIF($F$1:F6095,1),"")</f>
        <v/>
      </c>
      <c r="H6095" s="46">
        <f t="shared" si="290"/>
        <v>0</v>
      </c>
      <c r="I6095" s="46" t="b">
        <f t="shared" si="291"/>
        <v>0</v>
      </c>
      <c r="J6095" s="46" t="str">
        <f>IF(I6095=FALSE,"",B6095&amp;"@"&amp;COUNTIFS($B$2:B6095,B6095,$I$2:I6095,TRUE))</f>
        <v/>
      </c>
    </row>
    <row r="6096" spans="5:10">
      <c r="E6096" s="46" t="str">
        <f t="shared" si="289"/>
        <v/>
      </c>
      <c r="F6096" s="81" t="str">
        <f>IF(E6096="기사임",(COUNTIF($B$2:B6096,B6096)-COUNTIFS($B$2:B6095,B6096,$E$2:E6095,"")),"")</f>
        <v/>
      </c>
      <c r="G6096" s="46" t="str">
        <f>IF(F6096=1,COUNTIF($F$1:F6096,1),"")</f>
        <v/>
      </c>
      <c r="H6096" s="46">
        <f t="shared" si="290"/>
        <v>0</v>
      </c>
      <c r="I6096" s="46" t="b">
        <f t="shared" si="291"/>
        <v>0</v>
      </c>
      <c r="J6096" s="46" t="str">
        <f>IF(I6096=FALSE,"",B6096&amp;"@"&amp;COUNTIFS($B$2:B6096,B6096,$I$2:I6096,TRUE))</f>
        <v/>
      </c>
    </row>
    <row r="6097" spans="5:10">
      <c r="E6097" s="46" t="str">
        <f t="shared" si="289"/>
        <v/>
      </c>
      <c r="F6097" s="81" t="str">
        <f>IF(E6097="기사임",(COUNTIF($B$2:B6097,B6097)-COUNTIFS($B$2:B6096,B6097,$E$2:E6096,"")),"")</f>
        <v/>
      </c>
      <c r="G6097" s="46" t="str">
        <f>IF(F6097=1,COUNTIF($F$1:F6097,1),"")</f>
        <v/>
      </c>
      <c r="H6097" s="46">
        <f t="shared" si="290"/>
        <v>0</v>
      </c>
      <c r="I6097" s="46" t="b">
        <f t="shared" si="291"/>
        <v>0</v>
      </c>
      <c r="J6097" s="46" t="str">
        <f>IF(I6097=FALSE,"",B6097&amp;"@"&amp;COUNTIFS($B$2:B6097,B6097,$I$2:I6097,TRUE))</f>
        <v/>
      </c>
    </row>
    <row r="6098" spans="5:10">
      <c r="E6098" s="46" t="str">
        <f t="shared" si="289"/>
        <v/>
      </c>
      <c r="F6098" s="81" t="str">
        <f>IF(E6098="기사임",(COUNTIF($B$2:B6098,B6098)-COUNTIFS($B$2:B6097,B6098,$E$2:E6097,"")),"")</f>
        <v/>
      </c>
      <c r="G6098" s="46" t="str">
        <f>IF(F6098=1,COUNTIF($F$1:F6098,1),"")</f>
        <v/>
      </c>
      <c r="H6098" s="46">
        <f t="shared" si="290"/>
        <v>0</v>
      </c>
      <c r="I6098" s="46" t="b">
        <f t="shared" si="291"/>
        <v>0</v>
      </c>
      <c r="J6098" s="46" t="str">
        <f>IF(I6098=FALSE,"",B6098&amp;"@"&amp;COUNTIFS($B$2:B6098,B6098,$I$2:I6098,TRUE))</f>
        <v/>
      </c>
    </row>
    <row r="6099" spans="5:10">
      <c r="E6099" s="46" t="str">
        <f t="shared" si="289"/>
        <v/>
      </c>
      <c r="F6099" s="81" t="str">
        <f>IF(E6099="기사임",(COUNTIF($B$2:B6099,B6099)-COUNTIFS($B$2:B6098,B6099,$E$2:E6098,"")),"")</f>
        <v/>
      </c>
      <c r="G6099" s="46" t="str">
        <f>IF(F6099=1,COUNTIF($F$1:F6099,1),"")</f>
        <v/>
      </c>
      <c r="H6099" s="46">
        <f t="shared" si="290"/>
        <v>0</v>
      </c>
      <c r="I6099" s="46" t="b">
        <f t="shared" si="291"/>
        <v>0</v>
      </c>
      <c r="J6099" s="46" t="str">
        <f>IF(I6099=FALSE,"",B6099&amp;"@"&amp;COUNTIFS($B$2:B6099,B6099,$I$2:I6099,TRUE))</f>
        <v/>
      </c>
    </row>
    <row r="6100" spans="5:10">
      <c r="E6100" s="46" t="str">
        <f t="shared" si="289"/>
        <v/>
      </c>
      <c r="F6100" s="81" t="str">
        <f>IF(E6100="기사임",(COUNTIF($B$2:B6100,B6100)-COUNTIFS($B$2:B6099,B6100,$E$2:E6099,"")),"")</f>
        <v/>
      </c>
      <c r="G6100" s="46" t="str">
        <f>IF(F6100=1,COUNTIF($F$1:F6100,1),"")</f>
        <v/>
      </c>
      <c r="H6100" s="46">
        <f t="shared" si="290"/>
        <v>0</v>
      </c>
      <c r="I6100" s="46" t="b">
        <f t="shared" si="291"/>
        <v>0</v>
      </c>
      <c r="J6100" s="46" t="str">
        <f>IF(I6100=FALSE,"",B6100&amp;"@"&amp;COUNTIFS($B$2:B6100,B6100,$I$2:I6100,TRUE))</f>
        <v/>
      </c>
    </row>
    <row r="6101" spans="5:10">
      <c r="E6101" s="46" t="str">
        <f t="shared" si="289"/>
        <v/>
      </c>
      <c r="F6101" s="81" t="str">
        <f>IF(E6101="기사임",(COUNTIF($B$2:B6101,B6101)-COUNTIFS($B$2:B6100,B6101,$E$2:E6100,"")),"")</f>
        <v/>
      </c>
      <c r="G6101" s="46" t="str">
        <f>IF(F6101=1,COUNTIF($F$1:F6101,1),"")</f>
        <v/>
      </c>
      <c r="H6101" s="46">
        <f t="shared" si="290"/>
        <v>0</v>
      </c>
      <c r="I6101" s="46" t="b">
        <f t="shared" si="291"/>
        <v>0</v>
      </c>
      <c r="J6101" s="46" t="str">
        <f>IF(I6101=FALSE,"",B6101&amp;"@"&amp;COUNTIFS($B$2:B6101,B6101,$I$2:I6101,TRUE))</f>
        <v/>
      </c>
    </row>
    <row r="6102" spans="5:10">
      <c r="E6102" s="46" t="str">
        <f t="shared" si="289"/>
        <v/>
      </c>
      <c r="F6102" s="81" t="str">
        <f>IF(E6102="기사임",(COUNTIF($B$2:B6102,B6102)-COUNTIFS($B$2:B6101,B6102,$E$2:E6101,"")),"")</f>
        <v/>
      </c>
      <c r="G6102" s="46" t="str">
        <f>IF(F6102=1,COUNTIF($F$1:F6102,1),"")</f>
        <v/>
      </c>
      <c r="H6102" s="46">
        <f t="shared" si="290"/>
        <v>0</v>
      </c>
      <c r="I6102" s="46" t="b">
        <f t="shared" si="291"/>
        <v>0</v>
      </c>
      <c r="J6102" s="46" t="str">
        <f>IF(I6102=FALSE,"",B6102&amp;"@"&amp;COUNTIFS($B$2:B6102,B6102,$I$2:I6102,TRUE))</f>
        <v/>
      </c>
    </row>
    <row r="6103" spans="5:10">
      <c r="E6103" s="46" t="str">
        <f t="shared" si="289"/>
        <v/>
      </c>
      <c r="F6103" s="81" t="str">
        <f>IF(E6103="기사임",(COUNTIF($B$2:B6103,B6103)-COUNTIFS($B$2:B6102,B6103,$E$2:E6102,"")),"")</f>
        <v/>
      </c>
      <c r="G6103" s="46" t="str">
        <f>IF(F6103=1,COUNTIF($F$1:F6103,1),"")</f>
        <v/>
      </c>
      <c r="H6103" s="46">
        <f t="shared" si="290"/>
        <v>0</v>
      </c>
      <c r="I6103" s="46" t="b">
        <f t="shared" si="291"/>
        <v>0</v>
      </c>
      <c r="J6103" s="46" t="str">
        <f>IF(I6103=FALSE,"",B6103&amp;"@"&amp;COUNTIFS($B$2:B6103,B6103,$I$2:I6103,TRUE))</f>
        <v/>
      </c>
    </row>
    <row r="6104" spans="5:10">
      <c r="E6104" s="46" t="str">
        <f t="shared" si="289"/>
        <v/>
      </c>
      <c r="F6104" s="81" t="str">
        <f>IF(E6104="기사임",(COUNTIF($B$2:B6104,B6104)-COUNTIFS($B$2:B6103,B6104,$E$2:E6103,"")),"")</f>
        <v/>
      </c>
      <c r="G6104" s="46" t="str">
        <f>IF(F6104=1,COUNTIF($F$1:F6104,1),"")</f>
        <v/>
      </c>
      <c r="H6104" s="46">
        <f t="shared" si="290"/>
        <v>0</v>
      </c>
      <c r="I6104" s="46" t="b">
        <f t="shared" si="291"/>
        <v>0</v>
      </c>
      <c r="J6104" s="46" t="str">
        <f>IF(I6104=FALSE,"",B6104&amp;"@"&amp;COUNTIFS($B$2:B6104,B6104,$I$2:I6104,TRUE))</f>
        <v/>
      </c>
    </row>
    <row r="6105" spans="5:10">
      <c r="E6105" s="46" t="str">
        <f t="shared" si="289"/>
        <v/>
      </c>
      <c r="F6105" s="81" t="str">
        <f>IF(E6105="기사임",(COUNTIF($B$2:B6105,B6105)-COUNTIFS($B$2:B6104,B6105,$E$2:E6104,"")),"")</f>
        <v/>
      </c>
      <c r="G6105" s="46" t="str">
        <f>IF(F6105=1,COUNTIF($F$1:F6105,1),"")</f>
        <v/>
      </c>
      <c r="H6105" s="46">
        <f t="shared" si="290"/>
        <v>0</v>
      </c>
      <c r="I6105" s="46" t="b">
        <f t="shared" si="291"/>
        <v>0</v>
      </c>
      <c r="J6105" s="46" t="str">
        <f>IF(I6105=FALSE,"",B6105&amp;"@"&amp;COUNTIFS($B$2:B6105,B6105,$I$2:I6105,TRUE))</f>
        <v/>
      </c>
    </row>
    <row r="6106" spans="5:10">
      <c r="E6106" s="46" t="str">
        <f t="shared" si="289"/>
        <v/>
      </c>
      <c r="F6106" s="81" t="str">
        <f>IF(E6106="기사임",(COUNTIF($B$2:B6106,B6106)-COUNTIFS($B$2:B6105,B6106,$E$2:E6105,"")),"")</f>
        <v/>
      </c>
      <c r="G6106" s="46" t="str">
        <f>IF(F6106=1,COUNTIF($F$1:F6106,1),"")</f>
        <v/>
      </c>
      <c r="H6106" s="46">
        <f t="shared" si="290"/>
        <v>0</v>
      </c>
      <c r="I6106" s="46" t="b">
        <f t="shared" si="291"/>
        <v>0</v>
      </c>
      <c r="J6106" s="46" t="str">
        <f>IF(I6106=FALSE,"",B6106&amp;"@"&amp;COUNTIFS($B$2:B6106,B6106,$I$2:I6106,TRUE))</f>
        <v/>
      </c>
    </row>
    <row r="6107" spans="5:10">
      <c r="E6107" s="46" t="str">
        <f t="shared" si="289"/>
        <v/>
      </c>
      <c r="F6107" s="81" t="str">
        <f>IF(E6107="기사임",(COUNTIF($B$2:B6107,B6107)-COUNTIFS($B$2:B6106,B6107,$E$2:E6106,"")),"")</f>
        <v/>
      </c>
      <c r="G6107" s="46" t="str">
        <f>IF(F6107=1,COUNTIF($F$1:F6107,1),"")</f>
        <v/>
      </c>
      <c r="H6107" s="46">
        <f t="shared" si="290"/>
        <v>0</v>
      </c>
      <c r="I6107" s="46" t="b">
        <f t="shared" si="291"/>
        <v>0</v>
      </c>
      <c r="J6107" s="46" t="str">
        <f>IF(I6107=FALSE,"",B6107&amp;"@"&amp;COUNTIFS($B$2:B6107,B6107,$I$2:I6107,TRUE))</f>
        <v/>
      </c>
    </row>
    <row r="6108" spans="5:10">
      <c r="E6108" s="46" t="str">
        <f t="shared" si="289"/>
        <v/>
      </c>
      <c r="F6108" s="81" t="str">
        <f>IF(E6108="기사임",(COUNTIF($B$2:B6108,B6108)-COUNTIFS($B$2:B6107,B6108,$E$2:E6107,"")),"")</f>
        <v/>
      </c>
      <c r="G6108" s="46" t="str">
        <f>IF(F6108=1,COUNTIF($F$1:F6108,1),"")</f>
        <v/>
      </c>
      <c r="H6108" s="46">
        <f t="shared" si="290"/>
        <v>0</v>
      </c>
      <c r="I6108" s="46" t="b">
        <f t="shared" si="291"/>
        <v>0</v>
      </c>
      <c r="J6108" s="46" t="str">
        <f>IF(I6108=FALSE,"",B6108&amp;"@"&amp;COUNTIFS($B$2:B6108,B6108,$I$2:I6108,TRUE))</f>
        <v/>
      </c>
    </row>
    <row r="6109" spans="5:10">
      <c r="E6109" s="46" t="str">
        <f t="shared" si="289"/>
        <v/>
      </c>
      <c r="F6109" s="81" t="str">
        <f>IF(E6109="기사임",(COUNTIF($B$2:B6109,B6109)-COUNTIFS($B$2:B6108,B6109,$E$2:E6108,"")),"")</f>
        <v/>
      </c>
      <c r="G6109" s="46" t="str">
        <f>IF(F6109=1,COUNTIF($F$1:F6109,1),"")</f>
        <v/>
      </c>
      <c r="H6109" s="46">
        <f t="shared" si="290"/>
        <v>0</v>
      </c>
      <c r="I6109" s="46" t="b">
        <f t="shared" si="291"/>
        <v>0</v>
      </c>
      <c r="J6109" s="46" t="str">
        <f>IF(I6109=FALSE,"",B6109&amp;"@"&amp;COUNTIFS($B$2:B6109,B6109,$I$2:I6109,TRUE))</f>
        <v/>
      </c>
    </row>
    <row r="6110" spans="5:10">
      <c r="E6110" s="46" t="str">
        <f t="shared" si="289"/>
        <v/>
      </c>
      <c r="F6110" s="81" t="str">
        <f>IF(E6110="기사임",(COUNTIF($B$2:B6110,B6110)-COUNTIFS($B$2:B6109,B6110,$E$2:E6109,"")),"")</f>
        <v/>
      </c>
      <c r="G6110" s="46" t="str">
        <f>IF(F6110=1,COUNTIF($F$1:F6110,1),"")</f>
        <v/>
      </c>
      <c r="H6110" s="46">
        <f t="shared" si="290"/>
        <v>0</v>
      </c>
      <c r="I6110" s="46" t="b">
        <f t="shared" si="291"/>
        <v>0</v>
      </c>
      <c r="J6110" s="46" t="str">
        <f>IF(I6110=FALSE,"",B6110&amp;"@"&amp;COUNTIFS($B$2:B6110,B6110,$I$2:I6110,TRUE))</f>
        <v/>
      </c>
    </row>
    <row r="6111" spans="5:10">
      <c r="E6111" s="46" t="str">
        <f t="shared" si="289"/>
        <v/>
      </c>
      <c r="F6111" s="81" t="str">
        <f>IF(E6111="기사임",(COUNTIF($B$2:B6111,B6111)-COUNTIFS($B$2:B6110,B6111,$E$2:E6110,"")),"")</f>
        <v/>
      </c>
      <c r="G6111" s="46" t="str">
        <f>IF(F6111=1,COUNTIF($F$1:F6111,1),"")</f>
        <v/>
      </c>
      <c r="H6111" s="46">
        <f t="shared" si="290"/>
        <v>0</v>
      </c>
      <c r="I6111" s="46" t="b">
        <f t="shared" si="291"/>
        <v>0</v>
      </c>
      <c r="J6111" s="46" t="str">
        <f>IF(I6111=FALSE,"",B6111&amp;"@"&amp;COUNTIFS($B$2:B6111,B6111,$I$2:I6111,TRUE))</f>
        <v/>
      </c>
    </row>
    <row r="6112" spans="5:10">
      <c r="E6112" s="46" t="str">
        <f t="shared" si="289"/>
        <v/>
      </c>
      <c r="F6112" s="81" t="str">
        <f>IF(E6112="기사임",(COUNTIF($B$2:B6112,B6112)-COUNTIFS($B$2:B6111,B6112,$E$2:E6111,"")),"")</f>
        <v/>
      </c>
      <c r="G6112" s="46" t="str">
        <f>IF(F6112=1,COUNTIF($F$1:F6112,1),"")</f>
        <v/>
      </c>
      <c r="H6112" s="46">
        <f t="shared" si="290"/>
        <v>0</v>
      </c>
      <c r="I6112" s="46" t="b">
        <f t="shared" si="291"/>
        <v>0</v>
      </c>
      <c r="J6112" s="46" t="str">
        <f>IF(I6112=FALSE,"",B6112&amp;"@"&amp;COUNTIFS($B$2:B6112,B6112,$I$2:I6112,TRUE))</f>
        <v/>
      </c>
    </row>
    <row r="6113" spans="5:10">
      <c r="E6113" s="46" t="str">
        <f t="shared" si="289"/>
        <v/>
      </c>
      <c r="F6113" s="81" t="str">
        <f>IF(E6113="기사임",(COUNTIF($B$2:B6113,B6113)-COUNTIFS($B$2:B6112,B6113,$E$2:E6112,"")),"")</f>
        <v/>
      </c>
      <c r="G6113" s="46" t="str">
        <f>IF(F6113=1,COUNTIF($F$1:F6113,1),"")</f>
        <v/>
      </c>
      <c r="H6113" s="46">
        <f t="shared" si="290"/>
        <v>0</v>
      </c>
      <c r="I6113" s="46" t="b">
        <f t="shared" si="291"/>
        <v>0</v>
      </c>
      <c r="J6113" s="46" t="str">
        <f>IF(I6113=FALSE,"",B6113&amp;"@"&amp;COUNTIFS($B$2:B6113,B6113,$I$2:I6113,TRUE))</f>
        <v/>
      </c>
    </row>
    <row r="6114" spans="5:10">
      <c r="E6114" s="46" t="str">
        <f t="shared" si="289"/>
        <v/>
      </c>
      <c r="F6114" s="81" t="str">
        <f>IF(E6114="기사임",(COUNTIF($B$2:B6114,B6114)-COUNTIFS($B$2:B6113,B6114,$E$2:E6113,"")),"")</f>
        <v/>
      </c>
      <c r="G6114" s="46" t="str">
        <f>IF(F6114=1,COUNTIF($F$1:F6114,1),"")</f>
        <v/>
      </c>
      <c r="H6114" s="46">
        <f t="shared" si="290"/>
        <v>0</v>
      </c>
      <c r="I6114" s="46" t="b">
        <f t="shared" si="291"/>
        <v>0</v>
      </c>
      <c r="J6114" s="46" t="str">
        <f>IF(I6114=FALSE,"",B6114&amp;"@"&amp;COUNTIFS($B$2:B6114,B6114,$I$2:I6114,TRUE))</f>
        <v/>
      </c>
    </row>
    <row r="6115" spans="5:10">
      <c r="E6115" s="46" t="str">
        <f t="shared" si="289"/>
        <v/>
      </c>
      <c r="F6115" s="81" t="str">
        <f>IF(E6115="기사임",(COUNTIF($B$2:B6115,B6115)-COUNTIFS($B$2:B6114,B6115,$E$2:E6114,"")),"")</f>
        <v/>
      </c>
      <c r="G6115" s="46" t="str">
        <f>IF(F6115=1,COUNTIF($F$1:F6115,1),"")</f>
        <v/>
      </c>
      <c r="H6115" s="46">
        <f t="shared" si="290"/>
        <v>0</v>
      </c>
      <c r="I6115" s="46" t="b">
        <f t="shared" si="291"/>
        <v>0</v>
      </c>
      <c r="J6115" s="46" t="str">
        <f>IF(I6115=FALSE,"",B6115&amp;"@"&amp;COUNTIFS($B$2:B6115,B6115,$I$2:I6115,TRUE))</f>
        <v/>
      </c>
    </row>
    <row r="6116" spans="5:10">
      <c r="E6116" s="46" t="str">
        <f t="shared" si="289"/>
        <v/>
      </c>
      <c r="F6116" s="81" t="str">
        <f>IF(E6116="기사임",(COUNTIF($B$2:B6116,B6116)-COUNTIFS($B$2:B6115,B6116,$E$2:E6115,"")),"")</f>
        <v/>
      </c>
      <c r="G6116" s="46" t="str">
        <f>IF(F6116=1,COUNTIF($F$1:F6116,1),"")</f>
        <v/>
      </c>
      <c r="H6116" s="46">
        <f t="shared" si="290"/>
        <v>0</v>
      </c>
      <c r="I6116" s="46" t="b">
        <f t="shared" si="291"/>
        <v>0</v>
      </c>
      <c r="J6116" s="46" t="str">
        <f>IF(I6116=FALSE,"",B6116&amp;"@"&amp;COUNTIFS($B$2:B6116,B6116,$I$2:I6116,TRUE))</f>
        <v/>
      </c>
    </row>
    <row r="6117" spans="5:10">
      <c r="E6117" s="46" t="str">
        <f t="shared" si="289"/>
        <v/>
      </c>
      <c r="F6117" s="81" t="str">
        <f>IF(E6117="기사임",(COUNTIF($B$2:B6117,B6117)-COUNTIFS($B$2:B6116,B6117,$E$2:E6116,"")),"")</f>
        <v/>
      </c>
      <c r="G6117" s="46" t="str">
        <f>IF(F6117=1,COUNTIF($F$1:F6117,1),"")</f>
        <v/>
      </c>
      <c r="H6117" s="46">
        <f t="shared" si="290"/>
        <v>0</v>
      </c>
      <c r="I6117" s="46" t="b">
        <f t="shared" si="291"/>
        <v>0</v>
      </c>
      <c r="J6117" s="46" t="str">
        <f>IF(I6117=FALSE,"",B6117&amp;"@"&amp;COUNTIFS($B$2:B6117,B6117,$I$2:I6117,TRUE))</f>
        <v/>
      </c>
    </row>
    <row r="6118" spans="5:10">
      <c r="E6118" s="46" t="str">
        <f t="shared" si="289"/>
        <v/>
      </c>
      <c r="F6118" s="81" t="str">
        <f>IF(E6118="기사임",(COUNTIF($B$2:B6118,B6118)-COUNTIFS($B$2:B6117,B6118,$E$2:E6117,"")),"")</f>
        <v/>
      </c>
      <c r="G6118" s="46" t="str">
        <f>IF(F6118=1,COUNTIF($F$1:F6118,1),"")</f>
        <v/>
      </c>
      <c r="H6118" s="46">
        <f t="shared" si="290"/>
        <v>0</v>
      </c>
      <c r="I6118" s="46" t="b">
        <f t="shared" si="291"/>
        <v>0</v>
      </c>
      <c r="J6118" s="46" t="str">
        <f>IF(I6118=FALSE,"",B6118&amp;"@"&amp;COUNTIFS($B$2:B6118,B6118,$I$2:I6118,TRUE))</f>
        <v/>
      </c>
    </row>
    <row r="6119" spans="5:10">
      <c r="E6119" s="46" t="str">
        <f t="shared" si="289"/>
        <v/>
      </c>
      <c r="F6119" s="81" t="str">
        <f>IF(E6119="기사임",(COUNTIF($B$2:B6119,B6119)-COUNTIFS($B$2:B6118,B6119,$E$2:E6118,"")),"")</f>
        <v/>
      </c>
      <c r="G6119" s="46" t="str">
        <f>IF(F6119=1,COUNTIF($F$1:F6119,1),"")</f>
        <v/>
      </c>
      <c r="H6119" s="46">
        <f t="shared" si="290"/>
        <v>0</v>
      </c>
      <c r="I6119" s="46" t="b">
        <f t="shared" si="291"/>
        <v>0</v>
      </c>
      <c r="J6119" s="46" t="str">
        <f>IF(I6119=FALSE,"",B6119&amp;"@"&amp;COUNTIFS($B$2:B6119,B6119,$I$2:I6119,TRUE))</f>
        <v/>
      </c>
    </row>
    <row r="6120" spans="5:10">
      <c r="E6120" s="46" t="str">
        <f t="shared" si="289"/>
        <v/>
      </c>
      <c r="F6120" s="81" t="str">
        <f>IF(E6120="기사임",(COUNTIF($B$2:B6120,B6120)-COUNTIFS($B$2:B6119,B6120,$E$2:E6119,"")),"")</f>
        <v/>
      </c>
      <c r="G6120" s="46" t="str">
        <f>IF(F6120=1,COUNTIF($F$1:F6120,1),"")</f>
        <v/>
      </c>
      <c r="H6120" s="46">
        <f t="shared" si="290"/>
        <v>0</v>
      </c>
      <c r="I6120" s="46" t="b">
        <f t="shared" si="291"/>
        <v>0</v>
      </c>
      <c r="J6120" s="46" t="str">
        <f>IF(I6120=FALSE,"",B6120&amp;"@"&amp;COUNTIFS($B$2:B6120,B6120,$I$2:I6120,TRUE))</f>
        <v/>
      </c>
    </row>
    <row r="6121" spans="5:10">
      <c r="E6121" s="46" t="str">
        <f t="shared" si="289"/>
        <v/>
      </c>
      <c r="F6121" s="81" t="str">
        <f>IF(E6121="기사임",(COUNTIF($B$2:B6121,B6121)-COUNTIFS($B$2:B6120,B6121,$E$2:E6120,"")),"")</f>
        <v/>
      </c>
      <c r="G6121" s="46" t="str">
        <f>IF(F6121=1,COUNTIF($F$1:F6121,1),"")</f>
        <v/>
      </c>
      <c r="H6121" s="46">
        <f t="shared" si="290"/>
        <v>0</v>
      </c>
      <c r="I6121" s="46" t="b">
        <f t="shared" si="291"/>
        <v>0</v>
      </c>
      <c r="J6121" s="46" t="str">
        <f>IF(I6121=FALSE,"",B6121&amp;"@"&amp;COUNTIFS($B$2:B6121,B6121,$I$2:I6121,TRUE))</f>
        <v/>
      </c>
    </row>
    <row r="6122" spans="5:10">
      <c r="E6122" s="46" t="str">
        <f t="shared" si="289"/>
        <v/>
      </c>
      <c r="F6122" s="81" t="str">
        <f>IF(E6122="기사임",(COUNTIF($B$2:B6122,B6122)-COUNTIFS($B$2:B6121,B6122,$E$2:E6121,"")),"")</f>
        <v/>
      </c>
      <c r="G6122" s="46" t="str">
        <f>IF(F6122=1,COUNTIF($F$1:F6122,1),"")</f>
        <v/>
      </c>
      <c r="H6122" s="46">
        <f t="shared" si="290"/>
        <v>0</v>
      </c>
      <c r="I6122" s="46" t="b">
        <f t="shared" si="291"/>
        <v>0</v>
      </c>
      <c r="J6122" s="46" t="str">
        <f>IF(I6122=FALSE,"",B6122&amp;"@"&amp;COUNTIFS($B$2:B6122,B6122,$I$2:I6122,TRUE))</f>
        <v/>
      </c>
    </row>
    <row r="6123" spans="5:10">
      <c r="E6123" s="46" t="str">
        <f t="shared" si="289"/>
        <v/>
      </c>
      <c r="F6123" s="81" t="str">
        <f>IF(E6123="기사임",(COUNTIF($B$2:B6123,B6123)-COUNTIFS($B$2:B6122,B6123,$E$2:E6122,"")),"")</f>
        <v/>
      </c>
      <c r="G6123" s="46" t="str">
        <f>IF(F6123=1,COUNTIF($F$1:F6123,1),"")</f>
        <v/>
      </c>
      <c r="H6123" s="46">
        <f t="shared" si="290"/>
        <v>0</v>
      </c>
      <c r="I6123" s="46" t="b">
        <f t="shared" si="291"/>
        <v>0</v>
      </c>
      <c r="J6123" s="46" t="str">
        <f>IF(I6123=FALSE,"",B6123&amp;"@"&amp;COUNTIFS($B$2:B6123,B6123,$I$2:I6123,TRUE))</f>
        <v/>
      </c>
    </row>
    <row r="6124" spans="5:10">
      <c r="E6124" s="46" t="str">
        <f t="shared" si="289"/>
        <v/>
      </c>
      <c r="F6124" s="81" t="str">
        <f>IF(E6124="기사임",(COUNTIF($B$2:B6124,B6124)-COUNTIFS($B$2:B6123,B6124,$E$2:E6123,"")),"")</f>
        <v/>
      </c>
      <c r="G6124" s="46" t="str">
        <f>IF(F6124=1,COUNTIF($F$1:F6124,1),"")</f>
        <v/>
      </c>
      <c r="H6124" s="46">
        <f t="shared" si="290"/>
        <v>0</v>
      </c>
      <c r="I6124" s="46" t="b">
        <f t="shared" si="291"/>
        <v>0</v>
      </c>
      <c r="J6124" s="46" t="str">
        <f>IF(I6124=FALSE,"",B6124&amp;"@"&amp;COUNTIFS($B$2:B6124,B6124,$I$2:I6124,TRUE))</f>
        <v/>
      </c>
    </row>
    <row r="6125" spans="5:10">
      <c r="E6125" s="46" t="str">
        <f t="shared" si="289"/>
        <v/>
      </c>
      <c r="F6125" s="81" t="str">
        <f>IF(E6125="기사임",(COUNTIF($B$2:B6125,B6125)-COUNTIFS($B$2:B6124,B6125,$E$2:E6124,"")),"")</f>
        <v/>
      </c>
      <c r="G6125" s="46" t="str">
        <f>IF(F6125=1,COUNTIF($F$1:F6125,1),"")</f>
        <v/>
      </c>
      <c r="H6125" s="46">
        <f t="shared" si="290"/>
        <v>0</v>
      </c>
      <c r="I6125" s="46" t="b">
        <f t="shared" si="291"/>
        <v>0</v>
      </c>
      <c r="J6125" s="46" t="str">
        <f>IF(I6125=FALSE,"",B6125&amp;"@"&amp;COUNTIFS($B$2:B6125,B6125,$I$2:I6125,TRUE))</f>
        <v/>
      </c>
    </row>
    <row r="6126" spans="5:10">
      <c r="E6126" s="46" t="str">
        <f t="shared" si="289"/>
        <v/>
      </c>
      <c r="F6126" s="81" t="str">
        <f>IF(E6126="기사임",(COUNTIF($B$2:B6126,B6126)-COUNTIFS($B$2:B6125,B6126,$E$2:E6125,"")),"")</f>
        <v/>
      </c>
      <c r="G6126" s="46" t="str">
        <f>IF(F6126=1,COUNTIF($F$1:F6126,1),"")</f>
        <v/>
      </c>
      <c r="H6126" s="46">
        <f t="shared" si="290"/>
        <v>0</v>
      </c>
      <c r="I6126" s="46" t="b">
        <f t="shared" si="291"/>
        <v>0</v>
      </c>
      <c r="J6126" s="46" t="str">
        <f>IF(I6126=FALSE,"",B6126&amp;"@"&amp;COUNTIFS($B$2:B6126,B6126,$I$2:I6126,TRUE))</f>
        <v/>
      </c>
    </row>
    <row r="6127" spans="5:10">
      <c r="E6127" s="46" t="str">
        <f t="shared" si="289"/>
        <v/>
      </c>
      <c r="F6127" s="81" t="str">
        <f>IF(E6127="기사임",(COUNTIF($B$2:B6127,B6127)-COUNTIFS($B$2:B6126,B6127,$E$2:E6126,"")),"")</f>
        <v/>
      </c>
      <c r="G6127" s="46" t="str">
        <f>IF(F6127=1,COUNTIF($F$1:F6127,1),"")</f>
        <v/>
      </c>
      <c r="H6127" s="46">
        <f t="shared" si="290"/>
        <v>0</v>
      </c>
      <c r="I6127" s="46" t="b">
        <f t="shared" si="291"/>
        <v>0</v>
      </c>
      <c r="J6127" s="46" t="str">
        <f>IF(I6127=FALSE,"",B6127&amp;"@"&amp;COUNTIFS($B$2:B6127,B6127,$I$2:I6127,TRUE))</f>
        <v/>
      </c>
    </row>
    <row r="6128" spans="5:10">
      <c r="E6128" s="46" t="str">
        <f t="shared" si="289"/>
        <v/>
      </c>
      <c r="F6128" s="81" t="str">
        <f>IF(E6128="기사임",(COUNTIF($B$2:B6128,B6128)-COUNTIFS($B$2:B6127,B6128,$E$2:E6127,"")),"")</f>
        <v/>
      </c>
      <c r="G6128" s="46" t="str">
        <f>IF(F6128=1,COUNTIF($F$1:F6128,1),"")</f>
        <v/>
      </c>
      <c r="H6128" s="46">
        <f t="shared" si="290"/>
        <v>0</v>
      </c>
      <c r="I6128" s="46" t="b">
        <f t="shared" si="291"/>
        <v>0</v>
      </c>
      <c r="J6128" s="46" t="str">
        <f>IF(I6128=FALSE,"",B6128&amp;"@"&amp;COUNTIFS($B$2:B6128,B6128,$I$2:I6128,TRUE))</f>
        <v/>
      </c>
    </row>
    <row r="6129" spans="5:10">
      <c r="E6129" s="46" t="str">
        <f t="shared" si="289"/>
        <v/>
      </c>
      <c r="F6129" s="81" t="str">
        <f>IF(E6129="기사임",(COUNTIF($B$2:B6129,B6129)-COUNTIFS($B$2:B6128,B6129,$E$2:E6128,"")),"")</f>
        <v/>
      </c>
      <c r="G6129" s="46" t="str">
        <f>IF(F6129=1,COUNTIF($F$1:F6129,1),"")</f>
        <v/>
      </c>
      <c r="H6129" s="46">
        <f t="shared" si="290"/>
        <v>0</v>
      </c>
      <c r="I6129" s="46" t="b">
        <f t="shared" si="291"/>
        <v>0</v>
      </c>
      <c r="J6129" s="46" t="str">
        <f>IF(I6129=FALSE,"",B6129&amp;"@"&amp;COUNTIFS($B$2:B6129,B6129,$I$2:I6129,TRUE))</f>
        <v/>
      </c>
    </row>
    <row r="6130" spans="5:10">
      <c r="E6130" s="46" t="str">
        <f t="shared" si="289"/>
        <v/>
      </c>
      <c r="F6130" s="81" t="str">
        <f>IF(E6130="기사임",(COUNTIF($B$2:B6130,B6130)-COUNTIFS($B$2:B6129,B6130,$E$2:E6129,"")),"")</f>
        <v/>
      </c>
      <c r="G6130" s="46" t="str">
        <f>IF(F6130=1,COUNTIF($F$1:F6130,1),"")</f>
        <v/>
      </c>
      <c r="H6130" s="46">
        <f t="shared" si="290"/>
        <v>0</v>
      </c>
      <c r="I6130" s="46" t="b">
        <f t="shared" si="291"/>
        <v>0</v>
      </c>
      <c r="J6130" s="46" t="str">
        <f>IF(I6130=FALSE,"",B6130&amp;"@"&amp;COUNTIFS($B$2:B6130,B6130,$I$2:I6130,TRUE))</f>
        <v/>
      </c>
    </row>
    <row r="6131" spans="5:10">
      <c r="E6131" s="46" t="str">
        <f t="shared" si="289"/>
        <v/>
      </c>
      <c r="F6131" s="81" t="str">
        <f>IF(E6131="기사임",(COUNTIF($B$2:B6131,B6131)-COUNTIFS($B$2:B6130,B6131,$E$2:E6130,"")),"")</f>
        <v/>
      </c>
      <c r="G6131" s="46" t="str">
        <f>IF(F6131=1,COUNTIF($F$1:F6131,1),"")</f>
        <v/>
      </c>
      <c r="H6131" s="46">
        <f t="shared" si="290"/>
        <v>0</v>
      </c>
      <c r="I6131" s="46" t="b">
        <f t="shared" si="291"/>
        <v>0</v>
      </c>
      <c r="J6131" s="46" t="str">
        <f>IF(I6131=FALSE,"",B6131&amp;"@"&amp;COUNTIFS($B$2:B6131,B6131,$I$2:I6131,TRUE))</f>
        <v/>
      </c>
    </row>
    <row r="6132" spans="5:10">
      <c r="E6132" s="46" t="str">
        <f t="shared" si="289"/>
        <v/>
      </c>
      <c r="F6132" s="81" t="str">
        <f>IF(E6132="기사임",(COUNTIF($B$2:B6132,B6132)-COUNTIFS($B$2:B6131,B6132,$E$2:E6131,"")),"")</f>
        <v/>
      </c>
      <c r="G6132" s="46" t="str">
        <f>IF(F6132=1,COUNTIF($F$1:F6132,1),"")</f>
        <v/>
      </c>
      <c r="H6132" s="46">
        <f t="shared" si="290"/>
        <v>0</v>
      </c>
      <c r="I6132" s="46" t="b">
        <f t="shared" si="291"/>
        <v>0</v>
      </c>
      <c r="J6132" s="46" t="str">
        <f>IF(I6132=FALSE,"",B6132&amp;"@"&amp;COUNTIFS($B$2:B6132,B6132,$I$2:I6132,TRUE))</f>
        <v/>
      </c>
    </row>
    <row r="6133" spans="5:10">
      <c r="E6133" s="46" t="str">
        <f t="shared" si="289"/>
        <v/>
      </c>
      <c r="F6133" s="81" t="str">
        <f>IF(E6133="기사임",(COUNTIF($B$2:B6133,B6133)-COUNTIFS($B$2:B6132,B6133,$E$2:E6132,"")),"")</f>
        <v/>
      </c>
      <c r="G6133" s="46" t="str">
        <f>IF(F6133=1,COUNTIF($F$1:F6133,1),"")</f>
        <v/>
      </c>
      <c r="H6133" s="46">
        <f t="shared" si="290"/>
        <v>0</v>
      </c>
      <c r="I6133" s="46" t="b">
        <f t="shared" si="291"/>
        <v>0</v>
      </c>
      <c r="J6133" s="46" t="str">
        <f>IF(I6133=FALSE,"",B6133&amp;"@"&amp;COUNTIFS($B$2:B6133,B6133,$I$2:I6133,TRUE))</f>
        <v/>
      </c>
    </row>
    <row r="6134" spans="5:10">
      <c r="E6134" s="46" t="str">
        <f t="shared" si="289"/>
        <v/>
      </c>
      <c r="F6134" s="81" t="str">
        <f>IF(E6134="기사임",(COUNTIF($B$2:B6134,B6134)-COUNTIFS($B$2:B6133,B6134,$E$2:E6133,"")),"")</f>
        <v/>
      </c>
      <c r="G6134" s="46" t="str">
        <f>IF(F6134=1,COUNTIF($F$1:F6134,1),"")</f>
        <v/>
      </c>
      <c r="H6134" s="46">
        <f t="shared" si="290"/>
        <v>0</v>
      </c>
      <c r="I6134" s="46" t="b">
        <f t="shared" si="291"/>
        <v>0</v>
      </c>
      <c r="J6134" s="46" t="str">
        <f>IF(I6134=FALSE,"",B6134&amp;"@"&amp;COUNTIFS($B$2:B6134,B6134,$I$2:I6134,TRUE))</f>
        <v/>
      </c>
    </row>
    <row r="6135" spans="5:10">
      <c r="E6135" s="46" t="str">
        <f t="shared" si="289"/>
        <v/>
      </c>
      <c r="F6135" s="81" t="str">
        <f>IF(E6135="기사임",(COUNTIF($B$2:B6135,B6135)-COUNTIFS($B$2:B6134,B6135,$E$2:E6134,"")),"")</f>
        <v/>
      </c>
      <c r="G6135" s="46" t="str">
        <f>IF(F6135=1,COUNTIF($F$1:F6135,1),"")</f>
        <v/>
      </c>
      <c r="H6135" s="46">
        <f t="shared" si="290"/>
        <v>0</v>
      </c>
      <c r="I6135" s="46" t="b">
        <f t="shared" si="291"/>
        <v>0</v>
      </c>
      <c r="J6135" s="46" t="str">
        <f>IF(I6135=FALSE,"",B6135&amp;"@"&amp;COUNTIFS($B$2:B6135,B6135,$I$2:I6135,TRUE))</f>
        <v/>
      </c>
    </row>
    <row r="6136" spans="5:10">
      <c r="E6136" s="46" t="str">
        <f t="shared" si="289"/>
        <v/>
      </c>
      <c r="F6136" s="81" t="str">
        <f>IF(E6136="기사임",(COUNTIF($B$2:B6136,B6136)-COUNTIFS($B$2:B6135,B6136,$E$2:E6135,"")),"")</f>
        <v/>
      </c>
      <c r="G6136" s="46" t="str">
        <f>IF(F6136=1,COUNTIF($F$1:F6136,1),"")</f>
        <v/>
      </c>
      <c r="H6136" s="46">
        <f t="shared" si="290"/>
        <v>0</v>
      </c>
      <c r="I6136" s="46" t="b">
        <f t="shared" si="291"/>
        <v>0</v>
      </c>
      <c r="J6136" s="46" t="str">
        <f>IF(I6136=FALSE,"",B6136&amp;"@"&amp;COUNTIFS($B$2:B6136,B6136,$I$2:I6136,TRUE))</f>
        <v/>
      </c>
    </row>
    <row r="6137" spans="5:10">
      <c r="E6137" s="46" t="str">
        <f t="shared" si="289"/>
        <v/>
      </c>
      <c r="F6137" s="81" t="str">
        <f>IF(E6137="기사임",(COUNTIF($B$2:B6137,B6137)-COUNTIFS($B$2:B6136,B6137,$E$2:E6136,"")),"")</f>
        <v/>
      </c>
      <c r="G6137" s="46" t="str">
        <f>IF(F6137=1,COUNTIF($F$1:F6137,1),"")</f>
        <v/>
      </c>
      <c r="H6137" s="46">
        <f t="shared" si="290"/>
        <v>0</v>
      </c>
      <c r="I6137" s="46" t="b">
        <f t="shared" si="291"/>
        <v>0</v>
      </c>
      <c r="J6137" s="46" t="str">
        <f>IF(I6137=FALSE,"",B6137&amp;"@"&amp;COUNTIFS($B$2:B6137,B6137,$I$2:I6137,TRUE))</f>
        <v/>
      </c>
    </row>
    <row r="6138" spans="5:10">
      <c r="E6138" s="46" t="str">
        <f t="shared" si="289"/>
        <v/>
      </c>
      <c r="F6138" s="81" t="str">
        <f>IF(E6138="기사임",(COUNTIF($B$2:B6138,B6138)-COUNTIFS($B$2:B6137,B6138,$E$2:E6137,"")),"")</f>
        <v/>
      </c>
      <c r="G6138" s="46" t="str">
        <f>IF(F6138=1,COUNTIF($F$1:F6138,1),"")</f>
        <v/>
      </c>
      <c r="H6138" s="46">
        <f t="shared" si="290"/>
        <v>0</v>
      </c>
      <c r="I6138" s="46" t="b">
        <f t="shared" si="291"/>
        <v>0</v>
      </c>
      <c r="J6138" s="46" t="str">
        <f>IF(I6138=FALSE,"",B6138&amp;"@"&amp;COUNTIFS($B$2:B6138,B6138,$I$2:I6138,TRUE))</f>
        <v/>
      </c>
    </row>
    <row r="6139" spans="5:10">
      <c r="E6139" s="46" t="str">
        <f t="shared" si="289"/>
        <v/>
      </c>
      <c r="F6139" s="81" t="str">
        <f>IF(E6139="기사임",(COUNTIF($B$2:B6139,B6139)-COUNTIFS($B$2:B6138,B6139,$E$2:E6138,"")),"")</f>
        <v/>
      </c>
      <c r="G6139" s="46" t="str">
        <f>IF(F6139=1,COUNTIF($F$1:F6139,1),"")</f>
        <v/>
      </c>
      <c r="H6139" s="46">
        <f t="shared" si="290"/>
        <v>0</v>
      </c>
      <c r="I6139" s="46" t="b">
        <f t="shared" si="291"/>
        <v>0</v>
      </c>
      <c r="J6139" s="46" t="str">
        <f>IF(I6139=FALSE,"",B6139&amp;"@"&amp;COUNTIFS($B$2:B6139,B6139,$I$2:I6139,TRUE))</f>
        <v/>
      </c>
    </row>
    <row r="6140" spans="5:10">
      <c r="E6140" s="46" t="str">
        <f t="shared" si="289"/>
        <v/>
      </c>
      <c r="F6140" s="81" t="str">
        <f>IF(E6140="기사임",(COUNTIF($B$2:B6140,B6140)-COUNTIFS($B$2:B6139,B6140,$E$2:E6139,"")),"")</f>
        <v/>
      </c>
      <c r="G6140" s="46" t="str">
        <f>IF(F6140=1,COUNTIF($F$1:F6140,1),"")</f>
        <v/>
      </c>
      <c r="H6140" s="46">
        <f t="shared" si="290"/>
        <v>0</v>
      </c>
      <c r="I6140" s="46" t="b">
        <f t="shared" si="291"/>
        <v>0</v>
      </c>
      <c r="J6140" s="46" t="str">
        <f>IF(I6140=FALSE,"",B6140&amp;"@"&amp;COUNTIFS($B$2:B6140,B6140,$I$2:I6140,TRUE))</f>
        <v/>
      </c>
    </row>
    <row r="6141" spans="5:10">
      <c r="E6141" s="46" t="str">
        <f t="shared" si="289"/>
        <v/>
      </c>
      <c r="F6141" s="81" t="str">
        <f>IF(E6141="기사임",(COUNTIF($B$2:B6141,B6141)-COUNTIFS($B$2:B6140,B6141,$E$2:E6140,"")),"")</f>
        <v/>
      </c>
      <c r="G6141" s="46" t="str">
        <f>IF(F6141=1,COUNTIF($F$1:F6141,1),"")</f>
        <v/>
      </c>
      <c r="H6141" s="46">
        <f t="shared" si="290"/>
        <v>0</v>
      </c>
      <c r="I6141" s="46" t="b">
        <f t="shared" si="291"/>
        <v>0</v>
      </c>
      <c r="J6141" s="46" t="str">
        <f>IF(I6141=FALSE,"",B6141&amp;"@"&amp;COUNTIFS($B$2:B6141,B6141,$I$2:I6141,TRUE))</f>
        <v/>
      </c>
    </row>
    <row r="6142" spans="5:10">
      <c r="E6142" s="46" t="str">
        <f t="shared" si="289"/>
        <v/>
      </c>
      <c r="F6142" s="81" t="str">
        <f>IF(E6142="기사임",(COUNTIF($B$2:B6142,B6142)-COUNTIFS($B$2:B6141,B6142,$E$2:E6141,"")),"")</f>
        <v/>
      </c>
      <c r="G6142" s="46" t="str">
        <f>IF(F6142=1,COUNTIF($F$1:F6142,1),"")</f>
        <v/>
      </c>
      <c r="H6142" s="46">
        <f t="shared" si="290"/>
        <v>0</v>
      </c>
      <c r="I6142" s="46" t="b">
        <f t="shared" si="291"/>
        <v>0</v>
      </c>
      <c r="J6142" s="46" t="str">
        <f>IF(I6142=FALSE,"",B6142&amp;"@"&amp;COUNTIFS($B$2:B6142,B6142,$I$2:I6142,TRUE))</f>
        <v/>
      </c>
    </row>
    <row r="6143" spans="5:10">
      <c r="E6143" s="46" t="str">
        <f t="shared" si="289"/>
        <v/>
      </c>
      <c r="F6143" s="81" t="str">
        <f>IF(E6143="기사임",(COUNTIF($B$2:B6143,B6143)-COUNTIFS($B$2:B6142,B6143,$E$2:E6142,"")),"")</f>
        <v/>
      </c>
      <c r="G6143" s="46" t="str">
        <f>IF(F6143=1,COUNTIF($F$1:F6143,1),"")</f>
        <v/>
      </c>
      <c r="H6143" s="46">
        <f t="shared" si="290"/>
        <v>0</v>
      </c>
      <c r="I6143" s="46" t="b">
        <f t="shared" si="291"/>
        <v>0</v>
      </c>
      <c r="J6143" s="46" t="str">
        <f>IF(I6143=FALSE,"",B6143&amp;"@"&amp;COUNTIFS($B$2:B6143,B6143,$I$2:I6143,TRUE))</f>
        <v/>
      </c>
    </row>
    <row r="6144" spans="5:10">
      <c r="E6144" s="46" t="str">
        <f t="shared" si="289"/>
        <v/>
      </c>
      <c r="F6144" s="81" t="str">
        <f>IF(E6144="기사임",(COUNTIF($B$2:B6144,B6144)-COUNTIFS($B$2:B6143,B6144,$E$2:E6143,"")),"")</f>
        <v/>
      </c>
      <c r="G6144" s="46" t="str">
        <f>IF(F6144=1,COUNTIF($F$1:F6144,1),"")</f>
        <v/>
      </c>
      <c r="H6144" s="46">
        <f t="shared" si="290"/>
        <v>0</v>
      </c>
      <c r="I6144" s="46" t="b">
        <f t="shared" si="291"/>
        <v>0</v>
      </c>
      <c r="J6144" s="46" t="str">
        <f>IF(I6144=FALSE,"",B6144&amp;"@"&amp;COUNTIFS($B$2:B6144,B6144,$I$2:I6144,TRUE))</f>
        <v/>
      </c>
    </row>
    <row r="6145" spans="5:10">
      <c r="E6145" s="46" t="str">
        <f t="shared" si="289"/>
        <v/>
      </c>
      <c r="F6145" s="81" t="str">
        <f>IF(E6145="기사임",(COUNTIF($B$2:B6145,B6145)-COUNTIFS($B$2:B6144,B6145,$E$2:E6144,"")),"")</f>
        <v/>
      </c>
      <c r="G6145" s="46" t="str">
        <f>IF(F6145=1,COUNTIF($F$1:F6145,1),"")</f>
        <v/>
      </c>
      <c r="H6145" s="46">
        <f t="shared" si="290"/>
        <v>0</v>
      </c>
      <c r="I6145" s="46" t="b">
        <f t="shared" si="291"/>
        <v>0</v>
      </c>
      <c r="J6145" s="46" t="str">
        <f>IF(I6145=FALSE,"",B6145&amp;"@"&amp;COUNTIFS($B$2:B6145,B6145,$I$2:I6145,TRUE))</f>
        <v/>
      </c>
    </row>
    <row r="6146" spans="5:10">
      <c r="E6146" s="46" t="str">
        <f t="shared" ref="E6146:E6209" si="292">IF(AND(LEFT(A6146,17)="/global/archives/",ISNUMBER(_xlfn.NUMBERVALUE(MID(A6146,18,1))),ISERROR(FIND("ckattempt",A6146)),ISERROR(FIND("preview",A6146))),"기사임","")</f>
        <v/>
      </c>
      <c r="F6146" s="81" t="str">
        <f>IF(E6146="기사임",(COUNTIF($B$2:B6146,B6146)-COUNTIFS($B$2:B6145,B6146,$E$2:E6145,"")),"")</f>
        <v/>
      </c>
      <c r="G6146" s="46" t="str">
        <f>IF(F6146=1,COUNTIF($F$1:F6146,1),"")</f>
        <v/>
      </c>
      <c r="H6146" s="46">
        <f t="shared" ref="H6146:H6209" si="293">COUNTIF($L$2:$L$4,B6146)</f>
        <v>0</v>
      </c>
      <c r="I6146" s="46" t="b">
        <f t="shared" si="291"/>
        <v>0</v>
      </c>
      <c r="J6146" s="46" t="str">
        <f>IF(I6146=FALSE,"",B6146&amp;"@"&amp;COUNTIFS($B$2:B6146,B6146,$I$2:I6146,TRUE))</f>
        <v/>
      </c>
    </row>
    <row r="6147" spans="5:10">
      <c r="E6147" s="46" t="str">
        <f t="shared" si="292"/>
        <v/>
      </c>
      <c r="F6147" s="81" t="str">
        <f>IF(E6147="기사임",(COUNTIF($B$2:B6147,B6147)-COUNTIFS($B$2:B6146,B6147,$E$2:E6146,"")),"")</f>
        <v/>
      </c>
      <c r="G6147" s="46" t="str">
        <f>IF(F6147=1,COUNTIF($F$1:F6147,1),"")</f>
        <v/>
      </c>
      <c r="H6147" s="46">
        <f t="shared" si="293"/>
        <v>0</v>
      </c>
      <c r="I6147" s="46" t="b">
        <f t="shared" si="291"/>
        <v>0</v>
      </c>
      <c r="J6147" s="46" t="str">
        <f>IF(I6147=FALSE,"",B6147&amp;"@"&amp;COUNTIFS($B$2:B6147,B6147,$I$2:I6147,TRUE))</f>
        <v/>
      </c>
    </row>
    <row r="6148" spans="5:10">
      <c r="E6148" s="46" t="str">
        <f t="shared" si="292"/>
        <v/>
      </c>
      <c r="F6148" s="81" t="str">
        <f>IF(E6148="기사임",(COUNTIF($B$2:B6148,B6148)-COUNTIFS($B$2:B6147,B6148,$E$2:E6147,"")),"")</f>
        <v/>
      </c>
      <c r="G6148" s="46" t="str">
        <f>IF(F6148=1,COUNTIF($F$1:F6148,1),"")</f>
        <v/>
      </c>
      <c r="H6148" s="46">
        <f t="shared" si="293"/>
        <v>0</v>
      </c>
      <c r="I6148" s="46" t="b">
        <f t="shared" si="291"/>
        <v>0</v>
      </c>
      <c r="J6148" s="46" t="str">
        <f>IF(I6148=FALSE,"",B6148&amp;"@"&amp;COUNTIFS($B$2:B6148,B6148,$I$2:I6148,TRUE))</f>
        <v/>
      </c>
    </row>
    <row r="6149" spans="5:10">
      <c r="E6149" s="46" t="str">
        <f t="shared" si="292"/>
        <v/>
      </c>
      <c r="F6149" s="81" t="str">
        <f>IF(E6149="기사임",(COUNTIF($B$2:B6149,B6149)-COUNTIFS($B$2:B6148,B6149,$E$2:E6148,"")),"")</f>
        <v/>
      </c>
      <c r="G6149" s="46" t="str">
        <f>IF(F6149=1,COUNTIF($F$1:F6149,1),"")</f>
        <v/>
      </c>
      <c r="H6149" s="46">
        <f t="shared" si="293"/>
        <v>0</v>
      </c>
      <c r="I6149" s="46" t="b">
        <f t="shared" si="291"/>
        <v>0</v>
      </c>
      <c r="J6149" s="46" t="str">
        <f>IF(I6149=FALSE,"",B6149&amp;"@"&amp;COUNTIFS($B$2:B6149,B6149,$I$2:I6149,TRUE))</f>
        <v/>
      </c>
    </row>
    <row r="6150" spans="5:10">
      <c r="E6150" s="46" t="str">
        <f t="shared" si="292"/>
        <v/>
      </c>
      <c r="F6150" s="81" t="str">
        <f>IF(E6150="기사임",(COUNTIF($B$2:B6150,B6150)-COUNTIFS($B$2:B6149,B6150,$E$2:E6149,"")),"")</f>
        <v/>
      </c>
      <c r="G6150" s="46" t="str">
        <f>IF(F6150=1,COUNTIF($F$1:F6150,1),"")</f>
        <v/>
      </c>
      <c r="H6150" s="46">
        <f t="shared" si="293"/>
        <v>0</v>
      </c>
      <c r="I6150" s="46" t="b">
        <f t="shared" si="291"/>
        <v>0</v>
      </c>
      <c r="J6150" s="46" t="str">
        <f>IF(I6150=FALSE,"",B6150&amp;"@"&amp;COUNTIFS($B$2:B6150,B6150,$I$2:I6150,TRUE))</f>
        <v/>
      </c>
    </row>
    <row r="6151" spans="5:10">
      <c r="E6151" s="46" t="str">
        <f t="shared" si="292"/>
        <v/>
      </c>
      <c r="F6151" s="81" t="str">
        <f>IF(E6151="기사임",(COUNTIF($B$2:B6151,B6151)-COUNTIFS($B$2:B6150,B6151,$E$2:E6150,"")),"")</f>
        <v/>
      </c>
      <c r="G6151" s="46" t="str">
        <f>IF(F6151=1,COUNTIF($F$1:F6151,1),"")</f>
        <v/>
      </c>
      <c r="H6151" s="46">
        <f t="shared" si="293"/>
        <v>0</v>
      </c>
      <c r="I6151" s="46" t="b">
        <f t="shared" ref="I6151:I6214" si="294">AND(H6151=1,F6151&gt;=1,F6151&lt;&gt;"")</f>
        <v>0</v>
      </c>
      <c r="J6151" s="46" t="str">
        <f>IF(I6151=FALSE,"",B6151&amp;"@"&amp;COUNTIFS($B$2:B6151,B6151,$I$2:I6151,TRUE))</f>
        <v/>
      </c>
    </row>
    <row r="6152" spans="5:10">
      <c r="E6152" s="46" t="str">
        <f t="shared" si="292"/>
        <v/>
      </c>
      <c r="F6152" s="81" t="str">
        <f>IF(E6152="기사임",(COUNTIF($B$2:B6152,B6152)-COUNTIFS($B$2:B6151,B6152,$E$2:E6151,"")),"")</f>
        <v/>
      </c>
      <c r="G6152" s="46" t="str">
        <f>IF(F6152=1,COUNTIF($F$1:F6152,1),"")</f>
        <v/>
      </c>
      <c r="H6152" s="46">
        <f t="shared" si="293"/>
        <v>0</v>
      </c>
      <c r="I6152" s="46" t="b">
        <f t="shared" si="294"/>
        <v>0</v>
      </c>
      <c r="J6152" s="46" t="str">
        <f>IF(I6152=FALSE,"",B6152&amp;"@"&amp;COUNTIFS($B$2:B6152,B6152,$I$2:I6152,TRUE))</f>
        <v/>
      </c>
    </row>
    <row r="6153" spans="5:10">
      <c r="E6153" s="46" t="str">
        <f t="shared" si="292"/>
        <v/>
      </c>
      <c r="F6153" s="81" t="str">
        <f>IF(E6153="기사임",(COUNTIF($B$2:B6153,B6153)-COUNTIFS($B$2:B6152,B6153,$E$2:E6152,"")),"")</f>
        <v/>
      </c>
      <c r="G6153" s="46" t="str">
        <f>IF(F6153=1,COUNTIF($F$1:F6153,1),"")</f>
        <v/>
      </c>
      <c r="H6153" s="46">
        <f t="shared" si="293"/>
        <v>0</v>
      </c>
      <c r="I6153" s="46" t="b">
        <f t="shared" si="294"/>
        <v>0</v>
      </c>
      <c r="J6153" s="46" t="str">
        <f>IF(I6153=FALSE,"",B6153&amp;"@"&amp;COUNTIFS($B$2:B6153,B6153,$I$2:I6153,TRUE))</f>
        <v/>
      </c>
    </row>
    <row r="6154" spans="5:10">
      <c r="E6154" s="46" t="str">
        <f t="shared" si="292"/>
        <v/>
      </c>
      <c r="F6154" s="81" t="str">
        <f>IF(E6154="기사임",(COUNTIF($B$2:B6154,B6154)-COUNTIFS($B$2:B6153,B6154,$E$2:E6153,"")),"")</f>
        <v/>
      </c>
      <c r="G6154" s="46" t="str">
        <f>IF(F6154=1,COUNTIF($F$1:F6154,1),"")</f>
        <v/>
      </c>
      <c r="H6154" s="46">
        <f t="shared" si="293"/>
        <v>0</v>
      </c>
      <c r="I6154" s="46" t="b">
        <f t="shared" si="294"/>
        <v>0</v>
      </c>
      <c r="J6154" s="46" t="str">
        <f>IF(I6154=FALSE,"",B6154&amp;"@"&amp;COUNTIFS($B$2:B6154,B6154,$I$2:I6154,TRUE))</f>
        <v/>
      </c>
    </row>
    <row r="6155" spans="5:10">
      <c r="E6155" s="46" t="str">
        <f t="shared" si="292"/>
        <v/>
      </c>
      <c r="F6155" s="81" t="str">
        <f>IF(E6155="기사임",(COUNTIF($B$2:B6155,B6155)-COUNTIFS($B$2:B6154,B6155,$E$2:E6154,"")),"")</f>
        <v/>
      </c>
      <c r="G6155" s="46" t="str">
        <f>IF(F6155=1,COUNTIF($F$1:F6155,1),"")</f>
        <v/>
      </c>
      <c r="H6155" s="46">
        <f t="shared" si="293"/>
        <v>0</v>
      </c>
      <c r="I6155" s="46" t="b">
        <f t="shared" si="294"/>
        <v>0</v>
      </c>
      <c r="J6155" s="46" t="str">
        <f>IF(I6155=FALSE,"",B6155&amp;"@"&amp;COUNTIFS($B$2:B6155,B6155,$I$2:I6155,TRUE))</f>
        <v/>
      </c>
    </row>
    <row r="6156" spans="5:10">
      <c r="E6156" s="46" t="str">
        <f t="shared" si="292"/>
        <v/>
      </c>
      <c r="F6156" s="81" t="str">
        <f>IF(E6156="기사임",(COUNTIF($B$2:B6156,B6156)-COUNTIFS($B$2:B6155,B6156,$E$2:E6155,"")),"")</f>
        <v/>
      </c>
      <c r="G6156" s="46" t="str">
        <f>IF(F6156=1,COUNTIF($F$1:F6156,1),"")</f>
        <v/>
      </c>
      <c r="H6156" s="46">
        <f t="shared" si="293"/>
        <v>0</v>
      </c>
      <c r="I6156" s="46" t="b">
        <f t="shared" si="294"/>
        <v>0</v>
      </c>
      <c r="J6156" s="46" t="str">
        <f>IF(I6156=FALSE,"",B6156&amp;"@"&amp;COUNTIFS($B$2:B6156,B6156,$I$2:I6156,TRUE))</f>
        <v/>
      </c>
    </row>
    <row r="6157" spans="5:10">
      <c r="E6157" s="46" t="str">
        <f t="shared" si="292"/>
        <v/>
      </c>
      <c r="F6157" s="81" t="str">
        <f>IF(E6157="기사임",(COUNTIF($B$2:B6157,B6157)-COUNTIFS($B$2:B6156,B6157,$E$2:E6156,"")),"")</f>
        <v/>
      </c>
      <c r="G6157" s="46" t="str">
        <f>IF(F6157=1,COUNTIF($F$1:F6157,1),"")</f>
        <v/>
      </c>
      <c r="H6157" s="46">
        <f t="shared" si="293"/>
        <v>0</v>
      </c>
      <c r="I6157" s="46" t="b">
        <f t="shared" si="294"/>
        <v>0</v>
      </c>
      <c r="J6157" s="46" t="str">
        <f>IF(I6157=FALSE,"",B6157&amp;"@"&amp;COUNTIFS($B$2:B6157,B6157,$I$2:I6157,TRUE))</f>
        <v/>
      </c>
    </row>
    <row r="6158" spans="5:10">
      <c r="E6158" s="46" t="str">
        <f t="shared" si="292"/>
        <v/>
      </c>
      <c r="F6158" s="81" t="str">
        <f>IF(E6158="기사임",(COUNTIF($B$2:B6158,B6158)-COUNTIFS($B$2:B6157,B6158,$E$2:E6157,"")),"")</f>
        <v/>
      </c>
      <c r="G6158" s="46" t="str">
        <f>IF(F6158=1,COUNTIF($F$1:F6158,1),"")</f>
        <v/>
      </c>
      <c r="H6158" s="46">
        <f t="shared" si="293"/>
        <v>0</v>
      </c>
      <c r="I6158" s="46" t="b">
        <f t="shared" si="294"/>
        <v>0</v>
      </c>
      <c r="J6158" s="46" t="str">
        <f>IF(I6158=FALSE,"",B6158&amp;"@"&amp;COUNTIFS($B$2:B6158,B6158,$I$2:I6158,TRUE))</f>
        <v/>
      </c>
    </row>
    <row r="6159" spans="5:10">
      <c r="E6159" s="46" t="str">
        <f t="shared" si="292"/>
        <v/>
      </c>
      <c r="F6159" s="81" t="str">
        <f>IF(E6159="기사임",(COUNTIF($B$2:B6159,B6159)-COUNTIFS($B$2:B6158,B6159,$E$2:E6158,"")),"")</f>
        <v/>
      </c>
      <c r="G6159" s="46" t="str">
        <f>IF(F6159=1,COUNTIF($F$1:F6159,1),"")</f>
        <v/>
      </c>
      <c r="H6159" s="46">
        <f t="shared" si="293"/>
        <v>0</v>
      </c>
      <c r="I6159" s="46" t="b">
        <f t="shared" si="294"/>
        <v>0</v>
      </c>
      <c r="J6159" s="46" t="str">
        <f>IF(I6159=FALSE,"",B6159&amp;"@"&amp;COUNTIFS($B$2:B6159,B6159,$I$2:I6159,TRUE))</f>
        <v/>
      </c>
    </row>
    <row r="6160" spans="5:10">
      <c r="E6160" s="46" t="str">
        <f t="shared" si="292"/>
        <v/>
      </c>
      <c r="F6160" s="81" t="str">
        <f>IF(E6160="기사임",(COUNTIF($B$2:B6160,B6160)-COUNTIFS($B$2:B6159,B6160,$E$2:E6159,"")),"")</f>
        <v/>
      </c>
      <c r="G6160" s="46" t="str">
        <f>IF(F6160=1,COUNTIF($F$1:F6160,1),"")</f>
        <v/>
      </c>
      <c r="H6160" s="46">
        <f t="shared" si="293"/>
        <v>0</v>
      </c>
      <c r="I6160" s="46" t="b">
        <f t="shared" si="294"/>
        <v>0</v>
      </c>
      <c r="J6160" s="46" t="str">
        <f>IF(I6160=FALSE,"",B6160&amp;"@"&amp;COUNTIFS($B$2:B6160,B6160,$I$2:I6160,TRUE))</f>
        <v/>
      </c>
    </row>
    <row r="6161" spans="5:10">
      <c r="E6161" s="46" t="str">
        <f t="shared" si="292"/>
        <v/>
      </c>
      <c r="F6161" s="81" t="str">
        <f>IF(E6161="기사임",(COUNTIF($B$2:B6161,B6161)-COUNTIFS($B$2:B6160,B6161,$E$2:E6160,"")),"")</f>
        <v/>
      </c>
      <c r="G6161" s="46" t="str">
        <f>IF(F6161=1,COUNTIF($F$1:F6161,1),"")</f>
        <v/>
      </c>
      <c r="H6161" s="46">
        <f t="shared" si="293"/>
        <v>0</v>
      </c>
      <c r="I6161" s="46" t="b">
        <f t="shared" si="294"/>
        <v>0</v>
      </c>
      <c r="J6161" s="46" t="str">
        <f>IF(I6161=FALSE,"",B6161&amp;"@"&amp;COUNTIFS($B$2:B6161,B6161,$I$2:I6161,TRUE))</f>
        <v/>
      </c>
    </row>
    <row r="6162" spans="5:10">
      <c r="E6162" s="46" t="str">
        <f t="shared" si="292"/>
        <v/>
      </c>
      <c r="F6162" s="81" t="str">
        <f>IF(E6162="기사임",(COUNTIF($B$2:B6162,B6162)-COUNTIFS($B$2:B6161,B6162,$E$2:E6161,"")),"")</f>
        <v/>
      </c>
      <c r="G6162" s="46" t="str">
        <f>IF(F6162=1,COUNTIF($F$1:F6162,1),"")</f>
        <v/>
      </c>
      <c r="H6162" s="46">
        <f t="shared" si="293"/>
        <v>0</v>
      </c>
      <c r="I6162" s="46" t="b">
        <f t="shared" si="294"/>
        <v>0</v>
      </c>
      <c r="J6162" s="46" t="str">
        <f>IF(I6162=FALSE,"",B6162&amp;"@"&amp;COUNTIFS($B$2:B6162,B6162,$I$2:I6162,TRUE))</f>
        <v/>
      </c>
    </row>
    <row r="6163" spans="5:10">
      <c r="E6163" s="46" t="str">
        <f t="shared" si="292"/>
        <v/>
      </c>
      <c r="F6163" s="81" t="str">
        <f>IF(E6163="기사임",(COUNTIF($B$2:B6163,B6163)-COUNTIFS($B$2:B6162,B6163,$E$2:E6162,"")),"")</f>
        <v/>
      </c>
      <c r="G6163" s="46" t="str">
        <f>IF(F6163=1,COUNTIF($F$1:F6163,1),"")</f>
        <v/>
      </c>
      <c r="H6163" s="46">
        <f t="shared" si="293"/>
        <v>0</v>
      </c>
      <c r="I6163" s="46" t="b">
        <f t="shared" si="294"/>
        <v>0</v>
      </c>
      <c r="J6163" s="46" t="str">
        <f>IF(I6163=FALSE,"",B6163&amp;"@"&amp;COUNTIFS($B$2:B6163,B6163,$I$2:I6163,TRUE))</f>
        <v/>
      </c>
    </row>
    <row r="6164" spans="5:10">
      <c r="E6164" s="46" t="str">
        <f t="shared" si="292"/>
        <v/>
      </c>
      <c r="F6164" s="81" t="str">
        <f>IF(E6164="기사임",(COUNTIF($B$2:B6164,B6164)-COUNTIFS($B$2:B6163,B6164,$E$2:E6163,"")),"")</f>
        <v/>
      </c>
      <c r="G6164" s="46" t="str">
        <f>IF(F6164=1,COUNTIF($F$1:F6164,1),"")</f>
        <v/>
      </c>
      <c r="H6164" s="46">
        <f t="shared" si="293"/>
        <v>0</v>
      </c>
      <c r="I6164" s="46" t="b">
        <f t="shared" si="294"/>
        <v>0</v>
      </c>
      <c r="J6164" s="46" t="str">
        <f>IF(I6164=FALSE,"",B6164&amp;"@"&amp;COUNTIFS($B$2:B6164,B6164,$I$2:I6164,TRUE))</f>
        <v/>
      </c>
    </row>
    <row r="6165" spans="5:10">
      <c r="E6165" s="46" t="str">
        <f t="shared" si="292"/>
        <v/>
      </c>
      <c r="F6165" s="81" t="str">
        <f>IF(E6165="기사임",(COUNTIF($B$2:B6165,B6165)-COUNTIFS($B$2:B6164,B6165,$E$2:E6164,"")),"")</f>
        <v/>
      </c>
      <c r="G6165" s="46" t="str">
        <f>IF(F6165=1,COUNTIF($F$1:F6165,1),"")</f>
        <v/>
      </c>
      <c r="H6165" s="46">
        <f t="shared" si="293"/>
        <v>0</v>
      </c>
      <c r="I6165" s="46" t="b">
        <f t="shared" si="294"/>
        <v>0</v>
      </c>
      <c r="J6165" s="46" t="str">
        <f>IF(I6165=FALSE,"",B6165&amp;"@"&amp;COUNTIFS($B$2:B6165,B6165,$I$2:I6165,TRUE))</f>
        <v/>
      </c>
    </row>
    <row r="6166" spans="5:10">
      <c r="E6166" s="46" t="str">
        <f t="shared" si="292"/>
        <v/>
      </c>
      <c r="F6166" s="81" t="str">
        <f>IF(E6166="기사임",(COUNTIF($B$2:B6166,B6166)-COUNTIFS($B$2:B6165,B6166,$E$2:E6165,"")),"")</f>
        <v/>
      </c>
      <c r="G6166" s="46" t="str">
        <f>IF(F6166=1,COUNTIF($F$1:F6166,1),"")</f>
        <v/>
      </c>
      <c r="H6166" s="46">
        <f t="shared" si="293"/>
        <v>0</v>
      </c>
      <c r="I6166" s="46" t="b">
        <f t="shared" si="294"/>
        <v>0</v>
      </c>
      <c r="J6166" s="46" t="str">
        <f>IF(I6166=FALSE,"",B6166&amp;"@"&amp;COUNTIFS($B$2:B6166,B6166,$I$2:I6166,TRUE))</f>
        <v/>
      </c>
    </row>
    <row r="6167" spans="5:10">
      <c r="E6167" s="46" t="str">
        <f t="shared" si="292"/>
        <v/>
      </c>
      <c r="F6167" s="81" t="str">
        <f>IF(E6167="기사임",(COUNTIF($B$2:B6167,B6167)-COUNTIFS($B$2:B6166,B6167,$E$2:E6166,"")),"")</f>
        <v/>
      </c>
      <c r="G6167" s="46" t="str">
        <f>IF(F6167=1,COUNTIF($F$1:F6167,1),"")</f>
        <v/>
      </c>
      <c r="H6167" s="46">
        <f t="shared" si="293"/>
        <v>0</v>
      </c>
      <c r="I6167" s="46" t="b">
        <f t="shared" si="294"/>
        <v>0</v>
      </c>
      <c r="J6167" s="46" t="str">
        <f>IF(I6167=FALSE,"",B6167&amp;"@"&amp;COUNTIFS($B$2:B6167,B6167,$I$2:I6167,TRUE))</f>
        <v/>
      </c>
    </row>
    <row r="6168" spans="5:10">
      <c r="E6168" s="46" t="str">
        <f t="shared" si="292"/>
        <v/>
      </c>
      <c r="F6168" s="81" t="str">
        <f>IF(E6168="기사임",(COUNTIF($B$2:B6168,B6168)-COUNTIFS($B$2:B6167,B6168,$E$2:E6167,"")),"")</f>
        <v/>
      </c>
      <c r="G6168" s="46" t="str">
        <f>IF(F6168=1,COUNTIF($F$1:F6168,1),"")</f>
        <v/>
      </c>
      <c r="H6168" s="46">
        <f t="shared" si="293"/>
        <v>0</v>
      </c>
      <c r="I6168" s="46" t="b">
        <f t="shared" si="294"/>
        <v>0</v>
      </c>
      <c r="J6168" s="46" t="str">
        <f>IF(I6168=FALSE,"",B6168&amp;"@"&amp;COUNTIFS($B$2:B6168,B6168,$I$2:I6168,TRUE))</f>
        <v/>
      </c>
    </row>
    <row r="6169" spans="5:10">
      <c r="E6169" s="46" t="str">
        <f t="shared" si="292"/>
        <v/>
      </c>
      <c r="F6169" s="81" t="str">
        <f>IF(E6169="기사임",(COUNTIF($B$2:B6169,B6169)-COUNTIFS($B$2:B6168,B6169,$E$2:E6168,"")),"")</f>
        <v/>
      </c>
      <c r="G6169" s="46" t="str">
        <f>IF(F6169=1,COUNTIF($F$1:F6169,1),"")</f>
        <v/>
      </c>
      <c r="H6169" s="46">
        <f t="shared" si="293"/>
        <v>0</v>
      </c>
      <c r="I6169" s="46" t="b">
        <f t="shared" si="294"/>
        <v>0</v>
      </c>
      <c r="J6169" s="46" t="str">
        <f>IF(I6169=FALSE,"",B6169&amp;"@"&amp;COUNTIFS($B$2:B6169,B6169,$I$2:I6169,TRUE))</f>
        <v/>
      </c>
    </row>
    <row r="6170" spans="5:10">
      <c r="E6170" s="46" t="str">
        <f t="shared" si="292"/>
        <v/>
      </c>
      <c r="F6170" s="81" t="str">
        <f>IF(E6170="기사임",(COUNTIF($B$2:B6170,B6170)-COUNTIFS($B$2:B6169,B6170,$E$2:E6169,"")),"")</f>
        <v/>
      </c>
      <c r="G6170" s="46" t="str">
        <f>IF(F6170=1,COUNTIF($F$1:F6170,1),"")</f>
        <v/>
      </c>
      <c r="H6170" s="46">
        <f t="shared" si="293"/>
        <v>0</v>
      </c>
      <c r="I6170" s="46" t="b">
        <f t="shared" si="294"/>
        <v>0</v>
      </c>
      <c r="J6170" s="46" t="str">
        <f>IF(I6170=FALSE,"",B6170&amp;"@"&amp;COUNTIFS($B$2:B6170,B6170,$I$2:I6170,TRUE))</f>
        <v/>
      </c>
    </row>
    <row r="6171" spans="5:10">
      <c r="E6171" s="46" t="str">
        <f t="shared" si="292"/>
        <v/>
      </c>
      <c r="F6171" s="81" t="str">
        <f>IF(E6171="기사임",(COUNTIF($B$2:B6171,B6171)-COUNTIFS($B$2:B6170,B6171,$E$2:E6170,"")),"")</f>
        <v/>
      </c>
      <c r="G6171" s="46" t="str">
        <f>IF(F6171=1,COUNTIF($F$1:F6171,1),"")</f>
        <v/>
      </c>
      <c r="H6171" s="46">
        <f t="shared" si="293"/>
        <v>0</v>
      </c>
      <c r="I6171" s="46" t="b">
        <f t="shared" si="294"/>
        <v>0</v>
      </c>
      <c r="J6171" s="46" t="str">
        <f>IF(I6171=FALSE,"",B6171&amp;"@"&amp;COUNTIFS($B$2:B6171,B6171,$I$2:I6171,TRUE))</f>
        <v/>
      </c>
    </row>
    <row r="6172" spans="5:10">
      <c r="E6172" s="46" t="str">
        <f t="shared" si="292"/>
        <v/>
      </c>
      <c r="F6172" s="81" t="str">
        <f>IF(E6172="기사임",(COUNTIF($B$2:B6172,B6172)-COUNTIFS($B$2:B6171,B6172,$E$2:E6171,"")),"")</f>
        <v/>
      </c>
      <c r="G6172" s="46" t="str">
        <f>IF(F6172=1,COUNTIF($F$1:F6172,1),"")</f>
        <v/>
      </c>
      <c r="H6172" s="46">
        <f t="shared" si="293"/>
        <v>0</v>
      </c>
      <c r="I6172" s="46" t="b">
        <f t="shared" si="294"/>
        <v>0</v>
      </c>
      <c r="J6172" s="46" t="str">
        <f>IF(I6172=FALSE,"",B6172&amp;"@"&amp;COUNTIFS($B$2:B6172,B6172,$I$2:I6172,TRUE))</f>
        <v/>
      </c>
    </row>
    <row r="6173" spans="5:10">
      <c r="E6173" s="46" t="str">
        <f t="shared" si="292"/>
        <v/>
      </c>
      <c r="F6173" s="81" t="str">
        <f>IF(E6173="기사임",(COUNTIF($B$2:B6173,B6173)-COUNTIFS($B$2:B6172,B6173,$E$2:E6172,"")),"")</f>
        <v/>
      </c>
      <c r="G6173" s="46" t="str">
        <f>IF(F6173=1,COUNTIF($F$1:F6173,1),"")</f>
        <v/>
      </c>
      <c r="H6173" s="46">
        <f t="shared" si="293"/>
        <v>0</v>
      </c>
      <c r="I6173" s="46" t="b">
        <f t="shared" si="294"/>
        <v>0</v>
      </c>
      <c r="J6173" s="46" t="str">
        <f>IF(I6173=FALSE,"",B6173&amp;"@"&amp;COUNTIFS($B$2:B6173,B6173,$I$2:I6173,TRUE))</f>
        <v/>
      </c>
    </row>
    <row r="6174" spans="5:10">
      <c r="E6174" s="46" t="str">
        <f t="shared" si="292"/>
        <v/>
      </c>
      <c r="F6174" s="81" t="str">
        <f>IF(E6174="기사임",(COUNTIF($B$2:B6174,B6174)-COUNTIFS($B$2:B6173,B6174,$E$2:E6173,"")),"")</f>
        <v/>
      </c>
      <c r="G6174" s="46" t="str">
        <f>IF(F6174=1,COUNTIF($F$1:F6174,1),"")</f>
        <v/>
      </c>
      <c r="H6174" s="46">
        <f t="shared" si="293"/>
        <v>0</v>
      </c>
      <c r="I6174" s="46" t="b">
        <f t="shared" si="294"/>
        <v>0</v>
      </c>
      <c r="J6174" s="46" t="str">
        <f>IF(I6174=FALSE,"",B6174&amp;"@"&amp;COUNTIFS($B$2:B6174,B6174,$I$2:I6174,TRUE))</f>
        <v/>
      </c>
    </row>
    <row r="6175" spans="5:10">
      <c r="E6175" s="46" t="str">
        <f t="shared" si="292"/>
        <v/>
      </c>
      <c r="F6175" s="81" t="str">
        <f>IF(E6175="기사임",(COUNTIF($B$2:B6175,B6175)-COUNTIFS($B$2:B6174,B6175,$E$2:E6174,"")),"")</f>
        <v/>
      </c>
      <c r="G6175" s="46" t="str">
        <f>IF(F6175=1,COUNTIF($F$1:F6175,1),"")</f>
        <v/>
      </c>
      <c r="H6175" s="46">
        <f t="shared" si="293"/>
        <v>0</v>
      </c>
      <c r="I6175" s="46" t="b">
        <f t="shared" si="294"/>
        <v>0</v>
      </c>
      <c r="J6175" s="46" t="str">
        <f>IF(I6175=FALSE,"",B6175&amp;"@"&amp;COUNTIFS($B$2:B6175,B6175,$I$2:I6175,TRUE))</f>
        <v/>
      </c>
    </row>
    <row r="6176" spans="5:10">
      <c r="E6176" s="46" t="str">
        <f t="shared" si="292"/>
        <v/>
      </c>
      <c r="F6176" s="81" t="str">
        <f>IF(E6176="기사임",(COUNTIF($B$2:B6176,B6176)-COUNTIFS($B$2:B6175,B6176,$E$2:E6175,"")),"")</f>
        <v/>
      </c>
      <c r="G6176" s="46" t="str">
        <f>IF(F6176=1,COUNTIF($F$1:F6176,1),"")</f>
        <v/>
      </c>
      <c r="H6176" s="46">
        <f t="shared" si="293"/>
        <v>0</v>
      </c>
      <c r="I6176" s="46" t="b">
        <f t="shared" si="294"/>
        <v>0</v>
      </c>
      <c r="J6176" s="46" t="str">
        <f>IF(I6176=FALSE,"",B6176&amp;"@"&amp;COUNTIFS($B$2:B6176,B6176,$I$2:I6176,TRUE))</f>
        <v/>
      </c>
    </row>
    <row r="6177" spans="5:10">
      <c r="E6177" s="46" t="str">
        <f t="shared" si="292"/>
        <v/>
      </c>
      <c r="F6177" s="81" t="str">
        <f>IF(E6177="기사임",(COUNTIF($B$2:B6177,B6177)-COUNTIFS($B$2:B6176,B6177,$E$2:E6176,"")),"")</f>
        <v/>
      </c>
      <c r="G6177" s="46" t="str">
        <f>IF(F6177=1,COUNTIF($F$1:F6177,1),"")</f>
        <v/>
      </c>
      <c r="H6177" s="46">
        <f t="shared" si="293"/>
        <v>0</v>
      </c>
      <c r="I6177" s="46" t="b">
        <f t="shared" si="294"/>
        <v>0</v>
      </c>
      <c r="J6177" s="46" t="str">
        <f>IF(I6177=FALSE,"",B6177&amp;"@"&amp;COUNTIFS($B$2:B6177,B6177,$I$2:I6177,TRUE))</f>
        <v/>
      </c>
    </row>
    <row r="6178" spans="5:10">
      <c r="E6178" s="46" t="str">
        <f t="shared" si="292"/>
        <v/>
      </c>
      <c r="F6178" s="81" t="str">
        <f>IF(E6178="기사임",(COUNTIF($B$2:B6178,B6178)-COUNTIFS($B$2:B6177,B6178,$E$2:E6177,"")),"")</f>
        <v/>
      </c>
      <c r="G6178" s="46" t="str">
        <f>IF(F6178=1,COUNTIF($F$1:F6178,1),"")</f>
        <v/>
      </c>
      <c r="H6178" s="46">
        <f t="shared" si="293"/>
        <v>0</v>
      </c>
      <c r="I6178" s="46" t="b">
        <f t="shared" si="294"/>
        <v>0</v>
      </c>
      <c r="J6178" s="46" t="str">
        <f>IF(I6178=FALSE,"",B6178&amp;"@"&amp;COUNTIFS($B$2:B6178,B6178,$I$2:I6178,TRUE))</f>
        <v/>
      </c>
    </row>
    <row r="6179" spans="5:10">
      <c r="E6179" s="46" t="str">
        <f t="shared" si="292"/>
        <v/>
      </c>
      <c r="F6179" s="81" t="str">
        <f>IF(E6179="기사임",(COUNTIF($B$2:B6179,B6179)-COUNTIFS($B$2:B6178,B6179,$E$2:E6178,"")),"")</f>
        <v/>
      </c>
      <c r="G6179" s="46" t="str">
        <f>IF(F6179=1,COUNTIF($F$1:F6179,1),"")</f>
        <v/>
      </c>
      <c r="H6179" s="46">
        <f t="shared" si="293"/>
        <v>0</v>
      </c>
      <c r="I6179" s="46" t="b">
        <f t="shared" si="294"/>
        <v>0</v>
      </c>
      <c r="J6179" s="46" t="str">
        <f>IF(I6179=FALSE,"",B6179&amp;"@"&amp;COUNTIFS($B$2:B6179,B6179,$I$2:I6179,TRUE))</f>
        <v/>
      </c>
    </row>
    <row r="6180" spans="5:10">
      <c r="E6180" s="46" t="str">
        <f t="shared" si="292"/>
        <v/>
      </c>
      <c r="F6180" s="81" t="str">
        <f>IF(E6180="기사임",(COUNTIF($B$2:B6180,B6180)-COUNTIFS($B$2:B6179,B6180,$E$2:E6179,"")),"")</f>
        <v/>
      </c>
      <c r="G6180" s="46" t="str">
        <f>IF(F6180=1,COUNTIF($F$1:F6180,1),"")</f>
        <v/>
      </c>
      <c r="H6180" s="46">
        <f t="shared" si="293"/>
        <v>0</v>
      </c>
      <c r="I6180" s="46" t="b">
        <f t="shared" si="294"/>
        <v>0</v>
      </c>
      <c r="J6180" s="46" t="str">
        <f>IF(I6180=FALSE,"",B6180&amp;"@"&amp;COUNTIFS($B$2:B6180,B6180,$I$2:I6180,TRUE))</f>
        <v/>
      </c>
    </row>
    <row r="6181" spans="5:10">
      <c r="E6181" s="46" t="str">
        <f t="shared" si="292"/>
        <v/>
      </c>
      <c r="F6181" s="81" t="str">
        <f>IF(E6181="기사임",(COUNTIF($B$2:B6181,B6181)-COUNTIFS($B$2:B6180,B6181,$E$2:E6180,"")),"")</f>
        <v/>
      </c>
      <c r="G6181" s="46" t="str">
        <f>IF(F6181=1,COUNTIF($F$1:F6181,1),"")</f>
        <v/>
      </c>
      <c r="H6181" s="46">
        <f t="shared" si="293"/>
        <v>0</v>
      </c>
      <c r="I6181" s="46" t="b">
        <f t="shared" si="294"/>
        <v>0</v>
      </c>
      <c r="J6181" s="46" t="str">
        <f>IF(I6181=FALSE,"",B6181&amp;"@"&amp;COUNTIFS($B$2:B6181,B6181,$I$2:I6181,TRUE))</f>
        <v/>
      </c>
    </row>
    <row r="6182" spans="5:10">
      <c r="E6182" s="46" t="str">
        <f t="shared" si="292"/>
        <v/>
      </c>
      <c r="F6182" s="81" t="str">
        <f>IF(E6182="기사임",(COUNTIF($B$2:B6182,B6182)-COUNTIFS($B$2:B6181,B6182,$E$2:E6181,"")),"")</f>
        <v/>
      </c>
      <c r="G6182" s="46" t="str">
        <f>IF(F6182=1,COUNTIF($F$1:F6182,1),"")</f>
        <v/>
      </c>
      <c r="H6182" s="46">
        <f t="shared" si="293"/>
        <v>0</v>
      </c>
      <c r="I6182" s="46" t="b">
        <f t="shared" si="294"/>
        <v>0</v>
      </c>
      <c r="J6182" s="46" t="str">
        <f>IF(I6182=FALSE,"",B6182&amp;"@"&amp;COUNTIFS($B$2:B6182,B6182,$I$2:I6182,TRUE))</f>
        <v/>
      </c>
    </row>
    <row r="6183" spans="5:10">
      <c r="E6183" s="46" t="str">
        <f t="shared" si="292"/>
        <v/>
      </c>
      <c r="F6183" s="81" t="str">
        <f>IF(E6183="기사임",(COUNTIF($B$2:B6183,B6183)-COUNTIFS($B$2:B6182,B6183,$E$2:E6182,"")),"")</f>
        <v/>
      </c>
      <c r="G6183" s="46" t="str">
        <f>IF(F6183=1,COUNTIF($F$1:F6183,1),"")</f>
        <v/>
      </c>
      <c r="H6183" s="46">
        <f t="shared" si="293"/>
        <v>0</v>
      </c>
      <c r="I6183" s="46" t="b">
        <f t="shared" si="294"/>
        <v>0</v>
      </c>
      <c r="J6183" s="46" t="str">
        <f>IF(I6183=FALSE,"",B6183&amp;"@"&amp;COUNTIFS($B$2:B6183,B6183,$I$2:I6183,TRUE))</f>
        <v/>
      </c>
    </row>
    <row r="6184" spans="5:10">
      <c r="E6184" s="46" t="str">
        <f t="shared" si="292"/>
        <v/>
      </c>
      <c r="F6184" s="81" t="str">
        <f>IF(E6184="기사임",(COUNTIF($B$2:B6184,B6184)-COUNTIFS($B$2:B6183,B6184,$E$2:E6183,"")),"")</f>
        <v/>
      </c>
      <c r="G6184" s="46" t="str">
        <f>IF(F6184=1,COUNTIF($F$1:F6184,1),"")</f>
        <v/>
      </c>
      <c r="H6184" s="46">
        <f t="shared" si="293"/>
        <v>0</v>
      </c>
      <c r="I6184" s="46" t="b">
        <f t="shared" si="294"/>
        <v>0</v>
      </c>
      <c r="J6184" s="46" t="str">
        <f>IF(I6184=FALSE,"",B6184&amp;"@"&amp;COUNTIFS($B$2:B6184,B6184,$I$2:I6184,TRUE))</f>
        <v/>
      </c>
    </row>
    <row r="6185" spans="5:10">
      <c r="E6185" s="46" t="str">
        <f t="shared" si="292"/>
        <v/>
      </c>
      <c r="F6185" s="81" t="str">
        <f>IF(E6185="기사임",(COUNTIF($B$2:B6185,B6185)-COUNTIFS($B$2:B6184,B6185,$E$2:E6184,"")),"")</f>
        <v/>
      </c>
      <c r="G6185" s="46" t="str">
        <f>IF(F6185=1,COUNTIF($F$1:F6185,1),"")</f>
        <v/>
      </c>
      <c r="H6185" s="46">
        <f t="shared" si="293"/>
        <v>0</v>
      </c>
      <c r="I6185" s="46" t="b">
        <f t="shared" si="294"/>
        <v>0</v>
      </c>
      <c r="J6185" s="46" t="str">
        <f>IF(I6185=FALSE,"",B6185&amp;"@"&amp;COUNTIFS($B$2:B6185,B6185,$I$2:I6185,TRUE))</f>
        <v/>
      </c>
    </row>
    <row r="6186" spans="5:10">
      <c r="E6186" s="46" t="str">
        <f t="shared" si="292"/>
        <v/>
      </c>
      <c r="F6186" s="81" t="str">
        <f>IF(E6186="기사임",(COUNTIF($B$2:B6186,B6186)-COUNTIFS($B$2:B6185,B6186,$E$2:E6185,"")),"")</f>
        <v/>
      </c>
      <c r="G6186" s="46" t="str">
        <f>IF(F6186=1,COUNTIF($F$1:F6186,1),"")</f>
        <v/>
      </c>
      <c r="H6186" s="46">
        <f t="shared" si="293"/>
        <v>0</v>
      </c>
      <c r="I6186" s="46" t="b">
        <f t="shared" si="294"/>
        <v>0</v>
      </c>
      <c r="J6186" s="46" t="str">
        <f>IF(I6186=FALSE,"",B6186&amp;"@"&amp;COUNTIFS($B$2:B6186,B6186,$I$2:I6186,TRUE))</f>
        <v/>
      </c>
    </row>
    <row r="6187" spans="5:10">
      <c r="E6187" s="46" t="str">
        <f t="shared" si="292"/>
        <v/>
      </c>
      <c r="F6187" s="81" t="str">
        <f>IF(E6187="기사임",(COUNTIF($B$2:B6187,B6187)-COUNTIFS($B$2:B6186,B6187,$E$2:E6186,"")),"")</f>
        <v/>
      </c>
      <c r="G6187" s="46" t="str">
        <f>IF(F6187=1,COUNTIF($F$1:F6187,1),"")</f>
        <v/>
      </c>
      <c r="H6187" s="46">
        <f t="shared" si="293"/>
        <v>0</v>
      </c>
      <c r="I6187" s="46" t="b">
        <f t="shared" si="294"/>
        <v>0</v>
      </c>
      <c r="J6187" s="46" t="str">
        <f>IF(I6187=FALSE,"",B6187&amp;"@"&amp;COUNTIFS($B$2:B6187,B6187,$I$2:I6187,TRUE))</f>
        <v/>
      </c>
    </row>
    <row r="6188" spans="5:10">
      <c r="E6188" s="46" t="str">
        <f t="shared" si="292"/>
        <v/>
      </c>
      <c r="F6188" s="81" t="str">
        <f>IF(E6188="기사임",(COUNTIF($B$2:B6188,B6188)-COUNTIFS($B$2:B6187,B6188,$E$2:E6187,"")),"")</f>
        <v/>
      </c>
      <c r="G6188" s="46" t="str">
        <f>IF(F6188=1,COUNTIF($F$1:F6188,1),"")</f>
        <v/>
      </c>
      <c r="H6188" s="46">
        <f t="shared" si="293"/>
        <v>0</v>
      </c>
      <c r="I6188" s="46" t="b">
        <f t="shared" si="294"/>
        <v>0</v>
      </c>
      <c r="J6188" s="46" t="str">
        <f>IF(I6188=FALSE,"",B6188&amp;"@"&amp;COUNTIFS($B$2:B6188,B6188,$I$2:I6188,TRUE))</f>
        <v/>
      </c>
    </row>
    <row r="6189" spans="5:10">
      <c r="E6189" s="46" t="str">
        <f t="shared" si="292"/>
        <v/>
      </c>
      <c r="F6189" s="81" t="str">
        <f>IF(E6189="기사임",(COUNTIF($B$2:B6189,B6189)-COUNTIFS($B$2:B6188,B6189,$E$2:E6188,"")),"")</f>
        <v/>
      </c>
      <c r="G6189" s="46" t="str">
        <f>IF(F6189=1,COUNTIF($F$1:F6189,1),"")</f>
        <v/>
      </c>
      <c r="H6189" s="46">
        <f t="shared" si="293"/>
        <v>0</v>
      </c>
      <c r="I6189" s="46" t="b">
        <f t="shared" si="294"/>
        <v>0</v>
      </c>
      <c r="J6189" s="46" t="str">
        <f>IF(I6189=FALSE,"",B6189&amp;"@"&amp;COUNTIFS($B$2:B6189,B6189,$I$2:I6189,TRUE))</f>
        <v/>
      </c>
    </row>
    <row r="6190" spans="5:10">
      <c r="E6190" s="46" t="str">
        <f t="shared" si="292"/>
        <v/>
      </c>
      <c r="F6190" s="81" t="str">
        <f>IF(E6190="기사임",(COUNTIF($B$2:B6190,B6190)-COUNTIFS($B$2:B6189,B6190,$E$2:E6189,"")),"")</f>
        <v/>
      </c>
      <c r="G6190" s="46" t="str">
        <f>IF(F6190=1,COUNTIF($F$1:F6190,1),"")</f>
        <v/>
      </c>
      <c r="H6190" s="46">
        <f t="shared" si="293"/>
        <v>0</v>
      </c>
      <c r="I6190" s="46" t="b">
        <f t="shared" si="294"/>
        <v>0</v>
      </c>
      <c r="J6190" s="46" t="str">
        <f>IF(I6190=FALSE,"",B6190&amp;"@"&amp;COUNTIFS($B$2:B6190,B6190,$I$2:I6190,TRUE))</f>
        <v/>
      </c>
    </row>
    <row r="6191" spans="5:10">
      <c r="E6191" s="46" t="str">
        <f t="shared" si="292"/>
        <v/>
      </c>
      <c r="F6191" s="81" t="str">
        <f>IF(E6191="기사임",(COUNTIF($B$2:B6191,B6191)-COUNTIFS($B$2:B6190,B6191,$E$2:E6190,"")),"")</f>
        <v/>
      </c>
      <c r="G6191" s="46" t="str">
        <f>IF(F6191=1,COUNTIF($F$1:F6191,1),"")</f>
        <v/>
      </c>
      <c r="H6191" s="46">
        <f t="shared" si="293"/>
        <v>0</v>
      </c>
      <c r="I6191" s="46" t="b">
        <f t="shared" si="294"/>
        <v>0</v>
      </c>
      <c r="J6191" s="46" t="str">
        <f>IF(I6191=FALSE,"",B6191&amp;"@"&amp;COUNTIFS($B$2:B6191,B6191,$I$2:I6191,TRUE))</f>
        <v/>
      </c>
    </row>
    <row r="6192" spans="5:10">
      <c r="E6192" s="46" t="str">
        <f t="shared" si="292"/>
        <v/>
      </c>
      <c r="F6192" s="81" t="str">
        <f>IF(E6192="기사임",(COUNTIF($B$2:B6192,B6192)-COUNTIFS($B$2:B6191,B6192,$E$2:E6191,"")),"")</f>
        <v/>
      </c>
      <c r="G6192" s="46" t="str">
        <f>IF(F6192=1,COUNTIF($F$1:F6192,1),"")</f>
        <v/>
      </c>
      <c r="H6192" s="46">
        <f t="shared" si="293"/>
        <v>0</v>
      </c>
      <c r="I6192" s="46" t="b">
        <f t="shared" si="294"/>
        <v>0</v>
      </c>
      <c r="J6192" s="46" t="str">
        <f>IF(I6192=FALSE,"",B6192&amp;"@"&amp;COUNTIFS($B$2:B6192,B6192,$I$2:I6192,TRUE))</f>
        <v/>
      </c>
    </row>
    <row r="6193" spans="5:10">
      <c r="E6193" s="46" t="str">
        <f t="shared" si="292"/>
        <v/>
      </c>
      <c r="F6193" s="81" t="str">
        <f>IF(E6193="기사임",(COUNTIF($B$2:B6193,B6193)-COUNTIFS($B$2:B6192,B6193,$E$2:E6192,"")),"")</f>
        <v/>
      </c>
      <c r="G6193" s="46" t="str">
        <f>IF(F6193=1,COUNTIF($F$1:F6193,1),"")</f>
        <v/>
      </c>
      <c r="H6193" s="46">
        <f t="shared" si="293"/>
        <v>0</v>
      </c>
      <c r="I6193" s="46" t="b">
        <f t="shared" si="294"/>
        <v>0</v>
      </c>
      <c r="J6193" s="46" t="str">
        <f>IF(I6193=FALSE,"",B6193&amp;"@"&amp;COUNTIFS($B$2:B6193,B6193,$I$2:I6193,TRUE))</f>
        <v/>
      </c>
    </row>
    <row r="6194" spans="5:10">
      <c r="E6194" s="46" t="str">
        <f t="shared" si="292"/>
        <v/>
      </c>
      <c r="F6194" s="81" t="str">
        <f>IF(E6194="기사임",(COUNTIF($B$2:B6194,B6194)-COUNTIFS($B$2:B6193,B6194,$E$2:E6193,"")),"")</f>
        <v/>
      </c>
      <c r="G6194" s="46" t="str">
        <f>IF(F6194=1,COUNTIF($F$1:F6194,1),"")</f>
        <v/>
      </c>
      <c r="H6194" s="46">
        <f t="shared" si="293"/>
        <v>0</v>
      </c>
      <c r="I6194" s="46" t="b">
        <f t="shared" si="294"/>
        <v>0</v>
      </c>
      <c r="J6194" s="46" t="str">
        <f>IF(I6194=FALSE,"",B6194&amp;"@"&amp;COUNTIFS($B$2:B6194,B6194,$I$2:I6194,TRUE))</f>
        <v/>
      </c>
    </row>
    <row r="6195" spans="5:10">
      <c r="E6195" s="46" t="str">
        <f t="shared" si="292"/>
        <v/>
      </c>
      <c r="F6195" s="81" t="str">
        <f>IF(E6195="기사임",(COUNTIF($B$2:B6195,B6195)-COUNTIFS($B$2:B6194,B6195,$E$2:E6194,"")),"")</f>
        <v/>
      </c>
      <c r="G6195" s="46" t="str">
        <f>IF(F6195=1,COUNTIF($F$1:F6195,1),"")</f>
        <v/>
      </c>
      <c r="H6195" s="46">
        <f t="shared" si="293"/>
        <v>0</v>
      </c>
      <c r="I6195" s="46" t="b">
        <f t="shared" si="294"/>
        <v>0</v>
      </c>
      <c r="J6195" s="46" t="str">
        <f>IF(I6195=FALSE,"",B6195&amp;"@"&amp;COUNTIFS($B$2:B6195,B6195,$I$2:I6195,TRUE))</f>
        <v/>
      </c>
    </row>
    <row r="6196" spans="5:10">
      <c r="E6196" s="46" t="str">
        <f t="shared" si="292"/>
        <v/>
      </c>
      <c r="F6196" s="81" t="str">
        <f>IF(E6196="기사임",(COUNTIF($B$2:B6196,B6196)-COUNTIFS($B$2:B6195,B6196,$E$2:E6195,"")),"")</f>
        <v/>
      </c>
      <c r="G6196" s="46" t="str">
        <f>IF(F6196=1,COUNTIF($F$1:F6196,1),"")</f>
        <v/>
      </c>
      <c r="H6196" s="46">
        <f t="shared" si="293"/>
        <v>0</v>
      </c>
      <c r="I6196" s="46" t="b">
        <f t="shared" si="294"/>
        <v>0</v>
      </c>
      <c r="J6196" s="46" t="str">
        <f>IF(I6196=FALSE,"",B6196&amp;"@"&amp;COUNTIFS($B$2:B6196,B6196,$I$2:I6196,TRUE))</f>
        <v/>
      </c>
    </row>
    <row r="6197" spans="5:10">
      <c r="E6197" s="46" t="str">
        <f t="shared" si="292"/>
        <v/>
      </c>
      <c r="F6197" s="81" t="str">
        <f>IF(E6197="기사임",(COUNTIF($B$2:B6197,B6197)-COUNTIFS($B$2:B6196,B6197,$E$2:E6196,"")),"")</f>
        <v/>
      </c>
      <c r="G6197" s="46" t="str">
        <f>IF(F6197=1,COUNTIF($F$1:F6197,1),"")</f>
        <v/>
      </c>
      <c r="H6197" s="46">
        <f t="shared" si="293"/>
        <v>0</v>
      </c>
      <c r="I6197" s="46" t="b">
        <f t="shared" si="294"/>
        <v>0</v>
      </c>
      <c r="J6197" s="46" t="str">
        <f>IF(I6197=FALSE,"",B6197&amp;"@"&amp;COUNTIFS($B$2:B6197,B6197,$I$2:I6197,TRUE))</f>
        <v/>
      </c>
    </row>
    <row r="6198" spans="5:10">
      <c r="E6198" s="46" t="str">
        <f t="shared" si="292"/>
        <v/>
      </c>
      <c r="F6198" s="81" t="str">
        <f>IF(E6198="기사임",(COUNTIF($B$2:B6198,B6198)-COUNTIFS($B$2:B6197,B6198,$E$2:E6197,"")),"")</f>
        <v/>
      </c>
      <c r="G6198" s="46" t="str">
        <f>IF(F6198=1,COUNTIF($F$1:F6198,1),"")</f>
        <v/>
      </c>
      <c r="H6198" s="46">
        <f t="shared" si="293"/>
        <v>0</v>
      </c>
      <c r="I6198" s="46" t="b">
        <f t="shared" si="294"/>
        <v>0</v>
      </c>
      <c r="J6198" s="46" t="str">
        <f>IF(I6198=FALSE,"",B6198&amp;"@"&amp;COUNTIFS($B$2:B6198,B6198,$I$2:I6198,TRUE))</f>
        <v/>
      </c>
    </row>
    <row r="6199" spans="5:10">
      <c r="E6199" s="46" t="str">
        <f t="shared" si="292"/>
        <v/>
      </c>
      <c r="F6199" s="81" t="str">
        <f>IF(E6199="기사임",(COUNTIF($B$2:B6199,B6199)-COUNTIFS($B$2:B6198,B6199,$E$2:E6198,"")),"")</f>
        <v/>
      </c>
      <c r="G6199" s="46" t="str">
        <f>IF(F6199=1,COUNTIF($F$1:F6199,1),"")</f>
        <v/>
      </c>
      <c r="H6199" s="46">
        <f t="shared" si="293"/>
        <v>0</v>
      </c>
      <c r="I6199" s="46" t="b">
        <f t="shared" si="294"/>
        <v>0</v>
      </c>
      <c r="J6199" s="46" t="str">
        <f>IF(I6199=FALSE,"",B6199&amp;"@"&amp;COUNTIFS($B$2:B6199,B6199,$I$2:I6199,TRUE))</f>
        <v/>
      </c>
    </row>
    <row r="6200" spans="5:10">
      <c r="E6200" s="46" t="str">
        <f t="shared" si="292"/>
        <v/>
      </c>
      <c r="F6200" s="81" t="str">
        <f>IF(E6200="기사임",(COUNTIF($B$2:B6200,B6200)-COUNTIFS($B$2:B6199,B6200,$E$2:E6199,"")),"")</f>
        <v/>
      </c>
      <c r="G6200" s="46" t="str">
        <f>IF(F6200=1,COUNTIF($F$1:F6200,1),"")</f>
        <v/>
      </c>
      <c r="H6200" s="46">
        <f t="shared" si="293"/>
        <v>0</v>
      </c>
      <c r="I6200" s="46" t="b">
        <f t="shared" si="294"/>
        <v>0</v>
      </c>
      <c r="J6200" s="46" t="str">
        <f>IF(I6200=FALSE,"",B6200&amp;"@"&amp;COUNTIFS($B$2:B6200,B6200,$I$2:I6200,TRUE))</f>
        <v/>
      </c>
    </row>
    <row r="6201" spans="5:10">
      <c r="E6201" s="46" t="str">
        <f t="shared" si="292"/>
        <v/>
      </c>
      <c r="F6201" s="81" t="str">
        <f>IF(E6201="기사임",(COUNTIF($B$2:B6201,B6201)-COUNTIFS($B$2:B6200,B6201,$E$2:E6200,"")),"")</f>
        <v/>
      </c>
      <c r="G6201" s="46" t="str">
        <f>IF(F6201=1,COUNTIF($F$1:F6201,1),"")</f>
        <v/>
      </c>
      <c r="H6201" s="46">
        <f t="shared" si="293"/>
        <v>0</v>
      </c>
      <c r="I6201" s="46" t="b">
        <f t="shared" si="294"/>
        <v>0</v>
      </c>
      <c r="J6201" s="46" t="str">
        <f>IF(I6201=FALSE,"",B6201&amp;"@"&amp;COUNTIFS($B$2:B6201,B6201,$I$2:I6201,TRUE))</f>
        <v/>
      </c>
    </row>
    <row r="6202" spans="5:10">
      <c r="E6202" s="46" t="str">
        <f t="shared" si="292"/>
        <v/>
      </c>
      <c r="F6202" s="81" t="str">
        <f>IF(E6202="기사임",(COUNTIF($B$2:B6202,B6202)-COUNTIFS($B$2:B6201,B6202,$E$2:E6201,"")),"")</f>
        <v/>
      </c>
      <c r="G6202" s="46" t="str">
        <f>IF(F6202=1,COUNTIF($F$1:F6202,1),"")</f>
        <v/>
      </c>
      <c r="H6202" s="46">
        <f t="shared" si="293"/>
        <v>0</v>
      </c>
      <c r="I6202" s="46" t="b">
        <f t="shared" si="294"/>
        <v>0</v>
      </c>
      <c r="J6202" s="46" t="str">
        <f>IF(I6202=FALSE,"",B6202&amp;"@"&amp;COUNTIFS($B$2:B6202,B6202,$I$2:I6202,TRUE))</f>
        <v/>
      </c>
    </row>
    <row r="6203" spans="5:10">
      <c r="E6203" s="46" t="str">
        <f t="shared" si="292"/>
        <v/>
      </c>
      <c r="F6203" s="81" t="str">
        <f>IF(E6203="기사임",(COUNTIF($B$2:B6203,B6203)-COUNTIFS($B$2:B6202,B6203,$E$2:E6202,"")),"")</f>
        <v/>
      </c>
      <c r="G6203" s="46" t="str">
        <f>IF(F6203=1,COUNTIF($F$1:F6203,1),"")</f>
        <v/>
      </c>
      <c r="H6203" s="46">
        <f t="shared" si="293"/>
        <v>0</v>
      </c>
      <c r="I6203" s="46" t="b">
        <f t="shared" si="294"/>
        <v>0</v>
      </c>
      <c r="J6203" s="46" t="str">
        <f>IF(I6203=FALSE,"",B6203&amp;"@"&amp;COUNTIFS($B$2:B6203,B6203,$I$2:I6203,TRUE))</f>
        <v/>
      </c>
    </row>
    <row r="6204" spans="5:10">
      <c r="E6204" s="46" t="str">
        <f t="shared" si="292"/>
        <v/>
      </c>
      <c r="F6204" s="81" t="str">
        <f>IF(E6204="기사임",(COUNTIF($B$2:B6204,B6204)-COUNTIFS($B$2:B6203,B6204,$E$2:E6203,"")),"")</f>
        <v/>
      </c>
      <c r="G6204" s="46" t="str">
        <f>IF(F6204=1,COUNTIF($F$1:F6204,1),"")</f>
        <v/>
      </c>
      <c r="H6204" s="46">
        <f t="shared" si="293"/>
        <v>0</v>
      </c>
      <c r="I6204" s="46" t="b">
        <f t="shared" si="294"/>
        <v>0</v>
      </c>
      <c r="J6204" s="46" t="str">
        <f>IF(I6204=FALSE,"",B6204&amp;"@"&amp;COUNTIFS($B$2:B6204,B6204,$I$2:I6204,TRUE))</f>
        <v/>
      </c>
    </row>
    <row r="6205" spans="5:10">
      <c r="E6205" s="46" t="str">
        <f t="shared" si="292"/>
        <v/>
      </c>
      <c r="F6205" s="81" t="str">
        <f>IF(E6205="기사임",(COUNTIF($B$2:B6205,B6205)-COUNTIFS($B$2:B6204,B6205,$E$2:E6204,"")),"")</f>
        <v/>
      </c>
      <c r="G6205" s="46" t="str">
        <f>IF(F6205=1,COUNTIF($F$1:F6205,1),"")</f>
        <v/>
      </c>
      <c r="H6205" s="46">
        <f t="shared" si="293"/>
        <v>0</v>
      </c>
      <c r="I6205" s="46" t="b">
        <f t="shared" si="294"/>
        <v>0</v>
      </c>
      <c r="J6205" s="46" t="str">
        <f>IF(I6205=FALSE,"",B6205&amp;"@"&amp;COUNTIFS($B$2:B6205,B6205,$I$2:I6205,TRUE))</f>
        <v/>
      </c>
    </row>
    <row r="6206" spans="5:10">
      <c r="E6206" s="46" t="str">
        <f t="shared" si="292"/>
        <v/>
      </c>
      <c r="F6206" s="81" t="str">
        <f>IF(E6206="기사임",(COUNTIF($B$2:B6206,B6206)-COUNTIFS($B$2:B6205,B6206,$E$2:E6205,"")),"")</f>
        <v/>
      </c>
      <c r="G6206" s="46" t="str">
        <f>IF(F6206=1,COUNTIF($F$1:F6206,1),"")</f>
        <v/>
      </c>
      <c r="H6206" s="46">
        <f t="shared" si="293"/>
        <v>0</v>
      </c>
      <c r="I6206" s="46" t="b">
        <f t="shared" si="294"/>
        <v>0</v>
      </c>
      <c r="J6206" s="46" t="str">
        <f>IF(I6206=FALSE,"",B6206&amp;"@"&amp;COUNTIFS($B$2:B6206,B6206,$I$2:I6206,TRUE))</f>
        <v/>
      </c>
    </row>
    <row r="6207" spans="5:10">
      <c r="E6207" s="46" t="str">
        <f t="shared" si="292"/>
        <v/>
      </c>
      <c r="F6207" s="81" t="str">
        <f>IF(E6207="기사임",(COUNTIF($B$2:B6207,B6207)-COUNTIFS($B$2:B6206,B6207,$E$2:E6206,"")),"")</f>
        <v/>
      </c>
      <c r="G6207" s="46" t="str">
        <f>IF(F6207=1,COUNTIF($F$1:F6207,1),"")</f>
        <v/>
      </c>
      <c r="H6207" s="46">
        <f t="shared" si="293"/>
        <v>0</v>
      </c>
      <c r="I6207" s="46" t="b">
        <f t="shared" si="294"/>
        <v>0</v>
      </c>
      <c r="J6207" s="46" t="str">
        <f>IF(I6207=FALSE,"",B6207&amp;"@"&amp;COUNTIFS($B$2:B6207,B6207,$I$2:I6207,TRUE))</f>
        <v/>
      </c>
    </row>
    <row r="6208" spans="5:10">
      <c r="E6208" s="46" t="str">
        <f t="shared" si="292"/>
        <v/>
      </c>
      <c r="F6208" s="81" t="str">
        <f>IF(E6208="기사임",(COUNTIF($B$2:B6208,B6208)-COUNTIFS($B$2:B6207,B6208,$E$2:E6207,"")),"")</f>
        <v/>
      </c>
      <c r="G6208" s="46" t="str">
        <f>IF(F6208=1,COUNTIF($F$1:F6208,1),"")</f>
        <v/>
      </c>
      <c r="H6208" s="46">
        <f t="shared" si="293"/>
        <v>0</v>
      </c>
      <c r="I6208" s="46" t="b">
        <f t="shared" si="294"/>
        <v>0</v>
      </c>
      <c r="J6208" s="46" t="str">
        <f>IF(I6208=FALSE,"",B6208&amp;"@"&amp;COUNTIFS($B$2:B6208,B6208,$I$2:I6208,TRUE))</f>
        <v/>
      </c>
    </row>
    <row r="6209" spans="5:10">
      <c r="E6209" s="46" t="str">
        <f t="shared" si="292"/>
        <v/>
      </c>
      <c r="F6209" s="81" t="str">
        <f>IF(E6209="기사임",(COUNTIF($B$2:B6209,B6209)-COUNTIFS($B$2:B6208,B6209,$E$2:E6208,"")),"")</f>
        <v/>
      </c>
      <c r="G6209" s="46" t="str">
        <f>IF(F6209=1,COUNTIF($F$1:F6209,1),"")</f>
        <v/>
      </c>
      <c r="H6209" s="46">
        <f t="shared" si="293"/>
        <v>0</v>
      </c>
      <c r="I6209" s="46" t="b">
        <f t="shared" si="294"/>
        <v>0</v>
      </c>
      <c r="J6209" s="46" t="str">
        <f>IF(I6209=FALSE,"",B6209&amp;"@"&amp;COUNTIFS($B$2:B6209,B6209,$I$2:I6209,TRUE))</f>
        <v/>
      </c>
    </row>
    <row r="6210" spans="5:10">
      <c r="E6210" s="46" t="str">
        <f t="shared" ref="E6210:E6273" si="295">IF(AND(LEFT(A6210,17)="/global/archives/",ISNUMBER(_xlfn.NUMBERVALUE(MID(A6210,18,1))),ISERROR(FIND("ckattempt",A6210)),ISERROR(FIND("preview",A6210))),"기사임","")</f>
        <v/>
      </c>
      <c r="F6210" s="81" t="str">
        <f>IF(E6210="기사임",(COUNTIF($B$2:B6210,B6210)-COUNTIFS($B$2:B6209,B6210,$E$2:E6209,"")),"")</f>
        <v/>
      </c>
      <c r="G6210" s="46" t="str">
        <f>IF(F6210=1,COUNTIF($F$1:F6210,1),"")</f>
        <v/>
      </c>
      <c r="H6210" s="46">
        <f t="shared" ref="H6210:H6273" si="296">COUNTIF($L$2:$L$4,B6210)</f>
        <v>0</v>
      </c>
      <c r="I6210" s="46" t="b">
        <f t="shared" si="294"/>
        <v>0</v>
      </c>
      <c r="J6210" s="46" t="str">
        <f>IF(I6210=FALSE,"",B6210&amp;"@"&amp;COUNTIFS($B$2:B6210,B6210,$I$2:I6210,TRUE))</f>
        <v/>
      </c>
    </row>
    <row r="6211" spans="5:10">
      <c r="E6211" s="46" t="str">
        <f t="shared" si="295"/>
        <v/>
      </c>
      <c r="F6211" s="81" t="str">
        <f>IF(E6211="기사임",(COUNTIF($B$2:B6211,B6211)-COUNTIFS($B$2:B6210,B6211,$E$2:E6210,"")),"")</f>
        <v/>
      </c>
      <c r="G6211" s="46" t="str">
        <f>IF(F6211=1,COUNTIF($F$1:F6211,1),"")</f>
        <v/>
      </c>
      <c r="H6211" s="46">
        <f t="shared" si="296"/>
        <v>0</v>
      </c>
      <c r="I6211" s="46" t="b">
        <f t="shared" si="294"/>
        <v>0</v>
      </c>
      <c r="J6211" s="46" t="str">
        <f>IF(I6211=FALSE,"",B6211&amp;"@"&amp;COUNTIFS($B$2:B6211,B6211,$I$2:I6211,TRUE))</f>
        <v/>
      </c>
    </row>
    <row r="6212" spans="5:10">
      <c r="E6212" s="46" t="str">
        <f t="shared" si="295"/>
        <v/>
      </c>
      <c r="F6212" s="81" t="str">
        <f>IF(E6212="기사임",(COUNTIF($B$2:B6212,B6212)-COUNTIFS($B$2:B6211,B6212,$E$2:E6211,"")),"")</f>
        <v/>
      </c>
      <c r="G6212" s="46" t="str">
        <f>IF(F6212=1,COUNTIF($F$1:F6212,1),"")</f>
        <v/>
      </c>
      <c r="H6212" s="46">
        <f t="shared" si="296"/>
        <v>0</v>
      </c>
      <c r="I6212" s="46" t="b">
        <f t="shared" si="294"/>
        <v>0</v>
      </c>
      <c r="J6212" s="46" t="str">
        <f>IF(I6212=FALSE,"",B6212&amp;"@"&amp;COUNTIFS($B$2:B6212,B6212,$I$2:I6212,TRUE))</f>
        <v/>
      </c>
    </row>
    <row r="6213" spans="5:10">
      <c r="E6213" s="46" t="str">
        <f t="shared" si="295"/>
        <v/>
      </c>
      <c r="F6213" s="81" t="str">
        <f>IF(E6213="기사임",(COUNTIF($B$2:B6213,B6213)-COUNTIFS($B$2:B6212,B6213,$E$2:E6212,"")),"")</f>
        <v/>
      </c>
      <c r="G6213" s="46" t="str">
        <f>IF(F6213=1,COUNTIF($F$1:F6213,1),"")</f>
        <v/>
      </c>
      <c r="H6213" s="46">
        <f t="shared" si="296"/>
        <v>0</v>
      </c>
      <c r="I6213" s="46" t="b">
        <f t="shared" si="294"/>
        <v>0</v>
      </c>
      <c r="J6213" s="46" t="str">
        <f>IF(I6213=FALSE,"",B6213&amp;"@"&amp;COUNTIFS($B$2:B6213,B6213,$I$2:I6213,TRUE))</f>
        <v/>
      </c>
    </row>
    <row r="6214" spans="5:10">
      <c r="E6214" s="46" t="str">
        <f t="shared" si="295"/>
        <v/>
      </c>
      <c r="F6214" s="81" t="str">
        <f>IF(E6214="기사임",(COUNTIF($B$2:B6214,B6214)-COUNTIFS($B$2:B6213,B6214,$E$2:E6213,"")),"")</f>
        <v/>
      </c>
      <c r="G6214" s="46" t="str">
        <f>IF(F6214=1,COUNTIF($F$1:F6214,1),"")</f>
        <v/>
      </c>
      <c r="H6214" s="46">
        <f t="shared" si="296"/>
        <v>0</v>
      </c>
      <c r="I6214" s="46" t="b">
        <f t="shared" si="294"/>
        <v>0</v>
      </c>
      <c r="J6214" s="46" t="str">
        <f>IF(I6214=FALSE,"",B6214&amp;"@"&amp;COUNTIFS($B$2:B6214,B6214,$I$2:I6214,TRUE))</f>
        <v/>
      </c>
    </row>
    <row r="6215" spans="5:10">
      <c r="E6215" s="46" t="str">
        <f t="shared" si="295"/>
        <v/>
      </c>
      <c r="F6215" s="81" t="str">
        <f>IF(E6215="기사임",(COUNTIF($B$2:B6215,B6215)-COUNTIFS($B$2:B6214,B6215,$E$2:E6214,"")),"")</f>
        <v/>
      </c>
      <c r="G6215" s="46" t="str">
        <f>IF(F6215=1,COUNTIF($F$1:F6215,1),"")</f>
        <v/>
      </c>
      <c r="H6215" s="46">
        <f t="shared" si="296"/>
        <v>0</v>
      </c>
      <c r="I6215" s="46" t="b">
        <f t="shared" ref="I6215:I6278" si="297">AND(H6215=1,F6215&gt;=1,F6215&lt;&gt;"")</f>
        <v>0</v>
      </c>
      <c r="J6215" s="46" t="str">
        <f>IF(I6215=FALSE,"",B6215&amp;"@"&amp;COUNTIFS($B$2:B6215,B6215,$I$2:I6215,TRUE))</f>
        <v/>
      </c>
    </row>
    <row r="6216" spans="5:10">
      <c r="E6216" s="46" t="str">
        <f t="shared" si="295"/>
        <v/>
      </c>
      <c r="F6216" s="81" t="str">
        <f>IF(E6216="기사임",(COUNTIF($B$2:B6216,B6216)-COUNTIFS($B$2:B6215,B6216,$E$2:E6215,"")),"")</f>
        <v/>
      </c>
      <c r="G6216" s="46" t="str">
        <f>IF(F6216=1,COUNTIF($F$1:F6216,1),"")</f>
        <v/>
      </c>
      <c r="H6216" s="46">
        <f t="shared" si="296"/>
        <v>0</v>
      </c>
      <c r="I6216" s="46" t="b">
        <f t="shared" si="297"/>
        <v>0</v>
      </c>
      <c r="J6216" s="46" t="str">
        <f>IF(I6216=FALSE,"",B6216&amp;"@"&amp;COUNTIFS($B$2:B6216,B6216,$I$2:I6216,TRUE))</f>
        <v/>
      </c>
    </row>
    <row r="6217" spans="5:10">
      <c r="E6217" s="46" t="str">
        <f t="shared" si="295"/>
        <v/>
      </c>
      <c r="F6217" s="81" t="str">
        <f>IF(E6217="기사임",(COUNTIF($B$2:B6217,B6217)-COUNTIFS($B$2:B6216,B6217,$E$2:E6216,"")),"")</f>
        <v/>
      </c>
      <c r="G6217" s="46" t="str">
        <f>IF(F6217=1,COUNTIF($F$1:F6217,1),"")</f>
        <v/>
      </c>
      <c r="H6217" s="46">
        <f t="shared" si="296"/>
        <v>0</v>
      </c>
      <c r="I6217" s="46" t="b">
        <f t="shared" si="297"/>
        <v>0</v>
      </c>
      <c r="J6217" s="46" t="str">
        <f>IF(I6217=FALSE,"",B6217&amp;"@"&amp;COUNTIFS($B$2:B6217,B6217,$I$2:I6217,TRUE))</f>
        <v/>
      </c>
    </row>
    <row r="6218" spans="5:10">
      <c r="E6218" s="46" t="str">
        <f t="shared" si="295"/>
        <v/>
      </c>
      <c r="F6218" s="81" t="str">
        <f>IF(E6218="기사임",(COUNTIF($B$2:B6218,B6218)-COUNTIFS($B$2:B6217,B6218,$E$2:E6217,"")),"")</f>
        <v/>
      </c>
      <c r="G6218" s="46" t="str">
        <f>IF(F6218=1,COUNTIF($F$1:F6218,1),"")</f>
        <v/>
      </c>
      <c r="H6218" s="46">
        <f t="shared" si="296"/>
        <v>0</v>
      </c>
      <c r="I6218" s="46" t="b">
        <f t="shared" si="297"/>
        <v>0</v>
      </c>
      <c r="J6218" s="46" t="str">
        <f>IF(I6218=FALSE,"",B6218&amp;"@"&amp;COUNTIFS($B$2:B6218,B6218,$I$2:I6218,TRUE))</f>
        <v/>
      </c>
    </row>
    <row r="6219" spans="5:10">
      <c r="E6219" s="46" t="str">
        <f t="shared" si="295"/>
        <v/>
      </c>
      <c r="F6219" s="81" t="str">
        <f>IF(E6219="기사임",(COUNTIF($B$2:B6219,B6219)-COUNTIFS($B$2:B6218,B6219,$E$2:E6218,"")),"")</f>
        <v/>
      </c>
      <c r="G6219" s="46" t="str">
        <f>IF(F6219=1,COUNTIF($F$1:F6219,1),"")</f>
        <v/>
      </c>
      <c r="H6219" s="46">
        <f t="shared" si="296"/>
        <v>0</v>
      </c>
      <c r="I6219" s="46" t="b">
        <f t="shared" si="297"/>
        <v>0</v>
      </c>
      <c r="J6219" s="46" t="str">
        <f>IF(I6219=FALSE,"",B6219&amp;"@"&amp;COUNTIFS($B$2:B6219,B6219,$I$2:I6219,TRUE))</f>
        <v/>
      </c>
    </row>
    <row r="6220" spans="5:10">
      <c r="E6220" s="46" t="str">
        <f t="shared" si="295"/>
        <v/>
      </c>
      <c r="F6220" s="81" t="str">
        <f>IF(E6220="기사임",(COUNTIF($B$2:B6220,B6220)-COUNTIFS($B$2:B6219,B6220,$E$2:E6219,"")),"")</f>
        <v/>
      </c>
      <c r="G6220" s="46" t="str">
        <f>IF(F6220=1,COUNTIF($F$1:F6220,1),"")</f>
        <v/>
      </c>
      <c r="H6220" s="46">
        <f t="shared" si="296"/>
        <v>0</v>
      </c>
      <c r="I6220" s="46" t="b">
        <f t="shared" si="297"/>
        <v>0</v>
      </c>
      <c r="J6220" s="46" t="str">
        <f>IF(I6220=FALSE,"",B6220&amp;"@"&amp;COUNTIFS($B$2:B6220,B6220,$I$2:I6220,TRUE))</f>
        <v/>
      </c>
    </row>
    <row r="6221" spans="5:10">
      <c r="E6221" s="46" t="str">
        <f t="shared" si="295"/>
        <v/>
      </c>
      <c r="F6221" s="81" t="str">
        <f>IF(E6221="기사임",(COUNTIF($B$2:B6221,B6221)-COUNTIFS($B$2:B6220,B6221,$E$2:E6220,"")),"")</f>
        <v/>
      </c>
      <c r="G6221" s="46" t="str">
        <f>IF(F6221=1,COUNTIF($F$1:F6221,1),"")</f>
        <v/>
      </c>
      <c r="H6221" s="46">
        <f t="shared" si="296"/>
        <v>0</v>
      </c>
      <c r="I6221" s="46" t="b">
        <f t="shared" si="297"/>
        <v>0</v>
      </c>
      <c r="J6221" s="46" t="str">
        <f>IF(I6221=FALSE,"",B6221&amp;"@"&amp;COUNTIFS($B$2:B6221,B6221,$I$2:I6221,TRUE))</f>
        <v/>
      </c>
    </row>
    <row r="6222" spans="5:10">
      <c r="E6222" s="46" t="str">
        <f t="shared" si="295"/>
        <v/>
      </c>
      <c r="F6222" s="81" t="str">
        <f>IF(E6222="기사임",(COUNTIF($B$2:B6222,B6222)-COUNTIFS($B$2:B6221,B6222,$E$2:E6221,"")),"")</f>
        <v/>
      </c>
      <c r="G6222" s="46" t="str">
        <f>IF(F6222=1,COUNTIF($F$1:F6222,1),"")</f>
        <v/>
      </c>
      <c r="H6222" s="46">
        <f t="shared" si="296"/>
        <v>0</v>
      </c>
      <c r="I6222" s="46" t="b">
        <f t="shared" si="297"/>
        <v>0</v>
      </c>
      <c r="J6222" s="46" t="str">
        <f>IF(I6222=FALSE,"",B6222&amp;"@"&amp;COUNTIFS($B$2:B6222,B6222,$I$2:I6222,TRUE))</f>
        <v/>
      </c>
    </row>
    <row r="6223" spans="5:10">
      <c r="E6223" s="46" t="str">
        <f t="shared" si="295"/>
        <v/>
      </c>
      <c r="F6223" s="81" t="str">
        <f>IF(E6223="기사임",(COUNTIF($B$2:B6223,B6223)-COUNTIFS($B$2:B6222,B6223,$E$2:E6222,"")),"")</f>
        <v/>
      </c>
      <c r="G6223" s="46" t="str">
        <f>IF(F6223=1,COUNTIF($F$1:F6223,1),"")</f>
        <v/>
      </c>
      <c r="H6223" s="46">
        <f t="shared" si="296"/>
        <v>0</v>
      </c>
      <c r="I6223" s="46" t="b">
        <f t="shared" si="297"/>
        <v>0</v>
      </c>
      <c r="J6223" s="46" t="str">
        <f>IF(I6223=FALSE,"",B6223&amp;"@"&amp;COUNTIFS($B$2:B6223,B6223,$I$2:I6223,TRUE))</f>
        <v/>
      </c>
    </row>
    <row r="6224" spans="5:10">
      <c r="E6224" s="46" t="str">
        <f t="shared" si="295"/>
        <v/>
      </c>
      <c r="F6224" s="81" t="str">
        <f>IF(E6224="기사임",(COUNTIF($B$2:B6224,B6224)-COUNTIFS($B$2:B6223,B6224,$E$2:E6223,"")),"")</f>
        <v/>
      </c>
      <c r="G6224" s="46" t="str">
        <f>IF(F6224=1,COUNTIF($F$1:F6224,1),"")</f>
        <v/>
      </c>
      <c r="H6224" s="46">
        <f t="shared" si="296"/>
        <v>0</v>
      </c>
      <c r="I6224" s="46" t="b">
        <f t="shared" si="297"/>
        <v>0</v>
      </c>
      <c r="J6224" s="46" t="str">
        <f>IF(I6224=FALSE,"",B6224&amp;"@"&amp;COUNTIFS($B$2:B6224,B6224,$I$2:I6224,TRUE))</f>
        <v/>
      </c>
    </row>
    <row r="6225" spans="5:10">
      <c r="E6225" s="46" t="str">
        <f t="shared" si="295"/>
        <v/>
      </c>
      <c r="F6225" s="81" t="str">
        <f>IF(E6225="기사임",(COUNTIF($B$2:B6225,B6225)-COUNTIFS($B$2:B6224,B6225,$E$2:E6224,"")),"")</f>
        <v/>
      </c>
      <c r="G6225" s="46" t="str">
        <f>IF(F6225=1,COUNTIF($F$1:F6225,1),"")</f>
        <v/>
      </c>
      <c r="H6225" s="46">
        <f t="shared" si="296"/>
        <v>0</v>
      </c>
      <c r="I6225" s="46" t="b">
        <f t="shared" si="297"/>
        <v>0</v>
      </c>
      <c r="J6225" s="46" t="str">
        <f>IF(I6225=FALSE,"",B6225&amp;"@"&amp;COUNTIFS($B$2:B6225,B6225,$I$2:I6225,TRUE))</f>
        <v/>
      </c>
    </row>
    <row r="6226" spans="5:10">
      <c r="E6226" s="46" t="str">
        <f t="shared" si="295"/>
        <v/>
      </c>
      <c r="F6226" s="81" t="str">
        <f>IF(E6226="기사임",(COUNTIF($B$2:B6226,B6226)-COUNTIFS($B$2:B6225,B6226,$E$2:E6225,"")),"")</f>
        <v/>
      </c>
      <c r="G6226" s="46" t="str">
        <f>IF(F6226=1,COUNTIF($F$1:F6226,1),"")</f>
        <v/>
      </c>
      <c r="H6226" s="46">
        <f t="shared" si="296"/>
        <v>0</v>
      </c>
      <c r="I6226" s="46" t="b">
        <f t="shared" si="297"/>
        <v>0</v>
      </c>
      <c r="J6226" s="46" t="str">
        <f>IF(I6226=FALSE,"",B6226&amp;"@"&amp;COUNTIFS($B$2:B6226,B6226,$I$2:I6226,TRUE))</f>
        <v/>
      </c>
    </row>
    <row r="6227" spans="5:10">
      <c r="E6227" s="46" t="str">
        <f t="shared" si="295"/>
        <v/>
      </c>
      <c r="F6227" s="81" t="str">
        <f>IF(E6227="기사임",(COUNTIF($B$2:B6227,B6227)-COUNTIFS($B$2:B6226,B6227,$E$2:E6226,"")),"")</f>
        <v/>
      </c>
      <c r="G6227" s="46" t="str">
        <f>IF(F6227=1,COUNTIF($F$1:F6227,1),"")</f>
        <v/>
      </c>
      <c r="H6227" s="46">
        <f t="shared" si="296"/>
        <v>0</v>
      </c>
      <c r="I6227" s="46" t="b">
        <f t="shared" si="297"/>
        <v>0</v>
      </c>
      <c r="J6227" s="46" t="str">
        <f>IF(I6227=FALSE,"",B6227&amp;"@"&amp;COUNTIFS($B$2:B6227,B6227,$I$2:I6227,TRUE))</f>
        <v/>
      </c>
    </row>
    <row r="6228" spans="5:10">
      <c r="E6228" s="46" t="str">
        <f t="shared" si="295"/>
        <v/>
      </c>
      <c r="F6228" s="81" t="str">
        <f>IF(E6228="기사임",(COUNTIF($B$2:B6228,B6228)-COUNTIFS($B$2:B6227,B6228,$E$2:E6227,"")),"")</f>
        <v/>
      </c>
      <c r="G6228" s="46" t="str">
        <f>IF(F6228=1,COUNTIF($F$1:F6228,1),"")</f>
        <v/>
      </c>
      <c r="H6228" s="46">
        <f t="shared" si="296"/>
        <v>0</v>
      </c>
      <c r="I6228" s="46" t="b">
        <f t="shared" si="297"/>
        <v>0</v>
      </c>
      <c r="J6228" s="46" t="str">
        <f>IF(I6228=FALSE,"",B6228&amp;"@"&amp;COUNTIFS($B$2:B6228,B6228,$I$2:I6228,TRUE))</f>
        <v/>
      </c>
    </row>
    <row r="6229" spans="5:10">
      <c r="E6229" s="46" t="str">
        <f t="shared" si="295"/>
        <v/>
      </c>
      <c r="F6229" s="81" t="str">
        <f>IF(E6229="기사임",(COUNTIF($B$2:B6229,B6229)-COUNTIFS($B$2:B6228,B6229,$E$2:E6228,"")),"")</f>
        <v/>
      </c>
      <c r="G6229" s="46" t="str">
        <f>IF(F6229=1,COUNTIF($F$1:F6229,1),"")</f>
        <v/>
      </c>
      <c r="H6229" s="46">
        <f t="shared" si="296"/>
        <v>0</v>
      </c>
      <c r="I6229" s="46" t="b">
        <f t="shared" si="297"/>
        <v>0</v>
      </c>
      <c r="J6229" s="46" t="str">
        <f>IF(I6229=FALSE,"",B6229&amp;"@"&amp;COUNTIFS($B$2:B6229,B6229,$I$2:I6229,TRUE))</f>
        <v/>
      </c>
    </row>
    <row r="6230" spans="5:10">
      <c r="E6230" s="46" t="str">
        <f t="shared" si="295"/>
        <v/>
      </c>
      <c r="F6230" s="81" t="str">
        <f>IF(E6230="기사임",(COUNTIF($B$2:B6230,B6230)-COUNTIFS($B$2:B6229,B6230,$E$2:E6229,"")),"")</f>
        <v/>
      </c>
      <c r="G6230" s="46" t="str">
        <f>IF(F6230=1,COUNTIF($F$1:F6230,1),"")</f>
        <v/>
      </c>
      <c r="H6230" s="46">
        <f t="shared" si="296"/>
        <v>0</v>
      </c>
      <c r="I6230" s="46" t="b">
        <f t="shared" si="297"/>
        <v>0</v>
      </c>
      <c r="J6230" s="46" t="str">
        <f>IF(I6230=FALSE,"",B6230&amp;"@"&amp;COUNTIFS($B$2:B6230,B6230,$I$2:I6230,TRUE))</f>
        <v/>
      </c>
    </row>
    <row r="6231" spans="5:10">
      <c r="E6231" s="46" t="str">
        <f t="shared" si="295"/>
        <v/>
      </c>
      <c r="F6231" s="81" t="str">
        <f>IF(E6231="기사임",(COUNTIF($B$2:B6231,B6231)-COUNTIFS($B$2:B6230,B6231,$E$2:E6230,"")),"")</f>
        <v/>
      </c>
      <c r="G6231" s="46" t="str">
        <f>IF(F6231=1,COUNTIF($F$1:F6231,1),"")</f>
        <v/>
      </c>
      <c r="H6231" s="46">
        <f t="shared" si="296"/>
        <v>0</v>
      </c>
      <c r="I6231" s="46" t="b">
        <f t="shared" si="297"/>
        <v>0</v>
      </c>
      <c r="J6231" s="46" t="str">
        <f>IF(I6231=FALSE,"",B6231&amp;"@"&amp;COUNTIFS($B$2:B6231,B6231,$I$2:I6231,TRUE))</f>
        <v/>
      </c>
    </row>
    <row r="6232" spans="5:10">
      <c r="E6232" s="46" t="str">
        <f t="shared" si="295"/>
        <v/>
      </c>
      <c r="F6232" s="81" t="str">
        <f>IF(E6232="기사임",(COUNTIF($B$2:B6232,B6232)-COUNTIFS($B$2:B6231,B6232,$E$2:E6231,"")),"")</f>
        <v/>
      </c>
      <c r="G6232" s="46" t="str">
        <f>IF(F6232=1,COUNTIF($F$1:F6232,1),"")</f>
        <v/>
      </c>
      <c r="H6232" s="46">
        <f t="shared" si="296"/>
        <v>0</v>
      </c>
      <c r="I6232" s="46" t="b">
        <f t="shared" si="297"/>
        <v>0</v>
      </c>
      <c r="J6232" s="46" t="str">
        <f>IF(I6232=FALSE,"",B6232&amp;"@"&amp;COUNTIFS($B$2:B6232,B6232,$I$2:I6232,TRUE))</f>
        <v/>
      </c>
    </row>
    <row r="6233" spans="5:10">
      <c r="E6233" s="46" t="str">
        <f t="shared" si="295"/>
        <v/>
      </c>
      <c r="F6233" s="81" t="str">
        <f>IF(E6233="기사임",(COUNTIF($B$2:B6233,B6233)-COUNTIFS($B$2:B6232,B6233,$E$2:E6232,"")),"")</f>
        <v/>
      </c>
      <c r="G6233" s="46" t="str">
        <f>IF(F6233=1,COUNTIF($F$1:F6233,1),"")</f>
        <v/>
      </c>
      <c r="H6233" s="46">
        <f t="shared" si="296"/>
        <v>0</v>
      </c>
      <c r="I6233" s="46" t="b">
        <f t="shared" si="297"/>
        <v>0</v>
      </c>
      <c r="J6233" s="46" t="str">
        <f>IF(I6233=FALSE,"",B6233&amp;"@"&amp;COUNTIFS($B$2:B6233,B6233,$I$2:I6233,TRUE))</f>
        <v/>
      </c>
    </row>
    <row r="6234" spans="5:10">
      <c r="E6234" s="46" t="str">
        <f t="shared" si="295"/>
        <v/>
      </c>
      <c r="F6234" s="81" t="str">
        <f>IF(E6234="기사임",(COUNTIF($B$2:B6234,B6234)-COUNTIFS($B$2:B6233,B6234,$E$2:E6233,"")),"")</f>
        <v/>
      </c>
      <c r="G6234" s="46" t="str">
        <f>IF(F6234=1,COUNTIF($F$1:F6234,1),"")</f>
        <v/>
      </c>
      <c r="H6234" s="46">
        <f t="shared" si="296"/>
        <v>0</v>
      </c>
      <c r="I6234" s="46" t="b">
        <f t="shared" si="297"/>
        <v>0</v>
      </c>
      <c r="J6234" s="46" t="str">
        <f>IF(I6234=FALSE,"",B6234&amp;"@"&amp;COUNTIFS($B$2:B6234,B6234,$I$2:I6234,TRUE))</f>
        <v/>
      </c>
    </row>
    <row r="6235" spans="5:10">
      <c r="E6235" s="46" t="str">
        <f t="shared" si="295"/>
        <v/>
      </c>
      <c r="F6235" s="81" t="str">
        <f>IF(E6235="기사임",(COUNTIF($B$2:B6235,B6235)-COUNTIFS($B$2:B6234,B6235,$E$2:E6234,"")),"")</f>
        <v/>
      </c>
      <c r="G6235" s="46" t="str">
        <f>IF(F6235=1,COUNTIF($F$1:F6235,1),"")</f>
        <v/>
      </c>
      <c r="H6235" s="46">
        <f t="shared" si="296"/>
        <v>0</v>
      </c>
      <c r="I6235" s="46" t="b">
        <f t="shared" si="297"/>
        <v>0</v>
      </c>
      <c r="J6235" s="46" t="str">
        <f>IF(I6235=FALSE,"",B6235&amp;"@"&amp;COUNTIFS($B$2:B6235,B6235,$I$2:I6235,TRUE))</f>
        <v/>
      </c>
    </row>
    <row r="6236" spans="5:10">
      <c r="E6236" s="46" t="str">
        <f t="shared" si="295"/>
        <v/>
      </c>
      <c r="F6236" s="81" t="str">
        <f>IF(E6236="기사임",(COUNTIF($B$2:B6236,B6236)-COUNTIFS($B$2:B6235,B6236,$E$2:E6235,"")),"")</f>
        <v/>
      </c>
      <c r="G6236" s="46" t="str">
        <f>IF(F6236=1,COUNTIF($F$1:F6236,1),"")</f>
        <v/>
      </c>
      <c r="H6236" s="46">
        <f t="shared" si="296"/>
        <v>0</v>
      </c>
      <c r="I6236" s="46" t="b">
        <f t="shared" si="297"/>
        <v>0</v>
      </c>
      <c r="J6236" s="46" t="str">
        <f>IF(I6236=FALSE,"",B6236&amp;"@"&amp;COUNTIFS($B$2:B6236,B6236,$I$2:I6236,TRUE))</f>
        <v/>
      </c>
    </row>
    <row r="6237" spans="5:10">
      <c r="E6237" s="46" t="str">
        <f t="shared" si="295"/>
        <v/>
      </c>
      <c r="F6237" s="81" t="str">
        <f>IF(E6237="기사임",(COUNTIF($B$2:B6237,B6237)-COUNTIFS($B$2:B6236,B6237,$E$2:E6236,"")),"")</f>
        <v/>
      </c>
      <c r="G6237" s="46" t="str">
        <f>IF(F6237=1,COUNTIF($F$1:F6237,1),"")</f>
        <v/>
      </c>
      <c r="H6237" s="46">
        <f t="shared" si="296"/>
        <v>0</v>
      </c>
      <c r="I6237" s="46" t="b">
        <f t="shared" si="297"/>
        <v>0</v>
      </c>
      <c r="J6237" s="46" t="str">
        <f>IF(I6237=FALSE,"",B6237&amp;"@"&amp;COUNTIFS($B$2:B6237,B6237,$I$2:I6237,TRUE))</f>
        <v/>
      </c>
    </row>
    <row r="6238" spans="5:10">
      <c r="E6238" s="46" t="str">
        <f t="shared" si="295"/>
        <v/>
      </c>
      <c r="F6238" s="81" t="str">
        <f>IF(E6238="기사임",(COUNTIF($B$2:B6238,B6238)-COUNTIFS($B$2:B6237,B6238,$E$2:E6237,"")),"")</f>
        <v/>
      </c>
      <c r="G6238" s="46" t="str">
        <f>IF(F6238=1,COUNTIF($F$1:F6238,1),"")</f>
        <v/>
      </c>
      <c r="H6238" s="46">
        <f t="shared" si="296"/>
        <v>0</v>
      </c>
      <c r="I6238" s="46" t="b">
        <f t="shared" si="297"/>
        <v>0</v>
      </c>
      <c r="J6238" s="46" t="str">
        <f>IF(I6238=FALSE,"",B6238&amp;"@"&amp;COUNTIFS($B$2:B6238,B6238,$I$2:I6238,TRUE))</f>
        <v/>
      </c>
    </row>
    <row r="6239" spans="5:10">
      <c r="E6239" s="46" t="str">
        <f t="shared" si="295"/>
        <v/>
      </c>
      <c r="F6239" s="81" t="str">
        <f>IF(E6239="기사임",(COUNTIF($B$2:B6239,B6239)-COUNTIFS($B$2:B6238,B6239,$E$2:E6238,"")),"")</f>
        <v/>
      </c>
      <c r="G6239" s="46" t="str">
        <f>IF(F6239=1,COUNTIF($F$1:F6239,1),"")</f>
        <v/>
      </c>
      <c r="H6239" s="46">
        <f t="shared" si="296"/>
        <v>0</v>
      </c>
      <c r="I6239" s="46" t="b">
        <f t="shared" si="297"/>
        <v>0</v>
      </c>
      <c r="J6239" s="46" t="str">
        <f>IF(I6239=FALSE,"",B6239&amp;"@"&amp;COUNTIFS($B$2:B6239,B6239,$I$2:I6239,TRUE))</f>
        <v/>
      </c>
    </row>
    <row r="6240" spans="5:10">
      <c r="E6240" s="46" t="str">
        <f t="shared" si="295"/>
        <v/>
      </c>
      <c r="F6240" s="81" t="str">
        <f>IF(E6240="기사임",(COUNTIF($B$2:B6240,B6240)-COUNTIFS($B$2:B6239,B6240,$E$2:E6239,"")),"")</f>
        <v/>
      </c>
      <c r="G6240" s="46" t="str">
        <f>IF(F6240=1,COUNTIF($F$1:F6240,1),"")</f>
        <v/>
      </c>
      <c r="H6240" s="46">
        <f t="shared" si="296"/>
        <v>0</v>
      </c>
      <c r="I6240" s="46" t="b">
        <f t="shared" si="297"/>
        <v>0</v>
      </c>
      <c r="J6240" s="46" t="str">
        <f>IF(I6240=FALSE,"",B6240&amp;"@"&amp;COUNTIFS($B$2:B6240,B6240,$I$2:I6240,TRUE))</f>
        <v/>
      </c>
    </row>
    <row r="6241" spans="5:10">
      <c r="E6241" s="46" t="str">
        <f t="shared" si="295"/>
        <v/>
      </c>
      <c r="F6241" s="81" t="str">
        <f>IF(E6241="기사임",(COUNTIF($B$2:B6241,B6241)-COUNTIFS($B$2:B6240,B6241,$E$2:E6240,"")),"")</f>
        <v/>
      </c>
      <c r="G6241" s="46" t="str">
        <f>IF(F6241=1,COUNTIF($F$1:F6241,1),"")</f>
        <v/>
      </c>
      <c r="H6241" s="46">
        <f t="shared" si="296"/>
        <v>0</v>
      </c>
      <c r="I6241" s="46" t="b">
        <f t="shared" si="297"/>
        <v>0</v>
      </c>
      <c r="J6241" s="46" t="str">
        <f>IF(I6241=FALSE,"",B6241&amp;"@"&amp;COUNTIFS($B$2:B6241,B6241,$I$2:I6241,TRUE))</f>
        <v/>
      </c>
    </row>
    <row r="6242" spans="5:10">
      <c r="E6242" s="46" t="str">
        <f t="shared" si="295"/>
        <v/>
      </c>
      <c r="F6242" s="81" t="str">
        <f>IF(E6242="기사임",(COUNTIF($B$2:B6242,B6242)-COUNTIFS($B$2:B6241,B6242,$E$2:E6241,"")),"")</f>
        <v/>
      </c>
      <c r="G6242" s="46" t="str">
        <f>IF(F6242=1,COUNTIF($F$1:F6242,1),"")</f>
        <v/>
      </c>
      <c r="H6242" s="46">
        <f t="shared" si="296"/>
        <v>0</v>
      </c>
      <c r="I6242" s="46" t="b">
        <f t="shared" si="297"/>
        <v>0</v>
      </c>
      <c r="J6242" s="46" t="str">
        <f>IF(I6242=FALSE,"",B6242&amp;"@"&amp;COUNTIFS($B$2:B6242,B6242,$I$2:I6242,TRUE))</f>
        <v/>
      </c>
    </row>
    <row r="6243" spans="5:10">
      <c r="E6243" s="46" t="str">
        <f t="shared" si="295"/>
        <v/>
      </c>
      <c r="F6243" s="81" t="str">
        <f>IF(E6243="기사임",(COUNTIF($B$2:B6243,B6243)-COUNTIFS($B$2:B6242,B6243,$E$2:E6242,"")),"")</f>
        <v/>
      </c>
      <c r="G6243" s="46" t="str">
        <f>IF(F6243=1,COUNTIF($F$1:F6243,1),"")</f>
        <v/>
      </c>
      <c r="H6243" s="46">
        <f t="shared" si="296"/>
        <v>0</v>
      </c>
      <c r="I6243" s="46" t="b">
        <f t="shared" si="297"/>
        <v>0</v>
      </c>
      <c r="J6243" s="46" t="str">
        <f>IF(I6243=FALSE,"",B6243&amp;"@"&amp;COUNTIFS($B$2:B6243,B6243,$I$2:I6243,TRUE))</f>
        <v/>
      </c>
    </row>
    <row r="6244" spans="5:10">
      <c r="E6244" s="46" t="str">
        <f t="shared" si="295"/>
        <v/>
      </c>
      <c r="F6244" s="81" t="str">
        <f>IF(E6244="기사임",(COUNTIF($B$2:B6244,B6244)-COUNTIFS($B$2:B6243,B6244,$E$2:E6243,"")),"")</f>
        <v/>
      </c>
      <c r="G6244" s="46" t="str">
        <f>IF(F6244=1,COUNTIF($F$1:F6244,1),"")</f>
        <v/>
      </c>
      <c r="H6244" s="46">
        <f t="shared" si="296"/>
        <v>0</v>
      </c>
      <c r="I6244" s="46" t="b">
        <f t="shared" si="297"/>
        <v>0</v>
      </c>
      <c r="J6244" s="46" t="str">
        <f>IF(I6244=FALSE,"",B6244&amp;"@"&amp;COUNTIFS($B$2:B6244,B6244,$I$2:I6244,TRUE))</f>
        <v/>
      </c>
    </row>
    <row r="6245" spans="5:10">
      <c r="E6245" s="46" t="str">
        <f t="shared" si="295"/>
        <v/>
      </c>
      <c r="F6245" s="81" t="str">
        <f>IF(E6245="기사임",(COUNTIF($B$2:B6245,B6245)-COUNTIFS($B$2:B6244,B6245,$E$2:E6244,"")),"")</f>
        <v/>
      </c>
      <c r="G6245" s="46" t="str">
        <f>IF(F6245=1,COUNTIF($F$1:F6245,1),"")</f>
        <v/>
      </c>
      <c r="H6245" s="46">
        <f t="shared" si="296"/>
        <v>0</v>
      </c>
      <c r="I6245" s="46" t="b">
        <f t="shared" si="297"/>
        <v>0</v>
      </c>
      <c r="J6245" s="46" t="str">
        <f>IF(I6245=FALSE,"",B6245&amp;"@"&amp;COUNTIFS($B$2:B6245,B6245,$I$2:I6245,TRUE))</f>
        <v/>
      </c>
    </row>
    <row r="6246" spans="5:10">
      <c r="E6246" s="46" t="str">
        <f t="shared" si="295"/>
        <v/>
      </c>
      <c r="F6246" s="81" t="str">
        <f>IF(E6246="기사임",(COUNTIF($B$2:B6246,B6246)-COUNTIFS($B$2:B6245,B6246,$E$2:E6245,"")),"")</f>
        <v/>
      </c>
      <c r="G6246" s="46" t="str">
        <f>IF(F6246=1,COUNTIF($F$1:F6246,1),"")</f>
        <v/>
      </c>
      <c r="H6246" s="46">
        <f t="shared" si="296"/>
        <v>0</v>
      </c>
      <c r="I6246" s="46" t="b">
        <f t="shared" si="297"/>
        <v>0</v>
      </c>
      <c r="J6246" s="46" t="str">
        <f>IF(I6246=FALSE,"",B6246&amp;"@"&amp;COUNTIFS($B$2:B6246,B6246,$I$2:I6246,TRUE))</f>
        <v/>
      </c>
    </row>
    <row r="6247" spans="5:10">
      <c r="E6247" s="46" t="str">
        <f t="shared" si="295"/>
        <v/>
      </c>
      <c r="F6247" s="81" t="str">
        <f>IF(E6247="기사임",(COUNTIF($B$2:B6247,B6247)-COUNTIFS($B$2:B6246,B6247,$E$2:E6246,"")),"")</f>
        <v/>
      </c>
      <c r="G6247" s="46" t="str">
        <f>IF(F6247=1,COUNTIF($F$1:F6247,1),"")</f>
        <v/>
      </c>
      <c r="H6247" s="46">
        <f t="shared" si="296"/>
        <v>0</v>
      </c>
      <c r="I6247" s="46" t="b">
        <f t="shared" si="297"/>
        <v>0</v>
      </c>
      <c r="J6247" s="46" t="str">
        <f>IF(I6247=FALSE,"",B6247&amp;"@"&amp;COUNTIFS($B$2:B6247,B6247,$I$2:I6247,TRUE))</f>
        <v/>
      </c>
    </row>
    <row r="6248" spans="5:10">
      <c r="E6248" s="46" t="str">
        <f t="shared" si="295"/>
        <v/>
      </c>
      <c r="F6248" s="81" t="str">
        <f>IF(E6248="기사임",(COUNTIF($B$2:B6248,B6248)-COUNTIFS($B$2:B6247,B6248,$E$2:E6247,"")),"")</f>
        <v/>
      </c>
      <c r="G6248" s="46" t="str">
        <f>IF(F6248=1,COUNTIF($F$1:F6248,1),"")</f>
        <v/>
      </c>
      <c r="H6248" s="46">
        <f t="shared" si="296"/>
        <v>0</v>
      </c>
      <c r="I6248" s="46" t="b">
        <f t="shared" si="297"/>
        <v>0</v>
      </c>
      <c r="J6248" s="46" t="str">
        <f>IF(I6248=FALSE,"",B6248&amp;"@"&amp;COUNTIFS($B$2:B6248,B6248,$I$2:I6248,TRUE))</f>
        <v/>
      </c>
    </row>
    <row r="6249" spans="5:10">
      <c r="E6249" s="46" t="str">
        <f t="shared" si="295"/>
        <v/>
      </c>
      <c r="F6249" s="81" t="str">
        <f>IF(E6249="기사임",(COUNTIF($B$2:B6249,B6249)-COUNTIFS($B$2:B6248,B6249,$E$2:E6248,"")),"")</f>
        <v/>
      </c>
      <c r="G6249" s="46" t="str">
        <f>IF(F6249=1,COUNTIF($F$1:F6249,1),"")</f>
        <v/>
      </c>
      <c r="H6249" s="46">
        <f t="shared" si="296"/>
        <v>0</v>
      </c>
      <c r="I6249" s="46" t="b">
        <f t="shared" si="297"/>
        <v>0</v>
      </c>
      <c r="J6249" s="46" t="str">
        <f>IF(I6249=FALSE,"",B6249&amp;"@"&amp;COUNTIFS($B$2:B6249,B6249,$I$2:I6249,TRUE))</f>
        <v/>
      </c>
    </row>
    <row r="6250" spans="5:10">
      <c r="E6250" s="46" t="str">
        <f t="shared" si="295"/>
        <v/>
      </c>
      <c r="F6250" s="81" t="str">
        <f>IF(E6250="기사임",(COUNTIF($B$2:B6250,B6250)-COUNTIFS($B$2:B6249,B6250,$E$2:E6249,"")),"")</f>
        <v/>
      </c>
      <c r="G6250" s="46" t="str">
        <f>IF(F6250=1,COUNTIF($F$1:F6250,1),"")</f>
        <v/>
      </c>
      <c r="H6250" s="46">
        <f t="shared" si="296"/>
        <v>0</v>
      </c>
      <c r="I6250" s="46" t="b">
        <f t="shared" si="297"/>
        <v>0</v>
      </c>
      <c r="J6250" s="46" t="str">
        <f>IF(I6250=FALSE,"",B6250&amp;"@"&amp;COUNTIFS($B$2:B6250,B6250,$I$2:I6250,TRUE))</f>
        <v/>
      </c>
    </row>
    <row r="6251" spans="5:10">
      <c r="E6251" s="46" t="str">
        <f t="shared" si="295"/>
        <v/>
      </c>
      <c r="F6251" s="81" t="str">
        <f>IF(E6251="기사임",(COUNTIF($B$2:B6251,B6251)-COUNTIFS($B$2:B6250,B6251,$E$2:E6250,"")),"")</f>
        <v/>
      </c>
      <c r="G6251" s="46" t="str">
        <f>IF(F6251=1,COUNTIF($F$1:F6251,1),"")</f>
        <v/>
      </c>
      <c r="H6251" s="46">
        <f t="shared" si="296"/>
        <v>0</v>
      </c>
      <c r="I6251" s="46" t="b">
        <f t="shared" si="297"/>
        <v>0</v>
      </c>
      <c r="J6251" s="46" t="str">
        <f>IF(I6251=FALSE,"",B6251&amp;"@"&amp;COUNTIFS($B$2:B6251,B6251,$I$2:I6251,TRUE))</f>
        <v/>
      </c>
    </row>
    <row r="6252" spans="5:10">
      <c r="E6252" s="46" t="str">
        <f t="shared" si="295"/>
        <v/>
      </c>
      <c r="F6252" s="81" t="str">
        <f>IF(E6252="기사임",(COUNTIF($B$2:B6252,B6252)-COUNTIFS($B$2:B6251,B6252,$E$2:E6251,"")),"")</f>
        <v/>
      </c>
      <c r="G6252" s="46" t="str">
        <f>IF(F6252=1,COUNTIF($F$1:F6252,1),"")</f>
        <v/>
      </c>
      <c r="H6252" s="46">
        <f t="shared" si="296"/>
        <v>0</v>
      </c>
      <c r="I6252" s="46" t="b">
        <f t="shared" si="297"/>
        <v>0</v>
      </c>
      <c r="J6252" s="46" t="str">
        <f>IF(I6252=FALSE,"",B6252&amp;"@"&amp;COUNTIFS($B$2:B6252,B6252,$I$2:I6252,TRUE))</f>
        <v/>
      </c>
    </row>
    <row r="6253" spans="5:10">
      <c r="E6253" s="46" t="str">
        <f t="shared" si="295"/>
        <v/>
      </c>
      <c r="F6253" s="81" t="str">
        <f>IF(E6253="기사임",(COUNTIF($B$2:B6253,B6253)-COUNTIFS($B$2:B6252,B6253,$E$2:E6252,"")),"")</f>
        <v/>
      </c>
      <c r="G6253" s="46" t="str">
        <f>IF(F6253=1,COUNTIF($F$1:F6253,1),"")</f>
        <v/>
      </c>
      <c r="H6253" s="46">
        <f t="shared" si="296"/>
        <v>0</v>
      </c>
      <c r="I6253" s="46" t="b">
        <f t="shared" si="297"/>
        <v>0</v>
      </c>
      <c r="J6253" s="46" t="str">
        <f>IF(I6253=FALSE,"",B6253&amp;"@"&amp;COUNTIFS($B$2:B6253,B6253,$I$2:I6253,TRUE))</f>
        <v/>
      </c>
    </row>
    <row r="6254" spans="5:10">
      <c r="E6254" s="46" t="str">
        <f t="shared" si="295"/>
        <v/>
      </c>
      <c r="F6254" s="81" t="str">
        <f>IF(E6254="기사임",(COUNTIF($B$2:B6254,B6254)-COUNTIFS($B$2:B6253,B6254,$E$2:E6253,"")),"")</f>
        <v/>
      </c>
      <c r="G6254" s="46" t="str">
        <f>IF(F6254=1,COUNTIF($F$1:F6254,1),"")</f>
        <v/>
      </c>
      <c r="H6254" s="46">
        <f t="shared" si="296"/>
        <v>0</v>
      </c>
      <c r="I6254" s="46" t="b">
        <f t="shared" si="297"/>
        <v>0</v>
      </c>
      <c r="J6254" s="46" t="str">
        <f>IF(I6254=FALSE,"",B6254&amp;"@"&amp;COUNTIFS($B$2:B6254,B6254,$I$2:I6254,TRUE))</f>
        <v/>
      </c>
    </row>
    <row r="6255" spans="5:10">
      <c r="E6255" s="46" t="str">
        <f t="shared" si="295"/>
        <v/>
      </c>
      <c r="F6255" s="81" t="str">
        <f>IF(E6255="기사임",(COUNTIF($B$2:B6255,B6255)-COUNTIFS($B$2:B6254,B6255,$E$2:E6254,"")),"")</f>
        <v/>
      </c>
      <c r="G6255" s="46" t="str">
        <f>IF(F6255=1,COUNTIF($F$1:F6255,1),"")</f>
        <v/>
      </c>
      <c r="H6255" s="46">
        <f t="shared" si="296"/>
        <v>0</v>
      </c>
      <c r="I6255" s="46" t="b">
        <f t="shared" si="297"/>
        <v>0</v>
      </c>
      <c r="J6255" s="46" t="str">
        <f>IF(I6255=FALSE,"",B6255&amp;"@"&amp;COUNTIFS($B$2:B6255,B6255,$I$2:I6255,TRUE))</f>
        <v/>
      </c>
    </row>
    <row r="6256" spans="5:10">
      <c r="E6256" s="46" t="str">
        <f t="shared" si="295"/>
        <v/>
      </c>
      <c r="F6256" s="81" t="str">
        <f>IF(E6256="기사임",(COUNTIF($B$2:B6256,B6256)-COUNTIFS($B$2:B6255,B6256,$E$2:E6255,"")),"")</f>
        <v/>
      </c>
      <c r="G6256" s="46" t="str">
        <f>IF(F6256=1,COUNTIF($F$1:F6256,1),"")</f>
        <v/>
      </c>
      <c r="H6256" s="46">
        <f t="shared" si="296"/>
        <v>0</v>
      </c>
      <c r="I6256" s="46" t="b">
        <f t="shared" si="297"/>
        <v>0</v>
      </c>
      <c r="J6256" s="46" t="str">
        <f>IF(I6256=FALSE,"",B6256&amp;"@"&amp;COUNTIFS($B$2:B6256,B6256,$I$2:I6256,TRUE))</f>
        <v/>
      </c>
    </row>
    <row r="6257" spans="5:10">
      <c r="E6257" s="46" t="str">
        <f t="shared" si="295"/>
        <v/>
      </c>
      <c r="F6257" s="81" t="str">
        <f>IF(E6257="기사임",(COUNTIF($B$2:B6257,B6257)-COUNTIFS($B$2:B6256,B6257,$E$2:E6256,"")),"")</f>
        <v/>
      </c>
      <c r="G6257" s="46" t="str">
        <f>IF(F6257=1,COUNTIF($F$1:F6257,1),"")</f>
        <v/>
      </c>
      <c r="H6257" s="46">
        <f t="shared" si="296"/>
        <v>0</v>
      </c>
      <c r="I6257" s="46" t="b">
        <f t="shared" si="297"/>
        <v>0</v>
      </c>
      <c r="J6257" s="46" t="str">
        <f>IF(I6257=FALSE,"",B6257&amp;"@"&amp;COUNTIFS($B$2:B6257,B6257,$I$2:I6257,TRUE))</f>
        <v/>
      </c>
    </row>
    <row r="6258" spans="5:10">
      <c r="E6258" s="46" t="str">
        <f t="shared" si="295"/>
        <v/>
      </c>
      <c r="F6258" s="81" t="str">
        <f>IF(E6258="기사임",(COUNTIF($B$2:B6258,B6258)-COUNTIFS($B$2:B6257,B6258,$E$2:E6257,"")),"")</f>
        <v/>
      </c>
      <c r="G6258" s="46" t="str">
        <f>IF(F6258=1,COUNTIF($F$1:F6258,1),"")</f>
        <v/>
      </c>
      <c r="H6258" s="46">
        <f t="shared" si="296"/>
        <v>0</v>
      </c>
      <c r="I6258" s="46" t="b">
        <f t="shared" si="297"/>
        <v>0</v>
      </c>
      <c r="J6258" s="46" t="str">
        <f>IF(I6258=FALSE,"",B6258&amp;"@"&amp;COUNTIFS($B$2:B6258,B6258,$I$2:I6258,TRUE))</f>
        <v/>
      </c>
    </row>
    <row r="6259" spans="5:10">
      <c r="E6259" s="46" t="str">
        <f t="shared" si="295"/>
        <v/>
      </c>
      <c r="F6259" s="81" t="str">
        <f>IF(E6259="기사임",(COUNTIF($B$2:B6259,B6259)-COUNTIFS($B$2:B6258,B6259,$E$2:E6258,"")),"")</f>
        <v/>
      </c>
      <c r="G6259" s="46" t="str">
        <f>IF(F6259=1,COUNTIF($F$1:F6259,1),"")</f>
        <v/>
      </c>
      <c r="H6259" s="46">
        <f t="shared" si="296"/>
        <v>0</v>
      </c>
      <c r="I6259" s="46" t="b">
        <f t="shared" si="297"/>
        <v>0</v>
      </c>
      <c r="J6259" s="46" t="str">
        <f>IF(I6259=FALSE,"",B6259&amp;"@"&amp;COUNTIFS($B$2:B6259,B6259,$I$2:I6259,TRUE))</f>
        <v/>
      </c>
    </row>
    <row r="6260" spans="5:10">
      <c r="E6260" s="46" t="str">
        <f t="shared" si="295"/>
        <v/>
      </c>
      <c r="F6260" s="81" t="str">
        <f>IF(E6260="기사임",(COUNTIF($B$2:B6260,B6260)-COUNTIFS($B$2:B6259,B6260,$E$2:E6259,"")),"")</f>
        <v/>
      </c>
      <c r="G6260" s="46" t="str">
        <f>IF(F6260=1,COUNTIF($F$1:F6260,1),"")</f>
        <v/>
      </c>
      <c r="H6260" s="46">
        <f t="shared" si="296"/>
        <v>0</v>
      </c>
      <c r="I6260" s="46" t="b">
        <f t="shared" si="297"/>
        <v>0</v>
      </c>
      <c r="J6260" s="46" t="str">
        <f>IF(I6260=FALSE,"",B6260&amp;"@"&amp;COUNTIFS($B$2:B6260,B6260,$I$2:I6260,TRUE))</f>
        <v/>
      </c>
    </row>
    <row r="6261" spans="5:10">
      <c r="E6261" s="46" t="str">
        <f t="shared" si="295"/>
        <v/>
      </c>
      <c r="F6261" s="81" t="str">
        <f>IF(E6261="기사임",(COUNTIF($B$2:B6261,B6261)-COUNTIFS($B$2:B6260,B6261,$E$2:E6260,"")),"")</f>
        <v/>
      </c>
      <c r="G6261" s="46" t="str">
        <f>IF(F6261=1,COUNTIF($F$1:F6261,1),"")</f>
        <v/>
      </c>
      <c r="H6261" s="46">
        <f t="shared" si="296"/>
        <v>0</v>
      </c>
      <c r="I6261" s="46" t="b">
        <f t="shared" si="297"/>
        <v>0</v>
      </c>
      <c r="J6261" s="46" t="str">
        <f>IF(I6261=FALSE,"",B6261&amp;"@"&amp;COUNTIFS($B$2:B6261,B6261,$I$2:I6261,TRUE))</f>
        <v/>
      </c>
    </row>
    <row r="6262" spans="5:10">
      <c r="E6262" s="46" t="str">
        <f t="shared" si="295"/>
        <v/>
      </c>
      <c r="F6262" s="81" t="str">
        <f>IF(E6262="기사임",(COUNTIF($B$2:B6262,B6262)-COUNTIFS($B$2:B6261,B6262,$E$2:E6261,"")),"")</f>
        <v/>
      </c>
      <c r="G6262" s="46" t="str">
        <f>IF(F6262=1,COUNTIF($F$1:F6262,1),"")</f>
        <v/>
      </c>
      <c r="H6262" s="46">
        <f t="shared" si="296"/>
        <v>0</v>
      </c>
      <c r="I6262" s="46" t="b">
        <f t="shared" si="297"/>
        <v>0</v>
      </c>
      <c r="J6262" s="46" t="str">
        <f>IF(I6262=FALSE,"",B6262&amp;"@"&amp;COUNTIFS($B$2:B6262,B6262,$I$2:I6262,TRUE))</f>
        <v/>
      </c>
    </row>
    <row r="6263" spans="5:10">
      <c r="E6263" s="46" t="str">
        <f t="shared" si="295"/>
        <v/>
      </c>
      <c r="F6263" s="81" t="str">
        <f>IF(E6263="기사임",(COUNTIF($B$2:B6263,B6263)-COUNTIFS($B$2:B6262,B6263,$E$2:E6262,"")),"")</f>
        <v/>
      </c>
      <c r="G6263" s="46" t="str">
        <f>IF(F6263=1,COUNTIF($F$1:F6263,1),"")</f>
        <v/>
      </c>
      <c r="H6263" s="46">
        <f t="shared" si="296"/>
        <v>0</v>
      </c>
      <c r="I6263" s="46" t="b">
        <f t="shared" si="297"/>
        <v>0</v>
      </c>
      <c r="J6263" s="46" t="str">
        <f>IF(I6263=FALSE,"",B6263&amp;"@"&amp;COUNTIFS($B$2:B6263,B6263,$I$2:I6263,TRUE))</f>
        <v/>
      </c>
    </row>
    <row r="6264" spans="5:10">
      <c r="E6264" s="46" t="str">
        <f t="shared" si="295"/>
        <v/>
      </c>
      <c r="F6264" s="81" t="str">
        <f>IF(E6264="기사임",(COUNTIF($B$2:B6264,B6264)-COUNTIFS($B$2:B6263,B6264,$E$2:E6263,"")),"")</f>
        <v/>
      </c>
      <c r="G6264" s="46" t="str">
        <f>IF(F6264=1,COUNTIF($F$1:F6264,1),"")</f>
        <v/>
      </c>
      <c r="H6264" s="46">
        <f t="shared" si="296"/>
        <v>0</v>
      </c>
      <c r="I6264" s="46" t="b">
        <f t="shared" si="297"/>
        <v>0</v>
      </c>
      <c r="J6264" s="46" t="str">
        <f>IF(I6264=FALSE,"",B6264&amp;"@"&amp;COUNTIFS($B$2:B6264,B6264,$I$2:I6264,TRUE))</f>
        <v/>
      </c>
    </row>
    <row r="6265" spans="5:10">
      <c r="E6265" s="46" t="str">
        <f t="shared" si="295"/>
        <v/>
      </c>
      <c r="F6265" s="81" t="str">
        <f>IF(E6265="기사임",(COUNTIF($B$2:B6265,B6265)-COUNTIFS($B$2:B6264,B6265,$E$2:E6264,"")),"")</f>
        <v/>
      </c>
      <c r="G6265" s="46" t="str">
        <f>IF(F6265=1,COUNTIF($F$1:F6265,1),"")</f>
        <v/>
      </c>
      <c r="H6265" s="46">
        <f t="shared" si="296"/>
        <v>0</v>
      </c>
      <c r="I6265" s="46" t="b">
        <f t="shared" si="297"/>
        <v>0</v>
      </c>
      <c r="J6265" s="46" t="str">
        <f>IF(I6265=FALSE,"",B6265&amp;"@"&amp;COUNTIFS($B$2:B6265,B6265,$I$2:I6265,TRUE))</f>
        <v/>
      </c>
    </row>
    <row r="6266" spans="5:10">
      <c r="E6266" s="46" t="str">
        <f t="shared" si="295"/>
        <v/>
      </c>
      <c r="F6266" s="81" t="str">
        <f>IF(E6266="기사임",(COUNTIF($B$2:B6266,B6266)-COUNTIFS($B$2:B6265,B6266,$E$2:E6265,"")),"")</f>
        <v/>
      </c>
      <c r="G6266" s="46" t="str">
        <f>IF(F6266=1,COUNTIF($F$1:F6266,1),"")</f>
        <v/>
      </c>
      <c r="H6266" s="46">
        <f t="shared" si="296"/>
        <v>0</v>
      </c>
      <c r="I6266" s="46" t="b">
        <f t="shared" si="297"/>
        <v>0</v>
      </c>
      <c r="J6266" s="46" t="str">
        <f>IF(I6266=FALSE,"",B6266&amp;"@"&amp;COUNTIFS($B$2:B6266,B6266,$I$2:I6266,TRUE))</f>
        <v/>
      </c>
    </row>
    <row r="6267" spans="5:10">
      <c r="E6267" s="46" t="str">
        <f t="shared" si="295"/>
        <v/>
      </c>
      <c r="F6267" s="81" t="str">
        <f>IF(E6267="기사임",(COUNTIF($B$2:B6267,B6267)-COUNTIFS($B$2:B6266,B6267,$E$2:E6266,"")),"")</f>
        <v/>
      </c>
      <c r="G6267" s="46" t="str">
        <f>IF(F6267=1,COUNTIF($F$1:F6267,1),"")</f>
        <v/>
      </c>
      <c r="H6267" s="46">
        <f t="shared" si="296"/>
        <v>0</v>
      </c>
      <c r="I6267" s="46" t="b">
        <f t="shared" si="297"/>
        <v>0</v>
      </c>
      <c r="J6267" s="46" t="str">
        <f>IF(I6267=FALSE,"",B6267&amp;"@"&amp;COUNTIFS($B$2:B6267,B6267,$I$2:I6267,TRUE))</f>
        <v/>
      </c>
    </row>
    <row r="6268" spans="5:10">
      <c r="E6268" s="46" t="str">
        <f t="shared" si="295"/>
        <v/>
      </c>
      <c r="F6268" s="81" t="str">
        <f>IF(E6268="기사임",(COUNTIF($B$2:B6268,B6268)-COUNTIFS($B$2:B6267,B6268,$E$2:E6267,"")),"")</f>
        <v/>
      </c>
      <c r="G6268" s="46" t="str">
        <f>IF(F6268=1,COUNTIF($F$1:F6268,1),"")</f>
        <v/>
      </c>
      <c r="H6268" s="46">
        <f t="shared" si="296"/>
        <v>0</v>
      </c>
      <c r="I6268" s="46" t="b">
        <f t="shared" si="297"/>
        <v>0</v>
      </c>
      <c r="J6268" s="46" t="str">
        <f>IF(I6268=FALSE,"",B6268&amp;"@"&amp;COUNTIFS($B$2:B6268,B6268,$I$2:I6268,TRUE))</f>
        <v/>
      </c>
    </row>
    <row r="6269" spans="5:10">
      <c r="E6269" s="46" t="str">
        <f t="shared" si="295"/>
        <v/>
      </c>
      <c r="F6269" s="81" t="str">
        <f>IF(E6269="기사임",(COUNTIF($B$2:B6269,B6269)-COUNTIFS($B$2:B6268,B6269,$E$2:E6268,"")),"")</f>
        <v/>
      </c>
      <c r="G6269" s="46" t="str">
        <f>IF(F6269=1,COUNTIF($F$1:F6269,1),"")</f>
        <v/>
      </c>
      <c r="H6269" s="46">
        <f t="shared" si="296"/>
        <v>0</v>
      </c>
      <c r="I6269" s="46" t="b">
        <f t="shared" si="297"/>
        <v>0</v>
      </c>
      <c r="J6269" s="46" t="str">
        <f>IF(I6269=FALSE,"",B6269&amp;"@"&amp;COUNTIFS($B$2:B6269,B6269,$I$2:I6269,TRUE))</f>
        <v/>
      </c>
    </row>
    <row r="6270" spans="5:10">
      <c r="E6270" s="46" t="str">
        <f t="shared" si="295"/>
        <v/>
      </c>
      <c r="F6270" s="81" t="str">
        <f>IF(E6270="기사임",(COUNTIF($B$2:B6270,B6270)-COUNTIFS($B$2:B6269,B6270,$E$2:E6269,"")),"")</f>
        <v/>
      </c>
      <c r="G6270" s="46" t="str">
        <f>IF(F6270=1,COUNTIF($F$1:F6270,1),"")</f>
        <v/>
      </c>
      <c r="H6270" s="46">
        <f t="shared" si="296"/>
        <v>0</v>
      </c>
      <c r="I6270" s="46" t="b">
        <f t="shared" si="297"/>
        <v>0</v>
      </c>
      <c r="J6270" s="46" t="str">
        <f>IF(I6270=FALSE,"",B6270&amp;"@"&amp;COUNTIFS($B$2:B6270,B6270,$I$2:I6270,TRUE))</f>
        <v/>
      </c>
    </row>
    <row r="6271" spans="5:10">
      <c r="E6271" s="46" t="str">
        <f t="shared" si="295"/>
        <v/>
      </c>
      <c r="F6271" s="81" t="str">
        <f>IF(E6271="기사임",(COUNTIF($B$2:B6271,B6271)-COUNTIFS($B$2:B6270,B6271,$E$2:E6270,"")),"")</f>
        <v/>
      </c>
      <c r="G6271" s="46" t="str">
        <f>IF(F6271=1,COUNTIF($F$1:F6271,1),"")</f>
        <v/>
      </c>
      <c r="H6271" s="46">
        <f t="shared" si="296"/>
        <v>0</v>
      </c>
      <c r="I6271" s="46" t="b">
        <f t="shared" si="297"/>
        <v>0</v>
      </c>
      <c r="J6271" s="46" t="str">
        <f>IF(I6271=FALSE,"",B6271&amp;"@"&amp;COUNTIFS($B$2:B6271,B6271,$I$2:I6271,TRUE))</f>
        <v/>
      </c>
    </row>
    <row r="6272" spans="5:10">
      <c r="E6272" s="46" t="str">
        <f t="shared" si="295"/>
        <v/>
      </c>
      <c r="F6272" s="81" t="str">
        <f>IF(E6272="기사임",(COUNTIF($B$2:B6272,B6272)-COUNTIFS($B$2:B6271,B6272,$E$2:E6271,"")),"")</f>
        <v/>
      </c>
      <c r="G6272" s="46" t="str">
        <f>IF(F6272=1,COUNTIF($F$1:F6272,1),"")</f>
        <v/>
      </c>
      <c r="H6272" s="46">
        <f t="shared" si="296"/>
        <v>0</v>
      </c>
      <c r="I6272" s="46" t="b">
        <f t="shared" si="297"/>
        <v>0</v>
      </c>
      <c r="J6272" s="46" t="str">
        <f>IF(I6272=FALSE,"",B6272&amp;"@"&amp;COUNTIFS($B$2:B6272,B6272,$I$2:I6272,TRUE))</f>
        <v/>
      </c>
    </row>
    <row r="6273" spans="5:10">
      <c r="E6273" s="46" t="str">
        <f t="shared" si="295"/>
        <v/>
      </c>
      <c r="F6273" s="81" t="str">
        <f>IF(E6273="기사임",(COUNTIF($B$2:B6273,B6273)-COUNTIFS($B$2:B6272,B6273,$E$2:E6272,"")),"")</f>
        <v/>
      </c>
      <c r="G6273" s="46" t="str">
        <f>IF(F6273=1,COUNTIF($F$1:F6273,1),"")</f>
        <v/>
      </c>
      <c r="H6273" s="46">
        <f t="shared" si="296"/>
        <v>0</v>
      </c>
      <c r="I6273" s="46" t="b">
        <f t="shared" si="297"/>
        <v>0</v>
      </c>
      <c r="J6273" s="46" t="str">
        <f>IF(I6273=FALSE,"",B6273&amp;"@"&amp;COUNTIFS($B$2:B6273,B6273,$I$2:I6273,TRUE))</f>
        <v/>
      </c>
    </row>
    <row r="6274" spans="5:10">
      <c r="E6274" s="46" t="str">
        <f t="shared" ref="E6274:E6337" si="298">IF(AND(LEFT(A6274,17)="/global/archives/",ISNUMBER(_xlfn.NUMBERVALUE(MID(A6274,18,1))),ISERROR(FIND("ckattempt",A6274)),ISERROR(FIND("preview",A6274))),"기사임","")</f>
        <v/>
      </c>
      <c r="F6274" s="81" t="str">
        <f>IF(E6274="기사임",(COUNTIF($B$2:B6274,B6274)-COUNTIFS($B$2:B6273,B6274,$E$2:E6273,"")),"")</f>
        <v/>
      </c>
      <c r="G6274" s="46" t="str">
        <f>IF(F6274=1,COUNTIF($F$1:F6274,1),"")</f>
        <v/>
      </c>
      <c r="H6274" s="46">
        <f t="shared" ref="H6274:H6337" si="299">COUNTIF($L$2:$L$4,B6274)</f>
        <v>0</v>
      </c>
      <c r="I6274" s="46" t="b">
        <f t="shared" si="297"/>
        <v>0</v>
      </c>
      <c r="J6274" s="46" t="str">
        <f>IF(I6274=FALSE,"",B6274&amp;"@"&amp;COUNTIFS($B$2:B6274,B6274,$I$2:I6274,TRUE))</f>
        <v/>
      </c>
    </row>
    <row r="6275" spans="5:10">
      <c r="E6275" s="46" t="str">
        <f t="shared" si="298"/>
        <v/>
      </c>
      <c r="F6275" s="81" t="str">
        <f>IF(E6275="기사임",(COUNTIF($B$2:B6275,B6275)-COUNTIFS($B$2:B6274,B6275,$E$2:E6274,"")),"")</f>
        <v/>
      </c>
      <c r="G6275" s="46" t="str">
        <f>IF(F6275=1,COUNTIF($F$1:F6275,1),"")</f>
        <v/>
      </c>
      <c r="H6275" s="46">
        <f t="shared" si="299"/>
        <v>0</v>
      </c>
      <c r="I6275" s="46" t="b">
        <f t="shared" si="297"/>
        <v>0</v>
      </c>
      <c r="J6275" s="46" t="str">
        <f>IF(I6275=FALSE,"",B6275&amp;"@"&amp;COUNTIFS($B$2:B6275,B6275,$I$2:I6275,TRUE))</f>
        <v/>
      </c>
    </row>
    <row r="6276" spans="5:10">
      <c r="E6276" s="46" t="str">
        <f t="shared" si="298"/>
        <v/>
      </c>
      <c r="F6276" s="81" t="str">
        <f>IF(E6276="기사임",(COUNTIF($B$2:B6276,B6276)-COUNTIFS($B$2:B6275,B6276,$E$2:E6275,"")),"")</f>
        <v/>
      </c>
      <c r="G6276" s="46" t="str">
        <f>IF(F6276=1,COUNTIF($F$1:F6276,1),"")</f>
        <v/>
      </c>
      <c r="H6276" s="46">
        <f t="shared" si="299"/>
        <v>0</v>
      </c>
      <c r="I6276" s="46" t="b">
        <f t="shared" si="297"/>
        <v>0</v>
      </c>
      <c r="J6276" s="46" t="str">
        <f>IF(I6276=FALSE,"",B6276&amp;"@"&amp;COUNTIFS($B$2:B6276,B6276,$I$2:I6276,TRUE))</f>
        <v/>
      </c>
    </row>
    <row r="6277" spans="5:10">
      <c r="E6277" s="46" t="str">
        <f t="shared" si="298"/>
        <v/>
      </c>
      <c r="F6277" s="81" t="str">
        <f>IF(E6277="기사임",(COUNTIF($B$2:B6277,B6277)-COUNTIFS($B$2:B6276,B6277,$E$2:E6276,"")),"")</f>
        <v/>
      </c>
      <c r="G6277" s="46" t="str">
        <f>IF(F6277=1,COUNTIF($F$1:F6277,1),"")</f>
        <v/>
      </c>
      <c r="H6277" s="46">
        <f t="shared" si="299"/>
        <v>0</v>
      </c>
      <c r="I6277" s="46" t="b">
        <f t="shared" si="297"/>
        <v>0</v>
      </c>
      <c r="J6277" s="46" t="str">
        <f>IF(I6277=FALSE,"",B6277&amp;"@"&amp;COUNTIFS($B$2:B6277,B6277,$I$2:I6277,TRUE))</f>
        <v/>
      </c>
    </row>
    <row r="6278" spans="5:10">
      <c r="E6278" s="46" t="str">
        <f t="shared" si="298"/>
        <v/>
      </c>
      <c r="F6278" s="81" t="str">
        <f>IF(E6278="기사임",(COUNTIF($B$2:B6278,B6278)-COUNTIFS($B$2:B6277,B6278,$E$2:E6277,"")),"")</f>
        <v/>
      </c>
      <c r="G6278" s="46" t="str">
        <f>IF(F6278=1,COUNTIF($F$1:F6278,1),"")</f>
        <v/>
      </c>
      <c r="H6278" s="46">
        <f t="shared" si="299"/>
        <v>0</v>
      </c>
      <c r="I6278" s="46" t="b">
        <f t="shared" si="297"/>
        <v>0</v>
      </c>
      <c r="J6278" s="46" t="str">
        <f>IF(I6278=FALSE,"",B6278&amp;"@"&amp;COUNTIFS($B$2:B6278,B6278,$I$2:I6278,TRUE))</f>
        <v/>
      </c>
    </row>
    <row r="6279" spans="5:10">
      <c r="E6279" s="46" t="str">
        <f t="shared" si="298"/>
        <v/>
      </c>
      <c r="F6279" s="81" t="str">
        <f>IF(E6279="기사임",(COUNTIF($B$2:B6279,B6279)-COUNTIFS($B$2:B6278,B6279,$E$2:E6278,"")),"")</f>
        <v/>
      </c>
      <c r="G6279" s="46" t="str">
        <f>IF(F6279=1,COUNTIF($F$1:F6279,1),"")</f>
        <v/>
      </c>
      <c r="H6279" s="46">
        <f t="shared" si="299"/>
        <v>0</v>
      </c>
      <c r="I6279" s="46" t="b">
        <f t="shared" ref="I6279:I6342" si="300">AND(H6279=1,F6279&gt;=1,F6279&lt;&gt;"")</f>
        <v>0</v>
      </c>
      <c r="J6279" s="46" t="str">
        <f>IF(I6279=FALSE,"",B6279&amp;"@"&amp;COUNTIFS($B$2:B6279,B6279,$I$2:I6279,TRUE))</f>
        <v/>
      </c>
    </row>
    <row r="6280" spans="5:10">
      <c r="E6280" s="46" t="str">
        <f t="shared" si="298"/>
        <v/>
      </c>
      <c r="F6280" s="81" t="str">
        <f>IF(E6280="기사임",(COUNTIF($B$2:B6280,B6280)-COUNTIFS($B$2:B6279,B6280,$E$2:E6279,"")),"")</f>
        <v/>
      </c>
      <c r="G6280" s="46" t="str">
        <f>IF(F6280=1,COUNTIF($F$1:F6280,1),"")</f>
        <v/>
      </c>
      <c r="H6280" s="46">
        <f t="shared" si="299"/>
        <v>0</v>
      </c>
      <c r="I6280" s="46" t="b">
        <f t="shared" si="300"/>
        <v>0</v>
      </c>
      <c r="J6280" s="46" t="str">
        <f>IF(I6280=FALSE,"",B6280&amp;"@"&amp;COUNTIFS($B$2:B6280,B6280,$I$2:I6280,TRUE))</f>
        <v/>
      </c>
    </row>
    <row r="6281" spans="5:10">
      <c r="E6281" s="46" t="str">
        <f t="shared" si="298"/>
        <v/>
      </c>
      <c r="F6281" s="81" t="str">
        <f>IF(E6281="기사임",(COUNTIF($B$2:B6281,B6281)-COUNTIFS($B$2:B6280,B6281,$E$2:E6280,"")),"")</f>
        <v/>
      </c>
      <c r="G6281" s="46" t="str">
        <f>IF(F6281=1,COUNTIF($F$1:F6281,1),"")</f>
        <v/>
      </c>
      <c r="H6281" s="46">
        <f t="shared" si="299"/>
        <v>0</v>
      </c>
      <c r="I6281" s="46" t="b">
        <f t="shared" si="300"/>
        <v>0</v>
      </c>
      <c r="J6281" s="46" t="str">
        <f>IF(I6281=FALSE,"",B6281&amp;"@"&amp;COUNTIFS($B$2:B6281,B6281,$I$2:I6281,TRUE))</f>
        <v/>
      </c>
    </row>
    <row r="6282" spans="5:10">
      <c r="E6282" s="46" t="str">
        <f t="shared" si="298"/>
        <v/>
      </c>
      <c r="F6282" s="81" t="str">
        <f>IF(E6282="기사임",(COUNTIF($B$2:B6282,B6282)-COUNTIFS($B$2:B6281,B6282,$E$2:E6281,"")),"")</f>
        <v/>
      </c>
      <c r="G6282" s="46" t="str">
        <f>IF(F6282=1,COUNTIF($F$1:F6282,1),"")</f>
        <v/>
      </c>
      <c r="H6282" s="46">
        <f t="shared" si="299"/>
        <v>0</v>
      </c>
      <c r="I6282" s="46" t="b">
        <f t="shared" si="300"/>
        <v>0</v>
      </c>
      <c r="J6282" s="46" t="str">
        <f>IF(I6282=FALSE,"",B6282&amp;"@"&amp;COUNTIFS($B$2:B6282,B6282,$I$2:I6282,TRUE))</f>
        <v/>
      </c>
    </row>
    <row r="6283" spans="5:10">
      <c r="E6283" s="46" t="str">
        <f t="shared" si="298"/>
        <v/>
      </c>
      <c r="F6283" s="81" t="str">
        <f>IF(E6283="기사임",(COUNTIF($B$2:B6283,B6283)-COUNTIFS($B$2:B6282,B6283,$E$2:E6282,"")),"")</f>
        <v/>
      </c>
      <c r="G6283" s="46" t="str">
        <f>IF(F6283=1,COUNTIF($F$1:F6283,1),"")</f>
        <v/>
      </c>
      <c r="H6283" s="46">
        <f t="shared" si="299"/>
        <v>0</v>
      </c>
      <c r="I6283" s="46" t="b">
        <f t="shared" si="300"/>
        <v>0</v>
      </c>
      <c r="J6283" s="46" t="str">
        <f>IF(I6283=FALSE,"",B6283&amp;"@"&amp;COUNTIFS($B$2:B6283,B6283,$I$2:I6283,TRUE))</f>
        <v/>
      </c>
    </row>
    <row r="6284" spans="5:10">
      <c r="E6284" s="46" t="str">
        <f t="shared" si="298"/>
        <v/>
      </c>
      <c r="F6284" s="81" t="str">
        <f>IF(E6284="기사임",(COUNTIF($B$2:B6284,B6284)-COUNTIFS($B$2:B6283,B6284,$E$2:E6283,"")),"")</f>
        <v/>
      </c>
      <c r="G6284" s="46" t="str">
        <f>IF(F6284=1,COUNTIF($F$1:F6284,1),"")</f>
        <v/>
      </c>
      <c r="H6284" s="46">
        <f t="shared" si="299"/>
        <v>0</v>
      </c>
      <c r="I6284" s="46" t="b">
        <f t="shared" si="300"/>
        <v>0</v>
      </c>
      <c r="J6284" s="46" t="str">
        <f>IF(I6284=FALSE,"",B6284&amp;"@"&amp;COUNTIFS($B$2:B6284,B6284,$I$2:I6284,TRUE))</f>
        <v/>
      </c>
    </row>
    <row r="6285" spans="5:10">
      <c r="E6285" s="46" t="str">
        <f t="shared" si="298"/>
        <v/>
      </c>
      <c r="F6285" s="81" t="str">
        <f>IF(E6285="기사임",(COUNTIF($B$2:B6285,B6285)-COUNTIFS($B$2:B6284,B6285,$E$2:E6284,"")),"")</f>
        <v/>
      </c>
      <c r="G6285" s="46" t="str">
        <f>IF(F6285=1,COUNTIF($F$1:F6285,1),"")</f>
        <v/>
      </c>
      <c r="H6285" s="46">
        <f t="shared" si="299"/>
        <v>0</v>
      </c>
      <c r="I6285" s="46" t="b">
        <f t="shared" si="300"/>
        <v>0</v>
      </c>
      <c r="J6285" s="46" t="str">
        <f>IF(I6285=FALSE,"",B6285&amp;"@"&amp;COUNTIFS($B$2:B6285,B6285,$I$2:I6285,TRUE))</f>
        <v/>
      </c>
    </row>
    <row r="6286" spans="5:10">
      <c r="E6286" s="46" t="str">
        <f t="shared" si="298"/>
        <v/>
      </c>
      <c r="F6286" s="81" t="str">
        <f>IF(E6286="기사임",(COUNTIF($B$2:B6286,B6286)-COUNTIFS($B$2:B6285,B6286,$E$2:E6285,"")),"")</f>
        <v/>
      </c>
      <c r="G6286" s="46" t="str">
        <f>IF(F6286=1,COUNTIF($F$1:F6286,1),"")</f>
        <v/>
      </c>
      <c r="H6286" s="46">
        <f t="shared" si="299"/>
        <v>0</v>
      </c>
      <c r="I6286" s="46" t="b">
        <f t="shared" si="300"/>
        <v>0</v>
      </c>
      <c r="J6286" s="46" t="str">
        <f>IF(I6286=FALSE,"",B6286&amp;"@"&amp;COUNTIFS($B$2:B6286,B6286,$I$2:I6286,TRUE))</f>
        <v/>
      </c>
    </row>
    <row r="6287" spans="5:10">
      <c r="E6287" s="46" t="str">
        <f t="shared" si="298"/>
        <v/>
      </c>
      <c r="F6287" s="81" t="str">
        <f>IF(E6287="기사임",(COUNTIF($B$2:B6287,B6287)-COUNTIFS($B$2:B6286,B6287,$E$2:E6286,"")),"")</f>
        <v/>
      </c>
      <c r="G6287" s="46" t="str">
        <f>IF(F6287=1,COUNTIF($F$1:F6287,1),"")</f>
        <v/>
      </c>
      <c r="H6287" s="46">
        <f t="shared" si="299"/>
        <v>0</v>
      </c>
      <c r="I6287" s="46" t="b">
        <f t="shared" si="300"/>
        <v>0</v>
      </c>
      <c r="J6287" s="46" t="str">
        <f>IF(I6287=FALSE,"",B6287&amp;"@"&amp;COUNTIFS($B$2:B6287,B6287,$I$2:I6287,TRUE))</f>
        <v/>
      </c>
    </row>
    <row r="6288" spans="5:10">
      <c r="E6288" s="46" t="str">
        <f t="shared" si="298"/>
        <v/>
      </c>
      <c r="F6288" s="81" t="str">
        <f>IF(E6288="기사임",(COUNTIF($B$2:B6288,B6288)-COUNTIFS($B$2:B6287,B6288,$E$2:E6287,"")),"")</f>
        <v/>
      </c>
      <c r="G6288" s="46" t="str">
        <f>IF(F6288=1,COUNTIF($F$1:F6288,1),"")</f>
        <v/>
      </c>
      <c r="H6288" s="46">
        <f t="shared" si="299"/>
        <v>0</v>
      </c>
      <c r="I6288" s="46" t="b">
        <f t="shared" si="300"/>
        <v>0</v>
      </c>
      <c r="J6288" s="46" t="str">
        <f>IF(I6288=FALSE,"",B6288&amp;"@"&amp;COUNTIFS($B$2:B6288,B6288,$I$2:I6288,TRUE))</f>
        <v/>
      </c>
    </row>
    <row r="6289" spans="5:10">
      <c r="E6289" s="46" t="str">
        <f t="shared" si="298"/>
        <v/>
      </c>
      <c r="F6289" s="81" t="str">
        <f>IF(E6289="기사임",(COUNTIF($B$2:B6289,B6289)-COUNTIFS($B$2:B6288,B6289,$E$2:E6288,"")),"")</f>
        <v/>
      </c>
      <c r="G6289" s="46" t="str">
        <f>IF(F6289=1,COUNTIF($F$1:F6289,1),"")</f>
        <v/>
      </c>
      <c r="H6289" s="46">
        <f t="shared" si="299"/>
        <v>0</v>
      </c>
      <c r="I6289" s="46" t="b">
        <f t="shared" si="300"/>
        <v>0</v>
      </c>
      <c r="J6289" s="46" t="str">
        <f>IF(I6289=FALSE,"",B6289&amp;"@"&amp;COUNTIFS($B$2:B6289,B6289,$I$2:I6289,TRUE))</f>
        <v/>
      </c>
    </row>
    <row r="6290" spans="5:10">
      <c r="E6290" s="46" t="str">
        <f t="shared" si="298"/>
        <v/>
      </c>
      <c r="F6290" s="81" t="str">
        <f>IF(E6290="기사임",(COUNTIF($B$2:B6290,B6290)-COUNTIFS($B$2:B6289,B6290,$E$2:E6289,"")),"")</f>
        <v/>
      </c>
      <c r="G6290" s="46" t="str">
        <f>IF(F6290=1,COUNTIF($F$1:F6290,1),"")</f>
        <v/>
      </c>
      <c r="H6290" s="46">
        <f t="shared" si="299"/>
        <v>0</v>
      </c>
      <c r="I6290" s="46" t="b">
        <f t="shared" si="300"/>
        <v>0</v>
      </c>
      <c r="J6290" s="46" t="str">
        <f>IF(I6290=FALSE,"",B6290&amp;"@"&amp;COUNTIFS($B$2:B6290,B6290,$I$2:I6290,TRUE))</f>
        <v/>
      </c>
    </row>
    <row r="6291" spans="5:10">
      <c r="E6291" s="46" t="str">
        <f t="shared" si="298"/>
        <v/>
      </c>
      <c r="F6291" s="81" t="str">
        <f>IF(E6291="기사임",(COUNTIF($B$2:B6291,B6291)-COUNTIFS($B$2:B6290,B6291,$E$2:E6290,"")),"")</f>
        <v/>
      </c>
      <c r="G6291" s="46" t="str">
        <f>IF(F6291=1,COUNTIF($F$1:F6291,1),"")</f>
        <v/>
      </c>
      <c r="H6291" s="46">
        <f t="shared" si="299"/>
        <v>0</v>
      </c>
      <c r="I6291" s="46" t="b">
        <f t="shared" si="300"/>
        <v>0</v>
      </c>
      <c r="J6291" s="46" t="str">
        <f>IF(I6291=FALSE,"",B6291&amp;"@"&amp;COUNTIFS($B$2:B6291,B6291,$I$2:I6291,TRUE))</f>
        <v/>
      </c>
    </row>
    <row r="6292" spans="5:10">
      <c r="E6292" s="46" t="str">
        <f t="shared" si="298"/>
        <v/>
      </c>
      <c r="F6292" s="81" t="str">
        <f>IF(E6292="기사임",(COUNTIF($B$2:B6292,B6292)-COUNTIFS($B$2:B6291,B6292,$E$2:E6291,"")),"")</f>
        <v/>
      </c>
      <c r="G6292" s="46" t="str">
        <f>IF(F6292=1,COUNTIF($F$1:F6292,1),"")</f>
        <v/>
      </c>
      <c r="H6292" s="46">
        <f t="shared" si="299"/>
        <v>0</v>
      </c>
      <c r="I6292" s="46" t="b">
        <f t="shared" si="300"/>
        <v>0</v>
      </c>
      <c r="J6292" s="46" t="str">
        <f>IF(I6292=FALSE,"",B6292&amp;"@"&amp;COUNTIFS($B$2:B6292,B6292,$I$2:I6292,TRUE))</f>
        <v/>
      </c>
    </row>
    <row r="6293" spans="5:10">
      <c r="E6293" s="46" t="str">
        <f t="shared" si="298"/>
        <v/>
      </c>
      <c r="F6293" s="81" t="str">
        <f>IF(E6293="기사임",(COUNTIF($B$2:B6293,B6293)-COUNTIFS($B$2:B6292,B6293,$E$2:E6292,"")),"")</f>
        <v/>
      </c>
      <c r="G6293" s="46" t="str">
        <f>IF(F6293=1,COUNTIF($F$1:F6293,1),"")</f>
        <v/>
      </c>
      <c r="H6293" s="46">
        <f t="shared" si="299"/>
        <v>0</v>
      </c>
      <c r="I6293" s="46" t="b">
        <f t="shared" si="300"/>
        <v>0</v>
      </c>
      <c r="J6293" s="46" t="str">
        <f>IF(I6293=FALSE,"",B6293&amp;"@"&amp;COUNTIFS($B$2:B6293,B6293,$I$2:I6293,TRUE))</f>
        <v/>
      </c>
    </row>
    <row r="6294" spans="5:10">
      <c r="E6294" s="46" t="str">
        <f t="shared" si="298"/>
        <v/>
      </c>
      <c r="F6294" s="81" t="str">
        <f>IF(E6294="기사임",(COUNTIF($B$2:B6294,B6294)-COUNTIFS($B$2:B6293,B6294,$E$2:E6293,"")),"")</f>
        <v/>
      </c>
      <c r="G6294" s="46" t="str">
        <f>IF(F6294=1,COUNTIF($F$1:F6294,1),"")</f>
        <v/>
      </c>
      <c r="H6294" s="46">
        <f t="shared" si="299"/>
        <v>0</v>
      </c>
      <c r="I6294" s="46" t="b">
        <f t="shared" si="300"/>
        <v>0</v>
      </c>
      <c r="J6294" s="46" t="str">
        <f>IF(I6294=FALSE,"",B6294&amp;"@"&amp;COUNTIFS($B$2:B6294,B6294,$I$2:I6294,TRUE))</f>
        <v/>
      </c>
    </row>
    <row r="6295" spans="5:10">
      <c r="E6295" s="46" t="str">
        <f t="shared" si="298"/>
        <v/>
      </c>
      <c r="F6295" s="81" t="str">
        <f>IF(E6295="기사임",(COUNTIF($B$2:B6295,B6295)-COUNTIFS($B$2:B6294,B6295,$E$2:E6294,"")),"")</f>
        <v/>
      </c>
      <c r="G6295" s="46" t="str">
        <f>IF(F6295=1,COUNTIF($F$1:F6295,1),"")</f>
        <v/>
      </c>
      <c r="H6295" s="46">
        <f t="shared" si="299"/>
        <v>0</v>
      </c>
      <c r="I6295" s="46" t="b">
        <f t="shared" si="300"/>
        <v>0</v>
      </c>
      <c r="J6295" s="46" t="str">
        <f>IF(I6295=FALSE,"",B6295&amp;"@"&amp;COUNTIFS($B$2:B6295,B6295,$I$2:I6295,TRUE))</f>
        <v/>
      </c>
    </row>
    <row r="6296" spans="5:10">
      <c r="E6296" s="46" t="str">
        <f t="shared" si="298"/>
        <v/>
      </c>
      <c r="F6296" s="81" t="str">
        <f>IF(E6296="기사임",(COUNTIF($B$2:B6296,B6296)-COUNTIFS($B$2:B6295,B6296,$E$2:E6295,"")),"")</f>
        <v/>
      </c>
      <c r="G6296" s="46" t="str">
        <f>IF(F6296=1,COUNTIF($F$1:F6296,1),"")</f>
        <v/>
      </c>
      <c r="H6296" s="46">
        <f t="shared" si="299"/>
        <v>0</v>
      </c>
      <c r="I6296" s="46" t="b">
        <f t="shared" si="300"/>
        <v>0</v>
      </c>
      <c r="J6296" s="46" t="str">
        <f>IF(I6296=FALSE,"",B6296&amp;"@"&amp;COUNTIFS($B$2:B6296,B6296,$I$2:I6296,TRUE))</f>
        <v/>
      </c>
    </row>
    <row r="6297" spans="5:10">
      <c r="E6297" s="46" t="str">
        <f t="shared" si="298"/>
        <v/>
      </c>
      <c r="F6297" s="81" t="str">
        <f>IF(E6297="기사임",(COUNTIF($B$2:B6297,B6297)-COUNTIFS($B$2:B6296,B6297,$E$2:E6296,"")),"")</f>
        <v/>
      </c>
      <c r="G6297" s="46" t="str">
        <f>IF(F6297=1,COUNTIF($F$1:F6297,1),"")</f>
        <v/>
      </c>
      <c r="H6297" s="46">
        <f t="shared" si="299"/>
        <v>0</v>
      </c>
      <c r="I6297" s="46" t="b">
        <f t="shared" si="300"/>
        <v>0</v>
      </c>
      <c r="J6297" s="46" t="str">
        <f>IF(I6297=FALSE,"",B6297&amp;"@"&amp;COUNTIFS($B$2:B6297,B6297,$I$2:I6297,TRUE))</f>
        <v/>
      </c>
    </row>
    <row r="6298" spans="5:10">
      <c r="E6298" s="46" t="str">
        <f t="shared" si="298"/>
        <v/>
      </c>
      <c r="F6298" s="81" t="str">
        <f>IF(E6298="기사임",(COUNTIF($B$2:B6298,B6298)-COUNTIFS($B$2:B6297,B6298,$E$2:E6297,"")),"")</f>
        <v/>
      </c>
      <c r="G6298" s="46" t="str">
        <f>IF(F6298=1,COUNTIF($F$1:F6298,1),"")</f>
        <v/>
      </c>
      <c r="H6298" s="46">
        <f t="shared" si="299"/>
        <v>0</v>
      </c>
      <c r="I6298" s="46" t="b">
        <f t="shared" si="300"/>
        <v>0</v>
      </c>
      <c r="J6298" s="46" t="str">
        <f>IF(I6298=FALSE,"",B6298&amp;"@"&amp;COUNTIFS($B$2:B6298,B6298,$I$2:I6298,TRUE))</f>
        <v/>
      </c>
    </row>
    <row r="6299" spans="5:10">
      <c r="E6299" s="46" t="str">
        <f t="shared" si="298"/>
        <v/>
      </c>
      <c r="F6299" s="81" t="str">
        <f>IF(E6299="기사임",(COUNTIF($B$2:B6299,B6299)-COUNTIFS($B$2:B6298,B6299,$E$2:E6298,"")),"")</f>
        <v/>
      </c>
      <c r="G6299" s="46" t="str">
        <f>IF(F6299=1,COUNTIF($F$1:F6299,1),"")</f>
        <v/>
      </c>
      <c r="H6299" s="46">
        <f t="shared" si="299"/>
        <v>0</v>
      </c>
      <c r="I6299" s="46" t="b">
        <f t="shared" si="300"/>
        <v>0</v>
      </c>
      <c r="J6299" s="46" t="str">
        <f>IF(I6299=FALSE,"",B6299&amp;"@"&amp;COUNTIFS($B$2:B6299,B6299,$I$2:I6299,TRUE))</f>
        <v/>
      </c>
    </row>
    <row r="6300" spans="5:10">
      <c r="E6300" s="46" t="str">
        <f t="shared" si="298"/>
        <v/>
      </c>
      <c r="F6300" s="81" t="str">
        <f>IF(E6300="기사임",(COUNTIF($B$2:B6300,B6300)-COUNTIFS($B$2:B6299,B6300,$E$2:E6299,"")),"")</f>
        <v/>
      </c>
      <c r="G6300" s="46" t="str">
        <f>IF(F6300=1,COUNTIF($F$1:F6300,1),"")</f>
        <v/>
      </c>
      <c r="H6300" s="46">
        <f t="shared" si="299"/>
        <v>0</v>
      </c>
      <c r="I6300" s="46" t="b">
        <f t="shared" si="300"/>
        <v>0</v>
      </c>
      <c r="J6300" s="46" t="str">
        <f>IF(I6300=FALSE,"",B6300&amp;"@"&amp;COUNTIFS($B$2:B6300,B6300,$I$2:I6300,TRUE))</f>
        <v/>
      </c>
    </row>
    <row r="6301" spans="5:10">
      <c r="E6301" s="46" t="str">
        <f t="shared" si="298"/>
        <v/>
      </c>
      <c r="F6301" s="81" t="str">
        <f>IF(E6301="기사임",(COUNTIF($B$2:B6301,B6301)-COUNTIFS($B$2:B6300,B6301,$E$2:E6300,"")),"")</f>
        <v/>
      </c>
      <c r="G6301" s="46" t="str">
        <f>IF(F6301=1,COUNTIF($F$1:F6301,1),"")</f>
        <v/>
      </c>
      <c r="H6301" s="46">
        <f t="shared" si="299"/>
        <v>0</v>
      </c>
      <c r="I6301" s="46" t="b">
        <f t="shared" si="300"/>
        <v>0</v>
      </c>
      <c r="J6301" s="46" t="str">
        <f>IF(I6301=FALSE,"",B6301&amp;"@"&amp;COUNTIFS($B$2:B6301,B6301,$I$2:I6301,TRUE))</f>
        <v/>
      </c>
    </row>
    <row r="6302" spans="5:10">
      <c r="E6302" s="46" t="str">
        <f t="shared" si="298"/>
        <v/>
      </c>
      <c r="F6302" s="81" t="str">
        <f>IF(E6302="기사임",(COUNTIF($B$2:B6302,B6302)-COUNTIFS($B$2:B6301,B6302,$E$2:E6301,"")),"")</f>
        <v/>
      </c>
      <c r="G6302" s="46" t="str">
        <f>IF(F6302=1,COUNTIF($F$1:F6302,1),"")</f>
        <v/>
      </c>
      <c r="H6302" s="46">
        <f t="shared" si="299"/>
        <v>0</v>
      </c>
      <c r="I6302" s="46" t="b">
        <f t="shared" si="300"/>
        <v>0</v>
      </c>
      <c r="J6302" s="46" t="str">
        <f>IF(I6302=FALSE,"",B6302&amp;"@"&amp;COUNTIFS($B$2:B6302,B6302,$I$2:I6302,TRUE))</f>
        <v/>
      </c>
    </row>
    <row r="6303" spans="5:10">
      <c r="E6303" s="46" t="str">
        <f t="shared" si="298"/>
        <v/>
      </c>
      <c r="F6303" s="81" t="str">
        <f>IF(E6303="기사임",(COUNTIF($B$2:B6303,B6303)-COUNTIFS($B$2:B6302,B6303,$E$2:E6302,"")),"")</f>
        <v/>
      </c>
      <c r="G6303" s="46" t="str">
        <f>IF(F6303=1,COUNTIF($F$1:F6303,1),"")</f>
        <v/>
      </c>
      <c r="H6303" s="46">
        <f t="shared" si="299"/>
        <v>0</v>
      </c>
      <c r="I6303" s="46" t="b">
        <f t="shared" si="300"/>
        <v>0</v>
      </c>
      <c r="J6303" s="46" t="str">
        <f>IF(I6303=FALSE,"",B6303&amp;"@"&amp;COUNTIFS($B$2:B6303,B6303,$I$2:I6303,TRUE))</f>
        <v/>
      </c>
    </row>
    <row r="6304" spans="5:10">
      <c r="E6304" s="46" t="str">
        <f t="shared" si="298"/>
        <v/>
      </c>
      <c r="F6304" s="81" t="str">
        <f>IF(E6304="기사임",(COUNTIF($B$2:B6304,B6304)-COUNTIFS($B$2:B6303,B6304,$E$2:E6303,"")),"")</f>
        <v/>
      </c>
      <c r="G6304" s="46" t="str">
        <f>IF(F6304=1,COUNTIF($F$1:F6304,1),"")</f>
        <v/>
      </c>
      <c r="H6304" s="46">
        <f t="shared" si="299"/>
        <v>0</v>
      </c>
      <c r="I6304" s="46" t="b">
        <f t="shared" si="300"/>
        <v>0</v>
      </c>
      <c r="J6304" s="46" t="str">
        <f>IF(I6304=FALSE,"",B6304&amp;"@"&amp;COUNTIFS($B$2:B6304,B6304,$I$2:I6304,TRUE))</f>
        <v/>
      </c>
    </row>
    <row r="6305" spans="5:10">
      <c r="E6305" s="46" t="str">
        <f t="shared" si="298"/>
        <v/>
      </c>
      <c r="F6305" s="81" t="str">
        <f>IF(E6305="기사임",(COUNTIF($B$2:B6305,B6305)-COUNTIFS($B$2:B6304,B6305,$E$2:E6304,"")),"")</f>
        <v/>
      </c>
      <c r="G6305" s="46" t="str">
        <f>IF(F6305=1,COUNTIF($F$1:F6305,1),"")</f>
        <v/>
      </c>
      <c r="H6305" s="46">
        <f t="shared" si="299"/>
        <v>0</v>
      </c>
      <c r="I6305" s="46" t="b">
        <f t="shared" si="300"/>
        <v>0</v>
      </c>
      <c r="J6305" s="46" t="str">
        <f>IF(I6305=FALSE,"",B6305&amp;"@"&amp;COUNTIFS($B$2:B6305,B6305,$I$2:I6305,TRUE))</f>
        <v/>
      </c>
    </row>
    <row r="6306" spans="5:10">
      <c r="E6306" s="46" t="str">
        <f t="shared" si="298"/>
        <v/>
      </c>
      <c r="F6306" s="81" t="str">
        <f>IF(E6306="기사임",(COUNTIF($B$2:B6306,B6306)-COUNTIFS($B$2:B6305,B6306,$E$2:E6305,"")),"")</f>
        <v/>
      </c>
      <c r="G6306" s="46" t="str">
        <f>IF(F6306=1,COUNTIF($F$1:F6306,1),"")</f>
        <v/>
      </c>
      <c r="H6306" s="46">
        <f t="shared" si="299"/>
        <v>0</v>
      </c>
      <c r="I6306" s="46" t="b">
        <f t="shared" si="300"/>
        <v>0</v>
      </c>
      <c r="J6306" s="46" t="str">
        <f>IF(I6306=FALSE,"",B6306&amp;"@"&amp;COUNTIFS($B$2:B6306,B6306,$I$2:I6306,TRUE))</f>
        <v/>
      </c>
    </row>
    <row r="6307" spans="5:10">
      <c r="E6307" s="46" t="str">
        <f t="shared" si="298"/>
        <v/>
      </c>
      <c r="F6307" s="81" t="str">
        <f>IF(E6307="기사임",(COUNTIF($B$2:B6307,B6307)-COUNTIFS($B$2:B6306,B6307,$E$2:E6306,"")),"")</f>
        <v/>
      </c>
      <c r="G6307" s="46" t="str">
        <f>IF(F6307=1,COUNTIF($F$1:F6307,1),"")</f>
        <v/>
      </c>
      <c r="H6307" s="46">
        <f t="shared" si="299"/>
        <v>0</v>
      </c>
      <c r="I6307" s="46" t="b">
        <f t="shared" si="300"/>
        <v>0</v>
      </c>
      <c r="J6307" s="46" t="str">
        <f>IF(I6307=FALSE,"",B6307&amp;"@"&amp;COUNTIFS($B$2:B6307,B6307,$I$2:I6307,TRUE))</f>
        <v/>
      </c>
    </row>
    <row r="6308" spans="5:10">
      <c r="E6308" s="46" t="str">
        <f t="shared" si="298"/>
        <v/>
      </c>
      <c r="F6308" s="81" t="str">
        <f>IF(E6308="기사임",(COUNTIF($B$2:B6308,B6308)-COUNTIFS($B$2:B6307,B6308,$E$2:E6307,"")),"")</f>
        <v/>
      </c>
      <c r="G6308" s="46" t="str">
        <f>IF(F6308=1,COUNTIF($F$1:F6308,1),"")</f>
        <v/>
      </c>
      <c r="H6308" s="46">
        <f t="shared" si="299"/>
        <v>0</v>
      </c>
      <c r="I6308" s="46" t="b">
        <f t="shared" si="300"/>
        <v>0</v>
      </c>
      <c r="J6308" s="46" t="str">
        <f>IF(I6308=FALSE,"",B6308&amp;"@"&amp;COUNTIFS($B$2:B6308,B6308,$I$2:I6308,TRUE))</f>
        <v/>
      </c>
    </row>
    <row r="6309" spans="5:10">
      <c r="E6309" s="46" t="str">
        <f t="shared" si="298"/>
        <v/>
      </c>
      <c r="F6309" s="81" t="str">
        <f>IF(E6309="기사임",(COUNTIF($B$2:B6309,B6309)-COUNTIFS($B$2:B6308,B6309,$E$2:E6308,"")),"")</f>
        <v/>
      </c>
      <c r="G6309" s="46" t="str">
        <f>IF(F6309=1,COUNTIF($F$1:F6309,1),"")</f>
        <v/>
      </c>
      <c r="H6309" s="46">
        <f t="shared" si="299"/>
        <v>0</v>
      </c>
      <c r="I6309" s="46" t="b">
        <f t="shared" si="300"/>
        <v>0</v>
      </c>
      <c r="J6309" s="46" t="str">
        <f>IF(I6309=FALSE,"",B6309&amp;"@"&amp;COUNTIFS($B$2:B6309,B6309,$I$2:I6309,TRUE))</f>
        <v/>
      </c>
    </row>
    <row r="6310" spans="5:10">
      <c r="E6310" s="46" t="str">
        <f t="shared" si="298"/>
        <v/>
      </c>
      <c r="F6310" s="81" t="str">
        <f>IF(E6310="기사임",(COUNTIF($B$2:B6310,B6310)-COUNTIFS($B$2:B6309,B6310,$E$2:E6309,"")),"")</f>
        <v/>
      </c>
      <c r="G6310" s="46" t="str">
        <f>IF(F6310=1,COUNTIF($F$1:F6310,1),"")</f>
        <v/>
      </c>
      <c r="H6310" s="46">
        <f t="shared" si="299"/>
        <v>0</v>
      </c>
      <c r="I6310" s="46" t="b">
        <f t="shared" si="300"/>
        <v>0</v>
      </c>
      <c r="J6310" s="46" t="str">
        <f>IF(I6310=FALSE,"",B6310&amp;"@"&amp;COUNTIFS($B$2:B6310,B6310,$I$2:I6310,TRUE))</f>
        <v/>
      </c>
    </row>
    <row r="6311" spans="5:10">
      <c r="E6311" s="46" t="str">
        <f t="shared" si="298"/>
        <v/>
      </c>
      <c r="F6311" s="81" t="str">
        <f>IF(E6311="기사임",(COUNTIF($B$2:B6311,B6311)-COUNTIFS($B$2:B6310,B6311,$E$2:E6310,"")),"")</f>
        <v/>
      </c>
      <c r="G6311" s="46" t="str">
        <f>IF(F6311=1,COUNTIF($F$1:F6311,1),"")</f>
        <v/>
      </c>
      <c r="H6311" s="46">
        <f t="shared" si="299"/>
        <v>0</v>
      </c>
      <c r="I6311" s="46" t="b">
        <f t="shared" si="300"/>
        <v>0</v>
      </c>
      <c r="J6311" s="46" t="str">
        <f>IF(I6311=FALSE,"",B6311&amp;"@"&amp;COUNTIFS($B$2:B6311,B6311,$I$2:I6311,TRUE))</f>
        <v/>
      </c>
    </row>
    <row r="6312" spans="5:10">
      <c r="E6312" s="46" t="str">
        <f t="shared" si="298"/>
        <v/>
      </c>
      <c r="F6312" s="81" t="str">
        <f>IF(E6312="기사임",(COUNTIF($B$2:B6312,B6312)-COUNTIFS($B$2:B6311,B6312,$E$2:E6311,"")),"")</f>
        <v/>
      </c>
      <c r="G6312" s="46" t="str">
        <f>IF(F6312=1,COUNTIF($F$1:F6312,1),"")</f>
        <v/>
      </c>
      <c r="H6312" s="46">
        <f t="shared" si="299"/>
        <v>0</v>
      </c>
      <c r="I6312" s="46" t="b">
        <f t="shared" si="300"/>
        <v>0</v>
      </c>
      <c r="J6312" s="46" t="str">
        <f>IF(I6312=FALSE,"",B6312&amp;"@"&amp;COUNTIFS($B$2:B6312,B6312,$I$2:I6312,TRUE))</f>
        <v/>
      </c>
    </row>
    <row r="6313" spans="5:10">
      <c r="E6313" s="46" t="str">
        <f t="shared" si="298"/>
        <v/>
      </c>
      <c r="F6313" s="81" t="str">
        <f>IF(E6313="기사임",(COUNTIF($B$2:B6313,B6313)-COUNTIFS($B$2:B6312,B6313,$E$2:E6312,"")),"")</f>
        <v/>
      </c>
      <c r="G6313" s="46" t="str">
        <f>IF(F6313=1,COUNTIF($F$1:F6313,1),"")</f>
        <v/>
      </c>
      <c r="H6313" s="46">
        <f t="shared" si="299"/>
        <v>0</v>
      </c>
      <c r="I6313" s="46" t="b">
        <f t="shared" si="300"/>
        <v>0</v>
      </c>
      <c r="J6313" s="46" t="str">
        <f>IF(I6313=FALSE,"",B6313&amp;"@"&amp;COUNTIFS($B$2:B6313,B6313,$I$2:I6313,TRUE))</f>
        <v/>
      </c>
    </row>
    <row r="6314" spans="5:10">
      <c r="E6314" s="46" t="str">
        <f t="shared" si="298"/>
        <v/>
      </c>
      <c r="F6314" s="81" t="str">
        <f>IF(E6314="기사임",(COUNTIF($B$2:B6314,B6314)-COUNTIFS($B$2:B6313,B6314,$E$2:E6313,"")),"")</f>
        <v/>
      </c>
      <c r="G6314" s="46" t="str">
        <f>IF(F6314=1,COUNTIF($F$1:F6314,1),"")</f>
        <v/>
      </c>
      <c r="H6314" s="46">
        <f t="shared" si="299"/>
        <v>0</v>
      </c>
      <c r="I6314" s="46" t="b">
        <f t="shared" si="300"/>
        <v>0</v>
      </c>
      <c r="J6314" s="46" t="str">
        <f>IF(I6314=FALSE,"",B6314&amp;"@"&amp;COUNTIFS($B$2:B6314,B6314,$I$2:I6314,TRUE))</f>
        <v/>
      </c>
    </row>
    <row r="6315" spans="5:10">
      <c r="E6315" s="46" t="str">
        <f t="shared" si="298"/>
        <v/>
      </c>
      <c r="F6315" s="81" t="str">
        <f>IF(E6315="기사임",(COUNTIF($B$2:B6315,B6315)-COUNTIFS($B$2:B6314,B6315,$E$2:E6314,"")),"")</f>
        <v/>
      </c>
      <c r="G6315" s="46" t="str">
        <f>IF(F6315=1,COUNTIF($F$1:F6315,1),"")</f>
        <v/>
      </c>
      <c r="H6315" s="46">
        <f t="shared" si="299"/>
        <v>0</v>
      </c>
      <c r="I6315" s="46" t="b">
        <f t="shared" si="300"/>
        <v>0</v>
      </c>
      <c r="J6315" s="46" t="str">
        <f>IF(I6315=FALSE,"",B6315&amp;"@"&amp;COUNTIFS($B$2:B6315,B6315,$I$2:I6315,TRUE))</f>
        <v/>
      </c>
    </row>
    <row r="6316" spans="5:10">
      <c r="E6316" s="46" t="str">
        <f t="shared" si="298"/>
        <v/>
      </c>
      <c r="F6316" s="81" t="str">
        <f>IF(E6316="기사임",(COUNTIF($B$2:B6316,B6316)-COUNTIFS($B$2:B6315,B6316,$E$2:E6315,"")),"")</f>
        <v/>
      </c>
      <c r="G6316" s="46" t="str">
        <f>IF(F6316=1,COUNTIF($F$1:F6316,1),"")</f>
        <v/>
      </c>
      <c r="H6316" s="46">
        <f t="shared" si="299"/>
        <v>0</v>
      </c>
      <c r="I6316" s="46" t="b">
        <f t="shared" si="300"/>
        <v>0</v>
      </c>
      <c r="J6316" s="46" t="str">
        <f>IF(I6316=FALSE,"",B6316&amp;"@"&amp;COUNTIFS($B$2:B6316,B6316,$I$2:I6316,TRUE))</f>
        <v/>
      </c>
    </row>
    <row r="6317" spans="5:10">
      <c r="E6317" s="46" t="str">
        <f t="shared" si="298"/>
        <v/>
      </c>
      <c r="F6317" s="81" t="str">
        <f>IF(E6317="기사임",(COUNTIF($B$2:B6317,B6317)-COUNTIFS($B$2:B6316,B6317,$E$2:E6316,"")),"")</f>
        <v/>
      </c>
      <c r="G6317" s="46" t="str">
        <f>IF(F6317=1,COUNTIF($F$1:F6317,1),"")</f>
        <v/>
      </c>
      <c r="H6317" s="46">
        <f t="shared" si="299"/>
        <v>0</v>
      </c>
      <c r="I6317" s="46" t="b">
        <f t="shared" si="300"/>
        <v>0</v>
      </c>
      <c r="J6317" s="46" t="str">
        <f>IF(I6317=FALSE,"",B6317&amp;"@"&amp;COUNTIFS($B$2:B6317,B6317,$I$2:I6317,TRUE))</f>
        <v/>
      </c>
    </row>
    <row r="6318" spans="5:10">
      <c r="E6318" s="46" t="str">
        <f t="shared" si="298"/>
        <v/>
      </c>
      <c r="F6318" s="81" t="str">
        <f>IF(E6318="기사임",(COUNTIF($B$2:B6318,B6318)-COUNTIFS($B$2:B6317,B6318,$E$2:E6317,"")),"")</f>
        <v/>
      </c>
      <c r="G6318" s="46" t="str">
        <f>IF(F6318=1,COUNTIF($F$1:F6318,1),"")</f>
        <v/>
      </c>
      <c r="H6318" s="46">
        <f t="shared" si="299"/>
        <v>0</v>
      </c>
      <c r="I6318" s="46" t="b">
        <f t="shared" si="300"/>
        <v>0</v>
      </c>
      <c r="J6318" s="46" t="str">
        <f>IF(I6318=FALSE,"",B6318&amp;"@"&amp;COUNTIFS($B$2:B6318,B6318,$I$2:I6318,TRUE))</f>
        <v/>
      </c>
    </row>
    <row r="6319" spans="5:10">
      <c r="E6319" s="46" t="str">
        <f t="shared" si="298"/>
        <v/>
      </c>
      <c r="F6319" s="81" t="str">
        <f>IF(E6319="기사임",(COUNTIF($B$2:B6319,B6319)-COUNTIFS($B$2:B6318,B6319,$E$2:E6318,"")),"")</f>
        <v/>
      </c>
      <c r="G6319" s="46" t="str">
        <f>IF(F6319=1,COUNTIF($F$1:F6319,1),"")</f>
        <v/>
      </c>
      <c r="H6319" s="46">
        <f t="shared" si="299"/>
        <v>0</v>
      </c>
      <c r="I6319" s="46" t="b">
        <f t="shared" si="300"/>
        <v>0</v>
      </c>
      <c r="J6319" s="46" t="str">
        <f>IF(I6319=FALSE,"",B6319&amp;"@"&amp;COUNTIFS($B$2:B6319,B6319,$I$2:I6319,TRUE))</f>
        <v/>
      </c>
    </row>
    <row r="6320" spans="5:10">
      <c r="E6320" s="46" t="str">
        <f t="shared" si="298"/>
        <v/>
      </c>
      <c r="F6320" s="81" t="str">
        <f>IF(E6320="기사임",(COUNTIF($B$2:B6320,B6320)-COUNTIFS($B$2:B6319,B6320,$E$2:E6319,"")),"")</f>
        <v/>
      </c>
      <c r="G6320" s="46" t="str">
        <f>IF(F6320=1,COUNTIF($F$1:F6320,1),"")</f>
        <v/>
      </c>
      <c r="H6320" s="46">
        <f t="shared" si="299"/>
        <v>0</v>
      </c>
      <c r="I6320" s="46" t="b">
        <f t="shared" si="300"/>
        <v>0</v>
      </c>
      <c r="J6320" s="46" t="str">
        <f>IF(I6320=FALSE,"",B6320&amp;"@"&amp;COUNTIFS($B$2:B6320,B6320,$I$2:I6320,TRUE))</f>
        <v/>
      </c>
    </row>
    <row r="6321" spans="5:10">
      <c r="E6321" s="46" t="str">
        <f t="shared" si="298"/>
        <v/>
      </c>
      <c r="F6321" s="81" t="str">
        <f>IF(E6321="기사임",(COUNTIF($B$2:B6321,B6321)-COUNTIFS($B$2:B6320,B6321,$E$2:E6320,"")),"")</f>
        <v/>
      </c>
      <c r="G6321" s="46" t="str">
        <f>IF(F6321=1,COUNTIF($F$1:F6321,1),"")</f>
        <v/>
      </c>
      <c r="H6321" s="46">
        <f t="shared" si="299"/>
        <v>0</v>
      </c>
      <c r="I6321" s="46" t="b">
        <f t="shared" si="300"/>
        <v>0</v>
      </c>
      <c r="J6321" s="46" t="str">
        <f>IF(I6321=FALSE,"",B6321&amp;"@"&amp;COUNTIFS($B$2:B6321,B6321,$I$2:I6321,TRUE))</f>
        <v/>
      </c>
    </row>
    <row r="6322" spans="5:10">
      <c r="E6322" s="46" t="str">
        <f t="shared" si="298"/>
        <v/>
      </c>
      <c r="F6322" s="81" t="str">
        <f>IF(E6322="기사임",(COUNTIF($B$2:B6322,B6322)-COUNTIFS($B$2:B6321,B6322,$E$2:E6321,"")),"")</f>
        <v/>
      </c>
      <c r="G6322" s="46" t="str">
        <f>IF(F6322=1,COUNTIF($F$1:F6322,1),"")</f>
        <v/>
      </c>
      <c r="H6322" s="46">
        <f t="shared" si="299"/>
        <v>0</v>
      </c>
      <c r="I6322" s="46" t="b">
        <f t="shared" si="300"/>
        <v>0</v>
      </c>
      <c r="J6322" s="46" t="str">
        <f>IF(I6322=FALSE,"",B6322&amp;"@"&amp;COUNTIFS($B$2:B6322,B6322,$I$2:I6322,TRUE))</f>
        <v/>
      </c>
    </row>
    <row r="6323" spans="5:10">
      <c r="E6323" s="46" t="str">
        <f t="shared" si="298"/>
        <v/>
      </c>
      <c r="F6323" s="81" t="str">
        <f>IF(E6323="기사임",(COUNTIF($B$2:B6323,B6323)-COUNTIFS($B$2:B6322,B6323,$E$2:E6322,"")),"")</f>
        <v/>
      </c>
      <c r="G6323" s="46" t="str">
        <f>IF(F6323=1,COUNTIF($F$1:F6323,1),"")</f>
        <v/>
      </c>
      <c r="H6323" s="46">
        <f t="shared" si="299"/>
        <v>0</v>
      </c>
      <c r="I6323" s="46" t="b">
        <f t="shared" si="300"/>
        <v>0</v>
      </c>
      <c r="J6323" s="46" t="str">
        <f>IF(I6323=FALSE,"",B6323&amp;"@"&amp;COUNTIFS($B$2:B6323,B6323,$I$2:I6323,TRUE))</f>
        <v/>
      </c>
    </row>
    <row r="6324" spans="5:10">
      <c r="E6324" s="46" t="str">
        <f t="shared" si="298"/>
        <v/>
      </c>
      <c r="F6324" s="81" t="str">
        <f>IF(E6324="기사임",(COUNTIF($B$2:B6324,B6324)-COUNTIFS($B$2:B6323,B6324,$E$2:E6323,"")),"")</f>
        <v/>
      </c>
      <c r="G6324" s="46" t="str">
        <f>IF(F6324=1,COUNTIF($F$1:F6324,1),"")</f>
        <v/>
      </c>
      <c r="H6324" s="46">
        <f t="shared" si="299"/>
        <v>0</v>
      </c>
      <c r="I6324" s="46" t="b">
        <f t="shared" si="300"/>
        <v>0</v>
      </c>
      <c r="J6324" s="46" t="str">
        <f>IF(I6324=FALSE,"",B6324&amp;"@"&amp;COUNTIFS($B$2:B6324,B6324,$I$2:I6324,TRUE))</f>
        <v/>
      </c>
    </row>
    <row r="6325" spans="5:10">
      <c r="E6325" s="46" t="str">
        <f t="shared" si="298"/>
        <v/>
      </c>
      <c r="F6325" s="81" t="str">
        <f>IF(E6325="기사임",(COUNTIF($B$2:B6325,B6325)-COUNTIFS($B$2:B6324,B6325,$E$2:E6324,"")),"")</f>
        <v/>
      </c>
      <c r="G6325" s="46" t="str">
        <f>IF(F6325=1,COUNTIF($F$1:F6325,1),"")</f>
        <v/>
      </c>
      <c r="H6325" s="46">
        <f t="shared" si="299"/>
        <v>0</v>
      </c>
      <c r="I6325" s="46" t="b">
        <f t="shared" si="300"/>
        <v>0</v>
      </c>
      <c r="J6325" s="46" t="str">
        <f>IF(I6325=FALSE,"",B6325&amp;"@"&amp;COUNTIFS($B$2:B6325,B6325,$I$2:I6325,TRUE))</f>
        <v/>
      </c>
    </row>
    <row r="6326" spans="5:10">
      <c r="E6326" s="46" t="str">
        <f t="shared" si="298"/>
        <v/>
      </c>
      <c r="F6326" s="81" t="str">
        <f>IF(E6326="기사임",(COUNTIF($B$2:B6326,B6326)-COUNTIFS($B$2:B6325,B6326,$E$2:E6325,"")),"")</f>
        <v/>
      </c>
      <c r="G6326" s="46" t="str">
        <f>IF(F6326=1,COUNTIF($F$1:F6326,1),"")</f>
        <v/>
      </c>
      <c r="H6326" s="46">
        <f t="shared" si="299"/>
        <v>0</v>
      </c>
      <c r="I6326" s="46" t="b">
        <f t="shared" si="300"/>
        <v>0</v>
      </c>
      <c r="J6326" s="46" t="str">
        <f>IF(I6326=FALSE,"",B6326&amp;"@"&amp;COUNTIFS($B$2:B6326,B6326,$I$2:I6326,TRUE))</f>
        <v/>
      </c>
    </row>
    <row r="6327" spans="5:10">
      <c r="E6327" s="46" t="str">
        <f t="shared" si="298"/>
        <v/>
      </c>
      <c r="F6327" s="81" t="str">
        <f>IF(E6327="기사임",(COUNTIF($B$2:B6327,B6327)-COUNTIFS($B$2:B6326,B6327,$E$2:E6326,"")),"")</f>
        <v/>
      </c>
      <c r="G6327" s="46" t="str">
        <f>IF(F6327=1,COUNTIF($F$1:F6327,1),"")</f>
        <v/>
      </c>
      <c r="H6327" s="46">
        <f t="shared" si="299"/>
        <v>0</v>
      </c>
      <c r="I6327" s="46" t="b">
        <f t="shared" si="300"/>
        <v>0</v>
      </c>
      <c r="J6327" s="46" t="str">
        <f>IF(I6327=FALSE,"",B6327&amp;"@"&amp;COUNTIFS($B$2:B6327,B6327,$I$2:I6327,TRUE))</f>
        <v/>
      </c>
    </row>
    <row r="6328" spans="5:10">
      <c r="E6328" s="46" t="str">
        <f t="shared" si="298"/>
        <v/>
      </c>
      <c r="F6328" s="81" t="str">
        <f>IF(E6328="기사임",(COUNTIF($B$2:B6328,B6328)-COUNTIFS($B$2:B6327,B6328,$E$2:E6327,"")),"")</f>
        <v/>
      </c>
      <c r="G6328" s="46" t="str">
        <f>IF(F6328=1,COUNTIF($F$1:F6328,1),"")</f>
        <v/>
      </c>
      <c r="H6328" s="46">
        <f t="shared" si="299"/>
        <v>0</v>
      </c>
      <c r="I6328" s="46" t="b">
        <f t="shared" si="300"/>
        <v>0</v>
      </c>
      <c r="J6328" s="46" t="str">
        <f>IF(I6328=FALSE,"",B6328&amp;"@"&amp;COUNTIFS($B$2:B6328,B6328,$I$2:I6328,TRUE))</f>
        <v/>
      </c>
    </row>
    <row r="6329" spans="5:10">
      <c r="E6329" s="46" t="str">
        <f t="shared" si="298"/>
        <v/>
      </c>
      <c r="F6329" s="81" t="str">
        <f>IF(E6329="기사임",(COUNTIF($B$2:B6329,B6329)-COUNTIFS($B$2:B6328,B6329,$E$2:E6328,"")),"")</f>
        <v/>
      </c>
      <c r="G6329" s="46" t="str">
        <f>IF(F6329=1,COUNTIF($F$1:F6329,1),"")</f>
        <v/>
      </c>
      <c r="H6329" s="46">
        <f t="shared" si="299"/>
        <v>0</v>
      </c>
      <c r="I6329" s="46" t="b">
        <f t="shared" si="300"/>
        <v>0</v>
      </c>
      <c r="J6329" s="46" t="str">
        <f>IF(I6329=FALSE,"",B6329&amp;"@"&amp;COUNTIFS($B$2:B6329,B6329,$I$2:I6329,TRUE))</f>
        <v/>
      </c>
    </row>
    <row r="6330" spans="5:10">
      <c r="E6330" s="46" t="str">
        <f t="shared" si="298"/>
        <v/>
      </c>
      <c r="F6330" s="81" t="str">
        <f>IF(E6330="기사임",(COUNTIF($B$2:B6330,B6330)-COUNTIFS($B$2:B6329,B6330,$E$2:E6329,"")),"")</f>
        <v/>
      </c>
      <c r="G6330" s="46" t="str">
        <f>IF(F6330=1,COUNTIF($F$1:F6330,1),"")</f>
        <v/>
      </c>
      <c r="H6330" s="46">
        <f t="shared" si="299"/>
        <v>0</v>
      </c>
      <c r="I6330" s="46" t="b">
        <f t="shared" si="300"/>
        <v>0</v>
      </c>
      <c r="J6330" s="46" t="str">
        <f>IF(I6330=FALSE,"",B6330&amp;"@"&amp;COUNTIFS($B$2:B6330,B6330,$I$2:I6330,TRUE))</f>
        <v/>
      </c>
    </row>
    <row r="6331" spans="5:10">
      <c r="E6331" s="46" t="str">
        <f t="shared" si="298"/>
        <v/>
      </c>
      <c r="F6331" s="81" t="str">
        <f>IF(E6331="기사임",(COUNTIF($B$2:B6331,B6331)-COUNTIFS($B$2:B6330,B6331,$E$2:E6330,"")),"")</f>
        <v/>
      </c>
      <c r="G6331" s="46" t="str">
        <f>IF(F6331=1,COUNTIF($F$1:F6331,1),"")</f>
        <v/>
      </c>
      <c r="H6331" s="46">
        <f t="shared" si="299"/>
        <v>0</v>
      </c>
      <c r="I6331" s="46" t="b">
        <f t="shared" si="300"/>
        <v>0</v>
      </c>
      <c r="J6331" s="46" t="str">
        <f>IF(I6331=FALSE,"",B6331&amp;"@"&amp;COUNTIFS($B$2:B6331,B6331,$I$2:I6331,TRUE))</f>
        <v/>
      </c>
    </row>
    <row r="6332" spans="5:10">
      <c r="E6332" s="46" t="str">
        <f t="shared" si="298"/>
        <v/>
      </c>
      <c r="F6332" s="81" t="str">
        <f>IF(E6332="기사임",(COUNTIF($B$2:B6332,B6332)-COUNTIFS($B$2:B6331,B6332,$E$2:E6331,"")),"")</f>
        <v/>
      </c>
      <c r="G6332" s="46" t="str">
        <f>IF(F6332=1,COUNTIF($F$1:F6332,1),"")</f>
        <v/>
      </c>
      <c r="H6332" s="46">
        <f t="shared" si="299"/>
        <v>0</v>
      </c>
      <c r="I6332" s="46" t="b">
        <f t="shared" si="300"/>
        <v>0</v>
      </c>
      <c r="J6332" s="46" t="str">
        <f>IF(I6332=FALSE,"",B6332&amp;"@"&amp;COUNTIFS($B$2:B6332,B6332,$I$2:I6332,TRUE))</f>
        <v/>
      </c>
    </row>
    <row r="6333" spans="5:10">
      <c r="E6333" s="46" t="str">
        <f t="shared" si="298"/>
        <v/>
      </c>
      <c r="F6333" s="81" t="str">
        <f>IF(E6333="기사임",(COUNTIF($B$2:B6333,B6333)-COUNTIFS($B$2:B6332,B6333,$E$2:E6332,"")),"")</f>
        <v/>
      </c>
      <c r="G6333" s="46" t="str">
        <f>IF(F6333=1,COUNTIF($F$1:F6333,1),"")</f>
        <v/>
      </c>
      <c r="H6333" s="46">
        <f t="shared" si="299"/>
        <v>0</v>
      </c>
      <c r="I6333" s="46" t="b">
        <f t="shared" si="300"/>
        <v>0</v>
      </c>
      <c r="J6333" s="46" t="str">
        <f>IF(I6333=FALSE,"",B6333&amp;"@"&amp;COUNTIFS($B$2:B6333,B6333,$I$2:I6333,TRUE))</f>
        <v/>
      </c>
    </row>
    <row r="6334" spans="5:10">
      <c r="E6334" s="46" t="str">
        <f t="shared" si="298"/>
        <v/>
      </c>
      <c r="F6334" s="81" t="str">
        <f>IF(E6334="기사임",(COUNTIF($B$2:B6334,B6334)-COUNTIFS($B$2:B6333,B6334,$E$2:E6333,"")),"")</f>
        <v/>
      </c>
      <c r="G6334" s="46" t="str">
        <f>IF(F6334=1,COUNTIF($F$1:F6334,1),"")</f>
        <v/>
      </c>
      <c r="H6334" s="46">
        <f t="shared" si="299"/>
        <v>0</v>
      </c>
      <c r="I6334" s="46" t="b">
        <f t="shared" si="300"/>
        <v>0</v>
      </c>
      <c r="J6334" s="46" t="str">
        <f>IF(I6334=FALSE,"",B6334&amp;"@"&amp;COUNTIFS($B$2:B6334,B6334,$I$2:I6334,TRUE))</f>
        <v/>
      </c>
    </row>
    <row r="6335" spans="5:10">
      <c r="E6335" s="46" t="str">
        <f t="shared" si="298"/>
        <v/>
      </c>
      <c r="F6335" s="81" t="str">
        <f>IF(E6335="기사임",(COUNTIF($B$2:B6335,B6335)-COUNTIFS($B$2:B6334,B6335,$E$2:E6334,"")),"")</f>
        <v/>
      </c>
      <c r="G6335" s="46" t="str">
        <f>IF(F6335=1,COUNTIF($F$1:F6335,1),"")</f>
        <v/>
      </c>
      <c r="H6335" s="46">
        <f t="shared" si="299"/>
        <v>0</v>
      </c>
      <c r="I6335" s="46" t="b">
        <f t="shared" si="300"/>
        <v>0</v>
      </c>
      <c r="J6335" s="46" t="str">
        <f>IF(I6335=FALSE,"",B6335&amp;"@"&amp;COUNTIFS($B$2:B6335,B6335,$I$2:I6335,TRUE))</f>
        <v/>
      </c>
    </row>
    <row r="6336" spans="5:10">
      <c r="E6336" s="46" t="str">
        <f t="shared" si="298"/>
        <v/>
      </c>
      <c r="F6336" s="81" t="str">
        <f>IF(E6336="기사임",(COUNTIF($B$2:B6336,B6336)-COUNTIFS($B$2:B6335,B6336,$E$2:E6335,"")),"")</f>
        <v/>
      </c>
      <c r="G6336" s="46" t="str">
        <f>IF(F6336=1,COUNTIF($F$1:F6336,1),"")</f>
        <v/>
      </c>
      <c r="H6336" s="46">
        <f t="shared" si="299"/>
        <v>0</v>
      </c>
      <c r="I6336" s="46" t="b">
        <f t="shared" si="300"/>
        <v>0</v>
      </c>
      <c r="J6336" s="46" t="str">
        <f>IF(I6336=FALSE,"",B6336&amp;"@"&amp;COUNTIFS($B$2:B6336,B6336,$I$2:I6336,TRUE))</f>
        <v/>
      </c>
    </row>
    <row r="6337" spans="5:10">
      <c r="E6337" s="46" t="str">
        <f t="shared" si="298"/>
        <v/>
      </c>
      <c r="F6337" s="81" t="str">
        <f>IF(E6337="기사임",(COUNTIF($B$2:B6337,B6337)-COUNTIFS($B$2:B6336,B6337,$E$2:E6336,"")),"")</f>
        <v/>
      </c>
      <c r="G6337" s="46" t="str">
        <f>IF(F6337=1,COUNTIF($F$1:F6337,1),"")</f>
        <v/>
      </c>
      <c r="H6337" s="46">
        <f t="shared" si="299"/>
        <v>0</v>
      </c>
      <c r="I6337" s="46" t="b">
        <f t="shared" si="300"/>
        <v>0</v>
      </c>
      <c r="J6337" s="46" t="str">
        <f>IF(I6337=FALSE,"",B6337&amp;"@"&amp;COUNTIFS($B$2:B6337,B6337,$I$2:I6337,TRUE))</f>
        <v/>
      </c>
    </row>
    <row r="6338" spans="5:10">
      <c r="E6338" s="46" t="str">
        <f t="shared" ref="E6338:E6401" si="301">IF(AND(LEFT(A6338,17)="/global/archives/",ISNUMBER(_xlfn.NUMBERVALUE(MID(A6338,18,1))),ISERROR(FIND("ckattempt",A6338)),ISERROR(FIND("preview",A6338))),"기사임","")</f>
        <v/>
      </c>
      <c r="F6338" s="81" t="str">
        <f>IF(E6338="기사임",(COUNTIF($B$2:B6338,B6338)-COUNTIFS($B$2:B6337,B6338,$E$2:E6337,"")),"")</f>
        <v/>
      </c>
      <c r="G6338" s="46" t="str">
        <f>IF(F6338=1,COUNTIF($F$1:F6338,1),"")</f>
        <v/>
      </c>
      <c r="H6338" s="46">
        <f t="shared" ref="H6338:H6401" si="302">COUNTIF($L$2:$L$4,B6338)</f>
        <v>0</v>
      </c>
      <c r="I6338" s="46" t="b">
        <f t="shared" si="300"/>
        <v>0</v>
      </c>
      <c r="J6338" s="46" t="str">
        <f>IF(I6338=FALSE,"",B6338&amp;"@"&amp;COUNTIFS($B$2:B6338,B6338,$I$2:I6338,TRUE))</f>
        <v/>
      </c>
    </row>
    <row r="6339" spans="5:10">
      <c r="E6339" s="46" t="str">
        <f t="shared" si="301"/>
        <v/>
      </c>
      <c r="F6339" s="81" t="str">
        <f>IF(E6339="기사임",(COUNTIF($B$2:B6339,B6339)-COUNTIFS($B$2:B6338,B6339,$E$2:E6338,"")),"")</f>
        <v/>
      </c>
      <c r="G6339" s="46" t="str">
        <f>IF(F6339=1,COUNTIF($F$1:F6339,1),"")</f>
        <v/>
      </c>
      <c r="H6339" s="46">
        <f t="shared" si="302"/>
        <v>0</v>
      </c>
      <c r="I6339" s="46" t="b">
        <f t="shared" si="300"/>
        <v>0</v>
      </c>
      <c r="J6339" s="46" t="str">
        <f>IF(I6339=FALSE,"",B6339&amp;"@"&amp;COUNTIFS($B$2:B6339,B6339,$I$2:I6339,TRUE))</f>
        <v/>
      </c>
    </row>
    <row r="6340" spans="5:10">
      <c r="E6340" s="46" t="str">
        <f t="shared" si="301"/>
        <v/>
      </c>
      <c r="F6340" s="81" t="str">
        <f>IF(E6340="기사임",(COUNTIF($B$2:B6340,B6340)-COUNTIFS($B$2:B6339,B6340,$E$2:E6339,"")),"")</f>
        <v/>
      </c>
      <c r="G6340" s="46" t="str">
        <f>IF(F6340=1,COUNTIF($F$1:F6340,1),"")</f>
        <v/>
      </c>
      <c r="H6340" s="46">
        <f t="shared" si="302"/>
        <v>0</v>
      </c>
      <c r="I6340" s="46" t="b">
        <f t="shared" si="300"/>
        <v>0</v>
      </c>
      <c r="J6340" s="46" t="str">
        <f>IF(I6340=FALSE,"",B6340&amp;"@"&amp;COUNTIFS($B$2:B6340,B6340,$I$2:I6340,TRUE))</f>
        <v/>
      </c>
    </row>
    <row r="6341" spans="5:10">
      <c r="E6341" s="46" t="str">
        <f t="shared" si="301"/>
        <v/>
      </c>
      <c r="F6341" s="81" t="str">
        <f>IF(E6341="기사임",(COUNTIF($B$2:B6341,B6341)-COUNTIFS($B$2:B6340,B6341,$E$2:E6340,"")),"")</f>
        <v/>
      </c>
      <c r="G6341" s="46" t="str">
        <f>IF(F6341=1,COUNTIF($F$1:F6341,1),"")</f>
        <v/>
      </c>
      <c r="H6341" s="46">
        <f t="shared" si="302"/>
        <v>0</v>
      </c>
      <c r="I6341" s="46" t="b">
        <f t="shared" si="300"/>
        <v>0</v>
      </c>
      <c r="J6341" s="46" t="str">
        <f>IF(I6341=FALSE,"",B6341&amp;"@"&amp;COUNTIFS($B$2:B6341,B6341,$I$2:I6341,TRUE))</f>
        <v/>
      </c>
    </row>
    <row r="6342" spans="5:10">
      <c r="E6342" s="46" t="str">
        <f t="shared" si="301"/>
        <v/>
      </c>
      <c r="F6342" s="81" t="str">
        <f>IF(E6342="기사임",(COUNTIF($B$2:B6342,B6342)-COUNTIFS($B$2:B6341,B6342,$E$2:E6341,"")),"")</f>
        <v/>
      </c>
      <c r="G6342" s="46" t="str">
        <f>IF(F6342=1,COUNTIF($F$1:F6342,1),"")</f>
        <v/>
      </c>
      <c r="H6342" s="46">
        <f t="shared" si="302"/>
        <v>0</v>
      </c>
      <c r="I6342" s="46" t="b">
        <f t="shared" si="300"/>
        <v>0</v>
      </c>
      <c r="J6342" s="46" t="str">
        <f>IF(I6342=FALSE,"",B6342&amp;"@"&amp;COUNTIFS($B$2:B6342,B6342,$I$2:I6342,TRUE))</f>
        <v/>
      </c>
    </row>
    <row r="6343" spans="5:10">
      <c r="E6343" s="46" t="str">
        <f t="shared" si="301"/>
        <v/>
      </c>
      <c r="F6343" s="81" t="str">
        <f>IF(E6343="기사임",(COUNTIF($B$2:B6343,B6343)-COUNTIFS($B$2:B6342,B6343,$E$2:E6342,"")),"")</f>
        <v/>
      </c>
      <c r="G6343" s="46" t="str">
        <f>IF(F6343=1,COUNTIF($F$1:F6343,1),"")</f>
        <v/>
      </c>
      <c r="H6343" s="46">
        <f t="shared" si="302"/>
        <v>0</v>
      </c>
      <c r="I6343" s="46" t="b">
        <f t="shared" ref="I6343:I6406" si="303">AND(H6343=1,F6343&gt;=1,F6343&lt;&gt;"")</f>
        <v>0</v>
      </c>
      <c r="J6343" s="46" t="str">
        <f>IF(I6343=FALSE,"",B6343&amp;"@"&amp;COUNTIFS($B$2:B6343,B6343,$I$2:I6343,TRUE))</f>
        <v/>
      </c>
    </row>
    <row r="6344" spans="5:10">
      <c r="E6344" s="46" t="str">
        <f t="shared" si="301"/>
        <v/>
      </c>
      <c r="F6344" s="81" t="str">
        <f>IF(E6344="기사임",(COUNTIF($B$2:B6344,B6344)-COUNTIFS($B$2:B6343,B6344,$E$2:E6343,"")),"")</f>
        <v/>
      </c>
      <c r="G6344" s="46" t="str">
        <f>IF(F6344=1,COUNTIF($F$1:F6344,1),"")</f>
        <v/>
      </c>
      <c r="H6344" s="46">
        <f t="shared" si="302"/>
        <v>0</v>
      </c>
      <c r="I6344" s="46" t="b">
        <f t="shared" si="303"/>
        <v>0</v>
      </c>
      <c r="J6344" s="46" t="str">
        <f>IF(I6344=FALSE,"",B6344&amp;"@"&amp;COUNTIFS($B$2:B6344,B6344,$I$2:I6344,TRUE))</f>
        <v/>
      </c>
    </row>
    <row r="6345" spans="5:10">
      <c r="E6345" s="46" t="str">
        <f t="shared" si="301"/>
        <v/>
      </c>
      <c r="F6345" s="81" t="str">
        <f>IF(E6345="기사임",(COUNTIF($B$2:B6345,B6345)-COUNTIFS($B$2:B6344,B6345,$E$2:E6344,"")),"")</f>
        <v/>
      </c>
      <c r="G6345" s="46" t="str">
        <f>IF(F6345=1,COUNTIF($F$1:F6345,1),"")</f>
        <v/>
      </c>
      <c r="H6345" s="46">
        <f t="shared" si="302"/>
        <v>0</v>
      </c>
      <c r="I6345" s="46" t="b">
        <f t="shared" si="303"/>
        <v>0</v>
      </c>
      <c r="J6345" s="46" t="str">
        <f>IF(I6345=FALSE,"",B6345&amp;"@"&amp;COUNTIFS($B$2:B6345,B6345,$I$2:I6345,TRUE))</f>
        <v/>
      </c>
    </row>
    <row r="6346" spans="5:10">
      <c r="E6346" s="46" t="str">
        <f t="shared" si="301"/>
        <v/>
      </c>
      <c r="F6346" s="81" t="str">
        <f>IF(E6346="기사임",(COUNTIF($B$2:B6346,B6346)-COUNTIFS($B$2:B6345,B6346,$E$2:E6345,"")),"")</f>
        <v/>
      </c>
      <c r="G6346" s="46" t="str">
        <f>IF(F6346=1,COUNTIF($F$1:F6346,1),"")</f>
        <v/>
      </c>
      <c r="H6346" s="46">
        <f t="shared" si="302"/>
        <v>0</v>
      </c>
      <c r="I6346" s="46" t="b">
        <f t="shared" si="303"/>
        <v>0</v>
      </c>
      <c r="J6346" s="46" t="str">
        <f>IF(I6346=FALSE,"",B6346&amp;"@"&amp;COUNTIFS($B$2:B6346,B6346,$I$2:I6346,TRUE))</f>
        <v/>
      </c>
    </row>
    <row r="6347" spans="5:10">
      <c r="E6347" s="46" t="str">
        <f t="shared" si="301"/>
        <v/>
      </c>
      <c r="F6347" s="81" t="str">
        <f>IF(E6347="기사임",(COUNTIF($B$2:B6347,B6347)-COUNTIFS($B$2:B6346,B6347,$E$2:E6346,"")),"")</f>
        <v/>
      </c>
      <c r="G6347" s="46" t="str">
        <f>IF(F6347=1,COUNTIF($F$1:F6347,1),"")</f>
        <v/>
      </c>
      <c r="H6347" s="46">
        <f t="shared" si="302"/>
        <v>0</v>
      </c>
      <c r="I6347" s="46" t="b">
        <f t="shared" si="303"/>
        <v>0</v>
      </c>
      <c r="J6347" s="46" t="str">
        <f>IF(I6347=FALSE,"",B6347&amp;"@"&amp;COUNTIFS($B$2:B6347,B6347,$I$2:I6347,TRUE))</f>
        <v/>
      </c>
    </row>
    <row r="6348" spans="5:10">
      <c r="E6348" s="46" t="str">
        <f t="shared" si="301"/>
        <v/>
      </c>
      <c r="F6348" s="81" t="str">
        <f>IF(E6348="기사임",(COUNTIF($B$2:B6348,B6348)-COUNTIFS($B$2:B6347,B6348,$E$2:E6347,"")),"")</f>
        <v/>
      </c>
      <c r="G6348" s="46" t="str">
        <f>IF(F6348=1,COUNTIF($F$1:F6348,1),"")</f>
        <v/>
      </c>
      <c r="H6348" s="46">
        <f t="shared" si="302"/>
        <v>0</v>
      </c>
      <c r="I6348" s="46" t="b">
        <f t="shared" si="303"/>
        <v>0</v>
      </c>
      <c r="J6348" s="46" t="str">
        <f>IF(I6348=FALSE,"",B6348&amp;"@"&amp;COUNTIFS($B$2:B6348,B6348,$I$2:I6348,TRUE))</f>
        <v/>
      </c>
    </row>
    <row r="6349" spans="5:10">
      <c r="E6349" s="46" t="str">
        <f t="shared" si="301"/>
        <v/>
      </c>
      <c r="F6349" s="81" t="str">
        <f>IF(E6349="기사임",(COUNTIF($B$2:B6349,B6349)-COUNTIFS($B$2:B6348,B6349,$E$2:E6348,"")),"")</f>
        <v/>
      </c>
      <c r="G6349" s="46" t="str">
        <f>IF(F6349=1,COUNTIF($F$1:F6349,1),"")</f>
        <v/>
      </c>
      <c r="H6349" s="46">
        <f t="shared" si="302"/>
        <v>0</v>
      </c>
      <c r="I6349" s="46" t="b">
        <f t="shared" si="303"/>
        <v>0</v>
      </c>
      <c r="J6349" s="46" t="str">
        <f>IF(I6349=FALSE,"",B6349&amp;"@"&amp;COUNTIFS($B$2:B6349,B6349,$I$2:I6349,TRUE))</f>
        <v/>
      </c>
    </row>
    <row r="6350" spans="5:10">
      <c r="E6350" s="46" t="str">
        <f t="shared" si="301"/>
        <v/>
      </c>
      <c r="F6350" s="81" t="str">
        <f>IF(E6350="기사임",(COUNTIF($B$2:B6350,B6350)-COUNTIFS($B$2:B6349,B6350,$E$2:E6349,"")),"")</f>
        <v/>
      </c>
      <c r="G6350" s="46" t="str">
        <f>IF(F6350=1,COUNTIF($F$1:F6350,1),"")</f>
        <v/>
      </c>
      <c r="H6350" s="46">
        <f t="shared" si="302"/>
        <v>0</v>
      </c>
      <c r="I6350" s="46" t="b">
        <f t="shared" si="303"/>
        <v>0</v>
      </c>
      <c r="J6350" s="46" t="str">
        <f>IF(I6350=FALSE,"",B6350&amp;"@"&amp;COUNTIFS($B$2:B6350,B6350,$I$2:I6350,TRUE))</f>
        <v/>
      </c>
    </row>
    <row r="6351" spans="5:10">
      <c r="E6351" s="46" t="str">
        <f t="shared" si="301"/>
        <v/>
      </c>
      <c r="F6351" s="81" t="str">
        <f>IF(E6351="기사임",(COUNTIF($B$2:B6351,B6351)-COUNTIFS($B$2:B6350,B6351,$E$2:E6350,"")),"")</f>
        <v/>
      </c>
      <c r="G6351" s="46" t="str">
        <f>IF(F6351=1,COUNTIF($F$1:F6351,1),"")</f>
        <v/>
      </c>
      <c r="H6351" s="46">
        <f t="shared" si="302"/>
        <v>0</v>
      </c>
      <c r="I6351" s="46" t="b">
        <f t="shared" si="303"/>
        <v>0</v>
      </c>
      <c r="J6351" s="46" t="str">
        <f>IF(I6351=FALSE,"",B6351&amp;"@"&amp;COUNTIFS($B$2:B6351,B6351,$I$2:I6351,TRUE))</f>
        <v/>
      </c>
    </row>
    <row r="6352" spans="5:10">
      <c r="E6352" s="46" t="str">
        <f t="shared" si="301"/>
        <v/>
      </c>
      <c r="F6352" s="81" t="str">
        <f>IF(E6352="기사임",(COUNTIF($B$2:B6352,B6352)-COUNTIFS($B$2:B6351,B6352,$E$2:E6351,"")),"")</f>
        <v/>
      </c>
      <c r="G6352" s="46" t="str">
        <f>IF(F6352=1,COUNTIF($F$1:F6352,1),"")</f>
        <v/>
      </c>
      <c r="H6352" s="46">
        <f t="shared" si="302"/>
        <v>0</v>
      </c>
      <c r="I6352" s="46" t="b">
        <f t="shared" si="303"/>
        <v>0</v>
      </c>
      <c r="J6352" s="46" t="str">
        <f>IF(I6352=FALSE,"",B6352&amp;"@"&amp;COUNTIFS($B$2:B6352,B6352,$I$2:I6352,TRUE))</f>
        <v/>
      </c>
    </row>
    <row r="6353" spans="5:10">
      <c r="E6353" s="46" t="str">
        <f t="shared" si="301"/>
        <v/>
      </c>
      <c r="F6353" s="81" t="str">
        <f>IF(E6353="기사임",(COUNTIF($B$2:B6353,B6353)-COUNTIFS($B$2:B6352,B6353,$E$2:E6352,"")),"")</f>
        <v/>
      </c>
      <c r="G6353" s="46" t="str">
        <f>IF(F6353=1,COUNTIF($F$1:F6353,1),"")</f>
        <v/>
      </c>
      <c r="H6353" s="46">
        <f t="shared" si="302"/>
        <v>0</v>
      </c>
      <c r="I6353" s="46" t="b">
        <f t="shared" si="303"/>
        <v>0</v>
      </c>
      <c r="J6353" s="46" t="str">
        <f>IF(I6353=FALSE,"",B6353&amp;"@"&amp;COUNTIFS($B$2:B6353,B6353,$I$2:I6353,TRUE))</f>
        <v/>
      </c>
    </row>
    <row r="6354" spans="5:10">
      <c r="E6354" s="46" t="str">
        <f t="shared" si="301"/>
        <v/>
      </c>
      <c r="F6354" s="81" t="str">
        <f>IF(E6354="기사임",(COUNTIF($B$2:B6354,B6354)-COUNTIFS($B$2:B6353,B6354,$E$2:E6353,"")),"")</f>
        <v/>
      </c>
      <c r="G6354" s="46" t="str">
        <f>IF(F6354=1,COUNTIF($F$1:F6354,1),"")</f>
        <v/>
      </c>
      <c r="H6354" s="46">
        <f t="shared" si="302"/>
        <v>0</v>
      </c>
      <c r="I6354" s="46" t="b">
        <f t="shared" si="303"/>
        <v>0</v>
      </c>
      <c r="J6354" s="46" t="str">
        <f>IF(I6354=FALSE,"",B6354&amp;"@"&amp;COUNTIFS($B$2:B6354,B6354,$I$2:I6354,TRUE))</f>
        <v/>
      </c>
    </row>
    <row r="6355" spans="5:10">
      <c r="E6355" s="46" t="str">
        <f t="shared" si="301"/>
        <v/>
      </c>
      <c r="F6355" s="81" t="str">
        <f>IF(E6355="기사임",(COUNTIF($B$2:B6355,B6355)-COUNTIFS($B$2:B6354,B6355,$E$2:E6354,"")),"")</f>
        <v/>
      </c>
      <c r="G6355" s="46" t="str">
        <f>IF(F6355=1,COUNTIF($F$1:F6355,1),"")</f>
        <v/>
      </c>
      <c r="H6355" s="46">
        <f t="shared" si="302"/>
        <v>0</v>
      </c>
      <c r="I6355" s="46" t="b">
        <f t="shared" si="303"/>
        <v>0</v>
      </c>
      <c r="J6355" s="46" t="str">
        <f>IF(I6355=FALSE,"",B6355&amp;"@"&amp;COUNTIFS($B$2:B6355,B6355,$I$2:I6355,TRUE))</f>
        <v/>
      </c>
    </row>
    <row r="6356" spans="5:10">
      <c r="E6356" s="46" t="str">
        <f t="shared" si="301"/>
        <v/>
      </c>
      <c r="F6356" s="81" t="str">
        <f>IF(E6356="기사임",(COUNTIF($B$2:B6356,B6356)-COUNTIFS($B$2:B6355,B6356,$E$2:E6355,"")),"")</f>
        <v/>
      </c>
      <c r="G6356" s="46" t="str">
        <f>IF(F6356=1,COUNTIF($F$1:F6356,1),"")</f>
        <v/>
      </c>
      <c r="H6356" s="46">
        <f t="shared" si="302"/>
        <v>0</v>
      </c>
      <c r="I6356" s="46" t="b">
        <f t="shared" si="303"/>
        <v>0</v>
      </c>
      <c r="J6356" s="46" t="str">
        <f>IF(I6356=FALSE,"",B6356&amp;"@"&amp;COUNTIFS($B$2:B6356,B6356,$I$2:I6356,TRUE))</f>
        <v/>
      </c>
    </row>
    <row r="6357" spans="5:10">
      <c r="E6357" s="46" t="str">
        <f t="shared" si="301"/>
        <v/>
      </c>
      <c r="F6357" s="81" t="str">
        <f>IF(E6357="기사임",(COUNTIF($B$2:B6357,B6357)-COUNTIFS($B$2:B6356,B6357,$E$2:E6356,"")),"")</f>
        <v/>
      </c>
      <c r="G6357" s="46" t="str">
        <f>IF(F6357=1,COUNTIF($F$1:F6357,1),"")</f>
        <v/>
      </c>
      <c r="H6357" s="46">
        <f t="shared" si="302"/>
        <v>0</v>
      </c>
      <c r="I6357" s="46" t="b">
        <f t="shared" si="303"/>
        <v>0</v>
      </c>
      <c r="J6357" s="46" t="str">
        <f>IF(I6357=FALSE,"",B6357&amp;"@"&amp;COUNTIFS($B$2:B6357,B6357,$I$2:I6357,TRUE))</f>
        <v/>
      </c>
    </row>
    <row r="6358" spans="5:10">
      <c r="E6358" s="46" t="str">
        <f t="shared" si="301"/>
        <v/>
      </c>
      <c r="F6358" s="81" t="str">
        <f>IF(E6358="기사임",(COUNTIF($B$2:B6358,B6358)-COUNTIFS($B$2:B6357,B6358,$E$2:E6357,"")),"")</f>
        <v/>
      </c>
      <c r="G6358" s="46" t="str">
        <f>IF(F6358=1,COUNTIF($F$1:F6358,1),"")</f>
        <v/>
      </c>
      <c r="H6358" s="46">
        <f t="shared" si="302"/>
        <v>0</v>
      </c>
      <c r="I6358" s="46" t="b">
        <f t="shared" si="303"/>
        <v>0</v>
      </c>
      <c r="J6358" s="46" t="str">
        <f>IF(I6358=FALSE,"",B6358&amp;"@"&amp;COUNTIFS($B$2:B6358,B6358,$I$2:I6358,TRUE))</f>
        <v/>
      </c>
    </row>
    <row r="6359" spans="5:10">
      <c r="E6359" s="46" t="str">
        <f t="shared" si="301"/>
        <v/>
      </c>
      <c r="F6359" s="81" t="str">
        <f>IF(E6359="기사임",(COUNTIF($B$2:B6359,B6359)-COUNTIFS($B$2:B6358,B6359,$E$2:E6358,"")),"")</f>
        <v/>
      </c>
      <c r="G6359" s="46" t="str">
        <f>IF(F6359=1,COUNTIF($F$1:F6359,1),"")</f>
        <v/>
      </c>
      <c r="H6359" s="46">
        <f t="shared" si="302"/>
        <v>0</v>
      </c>
      <c r="I6359" s="46" t="b">
        <f t="shared" si="303"/>
        <v>0</v>
      </c>
      <c r="J6359" s="46" t="str">
        <f>IF(I6359=FALSE,"",B6359&amp;"@"&amp;COUNTIFS($B$2:B6359,B6359,$I$2:I6359,TRUE))</f>
        <v/>
      </c>
    </row>
    <row r="6360" spans="5:10">
      <c r="E6360" s="46" t="str">
        <f t="shared" si="301"/>
        <v/>
      </c>
      <c r="F6360" s="81" t="str">
        <f>IF(E6360="기사임",(COUNTIF($B$2:B6360,B6360)-COUNTIFS($B$2:B6359,B6360,$E$2:E6359,"")),"")</f>
        <v/>
      </c>
      <c r="G6360" s="46" t="str">
        <f>IF(F6360=1,COUNTIF($F$1:F6360,1),"")</f>
        <v/>
      </c>
      <c r="H6360" s="46">
        <f t="shared" si="302"/>
        <v>0</v>
      </c>
      <c r="I6360" s="46" t="b">
        <f t="shared" si="303"/>
        <v>0</v>
      </c>
      <c r="J6360" s="46" t="str">
        <f>IF(I6360=FALSE,"",B6360&amp;"@"&amp;COUNTIFS($B$2:B6360,B6360,$I$2:I6360,TRUE))</f>
        <v/>
      </c>
    </row>
    <row r="6361" spans="5:10">
      <c r="E6361" s="46" t="str">
        <f t="shared" si="301"/>
        <v/>
      </c>
      <c r="F6361" s="81" t="str">
        <f>IF(E6361="기사임",(COUNTIF($B$2:B6361,B6361)-COUNTIFS($B$2:B6360,B6361,$E$2:E6360,"")),"")</f>
        <v/>
      </c>
      <c r="G6361" s="46" t="str">
        <f>IF(F6361=1,COUNTIF($F$1:F6361,1),"")</f>
        <v/>
      </c>
      <c r="H6361" s="46">
        <f t="shared" si="302"/>
        <v>0</v>
      </c>
      <c r="I6361" s="46" t="b">
        <f t="shared" si="303"/>
        <v>0</v>
      </c>
      <c r="J6361" s="46" t="str">
        <f>IF(I6361=FALSE,"",B6361&amp;"@"&amp;COUNTIFS($B$2:B6361,B6361,$I$2:I6361,TRUE))</f>
        <v/>
      </c>
    </row>
    <row r="6362" spans="5:10">
      <c r="E6362" s="46" t="str">
        <f t="shared" si="301"/>
        <v/>
      </c>
      <c r="F6362" s="81" t="str">
        <f>IF(E6362="기사임",(COUNTIF($B$2:B6362,B6362)-COUNTIFS($B$2:B6361,B6362,$E$2:E6361,"")),"")</f>
        <v/>
      </c>
      <c r="G6362" s="46" t="str">
        <f>IF(F6362=1,COUNTIF($F$1:F6362,1),"")</f>
        <v/>
      </c>
      <c r="H6362" s="46">
        <f t="shared" si="302"/>
        <v>0</v>
      </c>
      <c r="I6362" s="46" t="b">
        <f t="shared" si="303"/>
        <v>0</v>
      </c>
      <c r="J6362" s="46" t="str">
        <f>IF(I6362=FALSE,"",B6362&amp;"@"&amp;COUNTIFS($B$2:B6362,B6362,$I$2:I6362,TRUE))</f>
        <v/>
      </c>
    </row>
    <row r="6363" spans="5:10">
      <c r="E6363" s="46" t="str">
        <f t="shared" si="301"/>
        <v/>
      </c>
      <c r="F6363" s="81" t="str">
        <f>IF(E6363="기사임",(COUNTIF($B$2:B6363,B6363)-COUNTIFS($B$2:B6362,B6363,$E$2:E6362,"")),"")</f>
        <v/>
      </c>
      <c r="G6363" s="46" t="str">
        <f>IF(F6363=1,COUNTIF($F$1:F6363,1),"")</f>
        <v/>
      </c>
      <c r="H6363" s="46">
        <f t="shared" si="302"/>
        <v>0</v>
      </c>
      <c r="I6363" s="46" t="b">
        <f t="shared" si="303"/>
        <v>0</v>
      </c>
      <c r="J6363" s="46" t="str">
        <f>IF(I6363=FALSE,"",B6363&amp;"@"&amp;COUNTIFS($B$2:B6363,B6363,$I$2:I6363,TRUE))</f>
        <v/>
      </c>
    </row>
    <row r="6364" spans="5:10">
      <c r="E6364" s="46" t="str">
        <f t="shared" si="301"/>
        <v/>
      </c>
      <c r="F6364" s="81" t="str">
        <f>IF(E6364="기사임",(COUNTIF($B$2:B6364,B6364)-COUNTIFS($B$2:B6363,B6364,$E$2:E6363,"")),"")</f>
        <v/>
      </c>
      <c r="G6364" s="46" t="str">
        <f>IF(F6364=1,COUNTIF($F$1:F6364,1),"")</f>
        <v/>
      </c>
      <c r="H6364" s="46">
        <f t="shared" si="302"/>
        <v>0</v>
      </c>
      <c r="I6364" s="46" t="b">
        <f t="shared" si="303"/>
        <v>0</v>
      </c>
      <c r="J6364" s="46" t="str">
        <f>IF(I6364=FALSE,"",B6364&amp;"@"&amp;COUNTIFS($B$2:B6364,B6364,$I$2:I6364,TRUE))</f>
        <v/>
      </c>
    </row>
    <row r="6365" spans="5:10">
      <c r="E6365" s="46" t="str">
        <f t="shared" si="301"/>
        <v/>
      </c>
      <c r="F6365" s="81" t="str">
        <f>IF(E6365="기사임",(COUNTIF($B$2:B6365,B6365)-COUNTIFS($B$2:B6364,B6365,$E$2:E6364,"")),"")</f>
        <v/>
      </c>
      <c r="G6365" s="46" t="str">
        <f>IF(F6365=1,COUNTIF($F$1:F6365,1),"")</f>
        <v/>
      </c>
      <c r="H6365" s="46">
        <f t="shared" si="302"/>
        <v>0</v>
      </c>
      <c r="I6365" s="46" t="b">
        <f t="shared" si="303"/>
        <v>0</v>
      </c>
      <c r="J6365" s="46" t="str">
        <f>IF(I6365=FALSE,"",B6365&amp;"@"&amp;COUNTIFS($B$2:B6365,B6365,$I$2:I6365,TRUE))</f>
        <v/>
      </c>
    </row>
    <row r="6366" spans="5:10">
      <c r="E6366" s="46" t="str">
        <f t="shared" si="301"/>
        <v/>
      </c>
      <c r="F6366" s="81" t="str">
        <f>IF(E6366="기사임",(COUNTIF($B$2:B6366,B6366)-COUNTIFS($B$2:B6365,B6366,$E$2:E6365,"")),"")</f>
        <v/>
      </c>
      <c r="G6366" s="46" t="str">
        <f>IF(F6366=1,COUNTIF($F$1:F6366,1),"")</f>
        <v/>
      </c>
      <c r="H6366" s="46">
        <f t="shared" si="302"/>
        <v>0</v>
      </c>
      <c r="I6366" s="46" t="b">
        <f t="shared" si="303"/>
        <v>0</v>
      </c>
      <c r="J6366" s="46" t="str">
        <f>IF(I6366=FALSE,"",B6366&amp;"@"&amp;COUNTIFS($B$2:B6366,B6366,$I$2:I6366,TRUE))</f>
        <v/>
      </c>
    </row>
    <row r="6367" spans="5:10">
      <c r="E6367" s="46" t="str">
        <f t="shared" si="301"/>
        <v/>
      </c>
      <c r="F6367" s="81" t="str">
        <f>IF(E6367="기사임",(COUNTIF($B$2:B6367,B6367)-COUNTIFS($B$2:B6366,B6367,$E$2:E6366,"")),"")</f>
        <v/>
      </c>
      <c r="G6367" s="46" t="str">
        <f>IF(F6367=1,COUNTIF($F$1:F6367,1),"")</f>
        <v/>
      </c>
      <c r="H6367" s="46">
        <f t="shared" si="302"/>
        <v>0</v>
      </c>
      <c r="I6367" s="46" t="b">
        <f t="shared" si="303"/>
        <v>0</v>
      </c>
      <c r="J6367" s="46" t="str">
        <f>IF(I6367=FALSE,"",B6367&amp;"@"&amp;COUNTIFS($B$2:B6367,B6367,$I$2:I6367,TRUE))</f>
        <v/>
      </c>
    </row>
    <row r="6368" spans="5:10">
      <c r="E6368" s="46" t="str">
        <f t="shared" si="301"/>
        <v/>
      </c>
      <c r="F6368" s="81" t="str">
        <f>IF(E6368="기사임",(COUNTIF($B$2:B6368,B6368)-COUNTIFS($B$2:B6367,B6368,$E$2:E6367,"")),"")</f>
        <v/>
      </c>
      <c r="G6368" s="46" t="str">
        <f>IF(F6368=1,COUNTIF($F$1:F6368,1),"")</f>
        <v/>
      </c>
      <c r="H6368" s="46">
        <f t="shared" si="302"/>
        <v>0</v>
      </c>
      <c r="I6368" s="46" t="b">
        <f t="shared" si="303"/>
        <v>0</v>
      </c>
      <c r="J6368" s="46" t="str">
        <f>IF(I6368=FALSE,"",B6368&amp;"@"&amp;COUNTIFS($B$2:B6368,B6368,$I$2:I6368,TRUE))</f>
        <v/>
      </c>
    </row>
    <row r="6369" spans="5:10">
      <c r="E6369" s="46" t="str">
        <f t="shared" si="301"/>
        <v/>
      </c>
      <c r="F6369" s="81" t="str">
        <f>IF(E6369="기사임",(COUNTIF($B$2:B6369,B6369)-COUNTIFS($B$2:B6368,B6369,$E$2:E6368,"")),"")</f>
        <v/>
      </c>
      <c r="G6369" s="46" t="str">
        <f>IF(F6369=1,COUNTIF($F$1:F6369,1),"")</f>
        <v/>
      </c>
      <c r="H6369" s="46">
        <f t="shared" si="302"/>
        <v>0</v>
      </c>
      <c r="I6369" s="46" t="b">
        <f t="shared" si="303"/>
        <v>0</v>
      </c>
      <c r="J6369" s="46" t="str">
        <f>IF(I6369=FALSE,"",B6369&amp;"@"&amp;COUNTIFS($B$2:B6369,B6369,$I$2:I6369,TRUE))</f>
        <v/>
      </c>
    </row>
    <row r="6370" spans="5:10">
      <c r="E6370" s="46" t="str">
        <f t="shared" si="301"/>
        <v/>
      </c>
      <c r="F6370" s="81" t="str">
        <f>IF(E6370="기사임",(COUNTIF($B$2:B6370,B6370)-COUNTIFS($B$2:B6369,B6370,$E$2:E6369,"")),"")</f>
        <v/>
      </c>
      <c r="G6370" s="46" t="str">
        <f>IF(F6370=1,COUNTIF($F$1:F6370,1),"")</f>
        <v/>
      </c>
      <c r="H6370" s="46">
        <f t="shared" si="302"/>
        <v>0</v>
      </c>
      <c r="I6370" s="46" t="b">
        <f t="shared" si="303"/>
        <v>0</v>
      </c>
      <c r="J6370" s="46" t="str">
        <f>IF(I6370=FALSE,"",B6370&amp;"@"&amp;COUNTIFS($B$2:B6370,B6370,$I$2:I6370,TRUE))</f>
        <v/>
      </c>
    </row>
    <row r="6371" spans="5:10">
      <c r="E6371" s="46" t="str">
        <f t="shared" si="301"/>
        <v/>
      </c>
      <c r="F6371" s="81" t="str">
        <f>IF(E6371="기사임",(COUNTIF($B$2:B6371,B6371)-COUNTIFS($B$2:B6370,B6371,$E$2:E6370,"")),"")</f>
        <v/>
      </c>
      <c r="G6371" s="46" t="str">
        <f>IF(F6371=1,COUNTIF($F$1:F6371,1),"")</f>
        <v/>
      </c>
      <c r="H6371" s="46">
        <f t="shared" si="302"/>
        <v>0</v>
      </c>
      <c r="I6371" s="46" t="b">
        <f t="shared" si="303"/>
        <v>0</v>
      </c>
      <c r="J6371" s="46" t="str">
        <f>IF(I6371=FALSE,"",B6371&amp;"@"&amp;COUNTIFS($B$2:B6371,B6371,$I$2:I6371,TRUE))</f>
        <v/>
      </c>
    </row>
    <row r="6372" spans="5:10">
      <c r="E6372" s="46" t="str">
        <f t="shared" si="301"/>
        <v/>
      </c>
      <c r="F6372" s="81" t="str">
        <f>IF(E6372="기사임",(COUNTIF($B$2:B6372,B6372)-COUNTIFS($B$2:B6371,B6372,$E$2:E6371,"")),"")</f>
        <v/>
      </c>
      <c r="G6372" s="46" t="str">
        <f>IF(F6372=1,COUNTIF($F$1:F6372,1),"")</f>
        <v/>
      </c>
      <c r="H6372" s="46">
        <f t="shared" si="302"/>
        <v>0</v>
      </c>
      <c r="I6372" s="46" t="b">
        <f t="shared" si="303"/>
        <v>0</v>
      </c>
      <c r="J6372" s="46" t="str">
        <f>IF(I6372=FALSE,"",B6372&amp;"@"&amp;COUNTIFS($B$2:B6372,B6372,$I$2:I6372,TRUE))</f>
        <v/>
      </c>
    </row>
    <row r="6373" spans="5:10">
      <c r="E6373" s="46" t="str">
        <f t="shared" si="301"/>
        <v/>
      </c>
      <c r="F6373" s="81" t="str">
        <f>IF(E6373="기사임",(COUNTIF($B$2:B6373,B6373)-COUNTIFS($B$2:B6372,B6373,$E$2:E6372,"")),"")</f>
        <v/>
      </c>
      <c r="G6373" s="46" t="str">
        <f>IF(F6373=1,COUNTIF($F$1:F6373,1),"")</f>
        <v/>
      </c>
      <c r="H6373" s="46">
        <f t="shared" si="302"/>
        <v>0</v>
      </c>
      <c r="I6373" s="46" t="b">
        <f t="shared" si="303"/>
        <v>0</v>
      </c>
      <c r="J6373" s="46" t="str">
        <f>IF(I6373=FALSE,"",B6373&amp;"@"&amp;COUNTIFS($B$2:B6373,B6373,$I$2:I6373,TRUE))</f>
        <v/>
      </c>
    </row>
    <row r="6374" spans="5:10">
      <c r="E6374" s="46" t="str">
        <f t="shared" si="301"/>
        <v/>
      </c>
      <c r="F6374" s="81" t="str">
        <f>IF(E6374="기사임",(COUNTIF($B$2:B6374,B6374)-COUNTIFS($B$2:B6373,B6374,$E$2:E6373,"")),"")</f>
        <v/>
      </c>
      <c r="G6374" s="46" t="str">
        <f>IF(F6374=1,COUNTIF($F$1:F6374,1),"")</f>
        <v/>
      </c>
      <c r="H6374" s="46">
        <f t="shared" si="302"/>
        <v>0</v>
      </c>
      <c r="I6374" s="46" t="b">
        <f t="shared" si="303"/>
        <v>0</v>
      </c>
      <c r="J6374" s="46" t="str">
        <f>IF(I6374=FALSE,"",B6374&amp;"@"&amp;COUNTIFS($B$2:B6374,B6374,$I$2:I6374,TRUE))</f>
        <v/>
      </c>
    </row>
    <row r="6375" spans="5:10">
      <c r="E6375" s="46" t="str">
        <f t="shared" si="301"/>
        <v/>
      </c>
      <c r="F6375" s="81" t="str">
        <f>IF(E6375="기사임",(COUNTIF($B$2:B6375,B6375)-COUNTIFS($B$2:B6374,B6375,$E$2:E6374,"")),"")</f>
        <v/>
      </c>
      <c r="G6375" s="46" t="str">
        <f>IF(F6375=1,COUNTIF($F$1:F6375,1),"")</f>
        <v/>
      </c>
      <c r="H6375" s="46">
        <f t="shared" si="302"/>
        <v>0</v>
      </c>
      <c r="I6375" s="46" t="b">
        <f t="shared" si="303"/>
        <v>0</v>
      </c>
      <c r="J6375" s="46" t="str">
        <f>IF(I6375=FALSE,"",B6375&amp;"@"&amp;COUNTIFS($B$2:B6375,B6375,$I$2:I6375,TRUE))</f>
        <v/>
      </c>
    </row>
    <row r="6376" spans="5:10">
      <c r="E6376" s="46" t="str">
        <f t="shared" si="301"/>
        <v/>
      </c>
      <c r="F6376" s="81" t="str">
        <f>IF(E6376="기사임",(COUNTIF($B$2:B6376,B6376)-COUNTIFS($B$2:B6375,B6376,$E$2:E6375,"")),"")</f>
        <v/>
      </c>
      <c r="G6376" s="46" t="str">
        <f>IF(F6376=1,COUNTIF($F$1:F6376,1),"")</f>
        <v/>
      </c>
      <c r="H6376" s="46">
        <f t="shared" si="302"/>
        <v>0</v>
      </c>
      <c r="I6376" s="46" t="b">
        <f t="shared" si="303"/>
        <v>0</v>
      </c>
      <c r="J6376" s="46" t="str">
        <f>IF(I6376=FALSE,"",B6376&amp;"@"&amp;COUNTIFS($B$2:B6376,B6376,$I$2:I6376,TRUE))</f>
        <v/>
      </c>
    </row>
    <row r="6377" spans="5:10">
      <c r="E6377" s="46" t="str">
        <f t="shared" si="301"/>
        <v/>
      </c>
      <c r="F6377" s="81" t="str">
        <f>IF(E6377="기사임",(COUNTIF($B$2:B6377,B6377)-COUNTIFS($B$2:B6376,B6377,$E$2:E6376,"")),"")</f>
        <v/>
      </c>
      <c r="G6377" s="46" t="str">
        <f>IF(F6377=1,COUNTIF($F$1:F6377,1),"")</f>
        <v/>
      </c>
      <c r="H6377" s="46">
        <f t="shared" si="302"/>
        <v>0</v>
      </c>
      <c r="I6377" s="46" t="b">
        <f t="shared" si="303"/>
        <v>0</v>
      </c>
      <c r="J6377" s="46" t="str">
        <f>IF(I6377=FALSE,"",B6377&amp;"@"&amp;COUNTIFS($B$2:B6377,B6377,$I$2:I6377,TRUE))</f>
        <v/>
      </c>
    </row>
    <row r="6378" spans="5:10">
      <c r="E6378" s="46" t="str">
        <f t="shared" si="301"/>
        <v/>
      </c>
      <c r="F6378" s="81" t="str">
        <f>IF(E6378="기사임",(COUNTIF($B$2:B6378,B6378)-COUNTIFS($B$2:B6377,B6378,$E$2:E6377,"")),"")</f>
        <v/>
      </c>
      <c r="G6378" s="46" t="str">
        <f>IF(F6378=1,COUNTIF($F$1:F6378,1),"")</f>
        <v/>
      </c>
      <c r="H6378" s="46">
        <f t="shared" si="302"/>
        <v>0</v>
      </c>
      <c r="I6378" s="46" t="b">
        <f t="shared" si="303"/>
        <v>0</v>
      </c>
      <c r="J6378" s="46" t="str">
        <f>IF(I6378=FALSE,"",B6378&amp;"@"&amp;COUNTIFS($B$2:B6378,B6378,$I$2:I6378,TRUE))</f>
        <v/>
      </c>
    </row>
    <row r="6379" spans="5:10">
      <c r="E6379" s="46" t="str">
        <f t="shared" si="301"/>
        <v/>
      </c>
      <c r="F6379" s="81" t="str">
        <f>IF(E6379="기사임",(COUNTIF($B$2:B6379,B6379)-COUNTIFS($B$2:B6378,B6379,$E$2:E6378,"")),"")</f>
        <v/>
      </c>
      <c r="G6379" s="46" t="str">
        <f>IF(F6379=1,COUNTIF($F$1:F6379,1),"")</f>
        <v/>
      </c>
      <c r="H6379" s="46">
        <f t="shared" si="302"/>
        <v>0</v>
      </c>
      <c r="I6379" s="46" t="b">
        <f t="shared" si="303"/>
        <v>0</v>
      </c>
      <c r="J6379" s="46" t="str">
        <f>IF(I6379=FALSE,"",B6379&amp;"@"&amp;COUNTIFS($B$2:B6379,B6379,$I$2:I6379,TRUE))</f>
        <v/>
      </c>
    </row>
    <row r="6380" spans="5:10">
      <c r="E6380" s="46" t="str">
        <f t="shared" si="301"/>
        <v/>
      </c>
      <c r="F6380" s="81" t="str">
        <f>IF(E6380="기사임",(COUNTIF($B$2:B6380,B6380)-COUNTIFS($B$2:B6379,B6380,$E$2:E6379,"")),"")</f>
        <v/>
      </c>
      <c r="G6380" s="46" t="str">
        <f>IF(F6380=1,COUNTIF($F$1:F6380,1),"")</f>
        <v/>
      </c>
      <c r="H6380" s="46">
        <f t="shared" si="302"/>
        <v>0</v>
      </c>
      <c r="I6380" s="46" t="b">
        <f t="shared" si="303"/>
        <v>0</v>
      </c>
      <c r="J6380" s="46" t="str">
        <f>IF(I6380=FALSE,"",B6380&amp;"@"&amp;COUNTIFS($B$2:B6380,B6380,$I$2:I6380,TRUE))</f>
        <v/>
      </c>
    </row>
    <row r="6381" spans="5:10">
      <c r="E6381" s="46" t="str">
        <f t="shared" si="301"/>
        <v/>
      </c>
      <c r="F6381" s="81" t="str">
        <f>IF(E6381="기사임",(COUNTIF($B$2:B6381,B6381)-COUNTIFS($B$2:B6380,B6381,$E$2:E6380,"")),"")</f>
        <v/>
      </c>
      <c r="G6381" s="46" t="str">
        <f>IF(F6381=1,COUNTIF($F$1:F6381,1),"")</f>
        <v/>
      </c>
      <c r="H6381" s="46">
        <f t="shared" si="302"/>
        <v>0</v>
      </c>
      <c r="I6381" s="46" t="b">
        <f t="shared" si="303"/>
        <v>0</v>
      </c>
      <c r="J6381" s="46" t="str">
        <f>IF(I6381=FALSE,"",B6381&amp;"@"&amp;COUNTIFS($B$2:B6381,B6381,$I$2:I6381,TRUE))</f>
        <v/>
      </c>
    </row>
    <row r="6382" spans="5:10">
      <c r="E6382" s="46" t="str">
        <f t="shared" si="301"/>
        <v/>
      </c>
      <c r="F6382" s="81" t="str">
        <f>IF(E6382="기사임",(COUNTIF($B$2:B6382,B6382)-COUNTIFS($B$2:B6381,B6382,$E$2:E6381,"")),"")</f>
        <v/>
      </c>
      <c r="G6382" s="46" t="str">
        <f>IF(F6382=1,COUNTIF($F$1:F6382,1),"")</f>
        <v/>
      </c>
      <c r="H6382" s="46">
        <f t="shared" si="302"/>
        <v>0</v>
      </c>
      <c r="I6382" s="46" t="b">
        <f t="shared" si="303"/>
        <v>0</v>
      </c>
      <c r="J6382" s="46" t="str">
        <f>IF(I6382=FALSE,"",B6382&amp;"@"&amp;COUNTIFS($B$2:B6382,B6382,$I$2:I6382,TRUE))</f>
        <v/>
      </c>
    </row>
    <row r="6383" spans="5:10">
      <c r="E6383" s="46" t="str">
        <f t="shared" si="301"/>
        <v/>
      </c>
      <c r="F6383" s="81" t="str">
        <f>IF(E6383="기사임",(COUNTIF($B$2:B6383,B6383)-COUNTIFS($B$2:B6382,B6383,$E$2:E6382,"")),"")</f>
        <v/>
      </c>
      <c r="G6383" s="46" t="str">
        <f>IF(F6383=1,COUNTIF($F$1:F6383,1),"")</f>
        <v/>
      </c>
      <c r="H6383" s="46">
        <f t="shared" si="302"/>
        <v>0</v>
      </c>
      <c r="I6383" s="46" t="b">
        <f t="shared" si="303"/>
        <v>0</v>
      </c>
      <c r="J6383" s="46" t="str">
        <f>IF(I6383=FALSE,"",B6383&amp;"@"&amp;COUNTIFS($B$2:B6383,B6383,$I$2:I6383,TRUE))</f>
        <v/>
      </c>
    </row>
    <row r="6384" spans="5:10">
      <c r="E6384" s="46" t="str">
        <f t="shared" si="301"/>
        <v/>
      </c>
      <c r="F6384" s="81" t="str">
        <f>IF(E6384="기사임",(COUNTIF($B$2:B6384,B6384)-COUNTIFS($B$2:B6383,B6384,$E$2:E6383,"")),"")</f>
        <v/>
      </c>
      <c r="G6384" s="46" t="str">
        <f>IF(F6384=1,COUNTIF($F$1:F6384,1),"")</f>
        <v/>
      </c>
      <c r="H6384" s="46">
        <f t="shared" si="302"/>
        <v>0</v>
      </c>
      <c r="I6384" s="46" t="b">
        <f t="shared" si="303"/>
        <v>0</v>
      </c>
      <c r="J6384" s="46" t="str">
        <f>IF(I6384=FALSE,"",B6384&amp;"@"&amp;COUNTIFS($B$2:B6384,B6384,$I$2:I6384,TRUE))</f>
        <v/>
      </c>
    </row>
    <row r="6385" spans="5:10">
      <c r="E6385" s="46" t="str">
        <f t="shared" si="301"/>
        <v/>
      </c>
      <c r="F6385" s="81" t="str">
        <f>IF(E6385="기사임",(COUNTIF($B$2:B6385,B6385)-COUNTIFS($B$2:B6384,B6385,$E$2:E6384,"")),"")</f>
        <v/>
      </c>
      <c r="G6385" s="46" t="str">
        <f>IF(F6385=1,COUNTIF($F$1:F6385,1),"")</f>
        <v/>
      </c>
      <c r="H6385" s="46">
        <f t="shared" si="302"/>
        <v>0</v>
      </c>
      <c r="I6385" s="46" t="b">
        <f t="shared" si="303"/>
        <v>0</v>
      </c>
      <c r="J6385" s="46" t="str">
        <f>IF(I6385=FALSE,"",B6385&amp;"@"&amp;COUNTIFS($B$2:B6385,B6385,$I$2:I6385,TRUE))</f>
        <v/>
      </c>
    </row>
    <row r="6386" spans="5:10">
      <c r="E6386" s="46" t="str">
        <f t="shared" si="301"/>
        <v/>
      </c>
      <c r="F6386" s="81" t="str">
        <f>IF(E6386="기사임",(COUNTIF($B$2:B6386,B6386)-COUNTIFS($B$2:B6385,B6386,$E$2:E6385,"")),"")</f>
        <v/>
      </c>
      <c r="G6386" s="46" t="str">
        <f>IF(F6386=1,COUNTIF($F$1:F6386,1),"")</f>
        <v/>
      </c>
      <c r="H6386" s="46">
        <f t="shared" si="302"/>
        <v>0</v>
      </c>
      <c r="I6386" s="46" t="b">
        <f t="shared" si="303"/>
        <v>0</v>
      </c>
      <c r="J6386" s="46" t="str">
        <f>IF(I6386=FALSE,"",B6386&amp;"@"&amp;COUNTIFS($B$2:B6386,B6386,$I$2:I6386,TRUE))</f>
        <v/>
      </c>
    </row>
    <row r="6387" spans="5:10">
      <c r="E6387" s="46" t="str">
        <f t="shared" si="301"/>
        <v/>
      </c>
      <c r="F6387" s="81" t="str">
        <f>IF(E6387="기사임",(COUNTIF($B$2:B6387,B6387)-COUNTIFS($B$2:B6386,B6387,$E$2:E6386,"")),"")</f>
        <v/>
      </c>
      <c r="G6387" s="46" t="str">
        <f>IF(F6387=1,COUNTIF($F$1:F6387,1),"")</f>
        <v/>
      </c>
      <c r="H6387" s="46">
        <f t="shared" si="302"/>
        <v>0</v>
      </c>
      <c r="I6387" s="46" t="b">
        <f t="shared" si="303"/>
        <v>0</v>
      </c>
      <c r="J6387" s="46" t="str">
        <f>IF(I6387=FALSE,"",B6387&amp;"@"&amp;COUNTIFS($B$2:B6387,B6387,$I$2:I6387,TRUE))</f>
        <v/>
      </c>
    </row>
    <row r="6388" spans="5:10">
      <c r="E6388" s="46" t="str">
        <f t="shared" si="301"/>
        <v/>
      </c>
      <c r="F6388" s="81" t="str">
        <f>IF(E6388="기사임",(COUNTIF($B$2:B6388,B6388)-COUNTIFS($B$2:B6387,B6388,$E$2:E6387,"")),"")</f>
        <v/>
      </c>
      <c r="G6388" s="46" t="str">
        <f>IF(F6388=1,COUNTIF($F$1:F6388,1),"")</f>
        <v/>
      </c>
      <c r="H6388" s="46">
        <f t="shared" si="302"/>
        <v>0</v>
      </c>
      <c r="I6388" s="46" t="b">
        <f t="shared" si="303"/>
        <v>0</v>
      </c>
      <c r="J6388" s="46" t="str">
        <f>IF(I6388=FALSE,"",B6388&amp;"@"&amp;COUNTIFS($B$2:B6388,B6388,$I$2:I6388,TRUE))</f>
        <v/>
      </c>
    </row>
    <row r="6389" spans="5:10">
      <c r="E6389" s="46" t="str">
        <f t="shared" si="301"/>
        <v/>
      </c>
      <c r="F6389" s="81" t="str">
        <f>IF(E6389="기사임",(COUNTIF($B$2:B6389,B6389)-COUNTIFS($B$2:B6388,B6389,$E$2:E6388,"")),"")</f>
        <v/>
      </c>
      <c r="G6389" s="46" t="str">
        <f>IF(F6389=1,COUNTIF($F$1:F6389,1),"")</f>
        <v/>
      </c>
      <c r="H6389" s="46">
        <f t="shared" si="302"/>
        <v>0</v>
      </c>
      <c r="I6389" s="46" t="b">
        <f t="shared" si="303"/>
        <v>0</v>
      </c>
      <c r="J6389" s="46" t="str">
        <f>IF(I6389=FALSE,"",B6389&amp;"@"&amp;COUNTIFS($B$2:B6389,B6389,$I$2:I6389,TRUE))</f>
        <v/>
      </c>
    </row>
    <row r="6390" spans="5:10">
      <c r="E6390" s="46" t="str">
        <f t="shared" si="301"/>
        <v/>
      </c>
      <c r="F6390" s="81" t="str">
        <f>IF(E6390="기사임",(COUNTIF($B$2:B6390,B6390)-COUNTIFS($B$2:B6389,B6390,$E$2:E6389,"")),"")</f>
        <v/>
      </c>
      <c r="G6390" s="46" t="str">
        <f>IF(F6390=1,COUNTIF($F$1:F6390,1),"")</f>
        <v/>
      </c>
      <c r="H6390" s="46">
        <f t="shared" si="302"/>
        <v>0</v>
      </c>
      <c r="I6390" s="46" t="b">
        <f t="shared" si="303"/>
        <v>0</v>
      </c>
      <c r="J6390" s="46" t="str">
        <f>IF(I6390=FALSE,"",B6390&amp;"@"&amp;COUNTIFS($B$2:B6390,B6390,$I$2:I6390,TRUE))</f>
        <v/>
      </c>
    </row>
    <row r="6391" spans="5:10">
      <c r="E6391" s="46" t="str">
        <f t="shared" si="301"/>
        <v/>
      </c>
      <c r="F6391" s="81" t="str">
        <f>IF(E6391="기사임",(COUNTIF($B$2:B6391,B6391)-COUNTIFS($B$2:B6390,B6391,$E$2:E6390,"")),"")</f>
        <v/>
      </c>
      <c r="G6391" s="46" t="str">
        <f>IF(F6391=1,COUNTIF($F$1:F6391,1),"")</f>
        <v/>
      </c>
      <c r="H6391" s="46">
        <f t="shared" si="302"/>
        <v>0</v>
      </c>
      <c r="I6391" s="46" t="b">
        <f t="shared" si="303"/>
        <v>0</v>
      </c>
      <c r="J6391" s="46" t="str">
        <f>IF(I6391=FALSE,"",B6391&amp;"@"&amp;COUNTIFS($B$2:B6391,B6391,$I$2:I6391,TRUE))</f>
        <v/>
      </c>
    </row>
    <row r="6392" spans="5:10">
      <c r="E6392" s="46" t="str">
        <f t="shared" si="301"/>
        <v/>
      </c>
      <c r="F6392" s="81" t="str">
        <f>IF(E6392="기사임",(COUNTIF($B$2:B6392,B6392)-COUNTIFS($B$2:B6391,B6392,$E$2:E6391,"")),"")</f>
        <v/>
      </c>
      <c r="G6392" s="46" t="str">
        <f>IF(F6392=1,COUNTIF($F$1:F6392,1),"")</f>
        <v/>
      </c>
      <c r="H6392" s="46">
        <f t="shared" si="302"/>
        <v>0</v>
      </c>
      <c r="I6392" s="46" t="b">
        <f t="shared" si="303"/>
        <v>0</v>
      </c>
      <c r="J6392" s="46" t="str">
        <f>IF(I6392=FALSE,"",B6392&amp;"@"&amp;COUNTIFS($B$2:B6392,B6392,$I$2:I6392,TRUE))</f>
        <v/>
      </c>
    </row>
    <row r="6393" spans="5:10">
      <c r="E6393" s="46" t="str">
        <f t="shared" si="301"/>
        <v/>
      </c>
      <c r="F6393" s="81" t="str">
        <f>IF(E6393="기사임",(COUNTIF($B$2:B6393,B6393)-COUNTIFS($B$2:B6392,B6393,$E$2:E6392,"")),"")</f>
        <v/>
      </c>
      <c r="G6393" s="46" t="str">
        <f>IF(F6393=1,COUNTIF($F$1:F6393,1),"")</f>
        <v/>
      </c>
      <c r="H6393" s="46">
        <f t="shared" si="302"/>
        <v>0</v>
      </c>
      <c r="I6393" s="46" t="b">
        <f t="shared" si="303"/>
        <v>0</v>
      </c>
      <c r="J6393" s="46" t="str">
        <f>IF(I6393=FALSE,"",B6393&amp;"@"&amp;COUNTIFS($B$2:B6393,B6393,$I$2:I6393,TRUE))</f>
        <v/>
      </c>
    </row>
    <row r="6394" spans="5:10">
      <c r="E6394" s="46" t="str">
        <f t="shared" si="301"/>
        <v/>
      </c>
      <c r="F6394" s="81" t="str">
        <f>IF(E6394="기사임",(COUNTIF($B$2:B6394,B6394)-COUNTIFS($B$2:B6393,B6394,$E$2:E6393,"")),"")</f>
        <v/>
      </c>
      <c r="G6394" s="46" t="str">
        <f>IF(F6394=1,COUNTIF($F$1:F6394,1),"")</f>
        <v/>
      </c>
      <c r="H6394" s="46">
        <f t="shared" si="302"/>
        <v>0</v>
      </c>
      <c r="I6394" s="46" t="b">
        <f t="shared" si="303"/>
        <v>0</v>
      </c>
      <c r="J6394" s="46" t="str">
        <f>IF(I6394=FALSE,"",B6394&amp;"@"&amp;COUNTIFS($B$2:B6394,B6394,$I$2:I6394,TRUE))</f>
        <v/>
      </c>
    </row>
    <row r="6395" spans="5:10">
      <c r="E6395" s="46" t="str">
        <f t="shared" si="301"/>
        <v/>
      </c>
      <c r="F6395" s="81" t="str">
        <f>IF(E6395="기사임",(COUNTIF($B$2:B6395,B6395)-COUNTIFS($B$2:B6394,B6395,$E$2:E6394,"")),"")</f>
        <v/>
      </c>
      <c r="G6395" s="46" t="str">
        <f>IF(F6395=1,COUNTIF($F$1:F6395,1),"")</f>
        <v/>
      </c>
      <c r="H6395" s="46">
        <f t="shared" si="302"/>
        <v>0</v>
      </c>
      <c r="I6395" s="46" t="b">
        <f t="shared" si="303"/>
        <v>0</v>
      </c>
      <c r="J6395" s="46" t="str">
        <f>IF(I6395=FALSE,"",B6395&amp;"@"&amp;COUNTIFS($B$2:B6395,B6395,$I$2:I6395,TRUE))</f>
        <v/>
      </c>
    </row>
    <row r="6396" spans="5:10">
      <c r="E6396" s="46" t="str">
        <f t="shared" si="301"/>
        <v/>
      </c>
      <c r="F6396" s="81" t="str">
        <f>IF(E6396="기사임",(COUNTIF($B$2:B6396,B6396)-COUNTIFS($B$2:B6395,B6396,$E$2:E6395,"")),"")</f>
        <v/>
      </c>
      <c r="G6396" s="46" t="str">
        <f>IF(F6396=1,COUNTIF($F$1:F6396,1),"")</f>
        <v/>
      </c>
      <c r="H6396" s="46">
        <f t="shared" si="302"/>
        <v>0</v>
      </c>
      <c r="I6396" s="46" t="b">
        <f t="shared" si="303"/>
        <v>0</v>
      </c>
      <c r="J6396" s="46" t="str">
        <f>IF(I6396=FALSE,"",B6396&amp;"@"&amp;COUNTIFS($B$2:B6396,B6396,$I$2:I6396,TRUE))</f>
        <v/>
      </c>
    </row>
    <row r="6397" spans="5:10">
      <c r="E6397" s="46" t="str">
        <f t="shared" si="301"/>
        <v/>
      </c>
      <c r="F6397" s="81" t="str">
        <f>IF(E6397="기사임",(COUNTIF($B$2:B6397,B6397)-COUNTIFS($B$2:B6396,B6397,$E$2:E6396,"")),"")</f>
        <v/>
      </c>
      <c r="G6397" s="46" t="str">
        <f>IF(F6397=1,COUNTIF($F$1:F6397,1),"")</f>
        <v/>
      </c>
      <c r="H6397" s="46">
        <f t="shared" si="302"/>
        <v>0</v>
      </c>
      <c r="I6397" s="46" t="b">
        <f t="shared" si="303"/>
        <v>0</v>
      </c>
      <c r="J6397" s="46" t="str">
        <f>IF(I6397=FALSE,"",B6397&amp;"@"&amp;COUNTIFS($B$2:B6397,B6397,$I$2:I6397,TRUE))</f>
        <v/>
      </c>
    </row>
    <row r="6398" spans="5:10">
      <c r="E6398" s="46" t="str">
        <f t="shared" si="301"/>
        <v/>
      </c>
      <c r="F6398" s="81" t="str">
        <f>IF(E6398="기사임",(COUNTIF($B$2:B6398,B6398)-COUNTIFS($B$2:B6397,B6398,$E$2:E6397,"")),"")</f>
        <v/>
      </c>
      <c r="G6398" s="46" t="str">
        <f>IF(F6398=1,COUNTIF($F$1:F6398,1),"")</f>
        <v/>
      </c>
      <c r="H6398" s="46">
        <f t="shared" si="302"/>
        <v>0</v>
      </c>
      <c r="I6398" s="46" t="b">
        <f t="shared" si="303"/>
        <v>0</v>
      </c>
      <c r="J6398" s="46" t="str">
        <f>IF(I6398=FALSE,"",B6398&amp;"@"&amp;COUNTIFS($B$2:B6398,B6398,$I$2:I6398,TRUE))</f>
        <v/>
      </c>
    </row>
    <row r="6399" spans="5:10">
      <c r="E6399" s="46" t="str">
        <f t="shared" si="301"/>
        <v/>
      </c>
      <c r="F6399" s="81" t="str">
        <f>IF(E6399="기사임",(COUNTIF($B$2:B6399,B6399)-COUNTIFS($B$2:B6398,B6399,$E$2:E6398,"")),"")</f>
        <v/>
      </c>
      <c r="G6399" s="46" t="str">
        <f>IF(F6399=1,COUNTIF($F$1:F6399,1),"")</f>
        <v/>
      </c>
      <c r="H6399" s="46">
        <f t="shared" si="302"/>
        <v>0</v>
      </c>
      <c r="I6399" s="46" t="b">
        <f t="shared" si="303"/>
        <v>0</v>
      </c>
      <c r="J6399" s="46" t="str">
        <f>IF(I6399=FALSE,"",B6399&amp;"@"&amp;COUNTIFS($B$2:B6399,B6399,$I$2:I6399,TRUE))</f>
        <v/>
      </c>
    </row>
    <row r="6400" spans="5:10">
      <c r="E6400" s="46" t="str">
        <f t="shared" si="301"/>
        <v/>
      </c>
      <c r="F6400" s="81" t="str">
        <f>IF(E6400="기사임",(COUNTIF($B$2:B6400,B6400)-COUNTIFS($B$2:B6399,B6400,$E$2:E6399,"")),"")</f>
        <v/>
      </c>
      <c r="G6400" s="46" t="str">
        <f>IF(F6400=1,COUNTIF($F$1:F6400,1),"")</f>
        <v/>
      </c>
      <c r="H6400" s="46">
        <f t="shared" si="302"/>
        <v>0</v>
      </c>
      <c r="I6400" s="46" t="b">
        <f t="shared" si="303"/>
        <v>0</v>
      </c>
      <c r="J6400" s="46" t="str">
        <f>IF(I6400=FALSE,"",B6400&amp;"@"&amp;COUNTIFS($B$2:B6400,B6400,$I$2:I6400,TRUE))</f>
        <v/>
      </c>
    </row>
    <row r="6401" spans="5:10">
      <c r="E6401" s="46" t="str">
        <f t="shared" si="301"/>
        <v/>
      </c>
      <c r="F6401" s="81" t="str">
        <f>IF(E6401="기사임",(COUNTIF($B$2:B6401,B6401)-COUNTIFS($B$2:B6400,B6401,$E$2:E6400,"")),"")</f>
        <v/>
      </c>
      <c r="G6401" s="46" t="str">
        <f>IF(F6401=1,COUNTIF($F$1:F6401,1),"")</f>
        <v/>
      </c>
      <c r="H6401" s="46">
        <f t="shared" si="302"/>
        <v>0</v>
      </c>
      <c r="I6401" s="46" t="b">
        <f t="shared" si="303"/>
        <v>0</v>
      </c>
      <c r="J6401" s="46" t="str">
        <f>IF(I6401=FALSE,"",B6401&amp;"@"&amp;COUNTIFS($B$2:B6401,B6401,$I$2:I6401,TRUE))</f>
        <v/>
      </c>
    </row>
    <row r="6402" spans="5:10">
      <c r="E6402" s="46" t="str">
        <f t="shared" ref="E6402:E6465" si="304">IF(AND(LEFT(A6402,17)="/global/archives/",ISNUMBER(_xlfn.NUMBERVALUE(MID(A6402,18,1))),ISERROR(FIND("ckattempt",A6402)),ISERROR(FIND("preview",A6402))),"기사임","")</f>
        <v/>
      </c>
      <c r="F6402" s="81" t="str">
        <f>IF(E6402="기사임",(COUNTIF($B$2:B6402,B6402)-COUNTIFS($B$2:B6401,B6402,$E$2:E6401,"")),"")</f>
        <v/>
      </c>
      <c r="G6402" s="46" t="str">
        <f>IF(F6402=1,COUNTIF($F$1:F6402,1),"")</f>
        <v/>
      </c>
      <c r="H6402" s="46">
        <f t="shared" ref="H6402:H6465" si="305">COUNTIF($L$2:$L$4,B6402)</f>
        <v>0</v>
      </c>
      <c r="I6402" s="46" t="b">
        <f t="shared" si="303"/>
        <v>0</v>
      </c>
      <c r="J6402" s="46" t="str">
        <f>IF(I6402=FALSE,"",B6402&amp;"@"&amp;COUNTIFS($B$2:B6402,B6402,$I$2:I6402,TRUE))</f>
        <v/>
      </c>
    </row>
    <row r="6403" spans="5:10">
      <c r="E6403" s="46" t="str">
        <f t="shared" si="304"/>
        <v/>
      </c>
      <c r="F6403" s="81" t="str">
        <f>IF(E6403="기사임",(COUNTIF($B$2:B6403,B6403)-COUNTIFS($B$2:B6402,B6403,$E$2:E6402,"")),"")</f>
        <v/>
      </c>
      <c r="G6403" s="46" t="str">
        <f>IF(F6403=1,COUNTIF($F$1:F6403,1),"")</f>
        <v/>
      </c>
      <c r="H6403" s="46">
        <f t="shared" si="305"/>
        <v>0</v>
      </c>
      <c r="I6403" s="46" t="b">
        <f t="shared" si="303"/>
        <v>0</v>
      </c>
      <c r="J6403" s="46" t="str">
        <f>IF(I6403=FALSE,"",B6403&amp;"@"&amp;COUNTIFS($B$2:B6403,B6403,$I$2:I6403,TRUE))</f>
        <v/>
      </c>
    </row>
    <row r="6404" spans="5:10">
      <c r="E6404" s="46" t="str">
        <f t="shared" si="304"/>
        <v/>
      </c>
      <c r="F6404" s="81" t="str">
        <f>IF(E6404="기사임",(COUNTIF($B$2:B6404,B6404)-COUNTIFS($B$2:B6403,B6404,$E$2:E6403,"")),"")</f>
        <v/>
      </c>
      <c r="G6404" s="46" t="str">
        <f>IF(F6404=1,COUNTIF($F$1:F6404,1),"")</f>
        <v/>
      </c>
      <c r="H6404" s="46">
        <f t="shared" si="305"/>
        <v>0</v>
      </c>
      <c r="I6404" s="46" t="b">
        <f t="shared" si="303"/>
        <v>0</v>
      </c>
      <c r="J6404" s="46" t="str">
        <f>IF(I6404=FALSE,"",B6404&amp;"@"&amp;COUNTIFS($B$2:B6404,B6404,$I$2:I6404,TRUE))</f>
        <v/>
      </c>
    </row>
    <row r="6405" spans="5:10">
      <c r="E6405" s="46" t="str">
        <f t="shared" si="304"/>
        <v/>
      </c>
      <c r="F6405" s="81" t="str">
        <f>IF(E6405="기사임",(COUNTIF($B$2:B6405,B6405)-COUNTIFS($B$2:B6404,B6405,$E$2:E6404,"")),"")</f>
        <v/>
      </c>
      <c r="G6405" s="46" t="str">
        <f>IF(F6405=1,COUNTIF($F$1:F6405,1),"")</f>
        <v/>
      </c>
      <c r="H6405" s="46">
        <f t="shared" si="305"/>
        <v>0</v>
      </c>
      <c r="I6405" s="46" t="b">
        <f t="shared" si="303"/>
        <v>0</v>
      </c>
      <c r="J6405" s="46" t="str">
        <f>IF(I6405=FALSE,"",B6405&amp;"@"&amp;COUNTIFS($B$2:B6405,B6405,$I$2:I6405,TRUE))</f>
        <v/>
      </c>
    </row>
    <row r="6406" spans="5:10">
      <c r="E6406" s="46" t="str">
        <f t="shared" si="304"/>
        <v/>
      </c>
      <c r="F6406" s="81" t="str">
        <f>IF(E6406="기사임",(COUNTIF($B$2:B6406,B6406)-COUNTIFS($B$2:B6405,B6406,$E$2:E6405,"")),"")</f>
        <v/>
      </c>
      <c r="G6406" s="46" t="str">
        <f>IF(F6406=1,COUNTIF($F$1:F6406,1),"")</f>
        <v/>
      </c>
      <c r="H6406" s="46">
        <f t="shared" si="305"/>
        <v>0</v>
      </c>
      <c r="I6406" s="46" t="b">
        <f t="shared" si="303"/>
        <v>0</v>
      </c>
      <c r="J6406" s="46" t="str">
        <f>IF(I6406=FALSE,"",B6406&amp;"@"&amp;COUNTIFS($B$2:B6406,B6406,$I$2:I6406,TRUE))</f>
        <v/>
      </c>
    </row>
    <row r="6407" spans="5:10">
      <c r="E6407" s="46" t="str">
        <f t="shared" si="304"/>
        <v/>
      </c>
      <c r="F6407" s="81" t="str">
        <f>IF(E6407="기사임",(COUNTIF($B$2:B6407,B6407)-COUNTIFS($B$2:B6406,B6407,$E$2:E6406,"")),"")</f>
        <v/>
      </c>
      <c r="G6407" s="46" t="str">
        <f>IF(F6407=1,COUNTIF($F$1:F6407,1),"")</f>
        <v/>
      </c>
      <c r="H6407" s="46">
        <f t="shared" si="305"/>
        <v>0</v>
      </c>
      <c r="I6407" s="46" t="b">
        <f t="shared" ref="I6407:I6470" si="306">AND(H6407=1,F6407&gt;=1,F6407&lt;&gt;"")</f>
        <v>0</v>
      </c>
      <c r="J6407" s="46" t="str">
        <f>IF(I6407=FALSE,"",B6407&amp;"@"&amp;COUNTIFS($B$2:B6407,B6407,$I$2:I6407,TRUE))</f>
        <v/>
      </c>
    </row>
    <row r="6408" spans="5:10">
      <c r="E6408" s="46" t="str">
        <f t="shared" si="304"/>
        <v/>
      </c>
      <c r="F6408" s="81" t="str">
        <f>IF(E6408="기사임",(COUNTIF($B$2:B6408,B6408)-COUNTIFS($B$2:B6407,B6408,$E$2:E6407,"")),"")</f>
        <v/>
      </c>
      <c r="G6408" s="46" t="str">
        <f>IF(F6408=1,COUNTIF($F$1:F6408,1),"")</f>
        <v/>
      </c>
      <c r="H6408" s="46">
        <f t="shared" si="305"/>
        <v>0</v>
      </c>
      <c r="I6408" s="46" t="b">
        <f t="shared" si="306"/>
        <v>0</v>
      </c>
      <c r="J6408" s="46" t="str">
        <f>IF(I6408=FALSE,"",B6408&amp;"@"&amp;COUNTIFS($B$2:B6408,B6408,$I$2:I6408,TRUE))</f>
        <v/>
      </c>
    </row>
    <row r="6409" spans="5:10">
      <c r="E6409" s="46" t="str">
        <f t="shared" si="304"/>
        <v/>
      </c>
      <c r="F6409" s="81" t="str">
        <f>IF(E6409="기사임",(COUNTIF($B$2:B6409,B6409)-COUNTIFS($B$2:B6408,B6409,$E$2:E6408,"")),"")</f>
        <v/>
      </c>
      <c r="G6409" s="46" t="str">
        <f>IF(F6409=1,COUNTIF($F$1:F6409,1),"")</f>
        <v/>
      </c>
      <c r="H6409" s="46">
        <f t="shared" si="305"/>
        <v>0</v>
      </c>
      <c r="I6409" s="46" t="b">
        <f t="shared" si="306"/>
        <v>0</v>
      </c>
      <c r="J6409" s="46" t="str">
        <f>IF(I6409=FALSE,"",B6409&amp;"@"&amp;COUNTIFS($B$2:B6409,B6409,$I$2:I6409,TRUE))</f>
        <v/>
      </c>
    </row>
    <row r="6410" spans="5:10">
      <c r="E6410" s="46" t="str">
        <f t="shared" si="304"/>
        <v/>
      </c>
      <c r="F6410" s="81" t="str">
        <f>IF(E6410="기사임",(COUNTIF($B$2:B6410,B6410)-COUNTIFS($B$2:B6409,B6410,$E$2:E6409,"")),"")</f>
        <v/>
      </c>
      <c r="G6410" s="46" t="str">
        <f>IF(F6410=1,COUNTIF($F$1:F6410,1),"")</f>
        <v/>
      </c>
      <c r="H6410" s="46">
        <f t="shared" si="305"/>
        <v>0</v>
      </c>
      <c r="I6410" s="46" t="b">
        <f t="shared" si="306"/>
        <v>0</v>
      </c>
      <c r="J6410" s="46" t="str">
        <f>IF(I6410=FALSE,"",B6410&amp;"@"&amp;COUNTIFS($B$2:B6410,B6410,$I$2:I6410,TRUE))</f>
        <v/>
      </c>
    </row>
    <row r="6411" spans="5:10">
      <c r="E6411" s="46" t="str">
        <f t="shared" si="304"/>
        <v/>
      </c>
      <c r="F6411" s="81" t="str">
        <f>IF(E6411="기사임",(COUNTIF($B$2:B6411,B6411)-COUNTIFS($B$2:B6410,B6411,$E$2:E6410,"")),"")</f>
        <v/>
      </c>
      <c r="G6411" s="46" t="str">
        <f>IF(F6411=1,COUNTIF($F$1:F6411,1),"")</f>
        <v/>
      </c>
      <c r="H6411" s="46">
        <f t="shared" si="305"/>
        <v>0</v>
      </c>
      <c r="I6411" s="46" t="b">
        <f t="shared" si="306"/>
        <v>0</v>
      </c>
      <c r="J6411" s="46" t="str">
        <f>IF(I6411=FALSE,"",B6411&amp;"@"&amp;COUNTIFS($B$2:B6411,B6411,$I$2:I6411,TRUE))</f>
        <v/>
      </c>
    </row>
    <row r="6412" spans="5:10">
      <c r="E6412" s="46" t="str">
        <f t="shared" si="304"/>
        <v/>
      </c>
      <c r="F6412" s="81" t="str">
        <f>IF(E6412="기사임",(COUNTIF($B$2:B6412,B6412)-COUNTIFS($B$2:B6411,B6412,$E$2:E6411,"")),"")</f>
        <v/>
      </c>
      <c r="G6412" s="46" t="str">
        <f>IF(F6412=1,COUNTIF($F$1:F6412,1),"")</f>
        <v/>
      </c>
      <c r="H6412" s="46">
        <f t="shared" si="305"/>
        <v>0</v>
      </c>
      <c r="I6412" s="46" t="b">
        <f t="shared" si="306"/>
        <v>0</v>
      </c>
      <c r="J6412" s="46" t="str">
        <f>IF(I6412=FALSE,"",B6412&amp;"@"&amp;COUNTIFS($B$2:B6412,B6412,$I$2:I6412,TRUE))</f>
        <v/>
      </c>
    </row>
    <row r="6413" spans="5:10">
      <c r="E6413" s="46" t="str">
        <f t="shared" si="304"/>
        <v/>
      </c>
      <c r="F6413" s="81" t="str">
        <f>IF(E6413="기사임",(COUNTIF($B$2:B6413,B6413)-COUNTIFS($B$2:B6412,B6413,$E$2:E6412,"")),"")</f>
        <v/>
      </c>
      <c r="G6413" s="46" t="str">
        <f>IF(F6413=1,COUNTIF($F$1:F6413,1),"")</f>
        <v/>
      </c>
      <c r="H6413" s="46">
        <f t="shared" si="305"/>
        <v>0</v>
      </c>
      <c r="I6413" s="46" t="b">
        <f t="shared" si="306"/>
        <v>0</v>
      </c>
      <c r="J6413" s="46" t="str">
        <f>IF(I6413=FALSE,"",B6413&amp;"@"&amp;COUNTIFS($B$2:B6413,B6413,$I$2:I6413,TRUE))</f>
        <v/>
      </c>
    </row>
    <row r="6414" spans="5:10">
      <c r="E6414" s="46" t="str">
        <f t="shared" si="304"/>
        <v/>
      </c>
      <c r="F6414" s="81" t="str">
        <f>IF(E6414="기사임",(COUNTIF($B$2:B6414,B6414)-COUNTIFS($B$2:B6413,B6414,$E$2:E6413,"")),"")</f>
        <v/>
      </c>
      <c r="G6414" s="46" t="str">
        <f>IF(F6414=1,COUNTIF($F$1:F6414,1),"")</f>
        <v/>
      </c>
      <c r="H6414" s="46">
        <f t="shared" si="305"/>
        <v>0</v>
      </c>
      <c r="I6414" s="46" t="b">
        <f t="shared" si="306"/>
        <v>0</v>
      </c>
      <c r="J6414" s="46" t="str">
        <f>IF(I6414=FALSE,"",B6414&amp;"@"&amp;COUNTIFS($B$2:B6414,B6414,$I$2:I6414,TRUE))</f>
        <v/>
      </c>
    </row>
    <row r="6415" spans="5:10">
      <c r="E6415" s="46" t="str">
        <f t="shared" si="304"/>
        <v/>
      </c>
      <c r="F6415" s="81" t="str">
        <f>IF(E6415="기사임",(COUNTIF($B$2:B6415,B6415)-COUNTIFS($B$2:B6414,B6415,$E$2:E6414,"")),"")</f>
        <v/>
      </c>
      <c r="G6415" s="46" t="str">
        <f>IF(F6415=1,COUNTIF($F$1:F6415,1),"")</f>
        <v/>
      </c>
      <c r="H6415" s="46">
        <f t="shared" si="305"/>
        <v>0</v>
      </c>
      <c r="I6415" s="46" t="b">
        <f t="shared" si="306"/>
        <v>0</v>
      </c>
      <c r="J6415" s="46" t="str">
        <f>IF(I6415=FALSE,"",B6415&amp;"@"&amp;COUNTIFS($B$2:B6415,B6415,$I$2:I6415,TRUE))</f>
        <v/>
      </c>
    </row>
    <row r="6416" spans="5:10">
      <c r="E6416" s="46" t="str">
        <f t="shared" si="304"/>
        <v/>
      </c>
      <c r="F6416" s="81" t="str">
        <f>IF(E6416="기사임",(COUNTIF($B$2:B6416,B6416)-COUNTIFS($B$2:B6415,B6416,$E$2:E6415,"")),"")</f>
        <v/>
      </c>
      <c r="G6416" s="46" t="str">
        <f>IF(F6416=1,COUNTIF($F$1:F6416,1),"")</f>
        <v/>
      </c>
      <c r="H6416" s="46">
        <f t="shared" si="305"/>
        <v>0</v>
      </c>
      <c r="I6416" s="46" t="b">
        <f t="shared" si="306"/>
        <v>0</v>
      </c>
      <c r="J6416" s="46" t="str">
        <f>IF(I6416=FALSE,"",B6416&amp;"@"&amp;COUNTIFS($B$2:B6416,B6416,$I$2:I6416,TRUE))</f>
        <v/>
      </c>
    </row>
    <row r="6417" spans="5:10">
      <c r="E6417" s="46" t="str">
        <f t="shared" si="304"/>
        <v/>
      </c>
      <c r="F6417" s="81" t="str">
        <f>IF(E6417="기사임",(COUNTIF($B$2:B6417,B6417)-COUNTIFS($B$2:B6416,B6417,$E$2:E6416,"")),"")</f>
        <v/>
      </c>
      <c r="G6417" s="46" t="str">
        <f>IF(F6417=1,COUNTIF($F$1:F6417,1),"")</f>
        <v/>
      </c>
      <c r="H6417" s="46">
        <f t="shared" si="305"/>
        <v>0</v>
      </c>
      <c r="I6417" s="46" t="b">
        <f t="shared" si="306"/>
        <v>0</v>
      </c>
      <c r="J6417" s="46" t="str">
        <f>IF(I6417=FALSE,"",B6417&amp;"@"&amp;COUNTIFS($B$2:B6417,B6417,$I$2:I6417,TRUE))</f>
        <v/>
      </c>
    </row>
    <row r="6418" spans="5:10">
      <c r="E6418" s="46" t="str">
        <f t="shared" si="304"/>
        <v/>
      </c>
      <c r="F6418" s="81" t="str">
        <f>IF(E6418="기사임",(COUNTIF($B$2:B6418,B6418)-COUNTIFS($B$2:B6417,B6418,$E$2:E6417,"")),"")</f>
        <v/>
      </c>
      <c r="G6418" s="46" t="str">
        <f>IF(F6418=1,COUNTIF($F$1:F6418,1),"")</f>
        <v/>
      </c>
      <c r="H6418" s="46">
        <f t="shared" si="305"/>
        <v>0</v>
      </c>
      <c r="I6418" s="46" t="b">
        <f t="shared" si="306"/>
        <v>0</v>
      </c>
      <c r="J6418" s="46" t="str">
        <f>IF(I6418=FALSE,"",B6418&amp;"@"&amp;COUNTIFS($B$2:B6418,B6418,$I$2:I6418,TRUE))</f>
        <v/>
      </c>
    </row>
    <row r="6419" spans="5:10">
      <c r="E6419" s="46" t="str">
        <f t="shared" si="304"/>
        <v/>
      </c>
      <c r="F6419" s="81" t="str">
        <f>IF(E6419="기사임",(COUNTIF($B$2:B6419,B6419)-COUNTIFS($B$2:B6418,B6419,$E$2:E6418,"")),"")</f>
        <v/>
      </c>
      <c r="G6419" s="46" t="str">
        <f>IF(F6419=1,COUNTIF($F$1:F6419,1),"")</f>
        <v/>
      </c>
      <c r="H6419" s="46">
        <f t="shared" si="305"/>
        <v>0</v>
      </c>
      <c r="I6419" s="46" t="b">
        <f t="shared" si="306"/>
        <v>0</v>
      </c>
      <c r="J6419" s="46" t="str">
        <f>IF(I6419=FALSE,"",B6419&amp;"@"&amp;COUNTIFS($B$2:B6419,B6419,$I$2:I6419,TRUE))</f>
        <v/>
      </c>
    </row>
    <row r="6420" spans="5:10">
      <c r="E6420" s="46" t="str">
        <f t="shared" si="304"/>
        <v/>
      </c>
      <c r="F6420" s="81" t="str">
        <f>IF(E6420="기사임",(COUNTIF($B$2:B6420,B6420)-COUNTIFS($B$2:B6419,B6420,$E$2:E6419,"")),"")</f>
        <v/>
      </c>
      <c r="G6420" s="46" t="str">
        <f>IF(F6420=1,COUNTIF($F$1:F6420,1),"")</f>
        <v/>
      </c>
      <c r="H6420" s="46">
        <f t="shared" si="305"/>
        <v>0</v>
      </c>
      <c r="I6420" s="46" t="b">
        <f t="shared" si="306"/>
        <v>0</v>
      </c>
      <c r="J6420" s="46" t="str">
        <f>IF(I6420=FALSE,"",B6420&amp;"@"&amp;COUNTIFS($B$2:B6420,B6420,$I$2:I6420,TRUE))</f>
        <v/>
      </c>
    </row>
    <row r="6421" spans="5:10">
      <c r="E6421" s="46" t="str">
        <f t="shared" si="304"/>
        <v/>
      </c>
      <c r="F6421" s="81" t="str">
        <f>IF(E6421="기사임",(COUNTIF($B$2:B6421,B6421)-COUNTIFS($B$2:B6420,B6421,$E$2:E6420,"")),"")</f>
        <v/>
      </c>
      <c r="G6421" s="46" t="str">
        <f>IF(F6421=1,COUNTIF($F$1:F6421,1),"")</f>
        <v/>
      </c>
      <c r="H6421" s="46">
        <f t="shared" si="305"/>
        <v>0</v>
      </c>
      <c r="I6421" s="46" t="b">
        <f t="shared" si="306"/>
        <v>0</v>
      </c>
      <c r="J6421" s="46" t="str">
        <f>IF(I6421=FALSE,"",B6421&amp;"@"&amp;COUNTIFS($B$2:B6421,B6421,$I$2:I6421,TRUE))</f>
        <v/>
      </c>
    </row>
    <row r="6422" spans="5:10">
      <c r="E6422" s="46" t="str">
        <f t="shared" si="304"/>
        <v/>
      </c>
      <c r="F6422" s="81" t="str">
        <f>IF(E6422="기사임",(COUNTIF($B$2:B6422,B6422)-COUNTIFS($B$2:B6421,B6422,$E$2:E6421,"")),"")</f>
        <v/>
      </c>
      <c r="G6422" s="46" t="str">
        <f>IF(F6422=1,COUNTIF($F$1:F6422,1),"")</f>
        <v/>
      </c>
      <c r="H6422" s="46">
        <f t="shared" si="305"/>
        <v>0</v>
      </c>
      <c r="I6422" s="46" t="b">
        <f t="shared" si="306"/>
        <v>0</v>
      </c>
      <c r="J6422" s="46" t="str">
        <f>IF(I6422=FALSE,"",B6422&amp;"@"&amp;COUNTIFS($B$2:B6422,B6422,$I$2:I6422,TRUE))</f>
        <v/>
      </c>
    </row>
    <row r="6423" spans="5:10">
      <c r="E6423" s="46" t="str">
        <f t="shared" si="304"/>
        <v/>
      </c>
      <c r="F6423" s="81" t="str">
        <f>IF(E6423="기사임",(COUNTIF($B$2:B6423,B6423)-COUNTIFS($B$2:B6422,B6423,$E$2:E6422,"")),"")</f>
        <v/>
      </c>
      <c r="G6423" s="46" t="str">
        <f>IF(F6423=1,COUNTIF($F$1:F6423,1),"")</f>
        <v/>
      </c>
      <c r="H6423" s="46">
        <f t="shared" si="305"/>
        <v>0</v>
      </c>
      <c r="I6423" s="46" t="b">
        <f t="shared" si="306"/>
        <v>0</v>
      </c>
      <c r="J6423" s="46" t="str">
        <f>IF(I6423=FALSE,"",B6423&amp;"@"&amp;COUNTIFS($B$2:B6423,B6423,$I$2:I6423,TRUE))</f>
        <v/>
      </c>
    </row>
    <row r="6424" spans="5:10">
      <c r="E6424" s="46" t="str">
        <f t="shared" si="304"/>
        <v/>
      </c>
      <c r="F6424" s="81" t="str">
        <f>IF(E6424="기사임",(COUNTIF($B$2:B6424,B6424)-COUNTIFS($B$2:B6423,B6424,$E$2:E6423,"")),"")</f>
        <v/>
      </c>
      <c r="G6424" s="46" t="str">
        <f>IF(F6424=1,COUNTIF($F$1:F6424,1),"")</f>
        <v/>
      </c>
      <c r="H6424" s="46">
        <f t="shared" si="305"/>
        <v>0</v>
      </c>
      <c r="I6424" s="46" t="b">
        <f t="shared" si="306"/>
        <v>0</v>
      </c>
      <c r="J6424" s="46" t="str">
        <f>IF(I6424=FALSE,"",B6424&amp;"@"&amp;COUNTIFS($B$2:B6424,B6424,$I$2:I6424,TRUE))</f>
        <v/>
      </c>
    </row>
    <row r="6425" spans="5:10">
      <c r="E6425" s="46" t="str">
        <f t="shared" si="304"/>
        <v/>
      </c>
      <c r="F6425" s="81" t="str">
        <f>IF(E6425="기사임",(COUNTIF($B$2:B6425,B6425)-COUNTIFS($B$2:B6424,B6425,$E$2:E6424,"")),"")</f>
        <v/>
      </c>
      <c r="G6425" s="46" t="str">
        <f>IF(F6425=1,COUNTIF($F$1:F6425,1),"")</f>
        <v/>
      </c>
      <c r="H6425" s="46">
        <f t="shared" si="305"/>
        <v>0</v>
      </c>
      <c r="I6425" s="46" t="b">
        <f t="shared" si="306"/>
        <v>0</v>
      </c>
      <c r="J6425" s="46" t="str">
        <f>IF(I6425=FALSE,"",B6425&amp;"@"&amp;COUNTIFS($B$2:B6425,B6425,$I$2:I6425,TRUE))</f>
        <v/>
      </c>
    </row>
    <row r="6426" spans="5:10">
      <c r="E6426" s="46" t="str">
        <f t="shared" si="304"/>
        <v/>
      </c>
      <c r="F6426" s="81" t="str">
        <f>IF(E6426="기사임",(COUNTIF($B$2:B6426,B6426)-COUNTIFS($B$2:B6425,B6426,$E$2:E6425,"")),"")</f>
        <v/>
      </c>
      <c r="G6426" s="46" t="str">
        <f>IF(F6426=1,COUNTIF($F$1:F6426,1),"")</f>
        <v/>
      </c>
      <c r="H6426" s="46">
        <f t="shared" si="305"/>
        <v>0</v>
      </c>
      <c r="I6426" s="46" t="b">
        <f t="shared" si="306"/>
        <v>0</v>
      </c>
      <c r="J6426" s="46" t="str">
        <f>IF(I6426=FALSE,"",B6426&amp;"@"&amp;COUNTIFS($B$2:B6426,B6426,$I$2:I6426,TRUE))</f>
        <v/>
      </c>
    </row>
    <row r="6427" spans="5:10">
      <c r="E6427" s="46" t="str">
        <f t="shared" si="304"/>
        <v/>
      </c>
      <c r="F6427" s="81" t="str">
        <f>IF(E6427="기사임",(COUNTIF($B$2:B6427,B6427)-COUNTIFS($B$2:B6426,B6427,$E$2:E6426,"")),"")</f>
        <v/>
      </c>
      <c r="G6427" s="46" t="str">
        <f>IF(F6427=1,COUNTIF($F$1:F6427,1),"")</f>
        <v/>
      </c>
      <c r="H6427" s="46">
        <f t="shared" si="305"/>
        <v>0</v>
      </c>
      <c r="I6427" s="46" t="b">
        <f t="shared" si="306"/>
        <v>0</v>
      </c>
      <c r="J6427" s="46" t="str">
        <f>IF(I6427=FALSE,"",B6427&amp;"@"&amp;COUNTIFS($B$2:B6427,B6427,$I$2:I6427,TRUE))</f>
        <v/>
      </c>
    </row>
    <row r="6428" spans="5:10">
      <c r="E6428" s="46" t="str">
        <f t="shared" si="304"/>
        <v/>
      </c>
      <c r="F6428" s="81" t="str">
        <f>IF(E6428="기사임",(COUNTIF($B$2:B6428,B6428)-COUNTIFS($B$2:B6427,B6428,$E$2:E6427,"")),"")</f>
        <v/>
      </c>
      <c r="G6428" s="46" t="str">
        <f>IF(F6428=1,COUNTIF($F$1:F6428,1),"")</f>
        <v/>
      </c>
      <c r="H6428" s="46">
        <f t="shared" si="305"/>
        <v>0</v>
      </c>
      <c r="I6428" s="46" t="b">
        <f t="shared" si="306"/>
        <v>0</v>
      </c>
      <c r="J6428" s="46" t="str">
        <f>IF(I6428=FALSE,"",B6428&amp;"@"&amp;COUNTIFS($B$2:B6428,B6428,$I$2:I6428,TRUE))</f>
        <v/>
      </c>
    </row>
    <row r="6429" spans="5:10">
      <c r="E6429" s="46" t="str">
        <f t="shared" si="304"/>
        <v/>
      </c>
      <c r="F6429" s="81" t="str">
        <f>IF(E6429="기사임",(COUNTIF($B$2:B6429,B6429)-COUNTIFS($B$2:B6428,B6429,$E$2:E6428,"")),"")</f>
        <v/>
      </c>
      <c r="G6429" s="46" t="str">
        <f>IF(F6429=1,COUNTIF($F$1:F6429,1),"")</f>
        <v/>
      </c>
      <c r="H6429" s="46">
        <f t="shared" si="305"/>
        <v>0</v>
      </c>
      <c r="I6429" s="46" t="b">
        <f t="shared" si="306"/>
        <v>0</v>
      </c>
      <c r="J6429" s="46" t="str">
        <f>IF(I6429=FALSE,"",B6429&amp;"@"&amp;COUNTIFS($B$2:B6429,B6429,$I$2:I6429,TRUE))</f>
        <v/>
      </c>
    </row>
    <row r="6430" spans="5:10">
      <c r="E6430" s="46" t="str">
        <f t="shared" si="304"/>
        <v/>
      </c>
      <c r="F6430" s="81" t="str">
        <f>IF(E6430="기사임",(COUNTIF($B$2:B6430,B6430)-COUNTIFS($B$2:B6429,B6430,$E$2:E6429,"")),"")</f>
        <v/>
      </c>
      <c r="G6430" s="46" t="str">
        <f>IF(F6430=1,COUNTIF($F$1:F6430,1),"")</f>
        <v/>
      </c>
      <c r="H6430" s="46">
        <f t="shared" si="305"/>
        <v>0</v>
      </c>
      <c r="I6430" s="46" t="b">
        <f t="shared" si="306"/>
        <v>0</v>
      </c>
      <c r="J6430" s="46" t="str">
        <f>IF(I6430=FALSE,"",B6430&amp;"@"&amp;COUNTIFS($B$2:B6430,B6430,$I$2:I6430,TRUE))</f>
        <v/>
      </c>
    </row>
    <row r="6431" spans="5:10">
      <c r="E6431" s="46" t="str">
        <f t="shared" si="304"/>
        <v/>
      </c>
      <c r="F6431" s="81" t="str">
        <f>IF(E6431="기사임",(COUNTIF($B$2:B6431,B6431)-COUNTIFS($B$2:B6430,B6431,$E$2:E6430,"")),"")</f>
        <v/>
      </c>
      <c r="G6431" s="46" t="str">
        <f>IF(F6431=1,COUNTIF($F$1:F6431,1),"")</f>
        <v/>
      </c>
      <c r="H6431" s="46">
        <f t="shared" si="305"/>
        <v>0</v>
      </c>
      <c r="I6431" s="46" t="b">
        <f t="shared" si="306"/>
        <v>0</v>
      </c>
      <c r="J6431" s="46" t="str">
        <f>IF(I6431=FALSE,"",B6431&amp;"@"&amp;COUNTIFS($B$2:B6431,B6431,$I$2:I6431,TRUE))</f>
        <v/>
      </c>
    </row>
    <row r="6432" spans="5:10">
      <c r="E6432" s="46" t="str">
        <f t="shared" si="304"/>
        <v/>
      </c>
      <c r="F6432" s="81" t="str">
        <f>IF(E6432="기사임",(COUNTIF($B$2:B6432,B6432)-COUNTIFS($B$2:B6431,B6432,$E$2:E6431,"")),"")</f>
        <v/>
      </c>
      <c r="G6432" s="46" t="str">
        <f>IF(F6432=1,COUNTIF($F$1:F6432,1),"")</f>
        <v/>
      </c>
      <c r="H6432" s="46">
        <f t="shared" si="305"/>
        <v>0</v>
      </c>
      <c r="I6432" s="46" t="b">
        <f t="shared" si="306"/>
        <v>0</v>
      </c>
      <c r="J6432" s="46" t="str">
        <f>IF(I6432=FALSE,"",B6432&amp;"@"&amp;COUNTIFS($B$2:B6432,B6432,$I$2:I6432,TRUE))</f>
        <v/>
      </c>
    </row>
    <row r="6433" spans="5:10">
      <c r="E6433" s="46" t="str">
        <f t="shared" si="304"/>
        <v/>
      </c>
      <c r="F6433" s="81" t="str">
        <f>IF(E6433="기사임",(COUNTIF($B$2:B6433,B6433)-COUNTIFS($B$2:B6432,B6433,$E$2:E6432,"")),"")</f>
        <v/>
      </c>
      <c r="G6433" s="46" t="str">
        <f>IF(F6433=1,COUNTIF($F$1:F6433,1),"")</f>
        <v/>
      </c>
      <c r="H6433" s="46">
        <f t="shared" si="305"/>
        <v>0</v>
      </c>
      <c r="I6433" s="46" t="b">
        <f t="shared" si="306"/>
        <v>0</v>
      </c>
      <c r="J6433" s="46" t="str">
        <f>IF(I6433=FALSE,"",B6433&amp;"@"&amp;COUNTIFS($B$2:B6433,B6433,$I$2:I6433,TRUE))</f>
        <v/>
      </c>
    </row>
    <row r="6434" spans="5:10">
      <c r="E6434" s="46" t="str">
        <f t="shared" si="304"/>
        <v/>
      </c>
      <c r="F6434" s="81" t="str">
        <f>IF(E6434="기사임",(COUNTIF($B$2:B6434,B6434)-COUNTIFS($B$2:B6433,B6434,$E$2:E6433,"")),"")</f>
        <v/>
      </c>
      <c r="G6434" s="46" t="str">
        <f>IF(F6434=1,COUNTIF($F$1:F6434,1),"")</f>
        <v/>
      </c>
      <c r="H6434" s="46">
        <f t="shared" si="305"/>
        <v>0</v>
      </c>
      <c r="I6434" s="46" t="b">
        <f t="shared" si="306"/>
        <v>0</v>
      </c>
      <c r="J6434" s="46" t="str">
        <f>IF(I6434=FALSE,"",B6434&amp;"@"&amp;COUNTIFS($B$2:B6434,B6434,$I$2:I6434,TRUE))</f>
        <v/>
      </c>
    </row>
    <row r="6435" spans="5:10">
      <c r="E6435" s="46" t="str">
        <f t="shared" si="304"/>
        <v/>
      </c>
      <c r="F6435" s="81" t="str">
        <f>IF(E6435="기사임",(COUNTIF($B$2:B6435,B6435)-COUNTIFS($B$2:B6434,B6435,$E$2:E6434,"")),"")</f>
        <v/>
      </c>
      <c r="G6435" s="46" t="str">
        <f>IF(F6435=1,COUNTIF($F$1:F6435,1),"")</f>
        <v/>
      </c>
      <c r="H6435" s="46">
        <f t="shared" si="305"/>
        <v>0</v>
      </c>
      <c r="I6435" s="46" t="b">
        <f t="shared" si="306"/>
        <v>0</v>
      </c>
      <c r="J6435" s="46" t="str">
        <f>IF(I6435=FALSE,"",B6435&amp;"@"&amp;COUNTIFS($B$2:B6435,B6435,$I$2:I6435,TRUE))</f>
        <v/>
      </c>
    </row>
    <row r="6436" spans="5:10">
      <c r="E6436" s="46" t="str">
        <f t="shared" si="304"/>
        <v/>
      </c>
      <c r="F6436" s="81" t="str">
        <f>IF(E6436="기사임",(COUNTIF($B$2:B6436,B6436)-COUNTIFS($B$2:B6435,B6436,$E$2:E6435,"")),"")</f>
        <v/>
      </c>
      <c r="G6436" s="46" t="str">
        <f>IF(F6436=1,COUNTIF($F$1:F6436,1),"")</f>
        <v/>
      </c>
      <c r="H6436" s="46">
        <f t="shared" si="305"/>
        <v>0</v>
      </c>
      <c r="I6436" s="46" t="b">
        <f t="shared" si="306"/>
        <v>0</v>
      </c>
      <c r="J6436" s="46" t="str">
        <f>IF(I6436=FALSE,"",B6436&amp;"@"&amp;COUNTIFS($B$2:B6436,B6436,$I$2:I6436,TRUE))</f>
        <v/>
      </c>
    </row>
    <row r="6437" spans="5:10">
      <c r="E6437" s="46" t="str">
        <f t="shared" si="304"/>
        <v/>
      </c>
      <c r="F6437" s="81" t="str">
        <f>IF(E6437="기사임",(COUNTIF($B$2:B6437,B6437)-COUNTIFS($B$2:B6436,B6437,$E$2:E6436,"")),"")</f>
        <v/>
      </c>
      <c r="G6437" s="46" t="str">
        <f>IF(F6437=1,COUNTIF($F$1:F6437,1),"")</f>
        <v/>
      </c>
      <c r="H6437" s="46">
        <f t="shared" si="305"/>
        <v>0</v>
      </c>
      <c r="I6437" s="46" t="b">
        <f t="shared" si="306"/>
        <v>0</v>
      </c>
      <c r="J6437" s="46" t="str">
        <f>IF(I6437=FALSE,"",B6437&amp;"@"&amp;COUNTIFS($B$2:B6437,B6437,$I$2:I6437,TRUE))</f>
        <v/>
      </c>
    </row>
    <row r="6438" spans="5:10">
      <c r="E6438" s="46" t="str">
        <f t="shared" si="304"/>
        <v/>
      </c>
      <c r="F6438" s="81" t="str">
        <f>IF(E6438="기사임",(COUNTIF($B$2:B6438,B6438)-COUNTIFS($B$2:B6437,B6438,$E$2:E6437,"")),"")</f>
        <v/>
      </c>
      <c r="G6438" s="46" t="str">
        <f>IF(F6438=1,COUNTIF($F$1:F6438,1),"")</f>
        <v/>
      </c>
      <c r="H6438" s="46">
        <f t="shared" si="305"/>
        <v>0</v>
      </c>
      <c r="I6438" s="46" t="b">
        <f t="shared" si="306"/>
        <v>0</v>
      </c>
      <c r="J6438" s="46" t="str">
        <f>IF(I6438=FALSE,"",B6438&amp;"@"&amp;COUNTIFS($B$2:B6438,B6438,$I$2:I6438,TRUE))</f>
        <v/>
      </c>
    </row>
    <row r="6439" spans="5:10">
      <c r="E6439" s="46" t="str">
        <f t="shared" si="304"/>
        <v/>
      </c>
      <c r="F6439" s="81" t="str">
        <f>IF(E6439="기사임",(COUNTIF($B$2:B6439,B6439)-COUNTIFS($B$2:B6438,B6439,$E$2:E6438,"")),"")</f>
        <v/>
      </c>
      <c r="G6439" s="46" t="str">
        <f>IF(F6439=1,COUNTIF($F$1:F6439,1),"")</f>
        <v/>
      </c>
      <c r="H6439" s="46">
        <f t="shared" si="305"/>
        <v>0</v>
      </c>
      <c r="I6439" s="46" t="b">
        <f t="shared" si="306"/>
        <v>0</v>
      </c>
      <c r="J6439" s="46" t="str">
        <f>IF(I6439=FALSE,"",B6439&amp;"@"&amp;COUNTIFS($B$2:B6439,B6439,$I$2:I6439,TRUE))</f>
        <v/>
      </c>
    </row>
    <row r="6440" spans="5:10">
      <c r="E6440" s="46" t="str">
        <f t="shared" si="304"/>
        <v/>
      </c>
      <c r="F6440" s="81" t="str">
        <f>IF(E6440="기사임",(COUNTIF($B$2:B6440,B6440)-COUNTIFS($B$2:B6439,B6440,$E$2:E6439,"")),"")</f>
        <v/>
      </c>
      <c r="G6440" s="46" t="str">
        <f>IF(F6440=1,COUNTIF($F$1:F6440,1),"")</f>
        <v/>
      </c>
      <c r="H6440" s="46">
        <f t="shared" si="305"/>
        <v>0</v>
      </c>
      <c r="I6440" s="46" t="b">
        <f t="shared" si="306"/>
        <v>0</v>
      </c>
      <c r="J6440" s="46" t="str">
        <f>IF(I6440=FALSE,"",B6440&amp;"@"&amp;COUNTIFS($B$2:B6440,B6440,$I$2:I6440,TRUE))</f>
        <v/>
      </c>
    </row>
    <row r="6441" spans="5:10">
      <c r="E6441" s="46" t="str">
        <f t="shared" si="304"/>
        <v/>
      </c>
      <c r="F6441" s="81" t="str">
        <f>IF(E6441="기사임",(COUNTIF($B$2:B6441,B6441)-COUNTIFS($B$2:B6440,B6441,$E$2:E6440,"")),"")</f>
        <v/>
      </c>
      <c r="G6441" s="46" t="str">
        <f>IF(F6441=1,COUNTIF($F$1:F6441,1),"")</f>
        <v/>
      </c>
      <c r="H6441" s="46">
        <f t="shared" si="305"/>
        <v>0</v>
      </c>
      <c r="I6441" s="46" t="b">
        <f t="shared" si="306"/>
        <v>0</v>
      </c>
      <c r="J6441" s="46" t="str">
        <f>IF(I6441=FALSE,"",B6441&amp;"@"&amp;COUNTIFS($B$2:B6441,B6441,$I$2:I6441,TRUE))</f>
        <v/>
      </c>
    </row>
    <row r="6442" spans="5:10">
      <c r="E6442" s="46" t="str">
        <f t="shared" si="304"/>
        <v/>
      </c>
      <c r="F6442" s="81" t="str">
        <f>IF(E6442="기사임",(COUNTIF($B$2:B6442,B6442)-COUNTIFS($B$2:B6441,B6442,$E$2:E6441,"")),"")</f>
        <v/>
      </c>
      <c r="G6442" s="46" t="str">
        <f>IF(F6442=1,COUNTIF($F$1:F6442,1),"")</f>
        <v/>
      </c>
      <c r="H6442" s="46">
        <f t="shared" si="305"/>
        <v>0</v>
      </c>
      <c r="I6442" s="46" t="b">
        <f t="shared" si="306"/>
        <v>0</v>
      </c>
      <c r="J6442" s="46" t="str">
        <f>IF(I6442=FALSE,"",B6442&amp;"@"&amp;COUNTIFS($B$2:B6442,B6442,$I$2:I6442,TRUE))</f>
        <v/>
      </c>
    </row>
    <row r="6443" spans="5:10">
      <c r="E6443" s="46" t="str">
        <f t="shared" si="304"/>
        <v/>
      </c>
      <c r="F6443" s="81" t="str">
        <f>IF(E6443="기사임",(COUNTIF($B$2:B6443,B6443)-COUNTIFS($B$2:B6442,B6443,$E$2:E6442,"")),"")</f>
        <v/>
      </c>
      <c r="G6443" s="46" t="str">
        <f>IF(F6443=1,COUNTIF($F$1:F6443,1),"")</f>
        <v/>
      </c>
      <c r="H6443" s="46">
        <f t="shared" si="305"/>
        <v>0</v>
      </c>
      <c r="I6443" s="46" t="b">
        <f t="shared" si="306"/>
        <v>0</v>
      </c>
      <c r="J6443" s="46" t="str">
        <f>IF(I6443=FALSE,"",B6443&amp;"@"&amp;COUNTIFS($B$2:B6443,B6443,$I$2:I6443,TRUE))</f>
        <v/>
      </c>
    </row>
    <row r="6444" spans="5:10">
      <c r="E6444" s="46" t="str">
        <f t="shared" si="304"/>
        <v/>
      </c>
      <c r="F6444" s="81" t="str">
        <f>IF(E6444="기사임",(COUNTIF($B$2:B6444,B6444)-COUNTIFS($B$2:B6443,B6444,$E$2:E6443,"")),"")</f>
        <v/>
      </c>
      <c r="G6444" s="46" t="str">
        <f>IF(F6444=1,COUNTIF($F$1:F6444,1),"")</f>
        <v/>
      </c>
      <c r="H6444" s="46">
        <f t="shared" si="305"/>
        <v>0</v>
      </c>
      <c r="I6444" s="46" t="b">
        <f t="shared" si="306"/>
        <v>0</v>
      </c>
      <c r="J6444" s="46" t="str">
        <f>IF(I6444=FALSE,"",B6444&amp;"@"&amp;COUNTIFS($B$2:B6444,B6444,$I$2:I6444,TRUE))</f>
        <v/>
      </c>
    </row>
    <row r="6445" spans="5:10">
      <c r="E6445" s="46" t="str">
        <f t="shared" si="304"/>
        <v/>
      </c>
      <c r="F6445" s="81" t="str">
        <f>IF(E6445="기사임",(COUNTIF($B$2:B6445,B6445)-COUNTIFS($B$2:B6444,B6445,$E$2:E6444,"")),"")</f>
        <v/>
      </c>
      <c r="G6445" s="46" t="str">
        <f>IF(F6445=1,COUNTIF($F$1:F6445,1),"")</f>
        <v/>
      </c>
      <c r="H6445" s="46">
        <f t="shared" si="305"/>
        <v>0</v>
      </c>
      <c r="I6445" s="46" t="b">
        <f t="shared" si="306"/>
        <v>0</v>
      </c>
      <c r="J6445" s="46" t="str">
        <f>IF(I6445=FALSE,"",B6445&amp;"@"&amp;COUNTIFS($B$2:B6445,B6445,$I$2:I6445,TRUE))</f>
        <v/>
      </c>
    </row>
    <row r="6446" spans="5:10">
      <c r="E6446" s="46" t="str">
        <f t="shared" si="304"/>
        <v/>
      </c>
      <c r="F6446" s="81" t="str">
        <f>IF(E6446="기사임",(COUNTIF($B$2:B6446,B6446)-COUNTIFS($B$2:B6445,B6446,$E$2:E6445,"")),"")</f>
        <v/>
      </c>
      <c r="G6446" s="46" t="str">
        <f>IF(F6446=1,COUNTIF($F$1:F6446,1),"")</f>
        <v/>
      </c>
      <c r="H6446" s="46">
        <f t="shared" si="305"/>
        <v>0</v>
      </c>
      <c r="I6446" s="46" t="b">
        <f t="shared" si="306"/>
        <v>0</v>
      </c>
      <c r="J6446" s="46" t="str">
        <f>IF(I6446=FALSE,"",B6446&amp;"@"&amp;COUNTIFS($B$2:B6446,B6446,$I$2:I6446,TRUE))</f>
        <v/>
      </c>
    </row>
    <row r="6447" spans="5:10">
      <c r="E6447" s="46" t="str">
        <f t="shared" si="304"/>
        <v/>
      </c>
      <c r="F6447" s="81" t="str">
        <f>IF(E6447="기사임",(COUNTIF($B$2:B6447,B6447)-COUNTIFS($B$2:B6446,B6447,$E$2:E6446,"")),"")</f>
        <v/>
      </c>
      <c r="G6447" s="46" t="str">
        <f>IF(F6447=1,COUNTIF($F$1:F6447,1),"")</f>
        <v/>
      </c>
      <c r="H6447" s="46">
        <f t="shared" si="305"/>
        <v>0</v>
      </c>
      <c r="I6447" s="46" t="b">
        <f t="shared" si="306"/>
        <v>0</v>
      </c>
      <c r="J6447" s="46" t="str">
        <f>IF(I6447=FALSE,"",B6447&amp;"@"&amp;COUNTIFS($B$2:B6447,B6447,$I$2:I6447,TRUE))</f>
        <v/>
      </c>
    </row>
    <row r="6448" spans="5:10">
      <c r="E6448" s="46" t="str">
        <f t="shared" si="304"/>
        <v/>
      </c>
      <c r="F6448" s="81" t="str">
        <f>IF(E6448="기사임",(COUNTIF($B$2:B6448,B6448)-COUNTIFS($B$2:B6447,B6448,$E$2:E6447,"")),"")</f>
        <v/>
      </c>
      <c r="G6448" s="46" t="str">
        <f>IF(F6448=1,COUNTIF($F$1:F6448,1),"")</f>
        <v/>
      </c>
      <c r="H6448" s="46">
        <f t="shared" si="305"/>
        <v>0</v>
      </c>
      <c r="I6448" s="46" t="b">
        <f t="shared" si="306"/>
        <v>0</v>
      </c>
      <c r="J6448" s="46" t="str">
        <f>IF(I6448=FALSE,"",B6448&amp;"@"&amp;COUNTIFS($B$2:B6448,B6448,$I$2:I6448,TRUE))</f>
        <v/>
      </c>
    </row>
    <row r="6449" spans="5:10">
      <c r="E6449" s="46" t="str">
        <f t="shared" si="304"/>
        <v/>
      </c>
      <c r="F6449" s="81" t="str">
        <f>IF(E6449="기사임",(COUNTIF($B$2:B6449,B6449)-COUNTIFS($B$2:B6448,B6449,$E$2:E6448,"")),"")</f>
        <v/>
      </c>
      <c r="G6449" s="46" t="str">
        <f>IF(F6449=1,COUNTIF($F$1:F6449,1),"")</f>
        <v/>
      </c>
      <c r="H6449" s="46">
        <f t="shared" si="305"/>
        <v>0</v>
      </c>
      <c r="I6449" s="46" t="b">
        <f t="shared" si="306"/>
        <v>0</v>
      </c>
      <c r="J6449" s="46" t="str">
        <f>IF(I6449=FALSE,"",B6449&amp;"@"&amp;COUNTIFS($B$2:B6449,B6449,$I$2:I6449,TRUE))</f>
        <v/>
      </c>
    </row>
    <row r="6450" spans="5:10">
      <c r="E6450" s="46" t="str">
        <f t="shared" si="304"/>
        <v/>
      </c>
      <c r="F6450" s="81" t="str">
        <f>IF(E6450="기사임",(COUNTIF($B$2:B6450,B6450)-COUNTIFS($B$2:B6449,B6450,$E$2:E6449,"")),"")</f>
        <v/>
      </c>
      <c r="G6450" s="46" t="str">
        <f>IF(F6450=1,COUNTIF($F$1:F6450,1),"")</f>
        <v/>
      </c>
      <c r="H6450" s="46">
        <f t="shared" si="305"/>
        <v>0</v>
      </c>
      <c r="I6450" s="46" t="b">
        <f t="shared" si="306"/>
        <v>0</v>
      </c>
      <c r="J6450" s="46" t="str">
        <f>IF(I6450=FALSE,"",B6450&amp;"@"&amp;COUNTIFS($B$2:B6450,B6450,$I$2:I6450,TRUE))</f>
        <v/>
      </c>
    </row>
    <row r="6451" spans="5:10">
      <c r="E6451" s="46" t="str">
        <f t="shared" si="304"/>
        <v/>
      </c>
      <c r="F6451" s="81" t="str">
        <f>IF(E6451="기사임",(COUNTIF($B$2:B6451,B6451)-COUNTIFS($B$2:B6450,B6451,$E$2:E6450,"")),"")</f>
        <v/>
      </c>
      <c r="G6451" s="46" t="str">
        <f>IF(F6451=1,COUNTIF($F$1:F6451,1),"")</f>
        <v/>
      </c>
      <c r="H6451" s="46">
        <f t="shared" si="305"/>
        <v>0</v>
      </c>
      <c r="I6451" s="46" t="b">
        <f t="shared" si="306"/>
        <v>0</v>
      </c>
      <c r="J6451" s="46" t="str">
        <f>IF(I6451=FALSE,"",B6451&amp;"@"&amp;COUNTIFS($B$2:B6451,B6451,$I$2:I6451,TRUE))</f>
        <v/>
      </c>
    </row>
    <row r="6452" spans="5:10">
      <c r="E6452" s="46" t="str">
        <f t="shared" si="304"/>
        <v/>
      </c>
      <c r="F6452" s="81" t="str">
        <f>IF(E6452="기사임",(COUNTIF($B$2:B6452,B6452)-COUNTIFS($B$2:B6451,B6452,$E$2:E6451,"")),"")</f>
        <v/>
      </c>
      <c r="G6452" s="46" t="str">
        <f>IF(F6452=1,COUNTIF($F$1:F6452,1),"")</f>
        <v/>
      </c>
      <c r="H6452" s="46">
        <f t="shared" si="305"/>
        <v>0</v>
      </c>
      <c r="I6452" s="46" t="b">
        <f t="shared" si="306"/>
        <v>0</v>
      </c>
      <c r="J6452" s="46" t="str">
        <f>IF(I6452=FALSE,"",B6452&amp;"@"&amp;COUNTIFS($B$2:B6452,B6452,$I$2:I6452,TRUE))</f>
        <v/>
      </c>
    </row>
    <row r="6453" spans="5:10">
      <c r="E6453" s="46" t="str">
        <f t="shared" si="304"/>
        <v/>
      </c>
      <c r="F6453" s="81" t="str">
        <f>IF(E6453="기사임",(COUNTIF($B$2:B6453,B6453)-COUNTIFS($B$2:B6452,B6453,$E$2:E6452,"")),"")</f>
        <v/>
      </c>
      <c r="G6453" s="46" t="str">
        <f>IF(F6453=1,COUNTIF($F$1:F6453,1),"")</f>
        <v/>
      </c>
      <c r="H6453" s="46">
        <f t="shared" si="305"/>
        <v>0</v>
      </c>
      <c r="I6453" s="46" t="b">
        <f t="shared" si="306"/>
        <v>0</v>
      </c>
      <c r="J6453" s="46" t="str">
        <f>IF(I6453=FALSE,"",B6453&amp;"@"&amp;COUNTIFS($B$2:B6453,B6453,$I$2:I6453,TRUE))</f>
        <v/>
      </c>
    </row>
    <row r="6454" spans="5:10">
      <c r="E6454" s="46" t="str">
        <f t="shared" si="304"/>
        <v/>
      </c>
      <c r="F6454" s="81" t="str">
        <f>IF(E6454="기사임",(COUNTIF($B$2:B6454,B6454)-COUNTIFS($B$2:B6453,B6454,$E$2:E6453,"")),"")</f>
        <v/>
      </c>
      <c r="G6454" s="46" t="str">
        <f>IF(F6454=1,COUNTIF($F$1:F6454,1),"")</f>
        <v/>
      </c>
      <c r="H6454" s="46">
        <f t="shared" si="305"/>
        <v>0</v>
      </c>
      <c r="I6454" s="46" t="b">
        <f t="shared" si="306"/>
        <v>0</v>
      </c>
      <c r="J6454" s="46" t="str">
        <f>IF(I6454=FALSE,"",B6454&amp;"@"&amp;COUNTIFS($B$2:B6454,B6454,$I$2:I6454,TRUE))</f>
        <v/>
      </c>
    </row>
    <row r="6455" spans="5:10">
      <c r="E6455" s="46" t="str">
        <f t="shared" si="304"/>
        <v/>
      </c>
      <c r="F6455" s="81" t="str">
        <f>IF(E6455="기사임",(COUNTIF($B$2:B6455,B6455)-COUNTIFS($B$2:B6454,B6455,$E$2:E6454,"")),"")</f>
        <v/>
      </c>
      <c r="G6455" s="46" t="str">
        <f>IF(F6455=1,COUNTIF($F$1:F6455,1),"")</f>
        <v/>
      </c>
      <c r="H6455" s="46">
        <f t="shared" si="305"/>
        <v>0</v>
      </c>
      <c r="I6455" s="46" t="b">
        <f t="shared" si="306"/>
        <v>0</v>
      </c>
      <c r="J6455" s="46" t="str">
        <f>IF(I6455=FALSE,"",B6455&amp;"@"&amp;COUNTIFS($B$2:B6455,B6455,$I$2:I6455,TRUE))</f>
        <v/>
      </c>
    </row>
    <row r="6456" spans="5:10">
      <c r="E6456" s="46" t="str">
        <f t="shared" si="304"/>
        <v/>
      </c>
      <c r="F6456" s="81" t="str">
        <f>IF(E6456="기사임",(COUNTIF($B$2:B6456,B6456)-COUNTIFS($B$2:B6455,B6456,$E$2:E6455,"")),"")</f>
        <v/>
      </c>
      <c r="G6456" s="46" t="str">
        <f>IF(F6456=1,COUNTIF($F$1:F6456,1),"")</f>
        <v/>
      </c>
      <c r="H6456" s="46">
        <f t="shared" si="305"/>
        <v>0</v>
      </c>
      <c r="I6456" s="46" t="b">
        <f t="shared" si="306"/>
        <v>0</v>
      </c>
      <c r="J6456" s="46" t="str">
        <f>IF(I6456=FALSE,"",B6456&amp;"@"&amp;COUNTIFS($B$2:B6456,B6456,$I$2:I6456,TRUE))</f>
        <v/>
      </c>
    </row>
    <row r="6457" spans="5:10">
      <c r="E6457" s="46" t="str">
        <f t="shared" si="304"/>
        <v/>
      </c>
      <c r="F6457" s="81" t="str">
        <f>IF(E6457="기사임",(COUNTIF($B$2:B6457,B6457)-COUNTIFS($B$2:B6456,B6457,$E$2:E6456,"")),"")</f>
        <v/>
      </c>
      <c r="G6457" s="46" t="str">
        <f>IF(F6457=1,COUNTIF($F$1:F6457,1),"")</f>
        <v/>
      </c>
      <c r="H6457" s="46">
        <f t="shared" si="305"/>
        <v>0</v>
      </c>
      <c r="I6457" s="46" t="b">
        <f t="shared" si="306"/>
        <v>0</v>
      </c>
      <c r="J6457" s="46" t="str">
        <f>IF(I6457=FALSE,"",B6457&amp;"@"&amp;COUNTIFS($B$2:B6457,B6457,$I$2:I6457,TRUE))</f>
        <v/>
      </c>
    </row>
    <row r="6458" spans="5:10">
      <c r="E6458" s="46" t="str">
        <f t="shared" si="304"/>
        <v/>
      </c>
      <c r="F6458" s="81" t="str">
        <f>IF(E6458="기사임",(COUNTIF($B$2:B6458,B6458)-COUNTIFS($B$2:B6457,B6458,$E$2:E6457,"")),"")</f>
        <v/>
      </c>
      <c r="G6458" s="46" t="str">
        <f>IF(F6458=1,COUNTIF($F$1:F6458,1),"")</f>
        <v/>
      </c>
      <c r="H6458" s="46">
        <f t="shared" si="305"/>
        <v>0</v>
      </c>
      <c r="I6458" s="46" t="b">
        <f t="shared" si="306"/>
        <v>0</v>
      </c>
      <c r="J6458" s="46" t="str">
        <f>IF(I6458=FALSE,"",B6458&amp;"@"&amp;COUNTIFS($B$2:B6458,B6458,$I$2:I6458,TRUE))</f>
        <v/>
      </c>
    </row>
    <row r="6459" spans="5:10">
      <c r="E6459" s="46" t="str">
        <f t="shared" si="304"/>
        <v/>
      </c>
      <c r="F6459" s="81" t="str">
        <f>IF(E6459="기사임",(COUNTIF($B$2:B6459,B6459)-COUNTIFS($B$2:B6458,B6459,$E$2:E6458,"")),"")</f>
        <v/>
      </c>
      <c r="G6459" s="46" t="str">
        <f>IF(F6459=1,COUNTIF($F$1:F6459,1),"")</f>
        <v/>
      </c>
      <c r="H6459" s="46">
        <f t="shared" si="305"/>
        <v>0</v>
      </c>
      <c r="I6459" s="46" t="b">
        <f t="shared" si="306"/>
        <v>0</v>
      </c>
      <c r="J6459" s="46" t="str">
        <f>IF(I6459=FALSE,"",B6459&amp;"@"&amp;COUNTIFS($B$2:B6459,B6459,$I$2:I6459,TRUE))</f>
        <v/>
      </c>
    </row>
    <row r="6460" spans="5:10">
      <c r="E6460" s="46" t="str">
        <f t="shared" si="304"/>
        <v/>
      </c>
      <c r="F6460" s="81" t="str">
        <f>IF(E6460="기사임",(COUNTIF($B$2:B6460,B6460)-COUNTIFS($B$2:B6459,B6460,$E$2:E6459,"")),"")</f>
        <v/>
      </c>
      <c r="G6460" s="46" t="str">
        <f>IF(F6460=1,COUNTIF($F$1:F6460,1),"")</f>
        <v/>
      </c>
      <c r="H6460" s="46">
        <f t="shared" si="305"/>
        <v>0</v>
      </c>
      <c r="I6460" s="46" t="b">
        <f t="shared" si="306"/>
        <v>0</v>
      </c>
      <c r="J6460" s="46" t="str">
        <f>IF(I6460=FALSE,"",B6460&amp;"@"&amp;COUNTIFS($B$2:B6460,B6460,$I$2:I6460,TRUE))</f>
        <v/>
      </c>
    </row>
    <row r="6461" spans="5:10">
      <c r="E6461" s="46" t="str">
        <f t="shared" si="304"/>
        <v/>
      </c>
      <c r="F6461" s="81" t="str">
        <f>IF(E6461="기사임",(COUNTIF($B$2:B6461,B6461)-COUNTIFS($B$2:B6460,B6461,$E$2:E6460,"")),"")</f>
        <v/>
      </c>
      <c r="G6461" s="46" t="str">
        <f>IF(F6461=1,COUNTIF($F$1:F6461,1),"")</f>
        <v/>
      </c>
      <c r="H6461" s="46">
        <f t="shared" si="305"/>
        <v>0</v>
      </c>
      <c r="I6461" s="46" t="b">
        <f t="shared" si="306"/>
        <v>0</v>
      </c>
      <c r="J6461" s="46" t="str">
        <f>IF(I6461=FALSE,"",B6461&amp;"@"&amp;COUNTIFS($B$2:B6461,B6461,$I$2:I6461,TRUE))</f>
        <v/>
      </c>
    </row>
    <row r="6462" spans="5:10">
      <c r="E6462" s="46" t="str">
        <f t="shared" si="304"/>
        <v/>
      </c>
      <c r="F6462" s="81" t="str">
        <f>IF(E6462="기사임",(COUNTIF($B$2:B6462,B6462)-COUNTIFS($B$2:B6461,B6462,$E$2:E6461,"")),"")</f>
        <v/>
      </c>
      <c r="G6462" s="46" t="str">
        <f>IF(F6462=1,COUNTIF($F$1:F6462,1),"")</f>
        <v/>
      </c>
      <c r="H6462" s="46">
        <f t="shared" si="305"/>
        <v>0</v>
      </c>
      <c r="I6462" s="46" t="b">
        <f t="shared" si="306"/>
        <v>0</v>
      </c>
      <c r="J6462" s="46" t="str">
        <f>IF(I6462=FALSE,"",B6462&amp;"@"&amp;COUNTIFS($B$2:B6462,B6462,$I$2:I6462,TRUE))</f>
        <v/>
      </c>
    </row>
    <row r="6463" spans="5:10">
      <c r="E6463" s="46" t="str">
        <f t="shared" si="304"/>
        <v/>
      </c>
      <c r="F6463" s="81" t="str">
        <f>IF(E6463="기사임",(COUNTIF($B$2:B6463,B6463)-COUNTIFS($B$2:B6462,B6463,$E$2:E6462,"")),"")</f>
        <v/>
      </c>
      <c r="G6463" s="46" t="str">
        <f>IF(F6463=1,COUNTIF($F$1:F6463,1),"")</f>
        <v/>
      </c>
      <c r="H6463" s="46">
        <f t="shared" si="305"/>
        <v>0</v>
      </c>
      <c r="I6463" s="46" t="b">
        <f t="shared" si="306"/>
        <v>0</v>
      </c>
      <c r="J6463" s="46" t="str">
        <f>IF(I6463=FALSE,"",B6463&amp;"@"&amp;COUNTIFS($B$2:B6463,B6463,$I$2:I6463,TRUE))</f>
        <v/>
      </c>
    </row>
    <row r="6464" spans="5:10">
      <c r="E6464" s="46" t="str">
        <f t="shared" si="304"/>
        <v/>
      </c>
      <c r="F6464" s="81" t="str">
        <f>IF(E6464="기사임",(COUNTIF($B$2:B6464,B6464)-COUNTIFS($B$2:B6463,B6464,$E$2:E6463,"")),"")</f>
        <v/>
      </c>
      <c r="G6464" s="46" t="str">
        <f>IF(F6464=1,COUNTIF($F$1:F6464,1),"")</f>
        <v/>
      </c>
      <c r="H6464" s="46">
        <f t="shared" si="305"/>
        <v>0</v>
      </c>
      <c r="I6464" s="46" t="b">
        <f t="shared" si="306"/>
        <v>0</v>
      </c>
      <c r="J6464" s="46" t="str">
        <f>IF(I6464=FALSE,"",B6464&amp;"@"&amp;COUNTIFS($B$2:B6464,B6464,$I$2:I6464,TRUE))</f>
        <v/>
      </c>
    </row>
    <row r="6465" spans="5:10">
      <c r="E6465" s="46" t="str">
        <f t="shared" si="304"/>
        <v/>
      </c>
      <c r="F6465" s="81" t="str">
        <f>IF(E6465="기사임",(COUNTIF($B$2:B6465,B6465)-COUNTIFS($B$2:B6464,B6465,$E$2:E6464,"")),"")</f>
        <v/>
      </c>
      <c r="G6465" s="46" t="str">
        <f>IF(F6465=1,COUNTIF($F$1:F6465,1),"")</f>
        <v/>
      </c>
      <c r="H6465" s="46">
        <f t="shared" si="305"/>
        <v>0</v>
      </c>
      <c r="I6465" s="46" t="b">
        <f t="shared" si="306"/>
        <v>0</v>
      </c>
      <c r="J6465" s="46" t="str">
        <f>IF(I6465=FALSE,"",B6465&amp;"@"&amp;COUNTIFS($B$2:B6465,B6465,$I$2:I6465,TRUE))</f>
        <v/>
      </c>
    </row>
    <row r="6466" spans="5:10">
      <c r="E6466" s="46" t="str">
        <f t="shared" ref="E6466:E6529" si="307">IF(AND(LEFT(A6466,17)="/global/archives/",ISNUMBER(_xlfn.NUMBERVALUE(MID(A6466,18,1))),ISERROR(FIND("ckattempt",A6466)),ISERROR(FIND("preview",A6466))),"기사임","")</f>
        <v/>
      </c>
      <c r="F6466" s="81" t="str">
        <f>IF(E6466="기사임",(COUNTIF($B$2:B6466,B6466)-COUNTIFS($B$2:B6465,B6466,$E$2:E6465,"")),"")</f>
        <v/>
      </c>
      <c r="G6466" s="46" t="str">
        <f>IF(F6466=1,COUNTIF($F$1:F6466,1),"")</f>
        <v/>
      </c>
      <c r="H6466" s="46">
        <f t="shared" ref="H6466:H6529" si="308">COUNTIF($L$2:$L$4,B6466)</f>
        <v>0</v>
      </c>
      <c r="I6466" s="46" t="b">
        <f t="shared" si="306"/>
        <v>0</v>
      </c>
      <c r="J6466" s="46" t="str">
        <f>IF(I6466=FALSE,"",B6466&amp;"@"&amp;COUNTIFS($B$2:B6466,B6466,$I$2:I6466,TRUE))</f>
        <v/>
      </c>
    </row>
    <row r="6467" spans="5:10">
      <c r="E6467" s="46" t="str">
        <f t="shared" si="307"/>
        <v/>
      </c>
      <c r="F6467" s="81" t="str">
        <f>IF(E6467="기사임",(COUNTIF($B$2:B6467,B6467)-COUNTIFS($B$2:B6466,B6467,$E$2:E6466,"")),"")</f>
        <v/>
      </c>
      <c r="G6467" s="46" t="str">
        <f>IF(F6467=1,COUNTIF($F$1:F6467,1),"")</f>
        <v/>
      </c>
      <c r="H6467" s="46">
        <f t="shared" si="308"/>
        <v>0</v>
      </c>
      <c r="I6467" s="46" t="b">
        <f t="shared" si="306"/>
        <v>0</v>
      </c>
      <c r="J6467" s="46" t="str">
        <f>IF(I6467=FALSE,"",B6467&amp;"@"&amp;COUNTIFS($B$2:B6467,B6467,$I$2:I6467,TRUE))</f>
        <v/>
      </c>
    </row>
    <row r="6468" spans="5:10">
      <c r="E6468" s="46" t="str">
        <f t="shared" si="307"/>
        <v/>
      </c>
      <c r="F6468" s="81" t="str">
        <f>IF(E6468="기사임",(COUNTIF($B$2:B6468,B6468)-COUNTIFS($B$2:B6467,B6468,$E$2:E6467,"")),"")</f>
        <v/>
      </c>
      <c r="G6468" s="46" t="str">
        <f>IF(F6468=1,COUNTIF($F$1:F6468,1),"")</f>
        <v/>
      </c>
      <c r="H6468" s="46">
        <f t="shared" si="308"/>
        <v>0</v>
      </c>
      <c r="I6468" s="46" t="b">
        <f t="shared" si="306"/>
        <v>0</v>
      </c>
      <c r="J6468" s="46" t="str">
        <f>IF(I6468=FALSE,"",B6468&amp;"@"&amp;COUNTIFS($B$2:B6468,B6468,$I$2:I6468,TRUE))</f>
        <v/>
      </c>
    </row>
    <row r="6469" spans="5:10">
      <c r="E6469" s="46" t="str">
        <f t="shared" si="307"/>
        <v/>
      </c>
      <c r="F6469" s="81" t="str">
        <f>IF(E6469="기사임",(COUNTIF($B$2:B6469,B6469)-COUNTIFS($B$2:B6468,B6469,$E$2:E6468,"")),"")</f>
        <v/>
      </c>
      <c r="G6469" s="46" t="str">
        <f>IF(F6469=1,COUNTIF($F$1:F6469,1),"")</f>
        <v/>
      </c>
      <c r="H6469" s="46">
        <f t="shared" si="308"/>
        <v>0</v>
      </c>
      <c r="I6469" s="46" t="b">
        <f t="shared" si="306"/>
        <v>0</v>
      </c>
      <c r="J6469" s="46" t="str">
        <f>IF(I6469=FALSE,"",B6469&amp;"@"&amp;COUNTIFS($B$2:B6469,B6469,$I$2:I6469,TRUE))</f>
        <v/>
      </c>
    </row>
    <row r="6470" spans="5:10">
      <c r="E6470" s="46" t="str">
        <f t="shared" si="307"/>
        <v/>
      </c>
      <c r="F6470" s="81" t="str">
        <f>IF(E6470="기사임",(COUNTIF($B$2:B6470,B6470)-COUNTIFS($B$2:B6469,B6470,$E$2:E6469,"")),"")</f>
        <v/>
      </c>
      <c r="G6470" s="46" t="str">
        <f>IF(F6470=1,COUNTIF($F$1:F6470,1),"")</f>
        <v/>
      </c>
      <c r="H6470" s="46">
        <f t="shared" si="308"/>
        <v>0</v>
      </c>
      <c r="I6470" s="46" t="b">
        <f t="shared" si="306"/>
        <v>0</v>
      </c>
      <c r="J6470" s="46" t="str">
        <f>IF(I6470=FALSE,"",B6470&amp;"@"&amp;COUNTIFS($B$2:B6470,B6470,$I$2:I6470,TRUE))</f>
        <v/>
      </c>
    </row>
    <row r="6471" spans="5:10">
      <c r="E6471" s="46" t="str">
        <f t="shared" si="307"/>
        <v/>
      </c>
      <c r="F6471" s="81" t="str">
        <f>IF(E6471="기사임",(COUNTIF($B$2:B6471,B6471)-COUNTIFS($B$2:B6470,B6471,$E$2:E6470,"")),"")</f>
        <v/>
      </c>
      <c r="G6471" s="46" t="str">
        <f>IF(F6471=1,COUNTIF($F$1:F6471,1),"")</f>
        <v/>
      </c>
      <c r="H6471" s="46">
        <f t="shared" si="308"/>
        <v>0</v>
      </c>
      <c r="I6471" s="46" t="b">
        <f t="shared" ref="I6471:I6534" si="309">AND(H6471=1,F6471&gt;=1,F6471&lt;&gt;"")</f>
        <v>0</v>
      </c>
      <c r="J6471" s="46" t="str">
        <f>IF(I6471=FALSE,"",B6471&amp;"@"&amp;COUNTIFS($B$2:B6471,B6471,$I$2:I6471,TRUE))</f>
        <v/>
      </c>
    </row>
    <row r="6472" spans="5:10">
      <c r="E6472" s="46" t="str">
        <f t="shared" si="307"/>
        <v/>
      </c>
      <c r="F6472" s="81" t="str">
        <f>IF(E6472="기사임",(COUNTIF($B$2:B6472,B6472)-COUNTIFS($B$2:B6471,B6472,$E$2:E6471,"")),"")</f>
        <v/>
      </c>
      <c r="G6472" s="46" t="str">
        <f>IF(F6472=1,COUNTIF($F$1:F6472,1),"")</f>
        <v/>
      </c>
      <c r="H6472" s="46">
        <f t="shared" si="308"/>
        <v>0</v>
      </c>
      <c r="I6472" s="46" t="b">
        <f t="shared" si="309"/>
        <v>0</v>
      </c>
      <c r="J6472" s="46" t="str">
        <f>IF(I6472=FALSE,"",B6472&amp;"@"&amp;COUNTIFS($B$2:B6472,B6472,$I$2:I6472,TRUE))</f>
        <v/>
      </c>
    </row>
    <row r="6473" spans="5:10">
      <c r="E6473" s="46" t="str">
        <f t="shared" si="307"/>
        <v/>
      </c>
      <c r="F6473" s="81" t="str">
        <f>IF(E6473="기사임",(COUNTIF($B$2:B6473,B6473)-COUNTIFS($B$2:B6472,B6473,$E$2:E6472,"")),"")</f>
        <v/>
      </c>
      <c r="G6473" s="46" t="str">
        <f>IF(F6473=1,COUNTIF($F$1:F6473,1),"")</f>
        <v/>
      </c>
      <c r="H6473" s="46">
        <f t="shared" si="308"/>
        <v>0</v>
      </c>
      <c r="I6473" s="46" t="b">
        <f t="shared" si="309"/>
        <v>0</v>
      </c>
      <c r="J6473" s="46" t="str">
        <f>IF(I6473=FALSE,"",B6473&amp;"@"&amp;COUNTIFS($B$2:B6473,B6473,$I$2:I6473,TRUE))</f>
        <v/>
      </c>
    </row>
    <row r="6474" spans="5:10">
      <c r="E6474" s="46" t="str">
        <f t="shared" si="307"/>
        <v/>
      </c>
      <c r="F6474" s="81" t="str">
        <f>IF(E6474="기사임",(COUNTIF($B$2:B6474,B6474)-COUNTIFS($B$2:B6473,B6474,$E$2:E6473,"")),"")</f>
        <v/>
      </c>
      <c r="G6474" s="46" t="str">
        <f>IF(F6474=1,COUNTIF($F$1:F6474,1),"")</f>
        <v/>
      </c>
      <c r="H6474" s="46">
        <f t="shared" si="308"/>
        <v>0</v>
      </c>
      <c r="I6474" s="46" t="b">
        <f t="shared" si="309"/>
        <v>0</v>
      </c>
      <c r="J6474" s="46" t="str">
        <f>IF(I6474=FALSE,"",B6474&amp;"@"&amp;COUNTIFS($B$2:B6474,B6474,$I$2:I6474,TRUE))</f>
        <v/>
      </c>
    </row>
    <row r="6475" spans="5:10">
      <c r="E6475" s="46" t="str">
        <f t="shared" si="307"/>
        <v/>
      </c>
      <c r="F6475" s="81" t="str">
        <f>IF(E6475="기사임",(COUNTIF($B$2:B6475,B6475)-COUNTIFS($B$2:B6474,B6475,$E$2:E6474,"")),"")</f>
        <v/>
      </c>
      <c r="G6475" s="46" t="str">
        <f>IF(F6475=1,COUNTIF($F$1:F6475,1),"")</f>
        <v/>
      </c>
      <c r="H6475" s="46">
        <f t="shared" si="308"/>
        <v>0</v>
      </c>
      <c r="I6475" s="46" t="b">
        <f t="shared" si="309"/>
        <v>0</v>
      </c>
      <c r="J6475" s="46" t="str">
        <f>IF(I6475=FALSE,"",B6475&amp;"@"&amp;COUNTIFS($B$2:B6475,B6475,$I$2:I6475,TRUE))</f>
        <v/>
      </c>
    </row>
    <row r="6476" spans="5:10">
      <c r="E6476" s="46" t="str">
        <f t="shared" si="307"/>
        <v/>
      </c>
      <c r="F6476" s="81" t="str">
        <f>IF(E6476="기사임",(COUNTIF($B$2:B6476,B6476)-COUNTIFS($B$2:B6475,B6476,$E$2:E6475,"")),"")</f>
        <v/>
      </c>
      <c r="G6476" s="46" t="str">
        <f>IF(F6476=1,COUNTIF($F$1:F6476,1),"")</f>
        <v/>
      </c>
      <c r="H6476" s="46">
        <f t="shared" si="308"/>
        <v>0</v>
      </c>
      <c r="I6476" s="46" t="b">
        <f t="shared" si="309"/>
        <v>0</v>
      </c>
      <c r="J6476" s="46" t="str">
        <f>IF(I6476=FALSE,"",B6476&amp;"@"&amp;COUNTIFS($B$2:B6476,B6476,$I$2:I6476,TRUE))</f>
        <v/>
      </c>
    </row>
    <row r="6477" spans="5:10">
      <c r="E6477" s="46" t="str">
        <f t="shared" si="307"/>
        <v/>
      </c>
      <c r="F6477" s="81" t="str">
        <f>IF(E6477="기사임",(COUNTIF($B$2:B6477,B6477)-COUNTIFS($B$2:B6476,B6477,$E$2:E6476,"")),"")</f>
        <v/>
      </c>
      <c r="G6477" s="46" t="str">
        <f>IF(F6477=1,COUNTIF($F$1:F6477,1),"")</f>
        <v/>
      </c>
      <c r="H6477" s="46">
        <f t="shared" si="308"/>
        <v>0</v>
      </c>
      <c r="I6477" s="46" t="b">
        <f t="shared" si="309"/>
        <v>0</v>
      </c>
      <c r="J6477" s="46" t="str">
        <f>IF(I6477=FALSE,"",B6477&amp;"@"&amp;COUNTIFS($B$2:B6477,B6477,$I$2:I6477,TRUE))</f>
        <v/>
      </c>
    </row>
    <row r="6478" spans="5:10">
      <c r="E6478" s="46" t="str">
        <f t="shared" si="307"/>
        <v/>
      </c>
      <c r="F6478" s="81" t="str">
        <f>IF(E6478="기사임",(COUNTIF($B$2:B6478,B6478)-COUNTIFS($B$2:B6477,B6478,$E$2:E6477,"")),"")</f>
        <v/>
      </c>
      <c r="G6478" s="46" t="str">
        <f>IF(F6478=1,COUNTIF($F$1:F6478,1),"")</f>
        <v/>
      </c>
      <c r="H6478" s="46">
        <f t="shared" si="308"/>
        <v>0</v>
      </c>
      <c r="I6478" s="46" t="b">
        <f t="shared" si="309"/>
        <v>0</v>
      </c>
      <c r="J6478" s="46" t="str">
        <f>IF(I6478=FALSE,"",B6478&amp;"@"&amp;COUNTIFS($B$2:B6478,B6478,$I$2:I6478,TRUE))</f>
        <v/>
      </c>
    </row>
    <row r="6479" spans="5:10">
      <c r="E6479" s="46" t="str">
        <f t="shared" si="307"/>
        <v/>
      </c>
      <c r="F6479" s="81" t="str">
        <f>IF(E6479="기사임",(COUNTIF($B$2:B6479,B6479)-COUNTIFS($B$2:B6478,B6479,$E$2:E6478,"")),"")</f>
        <v/>
      </c>
      <c r="G6479" s="46" t="str">
        <f>IF(F6479=1,COUNTIF($F$1:F6479,1),"")</f>
        <v/>
      </c>
      <c r="H6479" s="46">
        <f t="shared" si="308"/>
        <v>0</v>
      </c>
      <c r="I6479" s="46" t="b">
        <f t="shared" si="309"/>
        <v>0</v>
      </c>
      <c r="J6479" s="46" t="str">
        <f>IF(I6479=FALSE,"",B6479&amp;"@"&amp;COUNTIFS($B$2:B6479,B6479,$I$2:I6479,TRUE))</f>
        <v/>
      </c>
    </row>
    <row r="6480" spans="5:10">
      <c r="E6480" s="46" t="str">
        <f t="shared" si="307"/>
        <v/>
      </c>
      <c r="F6480" s="81" t="str">
        <f>IF(E6480="기사임",(COUNTIF($B$2:B6480,B6480)-COUNTIFS($B$2:B6479,B6480,$E$2:E6479,"")),"")</f>
        <v/>
      </c>
      <c r="G6480" s="46" t="str">
        <f>IF(F6480=1,COUNTIF($F$1:F6480,1),"")</f>
        <v/>
      </c>
      <c r="H6480" s="46">
        <f t="shared" si="308"/>
        <v>0</v>
      </c>
      <c r="I6480" s="46" t="b">
        <f t="shared" si="309"/>
        <v>0</v>
      </c>
      <c r="J6480" s="46" t="str">
        <f>IF(I6480=FALSE,"",B6480&amp;"@"&amp;COUNTIFS($B$2:B6480,B6480,$I$2:I6480,TRUE))</f>
        <v/>
      </c>
    </row>
    <row r="6481" spans="5:10">
      <c r="E6481" s="46" t="str">
        <f t="shared" si="307"/>
        <v/>
      </c>
      <c r="F6481" s="81" t="str">
        <f>IF(E6481="기사임",(COUNTIF($B$2:B6481,B6481)-COUNTIFS($B$2:B6480,B6481,$E$2:E6480,"")),"")</f>
        <v/>
      </c>
      <c r="G6481" s="46" t="str">
        <f>IF(F6481=1,COUNTIF($F$1:F6481,1),"")</f>
        <v/>
      </c>
      <c r="H6481" s="46">
        <f t="shared" si="308"/>
        <v>0</v>
      </c>
      <c r="I6481" s="46" t="b">
        <f t="shared" si="309"/>
        <v>0</v>
      </c>
      <c r="J6481" s="46" t="str">
        <f>IF(I6481=FALSE,"",B6481&amp;"@"&amp;COUNTIFS($B$2:B6481,B6481,$I$2:I6481,TRUE))</f>
        <v/>
      </c>
    </row>
    <row r="6482" spans="5:10">
      <c r="E6482" s="46" t="str">
        <f t="shared" si="307"/>
        <v/>
      </c>
      <c r="F6482" s="81" t="str">
        <f>IF(E6482="기사임",(COUNTIF($B$2:B6482,B6482)-COUNTIFS($B$2:B6481,B6482,$E$2:E6481,"")),"")</f>
        <v/>
      </c>
      <c r="G6482" s="46" t="str">
        <f>IF(F6482=1,COUNTIF($F$1:F6482,1),"")</f>
        <v/>
      </c>
      <c r="H6482" s="46">
        <f t="shared" si="308"/>
        <v>0</v>
      </c>
      <c r="I6482" s="46" t="b">
        <f t="shared" si="309"/>
        <v>0</v>
      </c>
      <c r="J6482" s="46" t="str">
        <f>IF(I6482=FALSE,"",B6482&amp;"@"&amp;COUNTIFS($B$2:B6482,B6482,$I$2:I6482,TRUE))</f>
        <v/>
      </c>
    </row>
    <row r="6483" spans="5:10">
      <c r="E6483" s="46" t="str">
        <f t="shared" si="307"/>
        <v/>
      </c>
      <c r="F6483" s="81" t="str">
        <f>IF(E6483="기사임",(COUNTIF($B$2:B6483,B6483)-COUNTIFS($B$2:B6482,B6483,$E$2:E6482,"")),"")</f>
        <v/>
      </c>
      <c r="G6483" s="46" t="str">
        <f>IF(F6483=1,COUNTIF($F$1:F6483,1),"")</f>
        <v/>
      </c>
      <c r="H6483" s="46">
        <f t="shared" si="308"/>
        <v>0</v>
      </c>
      <c r="I6483" s="46" t="b">
        <f t="shared" si="309"/>
        <v>0</v>
      </c>
      <c r="J6483" s="46" t="str">
        <f>IF(I6483=FALSE,"",B6483&amp;"@"&amp;COUNTIFS($B$2:B6483,B6483,$I$2:I6483,TRUE))</f>
        <v/>
      </c>
    </row>
    <row r="6484" spans="5:10">
      <c r="E6484" s="46" t="str">
        <f t="shared" si="307"/>
        <v/>
      </c>
      <c r="F6484" s="81" t="str">
        <f>IF(E6484="기사임",(COUNTIF($B$2:B6484,B6484)-COUNTIFS($B$2:B6483,B6484,$E$2:E6483,"")),"")</f>
        <v/>
      </c>
      <c r="G6484" s="46" t="str">
        <f>IF(F6484=1,COUNTIF($F$1:F6484,1),"")</f>
        <v/>
      </c>
      <c r="H6484" s="46">
        <f t="shared" si="308"/>
        <v>0</v>
      </c>
      <c r="I6484" s="46" t="b">
        <f t="shared" si="309"/>
        <v>0</v>
      </c>
      <c r="J6484" s="46" t="str">
        <f>IF(I6484=FALSE,"",B6484&amp;"@"&amp;COUNTIFS($B$2:B6484,B6484,$I$2:I6484,TRUE))</f>
        <v/>
      </c>
    </row>
    <row r="6485" spans="5:10">
      <c r="E6485" s="46" t="str">
        <f t="shared" si="307"/>
        <v/>
      </c>
      <c r="F6485" s="81" t="str">
        <f>IF(E6485="기사임",(COUNTIF($B$2:B6485,B6485)-COUNTIFS($B$2:B6484,B6485,$E$2:E6484,"")),"")</f>
        <v/>
      </c>
      <c r="G6485" s="46" t="str">
        <f>IF(F6485=1,COUNTIF($F$1:F6485,1),"")</f>
        <v/>
      </c>
      <c r="H6485" s="46">
        <f t="shared" si="308"/>
        <v>0</v>
      </c>
      <c r="I6485" s="46" t="b">
        <f t="shared" si="309"/>
        <v>0</v>
      </c>
      <c r="J6485" s="46" t="str">
        <f>IF(I6485=FALSE,"",B6485&amp;"@"&amp;COUNTIFS($B$2:B6485,B6485,$I$2:I6485,TRUE))</f>
        <v/>
      </c>
    </row>
    <row r="6486" spans="5:10">
      <c r="E6486" s="46" t="str">
        <f t="shared" si="307"/>
        <v/>
      </c>
      <c r="F6486" s="81" t="str">
        <f>IF(E6486="기사임",(COUNTIF($B$2:B6486,B6486)-COUNTIFS($B$2:B6485,B6486,$E$2:E6485,"")),"")</f>
        <v/>
      </c>
      <c r="G6486" s="46" t="str">
        <f>IF(F6486=1,COUNTIF($F$1:F6486,1),"")</f>
        <v/>
      </c>
      <c r="H6486" s="46">
        <f t="shared" si="308"/>
        <v>0</v>
      </c>
      <c r="I6486" s="46" t="b">
        <f t="shared" si="309"/>
        <v>0</v>
      </c>
      <c r="J6486" s="46" t="str">
        <f>IF(I6486=FALSE,"",B6486&amp;"@"&amp;COUNTIFS($B$2:B6486,B6486,$I$2:I6486,TRUE))</f>
        <v/>
      </c>
    </row>
    <row r="6487" spans="5:10">
      <c r="E6487" s="46" t="str">
        <f t="shared" si="307"/>
        <v/>
      </c>
      <c r="F6487" s="81" t="str">
        <f>IF(E6487="기사임",(COUNTIF($B$2:B6487,B6487)-COUNTIFS($B$2:B6486,B6487,$E$2:E6486,"")),"")</f>
        <v/>
      </c>
      <c r="G6487" s="46" t="str">
        <f>IF(F6487=1,COUNTIF($F$1:F6487,1),"")</f>
        <v/>
      </c>
      <c r="H6487" s="46">
        <f t="shared" si="308"/>
        <v>0</v>
      </c>
      <c r="I6487" s="46" t="b">
        <f t="shared" si="309"/>
        <v>0</v>
      </c>
      <c r="J6487" s="46" t="str">
        <f>IF(I6487=FALSE,"",B6487&amp;"@"&amp;COUNTIFS($B$2:B6487,B6487,$I$2:I6487,TRUE))</f>
        <v/>
      </c>
    </row>
    <row r="6488" spans="5:10">
      <c r="E6488" s="46" t="str">
        <f t="shared" si="307"/>
        <v/>
      </c>
      <c r="F6488" s="81" t="str">
        <f>IF(E6488="기사임",(COUNTIF($B$2:B6488,B6488)-COUNTIFS($B$2:B6487,B6488,$E$2:E6487,"")),"")</f>
        <v/>
      </c>
      <c r="G6488" s="46" t="str">
        <f>IF(F6488=1,COUNTIF($F$1:F6488,1),"")</f>
        <v/>
      </c>
      <c r="H6488" s="46">
        <f t="shared" si="308"/>
        <v>0</v>
      </c>
      <c r="I6488" s="46" t="b">
        <f t="shared" si="309"/>
        <v>0</v>
      </c>
      <c r="J6488" s="46" t="str">
        <f>IF(I6488=FALSE,"",B6488&amp;"@"&amp;COUNTIFS($B$2:B6488,B6488,$I$2:I6488,TRUE))</f>
        <v/>
      </c>
    </row>
    <row r="6489" spans="5:10">
      <c r="E6489" s="46" t="str">
        <f t="shared" si="307"/>
        <v/>
      </c>
      <c r="F6489" s="81" t="str">
        <f>IF(E6489="기사임",(COUNTIF($B$2:B6489,B6489)-COUNTIFS($B$2:B6488,B6489,$E$2:E6488,"")),"")</f>
        <v/>
      </c>
      <c r="G6489" s="46" t="str">
        <f>IF(F6489=1,COUNTIF($F$1:F6489,1),"")</f>
        <v/>
      </c>
      <c r="H6489" s="46">
        <f t="shared" si="308"/>
        <v>0</v>
      </c>
      <c r="I6489" s="46" t="b">
        <f t="shared" si="309"/>
        <v>0</v>
      </c>
      <c r="J6489" s="46" t="str">
        <f>IF(I6489=FALSE,"",B6489&amp;"@"&amp;COUNTIFS($B$2:B6489,B6489,$I$2:I6489,TRUE))</f>
        <v/>
      </c>
    </row>
    <row r="6490" spans="5:10">
      <c r="E6490" s="46" t="str">
        <f t="shared" si="307"/>
        <v/>
      </c>
      <c r="F6490" s="81" t="str">
        <f>IF(E6490="기사임",(COUNTIF($B$2:B6490,B6490)-COUNTIFS($B$2:B6489,B6490,$E$2:E6489,"")),"")</f>
        <v/>
      </c>
      <c r="G6490" s="46" t="str">
        <f>IF(F6490=1,COUNTIF($F$1:F6490,1),"")</f>
        <v/>
      </c>
      <c r="H6490" s="46">
        <f t="shared" si="308"/>
        <v>0</v>
      </c>
      <c r="I6490" s="46" t="b">
        <f t="shared" si="309"/>
        <v>0</v>
      </c>
      <c r="J6490" s="46" t="str">
        <f>IF(I6490=FALSE,"",B6490&amp;"@"&amp;COUNTIFS($B$2:B6490,B6490,$I$2:I6490,TRUE))</f>
        <v/>
      </c>
    </row>
    <row r="6491" spans="5:10">
      <c r="E6491" s="46" t="str">
        <f t="shared" si="307"/>
        <v/>
      </c>
      <c r="F6491" s="81" t="str">
        <f>IF(E6491="기사임",(COUNTIF($B$2:B6491,B6491)-COUNTIFS($B$2:B6490,B6491,$E$2:E6490,"")),"")</f>
        <v/>
      </c>
      <c r="G6491" s="46" t="str">
        <f>IF(F6491=1,COUNTIF($F$1:F6491,1),"")</f>
        <v/>
      </c>
      <c r="H6491" s="46">
        <f t="shared" si="308"/>
        <v>0</v>
      </c>
      <c r="I6491" s="46" t="b">
        <f t="shared" si="309"/>
        <v>0</v>
      </c>
      <c r="J6491" s="46" t="str">
        <f>IF(I6491=FALSE,"",B6491&amp;"@"&amp;COUNTIFS($B$2:B6491,B6491,$I$2:I6491,TRUE))</f>
        <v/>
      </c>
    </row>
    <row r="6492" spans="5:10">
      <c r="E6492" s="46" t="str">
        <f t="shared" si="307"/>
        <v/>
      </c>
      <c r="F6492" s="81" t="str">
        <f>IF(E6492="기사임",(COUNTIF($B$2:B6492,B6492)-COUNTIFS($B$2:B6491,B6492,$E$2:E6491,"")),"")</f>
        <v/>
      </c>
      <c r="G6492" s="46" t="str">
        <f>IF(F6492=1,COUNTIF($F$1:F6492,1),"")</f>
        <v/>
      </c>
      <c r="H6492" s="46">
        <f t="shared" si="308"/>
        <v>0</v>
      </c>
      <c r="I6492" s="46" t="b">
        <f t="shared" si="309"/>
        <v>0</v>
      </c>
      <c r="J6492" s="46" t="str">
        <f>IF(I6492=FALSE,"",B6492&amp;"@"&amp;COUNTIFS($B$2:B6492,B6492,$I$2:I6492,TRUE))</f>
        <v/>
      </c>
    </row>
    <row r="6493" spans="5:10">
      <c r="E6493" s="46" t="str">
        <f t="shared" si="307"/>
        <v/>
      </c>
      <c r="F6493" s="81" t="str">
        <f>IF(E6493="기사임",(COUNTIF($B$2:B6493,B6493)-COUNTIFS($B$2:B6492,B6493,$E$2:E6492,"")),"")</f>
        <v/>
      </c>
      <c r="G6493" s="46" t="str">
        <f>IF(F6493=1,COUNTIF($F$1:F6493,1),"")</f>
        <v/>
      </c>
      <c r="H6493" s="46">
        <f t="shared" si="308"/>
        <v>0</v>
      </c>
      <c r="I6493" s="46" t="b">
        <f t="shared" si="309"/>
        <v>0</v>
      </c>
      <c r="J6493" s="46" t="str">
        <f>IF(I6493=FALSE,"",B6493&amp;"@"&amp;COUNTIFS($B$2:B6493,B6493,$I$2:I6493,TRUE))</f>
        <v/>
      </c>
    </row>
    <row r="6494" spans="5:10">
      <c r="E6494" s="46" t="str">
        <f t="shared" si="307"/>
        <v/>
      </c>
      <c r="F6494" s="81" t="str">
        <f>IF(E6494="기사임",(COUNTIF($B$2:B6494,B6494)-COUNTIFS($B$2:B6493,B6494,$E$2:E6493,"")),"")</f>
        <v/>
      </c>
      <c r="G6494" s="46" t="str">
        <f>IF(F6494=1,COUNTIF($F$1:F6494,1),"")</f>
        <v/>
      </c>
      <c r="H6494" s="46">
        <f t="shared" si="308"/>
        <v>0</v>
      </c>
      <c r="I6494" s="46" t="b">
        <f t="shared" si="309"/>
        <v>0</v>
      </c>
      <c r="J6494" s="46" t="str">
        <f>IF(I6494=FALSE,"",B6494&amp;"@"&amp;COUNTIFS($B$2:B6494,B6494,$I$2:I6494,TRUE))</f>
        <v/>
      </c>
    </row>
    <row r="6495" spans="5:10">
      <c r="E6495" s="46" t="str">
        <f t="shared" si="307"/>
        <v/>
      </c>
      <c r="F6495" s="81" t="str">
        <f>IF(E6495="기사임",(COUNTIF($B$2:B6495,B6495)-COUNTIFS($B$2:B6494,B6495,$E$2:E6494,"")),"")</f>
        <v/>
      </c>
      <c r="G6495" s="46" t="str">
        <f>IF(F6495=1,COUNTIF($F$1:F6495,1),"")</f>
        <v/>
      </c>
      <c r="H6495" s="46">
        <f t="shared" si="308"/>
        <v>0</v>
      </c>
      <c r="I6495" s="46" t="b">
        <f t="shared" si="309"/>
        <v>0</v>
      </c>
      <c r="J6495" s="46" t="str">
        <f>IF(I6495=FALSE,"",B6495&amp;"@"&amp;COUNTIFS($B$2:B6495,B6495,$I$2:I6495,TRUE))</f>
        <v/>
      </c>
    </row>
    <row r="6496" spans="5:10">
      <c r="E6496" s="46" t="str">
        <f t="shared" si="307"/>
        <v/>
      </c>
      <c r="F6496" s="81" t="str">
        <f>IF(E6496="기사임",(COUNTIF($B$2:B6496,B6496)-COUNTIFS($B$2:B6495,B6496,$E$2:E6495,"")),"")</f>
        <v/>
      </c>
      <c r="G6496" s="46" t="str">
        <f>IF(F6496=1,COUNTIF($F$1:F6496,1),"")</f>
        <v/>
      </c>
      <c r="H6496" s="46">
        <f t="shared" si="308"/>
        <v>0</v>
      </c>
      <c r="I6496" s="46" t="b">
        <f t="shared" si="309"/>
        <v>0</v>
      </c>
      <c r="J6496" s="46" t="str">
        <f>IF(I6496=FALSE,"",B6496&amp;"@"&amp;COUNTIFS($B$2:B6496,B6496,$I$2:I6496,TRUE))</f>
        <v/>
      </c>
    </row>
    <row r="6497" spans="5:10">
      <c r="E6497" s="46" t="str">
        <f t="shared" si="307"/>
        <v/>
      </c>
      <c r="F6497" s="81" t="str">
        <f>IF(E6497="기사임",(COUNTIF($B$2:B6497,B6497)-COUNTIFS($B$2:B6496,B6497,$E$2:E6496,"")),"")</f>
        <v/>
      </c>
      <c r="G6497" s="46" t="str">
        <f>IF(F6497=1,COUNTIF($F$1:F6497,1),"")</f>
        <v/>
      </c>
      <c r="H6497" s="46">
        <f t="shared" si="308"/>
        <v>0</v>
      </c>
      <c r="I6497" s="46" t="b">
        <f t="shared" si="309"/>
        <v>0</v>
      </c>
      <c r="J6497" s="46" t="str">
        <f>IF(I6497=FALSE,"",B6497&amp;"@"&amp;COUNTIFS($B$2:B6497,B6497,$I$2:I6497,TRUE))</f>
        <v/>
      </c>
    </row>
    <row r="6498" spans="5:10">
      <c r="E6498" s="46" t="str">
        <f t="shared" si="307"/>
        <v/>
      </c>
      <c r="F6498" s="81" t="str">
        <f>IF(E6498="기사임",(COUNTIF($B$2:B6498,B6498)-COUNTIFS($B$2:B6497,B6498,$E$2:E6497,"")),"")</f>
        <v/>
      </c>
      <c r="G6498" s="46" t="str">
        <f>IF(F6498=1,COUNTIF($F$1:F6498,1),"")</f>
        <v/>
      </c>
      <c r="H6498" s="46">
        <f t="shared" si="308"/>
        <v>0</v>
      </c>
      <c r="I6498" s="46" t="b">
        <f t="shared" si="309"/>
        <v>0</v>
      </c>
      <c r="J6498" s="46" t="str">
        <f>IF(I6498=FALSE,"",B6498&amp;"@"&amp;COUNTIFS($B$2:B6498,B6498,$I$2:I6498,TRUE))</f>
        <v/>
      </c>
    </row>
    <row r="6499" spans="5:10">
      <c r="E6499" s="46" t="str">
        <f t="shared" si="307"/>
        <v/>
      </c>
      <c r="F6499" s="81" t="str">
        <f>IF(E6499="기사임",(COUNTIF($B$2:B6499,B6499)-COUNTIFS($B$2:B6498,B6499,$E$2:E6498,"")),"")</f>
        <v/>
      </c>
      <c r="G6499" s="46" t="str">
        <f>IF(F6499=1,COUNTIF($F$1:F6499,1),"")</f>
        <v/>
      </c>
      <c r="H6499" s="46">
        <f t="shared" si="308"/>
        <v>0</v>
      </c>
      <c r="I6499" s="46" t="b">
        <f t="shared" si="309"/>
        <v>0</v>
      </c>
      <c r="J6499" s="46" t="str">
        <f>IF(I6499=FALSE,"",B6499&amp;"@"&amp;COUNTIFS($B$2:B6499,B6499,$I$2:I6499,TRUE))</f>
        <v/>
      </c>
    </row>
    <row r="6500" spans="5:10">
      <c r="E6500" s="46" t="str">
        <f t="shared" si="307"/>
        <v/>
      </c>
      <c r="F6500" s="81" t="str">
        <f>IF(E6500="기사임",(COUNTIF($B$2:B6500,B6500)-COUNTIFS($B$2:B6499,B6500,$E$2:E6499,"")),"")</f>
        <v/>
      </c>
      <c r="G6500" s="46" t="str">
        <f>IF(F6500=1,COUNTIF($F$1:F6500,1),"")</f>
        <v/>
      </c>
      <c r="H6500" s="46">
        <f t="shared" si="308"/>
        <v>0</v>
      </c>
      <c r="I6500" s="46" t="b">
        <f t="shared" si="309"/>
        <v>0</v>
      </c>
      <c r="J6500" s="46" t="str">
        <f>IF(I6500=FALSE,"",B6500&amp;"@"&amp;COUNTIFS($B$2:B6500,B6500,$I$2:I6500,TRUE))</f>
        <v/>
      </c>
    </row>
    <row r="6501" spans="5:10">
      <c r="E6501" s="46" t="str">
        <f t="shared" si="307"/>
        <v/>
      </c>
      <c r="F6501" s="81" t="str">
        <f>IF(E6501="기사임",(COUNTIF($B$2:B6501,B6501)-COUNTIFS($B$2:B6500,B6501,$E$2:E6500,"")),"")</f>
        <v/>
      </c>
      <c r="G6501" s="46" t="str">
        <f>IF(F6501=1,COUNTIF($F$1:F6501,1),"")</f>
        <v/>
      </c>
      <c r="H6501" s="46">
        <f t="shared" si="308"/>
        <v>0</v>
      </c>
      <c r="I6501" s="46" t="b">
        <f t="shared" si="309"/>
        <v>0</v>
      </c>
      <c r="J6501" s="46" t="str">
        <f>IF(I6501=FALSE,"",B6501&amp;"@"&amp;COUNTIFS($B$2:B6501,B6501,$I$2:I6501,TRUE))</f>
        <v/>
      </c>
    </row>
    <row r="6502" spans="5:10">
      <c r="E6502" s="46" t="str">
        <f t="shared" si="307"/>
        <v/>
      </c>
      <c r="F6502" s="81" t="str">
        <f>IF(E6502="기사임",(COUNTIF($B$2:B6502,B6502)-COUNTIFS($B$2:B6501,B6502,$E$2:E6501,"")),"")</f>
        <v/>
      </c>
      <c r="G6502" s="46" t="str">
        <f>IF(F6502=1,COUNTIF($F$1:F6502,1),"")</f>
        <v/>
      </c>
      <c r="H6502" s="46">
        <f t="shared" si="308"/>
        <v>0</v>
      </c>
      <c r="I6502" s="46" t="b">
        <f t="shared" si="309"/>
        <v>0</v>
      </c>
      <c r="J6502" s="46" t="str">
        <f>IF(I6502=FALSE,"",B6502&amp;"@"&amp;COUNTIFS($B$2:B6502,B6502,$I$2:I6502,TRUE))</f>
        <v/>
      </c>
    </row>
    <row r="6503" spans="5:10">
      <c r="E6503" s="46" t="str">
        <f t="shared" si="307"/>
        <v/>
      </c>
      <c r="F6503" s="81" t="str">
        <f>IF(E6503="기사임",(COUNTIF($B$2:B6503,B6503)-COUNTIFS($B$2:B6502,B6503,$E$2:E6502,"")),"")</f>
        <v/>
      </c>
      <c r="G6503" s="46" t="str">
        <f>IF(F6503=1,COUNTIF($F$1:F6503,1),"")</f>
        <v/>
      </c>
      <c r="H6503" s="46">
        <f t="shared" si="308"/>
        <v>0</v>
      </c>
      <c r="I6503" s="46" t="b">
        <f t="shared" si="309"/>
        <v>0</v>
      </c>
      <c r="J6503" s="46" t="str">
        <f>IF(I6503=FALSE,"",B6503&amp;"@"&amp;COUNTIFS($B$2:B6503,B6503,$I$2:I6503,TRUE))</f>
        <v/>
      </c>
    </row>
    <row r="6504" spans="5:10">
      <c r="E6504" s="46" t="str">
        <f t="shared" si="307"/>
        <v/>
      </c>
      <c r="F6504" s="81" t="str">
        <f>IF(E6504="기사임",(COUNTIF($B$2:B6504,B6504)-COUNTIFS($B$2:B6503,B6504,$E$2:E6503,"")),"")</f>
        <v/>
      </c>
      <c r="G6504" s="46" t="str">
        <f>IF(F6504=1,COUNTIF($F$1:F6504,1),"")</f>
        <v/>
      </c>
      <c r="H6504" s="46">
        <f t="shared" si="308"/>
        <v>0</v>
      </c>
      <c r="I6504" s="46" t="b">
        <f t="shared" si="309"/>
        <v>0</v>
      </c>
      <c r="J6504" s="46" t="str">
        <f>IF(I6504=FALSE,"",B6504&amp;"@"&amp;COUNTIFS($B$2:B6504,B6504,$I$2:I6504,TRUE))</f>
        <v/>
      </c>
    </row>
    <row r="6505" spans="5:10">
      <c r="E6505" s="46" t="str">
        <f t="shared" si="307"/>
        <v/>
      </c>
      <c r="F6505" s="81" t="str">
        <f>IF(E6505="기사임",(COUNTIF($B$2:B6505,B6505)-COUNTIFS($B$2:B6504,B6505,$E$2:E6504,"")),"")</f>
        <v/>
      </c>
      <c r="G6505" s="46" t="str">
        <f>IF(F6505=1,COUNTIF($F$1:F6505,1),"")</f>
        <v/>
      </c>
      <c r="H6505" s="46">
        <f t="shared" si="308"/>
        <v>0</v>
      </c>
      <c r="I6505" s="46" t="b">
        <f t="shared" si="309"/>
        <v>0</v>
      </c>
      <c r="J6505" s="46" t="str">
        <f>IF(I6505=FALSE,"",B6505&amp;"@"&amp;COUNTIFS($B$2:B6505,B6505,$I$2:I6505,TRUE))</f>
        <v/>
      </c>
    </row>
    <row r="6506" spans="5:10">
      <c r="E6506" s="46" t="str">
        <f t="shared" si="307"/>
        <v/>
      </c>
      <c r="F6506" s="81" t="str">
        <f>IF(E6506="기사임",(COUNTIF($B$2:B6506,B6506)-COUNTIFS($B$2:B6505,B6506,$E$2:E6505,"")),"")</f>
        <v/>
      </c>
      <c r="G6506" s="46" t="str">
        <f>IF(F6506=1,COUNTIF($F$1:F6506,1),"")</f>
        <v/>
      </c>
      <c r="H6506" s="46">
        <f t="shared" si="308"/>
        <v>0</v>
      </c>
      <c r="I6506" s="46" t="b">
        <f t="shared" si="309"/>
        <v>0</v>
      </c>
      <c r="J6506" s="46" t="str">
        <f>IF(I6506=FALSE,"",B6506&amp;"@"&amp;COUNTIFS($B$2:B6506,B6506,$I$2:I6506,TRUE))</f>
        <v/>
      </c>
    </row>
    <row r="6507" spans="5:10">
      <c r="E6507" s="46" t="str">
        <f t="shared" si="307"/>
        <v/>
      </c>
      <c r="F6507" s="81" t="str">
        <f>IF(E6507="기사임",(COUNTIF($B$2:B6507,B6507)-COUNTIFS($B$2:B6506,B6507,$E$2:E6506,"")),"")</f>
        <v/>
      </c>
      <c r="G6507" s="46" t="str">
        <f>IF(F6507=1,COUNTIF($F$1:F6507,1),"")</f>
        <v/>
      </c>
      <c r="H6507" s="46">
        <f t="shared" si="308"/>
        <v>0</v>
      </c>
      <c r="I6507" s="46" t="b">
        <f t="shared" si="309"/>
        <v>0</v>
      </c>
      <c r="J6507" s="46" t="str">
        <f>IF(I6507=FALSE,"",B6507&amp;"@"&amp;COUNTIFS($B$2:B6507,B6507,$I$2:I6507,TRUE))</f>
        <v/>
      </c>
    </row>
    <row r="6508" spans="5:10">
      <c r="E6508" s="46" t="str">
        <f t="shared" si="307"/>
        <v/>
      </c>
      <c r="F6508" s="81" t="str">
        <f>IF(E6508="기사임",(COUNTIF($B$2:B6508,B6508)-COUNTIFS($B$2:B6507,B6508,$E$2:E6507,"")),"")</f>
        <v/>
      </c>
      <c r="G6508" s="46" t="str">
        <f>IF(F6508=1,COUNTIF($F$1:F6508,1),"")</f>
        <v/>
      </c>
      <c r="H6508" s="46">
        <f t="shared" si="308"/>
        <v>0</v>
      </c>
      <c r="I6508" s="46" t="b">
        <f t="shared" si="309"/>
        <v>0</v>
      </c>
      <c r="J6508" s="46" t="str">
        <f>IF(I6508=FALSE,"",B6508&amp;"@"&amp;COUNTIFS($B$2:B6508,B6508,$I$2:I6508,TRUE))</f>
        <v/>
      </c>
    </row>
    <row r="6509" spans="5:10">
      <c r="E6509" s="46" t="str">
        <f t="shared" si="307"/>
        <v/>
      </c>
      <c r="F6509" s="81" t="str">
        <f>IF(E6509="기사임",(COUNTIF($B$2:B6509,B6509)-COUNTIFS($B$2:B6508,B6509,$E$2:E6508,"")),"")</f>
        <v/>
      </c>
      <c r="G6509" s="46" t="str">
        <f>IF(F6509=1,COUNTIF($F$1:F6509,1),"")</f>
        <v/>
      </c>
      <c r="H6509" s="46">
        <f t="shared" si="308"/>
        <v>0</v>
      </c>
      <c r="I6509" s="46" t="b">
        <f t="shared" si="309"/>
        <v>0</v>
      </c>
      <c r="J6509" s="46" t="str">
        <f>IF(I6509=FALSE,"",B6509&amp;"@"&amp;COUNTIFS($B$2:B6509,B6509,$I$2:I6509,TRUE))</f>
        <v/>
      </c>
    </row>
    <row r="6510" spans="5:10">
      <c r="E6510" s="46" t="str">
        <f t="shared" si="307"/>
        <v/>
      </c>
      <c r="F6510" s="81" t="str">
        <f>IF(E6510="기사임",(COUNTIF($B$2:B6510,B6510)-COUNTIFS($B$2:B6509,B6510,$E$2:E6509,"")),"")</f>
        <v/>
      </c>
      <c r="G6510" s="46" t="str">
        <f>IF(F6510=1,COUNTIF($F$1:F6510,1),"")</f>
        <v/>
      </c>
      <c r="H6510" s="46">
        <f t="shared" si="308"/>
        <v>0</v>
      </c>
      <c r="I6510" s="46" t="b">
        <f t="shared" si="309"/>
        <v>0</v>
      </c>
      <c r="J6510" s="46" t="str">
        <f>IF(I6510=FALSE,"",B6510&amp;"@"&amp;COUNTIFS($B$2:B6510,B6510,$I$2:I6510,TRUE))</f>
        <v/>
      </c>
    </row>
    <row r="6511" spans="5:10">
      <c r="E6511" s="46" t="str">
        <f t="shared" si="307"/>
        <v/>
      </c>
      <c r="F6511" s="81" t="str">
        <f>IF(E6511="기사임",(COUNTIF($B$2:B6511,B6511)-COUNTIFS($B$2:B6510,B6511,$E$2:E6510,"")),"")</f>
        <v/>
      </c>
      <c r="G6511" s="46" t="str">
        <f>IF(F6511=1,COUNTIF($F$1:F6511,1),"")</f>
        <v/>
      </c>
      <c r="H6511" s="46">
        <f t="shared" si="308"/>
        <v>0</v>
      </c>
      <c r="I6511" s="46" t="b">
        <f t="shared" si="309"/>
        <v>0</v>
      </c>
      <c r="J6511" s="46" t="str">
        <f>IF(I6511=FALSE,"",B6511&amp;"@"&amp;COUNTIFS($B$2:B6511,B6511,$I$2:I6511,TRUE))</f>
        <v/>
      </c>
    </row>
    <row r="6512" spans="5:10">
      <c r="E6512" s="46" t="str">
        <f t="shared" si="307"/>
        <v/>
      </c>
      <c r="F6512" s="81" t="str">
        <f>IF(E6512="기사임",(COUNTIF($B$2:B6512,B6512)-COUNTIFS($B$2:B6511,B6512,$E$2:E6511,"")),"")</f>
        <v/>
      </c>
      <c r="G6512" s="46" t="str">
        <f>IF(F6512=1,COUNTIF($F$1:F6512,1),"")</f>
        <v/>
      </c>
      <c r="H6512" s="46">
        <f t="shared" si="308"/>
        <v>0</v>
      </c>
      <c r="I6512" s="46" t="b">
        <f t="shared" si="309"/>
        <v>0</v>
      </c>
      <c r="J6512" s="46" t="str">
        <f>IF(I6512=FALSE,"",B6512&amp;"@"&amp;COUNTIFS($B$2:B6512,B6512,$I$2:I6512,TRUE))</f>
        <v/>
      </c>
    </row>
    <row r="6513" spans="5:10">
      <c r="E6513" s="46" t="str">
        <f t="shared" si="307"/>
        <v/>
      </c>
      <c r="F6513" s="81" t="str">
        <f>IF(E6513="기사임",(COUNTIF($B$2:B6513,B6513)-COUNTIFS($B$2:B6512,B6513,$E$2:E6512,"")),"")</f>
        <v/>
      </c>
      <c r="G6513" s="46" t="str">
        <f>IF(F6513=1,COUNTIF($F$1:F6513,1),"")</f>
        <v/>
      </c>
      <c r="H6513" s="46">
        <f t="shared" si="308"/>
        <v>0</v>
      </c>
      <c r="I6513" s="46" t="b">
        <f t="shared" si="309"/>
        <v>0</v>
      </c>
      <c r="J6513" s="46" t="str">
        <f>IF(I6513=FALSE,"",B6513&amp;"@"&amp;COUNTIFS($B$2:B6513,B6513,$I$2:I6513,TRUE))</f>
        <v/>
      </c>
    </row>
    <row r="6514" spans="5:10">
      <c r="E6514" s="46" t="str">
        <f t="shared" si="307"/>
        <v/>
      </c>
      <c r="F6514" s="81" t="str">
        <f>IF(E6514="기사임",(COUNTIF($B$2:B6514,B6514)-COUNTIFS($B$2:B6513,B6514,$E$2:E6513,"")),"")</f>
        <v/>
      </c>
      <c r="G6514" s="46" t="str">
        <f>IF(F6514=1,COUNTIF($F$1:F6514,1),"")</f>
        <v/>
      </c>
      <c r="H6514" s="46">
        <f t="shared" si="308"/>
        <v>0</v>
      </c>
      <c r="I6514" s="46" t="b">
        <f t="shared" si="309"/>
        <v>0</v>
      </c>
      <c r="J6514" s="46" t="str">
        <f>IF(I6514=FALSE,"",B6514&amp;"@"&amp;COUNTIFS($B$2:B6514,B6514,$I$2:I6514,TRUE))</f>
        <v/>
      </c>
    </row>
    <row r="6515" spans="5:10">
      <c r="E6515" s="46" t="str">
        <f t="shared" si="307"/>
        <v/>
      </c>
      <c r="F6515" s="81" t="str">
        <f>IF(E6515="기사임",(COUNTIF($B$2:B6515,B6515)-COUNTIFS($B$2:B6514,B6515,$E$2:E6514,"")),"")</f>
        <v/>
      </c>
      <c r="G6515" s="46" t="str">
        <f>IF(F6515=1,COUNTIF($F$1:F6515,1),"")</f>
        <v/>
      </c>
      <c r="H6515" s="46">
        <f t="shared" si="308"/>
        <v>0</v>
      </c>
      <c r="I6515" s="46" t="b">
        <f t="shared" si="309"/>
        <v>0</v>
      </c>
      <c r="J6515" s="46" t="str">
        <f>IF(I6515=FALSE,"",B6515&amp;"@"&amp;COUNTIFS($B$2:B6515,B6515,$I$2:I6515,TRUE))</f>
        <v/>
      </c>
    </row>
    <row r="6516" spans="5:10">
      <c r="E6516" s="46" t="str">
        <f t="shared" si="307"/>
        <v/>
      </c>
      <c r="F6516" s="81" t="str">
        <f>IF(E6516="기사임",(COUNTIF($B$2:B6516,B6516)-COUNTIFS($B$2:B6515,B6516,$E$2:E6515,"")),"")</f>
        <v/>
      </c>
      <c r="G6516" s="46" t="str">
        <f>IF(F6516=1,COUNTIF($F$1:F6516,1),"")</f>
        <v/>
      </c>
      <c r="H6516" s="46">
        <f t="shared" si="308"/>
        <v>0</v>
      </c>
      <c r="I6516" s="46" t="b">
        <f t="shared" si="309"/>
        <v>0</v>
      </c>
      <c r="J6516" s="46" t="str">
        <f>IF(I6516=FALSE,"",B6516&amp;"@"&amp;COUNTIFS($B$2:B6516,B6516,$I$2:I6516,TRUE))</f>
        <v/>
      </c>
    </row>
    <row r="6517" spans="5:10">
      <c r="E6517" s="46" t="str">
        <f t="shared" si="307"/>
        <v/>
      </c>
      <c r="F6517" s="81" t="str">
        <f>IF(E6517="기사임",(COUNTIF($B$2:B6517,B6517)-COUNTIFS($B$2:B6516,B6517,$E$2:E6516,"")),"")</f>
        <v/>
      </c>
      <c r="G6517" s="46" t="str">
        <f>IF(F6517=1,COUNTIF($F$1:F6517,1),"")</f>
        <v/>
      </c>
      <c r="H6517" s="46">
        <f t="shared" si="308"/>
        <v>0</v>
      </c>
      <c r="I6517" s="46" t="b">
        <f t="shared" si="309"/>
        <v>0</v>
      </c>
      <c r="J6517" s="46" t="str">
        <f>IF(I6517=FALSE,"",B6517&amp;"@"&amp;COUNTIFS($B$2:B6517,B6517,$I$2:I6517,TRUE))</f>
        <v/>
      </c>
    </row>
    <row r="6518" spans="5:10">
      <c r="E6518" s="46" t="str">
        <f t="shared" si="307"/>
        <v/>
      </c>
      <c r="F6518" s="81" t="str">
        <f>IF(E6518="기사임",(COUNTIF($B$2:B6518,B6518)-COUNTIFS($B$2:B6517,B6518,$E$2:E6517,"")),"")</f>
        <v/>
      </c>
      <c r="G6518" s="46" t="str">
        <f>IF(F6518=1,COUNTIF($F$1:F6518,1),"")</f>
        <v/>
      </c>
      <c r="H6518" s="46">
        <f t="shared" si="308"/>
        <v>0</v>
      </c>
      <c r="I6518" s="46" t="b">
        <f t="shared" si="309"/>
        <v>0</v>
      </c>
      <c r="J6518" s="46" t="str">
        <f>IF(I6518=FALSE,"",B6518&amp;"@"&amp;COUNTIFS($B$2:B6518,B6518,$I$2:I6518,TRUE))</f>
        <v/>
      </c>
    </row>
    <row r="6519" spans="5:10">
      <c r="E6519" s="46" t="str">
        <f t="shared" si="307"/>
        <v/>
      </c>
      <c r="F6519" s="81" t="str">
        <f>IF(E6519="기사임",(COUNTIF($B$2:B6519,B6519)-COUNTIFS($B$2:B6518,B6519,$E$2:E6518,"")),"")</f>
        <v/>
      </c>
      <c r="G6519" s="46" t="str">
        <f>IF(F6519=1,COUNTIF($F$1:F6519,1),"")</f>
        <v/>
      </c>
      <c r="H6519" s="46">
        <f t="shared" si="308"/>
        <v>0</v>
      </c>
      <c r="I6519" s="46" t="b">
        <f t="shared" si="309"/>
        <v>0</v>
      </c>
      <c r="J6519" s="46" t="str">
        <f>IF(I6519=FALSE,"",B6519&amp;"@"&amp;COUNTIFS($B$2:B6519,B6519,$I$2:I6519,TRUE))</f>
        <v/>
      </c>
    </row>
    <row r="6520" spans="5:10">
      <c r="E6520" s="46" t="str">
        <f t="shared" si="307"/>
        <v/>
      </c>
      <c r="F6520" s="81" t="str">
        <f>IF(E6520="기사임",(COUNTIF($B$2:B6520,B6520)-COUNTIFS($B$2:B6519,B6520,$E$2:E6519,"")),"")</f>
        <v/>
      </c>
      <c r="G6520" s="46" t="str">
        <f>IF(F6520=1,COUNTIF($F$1:F6520,1),"")</f>
        <v/>
      </c>
      <c r="H6520" s="46">
        <f t="shared" si="308"/>
        <v>0</v>
      </c>
      <c r="I6520" s="46" t="b">
        <f t="shared" si="309"/>
        <v>0</v>
      </c>
      <c r="J6520" s="46" t="str">
        <f>IF(I6520=FALSE,"",B6520&amp;"@"&amp;COUNTIFS($B$2:B6520,B6520,$I$2:I6520,TRUE))</f>
        <v/>
      </c>
    </row>
    <row r="6521" spans="5:10">
      <c r="E6521" s="46" t="str">
        <f t="shared" si="307"/>
        <v/>
      </c>
      <c r="F6521" s="81" t="str">
        <f>IF(E6521="기사임",(COUNTIF($B$2:B6521,B6521)-COUNTIFS($B$2:B6520,B6521,$E$2:E6520,"")),"")</f>
        <v/>
      </c>
      <c r="G6521" s="46" t="str">
        <f>IF(F6521=1,COUNTIF($F$1:F6521,1),"")</f>
        <v/>
      </c>
      <c r="H6521" s="46">
        <f t="shared" si="308"/>
        <v>0</v>
      </c>
      <c r="I6521" s="46" t="b">
        <f t="shared" si="309"/>
        <v>0</v>
      </c>
      <c r="J6521" s="46" t="str">
        <f>IF(I6521=FALSE,"",B6521&amp;"@"&amp;COUNTIFS($B$2:B6521,B6521,$I$2:I6521,TRUE))</f>
        <v/>
      </c>
    </row>
    <row r="6522" spans="5:10">
      <c r="E6522" s="46" t="str">
        <f t="shared" si="307"/>
        <v/>
      </c>
      <c r="F6522" s="81" t="str">
        <f>IF(E6522="기사임",(COUNTIF($B$2:B6522,B6522)-COUNTIFS($B$2:B6521,B6522,$E$2:E6521,"")),"")</f>
        <v/>
      </c>
      <c r="G6522" s="46" t="str">
        <f>IF(F6522=1,COUNTIF($F$1:F6522,1),"")</f>
        <v/>
      </c>
      <c r="H6522" s="46">
        <f t="shared" si="308"/>
        <v>0</v>
      </c>
      <c r="I6522" s="46" t="b">
        <f t="shared" si="309"/>
        <v>0</v>
      </c>
      <c r="J6522" s="46" t="str">
        <f>IF(I6522=FALSE,"",B6522&amp;"@"&amp;COUNTIFS($B$2:B6522,B6522,$I$2:I6522,TRUE))</f>
        <v/>
      </c>
    </row>
    <row r="6523" spans="5:10">
      <c r="E6523" s="46" t="str">
        <f t="shared" si="307"/>
        <v/>
      </c>
      <c r="F6523" s="81" t="str">
        <f>IF(E6523="기사임",(COUNTIF($B$2:B6523,B6523)-COUNTIFS($B$2:B6522,B6523,$E$2:E6522,"")),"")</f>
        <v/>
      </c>
      <c r="G6523" s="46" t="str">
        <f>IF(F6523=1,COUNTIF($F$1:F6523,1),"")</f>
        <v/>
      </c>
      <c r="H6523" s="46">
        <f t="shared" si="308"/>
        <v>0</v>
      </c>
      <c r="I6523" s="46" t="b">
        <f t="shared" si="309"/>
        <v>0</v>
      </c>
      <c r="J6523" s="46" t="str">
        <f>IF(I6523=FALSE,"",B6523&amp;"@"&amp;COUNTIFS($B$2:B6523,B6523,$I$2:I6523,TRUE))</f>
        <v/>
      </c>
    </row>
    <row r="6524" spans="5:10">
      <c r="E6524" s="46" t="str">
        <f t="shared" si="307"/>
        <v/>
      </c>
      <c r="F6524" s="81" t="str">
        <f>IF(E6524="기사임",(COUNTIF($B$2:B6524,B6524)-COUNTIFS($B$2:B6523,B6524,$E$2:E6523,"")),"")</f>
        <v/>
      </c>
      <c r="G6524" s="46" t="str">
        <f>IF(F6524=1,COUNTIF($F$1:F6524,1),"")</f>
        <v/>
      </c>
      <c r="H6524" s="46">
        <f t="shared" si="308"/>
        <v>0</v>
      </c>
      <c r="I6524" s="46" t="b">
        <f t="shared" si="309"/>
        <v>0</v>
      </c>
      <c r="J6524" s="46" t="str">
        <f>IF(I6524=FALSE,"",B6524&amp;"@"&amp;COUNTIFS($B$2:B6524,B6524,$I$2:I6524,TRUE))</f>
        <v/>
      </c>
    </row>
    <row r="6525" spans="5:10">
      <c r="E6525" s="46" t="str">
        <f t="shared" si="307"/>
        <v/>
      </c>
      <c r="F6525" s="81" t="str">
        <f>IF(E6525="기사임",(COUNTIF($B$2:B6525,B6525)-COUNTIFS($B$2:B6524,B6525,$E$2:E6524,"")),"")</f>
        <v/>
      </c>
      <c r="G6525" s="46" t="str">
        <f>IF(F6525=1,COUNTIF($F$1:F6525,1),"")</f>
        <v/>
      </c>
      <c r="H6525" s="46">
        <f t="shared" si="308"/>
        <v>0</v>
      </c>
      <c r="I6525" s="46" t="b">
        <f t="shared" si="309"/>
        <v>0</v>
      </c>
      <c r="J6525" s="46" t="str">
        <f>IF(I6525=FALSE,"",B6525&amp;"@"&amp;COUNTIFS($B$2:B6525,B6525,$I$2:I6525,TRUE))</f>
        <v/>
      </c>
    </row>
    <row r="6526" spans="5:10">
      <c r="E6526" s="46" t="str">
        <f t="shared" si="307"/>
        <v/>
      </c>
      <c r="F6526" s="81" t="str">
        <f>IF(E6526="기사임",(COUNTIF($B$2:B6526,B6526)-COUNTIFS($B$2:B6525,B6526,$E$2:E6525,"")),"")</f>
        <v/>
      </c>
      <c r="G6526" s="46" t="str">
        <f>IF(F6526=1,COUNTIF($F$1:F6526,1),"")</f>
        <v/>
      </c>
      <c r="H6526" s="46">
        <f t="shared" si="308"/>
        <v>0</v>
      </c>
      <c r="I6526" s="46" t="b">
        <f t="shared" si="309"/>
        <v>0</v>
      </c>
      <c r="J6526" s="46" t="str">
        <f>IF(I6526=FALSE,"",B6526&amp;"@"&amp;COUNTIFS($B$2:B6526,B6526,$I$2:I6526,TRUE))</f>
        <v/>
      </c>
    </row>
    <row r="6527" spans="5:10">
      <c r="E6527" s="46" t="str">
        <f t="shared" si="307"/>
        <v/>
      </c>
      <c r="F6527" s="81" t="str">
        <f>IF(E6527="기사임",(COUNTIF($B$2:B6527,B6527)-COUNTIFS($B$2:B6526,B6527,$E$2:E6526,"")),"")</f>
        <v/>
      </c>
      <c r="G6527" s="46" t="str">
        <f>IF(F6527=1,COUNTIF($F$1:F6527,1),"")</f>
        <v/>
      </c>
      <c r="H6527" s="46">
        <f t="shared" si="308"/>
        <v>0</v>
      </c>
      <c r="I6527" s="46" t="b">
        <f t="shared" si="309"/>
        <v>0</v>
      </c>
      <c r="J6527" s="46" t="str">
        <f>IF(I6527=FALSE,"",B6527&amp;"@"&amp;COUNTIFS($B$2:B6527,B6527,$I$2:I6527,TRUE))</f>
        <v/>
      </c>
    </row>
    <row r="6528" spans="5:10">
      <c r="E6528" s="46" t="str">
        <f t="shared" si="307"/>
        <v/>
      </c>
      <c r="F6528" s="81" t="str">
        <f>IF(E6528="기사임",(COUNTIF($B$2:B6528,B6528)-COUNTIFS($B$2:B6527,B6528,$E$2:E6527,"")),"")</f>
        <v/>
      </c>
      <c r="G6528" s="46" t="str">
        <f>IF(F6528=1,COUNTIF($F$1:F6528,1),"")</f>
        <v/>
      </c>
      <c r="H6528" s="46">
        <f t="shared" si="308"/>
        <v>0</v>
      </c>
      <c r="I6528" s="46" t="b">
        <f t="shared" si="309"/>
        <v>0</v>
      </c>
      <c r="J6528" s="46" t="str">
        <f>IF(I6528=FALSE,"",B6528&amp;"@"&amp;COUNTIFS($B$2:B6528,B6528,$I$2:I6528,TRUE))</f>
        <v/>
      </c>
    </row>
    <row r="6529" spans="5:10">
      <c r="E6529" s="46" t="str">
        <f t="shared" si="307"/>
        <v/>
      </c>
      <c r="F6529" s="81" t="str">
        <f>IF(E6529="기사임",(COUNTIF($B$2:B6529,B6529)-COUNTIFS($B$2:B6528,B6529,$E$2:E6528,"")),"")</f>
        <v/>
      </c>
      <c r="G6529" s="46" t="str">
        <f>IF(F6529=1,COUNTIF($F$1:F6529,1),"")</f>
        <v/>
      </c>
      <c r="H6529" s="46">
        <f t="shared" si="308"/>
        <v>0</v>
      </c>
      <c r="I6529" s="46" t="b">
        <f t="shared" si="309"/>
        <v>0</v>
      </c>
      <c r="J6529" s="46" t="str">
        <f>IF(I6529=FALSE,"",B6529&amp;"@"&amp;COUNTIFS($B$2:B6529,B6529,$I$2:I6529,TRUE))</f>
        <v/>
      </c>
    </row>
    <row r="6530" spans="5:10">
      <c r="E6530" s="46" t="str">
        <f t="shared" ref="E6530:E6593" si="310">IF(AND(LEFT(A6530,17)="/global/archives/",ISNUMBER(_xlfn.NUMBERVALUE(MID(A6530,18,1))),ISERROR(FIND("ckattempt",A6530)),ISERROR(FIND("preview",A6530))),"기사임","")</f>
        <v/>
      </c>
      <c r="F6530" s="81" t="str">
        <f>IF(E6530="기사임",(COUNTIF($B$2:B6530,B6530)-COUNTIFS($B$2:B6529,B6530,$E$2:E6529,"")),"")</f>
        <v/>
      </c>
      <c r="G6530" s="46" t="str">
        <f>IF(F6530=1,COUNTIF($F$1:F6530,1),"")</f>
        <v/>
      </c>
      <c r="H6530" s="46">
        <f t="shared" ref="H6530:H6593" si="311">COUNTIF($L$2:$L$4,B6530)</f>
        <v>0</v>
      </c>
      <c r="I6530" s="46" t="b">
        <f t="shared" si="309"/>
        <v>0</v>
      </c>
      <c r="J6530" s="46" t="str">
        <f>IF(I6530=FALSE,"",B6530&amp;"@"&amp;COUNTIFS($B$2:B6530,B6530,$I$2:I6530,TRUE))</f>
        <v/>
      </c>
    </row>
    <row r="6531" spans="5:10">
      <c r="E6531" s="46" t="str">
        <f t="shared" si="310"/>
        <v/>
      </c>
      <c r="F6531" s="81" t="str">
        <f>IF(E6531="기사임",(COUNTIF($B$2:B6531,B6531)-COUNTIFS($B$2:B6530,B6531,$E$2:E6530,"")),"")</f>
        <v/>
      </c>
      <c r="G6531" s="46" t="str">
        <f>IF(F6531=1,COUNTIF($F$1:F6531,1),"")</f>
        <v/>
      </c>
      <c r="H6531" s="46">
        <f t="shared" si="311"/>
        <v>0</v>
      </c>
      <c r="I6531" s="46" t="b">
        <f t="shared" si="309"/>
        <v>0</v>
      </c>
      <c r="J6531" s="46" t="str">
        <f>IF(I6531=FALSE,"",B6531&amp;"@"&amp;COUNTIFS($B$2:B6531,B6531,$I$2:I6531,TRUE))</f>
        <v/>
      </c>
    </row>
    <row r="6532" spans="5:10">
      <c r="E6532" s="46" t="str">
        <f t="shared" si="310"/>
        <v/>
      </c>
      <c r="F6532" s="81" t="str">
        <f>IF(E6532="기사임",(COUNTIF($B$2:B6532,B6532)-COUNTIFS($B$2:B6531,B6532,$E$2:E6531,"")),"")</f>
        <v/>
      </c>
      <c r="G6532" s="46" t="str">
        <f>IF(F6532=1,COUNTIF($F$1:F6532,1),"")</f>
        <v/>
      </c>
      <c r="H6532" s="46">
        <f t="shared" si="311"/>
        <v>0</v>
      </c>
      <c r="I6532" s="46" t="b">
        <f t="shared" si="309"/>
        <v>0</v>
      </c>
      <c r="J6532" s="46" t="str">
        <f>IF(I6532=FALSE,"",B6532&amp;"@"&amp;COUNTIFS($B$2:B6532,B6532,$I$2:I6532,TRUE))</f>
        <v/>
      </c>
    </row>
    <row r="6533" spans="5:10">
      <c r="E6533" s="46" t="str">
        <f t="shared" si="310"/>
        <v/>
      </c>
      <c r="F6533" s="81" t="str">
        <f>IF(E6533="기사임",(COUNTIF($B$2:B6533,B6533)-COUNTIFS($B$2:B6532,B6533,$E$2:E6532,"")),"")</f>
        <v/>
      </c>
      <c r="G6533" s="46" t="str">
        <f>IF(F6533=1,COUNTIF($F$1:F6533,1),"")</f>
        <v/>
      </c>
      <c r="H6533" s="46">
        <f t="shared" si="311"/>
        <v>0</v>
      </c>
      <c r="I6533" s="46" t="b">
        <f t="shared" si="309"/>
        <v>0</v>
      </c>
      <c r="J6533" s="46" t="str">
        <f>IF(I6533=FALSE,"",B6533&amp;"@"&amp;COUNTIFS($B$2:B6533,B6533,$I$2:I6533,TRUE))</f>
        <v/>
      </c>
    </row>
    <row r="6534" spans="5:10">
      <c r="E6534" s="46" t="str">
        <f t="shared" si="310"/>
        <v/>
      </c>
      <c r="F6534" s="81" t="str">
        <f>IF(E6534="기사임",(COUNTIF($B$2:B6534,B6534)-COUNTIFS($B$2:B6533,B6534,$E$2:E6533,"")),"")</f>
        <v/>
      </c>
      <c r="G6534" s="46" t="str">
        <f>IF(F6534=1,COUNTIF($F$1:F6534,1),"")</f>
        <v/>
      </c>
      <c r="H6534" s="46">
        <f t="shared" si="311"/>
        <v>0</v>
      </c>
      <c r="I6534" s="46" t="b">
        <f t="shared" si="309"/>
        <v>0</v>
      </c>
      <c r="J6534" s="46" t="str">
        <f>IF(I6534=FALSE,"",B6534&amp;"@"&amp;COUNTIFS($B$2:B6534,B6534,$I$2:I6534,TRUE))</f>
        <v/>
      </c>
    </row>
    <row r="6535" spans="5:10">
      <c r="E6535" s="46" t="str">
        <f t="shared" si="310"/>
        <v/>
      </c>
      <c r="F6535" s="81" t="str">
        <f>IF(E6535="기사임",(COUNTIF($B$2:B6535,B6535)-COUNTIFS($B$2:B6534,B6535,$E$2:E6534,"")),"")</f>
        <v/>
      </c>
      <c r="G6535" s="46" t="str">
        <f>IF(F6535=1,COUNTIF($F$1:F6535,1),"")</f>
        <v/>
      </c>
      <c r="H6535" s="46">
        <f t="shared" si="311"/>
        <v>0</v>
      </c>
      <c r="I6535" s="46" t="b">
        <f t="shared" ref="I6535:I6598" si="312">AND(H6535=1,F6535&gt;=1,F6535&lt;&gt;"")</f>
        <v>0</v>
      </c>
      <c r="J6535" s="46" t="str">
        <f>IF(I6535=FALSE,"",B6535&amp;"@"&amp;COUNTIFS($B$2:B6535,B6535,$I$2:I6535,TRUE))</f>
        <v/>
      </c>
    </row>
    <row r="6536" spans="5:10">
      <c r="E6536" s="46" t="str">
        <f t="shared" si="310"/>
        <v/>
      </c>
      <c r="F6536" s="81" t="str">
        <f>IF(E6536="기사임",(COUNTIF($B$2:B6536,B6536)-COUNTIFS($B$2:B6535,B6536,$E$2:E6535,"")),"")</f>
        <v/>
      </c>
      <c r="G6536" s="46" t="str">
        <f>IF(F6536=1,COUNTIF($F$1:F6536,1),"")</f>
        <v/>
      </c>
      <c r="H6536" s="46">
        <f t="shared" si="311"/>
        <v>0</v>
      </c>
      <c r="I6536" s="46" t="b">
        <f t="shared" si="312"/>
        <v>0</v>
      </c>
      <c r="J6536" s="46" t="str">
        <f>IF(I6536=FALSE,"",B6536&amp;"@"&amp;COUNTIFS($B$2:B6536,B6536,$I$2:I6536,TRUE))</f>
        <v/>
      </c>
    </row>
    <row r="6537" spans="5:10">
      <c r="E6537" s="46" t="str">
        <f t="shared" si="310"/>
        <v/>
      </c>
      <c r="F6537" s="81" t="str">
        <f>IF(E6537="기사임",(COUNTIF($B$2:B6537,B6537)-COUNTIFS($B$2:B6536,B6537,$E$2:E6536,"")),"")</f>
        <v/>
      </c>
      <c r="G6537" s="46" t="str">
        <f>IF(F6537=1,COUNTIF($F$1:F6537,1),"")</f>
        <v/>
      </c>
      <c r="H6537" s="46">
        <f t="shared" si="311"/>
        <v>0</v>
      </c>
      <c r="I6537" s="46" t="b">
        <f t="shared" si="312"/>
        <v>0</v>
      </c>
      <c r="J6537" s="46" t="str">
        <f>IF(I6537=FALSE,"",B6537&amp;"@"&amp;COUNTIFS($B$2:B6537,B6537,$I$2:I6537,TRUE))</f>
        <v/>
      </c>
    </row>
    <row r="6538" spans="5:10">
      <c r="E6538" s="46" t="str">
        <f t="shared" si="310"/>
        <v/>
      </c>
      <c r="F6538" s="81" t="str">
        <f>IF(E6538="기사임",(COUNTIF($B$2:B6538,B6538)-COUNTIFS($B$2:B6537,B6538,$E$2:E6537,"")),"")</f>
        <v/>
      </c>
      <c r="G6538" s="46" t="str">
        <f>IF(F6538=1,COUNTIF($F$1:F6538,1),"")</f>
        <v/>
      </c>
      <c r="H6538" s="46">
        <f t="shared" si="311"/>
        <v>0</v>
      </c>
      <c r="I6538" s="46" t="b">
        <f t="shared" si="312"/>
        <v>0</v>
      </c>
      <c r="J6538" s="46" t="str">
        <f>IF(I6538=FALSE,"",B6538&amp;"@"&amp;COUNTIFS($B$2:B6538,B6538,$I$2:I6538,TRUE))</f>
        <v/>
      </c>
    </row>
    <row r="6539" spans="5:10">
      <c r="E6539" s="46" t="str">
        <f t="shared" si="310"/>
        <v/>
      </c>
      <c r="F6539" s="81" t="str">
        <f>IF(E6539="기사임",(COUNTIF($B$2:B6539,B6539)-COUNTIFS($B$2:B6538,B6539,$E$2:E6538,"")),"")</f>
        <v/>
      </c>
      <c r="G6539" s="46" t="str">
        <f>IF(F6539=1,COUNTIF($F$1:F6539,1),"")</f>
        <v/>
      </c>
      <c r="H6539" s="46">
        <f t="shared" si="311"/>
        <v>0</v>
      </c>
      <c r="I6539" s="46" t="b">
        <f t="shared" si="312"/>
        <v>0</v>
      </c>
      <c r="J6539" s="46" t="str">
        <f>IF(I6539=FALSE,"",B6539&amp;"@"&amp;COUNTIFS($B$2:B6539,B6539,$I$2:I6539,TRUE))</f>
        <v/>
      </c>
    </row>
    <row r="6540" spans="5:10">
      <c r="E6540" s="46" t="str">
        <f t="shared" si="310"/>
        <v/>
      </c>
      <c r="F6540" s="81" t="str">
        <f>IF(E6540="기사임",(COUNTIF($B$2:B6540,B6540)-COUNTIFS($B$2:B6539,B6540,$E$2:E6539,"")),"")</f>
        <v/>
      </c>
      <c r="G6540" s="46" t="str">
        <f>IF(F6540=1,COUNTIF($F$1:F6540,1),"")</f>
        <v/>
      </c>
      <c r="H6540" s="46">
        <f t="shared" si="311"/>
        <v>0</v>
      </c>
      <c r="I6540" s="46" t="b">
        <f t="shared" si="312"/>
        <v>0</v>
      </c>
      <c r="J6540" s="46" t="str">
        <f>IF(I6540=FALSE,"",B6540&amp;"@"&amp;COUNTIFS($B$2:B6540,B6540,$I$2:I6540,TRUE))</f>
        <v/>
      </c>
    </row>
    <row r="6541" spans="5:10">
      <c r="E6541" s="46" t="str">
        <f t="shared" si="310"/>
        <v/>
      </c>
      <c r="F6541" s="81" t="str">
        <f>IF(E6541="기사임",(COUNTIF($B$2:B6541,B6541)-COUNTIFS($B$2:B6540,B6541,$E$2:E6540,"")),"")</f>
        <v/>
      </c>
      <c r="G6541" s="46" t="str">
        <f>IF(F6541=1,COUNTIF($F$1:F6541,1),"")</f>
        <v/>
      </c>
      <c r="H6541" s="46">
        <f t="shared" si="311"/>
        <v>0</v>
      </c>
      <c r="I6541" s="46" t="b">
        <f t="shared" si="312"/>
        <v>0</v>
      </c>
      <c r="J6541" s="46" t="str">
        <f>IF(I6541=FALSE,"",B6541&amp;"@"&amp;COUNTIFS($B$2:B6541,B6541,$I$2:I6541,TRUE))</f>
        <v/>
      </c>
    </row>
    <row r="6542" spans="5:10">
      <c r="E6542" s="46" t="str">
        <f t="shared" si="310"/>
        <v/>
      </c>
      <c r="F6542" s="81" t="str">
        <f>IF(E6542="기사임",(COUNTIF($B$2:B6542,B6542)-COUNTIFS($B$2:B6541,B6542,$E$2:E6541,"")),"")</f>
        <v/>
      </c>
      <c r="G6542" s="46" t="str">
        <f>IF(F6542=1,COUNTIF($F$1:F6542,1),"")</f>
        <v/>
      </c>
      <c r="H6542" s="46">
        <f t="shared" si="311"/>
        <v>0</v>
      </c>
      <c r="I6542" s="46" t="b">
        <f t="shared" si="312"/>
        <v>0</v>
      </c>
      <c r="J6542" s="46" t="str">
        <f>IF(I6542=FALSE,"",B6542&amp;"@"&amp;COUNTIFS($B$2:B6542,B6542,$I$2:I6542,TRUE))</f>
        <v/>
      </c>
    </row>
    <row r="6543" spans="5:10">
      <c r="E6543" s="46" t="str">
        <f t="shared" si="310"/>
        <v/>
      </c>
      <c r="F6543" s="81" t="str">
        <f>IF(E6543="기사임",(COUNTIF($B$2:B6543,B6543)-COUNTIFS($B$2:B6542,B6543,$E$2:E6542,"")),"")</f>
        <v/>
      </c>
      <c r="G6543" s="46" t="str">
        <f>IF(F6543=1,COUNTIF($F$1:F6543,1),"")</f>
        <v/>
      </c>
      <c r="H6543" s="46">
        <f t="shared" si="311"/>
        <v>0</v>
      </c>
      <c r="I6543" s="46" t="b">
        <f t="shared" si="312"/>
        <v>0</v>
      </c>
      <c r="J6543" s="46" t="str">
        <f>IF(I6543=FALSE,"",B6543&amp;"@"&amp;COUNTIFS($B$2:B6543,B6543,$I$2:I6543,TRUE))</f>
        <v/>
      </c>
    </row>
    <row r="6544" spans="5:10">
      <c r="E6544" s="46" t="str">
        <f t="shared" si="310"/>
        <v/>
      </c>
      <c r="F6544" s="81" t="str">
        <f>IF(E6544="기사임",(COUNTIF($B$2:B6544,B6544)-COUNTIFS($B$2:B6543,B6544,$E$2:E6543,"")),"")</f>
        <v/>
      </c>
      <c r="G6544" s="46" t="str">
        <f>IF(F6544=1,COUNTIF($F$1:F6544,1),"")</f>
        <v/>
      </c>
      <c r="H6544" s="46">
        <f t="shared" si="311"/>
        <v>0</v>
      </c>
      <c r="I6544" s="46" t="b">
        <f t="shared" si="312"/>
        <v>0</v>
      </c>
      <c r="J6544" s="46" t="str">
        <f>IF(I6544=FALSE,"",B6544&amp;"@"&amp;COUNTIFS($B$2:B6544,B6544,$I$2:I6544,TRUE))</f>
        <v/>
      </c>
    </row>
    <row r="6545" spans="5:10">
      <c r="E6545" s="46" t="str">
        <f t="shared" si="310"/>
        <v/>
      </c>
      <c r="F6545" s="81" t="str">
        <f>IF(E6545="기사임",(COUNTIF($B$2:B6545,B6545)-COUNTIFS($B$2:B6544,B6545,$E$2:E6544,"")),"")</f>
        <v/>
      </c>
      <c r="G6545" s="46" t="str">
        <f>IF(F6545=1,COUNTIF($F$1:F6545,1),"")</f>
        <v/>
      </c>
      <c r="H6545" s="46">
        <f t="shared" si="311"/>
        <v>0</v>
      </c>
      <c r="I6545" s="46" t="b">
        <f t="shared" si="312"/>
        <v>0</v>
      </c>
      <c r="J6545" s="46" t="str">
        <f>IF(I6545=FALSE,"",B6545&amp;"@"&amp;COUNTIFS($B$2:B6545,B6545,$I$2:I6545,TRUE))</f>
        <v/>
      </c>
    </row>
    <row r="6546" spans="5:10">
      <c r="E6546" s="46" t="str">
        <f t="shared" si="310"/>
        <v/>
      </c>
      <c r="F6546" s="81" t="str">
        <f>IF(E6546="기사임",(COUNTIF($B$2:B6546,B6546)-COUNTIFS($B$2:B6545,B6546,$E$2:E6545,"")),"")</f>
        <v/>
      </c>
      <c r="G6546" s="46" t="str">
        <f>IF(F6546=1,COUNTIF($F$1:F6546,1),"")</f>
        <v/>
      </c>
      <c r="H6546" s="46">
        <f t="shared" si="311"/>
        <v>0</v>
      </c>
      <c r="I6546" s="46" t="b">
        <f t="shared" si="312"/>
        <v>0</v>
      </c>
      <c r="J6546" s="46" t="str">
        <f>IF(I6546=FALSE,"",B6546&amp;"@"&amp;COUNTIFS($B$2:B6546,B6546,$I$2:I6546,TRUE))</f>
        <v/>
      </c>
    </row>
    <row r="6547" spans="5:10">
      <c r="E6547" s="46" t="str">
        <f t="shared" si="310"/>
        <v/>
      </c>
      <c r="F6547" s="81" t="str">
        <f>IF(E6547="기사임",(COUNTIF($B$2:B6547,B6547)-COUNTIFS($B$2:B6546,B6547,$E$2:E6546,"")),"")</f>
        <v/>
      </c>
      <c r="G6547" s="46" t="str">
        <f>IF(F6547=1,COUNTIF($F$1:F6547,1),"")</f>
        <v/>
      </c>
      <c r="H6547" s="46">
        <f t="shared" si="311"/>
        <v>0</v>
      </c>
      <c r="I6547" s="46" t="b">
        <f t="shared" si="312"/>
        <v>0</v>
      </c>
      <c r="J6547" s="46" t="str">
        <f>IF(I6547=FALSE,"",B6547&amp;"@"&amp;COUNTIFS($B$2:B6547,B6547,$I$2:I6547,TRUE))</f>
        <v/>
      </c>
    </row>
    <row r="6548" spans="5:10">
      <c r="E6548" s="46" t="str">
        <f t="shared" si="310"/>
        <v/>
      </c>
      <c r="F6548" s="81" t="str">
        <f>IF(E6548="기사임",(COUNTIF($B$2:B6548,B6548)-COUNTIFS($B$2:B6547,B6548,$E$2:E6547,"")),"")</f>
        <v/>
      </c>
      <c r="G6548" s="46" t="str">
        <f>IF(F6548=1,COUNTIF($F$1:F6548,1),"")</f>
        <v/>
      </c>
      <c r="H6548" s="46">
        <f t="shared" si="311"/>
        <v>0</v>
      </c>
      <c r="I6548" s="46" t="b">
        <f t="shared" si="312"/>
        <v>0</v>
      </c>
      <c r="J6548" s="46" t="str">
        <f>IF(I6548=FALSE,"",B6548&amp;"@"&amp;COUNTIFS($B$2:B6548,B6548,$I$2:I6548,TRUE))</f>
        <v/>
      </c>
    </row>
    <row r="6549" spans="5:10">
      <c r="E6549" s="46" t="str">
        <f t="shared" si="310"/>
        <v/>
      </c>
      <c r="F6549" s="81" t="str">
        <f>IF(E6549="기사임",(COUNTIF($B$2:B6549,B6549)-COUNTIFS($B$2:B6548,B6549,$E$2:E6548,"")),"")</f>
        <v/>
      </c>
      <c r="G6549" s="46" t="str">
        <f>IF(F6549=1,COUNTIF($F$1:F6549,1),"")</f>
        <v/>
      </c>
      <c r="H6549" s="46">
        <f t="shared" si="311"/>
        <v>0</v>
      </c>
      <c r="I6549" s="46" t="b">
        <f t="shared" si="312"/>
        <v>0</v>
      </c>
      <c r="J6549" s="46" t="str">
        <f>IF(I6549=FALSE,"",B6549&amp;"@"&amp;COUNTIFS($B$2:B6549,B6549,$I$2:I6549,TRUE))</f>
        <v/>
      </c>
    </row>
    <row r="6550" spans="5:10">
      <c r="E6550" s="46" t="str">
        <f t="shared" si="310"/>
        <v/>
      </c>
      <c r="F6550" s="81" t="str">
        <f>IF(E6550="기사임",(COUNTIF($B$2:B6550,B6550)-COUNTIFS($B$2:B6549,B6550,$E$2:E6549,"")),"")</f>
        <v/>
      </c>
      <c r="G6550" s="46" t="str">
        <f>IF(F6550=1,COUNTIF($F$1:F6550,1),"")</f>
        <v/>
      </c>
      <c r="H6550" s="46">
        <f t="shared" si="311"/>
        <v>0</v>
      </c>
      <c r="I6550" s="46" t="b">
        <f t="shared" si="312"/>
        <v>0</v>
      </c>
      <c r="J6550" s="46" t="str">
        <f>IF(I6550=FALSE,"",B6550&amp;"@"&amp;COUNTIFS($B$2:B6550,B6550,$I$2:I6550,TRUE))</f>
        <v/>
      </c>
    </row>
    <row r="6551" spans="5:10">
      <c r="E6551" s="46" t="str">
        <f t="shared" si="310"/>
        <v/>
      </c>
      <c r="F6551" s="81" t="str">
        <f>IF(E6551="기사임",(COUNTIF($B$2:B6551,B6551)-COUNTIFS($B$2:B6550,B6551,$E$2:E6550,"")),"")</f>
        <v/>
      </c>
      <c r="G6551" s="46" t="str">
        <f>IF(F6551=1,COUNTIF($F$1:F6551,1),"")</f>
        <v/>
      </c>
      <c r="H6551" s="46">
        <f t="shared" si="311"/>
        <v>0</v>
      </c>
      <c r="I6551" s="46" t="b">
        <f t="shared" si="312"/>
        <v>0</v>
      </c>
      <c r="J6551" s="46" t="str">
        <f>IF(I6551=FALSE,"",B6551&amp;"@"&amp;COUNTIFS($B$2:B6551,B6551,$I$2:I6551,TRUE))</f>
        <v/>
      </c>
    </row>
    <row r="6552" spans="5:10">
      <c r="E6552" s="46" t="str">
        <f t="shared" si="310"/>
        <v/>
      </c>
      <c r="F6552" s="81" t="str">
        <f>IF(E6552="기사임",(COUNTIF($B$2:B6552,B6552)-COUNTIFS($B$2:B6551,B6552,$E$2:E6551,"")),"")</f>
        <v/>
      </c>
      <c r="G6552" s="46" t="str">
        <f>IF(F6552=1,COUNTIF($F$1:F6552,1),"")</f>
        <v/>
      </c>
      <c r="H6552" s="46">
        <f t="shared" si="311"/>
        <v>0</v>
      </c>
      <c r="I6552" s="46" t="b">
        <f t="shared" si="312"/>
        <v>0</v>
      </c>
      <c r="J6552" s="46" t="str">
        <f>IF(I6552=FALSE,"",B6552&amp;"@"&amp;COUNTIFS($B$2:B6552,B6552,$I$2:I6552,TRUE))</f>
        <v/>
      </c>
    </row>
    <row r="6553" spans="5:10">
      <c r="E6553" s="46" t="str">
        <f t="shared" si="310"/>
        <v/>
      </c>
      <c r="F6553" s="81" t="str">
        <f>IF(E6553="기사임",(COUNTIF($B$2:B6553,B6553)-COUNTIFS($B$2:B6552,B6553,$E$2:E6552,"")),"")</f>
        <v/>
      </c>
      <c r="G6553" s="46" t="str">
        <f>IF(F6553=1,COUNTIF($F$1:F6553,1),"")</f>
        <v/>
      </c>
      <c r="H6553" s="46">
        <f t="shared" si="311"/>
        <v>0</v>
      </c>
      <c r="I6553" s="46" t="b">
        <f t="shared" si="312"/>
        <v>0</v>
      </c>
      <c r="J6553" s="46" t="str">
        <f>IF(I6553=FALSE,"",B6553&amp;"@"&amp;COUNTIFS($B$2:B6553,B6553,$I$2:I6553,TRUE))</f>
        <v/>
      </c>
    </row>
    <row r="6554" spans="5:10">
      <c r="E6554" s="46" t="str">
        <f t="shared" si="310"/>
        <v/>
      </c>
      <c r="F6554" s="81" t="str">
        <f>IF(E6554="기사임",(COUNTIF($B$2:B6554,B6554)-COUNTIFS($B$2:B6553,B6554,$E$2:E6553,"")),"")</f>
        <v/>
      </c>
      <c r="G6554" s="46" t="str">
        <f>IF(F6554=1,COUNTIF($F$1:F6554,1),"")</f>
        <v/>
      </c>
      <c r="H6554" s="46">
        <f t="shared" si="311"/>
        <v>0</v>
      </c>
      <c r="I6554" s="46" t="b">
        <f t="shared" si="312"/>
        <v>0</v>
      </c>
      <c r="J6554" s="46" t="str">
        <f>IF(I6554=FALSE,"",B6554&amp;"@"&amp;COUNTIFS($B$2:B6554,B6554,$I$2:I6554,TRUE))</f>
        <v/>
      </c>
    </row>
    <row r="6555" spans="5:10">
      <c r="E6555" s="46" t="str">
        <f t="shared" si="310"/>
        <v/>
      </c>
      <c r="F6555" s="81" t="str">
        <f>IF(E6555="기사임",(COUNTIF($B$2:B6555,B6555)-COUNTIFS($B$2:B6554,B6555,$E$2:E6554,"")),"")</f>
        <v/>
      </c>
      <c r="G6555" s="46" t="str">
        <f>IF(F6555=1,COUNTIF($F$1:F6555,1),"")</f>
        <v/>
      </c>
      <c r="H6555" s="46">
        <f t="shared" si="311"/>
        <v>0</v>
      </c>
      <c r="I6555" s="46" t="b">
        <f t="shared" si="312"/>
        <v>0</v>
      </c>
      <c r="J6555" s="46" t="str">
        <f>IF(I6555=FALSE,"",B6555&amp;"@"&amp;COUNTIFS($B$2:B6555,B6555,$I$2:I6555,TRUE))</f>
        <v/>
      </c>
    </row>
    <row r="6556" spans="5:10">
      <c r="E6556" s="46" t="str">
        <f t="shared" si="310"/>
        <v/>
      </c>
      <c r="F6556" s="81" t="str">
        <f>IF(E6556="기사임",(COUNTIF($B$2:B6556,B6556)-COUNTIFS($B$2:B6555,B6556,$E$2:E6555,"")),"")</f>
        <v/>
      </c>
      <c r="G6556" s="46" t="str">
        <f>IF(F6556=1,COUNTIF($F$1:F6556,1),"")</f>
        <v/>
      </c>
      <c r="H6556" s="46">
        <f t="shared" si="311"/>
        <v>0</v>
      </c>
      <c r="I6556" s="46" t="b">
        <f t="shared" si="312"/>
        <v>0</v>
      </c>
      <c r="J6556" s="46" t="str">
        <f>IF(I6556=FALSE,"",B6556&amp;"@"&amp;COUNTIFS($B$2:B6556,B6556,$I$2:I6556,TRUE))</f>
        <v/>
      </c>
    </row>
    <row r="6557" spans="5:10">
      <c r="E6557" s="46" t="str">
        <f t="shared" si="310"/>
        <v/>
      </c>
      <c r="F6557" s="81" t="str">
        <f>IF(E6557="기사임",(COUNTIF($B$2:B6557,B6557)-COUNTIFS($B$2:B6556,B6557,$E$2:E6556,"")),"")</f>
        <v/>
      </c>
      <c r="G6557" s="46" t="str">
        <f>IF(F6557=1,COUNTIF($F$1:F6557,1),"")</f>
        <v/>
      </c>
      <c r="H6557" s="46">
        <f t="shared" si="311"/>
        <v>0</v>
      </c>
      <c r="I6557" s="46" t="b">
        <f t="shared" si="312"/>
        <v>0</v>
      </c>
      <c r="J6557" s="46" t="str">
        <f>IF(I6557=FALSE,"",B6557&amp;"@"&amp;COUNTIFS($B$2:B6557,B6557,$I$2:I6557,TRUE))</f>
        <v/>
      </c>
    </row>
    <row r="6558" spans="5:10">
      <c r="E6558" s="46" t="str">
        <f t="shared" si="310"/>
        <v/>
      </c>
      <c r="F6558" s="81" t="str">
        <f>IF(E6558="기사임",(COUNTIF($B$2:B6558,B6558)-COUNTIFS($B$2:B6557,B6558,$E$2:E6557,"")),"")</f>
        <v/>
      </c>
      <c r="G6558" s="46" t="str">
        <f>IF(F6558=1,COUNTIF($F$1:F6558,1),"")</f>
        <v/>
      </c>
      <c r="H6558" s="46">
        <f t="shared" si="311"/>
        <v>0</v>
      </c>
      <c r="I6558" s="46" t="b">
        <f t="shared" si="312"/>
        <v>0</v>
      </c>
      <c r="J6558" s="46" t="str">
        <f>IF(I6558=FALSE,"",B6558&amp;"@"&amp;COUNTIFS($B$2:B6558,B6558,$I$2:I6558,TRUE))</f>
        <v/>
      </c>
    </row>
    <row r="6559" spans="5:10">
      <c r="E6559" s="46" t="str">
        <f t="shared" si="310"/>
        <v/>
      </c>
      <c r="F6559" s="81" t="str">
        <f>IF(E6559="기사임",(COUNTIF($B$2:B6559,B6559)-COUNTIFS($B$2:B6558,B6559,$E$2:E6558,"")),"")</f>
        <v/>
      </c>
      <c r="G6559" s="46" t="str">
        <f>IF(F6559=1,COUNTIF($F$1:F6559,1),"")</f>
        <v/>
      </c>
      <c r="H6559" s="46">
        <f t="shared" si="311"/>
        <v>0</v>
      </c>
      <c r="I6559" s="46" t="b">
        <f t="shared" si="312"/>
        <v>0</v>
      </c>
      <c r="J6559" s="46" t="str">
        <f>IF(I6559=FALSE,"",B6559&amp;"@"&amp;COUNTIFS($B$2:B6559,B6559,$I$2:I6559,TRUE))</f>
        <v/>
      </c>
    </row>
    <row r="6560" spans="5:10">
      <c r="E6560" s="46" t="str">
        <f t="shared" si="310"/>
        <v/>
      </c>
      <c r="F6560" s="81" t="str">
        <f>IF(E6560="기사임",(COUNTIF($B$2:B6560,B6560)-COUNTIFS($B$2:B6559,B6560,$E$2:E6559,"")),"")</f>
        <v/>
      </c>
      <c r="G6560" s="46" t="str">
        <f>IF(F6560=1,COUNTIF($F$1:F6560,1),"")</f>
        <v/>
      </c>
      <c r="H6560" s="46">
        <f t="shared" si="311"/>
        <v>0</v>
      </c>
      <c r="I6560" s="46" t="b">
        <f t="shared" si="312"/>
        <v>0</v>
      </c>
      <c r="J6560" s="46" t="str">
        <f>IF(I6560=FALSE,"",B6560&amp;"@"&amp;COUNTIFS($B$2:B6560,B6560,$I$2:I6560,TRUE))</f>
        <v/>
      </c>
    </row>
    <row r="6561" spans="5:10">
      <c r="E6561" s="46" t="str">
        <f t="shared" si="310"/>
        <v/>
      </c>
      <c r="F6561" s="81" t="str">
        <f>IF(E6561="기사임",(COUNTIF($B$2:B6561,B6561)-COUNTIFS($B$2:B6560,B6561,$E$2:E6560,"")),"")</f>
        <v/>
      </c>
      <c r="G6561" s="46" t="str">
        <f>IF(F6561=1,COUNTIF($F$1:F6561,1),"")</f>
        <v/>
      </c>
      <c r="H6561" s="46">
        <f t="shared" si="311"/>
        <v>0</v>
      </c>
      <c r="I6561" s="46" t="b">
        <f t="shared" si="312"/>
        <v>0</v>
      </c>
      <c r="J6561" s="46" t="str">
        <f>IF(I6561=FALSE,"",B6561&amp;"@"&amp;COUNTIFS($B$2:B6561,B6561,$I$2:I6561,TRUE))</f>
        <v/>
      </c>
    </row>
    <row r="6562" spans="5:10">
      <c r="E6562" s="46" t="str">
        <f t="shared" si="310"/>
        <v/>
      </c>
      <c r="F6562" s="81" t="str">
        <f>IF(E6562="기사임",(COUNTIF($B$2:B6562,B6562)-COUNTIFS($B$2:B6561,B6562,$E$2:E6561,"")),"")</f>
        <v/>
      </c>
      <c r="G6562" s="46" t="str">
        <f>IF(F6562=1,COUNTIF($F$1:F6562,1),"")</f>
        <v/>
      </c>
      <c r="H6562" s="46">
        <f t="shared" si="311"/>
        <v>0</v>
      </c>
      <c r="I6562" s="46" t="b">
        <f t="shared" si="312"/>
        <v>0</v>
      </c>
      <c r="J6562" s="46" t="str">
        <f>IF(I6562=FALSE,"",B6562&amp;"@"&amp;COUNTIFS($B$2:B6562,B6562,$I$2:I6562,TRUE))</f>
        <v/>
      </c>
    </row>
    <row r="6563" spans="5:10">
      <c r="E6563" s="46" t="str">
        <f t="shared" si="310"/>
        <v/>
      </c>
      <c r="F6563" s="81" t="str">
        <f>IF(E6563="기사임",(COUNTIF($B$2:B6563,B6563)-COUNTIFS($B$2:B6562,B6563,$E$2:E6562,"")),"")</f>
        <v/>
      </c>
      <c r="G6563" s="46" t="str">
        <f>IF(F6563=1,COUNTIF($F$1:F6563,1),"")</f>
        <v/>
      </c>
      <c r="H6563" s="46">
        <f t="shared" si="311"/>
        <v>0</v>
      </c>
      <c r="I6563" s="46" t="b">
        <f t="shared" si="312"/>
        <v>0</v>
      </c>
      <c r="J6563" s="46" t="str">
        <f>IF(I6563=FALSE,"",B6563&amp;"@"&amp;COUNTIFS($B$2:B6563,B6563,$I$2:I6563,TRUE))</f>
        <v/>
      </c>
    </row>
    <row r="6564" spans="5:10">
      <c r="E6564" s="46" t="str">
        <f t="shared" si="310"/>
        <v/>
      </c>
      <c r="F6564" s="81" t="str">
        <f>IF(E6564="기사임",(COUNTIF($B$2:B6564,B6564)-COUNTIFS($B$2:B6563,B6564,$E$2:E6563,"")),"")</f>
        <v/>
      </c>
      <c r="G6564" s="46" t="str">
        <f>IF(F6564=1,COUNTIF($F$1:F6564,1),"")</f>
        <v/>
      </c>
      <c r="H6564" s="46">
        <f t="shared" si="311"/>
        <v>0</v>
      </c>
      <c r="I6564" s="46" t="b">
        <f t="shared" si="312"/>
        <v>0</v>
      </c>
      <c r="J6564" s="46" t="str">
        <f>IF(I6564=FALSE,"",B6564&amp;"@"&amp;COUNTIFS($B$2:B6564,B6564,$I$2:I6564,TRUE))</f>
        <v/>
      </c>
    </row>
    <row r="6565" spans="5:10">
      <c r="E6565" s="46" t="str">
        <f t="shared" si="310"/>
        <v/>
      </c>
      <c r="F6565" s="81" t="str">
        <f>IF(E6565="기사임",(COUNTIF($B$2:B6565,B6565)-COUNTIFS($B$2:B6564,B6565,$E$2:E6564,"")),"")</f>
        <v/>
      </c>
      <c r="G6565" s="46" t="str">
        <f>IF(F6565=1,COUNTIF($F$1:F6565,1),"")</f>
        <v/>
      </c>
      <c r="H6565" s="46">
        <f t="shared" si="311"/>
        <v>0</v>
      </c>
      <c r="I6565" s="46" t="b">
        <f t="shared" si="312"/>
        <v>0</v>
      </c>
      <c r="J6565" s="46" t="str">
        <f>IF(I6565=FALSE,"",B6565&amp;"@"&amp;COUNTIFS($B$2:B6565,B6565,$I$2:I6565,TRUE))</f>
        <v/>
      </c>
    </row>
    <row r="6566" spans="5:10">
      <c r="E6566" s="46" t="str">
        <f t="shared" si="310"/>
        <v/>
      </c>
      <c r="F6566" s="81" t="str">
        <f>IF(E6566="기사임",(COUNTIF($B$2:B6566,B6566)-COUNTIFS($B$2:B6565,B6566,$E$2:E6565,"")),"")</f>
        <v/>
      </c>
      <c r="G6566" s="46" t="str">
        <f>IF(F6566=1,COUNTIF($F$1:F6566,1),"")</f>
        <v/>
      </c>
      <c r="H6566" s="46">
        <f t="shared" si="311"/>
        <v>0</v>
      </c>
      <c r="I6566" s="46" t="b">
        <f t="shared" si="312"/>
        <v>0</v>
      </c>
      <c r="J6566" s="46" t="str">
        <f>IF(I6566=FALSE,"",B6566&amp;"@"&amp;COUNTIFS($B$2:B6566,B6566,$I$2:I6566,TRUE))</f>
        <v/>
      </c>
    </row>
    <row r="6567" spans="5:10">
      <c r="E6567" s="46" t="str">
        <f t="shared" si="310"/>
        <v/>
      </c>
      <c r="F6567" s="81" t="str">
        <f>IF(E6567="기사임",(COUNTIF($B$2:B6567,B6567)-COUNTIFS($B$2:B6566,B6567,$E$2:E6566,"")),"")</f>
        <v/>
      </c>
      <c r="G6567" s="46" t="str">
        <f>IF(F6567=1,COUNTIF($F$1:F6567,1),"")</f>
        <v/>
      </c>
      <c r="H6567" s="46">
        <f t="shared" si="311"/>
        <v>0</v>
      </c>
      <c r="I6567" s="46" t="b">
        <f t="shared" si="312"/>
        <v>0</v>
      </c>
      <c r="J6567" s="46" t="str">
        <f>IF(I6567=FALSE,"",B6567&amp;"@"&amp;COUNTIFS($B$2:B6567,B6567,$I$2:I6567,TRUE))</f>
        <v/>
      </c>
    </row>
    <row r="6568" spans="5:10">
      <c r="E6568" s="46" t="str">
        <f t="shared" si="310"/>
        <v/>
      </c>
      <c r="F6568" s="81" t="str">
        <f>IF(E6568="기사임",(COUNTIF($B$2:B6568,B6568)-COUNTIFS($B$2:B6567,B6568,$E$2:E6567,"")),"")</f>
        <v/>
      </c>
      <c r="G6568" s="46" t="str">
        <f>IF(F6568=1,COUNTIF($F$1:F6568,1),"")</f>
        <v/>
      </c>
      <c r="H6568" s="46">
        <f t="shared" si="311"/>
        <v>0</v>
      </c>
      <c r="I6568" s="46" t="b">
        <f t="shared" si="312"/>
        <v>0</v>
      </c>
      <c r="J6568" s="46" t="str">
        <f>IF(I6568=FALSE,"",B6568&amp;"@"&amp;COUNTIFS($B$2:B6568,B6568,$I$2:I6568,TRUE))</f>
        <v/>
      </c>
    </row>
    <row r="6569" spans="5:10">
      <c r="E6569" s="46" t="str">
        <f t="shared" si="310"/>
        <v/>
      </c>
      <c r="F6569" s="81" t="str">
        <f>IF(E6569="기사임",(COUNTIF($B$2:B6569,B6569)-COUNTIFS($B$2:B6568,B6569,$E$2:E6568,"")),"")</f>
        <v/>
      </c>
      <c r="G6569" s="46" t="str">
        <f>IF(F6569=1,COUNTIF($F$1:F6569,1),"")</f>
        <v/>
      </c>
      <c r="H6569" s="46">
        <f t="shared" si="311"/>
        <v>0</v>
      </c>
      <c r="I6569" s="46" t="b">
        <f t="shared" si="312"/>
        <v>0</v>
      </c>
      <c r="J6569" s="46" t="str">
        <f>IF(I6569=FALSE,"",B6569&amp;"@"&amp;COUNTIFS($B$2:B6569,B6569,$I$2:I6569,TRUE))</f>
        <v/>
      </c>
    </row>
    <row r="6570" spans="5:10">
      <c r="E6570" s="46" t="str">
        <f t="shared" si="310"/>
        <v/>
      </c>
      <c r="F6570" s="81" t="str">
        <f>IF(E6570="기사임",(COUNTIF($B$2:B6570,B6570)-COUNTIFS($B$2:B6569,B6570,$E$2:E6569,"")),"")</f>
        <v/>
      </c>
      <c r="G6570" s="46" t="str">
        <f>IF(F6570=1,COUNTIF($F$1:F6570,1),"")</f>
        <v/>
      </c>
      <c r="H6570" s="46">
        <f t="shared" si="311"/>
        <v>0</v>
      </c>
      <c r="I6570" s="46" t="b">
        <f t="shared" si="312"/>
        <v>0</v>
      </c>
      <c r="J6570" s="46" t="str">
        <f>IF(I6570=FALSE,"",B6570&amp;"@"&amp;COUNTIFS($B$2:B6570,B6570,$I$2:I6570,TRUE))</f>
        <v/>
      </c>
    </row>
    <row r="6571" spans="5:10">
      <c r="E6571" s="46" t="str">
        <f t="shared" si="310"/>
        <v/>
      </c>
      <c r="F6571" s="81" t="str">
        <f>IF(E6571="기사임",(COUNTIF($B$2:B6571,B6571)-COUNTIFS($B$2:B6570,B6571,$E$2:E6570,"")),"")</f>
        <v/>
      </c>
      <c r="G6571" s="46" t="str">
        <f>IF(F6571=1,COUNTIF($F$1:F6571,1),"")</f>
        <v/>
      </c>
      <c r="H6571" s="46">
        <f t="shared" si="311"/>
        <v>0</v>
      </c>
      <c r="I6571" s="46" t="b">
        <f t="shared" si="312"/>
        <v>0</v>
      </c>
      <c r="J6571" s="46" t="str">
        <f>IF(I6571=FALSE,"",B6571&amp;"@"&amp;COUNTIFS($B$2:B6571,B6571,$I$2:I6571,TRUE))</f>
        <v/>
      </c>
    </row>
    <row r="6572" spans="5:10">
      <c r="E6572" s="46" t="str">
        <f t="shared" si="310"/>
        <v/>
      </c>
      <c r="F6572" s="81" t="str">
        <f>IF(E6572="기사임",(COUNTIF($B$2:B6572,B6572)-COUNTIFS($B$2:B6571,B6572,$E$2:E6571,"")),"")</f>
        <v/>
      </c>
      <c r="G6572" s="46" t="str">
        <f>IF(F6572=1,COUNTIF($F$1:F6572,1),"")</f>
        <v/>
      </c>
      <c r="H6572" s="46">
        <f t="shared" si="311"/>
        <v>0</v>
      </c>
      <c r="I6572" s="46" t="b">
        <f t="shared" si="312"/>
        <v>0</v>
      </c>
      <c r="J6572" s="46" t="str">
        <f>IF(I6572=FALSE,"",B6572&amp;"@"&amp;COUNTIFS($B$2:B6572,B6572,$I$2:I6572,TRUE))</f>
        <v/>
      </c>
    </row>
    <row r="6573" spans="5:10">
      <c r="E6573" s="46" t="str">
        <f t="shared" si="310"/>
        <v/>
      </c>
      <c r="F6573" s="81" t="str">
        <f>IF(E6573="기사임",(COUNTIF($B$2:B6573,B6573)-COUNTIFS($B$2:B6572,B6573,$E$2:E6572,"")),"")</f>
        <v/>
      </c>
      <c r="G6573" s="46" t="str">
        <f>IF(F6573=1,COUNTIF($F$1:F6573,1),"")</f>
        <v/>
      </c>
      <c r="H6573" s="46">
        <f t="shared" si="311"/>
        <v>0</v>
      </c>
      <c r="I6573" s="46" t="b">
        <f t="shared" si="312"/>
        <v>0</v>
      </c>
      <c r="J6573" s="46" t="str">
        <f>IF(I6573=FALSE,"",B6573&amp;"@"&amp;COUNTIFS($B$2:B6573,B6573,$I$2:I6573,TRUE))</f>
        <v/>
      </c>
    </row>
    <row r="6574" spans="5:10">
      <c r="E6574" s="46" t="str">
        <f t="shared" si="310"/>
        <v/>
      </c>
      <c r="F6574" s="81" t="str">
        <f>IF(E6574="기사임",(COUNTIF($B$2:B6574,B6574)-COUNTIFS($B$2:B6573,B6574,$E$2:E6573,"")),"")</f>
        <v/>
      </c>
      <c r="G6574" s="46" t="str">
        <f>IF(F6574=1,COUNTIF($F$1:F6574,1),"")</f>
        <v/>
      </c>
      <c r="H6574" s="46">
        <f t="shared" si="311"/>
        <v>0</v>
      </c>
      <c r="I6574" s="46" t="b">
        <f t="shared" si="312"/>
        <v>0</v>
      </c>
      <c r="J6574" s="46" t="str">
        <f>IF(I6574=FALSE,"",B6574&amp;"@"&amp;COUNTIFS($B$2:B6574,B6574,$I$2:I6574,TRUE))</f>
        <v/>
      </c>
    </row>
    <row r="6575" spans="5:10">
      <c r="E6575" s="46" t="str">
        <f t="shared" si="310"/>
        <v/>
      </c>
      <c r="F6575" s="81" t="str">
        <f>IF(E6575="기사임",(COUNTIF($B$2:B6575,B6575)-COUNTIFS($B$2:B6574,B6575,$E$2:E6574,"")),"")</f>
        <v/>
      </c>
      <c r="G6575" s="46" t="str">
        <f>IF(F6575=1,COUNTIF($F$1:F6575,1),"")</f>
        <v/>
      </c>
      <c r="H6575" s="46">
        <f t="shared" si="311"/>
        <v>0</v>
      </c>
      <c r="I6575" s="46" t="b">
        <f t="shared" si="312"/>
        <v>0</v>
      </c>
      <c r="J6575" s="46" t="str">
        <f>IF(I6575=FALSE,"",B6575&amp;"@"&amp;COUNTIFS($B$2:B6575,B6575,$I$2:I6575,TRUE))</f>
        <v/>
      </c>
    </row>
    <row r="6576" spans="5:10">
      <c r="E6576" s="46" t="str">
        <f t="shared" si="310"/>
        <v/>
      </c>
      <c r="F6576" s="81" t="str">
        <f>IF(E6576="기사임",(COUNTIF($B$2:B6576,B6576)-COUNTIFS($B$2:B6575,B6576,$E$2:E6575,"")),"")</f>
        <v/>
      </c>
      <c r="G6576" s="46" t="str">
        <f>IF(F6576=1,COUNTIF($F$1:F6576,1),"")</f>
        <v/>
      </c>
      <c r="H6576" s="46">
        <f t="shared" si="311"/>
        <v>0</v>
      </c>
      <c r="I6576" s="46" t="b">
        <f t="shared" si="312"/>
        <v>0</v>
      </c>
      <c r="J6576" s="46" t="str">
        <f>IF(I6576=FALSE,"",B6576&amp;"@"&amp;COUNTIFS($B$2:B6576,B6576,$I$2:I6576,TRUE))</f>
        <v/>
      </c>
    </row>
    <row r="6577" spans="5:10">
      <c r="E6577" s="46" t="str">
        <f t="shared" si="310"/>
        <v/>
      </c>
      <c r="F6577" s="81" t="str">
        <f>IF(E6577="기사임",(COUNTIF($B$2:B6577,B6577)-COUNTIFS($B$2:B6576,B6577,$E$2:E6576,"")),"")</f>
        <v/>
      </c>
      <c r="G6577" s="46" t="str">
        <f>IF(F6577=1,COUNTIF($F$1:F6577,1),"")</f>
        <v/>
      </c>
      <c r="H6577" s="46">
        <f t="shared" si="311"/>
        <v>0</v>
      </c>
      <c r="I6577" s="46" t="b">
        <f t="shared" si="312"/>
        <v>0</v>
      </c>
      <c r="J6577" s="46" t="str">
        <f>IF(I6577=FALSE,"",B6577&amp;"@"&amp;COUNTIFS($B$2:B6577,B6577,$I$2:I6577,TRUE))</f>
        <v/>
      </c>
    </row>
    <row r="6578" spans="5:10">
      <c r="E6578" s="46" t="str">
        <f t="shared" si="310"/>
        <v/>
      </c>
      <c r="F6578" s="81" t="str">
        <f>IF(E6578="기사임",(COUNTIF($B$2:B6578,B6578)-COUNTIFS($B$2:B6577,B6578,$E$2:E6577,"")),"")</f>
        <v/>
      </c>
      <c r="G6578" s="46" t="str">
        <f>IF(F6578=1,COUNTIF($F$1:F6578,1),"")</f>
        <v/>
      </c>
      <c r="H6578" s="46">
        <f t="shared" si="311"/>
        <v>0</v>
      </c>
      <c r="I6578" s="46" t="b">
        <f t="shared" si="312"/>
        <v>0</v>
      </c>
      <c r="J6578" s="46" t="str">
        <f>IF(I6578=FALSE,"",B6578&amp;"@"&amp;COUNTIFS($B$2:B6578,B6578,$I$2:I6578,TRUE))</f>
        <v/>
      </c>
    </row>
    <row r="6579" spans="5:10">
      <c r="E6579" s="46" t="str">
        <f t="shared" si="310"/>
        <v/>
      </c>
      <c r="F6579" s="81" t="str">
        <f>IF(E6579="기사임",(COUNTIF($B$2:B6579,B6579)-COUNTIFS($B$2:B6578,B6579,$E$2:E6578,"")),"")</f>
        <v/>
      </c>
      <c r="G6579" s="46" t="str">
        <f>IF(F6579=1,COUNTIF($F$1:F6579,1),"")</f>
        <v/>
      </c>
      <c r="H6579" s="46">
        <f t="shared" si="311"/>
        <v>0</v>
      </c>
      <c r="I6579" s="46" t="b">
        <f t="shared" si="312"/>
        <v>0</v>
      </c>
      <c r="J6579" s="46" t="str">
        <f>IF(I6579=FALSE,"",B6579&amp;"@"&amp;COUNTIFS($B$2:B6579,B6579,$I$2:I6579,TRUE))</f>
        <v/>
      </c>
    </row>
    <row r="6580" spans="5:10">
      <c r="E6580" s="46" t="str">
        <f t="shared" si="310"/>
        <v/>
      </c>
      <c r="F6580" s="81" t="str">
        <f>IF(E6580="기사임",(COUNTIF($B$2:B6580,B6580)-COUNTIFS($B$2:B6579,B6580,$E$2:E6579,"")),"")</f>
        <v/>
      </c>
      <c r="G6580" s="46" t="str">
        <f>IF(F6580=1,COUNTIF($F$1:F6580,1),"")</f>
        <v/>
      </c>
      <c r="H6580" s="46">
        <f t="shared" si="311"/>
        <v>0</v>
      </c>
      <c r="I6580" s="46" t="b">
        <f t="shared" si="312"/>
        <v>0</v>
      </c>
      <c r="J6580" s="46" t="str">
        <f>IF(I6580=FALSE,"",B6580&amp;"@"&amp;COUNTIFS($B$2:B6580,B6580,$I$2:I6580,TRUE))</f>
        <v/>
      </c>
    </row>
    <row r="6581" spans="5:10">
      <c r="E6581" s="46" t="str">
        <f t="shared" si="310"/>
        <v/>
      </c>
      <c r="F6581" s="81" t="str">
        <f>IF(E6581="기사임",(COUNTIF($B$2:B6581,B6581)-COUNTIFS($B$2:B6580,B6581,$E$2:E6580,"")),"")</f>
        <v/>
      </c>
      <c r="G6581" s="46" t="str">
        <f>IF(F6581=1,COUNTIF($F$1:F6581,1),"")</f>
        <v/>
      </c>
      <c r="H6581" s="46">
        <f t="shared" si="311"/>
        <v>0</v>
      </c>
      <c r="I6581" s="46" t="b">
        <f t="shared" si="312"/>
        <v>0</v>
      </c>
      <c r="J6581" s="46" t="str">
        <f>IF(I6581=FALSE,"",B6581&amp;"@"&amp;COUNTIFS($B$2:B6581,B6581,$I$2:I6581,TRUE))</f>
        <v/>
      </c>
    </row>
    <row r="6582" spans="5:10">
      <c r="E6582" s="46" t="str">
        <f t="shared" si="310"/>
        <v/>
      </c>
      <c r="F6582" s="81" t="str">
        <f>IF(E6582="기사임",(COUNTIF($B$2:B6582,B6582)-COUNTIFS($B$2:B6581,B6582,$E$2:E6581,"")),"")</f>
        <v/>
      </c>
      <c r="G6582" s="46" t="str">
        <f>IF(F6582=1,COUNTIF($F$1:F6582,1),"")</f>
        <v/>
      </c>
      <c r="H6582" s="46">
        <f t="shared" si="311"/>
        <v>0</v>
      </c>
      <c r="I6582" s="46" t="b">
        <f t="shared" si="312"/>
        <v>0</v>
      </c>
      <c r="J6582" s="46" t="str">
        <f>IF(I6582=FALSE,"",B6582&amp;"@"&amp;COUNTIFS($B$2:B6582,B6582,$I$2:I6582,TRUE))</f>
        <v/>
      </c>
    </row>
    <row r="6583" spans="5:10">
      <c r="E6583" s="46" t="str">
        <f t="shared" si="310"/>
        <v/>
      </c>
      <c r="F6583" s="81" t="str">
        <f>IF(E6583="기사임",(COUNTIF($B$2:B6583,B6583)-COUNTIFS($B$2:B6582,B6583,$E$2:E6582,"")),"")</f>
        <v/>
      </c>
      <c r="G6583" s="46" t="str">
        <f>IF(F6583=1,COUNTIF($F$1:F6583,1),"")</f>
        <v/>
      </c>
      <c r="H6583" s="46">
        <f t="shared" si="311"/>
        <v>0</v>
      </c>
      <c r="I6583" s="46" t="b">
        <f t="shared" si="312"/>
        <v>0</v>
      </c>
      <c r="J6583" s="46" t="str">
        <f>IF(I6583=FALSE,"",B6583&amp;"@"&amp;COUNTIFS($B$2:B6583,B6583,$I$2:I6583,TRUE))</f>
        <v/>
      </c>
    </row>
    <row r="6584" spans="5:10">
      <c r="E6584" s="46" t="str">
        <f t="shared" si="310"/>
        <v/>
      </c>
      <c r="F6584" s="81" t="str">
        <f>IF(E6584="기사임",(COUNTIF($B$2:B6584,B6584)-COUNTIFS($B$2:B6583,B6584,$E$2:E6583,"")),"")</f>
        <v/>
      </c>
      <c r="G6584" s="46" t="str">
        <f>IF(F6584=1,COUNTIF($F$1:F6584,1),"")</f>
        <v/>
      </c>
      <c r="H6584" s="46">
        <f t="shared" si="311"/>
        <v>0</v>
      </c>
      <c r="I6584" s="46" t="b">
        <f t="shared" si="312"/>
        <v>0</v>
      </c>
      <c r="J6584" s="46" t="str">
        <f>IF(I6584=FALSE,"",B6584&amp;"@"&amp;COUNTIFS($B$2:B6584,B6584,$I$2:I6584,TRUE))</f>
        <v/>
      </c>
    </row>
    <row r="6585" spans="5:10">
      <c r="E6585" s="46" t="str">
        <f t="shared" si="310"/>
        <v/>
      </c>
      <c r="F6585" s="81" t="str">
        <f>IF(E6585="기사임",(COUNTIF($B$2:B6585,B6585)-COUNTIFS($B$2:B6584,B6585,$E$2:E6584,"")),"")</f>
        <v/>
      </c>
      <c r="G6585" s="46" t="str">
        <f>IF(F6585=1,COUNTIF($F$1:F6585,1),"")</f>
        <v/>
      </c>
      <c r="H6585" s="46">
        <f t="shared" si="311"/>
        <v>0</v>
      </c>
      <c r="I6585" s="46" t="b">
        <f t="shared" si="312"/>
        <v>0</v>
      </c>
      <c r="J6585" s="46" t="str">
        <f>IF(I6585=FALSE,"",B6585&amp;"@"&amp;COUNTIFS($B$2:B6585,B6585,$I$2:I6585,TRUE))</f>
        <v/>
      </c>
    </row>
    <row r="6586" spans="5:10">
      <c r="E6586" s="46" t="str">
        <f t="shared" si="310"/>
        <v/>
      </c>
      <c r="F6586" s="81" t="str">
        <f>IF(E6586="기사임",(COUNTIF($B$2:B6586,B6586)-COUNTIFS($B$2:B6585,B6586,$E$2:E6585,"")),"")</f>
        <v/>
      </c>
      <c r="G6586" s="46" t="str">
        <f>IF(F6586=1,COUNTIF($F$1:F6586,1),"")</f>
        <v/>
      </c>
      <c r="H6586" s="46">
        <f t="shared" si="311"/>
        <v>0</v>
      </c>
      <c r="I6586" s="46" t="b">
        <f t="shared" si="312"/>
        <v>0</v>
      </c>
      <c r="J6586" s="46" t="str">
        <f>IF(I6586=FALSE,"",B6586&amp;"@"&amp;COUNTIFS($B$2:B6586,B6586,$I$2:I6586,TRUE))</f>
        <v/>
      </c>
    </row>
    <row r="6587" spans="5:10">
      <c r="E6587" s="46" t="str">
        <f t="shared" si="310"/>
        <v/>
      </c>
      <c r="F6587" s="81" t="str">
        <f>IF(E6587="기사임",(COUNTIF($B$2:B6587,B6587)-COUNTIFS($B$2:B6586,B6587,$E$2:E6586,"")),"")</f>
        <v/>
      </c>
      <c r="G6587" s="46" t="str">
        <f>IF(F6587=1,COUNTIF($F$1:F6587,1),"")</f>
        <v/>
      </c>
      <c r="H6587" s="46">
        <f t="shared" si="311"/>
        <v>0</v>
      </c>
      <c r="I6587" s="46" t="b">
        <f t="shared" si="312"/>
        <v>0</v>
      </c>
      <c r="J6587" s="46" t="str">
        <f>IF(I6587=FALSE,"",B6587&amp;"@"&amp;COUNTIFS($B$2:B6587,B6587,$I$2:I6587,TRUE))</f>
        <v/>
      </c>
    </row>
    <row r="6588" spans="5:10">
      <c r="E6588" s="46" t="str">
        <f t="shared" si="310"/>
        <v/>
      </c>
      <c r="F6588" s="81" t="str">
        <f>IF(E6588="기사임",(COUNTIF($B$2:B6588,B6588)-COUNTIFS($B$2:B6587,B6588,$E$2:E6587,"")),"")</f>
        <v/>
      </c>
      <c r="G6588" s="46" t="str">
        <f>IF(F6588=1,COUNTIF($F$1:F6588,1),"")</f>
        <v/>
      </c>
      <c r="H6588" s="46">
        <f t="shared" si="311"/>
        <v>0</v>
      </c>
      <c r="I6588" s="46" t="b">
        <f t="shared" si="312"/>
        <v>0</v>
      </c>
      <c r="J6588" s="46" t="str">
        <f>IF(I6588=FALSE,"",B6588&amp;"@"&amp;COUNTIFS($B$2:B6588,B6588,$I$2:I6588,TRUE))</f>
        <v/>
      </c>
    </row>
    <row r="6589" spans="5:10">
      <c r="E6589" s="46" t="str">
        <f t="shared" si="310"/>
        <v/>
      </c>
      <c r="F6589" s="81" t="str">
        <f>IF(E6589="기사임",(COUNTIF($B$2:B6589,B6589)-COUNTIFS($B$2:B6588,B6589,$E$2:E6588,"")),"")</f>
        <v/>
      </c>
      <c r="G6589" s="46" t="str">
        <f>IF(F6589=1,COUNTIF($F$1:F6589,1),"")</f>
        <v/>
      </c>
      <c r="H6589" s="46">
        <f t="shared" si="311"/>
        <v>0</v>
      </c>
      <c r="I6589" s="46" t="b">
        <f t="shared" si="312"/>
        <v>0</v>
      </c>
      <c r="J6589" s="46" t="str">
        <f>IF(I6589=FALSE,"",B6589&amp;"@"&amp;COUNTIFS($B$2:B6589,B6589,$I$2:I6589,TRUE))</f>
        <v/>
      </c>
    </row>
    <row r="6590" spans="5:10">
      <c r="E6590" s="46" t="str">
        <f t="shared" si="310"/>
        <v/>
      </c>
      <c r="F6590" s="81" t="str">
        <f>IF(E6590="기사임",(COUNTIF($B$2:B6590,B6590)-COUNTIFS($B$2:B6589,B6590,$E$2:E6589,"")),"")</f>
        <v/>
      </c>
      <c r="G6590" s="46" t="str">
        <f>IF(F6590=1,COUNTIF($F$1:F6590,1),"")</f>
        <v/>
      </c>
      <c r="H6590" s="46">
        <f t="shared" si="311"/>
        <v>0</v>
      </c>
      <c r="I6590" s="46" t="b">
        <f t="shared" si="312"/>
        <v>0</v>
      </c>
      <c r="J6590" s="46" t="str">
        <f>IF(I6590=FALSE,"",B6590&amp;"@"&amp;COUNTIFS($B$2:B6590,B6590,$I$2:I6590,TRUE))</f>
        <v/>
      </c>
    </row>
    <row r="6591" spans="5:10">
      <c r="E6591" s="46" t="str">
        <f t="shared" si="310"/>
        <v/>
      </c>
      <c r="F6591" s="81" t="str">
        <f>IF(E6591="기사임",(COUNTIF($B$2:B6591,B6591)-COUNTIFS($B$2:B6590,B6591,$E$2:E6590,"")),"")</f>
        <v/>
      </c>
      <c r="G6591" s="46" t="str">
        <f>IF(F6591=1,COUNTIF($F$1:F6591,1),"")</f>
        <v/>
      </c>
      <c r="H6591" s="46">
        <f t="shared" si="311"/>
        <v>0</v>
      </c>
      <c r="I6591" s="46" t="b">
        <f t="shared" si="312"/>
        <v>0</v>
      </c>
      <c r="J6591" s="46" t="str">
        <f>IF(I6591=FALSE,"",B6591&amp;"@"&amp;COUNTIFS($B$2:B6591,B6591,$I$2:I6591,TRUE))</f>
        <v/>
      </c>
    </row>
    <row r="6592" spans="5:10">
      <c r="E6592" s="46" t="str">
        <f t="shared" si="310"/>
        <v/>
      </c>
      <c r="F6592" s="81" t="str">
        <f>IF(E6592="기사임",(COUNTIF($B$2:B6592,B6592)-COUNTIFS($B$2:B6591,B6592,$E$2:E6591,"")),"")</f>
        <v/>
      </c>
      <c r="G6592" s="46" t="str">
        <f>IF(F6592=1,COUNTIF($F$1:F6592,1),"")</f>
        <v/>
      </c>
      <c r="H6592" s="46">
        <f t="shared" si="311"/>
        <v>0</v>
      </c>
      <c r="I6592" s="46" t="b">
        <f t="shared" si="312"/>
        <v>0</v>
      </c>
      <c r="J6592" s="46" t="str">
        <f>IF(I6592=FALSE,"",B6592&amp;"@"&amp;COUNTIFS($B$2:B6592,B6592,$I$2:I6592,TRUE))</f>
        <v/>
      </c>
    </row>
    <row r="6593" spans="5:10">
      <c r="E6593" s="46" t="str">
        <f t="shared" si="310"/>
        <v/>
      </c>
      <c r="F6593" s="81" t="str">
        <f>IF(E6593="기사임",(COUNTIF($B$2:B6593,B6593)-COUNTIFS($B$2:B6592,B6593,$E$2:E6592,"")),"")</f>
        <v/>
      </c>
      <c r="G6593" s="46" t="str">
        <f>IF(F6593=1,COUNTIF($F$1:F6593,1),"")</f>
        <v/>
      </c>
      <c r="H6593" s="46">
        <f t="shared" si="311"/>
        <v>0</v>
      </c>
      <c r="I6593" s="46" t="b">
        <f t="shared" si="312"/>
        <v>0</v>
      </c>
      <c r="J6593" s="46" t="str">
        <f>IF(I6593=FALSE,"",B6593&amp;"@"&amp;COUNTIFS($B$2:B6593,B6593,$I$2:I6593,TRUE))</f>
        <v/>
      </c>
    </row>
    <row r="6594" spans="5:10">
      <c r="E6594" s="46" t="str">
        <f t="shared" ref="E6594:E6657" si="313">IF(AND(LEFT(A6594,17)="/global/archives/",ISNUMBER(_xlfn.NUMBERVALUE(MID(A6594,18,1))),ISERROR(FIND("ckattempt",A6594)),ISERROR(FIND("preview",A6594))),"기사임","")</f>
        <v/>
      </c>
      <c r="F6594" s="81" t="str">
        <f>IF(E6594="기사임",(COUNTIF($B$2:B6594,B6594)-COUNTIFS($B$2:B6593,B6594,$E$2:E6593,"")),"")</f>
        <v/>
      </c>
      <c r="G6594" s="46" t="str">
        <f>IF(F6594=1,COUNTIF($F$1:F6594,1),"")</f>
        <v/>
      </c>
      <c r="H6594" s="46">
        <f t="shared" ref="H6594:H6657" si="314">COUNTIF($L$2:$L$4,B6594)</f>
        <v>0</v>
      </c>
      <c r="I6594" s="46" t="b">
        <f t="shared" si="312"/>
        <v>0</v>
      </c>
      <c r="J6594" s="46" t="str">
        <f>IF(I6594=FALSE,"",B6594&amp;"@"&amp;COUNTIFS($B$2:B6594,B6594,$I$2:I6594,TRUE))</f>
        <v/>
      </c>
    </row>
    <row r="6595" spans="5:10">
      <c r="E6595" s="46" t="str">
        <f t="shared" si="313"/>
        <v/>
      </c>
      <c r="F6595" s="81" t="str">
        <f>IF(E6595="기사임",(COUNTIF($B$2:B6595,B6595)-COUNTIFS($B$2:B6594,B6595,$E$2:E6594,"")),"")</f>
        <v/>
      </c>
      <c r="G6595" s="46" t="str">
        <f>IF(F6595=1,COUNTIF($F$1:F6595,1),"")</f>
        <v/>
      </c>
      <c r="H6595" s="46">
        <f t="shared" si="314"/>
        <v>0</v>
      </c>
      <c r="I6595" s="46" t="b">
        <f t="shared" si="312"/>
        <v>0</v>
      </c>
      <c r="J6595" s="46" t="str">
        <f>IF(I6595=FALSE,"",B6595&amp;"@"&amp;COUNTIFS($B$2:B6595,B6595,$I$2:I6595,TRUE))</f>
        <v/>
      </c>
    </row>
    <row r="6596" spans="5:10">
      <c r="E6596" s="46" t="str">
        <f t="shared" si="313"/>
        <v/>
      </c>
      <c r="F6596" s="81" t="str">
        <f>IF(E6596="기사임",(COUNTIF($B$2:B6596,B6596)-COUNTIFS($B$2:B6595,B6596,$E$2:E6595,"")),"")</f>
        <v/>
      </c>
      <c r="G6596" s="46" t="str">
        <f>IF(F6596=1,COUNTIF($F$1:F6596,1),"")</f>
        <v/>
      </c>
      <c r="H6596" s="46">
        <f t="shared" si="314"/>
        <v>0</v>
      </c>
      <c r="I6596" s="46" t="b">
        <f t="shared" si="312"/>
        <v>0</v>
      </c>
      <c r="J6596" s="46" t="str">
        <f>IF(I6596=FALSE,"",B6596&amp;"@"&amp;COUNTIFS($B$2:B6596,B6596,$I$2:I6596,TRUE))</f>
        <v/>
      </c>
    </row>
    <row r="6597" spans="5:10">
      <c r="E6597" s="46" t="str">
        <f t="shared" si="313"/>
        <v/>
      </c>
      <c r="F6597" s="81" t="str">
        <f>IF(E6597="기사임",(COUNTIF($B$2:B6597,B6597)-COUNTIFS($B$2:B6596,B6597,$E$2:E6596,"")),"")</f>
        <v/>
      </c>
      <c r="G6597" s="46" t="str">
        <f>IF(F6597=1,COUNTIF($F$1:F6597,1),"")</f>
        <v/>
      </c>
      <c r="H6597" s="46">
        <f t="shared" si="314"/>
        <v>0</v>
      </c>
      <c r="I6597" s="46" t="b">
        <f t="shared" si="312"/>
        <v>0</v>
      </c>
      <c r="J6597" s="46" t="str">
        <f>IF(I6597=FALSE,"",B6597&amp;"@"&amp;COUNTIFS($B$2:B6597,B6597,$I$2:I6597,TRUE))</f>
        <v/>
      </c>
    </row>
    <row r="6598" spans="5:10">
      <c r="E6598" s="46" t="str">
        <f t="shared" si="313"/>
        <v/>
      </c>
      <c r="F6598" s="81" t="str">
        <f>IF(E6598="기사임",(COUNTIF($B$2:B6598,B6598)-COUNTIFS($B$2:B6597,B6598,$E$2:E6597,"")),"")</f>
        <v/>
      </c>
      <c r="G6598" s="46" t="str">
        <f>IF(F6598=1,COUNTIF($F$1:F6598,1),"")</f>
        <v/>
      </c>
      <c r="H6598" s="46">
        <f t="shared" si="314"/>
        <v>0</v>
      </c>
      <c r="I6598" s="46" t="b">
        <f t="shared" si="312"/>
        <v>0</v>
      </c>
      <c r="J6598" s="46" t="str">
        <f>IF(I6598=FALSE,"",B6598&amp;"@"&amp;COUNTIFS($B$2:B6598,B6598,$I$2:I6598,TRUE))</f>
        <v/>
      </c>
    </row>
    <row r="6599" spans="5:10">
      <c r="E6599" s="46" t="str">
        <f t="shared" si="313"/>
        <v/>
      </c>
      <c r="F6599" s="81" t="str">
        <f>IF(E6599="기사임",(COUNTIF($B$2:B6599,B6599)-COUNTIFS($B$2:B6598,B6599,$E$2:E6598,"")),"")</f>
        <v/>
      </c>
      <c r="G6599" s="46" t="str">
        <f>IF(F6599=1,COUNTIF($F$1:F6599,1),"")</f>
        <v/>
      </c>
      <c r="H6599" s="46">
        <f t="shared" si="314"/>
        <v>0</v>
      </c>
      <c r="I6599" s="46" t="b">
        <f t="shared" ref="I6599:I6662" si="315">AND(H6599=1,F6599&gt;=1,F6599&lt;&gt;"")</f>
        <v>0</v>
      </c>
      <c r="J6599" s="46" t="str">
        <f>IF(I6599=FALSE,"",B6599&amp;"@"&amp;COUNTIFS($B$2:B6599,B6599,$I$2:I6599,TRUE))</f>
        <v/>
      </c>
    </row>
    <row r="6600" spans="5:10">
      <c r="E6600" s="46" t="str">
        <f t="shared" si="313"/>
        <v/>
      </c>
      <c r="F6600" s="81" t="str">
        <f>IF(E6600="기사임",(COUNTIF($B$2:B6600,B6600)-COUNTIFS($B$2:B6599,B6600,$E$2:E6599,"")),"")</f>
        <v/>
      </c>
      <c r="G6600" s="46" t="str">
        <f>IF(F6600=1,COUNTIF($F$1:F6600,1),"")</f>
        <v/>
      </c>
      <c r="H6600" s="46">
        <f t="shared" si="314"/>
        <v>0</v>
      </c>
      <c r="I6600" s="46" t="b">
        <f t="shared" si="315"/>
        <v>0</v>
      </c>
      <c r="J6600" s="46" t="str">
        <f>IF(I6600=FALSE,"",B6600&amp;"@"&amp;COUNTIFS($B$2:B6600,B6600,$I$2:I6600,TRUE))</f>
        <v/>
      </c>
    </row>
    <row r="6601" spans="5:10">
      <c r="E6601" s="46" t="str">
        <f t="shared" si="313"/>
        <v/>
      </c>
      <c r="F6601" s="81" t="str">
        <f>IF(E6601="기사임",(COUNTIF($B$2:B6601,B6601)-COUNTIFS($B$2:B6600,B6601,$E$2:E6600,"")),"")</f>
        <v/>
      </c>
      <c r="G6601" s="46" t="str">
        <f>IF(F6601=1,COUNTIF($F$1:F6601,1),"")</f>
        <v/>
      </c>
      <c r="H6601" s="46">
        <f t="shared" si="314"/>
        <v>0</v>
      </c>
      <c r="I6601" s="46" t="b">
        <f t="shared" si="315"/>
        <v>0</v>
      </c>
      <c r="J6601" s="46" t="str">
        <f>IF(I6601=FALSE,"",B6601&amp;"@"&amp;COUNTIFS($B$2:B6601,B6601,$I$2:I6601,TRUE))</f>
        <v/>
      </c>
    </row>
    <row r="6602" spans="5:10">
      <c r="E6602" s="46" t="str">
        <f t="shared" si="313"/>
        <v/>
      </c>
      <c r="F6602" s="81" t="str">
        <f>IF(E6602="기사임",(COUNTIF($B$2:B6602,B6602)-COUNTIFS($B$2:B6601,B6602,$E$2:E6601,"")),"")</f>
        <v/>
      </c>
      <c r="G6602" s="46" t="str">
        <f>IF(F6602=1,COUNTIF($F$1:F6602,1),"")</f>
        <v/>
      </c>
      <c r="H6602" s="46">
        <f t="shared" si="314"/>
        <v>0</v>
      </c>
      <c r="I6602" s="46" t="b">
        <f t="shared" si="315"/>
        <v>0</v>
      </c>
      <c r="J6602" s="46" t="str">
        <f>IF(I6602=FALSE,"",B6602&amp;"@"&amp;COUNTIFS($B$2:B6602,B6602,$I$2:I6602,TRUE))</f>
        <v/>
      </c>
    </row>
    <row r="6603" spans="5:10">
      <c r="E6603" s="46" t="str">
        <f t="shared" si="313"/>
        <v/>
      </c>
      <c r="F6603" s="81" t="str">
        <f>IF(E6603="기사임",(COUNTIF($B$2:B6603,B6603)-COUNTIFS($B$2:B6602,B6603,$E$2:E6602,"")),"")</f>
        <v/>
      </c>
      <c r="G6603" s="46" t="str">
        <f>IF(F6603=1,COUNTIF($F$1:F6603,1),"")</f>
        <v/>
      </c>
      <c r="H6603" s="46">
        <f t="shared" si="314"/>
        <v>0</v>
      </c>
      <c r="I6603" s="46" t="b">
        <f t="shared" si="315"/>
        <v>0</v>
      </c>
      <c r="J6603" s="46" t="str">
        <f>IF(I6603=FALSE,"",B6603&amp;"@"&amp;COUNTIFS($B$2:B6603,B6603,$I$2:I6603,TRUE))</f>
        <v/>
      </c>
    </row>
    <row r="6604" spans="5:10">
      <c r="E6604" s="46" t="str">
        <f t="shared" si="313"/>
        <v/>
      </c>
      <c r="F6604" s="81" t="str">
        <f>IF(E6604="기사임",(COUNTIF($B$2:B6604,B6604)-COUNTIFS($B$2:B6603,B6604,$E$2:E6603,"")),"")</f>
        <v/>
      </c>
      <c r="G6604" s="46" t="str">
        <f>IF(F6604=1,COUNTIF($F$1:F6604,1),"")</f>
        <v/>
      </c>
      <c r="H6604" s="46">
        <f t="shared" si="314"/>
        <v>0</v>
      </c>
      <c r="I6604" s="46" t="b">
        <f t="shared" si="315"/>
        <v>0</v>
      </c>
      <c r="J6604" s="46" t="str">
        <f>IF(I6604=FALSE,"",B6604&amp;"@"&amp;COUNTIFS($B$2:B6604,B6604,$I$2:I6604,TRUE))</f>
        <v/>
      </c>
    </row>
    <row r="6605" spans="5:10">
      <c r="E6605" s="46" t="str">
        <f t="shared" si="313"/>
        <v/>
      </c>
      <c r="F6605" s="81" t="str">
        <f>IF(E6605="기사임",(COUNTIF($B$2:B6605,B6605)-COUNTIFS($B$2:B6604,B6605,$E$2:E6604,"")),"")</f>
        <v/>
      </c>
      <c r="G6605" s="46" t="str">
        <f>IF(F6605=1,COUNTIF($F$1:F6605,1),"")</f>
        <v/>
      </c>
      <c r="H6605" s="46">
        <f t="shared" si="314"/>
        <v>0</v>
      </c>
      <c r="I6605" s="46" t="b">
        <f t="shared" si="315"/>
        <v>0</v>
      </c>
      <c r="J6605" s="46" t="str">
        <f>IF(I6605=FALSE,"",B6605&amp;"@"&amp;COUNTIFS($B$2:B6605,B6605,$I$2:I6605,TRUE))</f>
        <v/>
      </c>
    </row>
    <row r="6606" spans="5:10">
      <c r="E6606" s="46" t="str">
        <f t="shared" si="313"/>
        <v/>
      </c>
      <c r="F6606" s="81" t="str">
        <f>IF(E6606="기사임",(COUNTIF($B$2:B6606,B6606)-COUNTIFS($B$2:B6605,B6606,$E$2:E6605,"")),"")</f>
        <v/>
      </c>
      <c r="G6606" s="46" t="str">
        <f>IF(F6606=1,COUNTIF($F$1:F6606,1),"")</f>
        <v/>
      </c>
      <c r="H6606" s="46">
        <f t="shared" si="314"/>
        <v>0</v>
      </c>
      <c r="I6606" s="46" t="b">
        <f t="shared" si="315"/>
        <v>0</v>
      </c>
      <c r="J6606" s="46" t="str">
        <f>IF(I6606=FALSE,"",B6606&amp;"@"&amp;COUNTIFS($B$2:B6606,B6606,$I$2:I6606,TRUE))</f>
        <v/>
      </c>
    </row>
    <row r="6607" spans="5:10">
      <c r="E6607" s="46" t="str">
        <f t="shared" si="313"/>
        <v/>
      </c>
      <c r="F6607" s="81" t="str">
        <f>IF(E6607="기사임",(COUNTIF($B$2:B6607,B6607)-COUNTIFS($B$2:B6606,B6607,$E$2:E6606,"")),"")</f>
        <v/>
      </c>
      <c r="G6607" s="46" t="str">
        <f>IF(F6607=1,COUNTIF($F$1:F6607,1),"")</f>
        <v/>
      </c>
      <c r="H6607" s="46">
        <f t="shared" si="314"/>
        <v>0</v>
      </c>
      <c r="I6607" s="46" t="b">
        <f t="shared" si="315"/>
        <v>0</v>
      </c>
      <c r="J6607" s="46" t="str">
        <f>IF(I6607=FALSE,"",B6607&amp;"@"&amp;COUNTIFS($B$2:B6607,B6607,$I$2:I6607,TRUE))</f>
        <v/>
      </c>
    </row>
    <row r="6608" spans="5:10">
      <c r="E6608" s="46" t="str">
        <f t="shared" si="313"/>
        <v/>
      </c>
      <c r="F6608" s="81" t="str">
        <f>IF(E6608="기사임",(COUNTIF($B$2:B6608,B6608)-COUNTIFS($B$2:B6607,B6608,$E$2:E6607,"")),"")</f>
        <v/>
      </c>
      <c r="G6608" s="46" t="str">
        <f>IF(F6608=1,COUNTIF($F$1:F6608,1),"")</f>
        <v/>
      </c>
      <c r="H6608" s="46">
        <f t="shared" si="314"/>
        <v>0</v>
      </c>
      <c r="I6608" s="46" t="b">
        <f t="shared" si="315"/>
        <v>0</v>
      </c>
      <c r="J6608" s="46" t="str">
        <f>IF(I6608=FALSE,"",B6608&amp;"@"&amp;COUNTIFS($B$2:B6608,B6608,$I$2:I6608,TRUE))</f>
        <v/>
      </c>
    </row>
    <row r="6609" spans="5:10">
      <c r="E6609" s="46" t="str">
        <f t="shared" si="313"/>
        <v/>
      </c>
      <c r="F6609" s="81" t="str">
        <f>IF(E6609="기사임",(COUNTIF($B$2:B6609,B6609)-COUNTIFS($B$2:B6608,B6609,$E$2:E6608,"")),"")</f>
        <v/>
      </c>
      <c r="G6609" s="46" t="str">
        <f>IF(F6609=1,COUNTIF($F$1:F6609,1),"")</f>
        <v/>
      </c>
      <c r="H6609" s="46">
        <f t="shared" si="314"/>
        <v>0</v>
      </c>
      <c r="I6609" s="46" t="b">
        <f t="shared" si="315"/>
        <v>0</v>
      </c>
      <c r="J6609" s="46" t="str">
        <f>IF(I6609=FALSE,"",B6609&amp;"@"&amp;COUNTIFS($B$2:B6609,B6609,$I$2:I6609,TRUE))</f>
        <v/>
      </c>
    </row>
    <row r="6610" spans="5:10">
      <c r="E6610" s="46" t="str">
        <f t="shared" si="313"/>
        <v/>
      </c>
      <c r="F6610" s="81" t="str">
        <f>IF(E6610="기사임",(COUNTIF($B$2:B6610,B6610)-COUNTIFS($B$2:B6609,B6610,$E$2:E6609,"")),"")</f>
        <v/>
      </c>
      <c r="G6610" s="46" t="str">
        <f>IF(F6610=1,COUNTIF($F$1:F6610,1),"")</f>
        <v/>
      </c>
      <c r="H6610" s="46">
        <f t="shared" si="314"/>
        <v>0</v>
      </c>
      <c r="I6610" s="46" t="b">
        <f t="shared" si="315"/>
        <v>0</v>
      </c>
      <c r="J6610" s="46" t="str">
        <f>IF(I6610=FALSE,"",B6610&amp;"@"&amp;COUNTIFS($B$2:B6610,B6610,$I$2:I6610,TRUE))</f>
        <v/>
      </c>
    </row>
    <row r="6611" spans="5:10">
      <c r="E6611" s="46" t="str">
        <f t="shared" si="313"/>
        <v/>
      </c>
      <c r="F6611" s="81" t="str">
        <f>IF(E6611="기사임",(COUNTIF($B$2:B6611,B6611)-COUNTIFS($B$2:B6610,B6611,$E$2:E6610,"")),"")</f>
        <v/>
      </c>
      <c r="G6611" s="46" t="str">
        <f>IF(F6611=1,COUNTIF($F$1:F6611,1),"")</f>
        <v/>
      </c>
      <c r="H6611" s="46">
        <f t="shared" si="314"/>
        <v>0</v>
      </c>
      <c r="I6611" s="46" t="b">
        <f t="shared" si="315"/>
        <v>0</v>
      </c>
      <c r="J6611" s="46" t="str">
        <f>IF(I6611=FALSE,"",B6611&amp;"@"&amp;COUNTIFS($B$2:B6611,B6611,$I$2:I6611,TRUE))</f>
        <v/>
      </c>
    </row>
    <row r="6612" spans="5:10">
      <c r="E6612" s="46" t="str">
        <f t="shared" si="313"/>
        <v/>
      </c>
      <c r="F6612" s="81" t="str">
        <f>IF(E6612="기사임",(COUNTIF($B$2:B6612,B6612)-COUNTIFS($B$2:B6611,B6612,$E$2:E6611,"")),"")</f>
        <v/>
      </c>
      <c r="G6612" s="46" t="str">
        <f>IF(F6612=1,COUNTIF($F$1:F6612,1),"")</f>
        <v/>
      </c>
      <c r="H6612" s="46">
        <f t="shared" si="314"/>
        <v>0</v>
      </c>
      <c r="I6612" s="46" t="b">
        <f t="shared" si="315"/>
        <v>0</v>
      </c>
      <c r="J6612" s="46" t="str">
        <f>IF(I6612=FALSE,"",B6612&amp;"@"&amp;COUNTIFS($B$2:B6612,B6612,$I$2:I6612,TRUE))</f>
        <v/>
      </c>
    </row>
    <row r="6613" spans="5:10">
      <c r="E6613" s="46" t="str">
        <f t="shared" si="313"/>
        <v/>
      </c>
      <c r="F6613" s="81" t="str">
        <f>IF(E6613="기사임",(COUNTIF($B$2:B6613,B6613)-COUNTIFS($B$2:B6612,B6613,$E$2:E6612,"")),"")</f>
        <v/>
      </c>
      <c r="G6613" s="46" t="str">
        <f>IF(F6613=1,COUNTIF($F$1:F6613,1),"")</f>
        <v/>
      </c>
      <c r="H6613" s="46">
        <f t="shared" si="314"/>
        <v>0</v>
      </c>
      <c r="I6613" s="46" t="b">
        <f t="shared" si="315"/>
        <v>0</v>
      </c>
      <c r="J6613" s="46" t="str">
        <f>IF(I6613=FALSE,"",B6613&amp;"@"&amp;COUNTIFS($B$2:B6613,B6613,$I$2:I6613,TRUE))</f>
        <v/>
      </c>
    </row>
    <row r="6614" spans="5:10">
      <c r="E6614" s="46" t="str">
        <f t="shared" si="313"/>
        <v/>
      </c>
      <c r="F6614" s="81" t="str">
        <f>IF(E6614="기사임",(COUNTIF($B$2:B6614,B6614)-COUNTIFS($B$2:B6613,B6614,$E$2:E6613,"")),"")</f>
        <v/>
      </c>
      <c r="G6614" s="46" t="str">
        <f>IF(F6614=1,COUNTIF($F$1:F6614,1),"")</f>
        <v/>
      </c>
      <c r="H6614" s="46">
        <f t="shared" si="314"/>
        <v>0</v>
      </c>
      <c r="I6614" s="46" t="b">
        <f t="shared" si="315"/>
        <v>0</v>
      </c>
      <c r="J6614" s="46" t="str">
        <f>IF(I6614=FALSE,"",B6614&amp;"@"&amp;COUNTIFS($B$2:B6614,B6614,$I$2:I6614,TRUE))</f>
        <v/>
      </c>
    </row>
    <row r="6615" spans="5:10">
      <c r="E6615" s="46" t="str">
        <f t="shared" si="313"/>
        <v/>
      </c>
      <c r="F6615" s="81" t="str">
        <f>IF(E6615="기사임",(COUNTIF($B$2:B6615,B6615)-COUNTIFS($B$2:B6614,B6615,$E$2:E6614,"")),"")</f>
        <v/>
      </c>
      <c r="G6615" s="46" t="str">
        <f>IF(F6615=1,COUNTIF($F$1:F6615,1),"")</f>
        <v/>
      </c>
      <c r="H6615" s="46">
        <f t="shared" si="314"/>
        <v>0</v>
      </c>
      <c r="I6615" s="46" t="b">
        <f t="shared" si="315"/>
        <v>0</v>
      </c>
      <c r="J6615" s="46" t="str">
        <f>IF(I6615=FALSE,"",B6615&amp;"@"&amp;COUNTIFS($B$2:B6615,B6615,$I$2:I6615,TRUE))</f>
        <v/>
      </c>
    </row>
    <row r="6616" spans="5:10">
      <c r="E6616" s="46" t="str">
        <f t="shared" si="313"/>
        <v/>
      </c>
      <c r="F6616" s="81" t="str">
        <f>IF(E6616="기사임",(COUNTIF($B$2:B6616,B6616)-COUNTIFS($B$2:B6615,B6616,$E$2:E6615,"")),"")</f>
        <v/>
      </c>
      <c r="G6616" s="46" t="str">
        <f>IF(F6616=1,COUNTIF($F$1:F6616,1),"")</f>
        <v/>
      </c>
      <c r="H6616" s="46">
        <f t="shared" si="314"/>
        <v>0</v>
      </c>
      <c r="I6616" s="46" t="b">
        <f t="shared" si="315"/>
        <v>0</v>
      </c>
      <c r="J6616" s="46" t="str">
        <f>IF(I6616=FALSE,"",B6616&amp;"@"&amp;COUNTIFS($B$2:B6616,B6616,$I$2:I6616,TRUE))</f>
        <v/>
      </c>
    </row>
    <row r="6617" spans="5:10">
      <c r="E6617" s="46" t="str">
        <f t="shared" si="313"/>
        <v/>
      </c>
      <c r="F6617" s="81" t="str">
        <f>IF(E6617="기사임",(COUNTIF($B$2:B6617,B6617)-COUNTIFS($B$2:B6616,B6617,$E$2:E6616,"")),"")</f>
        <v/>
      </c>
      <c r="G6617" s="46" t="str">
        <f>IF(F6617=1,COUNTIF($F$1:F6617,1),"")</f>
        <v/>
      </c>
      <c r="H6617" s="46">
        <f t="shared" si="314"/>
        <v>0</v>
      </c>
      <c r="I6617" s="46" t="b">
        <f t="shared" si="315"/>
        <v>0</v>
      </c>
      <c r="J6617" s="46" t="str">
        <f>IF(I6617=FALSE,"",B6617&amp;"@"&amp;COUNTIFS($B$2:B6617,B6617,$I$2:I6617,TRUE))</f>
        <v/>
      </c>
    </row>
    <row r="6618" spans="5:10">
      <c r="E6618" s="46" t="str">
        <f t="shared" si="313"/>
        <v/>
      </c>
      <c r="F6618" s="81" t="str">
        <f>IF(E6618="기사임",(COUNTIF($B$2:B6618,B6618)-COUNTIFS($B$2:B6617,B6618,$E$2:E6617,"")),"")</f>
        <v/>
      </c>
      <c r="G6618" s="46" t="str">
        <f>IF(F6618=1,COUNTIF($F$1:F6618,1),"")</f>
        <v/>
      </c>
      <c r="H6618" s="46">
        <f t="shared" si="314"/>
        <v>0</v>
      </c>
      <c r="I6618" s="46" t="b">
        <f t="shared" si="315"/>
        <v>0</v>
      </c>
      <c r="J6618" s="46" t="str">
        <f>IF(I6618=FALSE,"",B6618&amp;"@"&amp;COUNTIFS($B$2:B6618,B6618,$I$2:I6618,TRUE))</f>
        <v/>
      </c>
    </row>
    <row r="6619" spans="5:10">
      <c r="E6619" s="46" t="str">
        <f t="shared" si="313"/>
        <v/>
      </c>
      <c r="F6619" s="81" t="str">
        <f>IF(E6619="기사임",(COUNTIF($B$2:B6619,B6619)-COUNTIFS($B$2:B6618,B6619,$E$2:E6618,"")),"")</f>
        <v/>
      </c>
      <c r="G6619" s="46" t="str">
        <f>IF(F6619=1,COUNTIF($F$1:F6619,1),"")</f>
        <v/>
      </c>
      <c r="H6619" s="46">
        <f t="shared" si="314"/>
        <v>0</v>
      </c>
      <c r="I6619" s="46" t="b">
        <f t="shared" si="315"/>
        <v>0</v>
      </c>
      <c r="J6619" s="46" t="str">
        <f>IF(I6619=FALSE,"",B6619&amp;"@"&amp;COUNTIFS($B$2:B6619,B6619,$I$2:I6619,TRUE))</f>
        <v/>
      </c>
    </row>
    <row r="6620" spans="5:10">
      <c r="E6620" s="46" t="str">
        <f t="shared" si="313"/>
        <v/>
      </c>
      <c r="F6620" s="81" t="str">
        <f>IF(E6620="기사임",(COUNTIF($B$2:B6620,B6620)-COUNTIFS($B$2:B6619,B6620,$E$2:E6619,"")),"")</f>
        <v/>
      </c>
      <c r="G6620" s="46" t="str">
        <f>IF(F6620=1,COUNTIF($F$1:F6620,1),"")</f>
        <v/>
      </c>
      <c r="H6620" s="46">
        <f t="shared" si="314"/>
        <v>0</v>
      </c>
      <c r="I6620" s="46" t="b">
        <f t="shared" si="315"/>
        <v>0</v>
      </c>
      <c r="J6620" s="46" t="str">
        <f>IF(I6620=FALSE,"",B6620&amp;"@"&amp;COUNTIFS($B$2:B6620,B6620,$I$2:I6620,TRUE))</f>
        <v/>
      </c>
    </row>
    <row r="6621" spans="5:10">
      <c r="E6621" s="46" t="str">
        <f t="shared" si="313"/>
        <v/>
      </c>
      <c r="F6621" s="81" t="str">
        <f>IF(E6621="기사임",(COUNTIF($B$2:B6621,B6621)-COUNTIFS($B$2:B6620,B6621,$E$2:E6620,"")),"")</f>
        <v/>
      </c>
      <c r="G6621" s="46" t="str">
        <f>IF(F6621=1,COUNTIF($F$1:F6621,1),"")</f>
        <v/>
      </c>
      <c r="H6621" s="46">
        <f t="shared" si="314"/>
        <v>0</v>
      </c>
      <c r="I6621" s="46" t="b">
        <f t="shared" si="315"/>
        <v>0</v>
      </c>
      <c r="J6621" s="46" t="str">
        <f>IF(I6621=FALSE,"",B6621&amp;"@"&amp;COUNTIFS($B$2:B6621,B6621,$I$2:I6621,TRUE))</f>
        <v/>
      </c>
    </row>
    <row r="6622" spans="5:10">
      <c r="E6622" s="46" t="str">
        <f t="shared" si="313"/>
        <v/>
      </c>
      <c r="F6622" s="81" t="str">
        <f>IF(E6622="기사임",(COUNTIF($B$2:B6622,B6622)-COUNTIFS($B$2:B6621,B6622,$E$2:E6621,"")),"")</f>
        <v/>
      </c>
      <c r="G6622" s="46" t="str">
        <f>IF(F6622=1,COUNTIF($F$1:F6622,1),"")</f>
        <v/>
      </c>
      <c r="H6622" s="46">
        <f t="shared" si="314"/>
        <v>0</v>
      </c>
      <c r="I6622" s="46" t="b">
        <f t="shared" si="315"/>
        <v>0</v>
      </c>
      <c r="J6622" s="46" t="str">
        <f>IF(I6622=FALSE,"",B6622&amp;"@"&amp;COUNTIFS($B$2:B6622,B6622,$I$2:I6622,TRUE))</f>
        <v/>
      </c>
    </row>
    <row r="6623" spans="5:10">
      <c r="E6623" s="46" t="str">
        <f t="shared" si="313"/>
        <v/>
      </c>
      <c r="F6623" s="81" t="str">
        <f>IF(E6623="기사임",(COUNTIF($B$2:B6623,B6623)-COUNTIFS($B$2:B6622,B6623,$E$2:E6622,"")),"")</f>
        <v/>
      </c>
      <c r="G6623" s="46" t="str">
        <f>IF(F6623=1,COUNTIF($F$1:F6623,1),"")</f>
        <v/>
      </c>
      <c r="H6623" s="46">
        <f t="shared" si="314"/>
        <v>0</v>
      </c>
      <c r="I6623" s="46" t="b">
        <f t="shared" si="315"/>
        <v>0</v>
      </c>
      <c r="J6623" s="46" t="str">
        <f>IF(I6623=FALSE,"",B6623&amp;"@"&amp;COUNTIFS($B$2:B6623,B6623,$I$2:I6623,TRUE))</f>
        <v/>
      </c>
    </row>
    <row r="6624" spans="5:10">
      <c r="E6624" s="46" t="str">
        <f t="shared" si="313"/>
        <v/>
      </c>
      <c r="F6624" s="81" t="str">
        <f>IF(E6624="기사임",(COUNTIF($B$2:B6624,B6624)-COUNTIFS($B$2:B6623,B6624,$E$2:E6623,"")),"")</f>
        <v/>
      </c>
      <c r="G6624" s="46" t="str">
        <f>IF(F6624=1,COUNTIF($F$1:F6624,1),"")</f>
        <v/>
      </c>
      <c r="H6624" s="46">
        <f t="shared" si="314"/>
        <v>0</v>
      </c>
      <c r="I6624" s="46" t="b">
        <f t="shared" si="315"/>
        <v>0</v>
      </c>
      <c r="J6624" s="46" t="str">
        <f>IF(I6624=FALSE,"",B6624&amp;"@"&amp;COUNTIFS($B$2:B6624,B6624,$I$2:I6624,TRUE))</f>
        <v/>
      </c>
    </row>
    <row r="6625" spans="5:10">
      <c r="E6625" s="46" t="str">
        <f t="shared" si="313"/>
        <v/>
      </c>
      <c r="F6625" s="81" t="str">
        <f>IF(E6625="기사임",(COUNTIF($B$2:B6625,B6625)-COUNTIFS($B$2:B6624,B6625,$E$2:E6624,"")),"")</f>
        <v/>
      </c>
      <c r="G6625" s="46" t="str">
        <f>IF(F6625=1,COUNTIF($F$1:F6625,1),"")</f>
        <v/>
      </c>
      <c r="H6625" s="46">
        <f t="shared" si="314"/>
        <v>0</v>
      </c>
      <c r="I6625" s="46" t="b">
        <f t="shared" si="315"/>
        <v>0</v>
      </c>
      <c r="J6625" s="46" t="str">
        <f>IF(I6625=FALSE,"",B6625&amp;"@"&amp;COUNTIFS($B$2:B6625,B6625,$I$2:I6625,TRUE))</f>
        <v/>
      </c>
    </row>
    <row r="6626" spans="5:10">
      <c r="E6626" s="46" t="str">
        <f t="shared" si="313"/>
        <v/>
      </c>
      <c r="F6626" s="81" t="str">
        <f>IF(E6626="기사임",(COUNTIF($B$2:B6626,B6626)-COUNTIFS($B$2:B6625,B6626,$E$2:E6625,"")),"")</f>
        <v/>
      </c>
      <c r="G6626" s="46" t="str">
        <f>IF(F6626=1,COUNTIF($F$1:F6626,1),"")</f>
        <v/>
      </c>
      <c r="H6626" s="46">
        <f t="shared" si="314"/>
        <v>0</v>
      </c>
      <c r="I6626" s="46" t="b">
        <f t="shared" si="315"/>
        <v>0</v>
      </c>
      <c r="J6626" s="46" t="str">
        <f>IF(I6626=FALSE,"",B6626&amp;"@"&amp;COUNTIFS($B$2:B6626,B6626,$I$2:I6626,TRUE))</f>
        <v/>
      </c>
    </row>
    <row r="6627" spans="5:10">
      <c r="E6627" s="46" t="str">
        <f t="shared" si="313"/>
        <v/>
      </c>
      <c r="F6627" s="81" t="str">
        <f>IF(E6627="기사임",(COUNTIF($B$2:B6627,B6627)-COUNTIFS($B$2:B6626,B6627,$E$2:E6626,"")),"")</f>
        <v/>
      </c>
      <c r="G6627" s="46" t="str">
        <f>IF(F6627=1,COUNTIF($F$1:F6627,1),"")</f>
        <v/>
      </c>
      <c r="H6627" s="46">
        <f t="shared" si="314"/>
        <v>0</v>
      </c>
      <c r="I6627" s="46" t="b">
        <f t="shared" si="315"/>
        <v>0</v>
      </c>
      <c r="J6627" s="46" t="str">
        <f>IF(I6627=FALSE,"",B6627&amp;"@"&amp;COUNTIFS($B$2:B6627,B6627,$I$2:I6627,TRUE))</f>
        <v/>
      </c>
    </row>
    <row r="6628" spans="5:10">
      <c r="E6628" s="46" t="str">
        <f t="shared" si="313"/>
        <v/>
      </c>
      <c r="F6628" s="81" t="str">
        <f>IF(E6628="기사임",(COUNTIF($B$2:B6628,B6628)-COUNTIFS($B$2:B6627,B6628,$E$2:E6627,"")),"")</f>
        <v/>
      </c>
      <c r="G6628" s="46" t="str">
        <f>IF(F6628=1,COUNTIF($F$1:F6628,1),"")</f>
        <v/>
      </c>
      <c r="H6628" s="46">
        <f t="shared" si="314"/>
        <v>0</v>
      </c>
      <c r="I6628" s="46" t="b">
        <f t="shared" si="315"/>
        <v>0</v>
      </c>
      <c r="J6628" s="46" t="str">
        <f>IF(I6628=FALSE,"",B6628&amp;"@"&amp;COUNTIFS($B$2:B6628,B6628,$I$2:I6628,TRUE))</f>
        <v/>
      </c>
    </row>
    <row r="6629" spans="5:10">
      <c r="E6629" s="46" t="str">
        <f t="shared" si="313"/>
        <v/>
      </c>
      <c r="F6629" s="81" t="str">
        <f>IF(E6629="기사임",(COUNTIF($B$2:B6629,B6629)-COUNTIFS($B$2:B6628,B6629,$E$2:E6628,"")),"")</f>
        <v/>
      </c>
      <c r="G6629" s="46" t="str">
        <f>IF(F6629=1,COUNTIF($F$1:F6629,1),"")</f>
        <v/>
      </c>
      <c r="H6629" s="46">
        <f t="shared" si="314"/>
        <v>0</v>
      </c>
      <c r="I6629" s="46" t="b">
        <f t="shared" si="315"/>
        <v>0</v>
      </c>
      <c r="J6629" s="46" t="str">
        <f>IF(I6629=FALSE,"",B6629&amp;"@"&amp;COUNTIFS($B$2:B6629,B6629,$I$2:I6629,TRUE))</f>
        <v/>
      </c>
    </row>
    <row r="6630" spans="5:10">
      <c r="E6630" s="46" t="str">
        <f t="shared" si="313"/>
        <v/>
      </c>
      <c r="F6630" s="81" t="str">
        <f>IF(E6630="기사임",(COUNTIF($B$2:B6630,B6630)-COUNTIFS($B$2:B6629,B6630,$E$2:E6629,"")),"")</f>
        <v/>
      </c>
      <c r="G6630" s="46" t="str">
        <f>IF(F6630=1,COUNTIF($F$1:F6630,1),"")</f>
        <v/>
      </c>
      <c r="H6630" s="46">
        <f t="shared" si="314"/>
        <v>0</v>
      </c>
      <c r="I6630" s="46" t="b">
        <f t="shared" si="315"/>
        <v>0</v>
      </c>
      <c r="J6630" s="46" t="str">
        <f>IF(I6630=FALSE,"",B6630&amp;"@"&amp;COUNTIFS($B$2:B6630,B6630,$I$2:I6630,TRUE))</f>
        <v/>
      </c>
    </row>
    <row r="6631" spans="5:10">
      <c r="E6631" s="46" t="str">
        <f t="shared" si="313"/>
        <v/>
      </c>
      <c r="F6631" s="81" t="str">
        <f>IF(E6631="기사임",(COUNTIF($B$2:B6631,B6631)-COUNTIFS($B$2:B6630,B6631,$E$2:E6630,"")),"")</f>
        <v/>
      </c>
      <c r="G6631" s="46" t="str">
        <f>IF(F6631=1,COUNTIF($F$1:F6631,1),"")</f>
        <v/>
      </c>
      <c r="H6631" s="46">
        <f t="shared" si="314"/>
        <v>0</v>
      </c>
      <c r="I6631" s="46" t="b">
        <f t="shared" si="315"/>
        <v>0</v>
      </c>
      <c r="J6631" s="46" t="str">
        <f>IF(I6631=FALSE,"",B6631&amp;"@"&amp;COUNTIFS($B$2:B6631,B6631,$I$2:I6631,TRUE))</f>
        <v/>
      </c>
    </row>
    <row r="6632" spans="5:10">
      <c r="E6632" s="46" t="str">
        <f t="shared" si="313"/>
        <v/>
      </c>
      <c r="F6632" s="81" t="str">
        <f>IF(E6632="기사임",(COUNTIF($B$2:B6632,B6632)-COUNTIFS($B$2:B6631,B6632,$E$2:E6631,"")),"")</f>
        <v/>
      </c>
      <c r="G6632" s="46" t="str">
        <f>IF(F6632=1,COUNTIF($F$1:F6632,1),"")</f>
        <v/>
      </c>
      <c r="H6632" s="46">
        <f t="shared" si="314"/>
        <v>0</v>
      </c>
      <c r="I6632" s="46" t="b">
        <f t="shared" si="315"/>
        <v>0</v>
      </c>
      <c r="J6632" s="46" t="str">
        <f>IF(I6632=FALSE,"",B6632&amp;"@"&amp;COUNTIFS($B$2:B6632,B6632,$I$2:I6632,TRUE))</f>
        <v/>
      </c>
    </row>
    <row r="6633" spans="5:10">
      <c r="E6633" s="46" t="str">
        <f t="shared" si="313"/>
        <v/>
      </c>
      <c r="F6633" s="81" t="str">
        <f>IF(E6633="기사임",(COUNTIF($B$2:B6633,B6633)-COUNTIFS($B$2:B6632,B6633,$E$2:E6632,"")),"")</f>
        <v/>
      </c>
      <c r="G6633" s="46" t="str">
        <f>IF(F6633=1,COUNTIF($F$1:F6633,1),"")</f>
        <v/>
      </c>
      <c r="H6633" s="46">
        <f t="shared" si="314"/>
        <v>0</v>
      </c>
      <c r="I6633" s="46" t="b">
        <f t="shared" si="315"/>
        <v>0</v>
      </c>
      <c r="J6633" s="46" t="str">
        <f>IF(I6633=FALSE,"",B6633&amp;"@"&amp;COUNTIFS($B$2:B6633,B6633,$I$2:I6633,TRUE))</f>
        <v/>
      </c>
    </row>
    <row r="6634" spans="5:10">
      <c r="E6634" s="46" t="str">
        <f t="shared" si="313"/>
        <v/>
      </c>
      <c r="F6634" s="81" t="str">
        <f>IF(E6634="기사임",(COUNTIF($B$2:B6634,B6634)-COUNTIFS($B$2:B6633,B6634,$E$2:E6633,"")),"")</f>
        <v/>
      </c>
      <c r="G6634" s="46" t="str">
        <f>IF(F6634=1,COUNTIF($F$1:F6634,1),"")</f>
        <v/>
      </c>
      <c r="H6634" s="46">
        <f t="shared" si="314"/>
        <v>0</v>
      </c>
      <c r="I6634" s="46" t="b">
        <f t="shared" si="315"/>
        <v>0</v>
      </c>
      <c r="J6634" s="46" t="str">
        <f>IF(I6634=FALSE,"",B6634&amp;"@"&amp;COUNTIFS($B$2:B6634,B6634,$I$2:I6634,TRUE))</f>
        <v/>
      </c>
    </row>
    <row r="6635" spans="5:10">
      <c r="E6635" s="46" t="str">
        <f t="shared" si="313"/>
        <v/>
      </c>
      <c r="F6635" s="81" t="str">
        <f>IF(E6635="기사임",(COUNTIF($B$2:B6635,B6635)-COUNTIFS($B$2:B6634,B6635,$E$2:E6634,"")),"")</f>
        <v/>
      </c>
      <c r="G6635" s="46" t="str">
        <f>IF(F6635=1,COUNTIF($F$1:F6635,1),"")</f>
        <v/>
      </c>
      <c r="H6635" s="46">
        <f t="shared" si="314"/>
        <v>0</v>
      </c>
      <c r="I6635" s="46" t="b">
        <f t="shared" si="315"/>
        <v>0</v>
      </c>
      <c r="J6635" s="46" t="str">
        <f>IF(I6635=FALSE,"",B6635&amp;"@"&amp;COUNTIFS($B$2:B6635,B6635,$I$2:I6635,TRUE))</f>
        <v/>
      </c>
    </row>
    <row r="6636" spans="5:10">
      <c r="E6636" s="46" t="str">
        <f t="shared" si="313"/>
        <v/>
      </c>
      <c r="F6636" s="81" t="str">
        <f>IF(E6636="기사임",(COUNTIF($B$2:B6636,B6636)-COUNTIFS($B$2:B6635,B6636,$E$2:E6635,"")),"")</f>
        <v/>
      </c>
      <c r="G6636" s="46" t="str">
        <f>IF(F6636=1,COUNTIF($F$1:F6636,1),"")</f>
        <v/>
      </c>
      <c r="H6636" s="46">
        <f t="shared" si="314"/>
        <v>0</v>
      </c>
      <c r="I6636" s="46" t="b">
        <f t="shared" si="315"/>
        <v>0</v>
      </c>
      <c r="J6636" s="46" t="str">
        <f>IF(I6636=FALSE,"",B6636&amp;"@"&amp;COUNTIFS($B$2:B6636,B6636,$I$2:I6636,TRUE))</f>
        <v/>
      </c>
    </row>
    <row r="6637" spans="5:10">
      <c r="E6637" s="46" t="str">
        <f t="shared" si="313"/>
        <v/>
      </c>
      <c r="F6637" s="81" t="str">
        <f>IF(E6637="기사임",(COUNTIF($B$2:B6637,B6637)-COUNTIFS($B$2:B6636,B6637,$E$2:E6636,"")),"")</f>
        <v/>
      </c>
      <c r="G6637" s="46" t="str">
        <f>IF(F6637=1,COUNTIF($F$1:F6637,1),"")</f>
        <v/>
      </c>
      <c r="H6637" s="46">
        <f t="shared" si="314"/>
        <v>0</v>
      </c>
      <c r="I6637" s="46" t="b">
        <f t="shared" si="315"/>
        <v>0</v>
      </c>
      <c r="J6637" s="46" t="str">
        <f>IF(I6637=FALSE,"",B6637&amp;"@"&amp;COUNTIFS($B$2:B6637,B6637,$I$2:I6637,TRUE))</f>
        <v/>
      </c>
    </row>
    <row r="6638" spans="5:10">
      <c r="E6638" s="46" t="str">
        <f t="shared" si="313"/>
        <v/>
      </c>
      <c r="F6638" s="81" t="str">
        <f>IF(E6638="기사임",(COUNTIF($B$2:B6638,B6638)-COUNTIFS($B$2:B6637,B6638,$E$2:E6637,"")),"")</f>
        <v/>
      </c>
      <c r="G6638" s="46" t="str">
        <f>IF(F6638=1,COUNTIF($F$1:F6638,1),"")</f>
        <v/>
      </c>
      <c r="H6638" s="46">
        <f t="shared" si="314"/>
        <v>0</v>
      </c>
      <c r="I6638" s="46" t="b">
        <f t="shared" si="315"/>
        <v>0</v>
      </c>
      <c r="J6638" s="46" t="str">
        <f>IF(I6638=FALSE,"",B6638&amp;"@"&amp;COUNTIFS($B$2:B6638,B6638,$I$2:I6638,TRUE))</f>
        <v/>
      </c>
    </row>
    <row r="6639" spans="5:10">
      <c r="E6639" s="46" t="str">
        <f t="shared" si="313"/>
        <v/>
      </c>
      <c r="F6639" s="81" t="str">
        <f>IF(E6639="기사임",(COUNTIF($B$2:B6639,B6639)-COUNTIFS($B$2:B6638,B6639,$E$2:E6638,"")),"")</f>
        <v/>
      </c>
      <c r="G6639" s="46" t="str">
        <f>IF(F6639=1,COUNTIF($F$1:F6639,1),"")</f>
        <v/>
      </c>
      <c r="H6639" s="46">
        <f t="shared" si="314"/>
        <v>0</v>
      </c>
      <c r="I6639" s="46" t="b">
        <f t="shared" si="315"/>
        <v>0</v>
      </c>
      <c r="J6639" s="46" t="str">
        <f>IF(I6639=FALSE,"",B6639&amp;"@"&amp;COUNTIFS($B$2:B6639,B6639,$I$2:I6639,TRUE))</f>
        <v/>
      </c>
    </row>
    <row r="6640" spans="5:10">
      <c r="E6640" s="46" t="str">
        <f t="shared" si="313"/>
        <v/>
      </c>
      <c r="F6640" s="81" t="str">
        <f>IF(E6640="기사임",(COUNTIF($B$2:B6640,B6640)-COUNTIFS($B$2:B6639,B6640,$E$2:E6639,"")),"")</f>
        <v/>
      </c>
      <c r="G6640" s="46" t="str">
        <f>IF(F6640=1,COUNTIF($F$1:F6640,1),"")</f>
        <v/>
      </c>
      <c r="H6640" s="46">
        <f t="shared" si="314"/>
        <v>0</v>
      </c>
      <c r="I6640" s="46" t="b">
        <f t="shared" si="315"/>
        <v>0</v>
      </c>
      <c r="J6640" s="46" t="str">
        <f>IF(I6640=FALSE,"",B6640&amp;"@"&amp;COUNTIFS($B$2:B6640,B6640,$I$2:I6640,TRUE))</f>
        <v/>
      </c>
    </row>
    <row r="6641" spans="5:10">
      <c r="E6641" s="46" t="str">
        <f t="shared" si="313"/>
        <v/>
      </c>
      <c r="F6641" s="81" t="str">
        <f>IF(E6641="기사임",(COUNTIF($B$2:B6641,B6641)-COUNTIFS($B$2:B6640,B6641,$E$2:E6640,"")),"")</f>
        <v/>
      </c>
      <c r="G6641" s="46" t="str">
        <f>IF(F6641=1,COUNTIF($F$1:F6641,1),"")</f>
        <v/>
      </c>
      <c r="H6641" s="46">
        <f t="shared" si="314"/>
        <v>0</v>
      </c>
      <c r="I6641" s="46" t="b">
        <f t="shared" si="315"/>
        <v>0</v>
      </c>
      <c r="J6641" s="46" t="str">
        <f>IF(I6641=FALSE,"",B6641&amp;"@"&amp;COUNTIFS($B$2:B6641,B6641,$I$2:I6641,TRUE))</f>
        <v/>
      </c>
    </row>
    <row r="6642" spans="5:10">
      <c r="E6642" s="46" t="str">
        <f t="shared" si="313"/>
        <v/>
      </c>
      <c r="F6642" s="81" t="str">
        <f>IF(E6642="기사임",(COUNTIF($B$2:B6642,B6642)-COUNTIFS($B$2:B6641,B6642,$E$2:E6641,"")),"")</f>
        <v/>
      </c>
      <c r="G6642" s="46" t="str">
        <f>IF(F6642=1,COUNTIF($F$1:F6642,1),"")</f>
        <v/>
      </c>
      <c r="H6642" s="46">
        <f t="shared" si="314"/>
        <v>0</v>
      </c>
      <c r="I6642" s="46" t="b">
        <f t="shared" si="315"/>
        <v>0</v>
      </c>
      <c r="J6642" s="46" t="str">
        <f>IF(I6642=FALSE,"",B6642&amp;"@"&amp;COUNTIFS($B$2:B6642,B6642,$I$2:I6642,TRUE))</f>
        <v/>
      </c>
    </row>
    <row r="6643" spans="5:10">
      <c r="E6643" s="46" t="str">
        <f t="shared" si="313"/>
        <v/>
      </c>
      <c r="F6643" s="81" t="str">
        <f>IF(E6643="기사임",(COUNTIF($B$2:B6643,B6643)-COUNTIFS($B$2:B6642,B6643,$E$2:E6642,"")),"")</f>
        <v/>
      </c>
      <c r="G6643" s="46" t="str">
        <f>IF(F6643=1,COUNTIF($F$1:F6643,1),"")</f>
        <v/>
      </c>
      <c r="H6643" s="46">
        <f t="shared" si="314"/>
        <v>0</v>
      </c>
      <c r="I6643" s="46" t="b">
        <f t="shared" si="315"/>
        <v>0</v>
      </c>
      <c r="J6643" s="46" t="str">
        <f>IF(I6643=FALSE,"",B6643&amp;"@"&amp;COUNTIFS($B$2:B6643,B6643,$I$2:I6643,TRUE))</f>
        <v/>
      </c>
    </row>
    <row r="6644" spans="5:10">
      <c r="E6644" s="46" t="str">
        <f t="shared" si="313"/>
        <v/>
      </c>
      <c r="F6644" s="81" t="str">
        <f>IF(E6644="기사임",(COUNTIF($B$2:B6644,B6644)-COUNTIFS($B$2:B6643,B6644,$E$2:E6643,"")),"")</f>
        <v/>
      </c>
      <c r="G6644" s="46" t="str">
        <f>IF(F6644=1,COUNTIF($F$1:F6644,1),"")</f>
        <v/>
      </c>
      <c r="H6644" s="46">
        <f t="shared" si="314"/>
        <v>0</v>
      </c>
      <c r="I6644" s="46" t="b">
        <f t="shared" si="315"/>
        <v>0</v>
      </c>
      <c r="J6644" s="46" t="str">
        <f>IF(I6644=FALSE,"",B6644&amp;"@"&amp;COUNTIFS($B$2:B6644,B6644,$I$2:I6644,TRUE))</f>
        <v/>
      </c>
    </row>
    <row r="6645" spans="5:10">
      <c r="E6645" s="46" t="str">
        <f t="shared" si="313"/>
        <v/>
      </c>
      <c r="F6645" s="81" t="str">
        <f>IF(E6645="기사임",(COUNTIF($B$2:B6645,B6645)-COUNTIFS($B$2:B6644,B6645,$E$2:E6644,"")),"")</f>
        <v/>
      </c>
      <c r="G6645" s="46" t="str">
        <f>IF(F6645=1,COUNTIF($F$1:F6645,1),"")</f>
        <v/>
      </c>
      <c r="H6645" s="46">
        <f t="shared" si="314"/>
        <v>0</v>
      </c>
      <c r="I6645" s="46" t="b">
        <f t="shared" si="315"/>
        <v>0</v>
      </c>
      <c r="J6645" s="46" t="str">
        <f>IF(I6645=FALSE,"",B6645&amp;"@"&amp;COUNTIFS($B$2:B6645,B6645,$I$2:I6645,TRUE))</f>
        <v/>
      </c>
    </row>
    <row r="6646" spans="5:10">
      <c r="E6646" s="46" t="str">
        <f t="shared" si="313"/>
        <v/>
      </c>
      <c r="F6646" s="81" t="str">
        <f>IF(E6646="기사임",(COUNTIF($B$2:B6646,B6646)-COUNTIFS($B$2:B6645,B6646,$E$2:E6645,"")),"")</f>
        <v/>
      </c>
      <c r="G6646" s="46" t="str">
        <f>IF(F6646=1,COUNTIF($F$1:F6646,1),"")</f>
        <v/>
      </c>
      <c r="H6646" s="46">
        <f t="shared" si="314"/>
        <v>0</v>
      </c>
      <c r="I6646" s="46" t="b">
        <f t="shared" si="315"/>
        <v>0</v>
      </c>
      <c r="J6646" s="46" t="str">
        <f>IF(I6646=FALSE,"",B6646&amp;"@"&amp;COUNTIFS($B$2:B6646,B6646,$I$2:I6646,TRUE))</f>
        <v/>
      </c>
    </row>
    <row r="6647" spans="5:10">
      <c r="E6647" s="46" t="str">
        <f t="shared" si="313"/>
        <v/>
      </c>
      <c r="F6647" s="81" t="str">
        <f>IF(E6647="기사임",(COUNTIF($B$2:B6647,B6647)-COUNTIFS($B$2:B6646,B6647,$E$2:E6646,"")),"")</f>
        <v/>
      </c>
      <c r="G6647" s="46" t="str">
        <f>IF(F6647=1,COUNTIF($F$1:F6647,1),"")</f>
        <v/>
      </c>
      <c r="H6647" s="46">
        <f t="shared" si="314"/>
        <v>0</v>
      </c>
      <c r="I6647" s="46" t="b">
        <f t="shared" si="315"/>
        <v>0</v>
      </c>
      <c r="J6647" s="46" t="str">
        <f>IF(I6647=FALSE,"",B6647&amp;"@"&amp;COUNTIFS($B$2:B6647,B6647,$I$2:I6647,TRUE))</f>
        <v/>
      </c>
    </row>
    <row r="6648" spans="5:10">
      <c r="E6648" s="46" t="str">
        <f t="shared" si="313"/>
        <v/>
      </c>
      <c r="F6648" s="81" t="str">
        <f>IF(E6648="기사임",(COUNTIF($B$2:B6648,B6648)-COUNTIFS($B$2:B6647,B6648,$E$2:E6647,"")),"")</f>
        <v/>
      </c>
      <c r="G6648" s="46" t="str">
        <f>IF(F6648=1,COUNTIF($F$1:F6648,1),"")</f>
        <v/>
      </c>
      <c r="H6648" s="46">
        <f t="shared" si="314"/>
        <v>0</v>
      </c>
      <c r="I6648" s="46" t="b">
        <f t="shared" si="315"/>
        <v>0</v>
      </c>
      <c r="J6648" s="46" t="str">
        <f>IF(I6648=FALSE,"",B6648&amp;"@"&amp;COUNTIFS($B$2:B6648,B6648,$I$2:I6648,TRUE))</f>
        <v/>
      </c>
    </row>
    <row r="6649" spans="5:10">
      <c r="E6649" s="46" t="str">
        <f t="shared" si="313"/>
        <v/>
      </c>
      <c r="F6649" s="81" t="str">
        <f>IF(E6649="기사임",(COUNTIF($B$2:B6649,B6649)-COUNTIFS($B$2:B6648,B6649,$E$2:E6648,"")),"")</f>
        <v/>
      </c>
      <c r="G6649" s="46" t="str">
        <f>IF(F6649=1,COUNTIF($F$1:F6649,1),"")</f>
        <v/>
      </c>
      <c r="H6649" s="46">
        <f t="shared" si="314"/>
        <v>0</v>
      </c>
      <c r="I6649" s="46" t="b">
        <f t="shared" si="315"/>
        <v>0</v>
      </c>
      <c r="J6649" s="46" t="str">
        <f>IF(I6649=FALSE,"",B6649&amp;"@"&amp;COUNTIFS($B$2:B6649,B6649,$I$2:I6649,TRUE))</f>
        <v/>
      </c>
    </row>
    <row r="6650" spans="5:10">
      <c r="E6650" s="46" t="str">
        <f t="shared" si="313"/>
        <v/>
      </c>
      <c r="F6650" s="81" t="str">
        <f>IF(E6650="기사임",(COUNTIF($B$2:B6650,B6650)-COUNTIFS($B$2:B6649,B6650,$E$2:E6649,"")),"")</f>
        <v/>
      </c>
      <c r="G6650" s="46" t="str">
        <f>IF(F6650=1,COUNTIF($F$1:F6650,1),"")</f>
        <v/>
      </c>
      <c r="H6650" s="46">
        <f t="shared" si="314"/>
        <v>0</v>
      </c>
      <c r="I6650" s="46" t="b">
        <f t="shared" si="315"/>
        <v>0</v>
      </c>
      <c r="J6650" s="46" t="str">
        <f>IF(I6650=FALSE,"",B6650&amp;"@"&amp;COUNTIFS($B$2:B6650,B6650,$I$2:I6650,TRUE))</f>
        <v/>
      </c>
    </row>
    <row r="6651" spans="5:10">
      <c r="E6651" s="46" t="str">
        <f t="shared" si="313"/>
        <v/>
      </c>
      <c r="F6651" s="81" t="str">
        <f>IF(E6651="기사임",(COUNTIF($B$2:B6651,B6651)-COUNTIFS($B$2:B6650,B6651,$E$2:E6650,"")),"")</f>
        <v/>
      </c>
      <c r="G6651" s="46" t="str">
        <f>IF(F6651=1,COUNTIF($F$1:F6651,1),"")</f>
        <v/>
      </c>
      <c r="H6651" s="46">
        <f t="shared" si="314"/>
        <v>0</v>
      </c>
      <c r="I6651" s="46" t="b">
        <f t="shared" si="315"/>
        <v>0</v>
      </c>
      <c r="J6651" s="46" t="str">
        <f>IF(I6651=FALSE,"",B6651&amp;"@"&amp;COUNTIFS($B$2:B6651,B6651,$I$2:I6651,TRUE))</f>
        <v/>
      </c>
    </row>
    <row r="6652" spans="5:10">
      <c r="E6652" s="46" t="str">
        <f t="shared" si="313"/>
        <v/>
      </c>
      <c r="F6652" s="81" t="str">
        <f>IF(E6652="기사임",(COUNTIF($B$2:B6652,B6652)-COUNTIFS($B$2:B6651,B6652,$E$2:E6651,"")),"")</f>
        <v/>
      </c>
      <c r="G6652" s="46" t="str">
        <f>IF(F6652=1,COUNTIF($F$1:F6652,1),"")</f>
        <v/>
      </c>
      <c r="H6652" s="46">
        <f t="shared" si="314"/>
        <v>0</v>
      </c>
      <c r="I6652" s="46" t="b">
        <f t="shared" si="315"/>
        <v>0</v>
      </c>
      <c r="J6652" s="46" t="str">
        <f>IF(I6652=FALSE,"",B6652&amp;"@"&amp;COUNTIFS($B$2:B6652,B6652,$I$2:I6652,TRUE))</f>
        <v/>
      </c>
    </row>
    <row r="6653" spans="5:10">
      <c r="E6653" s="46" t="str">
        <f t="shared" si="313"/>
        <v/>
      </c>
      <c r="F6653" s="81" t="str">
        <f>IF(E6653="기사임",(COUNTIF($B$2:B6653,B6653)-COUNTIFS($B$2:B6652,B6653,$E$2:E6652,"")),"")</f>
        <v/>
      </c>
      <c r="G6653" s="46" t="str">
        <f>IF(F6653=1,COUNTIF($F$1:F6653,1),"")</f>
        <v/>
      </c>
      <c r="H6653" s="46">
        <f t="shared" si="314"/>
        <v>0</v>
      </c>
      <c r="I6653" s="46" t="b">
        <f t="shared" si="315"/>
        <v>0</v>
      </c>
      <c r="J6653" s="46" t="str">
        <f>IF(I6653=FALSE,"",B6653&amp;"@"&amp;COUNTIFS($B$2:B6653,B6653,$I$2:I6653,TRUE))</f>
        <v/>
      </c>
    </row>
    <row r="6654" spans="5:10">
      <c r="E6654" s="46" t="str">
        <f t="shared" si="313"/>
        <v/>
      </c>
      <c r="F6654" s="81" t="str">
        <f>IF(E6654="기사임",(COUNTIF($B$2:B6654,B6654)-COUNTIFS($B$2:B6653,B6654,$E$2:E6653,"")),"")</f>
        <v/>
      </c>
      <c r="G6654" s="46" t="str">
        <f>IF(F6654=1,COUNTIF($F$1:F6654,1),"")</f>
        <v/>
      </c>
      <c r="H6654" s="46">
        <f t="shared" si="314"/>
        <v>0</v>
      </c>
      <c r="I6654" s="46" t="b">
        <f t="shared" si="315"/>
        <v>0</v>
      </c>
      <c r="J6654" s="46" t="str">
        <f>IF(I6654=FALSE,"",B6654&amp;"@"&amp;COUNTIFS($B$2:B6654,B6654,$I$2:I6654,TRUE))</f>
        <v/>
      </c>
    </row>
    <row r="6655" spans="5:10">
      <c r="E6655" s="46" t="str">
        <f t="shared" si="313"/>
        <v/>
      </c>
      <c r="F6655" s="81" t="str">
        <f>IF(E6655="기사임",(COUNTIF($B$2:B6655,B6655)-COUNTIFS($B$2:B6654,B6655,$E$2:E6654,"")),"")</f>
        <v/>
      </c>
      <c r="G6655" s="46" t="str">
        <f>IF(F6655=1,COUNTIF($F$1:F6655,1),"")</f>
        <v/>
      </c>
      <c r="H6655" s="46">
        <f t="shared" si="314"/>
        <v>0</v>
      </c>
      <c r="I6655" s="46" t="b">
        <f t="shared" si="315"/>
        <v>0</v>
      </c>
      <c r="J6655" s="46" t="str">
        <f>IF(I6655=FALSE,"",B6655&amp;"@"&amp;COUNTIFS($B$2:B6655,B6655,$I$2:I6655,TRUE))</f>
        <v/>
      </c>
    </row>
    <row r="6656" spans="5:10">
      <c r="E6656" s="46" t="str">
        <f t="shared" si="313"/>
        <v/>
      </c>
      <c r="F6656" s="81" t="str">
        <f>IF(E6656="기사임",(COUNTIF($B$2:B6656,B6656)-COUNTIFS($B$2:B6655,B6656,$E$2:E6655,"")),"")</f>
        <v/>
      </c>
      <c r="G6656" s="46" t="str">
        <f>IF(F6656=1,COUNTIF($F$1:F6656,1),"")</f>
        <v/>
      </c>
      <c r="H6656" s="46">
        <f t="shared" si="314"/>
        <v>0</v>
      </c>
      <c r="I6656" s="46" t="b">
        <f t="shared" si="315"/>
        <v>0</v>
      </c>
      <c r="J6656" s="46" t="str">
        <f>IF(I6656=FALSE,"",B6656&amp;"@"&amp;COUNTIFS($B$2:B6656,B6656,$I$2:I6656,TRUE))</f>
        <v/>
      </c>
    </row>
    <row r="6657" spans="5:10">
      <c r="E6657" s="46" t="str">
        <f t="shared" si="313"/>
        <v/>
      </c>
      <c r="F6657" s="81" t="str">
        <f>IF(E6657="기사임",(COUNTIF($B$2:B6657,B6657)-COUNTIFS($B$2:B6656,B6657,$E$2:E6656,"")),"")</f>
        <v/>
      </c>
      <c r="G6657" s="46" t="str">
        <f>IF(F6657=1,COUNTIF($F$1:F6657,1),"")</f>
        <v/>
      </c>
      <c r="H6657" s="46">
        <f t="shared" si="314"/>
        <v>0</v>
      </c>
      <c r="I6657" s="46" t="b">
        <f t="shared" si="315"/>
        <v>0</v>
      </c>
      <c r="J6657" s="46" t="str">
        <f>IF(I6657=FALSE,"",B6657&amp;"@"&amp;COUNTIFS($B$2:B6657,B6657,$I$2:I6657,TRUE))</f>
        <v/>
      </c>
    </row>
    <row r="6658" spans="5:10">
      <c r="E6658" s="46" t="str">
        <f t="shared" ref="E6658:E6721" si="316">IF(AND(LEFT(A6658,17)="/global/archives/",ISNUMBER(_xlfn.NUMBERVALUE(MID(A6658,18,1))),ISERROR(FIND("ckattempt",A6658)),ISERROR(FIND("preview",A6658))),"기사임","")</f>
        <v/>
      </c>
      <c r="F6658" s="81" t="str">
        <f>IF(E6658="기사임",(COUNTIF($B$2:B6658,B6658)-COUNTIFS($B$2:B6657,B6658,$E$2:E6657,"")),"")</f>
        <v/>
      </c>
      <c r="G6658" s="46" t="str">
        <f>IF(F6658=1,COUNTIF($F$1:F6658,1),"")</f>
        <v/>
      </c>
      <c r="H6658" s="46">
        <f t="shared" ref="H6658:H6721" si="317">COUNTIF($L$2:$L$4,B6658)</f>
        <v>0</v>
      </c>
      <c r="I6658" s="46" t="b">
        <f t="shared" si="315"/>
        <v>0</v>
      </c>
      <c r="J6658" s="46" t="str">
        <f>IF(I6658=FALSE,"",B6658&amp;"@"&amp;COUNTIFS($B$2:B6658,B6658,$I$2:I6658,TRUE))</f>
        <v/>
      </c>
    </row>
    <row r="6659" spans="5:10">
      <c r="E6659" s="46" t="str">
        <f t="shared" si="316"/>
        <v/>
      </c>
      <c r="F6659" s="81" t="str">
        <f>IF(E6659="기사임",(COUNTIF($B$2:B6659,B6659)-COUNTIFS($B$2:B6658,B6659,$E$2:E6658,"")),"")</f>
        <v/>
      </c>
      <c r="G6659" s="46" t="str">
        <f>IF(F6659=1,COUNTIF($F$1:F6659,1),"")</f>
        <v/>
      </c>
      <c r="H6659" s="46">
        <f t="shared" si="317"/>
        <v>0</v>
      </c>
      <c r="I6659" s="46" t="b">
        <f t="shared" si="315"/>
        <v>0</v>
      </c>
      <c r="J6659" s="46" t="str">
        <f>IF(I6659=FALSE,"",B6659&amp;"@"&amp;COUNTIFS($B$2:B6659,B6659,$I$2:I6659,TRUE))</f>
        <v/>
      </c>
    </row>
    <row r="6660" spans="5:10">
      <c r="E6660" s="46" t="str">
        <f t="shared" si="316"/>
        <v/>
      </c>
      <c r="F6660" s="81" t="str">
        <f>IF(E6660="기사임",(COUNTIF($B$2:B6660,B6660)-COUNTIFS($B$2:B6659,B6660,$E$2:E6659,"")),"")</f>
        <v/>
      </c>
      <c r="G6660" s="46" t="str">
        <f>IF(F6660=1,COUNTIF($F$1:F6660,1),"")</f>
        <v/>
      </c>
      <c r="H6660" s="46">
        <f t="shared" si="317"/>
        <v>0</v>
      </c>
      <c r="I6660" s="46" t="b">
        <f t="shared" si="315"/>
        <v>0</v>
      </c>
      <c r="J6660" s="46" t="str">
        <f>IF(I6660=FALSE,"",B6660&amp;"@"&amp;COUNTIFS($B$2:B6660,B6660,$I$2:I6660,TRUE))</f>
        <v/>
      </c>
    </row>
    <row r="6661" spans="5:10">
      <c r="E6661" s="46" t="str">
        <f t="shared" si="316"/>
        <v/>
      </c>
      <c r="F6661" s="81" t="str">
        <f>IF(E6661="기사임",(COUNTIF($B$2:B6661,B6661)-COUNTIFS($B$2:B6660,B6661,$E$2:E6660,"")),"")</f>
        <v/>
      </c>
      <c r="G6661" s="46" t="str">
        <f>IF(F6661=1,COUNTIF($F$1:F6661,1),"")</f>
        <v/>
      </c>
      <c r="H6661" s="46">
        <f t="shared" si="317"/>
        <v>0</v>
      </c>
      <c r="I6661" s="46" t="b">
        <f t="shared" si="315"/>
        <v>0</v>
      </c>
      <c r="J6661" s="46" t="str">
        <f>IF(I6661=FALSE,"",B6661&amp;"@"&amp;COUNTIFS($B$2:B6661,B6661,$I$2:I6661,TRUE))</f>
        <v/>
      </c>
    </row>
    <row r="6662" spans="5:10">
      <c r="E6662" s="46" t="str">
        <f t="shared" si="316"/>
        <v/>
      </c>
      <c r="F6662" s="81" t="str">
        <f>IF(E6662="기사임",(COUNTIF($B$2:B6662,B6662)-COUNTIFS($B$2:B6661,B6662,$E$2:E6661,"")),"")</f>
        <v/>
      </c>
      <c r="G6662" s="46" t="str">
        <f>IF(F6662=1,COUNTIF($F$1:F6662,1),"")</f>
        <v/>
      </c>
      <c r="H6662" s="46">
        <f t="shared" si="317"/>
        <v>0</v>
      </c>
      <c r="I6662" s="46" t="b">
        <f t="shared" si="315"/>
        <v>0</v>
      </c>
      <c r="J6662" s="46" t="str">
        <f>IF(I6662=FALSE,"",B6662&amp;"@"&amp;COUNTIFS($B$2:B6662,B6662,$I$2:I6662,TRUE))</f>
        <v/>
      </c>
    </row>
    <row r="6663" spans="5:10">
      <c r="E6663" s="46" t="str">
        <f t="shared" si="316"/>
        <v/>
      </c>
      <c r="F6663" s="81" t="str">
        <f>IF(E6663="기사임",(COUNTIF($B$2:B6663,B6663)-COUNTIFS($B$2:B6662,B6663,$E$2:E6662,"")),"")</f>
        <v/>
      </c>
      <c r="G6663" s="46" t="str">
        <f>IF(F6663=1,COUNTIF($F$1:F6663,1),"")</f>
        <v/>
      </c>
      <c r="H6663" s="46">
        <f t="shared" si="317"/>
        <v>0</v>
      </c>
      <c r="I6663" s="46" t="b">
        <f t="shared" ref="I6663:I6726" si="318">AND(H6663=1,F6663&gt;=1,F6663&lt;&gt;"")</f>
        <v>0</v>
      </c>
      <c r="J6663" s="46" t="str">
        <f>IF(I6663=FALSE,"",B6663&amp;"@"&amp;COUNTIFS($B$2:B6663,B6663,$I$2:I6663,TRUE))</f>
        <v/>
      </c>
    </row>
    <row r="6664" spans="5:10">
      <c r="E6664" s="46" t="str">
        <f t="shared" si="316"/>
        <v/>
      </c>
      <c r="F6664" s="81" t="str">
        <f>IF(E6664="기사임",(COUNTIF($B$2:B6664,B6664)-COUNTIFS($B$2:B6663,B6664,$E$2:E6663,"")),"")</f>
        <v/>
      </c>
      <c r="G6664" s="46" t="str">
        <f>IF(F6664=1,COUNTIF($F$1:F6664,1),"")</f>
        <v/>
      </c>
      <c r="H6664" s="46">
        <f t="shared" si="317"/>
        <v>0</v>
      </c>
      <c r="I6664" s="46" t="b">
        <f t="shared" si="318"/>
        <v>0</v>
      </c>
      <c r="J6664" s="46" t="str">
        <f>IF(I6664=FALSE,"",B6664&amp;"@"&amp;COUNTIFS($B$2:B6664,B6664,$I$2:I6664,TRUE))</f>
        <v/>
      </c>
    </row>
    <row r="6665" spans="5:10">
      <c r="E6665" s="46" t="str">
        <f t="shared" si="316"/>
        <v/>
      </c>
      <c r="F6665" s="81" t="str">
        <f>IF(E6665="기사임",(COUNTIF($B$2:B6665,B6665)-COUNTIFS($B$2:B6664,B6665,$E$2:E6664,"")),"")</f>
        <v/>
      </c>
      <c r="G6665" s="46" t="str">
        <f>IF(F6665=1,COUNTIF($F$1:F6665,1),"")</f>
        <v/>
      </c>
      <c r="H6665" s="46">
        <f t="shared" si="317"/>
        <v>0</v>
      </c>
      <c r="I6665" s="46" t="b">
        <f t="shared" si="318"/>
        <v>0</v>
      </c>
      <c r="J6665" s="46" t="str">
        <f>IF(I6665=FALSE,"",B6665&amp;"@"&amp;COUNTIFS($B$2:B6665,B6665,$I$2:I6665,TRUE))</f>
        <v/>
      </c>
    </row>
    <row r="6666" spans="5:10">
      <c r="E6666" s="46" t="str">
        <f t="shared" si="316"/>
        <v/>
      </c>
      <c r="F6666" s="81" t="str">
        <f>IF(E6666="기사임",(COUNTIF($B$2:B6666,B6666)-COUNTIFS($B$2:B6665,B6666,$E$2:E6665,"")),"")</f>
        <v/>
      </c>
      <c r="G6666" s="46" t="str">
        <f>IF(F6666=1,COUNTIF($F$1:F6666,1),"")</f>
        <v/>
      </c>
      <c r="H6666" s="46">
        <f t="shared" si="317"/>
        <v>0</v>
      </c>
      <c r="I6666" s="46" t="b">
        <f t="shared" si="318"/>
        <v>0</v>
      </c>
      <c r="J6666" s="46" t="str">
        <f>IF(I6666=FALSE,"",B6666&amp;"@"&amp;COUNTIFS($B$2:B6666,B6666,$I$2:I6666,TRUE))</f>
        <v/>
      </c>
    </row>
    <row r="6667" spans="5:10">
      <c r="E6667" s="46" t="str">
        <f t="shared" si="316"/>
        <v/>
      </c>
      <c r="F6667" s="81" t="str">
        <f>IF(E6667="기사임",(COUNTIF($B$2:B6667,B6667)-COUNTIFS($B$2:B6666,B6667,$E$2:E6666,"")),"")</f>
        <v/>
      </c>
      <c r="G6667" s="46" t="str">
        <f>IF(F6667=1,COUNTIF($F$1:F6667,1),"")</f>
        <v/>
      </c>
      <c r="H6667" s="46">
        <f t="shared" si="317"/>
        <v>0</v>
      </c>
      <c r="I6667" s="46" t="b">
        <f t="shared" si="318"/>
        <v>0</v>
      </c>
      <c r="J6667" s="46" t="str">
        <f>IF(I6667=FALSE,"",B6667&amp;"@"&amp;COUNTIFS($B$2:B6667,B6667,$I$2:I6667,TRUE))</f>
        <v/>
      </c>
    </row>
    <row r="6668" spans="5:10">
      <c r="E6668" s="46" t="str">
        <f t="shared" si="316"/>
        <v/>
      </c>
      <c r="F6668" s="81" t="str">
        <f>IF(E6668="기사임",(COUNTIF($B$2:B6668,B6668)-COUNTIFS($B$2:B6667,B6668,$E$2:E6667,"")),"")</f>
        <v/>
      </c>
      <c r="G6668" s="46" t="str">
        <f>IF(F6668=1,COUNTIF($F$1:F6668,1),"")</f>
        <v/>
      </c>
      <c r="H6668" s="46">
        <f t="shared" si="317"/>
        <v>0</v>
      </c>
      <c r="I6668" s="46" t="b">
        <f t="shared" si="318"/>
        <v>0</v>
      </c>
      <c r="J6668" s="46" t="str">
        <f>IF(I6668=FALSE,"",B6668&amp;"@"&amp;COUNTIFS($B$2:B6668,B6668,$I$2:I6668,TRUE))</f>
        <v/>
      </c>
    </row>
    <row r="6669" spans="5:10">
      <c r="E6669" s="46" t="str">
        <f t="shared" si="316"/>
        <v/>
      </c>
      <c r="F6669" s="81" t="str">
        <f>IF(E6669="기사임",(COUNTIF($B$2:B6669,B6669)-COUNTIFS($B$2:B6668,B6669,$E$2:E6668,"")),"")</f>
        <v/>
      </c>
      <c r="G6669" s="46" t="str">
        <f>IF(F6669=1,COUNTIF($F$1:F6669,1),"")</f>
        <v/>
      </c>
      <c r="H6669" s="46">
        <f t="shared" si="317"/>
        <v>0</v>
      </c>
      <c r="I6669" s="46" t="b">
        <f t="shared" si="318"/>
        <v>0</v>
      </c>
      <c r="J6669" s="46" t="str">
        <f>IF(I6669=FALSE,"",B6669&amp;"@"&amp;COUNTIFS($B$2:B6669,B6669,$I$2:I6669,TRUE))</f>
        <v/>
      </c>
    </row>
    <row r="6670" spans="5:10">
      <c r="E6670" s="46" t="str">
        <f t="shared" si="316"/>
        <v/>
      </c>
      <c r="F6670" s="81" t="str">
        <f>IF(E6670="기사임",(COUNTIF($B$2:B6670,B6670)-COUNTIFS($B$2:B6669,B6670,$E$2:E6669,"")),"")</f>
        <v/>
      </c>
      <c r="G6670" s="46" t="str">
        <f>IF(F6670=1,COUNTIF($F$1:F6670,1),"")</f>
        <v/>
      </c>
      <c r="H6670" s="46">
        <f t="shared" si="317"/>
        <v>0</v>
      </c>
      <c r="I6670" s="46" t="b">
        <f t="shared" si="318"/>
        <v>0</v>
      </c>
      <c r="J6670" s="46" t="str">
        <f>IF(I6670=FALSE,"",B6670&amp;"@"&amp;COUNTIFS($B$2:B6670,B6670,$I$2:I6670,TRUE))</f>
        <v/>
      </c>
    </row>
    <row r="6671" spans="5:10">
      <c r="E6671" s="46" t="str">
        <f t="shared" si="316"/>
        <v/>
      </c>
      <c r="F6671" s="81" t="str">
        <f>IF(E6671="기사임",(COUNTIF($B$2:B6671,B6671)-COUNTIFS($B$2:B6670,B6671,$E$2:E6670,"")),"")</f>
        <v/>
      </c>
      <c r="G6671" s="46" t="str">
        <f>IF(F6671=1,COUNTIF($F$1:F6671,1),"")</f>
        <v/>
      </c>
      <c r="H6671" s="46">
        <f t="shared" si="317"/>
        <v>0</v>
      </c>
      <c r="I6671" s="46" t="b">
        <f t="shared" si="318"/>
        <v>0</v>
      </c>
      <c r="J6671" s="46" t="str">
        <f>IF(I6671=FALSE,"",B6671&amp;"@"&amp;COUNTIFS($B$2:B6671,B6671,$I$2:I6671,TRUE))</f>
        <v/>
      </c>
    </row>
    <row r="6672" spans="5:10">
      <c r="E6672" s="46" t="str">
        <f t="shared" si="316"/>
        <v/>
      </c>
      <c r="F6672" s="81" t="str">
        <f>IF(E6672="기사임",(COUNTIF($B$2:B6672,B6672)-COUNTIFS($B$2:B6671,B6672,$E$2:E6671,"")),"")</f>
        <v/>
      </c>
      <c r="G6672" s="46" t="str">
        <f>IF(F6672=1,COUNTIF($F$1:F6672,1),"")</f>
        <v/>
      </c>
      <c r="H6672" s="46">
        <f t="shared" si="317"/>
        <v>0</v>
      </c>
      <c r="I6672" s="46" t="b">
        <f t="shared" si="318"/>
        <v>0</v>
      </c>
      <c r="J6672" s="46" t="str">
        <f>IF(I6672=FALSE,"",B6672&amp;"@"&amp;COUNTIFS($B$2:B6672,B6672,$I$2:I6672,TRUE))</f>
        <v/>
      </c>
    </row>
    <row r="6673" spans="5:10">
      <c r="E6673" s="46" t="str">
        <f t="shared" si="316"/>
        <v/>
      </c>
      <c r="F6673" s="81" t="str">
        <f>IF(E6673="기사임",(COUNTIF($B$2:B6673,B6673)-COUNTIFS($B$2:B6672,B6673,$E$2:E6672,"")),"")</f>
        <v/>
      </c>
      <c r="G6673" s="46" t="str">
        <f>IF(F6673=1,COUNTIF($F$1:F6673,1),"")</f>
        <v/>
      </c>
      <c r="H6673" s="46">
        <f t="shared" si="317"/>
        <v>0</v>
      </c>
      <c r="I6673" s="46" t="b">
        <f t="shared" si="318"/>
        <v>0</v>
      </c>
      <c r="J6673" s="46" t="str">
        <f>IF(I6673=FALSE,"",B6673&amp;"@"&amp;COUNTIFS($B$2:B6673,B6673,$I$2:I6673,TRUE))</f>
        <v/>
      </c>
    </row>
    <row r="6674" spans="5:10">
      <c r="E6674" s="46" t="str">
        <f t="shared" si="316"/>
        <v/>
      </c>
      <c r="F6674" s="81" t="str">
        <f>IF(E6674="기사임",(COUNTIF($B$2:B6674,B6674)-COUNTIFS($B$2:B6673,B6674,$E$2:E6673,"")),"")</f>
        <v/>
      </c>
      <c r="G6674" s="46" t="str">
        <f>IF(F6674=1,COUNTIF($F$1:F6674,1),"")</f>
        <v/>
      </c>
      <c r="H6674" s="46">
        <f t="shared" si="317"/>
        <v>0</v>
      </c>
      <c r="I6674" s="46" t="b">
        <f t="shared" si="318"/>
        <v>0</v>
      </c>
      <c r="J6674" s="46" t="str">
        <f>IF(I6674=FALSE,"",B6674&amp;"@"&amp;COUNTIFS($B$2:B6674,B6674,$I$2:I6674,TRUE))</f>
        <v/>
      </c>
    </row>
    <row r="6675" spans="5:10">
      <c r="E6675" s="46" t="str">
        <f t="shared" si="316"/>
        <v/>
      </c>
      <c r="F6675" s="81" t="str">
        <f>IF(E6675="기사임",(COUNTIF($B$2:B6675,B6675)-COUNTIFS($B$2:B6674,B6675,$E$2:E6674,"")),"")</f>
        <v/>
      </c>
      <c r="G6675" s="46" t="str">
        <f>IF(F6675=1,COUNTIF($F$1:F6675,1),"")</f>
        <v/>
      </c>
      <c r="H6675" s="46">
        <f t="shared" si="317"/>
        <v>0</v>
      </c>
      <c r="I6675" s="46" t="b">
        <f t="shared" si="318"/>
        <v>0</v>
      </c>
      <c r="J6675" s="46" t="str">
        <f>IF(I6675=FALSE,"",B6675&amp;"@"&amp;COUNTIFS($B$2:B6675,B6675,$I$2:I6675,TRUE))</f>
        <v/>
      </c>
    </row>
    <row r="6676" spans="5:10">
      <c r="E6676" s="46" t="str">
        <f t="shared" si="316"/>
        <v/>
      </c>
      <c r="F6676" s="81" t="str">
        <f>IF(E6676="기사임",(COUNTIF($B$2:B6676,B6676)-COUNTIFS($B$2:B6675,B6676,$E$2:E6675,"")),"")</f>
        <v/>
      </c>
      <c r="G6676" s="46" t="str">
        <f>IF(F6676=1,COUNTIF($F$1:F6676,1),"")</f>
        <v/>
      </c>
      <c r="H6676" s="46">
        <f t="shared" si="317"/>
        <v>0</v>
      </c>
      <c r="I6676" s="46" t="b">
        <f t="shared" si="318"/>
        <v>0</v>
      </c>
      <c r="J6676" s="46" t="str">
        <f>IF(I6676=FALSE,"",B6676&amp;"@"&amp;COUNTIFS($B$2:B6676,B6676,$I$2:I6676,TRUE))</f>
        <v/>
      </c>
    </row>
    <row r="6677" spans="5:10">
      <c r="E6677" s="46" t="str">
        <f t="shared" si="316"/>
        <v/>
      </c>
      <c r="F6677" s="81" t="str">
        <f>IF(E6677="기사임",(COUNTIF($B$2:B6677,B6677)-COUNTIFS($B$2:B6676,B6677,$E$2:E6676,"")),"")</f>
        <v/>
      </c>
      <c r="G6677" s="46" t="str">
        <f>IF(F6677=1,COUNTIF($F$1:F6677,1),"")</f>
        <v/>
      </c>
      <c r="H6677" s="46">
        <f t="shared" si="317"/>
        <v>0</v>
      </c>
      <c r="I6677" s="46" t="b">
        <f t="shared" si="318"/>
        <v>0</v>
      </c>
      <c r="J6677" s="46" t="str">
        <f>IF(I6677=FALSE,"",B6677&amp;"@"&amp;COUNTIFS($B$2:B6677,B6677,$I$2:I6677,TRUE))</f>
        <v/>
      </c>
    </row>
    <row r="6678" spans="5:10">
      <c r="E6678" s="46" t="str">
        <f t="shared" si="316"/>
        <v/>
      </c>
      <c r="F6678" s="81" t="str">
        <f>IF(E6678="기사임",(COUNTIF($B$2:B6678,B6678)-COUNTIFS($B$2:B6677,B6678,$E$2:E6677,"")),"")</f>
        <v/>
      </c>
      <c r="G6678" s="46" t="str">
        <f>IF(F6678=1,COUNTIF($F$1:F6678,1),"")</f>
        <v/>
      </c>
      <c r="H6678" s="46">
        <f t="shared" si="317"/>
        <v>0</v>
      </c>
      <c r="I6678" s="46" t="b">
        <f t="shared" si="318"/>
        <v>0</v>
      </c>
      <c r="J6678" s="46" t="str">
        <f>IF(I6678=FALSE,"",B6678&amp;"@"&amp;COUNTIFS($B$2:B6678,B6678,$I$2:I6678,TRUE))</f>
        <v/>
      </c>
    </row>
    <row r="6679" spans="5:10">
      <c r="E6679" s="46" t="str">
        <f t="shared" si="316"/>
        <v/>
      </c>
      <c r="F6679" s="81" t="str">
        <f>IF(E6679="기사임",(COUNTIF($B$2:B6679,B6679)-COUNTIFS($B$2:B6678,B6679,$E$2:E6678,"")),"")</f>
        <v/>
      </c>
      <c r="G6679" s="46" t="str">
        <f>IF(F6679=1,COUNTIF($F$1:F6679,1),"")</f>
        <v/>
      </c>
      <c r="H6679" s="46">
        <f t="shared" si="317"/>
        <v>0</v>
      </c>
      <c r="I6679" s="46" t="b">
        <f t="shared" si="318"/>
        <v>0</v>
      </c>
      <c r="J6679" s="46" t="str">
        <f>IF(I6679=FALSE,"",B6679&amp;"@"&amp;COUNTIFS($B$2:B6679,B6679,$I$2:I6679,TRUE))</f>
        <v/>
      </c>
    </row>
    <row r="6680" spans="5:10">
      <c r="E6680" s="46" t="str">
        <f t="shared" si="316"/>
        <v/>
      </c>
      <c r="F6680" s="81" t="str">
        <f>IF(E6680="기사임",(COUNTIF($B$2:B6680,B6680)-COUNTIFS($B$2:B6679,B6680,$E$2:E6679,"")),"")</f>
        <v/>
      </c>
      <c r="G6680" s="46" t="str">
        <f>IF(F6680=1,COUNTIF($F$1:F6680,1),"")</f>
        <v/>
      </c>
      <c r="H6680" s="46">
        <f t="shared" si="317"/>
        <v>0</v>
      </c>
      <c r="I6680" s="46" t="b">
        <f t="shared" si="318"/>
        <v>0</v>
      </c>
      <c r="J6680" s="46" t="str">
        <f>IF(I6680=FALSE,"",B6680&amp;"@"&amp;COUNTIFS($B$2:B6680,B6680,$I$2:I6680,TRUE))</f>
        <v/>
      </c>
    </row>
    <row r="6681" spans="5:10">
      <c r="E6681" s="46" t="str">
        <f t="shared" si="316"/>
        <v/>
      </c>
      <c r="F6681" s="81" t="str">
        <f>IF(E6681="기사임",(COUNTIF($B$2:B6681,B6681)-COUNTIFS($B$2:B6680,B6681,$E$2:E6680,"")),"")</f>
        <v/>
      </c>
      <c r="G6681" s="46" t="str">
        <f>IF(F6681=1,COUNTIF($F$1:F6681,1),"")</f>
        <v/>
      </c>
      <c r="H6681" s="46">
        <f t="shared" si="317"/>
        <v>0</v>
      </c>
      <c r="I6681" s="46" t="b">
        <f t="shared" si="318"/>
        <v>0</v>
      </c>
      <c r="J6681" s="46" t="str">
        <f>IF(I6681=FALSE,"",B6681&amp;"@"&amp;COUNTIFS($B$2:B6681,B6681,$I$2:I6681,TRUE))</f>
        <v/>
      </c>
    </row>
    <row r="6682" spans="5:10">
      <c r="E6682" s="46" t="str">
        <f t="shared" si="316"/>
        <v/>
      </c>
      <c r="F6682" s="81" t="str">
        <f>IF(E6682="기사임",(COUNTIF($B$2:B6682,B6682)-COUNTIFS($B$2:B6681,B6682,$E$2:E6681,"")),"")</f>
        <v/>
      </c>
      <c r="G6682" s="46" t="str">
        <f>IF(F6682=1,COUNTIF($F$1:F6682,1),"")</f>
        <v/>
      </c>
      <c r="H6682" s="46">
        <f t="shared" si="317"/>
        <v>0</v>
      </c>
      <c r="I6682" s="46" t="b">
        <f t="shared" si="318"/>
        <v>0</v>
      </c>
      <c r="J6682" s="46" t="str">
        <f>IF(I6682=FALSE,"",B6682&amp;"@"&amp;COUNTIFS($B$2:B6682,B6682,$I$2:I6682,TRUE))</f>
        <v/>
      </c>
    </row>
    <row r="6683" spans="5:10">
      <c r="E6683" s="46" t="str">
        <f t="shared" si="316"/>
        <v/>
      </c>
      <c r="F6683" s="81" t="str">
        <f>IF(E6683="기사임",(COUNTIF($B$2:B6683,B6683)-COUNTIFS($B$2:B6682,B6683,$E$2:E6682,"")),"")</f>
        <v/>
      </c>
      <c r="G6683" s="46" t="str">
        <f>IF(F6683=1,COUNTIF($F$1:F6683,1),"")</f>
        <v/>
      </c>
      <c r="H6683" s="46">
        <f t="shared" si="317"/>
        <v>0</v>
      </c>
      <c r="I6683" s="46" t="b">
        <f t="shared" si="318"/>
        <v>0</v>
      </c>
      <c r="J6683" s="46" t="str">
        <f>IF(I6683=FALSE,"",B6683&amp;"@"&amp;COUNTIFS($B$2:B6683,B6683,$I$2:I6683,TRUE))</f>
        <v/>
      </c>
    </row>
    <row r="6684" spans="5:10">
      <c r="E6684" s="46" t="str">
        <f t="shared" si="316"/>
        <v/>
      </c>
      <c r="F6684" s="81" t="str">
        <f>IF(E6684="기사임",(COUNTIF($B$2:B6684,B6684)-COUNTIFS($B$2:B6683,B6684,$E$2:E6683,"")),"")</f>
        <v/>
      </c>
      <c r="G6684" s="46" t="str">
        <f>IF(F6684=1,COUNTIF($F$1:F6684,1),"")</f>
        <v/>
      </c>
      <c r="H6684" s="46">
        <f t="shared" si="317"/>
        <v>0</v>
      </c>
      <c r="I6684" s="46" t="b">
        <f t="shared" si="318"/>
        <v>0</v>
      </c>
      <c r="J6684" s="46" t="str">
        <f>IF(I6684=FALSE,"",B6684&amp;"@"&amp;COUNTIFS($B$2:B6684,B6684,$I$2:I6684,TRUE))</f>
        <v/>
      </c>
    </row>
    <row r="6685" spans="5:10">
      <c r="E6685" s="46" t="str">
        <f t="shared" si="316"/>
        <v/>
      </c>
      <c r="F6685" s="81" t="str">
        <f>IF(E6685="기사임",(COUNTIF($B$2:B6685,B6685)-COUNTIFS($B$2:B6684,B6685,$E$2:E6684,"")),"")</f>
        <v/>
      </c>
      <c r="G6685" s="46" t="str">
        <f>IF(F6685=1,COUNTIF($F$1:F6685,1),"")</f>
        <v/>
      </c>
      <c r="H6685" s="46">
        <f t="shared" si="317"/>
        <v>0</v>
      </c>
      <c r="I6685" s="46" t="b">
        <f t="shared" si="318"/>
        <v>0</v>
      </c>
      <c r="J6685" s="46" t="str">
        <f>IF(I6685=FALSE,"",B6685&amp;"@"&amp;COUNTIFS($B$2:B6685,B6685,$I$2:I6685,TRUE))</f>
        <v/>
      </c>
    </row>
    <row r="6686" spans="5:10">
      <c r="E6686" s="46" t="str">
        <f t="shared" si="316"/>
        <v/>
      </c>
      <c r="F6686" s="81" t="str">
        <f>IF(E6686="기사임",(COUNTIF($B$2:B6686,B6686)-COUNTIFS($B$2:B6685,B6686,$E$2:E6685,"")),"")</f>
        <v/>
      </c>
      <c r="G6686" s="46" t="str">
        <f>IF(F6686=1,COUNTIF($F$1:F6686,1),"")</f>
        <v/>
      </c>
      <c r="H6686" s="46">
        <f t="shared" si="317"/>
        <v>0</v>
      </c>
      <c r="I6686" s="46" t="b">
        <f t="shared" si="318"/>
        <v>0</v>
      </c>
      <c r="J6686" s="46" t="str">
        <f>IF(I6686=FALSE,"",B6686&amp;"@"&amp;COUNTIFS($B$2:B6686,B6686,$I$2:I6686,TRUE))</f>
        <v/>
      </c>
    </row>
    <row r="6687" spans="5:10">
      <c r="E6687" s="46" t="str">
        <f t="shared" si="316"/>
        <v/>
      </c>
      <c r="F6687" s="81" t="str">
        <f>IF(E6687="기사임",(COUNTIF($B$2:B6687,B6687)-COUNTIFS($B$2:B6686,B6687,$E$2:E6686,"")),"")</f>
        <v/>
      </c>
      <c r="G6687" s="46" t="str">
        <f>IF(F6687=1,COUNTIF($F$1:F6687,1),"")</f>
        <v/>
      </c>
      <c r="H6687" s="46">
        <f t="shared" si="317"/>
        <v>0</v>
      </c>
      <c r="I6687" s="46" t="b">
        <f t="shared" si="318"/>
        <v>0</v>
      </c>
      <c r="J6687" s="46" t="str">
        <f>IF(I6687=FALSE,"",B6687&amp;"@"&amp;COUNTIFS($B$2:B6687,B6687,$I$2:I6687,TRUE))</f>
        <v/>
      </c>
    </row>
    <row r="6688" spans="5:10">
      <c r="E6688" s="46" t="str">
        <f t="shared" si="316"/>
        <v/>
      </c>
      <c r="F6688" s="81" t="str">
        <f>IF(E6688="기사임",(COUNTIF($B$2:B6688,B6688)-COUNTIFS($B$2:B6687,B6688,$E$2:E6687,"")),"")</f>
        <v/>
      </c>
      <c r="G6688" s="46" t="str">
        <f>IF(F6688=1,COUNTIF($F$1:F6688,1),"")</f>
        <v/>
      </c>
      <c r="H6688" s="46">
        <f t="shared" si="317"/>
        <v>0</v>
      </c>
      <c r="I6688" s="46" t="b">
        <f t="shared" si="318"/>
        <v>0</v>
      </c>
      <c r="J6688" s="46" t="str">
        <f>IF(I6688=FALSE,"",B6688&amp;"@"&amp;COUNTIFS($B$2:B6688,B6688,$I$2:I6688,TRUE))</f>
        <v/>
      </c>
    </row>
    <row r="6689" spans="5:10">
      <c r="E6689" s="46" t="str">
        <f t="shared" si="316"/>
        <v/>
      </c>
      <c r="F6689" s="81" t="str">
        <f>IF(E6689="기사임",(COUNTIF($B$2:B6689,B6689)-COUNTIFS($B$2:B6688,B6689,$E$2:E6688,"")),"")</f>
        <v/>
      </c>
      <c r="G6689" s="46" t="str">
        <f>IF(F6689=1,COUNTIF($F$1:F6689,1),"")</f>
        <v/>
      </c>
      <c r="H6689" s="46">
        <f t="shared" si="317"/>
        <v>0</v>
      </c>
      <c r="I6689" s="46" t="b">
        <f t="shared" si="318"/>
        <v>0</v>
      </c>
      <c r="J6689" s="46" t="str">
        <f>IF(I6689=FALSE,"",B6689&amp;"@"&amp;COUNTIFS($B$2:B6689,B6689,$I$2:I6689,TRUE))</f>
        <v/>
      </c>
    </row>
    <row r="6690" spans="5:10">
      <c r="E6690" s="46" t="str">
        <f t="shared" si="316"/>
        <v/>
      </c>
      <c r="F6690" s="81" t="str">
        <f>IF(E6690="기사임",(COUNTIF($B$2:B6690,B6690)-COUNTIFS($B$2:B6689,B6690,$E$2:E6689,"")),"")</f>
        <v/>
      </c>
      <c r="G6690" s="46" t="str">
        <f>IF(F6690=1,COUNTIF($F$1:F6690,1),"")</f>
        <v/>
      </c>
      <c r="H6690" s="46">
        <f t="shared" si="317"/>
        <v>0</v>
      </c>
      <c r="I6690" s="46" t="b">
        <f t="shared" si="318"/>
        <v>0</v>
      </c>
      <c r="J6690" s="46" t="str">
        <f>IF(I6690=FALSE,"",B6690&amp;"@"&amp;COUNTIFS($B$2:B6690,B6690,$I$2:I6690,TRUE))</f>
        <v/>
      </c>
    </row>
    <row r="6691" spans="5:10">
      <c r="E6691" s="46" t="str">
        <f t="shared" si="316"/>
        <v/>
      </c>
      <c r="F6691" s="81" t="str">
        <f>IF(E6691="기사임",(COUNTIF($B$2:B6691,B6691)-COUNTIFS($B$2:B6690,B6691,$E$2:E6690,"")),"")</f>
        <v/>
      </c>
      <c r="G6691" s="46" t="str">
        <f>IF(F6691=1,COUNTIF($F$1:F6691,1),"")</f>
        <v/>
      </c>
      <c r="H6691" s="46">
        <f t="shared" si="317"/>
        <v>0</v>
      </c>
      <c r="I6691" s="46" t="b">
        <f t="shared" si="318"/>
        <v>0</v>
      </c>
      <c r="J6691" s="46" t="str">
        <f>IF(I6691=FALSE,"",B6691&amp;"@"&amp;COUNTIFS($B$2:B6691,B6691,$I$2:I6691,TRUE))</f>
        <v/>
      </c>
    </row>
    <row r="6692" spans="5:10">
      <c r="E6692" s="46" t="str">
        <f t="shared" si="316"/>
        <v/>
      </c>
      <c r="F6692" s="81" t="str">
        <f>IF(E6692="기사임",(COUNTIF($B$2:B6692,B6692)-COUNTIFS($B$2:B6691,B6692,$E$2:E6691,"")),"")</f>
        <v/>
      </c>
      <c r="G6692" s="46" t="str">
        <f>IF(F6692=1,COUNTIF($F$1:F6692,1),"")</f>
        <v/>
      </c>
      <c r="H6692" s="46">
        <f t="shared" si="317"/>
        <v>0</v>
      </c>
      <c r="I6692" s="46" t="b">
        <f t="shared" si="318"/>
        <v>0</v>
      </c>
      <c r="J6692" s="46" t="str">
        <f>IF(I6692=FALSE,"",B6692&amp;"@"&amp;COUNTIFS($B$2:B6692,B6692,$I$2:I6692,TRUE))</f>
        <v/>
      </c>
    </row>
    <row r="6693" spans="5:10">
      <c r="E6693" s="46" t="str">
        <f t="shared" si="316"/>
        <v/>
      </c>
      <c r="F6693" s="81" t="str">
        <f>IF(E6693="기사임",(COUNTIF($B$2:B6693,B6693)-COUNTIFS($B$2:B6692,B6693,$E$2:E6692,"")),"")</f>
        <v/>
      </c>
      <c r="G6693" s="46" t="str">
        <f>IF(F6693=1,COUNTIF($F$1:F6693,1),"")</f>
        <v/>
      </c>
      <c r="H6693" s="46">
        <f t="shared" si="317"/>
        <v>0</v>
      </c>
      <c r="I6693" s="46" t="b">
        <f t="shared" si="318"/>
        <v>0</v>
      </c>
      <c r="J6693" s="46" t="str">
        <f>IF(I6693=FALSE,"",B6693&amp;"@"&amp;COUNTIFS($B$2:B6693,B6693,$I$2:I6693,TRUE))</f>
        <v/>
      </c>
    </row>
    <row r="6694" spans="5:10">
      <c r="E6694" s="46" t="str">
        <f t="shared" si="316"/>
        <v/>
      </c>
      <c r="F6694" s="81" t="str">
        <f>IF(E6694="기사임",(COUNTIF($B$2:B6694,B6694)-COUNTIFS($B$2:B6693,B6694,$E$2:E6693,"")),"")</f>
        <v/>
      </c>
      <c r="G6694" s="46" t="str">
        <f>IF(F6694=1,COUNTIF($F$1:F6694,1),"")</f>
        <v/>
      </c>
      <c r="H6694" s="46">
        <f t="shared" si="317"/>
        <v>0</v>
      </c>
      <c r="I6694" s="46" t="b">
        <f t="shared" si="318"/>
        <v>0</v>
      </c>
      <c r="J6694" s="46" t="str">
        <f>IF(I6694=FALSE,"",B6694&amp;"@"&amp;COUNTIFS($B$2:B6694,B6694,$I$2:I6694,TRUE))</f>
        <v/>
      </c>
    </row>
    <row r="6695" spans="5:10">
      <c r="E6695" s="46" t="str">
        <f t="shared" si="316"/>
        <v/>
      </c>
      <c r="F6695" s="81" t="str">
        <f>IF(E6695="기사임",(COUNTIF($B$2:B6695,B6695)-COUNTIFS($B$2:B6694,B6695,$E$2:E6694,"")),"")</f>
        <v/>
      </c>
      <c r="G6695" s="46" t="str">
        <f>IF(F6695=1,COUNTIF($F$1:F6695,1),"")</f>
        <v/>
      </c>
      <c r="H6695" s="46">
        <f t="shared" si="317"/>
        <v>0</v>
      </c>
      <c r="I6695" s="46" t="b">
        <f t="shared" si="318"/>
        <v>0</v>
      </c>
      <c r="J6695" s="46" t="str">
        <f>IF(I6695=FALSE,"",B6695&amp;"@"&amp;COUNTIFS($B$2:B6695,B6695,$I$2:I6695,TRUE))</f>
        <v/>
      </c>
    </row>
    <row r="6696" spans="5:10">
      <c r="E6696" s="46" t="str">
        <f t="shared" si="316"/>
        <v/>
      </c>
      <c r="F6696" s="81" t="str">
        <f>IF(E6696="기사임",(COUNTIF($B$2:B6696,B6696)-COUNTIFS($B$2:B6695,B6696,$E$2:E6695,"")),"")</f>
        <v/>
      </c>
      <c r="G6696" s="46" t="str">
        <f>IF(F6696=1,COUNTIF($F$1:F6696,1),"")</f>
        <v/>
      </c>
      <c r="H6696" s="46">
        <f t="shared" si="317"/>
        <v>0</v>
      </c>
      <c r="I6696" s="46" t="b">
        <f t="shared" si="318"/>
        <v>0</v>
      </c>
      <c r="J6696" s="46" t="str">
        <f>IF(I6696=FALSE,"",B6696&amp;"@"&amp;COUNTIFS($B$2:B6696,B6696,$I$2:I6696,TRUE))</f>
        <v/>
      </c>
    </row>
    <row r="6697" spans="5:10">
      <c r="E6697" s="46" t="str">
        <f t="shared" si="316"/>
        <v/>
      </c>
      <c r="F6697" s="81" t="str">
        <f>IF(E6697="기사임",(COUNTIF($B$2:B6697,B6697)-COUNTIFS($B$2:B6696,B6697,$E$2:E6696,"")),"")</f>
        <v/>
      </c>
      <c r="G6697" s="46" t="str">
        <f>IF(F6697=1,COUNTIF($F$1:F6697,1),"")</f>
        <v/>
      </c>
      <c r="H6697" s="46">
        <f t="shared" si="317"/>
        <v>0</v>
      </c>
      <c r="I6697" s="46" t="b">
        <f t="shared" si="318"/>
        <v>0</v>
      </c>
      <c r="J6697" s="46" t="str">
        <f>IF(I6697=FALSE,"",B6697&amp;"@"&amp;COUNTIFS($B$2:B6697,B6697,$I$2:I6697,TRUE))</f>
        <v/>
      </c>
    </row>
    <row r="6698" spans="5:10">
      <c r="E6698" s="46" t="str">
        <f t="shared" si="316"/>
        <v/>
      </c>
      <c r="F6698" s="81" t="str">
        <f>IF(E6698="기사임",(COUNTIF($B$2:B6698,B6698)-COUNTIFS($B$2:B6697,B6698,$E$2:E6697,"")),"")</f>
        <v/>
      </c>
      <c r="G6698" s="46" t="str">
        <f>IF(F6698=1,COUNTIF($F$1:F6698,1),"")</f>
        <v/>
      </c>
      <c r="H6698" s="46">
        <f t="shared" si="317"/>
        <v>0</v>
      </c>
      <c r="I6698" s="46" t="b">
        <f t="shared" si="318"/>
        <v>0</v>
      </c>
      <c r="J6698" s="46" t="str">
        <f>IF(I6698=FALSE,"",B6698&amp;"@"&amp;COUNTIFS($B$2:B6698,B6698,$I$2:I6698,TRUE))</f>
        <v/>
      </c>
    </row>
    <row r="6699" spans="5:10">
      <c r="E6699" s="46" t="str">
        <f t="shared" si="316"/>
        <v/>
      </c>
      <c r="F6699" s="81" t="str">
        <f>IF(E6699="기사임",(COUNTIF($B$2:B6699,B6699)-COUNTIFS($B$2:B6698,B6699,$E$2:E6698,"")),"")</f>
        <v/>
      </c>
      <c r="G6699" s="46" t="str">
        <f>IF(F6699=1,COUNTIF($F$1:F6699,1),"")</f>
        <v/>
      </c>
      <c r="H6699" s="46">
        <f t="shared" si="317"/>
        <v>0</v>
      </c>
      <c r="I6699" s="46" t="b">
        <f t="shared" si="318"/>
        <v>0</v>
      </c>
      <c r="J6699" s="46" t="str">
        <f>IF(I6699=FALSE,"",B6699&amp;"@"&amp;COUNTIFS($B$2:B6699,B6699,$I$2:I6699,TRUE))</f>
        <v/>
      </c>
    </row>
    <row r="6700" spans="5:10">
      <c r="E6700" s="46" t="str">
        <f t="shared" si="316"/>
        <v/>
      </c>
      <c r="F6700" s="81" t="str">
        <f>IF(E6700="기사임",(COUNTIF($B$2:B6700,B6700)-COUNTIFS($B$2:B6699,B6700,$E$2:E6699,"")),"")</f>
        <v/>
      </c>
      <c r="G6700" s="46" t="str">
        <f>IF(F6700=1,COUNTIF($F$1:F6700,1),"")</f>
        <v/>
      </c>
      <c r="H6700" s="46">
        <f t="shared" si="317"/>
        <v>0</v>
      </c>
      <c r="I6700" s="46" t="b">
        <f t="shared" si="318"/>
        <v>0</v>
      </c>
      <c r="J6700" s="46" t="str">
        <f>IF(I6700=FALSE,"",B6700&amp;"@"&amp;COUNTIFS($B$2:B6700,B6700,$I$2:I6700,TRUE))</f>
        <v/>
      </c>
    </row>
    <row r="6701" spans="5:10">
      <c r="E6701" s="46" t="str">
        <f t="shared" si="316"/>
        <v/>
      </c>
      <c r="F6701" s="81" t="str">
        <f>IF(E6701="기사임",(COUNTIF($B$2:B6701,B6701)-COUNTIFS($B$2:B6700,B6701,$E$2:E6700,"")),"")</f>
        <v/>
      </c>
      <c r="G6701" s="46" t="str">
        <f>IF(F6701=1,COUNTIF($F$1:F6701,1),"")</f>
        <v/>
      </c>
      <c r="H6701" s="46">
        <f t="shared" si="317"/>
        <v>0</v>
      </c>
      <c r="I6701" s="46" t="b">
        <f t="shared" si="318"/>
        <v>0</v>
      </c>
      <c r="J6701" s="46" t="str">
        <f>IF(I6701=FALSE,"",B6701&amp;"@"&amp;COUNTIFS($B$2:B6701,B6701,$I$2:I6701,TRUE))</f>
        <v/>
      </c>
    </row>
    <row r="6702" spans="5:10">
      <c r="E6702" s="46" t="str">
        <f t="shared" si="316"/>
        <v/>
      </c>
      <c r="F6702" s="81" t="str">
        <f>IF(E6702="기사임",(COUNTIF($B$2:B6702,B6702)-COUNTIFS($B$2:B6701,B6702,$E$2:E6701,"")),"")</f>
        <v/>
      </c>
      <c r="G6702" s="46" t="str">
        <f>IF(F6702=1,COUNTIF($F$1:F6702,1),"")</f>
        <v/>
      </c>
      <c r="H6702" s="46">
        <f t="shared" si="317"/>
        <v>0</v>
      </c>
      <c r="I6702" s="46" t="b">
        <f t="shared" si="318"/>
        <v>0</v>
      </c>
      <c r="J6702" s="46" t="str">
        <f>IF(I6702=FALSE,"",B6702&amp;"@"&amp;COUNTIFS($B$2:B6702,B6702,$I$2:I6702,TRUE))</f>
        <v/>
      </c>
    </row>
    <row r="6703" spans="5:10">
      <c r="E6703" s="46" t="str">
        <f t="shared" si="316"/>
        <v/>
      </c>
      <c r="F6703" s="81" t="str">
        <f>IF(E6703="기사임",(COUNTIF($B$2:B6703,B6703)-COUNTIFS($B$2:B6702,B6703,$E$2:E6702,"")),"")</f>
        <v/>
      </c>
      <c r="G6703" s="46" t="str">
        <f>IF(F6703=1,COUNTIF($F$1:F6703,1),"")</f>
        <v/>
      </c>
      <c r="H6703" s="46">
        <f t="shared" si="317"/>
        <v>0</v>
      </c>
      <c r="I6703" s="46" t="b">
        <f t="shared" si="318"/>
        <v>0</v>
      </c>
      <c r="J6703" s="46" t="str">
        <f>IF(I6703=FALSE,"",B6703&amp;"@"&amp;COUNTIFS($B$2:B6703,B6703,$I$2:I6703,TRUE))</f>
        <v/>
      </c>
    </row>
    <row r="6704" spans="5:10">
      <c r="E6704" s="46" t="str">
        <f t="shared" si="316"/>
        <v/>
      </c>
      <c r="F6704" s="81" t="str">
        <f>IF(E6704="기사임",(COUNTIF($B$2:B6704,B6704)-COUNTIFS($B$2:B6703,B6704,$E$2:E6703,"")),"")</f>
        <v/>
      </c>
      <c r="G6704" s="46" t="str">
        <f>IF(F6704=1,COUNTIF($F$1:F6704,1),"")</f>
        <v/>
      </c>
      <c r="H6704" s="46">
        <f t="shared" si="317"/>
        <v>0</v>
      </c>
      <c r="I6704" s="46" t="b">
        <f t="shared" si="318"/>
        <v>0</v>
      </c>
      <c r="J6704" s="46" t="str">
        <f>IF(I6704=FALSE,"",B6704&amp;"@"&amp;COUNTIFS($B$2:B6704,B6704,$I$2:I6704,TRUE))</f>
        <v/>
      </c>
    </row>
    <row r="6705" spans="5:10">
      <c r="E6705" s="46" t="str">
        <f t="shared" si="316"/>
        <v/>
      </c>
      <c r="F6705" s="81" t="str">
        <f>IF(E6705="기사임",(COUNTIF($B$2:B6705,B6705)-COUNTIFS($B$2:B6704,B6705,$E$2:E6704,"")),"")</f>
        <v/>
      </c>
      <c r="G6705" s="46" t="str">
        <f>IF(F6705=1,COUNTIF($F$1:F6705,1),"")</f>
        <v/>
      </c>
      <c r="H6705" s="46">
        <f t="shared" si="317"/>
        <v>0</v>
      </c>
      <c r="I6705" s="46" t="b">
        <f t="shared" si="318"/>
        <v>0</v>
      </c>
      <c r="J6705" s="46" t="str">
        <f>IF(I6705=FALSE,"",B6705&amp;"@"&amp;COUNTIFS($B$2:B6705,B6705,$I$2:I6705,TRUE))</f>
        <v/>
      </c>
    </row>
    <row r="6706" spans="5:10">
      <c r="E6706" s="46" t="str">
        <f t="shared" si="316"/>
        <v/>
      </c>
      <c r="F6706" s="81" t="str">
        <f>IF(E6706="기사임",(COUNTIF($B$2:B6706,B6706)-COUNTIFS($B$2:B6705,B6706,$E$2:E6705,"")),"")</f>
        <v/>
      </c>
      <c r="G6706" s="46" t="str">
        <f>IF(F6706=1,COUNTIF($F$1:F6706,1),"")</f>
        <v/>
      </c>
      <c r="H6706" s="46">
        <f t="shared" si="317"/>
        <v>0</v>
      </c>
      <c r="I6706" s="46" t="b">
        <f t="shared" si="318"/>
        <v>0</v>
      </c>
      <c r="J6706" s="46" t="str">
        <f>IF(I6706=FALSE,"",B6706&amp;"@"&amp;COUNTIFS($B$2:B6706,B6706,$I$2:I6706,TRUE))</f>
        <v/>
      </c>
    </row>
    <row r="6707" spans="5:10">
      <c r="E6707" s="46" t="str">
        <f t="shared" si="316"/>
        <v/>
      </c>
      <c r="F6707" s="81" t="str">
        <f>IF(E6707="기사임",(COUNTIF($B$2:B6707,B6707)-COUNTIFS($B$2:B6706,B6707,$E$2:E6706,"")),"")</f>
        <v/>
      </c>
      <c r="G6707" s="46" t="str">
        <f>IF(F6707=1,COUNTIF($F$1:F6707,1),"")</f>
        <v/>
      </c>
      <c r="H6707" s="46">
        <f t="shared" si="317"/>
        <v>0</v>
      </c>
      <c r="I6707" s="46" t="b">
        <f t="shared" si="318"/>
        <v>0</v>
      </c>
      <c r="J6707" s="46" t="str">
        <f>IF(I6707=FALSE,"",B6707&amp;"@"&amp;COUNTIFS($B$2:B6707,B6707,$I$2:I6707,TRUE))</f>
        <v/>
      </c>
    </row>
    <row r="6708" spans="5:10">
      <c r="E6708" s="46" t="str">
        <f t="shared" si="316"/>
        <v/>
      </c>
      <c r="F6708" s="81" t="str">
        <f>IF(E6708="기사임",(COUNTIF($B$2:B6708,B6708)-COUNTIFS($B$2:B6707,B6708,$E$2:E6707,"")),"")</f>
        <v/>
      </c>
      <c r="G6708" s="46" t="str">
        <f>IF(F6708=1,COUNTIF($F$1:F6708,1),"")</f>
        <v/>
      </c>
      <c r="H6708" s="46">
        <f t="shared" si="317"/>
        <v>0</v>
      </c>
      <c r="I6708" s="46" t="b">
        <f t="shared" si="318"/>
        <v>0</v>
      </c>
      <c r="J6708" s="46" t="str">
        <f>IF(I6708=FALSE,"",B6708&amp;"@"&amp;COUNTIFS($B$2:B6708,B6708,$I$2:I6708,TRUE))</f>
        <v/>
      </c>
    </row>
    <row r="6709" spans="5:10">
      <c r="E6709" s="46" t="str">
        <f t="shared" si="316"/>
        <v/>
      </c>
      <c r="F6709" s="81" t="str">
        <f>IF(E6709="기사임",(COUNTIF($B$2:B6709,B6709)-COUNTIFS($B$2:B6708,B6709,$E$2:E6708,"")),"")</f>
        <v/>
      </c>
      <c r="G6709" s="46" t="str">
        <f>IF(F6709=1,COUNTIF($F$1:F6709,1),"")</f>
        <v/>
      </c>
      <c r="H6709" s="46">
        <f t="shared" si="317"/>
        <v>0</v>
      </c>
      <c r="I6709" s="46" t="b">
        <f t="shared" si="318"/>
        <v>0</v>
      </c>
      <c r="J6709" s="46" t="str">
        <f>IF(I6709=FALSE,"",B6709&amp;"@"&amp;COUNTIFS($B$2:B6709,B6709,$I$2:I6709,TRUE))</f>
        <v/>
      </c>
    </row>
    <row r="6710" spans="5:10">
      <c r="E6710" s="46" t="str">
        <f t="shared" si="316"/>
        <v/>
      </c>
      <c r="F6710" s="81" t="str">
        <f>IF(E6710="기사임",(COUNTIF($B$2:B6710,B6710)-COUNTIFS($B$2:B6709,B6710,$E$2:E6709,"")),"")</f>
        <v/>
      </c>
      <c r="G6710" s="46" t="str">
        <f>IF(F6710=1,COUNTIF($F$1:F6710,1),"")</f>
        <v/>
      </c>
      <c r="H6710" s="46">
        <f t="shared" si="317"/>
        <v>0</v>
      </c>
      <c r="I6710" s="46" t="b">
        <f t="shared" si="318"/>
        <v>0</v>
      </c>
      <c r="J6710" s="46" t="str">
        <f>IF(I6710=FALSE,"",B6710&amp;"@"&amp;COUNTIFS($B$2:B6710,B6710,$I$2:I6710,TRUE))</f>
        <v/>
      </c>
    </row>
    <row r="6711" spans="5:10">
      <c r="E6711" s="46" t="str">
        <f t="shared" si="316"/>
        <v/>
      </c>
      <c r="F6711" s="81" t="str">
        <f>IF(E6711="기사임",(COUNTIF($B$2:B6711,B6711)-COUNTIFS($B$2:B6710,B6711,$E$2:E6710,"")),"")</f>
        <v/>
      </c>
      <c r="G6711" s="46" t="str">
        <f>IF(F6711=1,COUNTIF($F$1:F6711,1),"")</f>
        <v/>
      </c>
      <c r="H6711" s="46">
        <f t="shared" si="317"/>
        <v>0</v>
      </c>
      <c r="I6711" s="46" t="b">
        <f t="shared" si="318"/>
        <v>0</v>
      </c>
      <c r="J6711" s="46" t="str">
        <f>IF(I6711=FALSE,"",B6711&amp;"@"&amp;COUNTIFS($B$2:B6711,B6711,$I$2:I6711,TRUE))</f>
        <v/>
      </c>
    </row>
    <row r="6712" spans="5:10">
      <c r="E6712" s="46" t="str">
        <f t="shared" si="316"/>
        <v/>
      </c>
      <c r="F6712" s="81" t="str">
        <f>IF(E6712="기사임",(COUNTIF($B$2:B6712,B6712)-COUNTIFS($B$2:B6711,B6712,$E$2:E6711,"")),"")</f>
        <v/>
      </c>
      <c r="G6712" s="46" t="str">
        <f>IF(F6712=1,COUNTIF($F$1:F6712,1),"")</f>
        <v/>
      </c>
      <c r="H6712" s="46">
        <f t="shared" si="317"/>
        <v>0</v>
      </c>
      <c r="I6712" s="46" t="b">
        <f t="shared" si="318"/>
        <v>0</v>
      </c>
      <c r="J6712" s="46" t="str">
        <f>IF(I6712=FALSE,"",B6712&amp;"@"&amp;COUNTIFS($B$2:B6712,B6712,$I$2:I6712,TRUE))</f>
        <v/>
      </c>
    </row>
    <row r="6713" spans="5:10">
      <c r="E6713" s="46" t="str">
        <f t="shared" si="316"/>
        <v/>
      </c>
      <c r="F6713" s="81" t="str">
        <f>IF(E6713="기사임",(COUNTIF($B$2:B6713,B6713)-COUNTIFS($B$2:B6712,B6713,$E$2:E6712,"")),"")</f>
        <v/>
      </c>
      <c r="G6713" s="46" t="str">
        <f>IF(F6713=1,COUNTIF($F$1:F6713,1),"")</f>
        <v/>
      </c>
      <c r="H6713" s="46">
        <f t="shared" si="317"/>
        <v>0</v>
      </c>
      <c r="I6713" s="46" t="b">
        <f t="shared" si="318"/>
        <v>0</v>
      </c>
      <c r="J6713" s="46" t="str">
        <f>IF(I6713=FALSE,"",B6713&amp;"@"&amp;COUNTIFS($B$2:B6713,B6713,$I$2:I6713,TRUE))</f>
        <v/>
      </c>
    </row>
    <row r="6714" spans="5:10">
      <c r="E6714" s="46" t="str">
        <f t="shared" si="316"/>
        <v/>
      </c>
      <c r="F6714" s="81" t="str">
        <f>IF(E6714="기사임",(COUNTIF($B$2:B6714,B6714)-COUNTIFS($B$2:B6713,B6714,$E$2:E6713,"")),"")</f>
        <v/>
      </c>
      <c r="G6714" s="46" t="str">
        <f>IF(F6714=1,COUNTIF($F$1:F6714,1),"")</f>
        <v/>
      </c>
      <c r="H6714" s="46">
        <f t="shared" si="317"/>
        <v>0</v>
      </c>
      <c r="I6714" s="46" t="b">
        <f t="shared" si="318"/>
        <v>0</v>
      </c>
      <c r="J6714" s="46" t="str">
        <f>IF(I6714=FALSE,"",B6714&amp;"@"&amp;COUNTIFS($B$2:B6714,B6714,$I$2:I6714,TRUE))</f>
        <v/>
      </c>
    </row>
    <row r="6715" spans="5:10">
      <c r="E6715" s="46" t="str">
        <f t="shared" si="316"/>
        <v/>
      </c>
      <c r="F6715" s="81" t="str">
        <f>IF(E6715="기사임",(COUNTIF($B$2:B6715,B6715)-COUNTIFS($B$2:B6714,B6715,$E$2:E6714,"")),"")</f>
        <v/>
      </c>
      <c r="G6715" s="46" t="str">
        <f>IF(F6715=1,COUNTIF($F$1:F6715,1),"")</f>
        <v/>
      </c>
      <c r="H6715" s="46">
        <f t="shared" si="317"/>
        <v>0</v>
      </c>
      <c r="I6715" s="46" t="b">
        <f t="shared" si="318"/>
        <v>0</v>
      </c>
      <c r="J6715" s="46" t="str">
        <f>IF(I6715=FALSE,"",B6715&amp;"@"&amp;COUNTIFS($B$2:B6715,B6715,$I$2:I6715,TRUE))</f>
        <v/>
      </c>
    </row>
    <row r="6716" spans="5:10">
      <c r="E6716" s="46" t="str">
        <f t="shared" si="316"/>
        <v/>
      </c>
      <c r="F6716" s="81" t="str">
        <f>IF(E6716="기사임",(COUNTIF($B$2:B6716,B6716)-COUNTIFS($B$2:B6715,B6716,$E$2:E6715,"")),"")</f>
        <v/>
      </c>
      <c r="G6716" s="46" t="str">
        <f>IF(F6716=1,COUNTIF($F$1:F6716,1),"")</f>
        <v/>
      </c>
      <c r="H6716" s="46">
        <f t="shared" si="317"/>
        <v>0</v>
      </c>
      <c r="I6716" s="46" t="b">
        <f t="shared" si="318"/>
        <v>0</v>
      </c>
      <c r="J6716" s="46" t="str">
        <f>IF(I6716=FALSE,"",B6716&amp;"@"&amp;COUNTIFS($B$2:B6716,B6716,$I$2:I6716,TRUE))</f>
        <v/>
      </c>
    </row>
    <row r="6717" spans="5:10">
      <c r="E6717" s="46" t="str">
        <f t="shared" si="316"/>
        <v/>
      </c>
      <c r="F6717" s="81" t="str">
        <f>IF(E6717="기사임",(COUNTIF($B$2:B6717,B6717)-COUNTIFS($B$2:B6716,B6717,$E$2:E6716,"")),"")</f>
        <v/>
      </c>
      <c r="G6717" s="46" t="str">
        <f>IF(F6717=1,COUNTIF($F$1:F6717,1),"")</f>
        <v/>
      </c>
      <c r="H6717" s="46">
        <f t="shared" si="317"/>
        <v>0</v>
      </c>
      <c r="I6717" s="46" t="b">
        <f t="shared" si="318"/>
        <v>0</v>
      </c>
      <c r="J6717" s="46" t="str">
        <f>IF(I6717=FALSE,"",B6717&amp;"@"&amp;COUNTIFS($B$2:B6717,B6717,$I$2:I6717,TRUE))</f>
        <v/>
      </c>
    </row>
    <row r="6718" spans="5:10">
      <c r="E6718" s="46" t="str">
        <f t="shared" si="316"/>
        <v/>
      </c>
      <c r="F6718" s="81" t="str">
        <f>IF(E6718="기사임",(COUNTIF($B$2:B6718,B6718)-COUNTIFS($B$2:B6717,B6718,$E$2:E6717,"")),"")</f>
        <v/>
      </c>
      <c r="G6718" s="46" t="str">
        <f>IF(F6718=1,COUNTIF($F$1:F6718,1),"")</f>
        <v/>
      </c>
      <c r="H6718" s="46">
        <f t="shared" si="317"/>
        <v>0</v>
      </c>
      <c r="I6718" s="46" t="b">
        <f t="shared" si="318"/>
        <v>0</v>
      </c>
      <c r="J6718" s="46" t="str">
        <f>IF(I6718=FALSE,"",B6718&amp;"@"&amp;COUNTIFS($B$2:B6718,B6718,$I$2:I6718,TRUE))</f>
        <v/>
      </c>
    </row>
    <row r="6719" spans="5:10">
      <c r="E6719" s="46" t="str">
        <f t="shared" si="316"/>
        <v/>
      </c>
      <c r="F6719" s="81" t="str">
        <f>IF(E6719="기사임",(COUNTIF($B$2:B6719,B6719)-COUNTIFS($B$2:B6718,B6719,$E$2:E6718,"")),"")</f>
        <v/>
      </c>
      <c r="G6719" s="46" t="str">
        <f>IF(F6719=1,COUNTIF($F$1:F6719,1),"")</f>
        <v/>
      </c>
      <c r="H6719" s="46">
        <f t="shared" si="317"/>
        <v>0</v>
      </c>
      <c r="I6719" s="46" t="b">
        <f t="shared" si="318"/>
        <v>0</v>
      </c>
      <c r="J6719" s="46" t="str">
        <f>IF(I6719=FALSE,"",B6719&amp;"@"&amp;COUNTIFS($B$2:B6719,B6719,$I$2:I6719,TRUE))</f>
        <v/>
      </c>
    </row>
    <row r="6720" spans="5:10">
      <c r="E6720" s="46" t="str">
        <f t="shared" si="316"/>
        <v/>
      </c>
      <c r="F6720" s="81" t="str">
        <f>IF(E6720="기사임",(COUNTIF($B$2:B6720,B6720)-COUNTIFS($B$2:B6719,B6720,$E$2:E6719,"")),"")</f>
        <v/>
      </c>
      <c r="G6720" s="46" t="str">
        <f>IF(F6720=1,COUNTIF($F$1:F6720,1),"")</f>
        <v/>
      </c>
      <c r="H6720" s="46">
        <f t="shared" si="317"/>
        <v>0</v>
      </c>
      <c r="I6720" s="46" t="b">
        <f t="shared" si="318"/>
        <v>0</v>
      </c>
      <c r="J6720" s="46" t="str">
        <f>IF(I6720=FALSE,"",B6720&amp;"@"&amp;COUNTIFS($B$2:B6720,B6720,$I$2:I6720,TRUE))</f>
        <v/>
      </c>
    </row>
    <row r="6721" spans="5:10">
      <c r="E6721" s="46" t="str">
        <f t="shared" si="316"/>
        <v/>
      </c>
      <c r="F6721" s="81" t="str">
        <f>IF(E6721="기사임",(COUNTIF($B$2:B6721,B6721)-COUNTIFS($B$2:B6720,B6721,$E$2:E6720,"")),"")</f>
        <v/>
      </c>
      <c r="G6721" s="46" t="str">
        <f>IF(F6721=1,COUNTIF($F$1:F6721,1),"")</f>
        <v/>
      </c>
      <c r="H6721" s="46">
        <f t="shared" si="317"/>
        <v>0</v>
      </c>
      <c r="I6721" s="46" t="b">
        <f t="shared" si="318"/>
        <v>0</v>
      </c>
      <c r="J6721" s="46" t="str">
        <f>IF(I6721=FALSE,"",B6721&amp;"@"&amp;COUNTIFS($B$2:B6721,B6721,$I$2:I6721,TRUE))</f>
        <v/>
      </c>
    </row>
    <row r="6722" spans="5:10">
      <c r="E6722" s="46" t="str">
        <f t="shared" ref="E6722:E6785" si="319">IF(AND(LEFT(A6722,17)="/global/archives/",ISNUMBER(_xlfn.NUMBERVALUE(MID(A6722,18,1))),ISERROR(FIND("ckattempt",A6722)),ISERROR(FIND("preview",A6722))),"기사임","")</f>
        <v/>
      </c>
      <c r="F6722" s="81" t="str">
        <f>IF(E6722="기사임",(COUNTIF($B$2:B6722,B6722)-COUNTIFS($B$2:B6721,B6722,$E$2:E6721,"")),"")</f>
        <v/>
      </c>
      <c r="G6722" s="46" t="str">
        <f>IF(F6722=1,COUNTIF($F$1:F6722,1),"")</f>
        <v/>
      </c>
      <c r="H6722" s="46">
        <f t="shared" ref="H6722:H6785" si="320">COUNTIF($L$2:$L$4,B6722)</f>
        <v>0</v>
      </c>
      <c r="I6722" s="46" t="b">
        <f t="shared" si="318"/>
        <v>0</v>
      </c>
      <c r="J6722" s="46" t="str">
        <f>IF(I6722=FALSE,"",B6722&amp;"@"&amp;COUNTIFS($B$2:B6722,B6722,$I$2:I6722,TRUE))</f>
        <v/>
      </c>
    </row>
    <row r="6723" spans="5:10">
      <c r="E6723" s="46" t="str">
        <f t="shared" si="319"/>
        <v/>
      </c>
      <c r="F6723" s="81" t="str">
        <f>IF(E6723="기사임",(COUNTIF($B$2:B6723,B6723)-COUNTIFS($B$2:B6722,B6723,$E$2:E6722,"")),"")</f>
        <v/>
      </c>
      <c r="G6723" s="46" t="str">
        <f>IF(F6723=1,COUNTIF($F$1:F6723,1),"")</f>
        <v/>
      </c>
      <c r="H6723" s="46">
        <f t="shared" si="320"/>
        <v>0</v>
      </c>
      <c r="I6723" s="46" t="b">
        <f t="shared" si="318"/>
        <v>0</v>
      </c>
      <c r="J6723" s="46" t="str">
        <f>IF(I6723=FALSE,"",B6723&amp;"@"&amp;COUNTIFS($B$2:B6723,B6723,$I$2:I6723,TRUE))</f>
        <v/>
      </c>
    </row>
    <row r="6724" spans="5:10">
      <c r="E6724" s="46" t="str">
        <f t="shared" si="319"/>
        <v/>
      </c>
      <c r="F6724" s="81" t="str">
        <f>IF(E6724="기사임",(COUNTIF($B$2:B6724,B6724)-COUNTIFS($B$2:B6723,B6724,$E$2:E6723,"")),"")</f>
        <v/>
      </c>
      <c r="G6724" s="46" t="str">
        <f>IF(F6724=1,COUNTIF($F$1:F6724,1),"")</f>
        <v/>
      </c>
      <c r="H6724" s="46">
        <f t="shared" si="320"/>
        <v>0</v>
      </c>
      <c r="I6724" s="46" t="b">
        <f t="shared" si="318"/>
        <v>0</v>
      </c>
      <c r="J6724" s="46" t="str">
        <f>IF(I6724=FALSE,"",B6724&amp;"@"&amp;COUNTIFS($B$2:B6724,B6724,$I$2:I6724,TRUE))</f>
        <v/>
      </c>
    </row>
    <row r="6725" spans="5:10">
      <c r="E6725" s="46" t="str">
        <f t="shared" si="319"/>
        <v/>
      </c>
      <c r="F6725" s="81" t="str">
        <f>IF(E6725="기사임",(COUNTIF($B$2:B6725,B6725)-COUNTIFS($B$2:B6724,B6725,$E$2:E6724,"")),"")</f>
        <v/>
      </c>
      <c r="G6725" s="46" t="str">
        <f>IF(F6725=1,COUNTIF($F$1:F6725,1),"")</f>
        <v/>
      </c>
      <c r="H6725" s="46">
        <f t="shared" si="320"/>
        <v>0</v>
      </c>
      <c r="I6725" s="46" t="b">
        <f t="shared" si="318"/>
        <v>0</v>
      </c>
      <c r="J6725" s="46" t="str">
        <f>IF(I6725=FALSE,"",B6725&amp;"@"&amp;COUNTIFS($B$2:B6725,B6725,$I$2:I6725,TRUE))</f>
        <v/>
      </c>
    </row>
    <row r="6726" spans="5:10">
      <c r="E6726" s="46" t="str">
        <f t="shared" si="319"/>
        <v/>
      </c>
      <c r="F6726" s="81" t="str">
        <f>IF(E6726="기사임",(COUNTIF($B$2:B6726,B6726)-COUNTIFS($B$2:B6725,B6726,$E$2:E6725,"")),"")</f>
        <v/>
      </c>
      <c r="G6726" s="46" t="str">
        <f>IF(F6726=1,COUNTIF($F$1:F6726,1),"")</f>
        <v/>
      </c>
      <c r="H6726" s="46">
        <f t="shared" si="320"/>
        <v>0</v>
      </c>
      <c r="I6726" s="46" t="b">
        <f t="shared" si="318"/>
        <v>0</v>
      </c>
      <c r="J6726" s="46" t="str">
        <f>IF(I6726=FALSE,"",B6726&amp;"@"&amp;COUNTIFS($B$2:B6726,B6726,$I$2:I6726,TRUE))</f>
        <v/>
      </c>
    </row>
    <row r="6727" spans="5:10">
      <c r="E6727" s="46" t="str">
        <f t="shared" si="319"/>
        <v/>
      </c>
      <c r="F6727" s="81" t="str">
        <f>IF(E6727="기사임",(COUNTIF($B$2:B6727,B6727)-COUNTIFS($B$2:B6726,B6727,$E$2:E6726,"")),"")</f>
        <v/>
      </c>
      <c r="G6727" s="46" t="str">
        <f>IF(F6727=1,COUNTIF($F$1:F6727,1),"")</f>
        <v/>
      </c>
      <c r="H6727" s="46">
        <f t="shared" si="320"/>
        <v>0</v>
      </c>
      <c r="I6727" s="46" t="b">
        <f t="shared" ref="I6727:I6790" si="321">AND(H6727=1,F6727&gt;=1,F6727&lt;&gt;"")</f>
        <v>0</v>
      </c>
      <c r="J6727" s="46" t="str">
        <f>IF(I6727=FALSE,"",B6727&amp;"@"&amp;COUNTIFS($B$2:B6727,B6727,$I$2:I6727,TRUE))</f>
        <v/>
      </c>
    </row>
    <row r="6728" spans="5:10">
      <c r="E6728" s="46" t="str">
        <f t="shared" si="319"/>
        <v/>
      </c>
      <c r="F6728" s="81" t="str">
        <f>IF(E6728="기사임",(COUNTIF($B$2:B6728,B6728)-COUNTIFS($B$2:B6727,B6728,$E$2:E6727,"")),"")</f>
        <v/>
      </c>
      <c r="G6728" s="46" t="str">
        <f>IF(F6728=1,COUNTIF($F$1:F6728,1),"")</f>
        <v/>
      </c>
      <c r="H6728" s="46">
        <f t="shared" si="320"/>
        <v>0</v>
      </c>
      <c r="I6728" s="46" t="b">
        <f t="shared" si="321"/>
        <v>0</v>
      </c>
      <c r="J6728" s="46" t="str">
        <f>IF(I6728=FALSE,"",B6728&amp;"@"&amp;COUNTIFS($B$2:B6728,B6728,$I$2:I6728,TRUE))</f>
        <v/>
      </c>
    </row>
    <row r="6729" spans="5:10">
      <c r="E6729" s="46" t="str">
        <f t="shared" si="319"/>
        <v/>
      </c>
      <c r="F6729" s="81" t="str">
        <f>IF(E6729="기사임",(COUNTIF($B$2:B6729,B6729)-COUNTIFS($B$2:B6728,B6729,$E$2:E6728,"")),"")</f>
        <v/>
      </c>
      <c r="G6729" s="46" t="str">
        <f>IF(F6729=1,COUNTIF($F$1:F6729,1),"")</f>
        <v/>
      </c>
      <c r="H6729" s="46">
        <f t="shared" si="320"/>
        <v>0</v>
      </c>
      <c r="I6729" s="46" t="b">
        <f t="shared" si="321"/>
        <v>0</v>
      </c>
      <c r="J6729" s="46" t="str">
        <f>IF(I6729=FALSE,"",B6729&amp;"@"&amp;COUNTIFS($B$2:B6729,B6729,$I$2:I6729,TRUE))</f>
        <v/>
      </c>
    </row>
    <row r="6730" spans="5:10">
      <c r="E6730" s="46" t="str">
        <f t="shared" si="319"/>
        <v/>
      </c>
      <c r="F6730" s="81" t="str">
        <f>IF(E6730="기사임",(COUNTIF($B$2:B6730,B6730)-COUNTIFS($B$2:B6729,B6730,$E$2:E6729,"")),"")</f>
        <v/>
      </c>
      <c r="G6730" s="46" t="str">
        <f>IF(F6730=1,COUNTIF($F$1:F6730,1),"")</f>
        <v/>
      </c>
      <c r="H6730" s="46">
        <f t="shared" si="320"/>
        <v>0</v>
      </c>
      <c r="I6730" s="46" t="b">
        <f t="shared" si="321"/>
        <v>0</v>
      </c>
      <c r="J6730" s="46" t="str">
        <f>IF(I6730=FALSE,"",B6730&amp;"@"&amp;COUNTIFS($B$2:B6730,B6730,$I$2:I6730,TRUE))</f>
        <v/>
      </c>
    </row>
    <row r="6731" spans="5:10">
      <c r="E6731" s="46" t="str">
        <f t="shared" si="319"/>
        <v/>
      </c>
      <c r="F6731" s="81" t="str">
        <f>IF(E6731="기사임",(COUNTIF($B$2:B6731,B6731)-COUNTIFS($B$2:B6730,B6731,$E$2:E6730,"")),"")</f>
        <v/>
      </c>
      <c r="G6731" s="46" t="str">
        <f>IF(F6731=1,COUNTIF($F$1:F6731,1),"")</f>
        <v/>
      </c>
      <c r="H6731" s="46">
        <f t="shared" si="320"/>
        <v>0</v>
      </c>
      <c r="I6731" s="46" t="b">
        <f t="shared" si="321"/>
        <v>0</v>
      </c>
      <c r="J6731" s="46" t="str">
        <f>IF(I6731=FALSE,"",B6731&amp;"@"&amp;COUNTIFS($B$2:B6731,B6731,$I$2:I6731,TRUE))</f>
        <v/>
      </c>
    </row>
    <row r="6732" spans="5:10">
      <c r="E6732" s="46" t="str">
        <f t="shared" si="319"/>
        <v/>
      </c>
      <c r="F6732" s="81" t="str">
        <f>IF(E6732="기사임",(COUNTIF($B$2:B6732,B6732)-COUNTIFS($B$2:B6731,B6732,$E$2:E6731,"")),"")</f>
        <v/>
      </c>
      <c r="G6732" s="46" t="str">
        <f>IF(F6732=1,COUNTIF($F$1:F6732,1),"")</f>
        <v/>
      </c>
      <c r="H6732" s="46">
        <f t="shared" si="320"/>
        <v>0</v>
      </c>
      <c r="I6732" s="46" t="b">
        <f t="shared" si="321"/>
        <v>0</v>
      </c>
      <c r="J6732" s="46" t="str">
        <f>IF(I6732=FALSE,"",B6732&amp;"@"&amp;COUNTIFS($B$2:B6732,B6732,$I$2:I6732,TRUE))</f>
        <v/>
      </c>
    </row>
    <row r="6733" spans="5:10">
      <c r="E6733" s="46" t="str">
        <f t="shared" si="319"/>
        <v/>
      </c>
      <c r="F6733" s="81" t="str">
        <f>IF(E6733="기사임",(COUNTIF($B$2:B6733,B6733)-COUNTIFS($B$2:B6732,B6733,$E$2:E6732,"")),"")</f>
        <v/>
      </c>
      <c r="G6733" s="46" t="str">
        <f>IF(F6733=1,COUNTIF($F$1:F6733,1),"")</f>
        <v/>
      </c>
      <c r="H6733" s="46">
        <f t="shared" si="320"/>
        <v>0</v>
      </c>
      <c r="I6733" s="46" t="b">
        <f t="shared" si="321"/>
        <v>0</v>
      </c>
      <c r="J6733" s="46" t="str">
        <f>IF(I6733=FALSE,"",B6733&amp;"@"&amp;COUNTIFS($B$2:B6733,B6733,$I$2:I6733,TRUE))</f>
        <v/>
      </c>
    </row>
    <row r="6734" spans="5:10">
      <c r="E6734" s="46" t="str">
        <f t="shared" si="319"/>
        <v/>
      </c>
      <c r="F6734" s="81" t="str">
        <f>IF(E6734="기사임",(COUNTIF($B$2:B6734,B6734)-COUNTIFS($B$2:B6733,B6734,$E$2:E6733,"")),"")</f>
        <v/>
      </c>
      <c r="G6734" s="46" t="str">
        <f>IF(F6734=1,COUNTIF($F$1:F6734,1),"")</f>
        <v/>
      </c>
      <c r="H6734" s="46">
        <f t="shared" si="320"/>
        <v>0</v>
      </c>
      <c r="I6734" s="46" t="b">
        <f t="shared" si="321"/>
        <v>0</v>
      </c>
      <c r="J6734" s="46" t="str">
        <f>IF(I6734=FALSE,"",B6734&amp;"@"&amp;COUNTIFS($B$2:B6734,B6734,$I$2:I6734,TRUE))</f>
        <v/>
      </c>
    </row>
    <row r="6735" spans="5:10">
      <c r="E6735" s="46" t="str">
        <f t="shared" si="319"/>
        <v/>
      </c>
      <c r="F6735" s="81" t="str">
        <f>IF(E6735="기사임",(COUNTIF($B$2:B6735,B6735)-COUNTIFS($B$2:B6734,B6735,$E$2:E6734,"")),"")</f>
        <v/>
      </c>
      <c r="G6735" s="46" t="str">
        <f>IF(F6735=1,COUNTIF($F$1:F6735,1),"")</f>
        <v/>
      </c>
      <c r="H6735" s="46">
        <f t="shared" si="320"/>
        <v>0</v>
      </c>
      <c r="I6735" s="46" t="b">
        <f t="shared" si="321"/>
        <v>0</v>
      </c>
      <c r="J6735" s="46" t="str">
        <f>IF(I6735=FALSE,"",B6735&amp;"@"&amp;COUNTIFS($B$2:B6735,B6735,$I$2:I6735,TRUE))</f>
        <v/>
      </c>
    </row>
    <row r="6736" spans="5:10">
      <c r="E6736" s="46" t="str">
        <f t="shared" si="319"/>
        <v/>
      </c>
      <c r="F6736" s="81" t="str">
        <f>IF(E6736="기사임",(COUNTIF($B$2:B6736,B6736)-COUNTIFS($B$2:B6735,B6736,$E$2:E6735,"")),"")</f>
        <v/>
      </c>
      <c r="G6736" s="46" t="str">
        <f>IF(F6736=1,COUNTIF($F$1:F6736,1),"")</f>
        <v/>
      </c>
      <c r="H6736" s="46">
        <f t="shared" si="320"/>
        <v>0</v>
      </c>
      <c r="I6736" s="46" t="b">
        <f t="shared" si="321"/>
        <v>0</v>
      </c>
      <c r="J6736" s="46" t="str">
        <f>IF(I6736=FALSE,"",B6736&amp;"@"&amp;COUNTIFS($B$2:B6736,B6736,$I$2:I6736,TRUE))</f>
        <v/>
      </c>
    </row>
    <row r="6737" spans="5:10">
      <c r="E6737" s="46" t="str">
        <f t="shared" si="319"/>
        <v/>
      </c>
      <c r="F6737" s="81" t="str">
        <f>IF(E6737="기사임",(COUNTIF($B$2:B6737,B6737)-COUNTIFS($B$2:B6736,B6737,$E$2:E6736,"")),"")</f>
        <v/>
      </c>
      <c r="G6737" s="46" t="str">
        <f>IF(F6737=1,COUNTIF($F$1:F6737,1),"")</f>
        <v/>
      </c>
      <c r="H6737" s="46">
        <f t="shared" si="320"/>
        <v>0</v>
      </c>
      <c r="I6737" s="46" t="b">
        <f t="shared" si="321"/>
        <v>0</v>
      </c>
      <c r="J6737" s="46" t="str">
        <f>IF(I6737=FALSE,"",B6737&amp;"@"&amp;COUNTIFS($B$2:B6737,B6737,$I$2:I6737,TRUE))</f>
        <v/>
      </c>
    </row>
    <row r="6738" spans="5:10">
      <c r="E6738" s="46" t="str">
        <f t="shared" si="319"/>
        <v/>
      </c>
      <c r="F6738" s="81" t="str">
        <f>IF(E6738="기사임",(COUNTIF($B$2:B6738,B6738)-COUNTIFS($B$2:B6737,B6738,$E$2:E6737,"")),"")</f>
        <v/>
      </c>
      <c r="G6738" s="46" t="str">
        <f>IF(F6738=1,COUNTIF($F$1:F6738,1),"")</f>
        <v/>
      </c>
      <c r="H6738" s="46">
        <f t="shared" si="320"/>
        <v>0</v>
      </c>
      <c r="I6738" s="46" t="b">
        <f t="shared" si="321"/>
        <v>0</v>
      </c>
      <c r="J6738" s="46" t="str">
        <f>IF(I6738=FALSE,"",B6738&amp;"@"&amp;COUNTIFS($B$2:B6738,B6738,$I$2:I6738,TRUE))</f>
        <v/>
      </c>
    </row>
    <row r="6739" spans="5:10">
      <c r="E6739" s="46" t="str">
        <f t="shared" si="319"/>
        <v/>
      </c>
      <c r="F6739" s="81" t="str">
        <f>IF(E6739="기사임",(COUNTIF($B$2:B6739,B6739)-COUNTIFS($B$2:B6738,B6739,$E$2:E6738,"")),"")</f>
        <v/>
      </c>
      <c r="G6739" s="46" t="str">
        <f>IF(F6739=1,COUNTIF($F$1:F6739,1),"")</f>
        <v/>
      </c>
      <c r="H6739" s="46">
        <f t="shared" si="320"/>
        <v>0</v>
      </c>
      <c r="I6739" s="46" t="b">
        <f t="shared" si="321"/>
        <v>0</v>
      </c>
      <c r="J6739" s="46" t="str">
        <f>IF(I6739=FALSE,"",B6739&amp;"@"&amp;COUNTIFS($B$2:B6739,B6739,$I$2:I6739,TRUE))</f>
        <v/>
      </c>
    </row>
    <row r="6740" spans="5:10">
      <c r="E6740" s="46" t="str">
        <f t="shared" si="319"/>
        <v/>
      </c>
      <c r="F6740" s="81" t="str">
        <f>IF(E6740="기사임",(COUNTIF($B$2:B6740,B6740)-COUNTIFS($B$2:B6739,B6740,$E$2:E6739,"")),"")</f>
        <v/>
      </c>
      <c r="G6740" s="46" t="str">
        <f>IF(F6740=1,COUNTIF($F$1:F6740,1),"")</f>
        <v/>
      </c>
      <c r="H6740" s="46">
        <f t="shared" si="320"/>
        <v>0</v>
      </c>
      <c r="I6740" s="46" t="b">
        <f t="shared" si="321"/>
        <v>0</v>
      </c>
      <c r="J6740" s="46" t="str">
        <f>IF(I6740=FALSE,"",B6740&amp;"@"&amp;COUNTIFS($B$2:B6740,B6740,$I$2:I6740,TRUE))</f>
        <v/>
      </c>
    </row>
    <row r="6741" spans="5:10">
      <c r="E6741" s="46" t="str">
        <f t="shared" si="319"/>
        <v/>
      </c>
      <c r="F6741" s="81" t="str">
        <f>IF(E6741="기사임",(COUNTIF($B$2:B6741,B6741)-COUNTIFS($B$2:B6740,B6741,$E$2:E6740,"")),"")</f>
        <v/>
      </c>
      <c r="G6741" s="46" t="str">
        <f>IF(F6741=1,COUNTIF($F$1:F6741,1),"")</f>
        <v/>
      </c>
      <c r="H6741" s="46">
        <f t="shared" si="320"/>
        <v>0</v>
      </c>
      <c r="I6741" s="46" t="b">
        <f t="shared" si="321"/>
        <v>0</v>
      </c>
      <c r="J6741" s="46" t="str">
        <f>IF(I6741=FALSE,"",B6741&amp;"@"&amp;COUNTIFS($B$2:B6741,B6741,$I$2:I6741,TRUE))</f>
        <v/>
      </c>
    </row>
    <row r="6742" spans="5:10">
      <c r="E6742" s="46" t="str">
        <f t="shared" si="319"/>
        <v/>
      </c>
      <c r="F6742" s="81" t="str">
        <f>IF(E6742="기사임",(COUNTIF($B$2:B6742,B6742)-COUNTIFS($B$2:B6741,B6742,$E$2:E6741,"")),"")</f>
        <v/>
      </c>
      <c r="G6742" s="46" t="str">
        <f>IF(F6742=1,COUNTIF($F$1:F6742,1),"")</f>
        <v/>
      </c>
      <c r="H6742" s="46">
        <f t="shared" si="320"/>
        <v>0</v>
      </c>
      <c r="I6742" s="46" t="b">
        <f t="shared" si="321"/>
        <v>0</v>
      </c>
      <c r="J6742" s="46" t="str">
        <f>IF(I6742=FALSE,"",B6742&amp;"@"&amp;COUNTIFS($B$2:B6742,B6742,$I$2:I6742,TRUE))</f>
        <v/>
      </c>
    </row>
    <row r="6743" spans="5:10">
      <c r="E6743" s="46" t="str">
        <f t="shared" si="319"/>
        <v/>
      </c>
      <c r="F6743" s="81" t="str">
        <f>IF(E6743="기사임",(COUNTIF($B$2:B6743,B6743)-COUNTIFS($B$2:B6742,B6743,$E$2:E6742,"")),"")</f>
        <v/>
      </c>
      <c r="G6743" s="46" t="str">
        <f>IF(F6743=1,COUNTIF($F$1:F6743,1),"")</f>
        <v/>
      </c>
      <c r="H6743" s="46">
        <f t="shared" si="320"/>
        <v>0</v>
      </c>
      <c r="I6743" s="46" t="b">
        <f t="shared" si="321"/>
        <v>0</v>
      </c>
      <c r="J6743" s="46" t="str">
        <f>IF(I6743=FALSE,"",B6743&amp;"@"&amp;COUNTIFS($B$2:B6743,B6743,$I$2:I6743,TRUE))</f>
        <v/>
      </c>
    </row>
    <row r="6744" spans="5:10">
      <c r="E6744" s="46" t="str">
        <f t="shared" si="319"/>
        <v/>
      </c>
      <c r="F6744" s="81" t="str">
        <f>IF(E6744="기사임",(COUNTIF($B$2:B6744,B6744)-COUNTIFS($B$2:B6743,B6744,$E$2:E6743,"")),"")</f>
        <v/>
      </c>
      <c r="G6744" s="46" t="str">
        <f>IF(F6744=1,COUNTIF($F$1:F6744,1),"")</f>
        <v/>
      </c>
      <c r="H6744" s="46">
        <f t="shared" si="320"/>
        <v>0</v>
      </c>
      <c r="I6744" s="46" t="b">
        <f t="shared" si="321"/>
        <v>0</v>
      </c>
      <c r="J6744" s="46" t="str">
        <f>IF(I6744=FALSE,"",B6744&amp;"@"&amp;COUNTIFS($B$2:B6744,B6744,$I$2:I6744,TRUE))</f>
        <v/>
      </c>
    </row>
    <row r="6745" spans="5:10">
      <c r="E6745" s="46" t="str">
        <f t="shared" si="319"/>
        <v/>
      </c>
      <c r="F6745" s="81" t="str">
        <f>IF(E6745="기사임",(COUNTIF($B$2:B6745,B6745)-COUNTIFS($B$2:B6744,B6745,$E$2:E6744,"")),"")</f>
        <v/>
      </c>
      <c r="G6745" s="46" t="str">
        <f>IF(F6745=1,COUNTIF($F$1:F6745,1),"")</f>
        <v/>
      </c>
      <c r="H6745" s="46">
        <f t="shared" si="320"/>
        <v>0</v>
      </c>
      <c r="I6745" s="46" t="b">
        <f t="shared" si="321"/>
        <v>0</v>
      </c>
      <c r="J6745" s="46" t="str">
        <f>IF(I6745=FALSE,"",B6745&amp;"@"&amp;COUNTIFS($B$2:B6745,B6745,$I$2:I6745,TRUE))</f>
        <v/>
      </c>
    </row>
    <row r="6746" spans="5:10">
      <c r="E6746" s="46" t="str">
        <f t="shared" si="319"/>
        <v/>
      </c>
      <c r="F6746" s="81" t="str">
        <f>IF(E6746="기사임",(COUNTIF($B$2:B6746,B6746)-COUNTIFS($B$2:B6745,B6746,$E$2:E6745,"")),"")</f>
        <v/>
      </c>
      <c r="G6746" s="46" t="str">
        <f>IF(F6746=1,COUNTIF($F$1:F6746,1),"")</f>
        <v/>
      </c>
      <c r="H6746" s="46">
        <f t="shared" si="320"/>
        <v>0</v>
      </c>
      <c r="I6746" s="46" t="b">
        <f t="shared" si="321"/>
        <v>0</v>
      </c>
      <c r="J6746" s="46" t="str">
        <f>IF(I6746=FALSE,"",B6746&amp;"@"&amp;COUNTIFS($B$2:B6746,B6746,$I$2:I6746,TRUE))</f>
        <v/>
      </c>
    </row>
    <row r="6747" spans="5:10">
      <c r="E6747" s="46" t="str">
        <f t="shared" si="319"/>
        <v/>
      </c>
      <c r="F6747" s="81" t="str">
        <f>IF(E6747="기사임",(COUNTIF($B$2:B6747,B6747)-COUNTIFS($B$2:B6746,B6747,$E$2:E6746,"")),"")</f>
        <v/>
      </c>
      <c r="G6747" s="46" t="str">
        <f>IF(F6747=1,COUNTIF($F$1:F6747,1),"")</f>
        <v/>
      </c>
      <c r="H6747" s="46">
        <f t="shared" si="320"/>
        <v>0</v>
      </c>
      <c r="I6747" s="46" t="b">
        <f t="shared" si="321"/>
        <v>0</v>
      </c>
      <c r="J6747" s="46" t="str">
        <f>IF(I6747=FALSE,"",B6747&amp;"@"&amp;COUNTIFS($B$2:B6747,B6747,$I$2:I6747,TRUE))</f>
        <v/>
      </c>
    </row>
    <row r="6748" spans="5:10">
      <c r="E6748" s="46" t="str">
        <f t="shared" si="319"/>
        <v/>
      </c>
      <c r="F6748" s="81" t="str">
        <f>IF(E6748="기사임",(COUNTIF($B$2:B6748,B6748)-COUNTIFS($B$2:B6747,B6748,$E$2:E6747,"")),"")</f>
        <v/>
      </c>
      <c r="G6748" s="46" t="str">
        <f>IF(F6748=1,COUNTIF($F$1:F6748,1),"")</f>
        <v/>
      </c>
      <c r="H6748" s="46">
        <f t="shared" si="320"/>
        <v>0</v>
      </c>
      <c r="I6748" s="46" t="b">
        <f t="shared" si="321"/>
        <v>0</v>
      </c>
      <c r="J6748" s="46" t="str">
        <f>IF(I6748=FALSE,"",B6748&amp;"@"&amp;COUNTIFS($B$2:B6748,B6748,$I$2:I6748,TRUE))</f>
        <v/>
      </c>
    </row>
    <row r="6749" spans="5:10">
      <c r="E6749" s="46" t="str">
        <f t="shared" si="319"/>
        <v/>
      </c>
      <c r="F6749" s="81" t="str">
        <f>IF(E6749="기사임",(COUNTIF($B$2:B6749,B6749)-COUNTIFS($B$2:B6748,B6749,$E$2:E6748,"")),"")</f>
        <v/>
      </c>
      <c r="G6749" s="46" t="str">
        <f>IF(F6749=1,COUNTIF($F$1:F6749,1),"")</f>
        <v/>
      </c>
      <c r="H6749" s="46">
        <f t="shared" si="320"/>
        <v>0</v>
      </c>
      <c r="I6749" s="46" t="b">
        <f t="shared" si="321"/>
        <v>0</v>
      </c>
      <c r="J6749" s="46" t="str">
        <f>IF(I6749=FALSE,"",B6749&amp;"@"&amp;COUNTIFS($B$2:B6749,B6749,$I$2:I6749,TRUE))</f>
        <v/>
      </c>
    </row>
    <row r="6750" spans="5:10">
      <c r="E6750" s="46" t="str">
        <f t="shared" si="319"/>
        <v/>
      </c>
      <c r="F6750" s="81" t="str">
        <f>IF(E6750="기사임",(COUNTIF($B$2:B6750,B6750)-COUNTIFS($B$2:B6749,B6750,$E$2:E6749,"")),"")</f>
        <v/>
      </c>
      <c r="G6750" s="46" t="str">
        <f>IF(F6750=1,COUNTIF($F$1:F6750,1),"")</f>
        <v/>
      </c>
      <c r="H6750" s="46">
        <f t="shared" si="320"/>
        <v>0</v>
      </c>
      <c r="I6750" s="46" t="b">
        <f t="shared" si="321"/>
        <v>0</v>
      </c>
      <c r="J6750" s="46" t="str">
        <f>IF(I6750=FALSE,"",B6750&amp;"@"&amp;COUNTIFS($B$2:B6750,B6750,$I$2:I6750,TRUE))</f>
        <v/>
      </c>
    </row>
    <row r="6751" spans="5:10">
      <c r="E6751" s="46" t="str">
        <f t="shared" si="319"/>
        <v/>
      </c>
      <c r="F6751" s="81" t="str">
        <f>IF(E6751="기사임",(COUNTIF($B$2:B6751,B6751)-COUNTIFS($B$2:B6750,B6751,$E$2:E6750,"")),"")</f>
        <v/>
      </c>
      <c r="G6751" s="46" t="str">
        <f>IF(F6751=1,COUNTIF($F$1:F6751,1),"")</f>
        <v/>
      </c>
      <c r="H6751" s="46">
        <f t="shared" si="320"/>
        <v>0</v>
      </c>
      <c r="I6751" s="46" t="b">
        <f t="shared" si="321"/>
        <v>0</v>
      </c>
      <c r="J6751" s="46" t="str">
        <f>IF(I6751=FALSE,"",B6751&amp;"@"&amp;COUNTIFS($B$2:B6751,B6751,$I$2:I6751,TRUE))</f>
        <v/>
      </c>
    </row>
    <row r="6752" spans="5:10">
      <c r="E6752" s="46" t="str">
        <f t="shared" si="319"/>
        <v/>
      </c>
      <c r="F6752" s="81" t="str">
        <f>IF(E6752="기사임",(COUNTIF($B$2:B6752,B6752)-COUNTIFS($B$2:B6751,B6752,$E$2:E6751,"")),"")</f>
        <v/>
      </c>
      <c r="G6752" s="46" t="str">
        <f>IF(F6752=1,COUNTIF($F$1:F6752,1),"")</f>
        <v/>
      </c>
      <c r="H6752" s="46">
        <f t="shared" si="320"/>
        <v>0</v>
      </c>
      <c r="I6752" s="46" t="b">
        <f t="shared" si="321"/>
        <v>0</v>
      </c>
      <c r="J6752" s="46" t="str">
        <f>IF(I6752=FALSE,"",B6752&amp;"@"&amp;COUNTIFS($B$2:B6752,B6752,$I$2:I6752,TRUE))</f>
        <v/>
      </c>
    </row>
    <row r="6753" spans="5:10">
      <c r="E6753" s="46" t="str">
        <f t="shared" si="319"/>
        <v/>
      </c>
      <c r="F6753" s="81" t="str">
        <f>IF(E6753="기사임",(COUNTIF($B$2:B6753,B6753)-COUNTIFS($B$2:B6752,B6753,$E$2:E6752,"")),"")</f>
        <v/>
      </c>
      <c r="G6753" s="46" t="str">
        <f>IF(F6753=1,COUNTIF($F$1:F6753,1),"")</f>
        <v/>
      </c>
      <c r="H6753" s="46">
        <f t="shared" si="320"/>
        <v>0</v>
      </c>
      <c r="I6753" s="46" t="b">
        <f t="shared" si="321"/>
        <v>0</v>
      </c>
      <c r="J6753" s="46" t="str">
        <f>IF(I6753=FALSE,"",B6753&amp;"@"&amp;COUNTIFS($B$2:B6753,B6753,$I$2:I6753,TRUE))</f>
        <v/>
      </c>
    </row>
    <row r="6754" spans="5:10">
      <c r="E6754" s="46" t="str">
        <f t="shared" si="319"/>
        <v/>
      </c>
      <c r="F6754" s="81" t="str">
        <f>IF(E6754="기사임",(COUNTIF($B$2:B6754,B6754)-COUNTIFS($B$2:B6753,B6754,$E$2:E6753,"")),"")</f>
        <v/>
      </c>
      <c r="G6754" s="46" t="str">
        <f>IF(F6754=1,COUNTIF($F$1:F6754,1),"")</f>
        <v/>
      </c>
      <c r="H6754" s="46">
        <f t="shared" si="320"/>
        <v>0</v>
      </c>
      <c r="I6754" s="46" t="b">
        <f t="shared" si="321"/>
        <v>0</v>
      </c>
      <c r="J6754" s="46" t="str">
        <f>IF(I6754=FALSE,"",B6754&amp;"@"&amp;COUNTIFS($B$2:B6754,B6754,$I$2:I6754,TRUE))</f>
        <v/>
      </c>
    </row>
    <row r="6755" spans="5:10">
      <c r="E6755" s="46" t="str">
        <f t="shared" si="319"/>
        <v/>
      </c>
      <c r="F6755" s="81" t="str">
        <f>IF(E6755="기사임",(COUNTIF($B$2:B6755,B6755)-COUNTIFS($B$2:B6754,B6755,$E$2:E6754,"")),"")</f>
        <v/>
      </c>
      <c r="G6755" s="46" t="str">
        <f>IF(F6755=1,COUNTIF($F$1:F6755,1),"")</f>
        <v/>
      </c>
      <c r="H6755" s="46">
        <f t="shared" si="320"/>
        <v>0</v>
      </c>
      <c r="I6755" s="46" t="b">
        <f t="shared" si="321"/>
        <v>0</v>
      </c>
      <c r="J6755" s="46" t="str">
        <f>IF(I6755=FALSE,"",B6755&amp;"@"&amp;COUNTIFS($B$2:B6755,B6755,$I$2:I6755,TRUE))</f>
        <v/>
      </c>
    </row>
    <row r="6756" spans="5:10">
      <c r="E6756" s="46" t="str">
        <f t="shared" si="319"/>
        <v/>
      </c>
      <c r="F6756" s="81" t="str">
        <f>IF(E6756="기사임",(COUNTIF($B$2:B6756,B6756)-COUNTIFS($B$2:B6755,B6756,$E$2:E6755,"")),"")</f>
        <v/>
      </c>
      <c r="G6756" s="46" t="str">
        <f>IF(F6756=1,COUNTIF($F$1:F6756,1),"")</f>
        <v/>
      </c>
      <c r="H6756" s="46">
        <f t="shared" si="320"/>
        <v>0</v>
      </c>
      <c r="I6756" s="46" t="b">
        <f t="shared" si="321"/>
        <v>0</v>
      </c>
      <c r="J6756" s="46" t="str">
        <f>IF(I6756=FALSE,"",B6756&amp;"@"&amp;COUNTIFS($B$2:B6756,B6756,$I$2:I6756,TRUE))</f>
        <v/>
      </c>
    </row>
    <row r="6757" spans="5:10">
      <c r="E6757" s="46" t="str">
        <f t="shared" si="319"/>
        <v/>
      </c>
      <c r="F6757" s="81" t="str">
        <f>IF(E6757="기사임",(COUNTIF($B$2:B6757,B6757)-COUNTIFS($B$2:B6756,B6757,$E$2:E6756,"")),"")</f>
        <v/>
      </c>
      <c r="G6757" s="46" t="str">
        <f>IF(F6757=1,COUNTIF($F$1:F6757,1),"")</f>
        <v/>
      </c>
      <c r="H6757" s="46">
        <f t="shared" si="320"/>
        <v>0</v>
      </c>
      <c r="I6757" s="46" t="b">
        <f t="shared" si="321"/>
        <v>0</v>
      </c>
      <c r="J6757" s="46" t="str">
        <f>IF(I6757=FALSE,"",B6757&amp;"@"&amp;COUNTIFS($B$2:B6757,B6757,$I$2:I6757,TRUE))</f>
        <v/>
      </c>
    </row>
    <row r="6758" spans="5:10">
      <c r="E6758" s="46" t="str">
        <f t="shared" si="319"/>
        <v/>
      </c>
      <c r="F6758" s="81" t="str">
        <f>IF(E6758="기사임",(COUNTIF($B$2:B6758,B6758)-COUNTIFS($B$2:B6757,B6758,$E$2:E6757,"")),"")</f>
        <v/>
      </c>
      <c r="G6758" s="46" t="str">
        <f>IF(F6758=1,COUNTIF($F$1:F6758,1),"")</f>
        <v/>
      </c>
      <c r="H6758" s="46">
        <f t="shared" si="320"/>
        <v>0</v>
      </c>
      <c r="I6758" s="46" t="b">
        <f t="shared" si="321"/>
        <v>0</v>
      </c>
      <c r="J6758" s="46" t="str">
        <f>IF(I6758=FALSE,"",B6758&amp;"@"&amp;COUNTIFS($B$2:B6758,B6758,$I$2:I6758,TRUE))</f>
        <v/>
      </c>
    </row>
    <row r="6759" spans="5:10">
      <c r="E6759" s="46" t="str">
        <f t="shared" si="319"/>
        <v/>
      </c>
      <c r="F6759" s="81" t="str">
        <f>IF(E6759="기사임",(COUNTIF($B$2:B6759,B6759)-COUNTIFS($B$2:B6758,B6759,$E$2:E6758,"")),"")</f>
        <v/>
      </c>
      <c r="G6759" s="46" t="str">
        <f>IF(F6759=1,COUNTIF($F$1:F6759,1),"")</f>
        <v/>
      </c>
      <c r="H6759" s="46">
        <f t="shared" si="320"/>
        <v>0</v>
      </c>
      <c r="I6759" s="46" t="b">
        <f t="shared" si="321"/>
        <v>0</v>
      </c>
      <c r="J6759" s="46" t="str">
        <f>IF(I6759=FALSE,"",B6759&amp;"@"&amp;COUNTIFS($B$2:B6759,B6759,$I$2:I6759,TRUE))</f>
        <v/>
      </c>
    </row>
    <row r="6760" spans="5:10">
      <c r="E6760" s="46" t="str">
        <f t="shared" si="319"/>
        <v/>
      </c>
      <c r="F6760" s="81" t="str">
        <f>IF(E6760="기사임",(COUNTIF($B$2:B6760,B6760)-COUNTIFS($B$2:B6759,B6760,$E$2:E6759,"")),"")</f>
        <v/>
      </c>
      <c r="G6760" s="46" t="str">
        <f>IF(F6760=1,COUNTIF($F$1:F6760,1),"")</f>
        <v/>
      </c>
      <c r="H6760" s="46">
        <f t="shared" si="320"/>
        <v>0</v>
      </c>
      <c r="I6760" s="46" t="b">
        <f t="shared" si="321"/>
        <v>0</v>
      </c>
      <c r="J6760" s="46" t="str">
        <f>IF(I6760=FALSE,"",B6760&amp;"@"&amp;COUNTIFS($B$2:B6760,B6760,$I$2:I6760,TRUE))</f>
        <v/>
      </c>
    </row>
    <row r="6761" spans="5:10">
      <c r="E6761" s="46" t="str">
        <f t="shared" si="319"/>
        <v/>
      </c>
      <c r="F6761" s="81" t="str">
        <f>IF(E6761="기사임",(COUNTIF($B$2:B6761,B6761)-COUNTIFS($B$2:B6760,B6761,$E$2:E6760,"")),"")</f>
        <v/>
      </c>
      <c r="G6761" s="46" t="str">
        <f>IF(F6761=1,COUNTIF($F$1:F6761,1),"")</f>
        <v/>
      </c>
      <c r="H6761" s="46">
        <f t="shared" si="320"/>
        <v>0</v>
      </c>
      <c r="I6761" s="46" t="b">
        <f t="shared" si="321"/>
        <v>0</v>
      </c>
      <c r="J6761" s="46" t="str">
        <f>IF(I6761=FALSE,"",B6761&amp;"@"&amp;COUNTIFS($B$2:B6761,B6761,$I$2:I6761,TRUE))</f>
        <v/>
      </c>
    </row>
    <row r="6762" spans="5:10">
      <c r="E6762" s="46" t="str">
        <f t="shared" si="319"/>
        <v/>
      </c>
      <c r="F6762" s="81" t="str">
        <f>IF(E6762="기사임",(COUNTIF($B$2:B6762,B6762)-COUNTIFS($B$2:B6761,B6762,$E$2:E6761,"")),"")</f>
        <v/>
      </c>
      <c r="G6762" s="46" t="str">
        <f>IF(F6762=1,COUNTIF($F$1:F6762,1),"")</f>
        <v/>
      </c>
      <c r="H6762" s="46">
        <f t="shared" si="320"/>
        <v>0</v>
      </c>
      <c r="I6762" s="46" t="b">
        <f t="shared" si="321"/>
        <v>0</v>
      </c>
      <c r="J6762" s="46" t="str">
        <f>IF(I6762=FALSE,"",B6762&amp;"@"&amp;COUNTIFS($B$2:B6762,B6762,$I$2:I6762,TRUE))</f>
        <v/>
      </c>
    </row>
    <row r="6763" spans="5:10">
      <c r="E6763" s="46" t="str">
        <f t="shared" si="319"/>
        <v/>
      </c>
      <c r="F6763" s="81" t="str">
        <f>IF(E6763="기사임",(COUNTIF($B$2:B6763,B6763)-COUNTIFS($B$2:B6762,B6763,$E$2:E6762,"")),"")</f>
        <v/>
      </c>
      <c r="G6763" s="46" t="str">
        <f>IF(F6763=1,COUNTIF($F$1:F6763,1),"")</f>
        <v/>
      </c>
      <c r="H6763" s="46">
        <f t="shared" si="320"/>
        <v>0</v>
      </c>
      <c r="I6763" s="46" t="b">
        <f t="shared" si="321"/>
        <v>0</v>
      </c>
      <c r="J6763" s="46" t="str">
        <f>IF(I6763=FALSE,"",B6763&amp;"@"&amp;COUNTIFS($B$2:B6763,B6763,$I$2:I6763,TRUE))</f>
        <v/>
      </c>
    </row>
    <row r="6764" spans="5:10">
      <c r="E6764" s="46" t="str">
        <f t="shared" si="319"/>
        <v/>
      </c>
      <c r="F6764" s="81" t="str">
        <f>IF(E6764="기사임",(COUNTIF($B$2:B6764,B6764)-COUNTIFS($B$2:B6763,B6764,$E$2:E6763,"")),"")</f>
        <v/>
      </c>
      <c r="G6764" s="46" t="str">
        <f>IF(F6764=1,COUNTIF($F$1:F6764,1),"")</f>
        <v/>
      </c>
      <c r="H6764" s="46">
        <f t="shared" si="320"/>
        <v>0</v>
      </c>
      <c r="I6764" s="46" t="b">
        <f t="shared" si="321"/>
        <v>0</v>
      </c>
      <c r="J6764" s="46" t="str">
        <f>IF(I6764=FALSE,"",B6764&amp;"@"&amp;COUNTIFS($B$2:B6764,B6764,$I$2:I6764,TRUE))</f>
        <v/>
      </c>
    </row>
    <row r="6765" spans="5:10">
      <c r="E6765" s="46" t="str">
        <f t="shared" si="319"/>
        <v/>
      </c>
      <c r="F6765" s="81" t="str">
        <f>IF(E6765="기사임",(COUNTIF($B$2:B6765,B6765)-COUNTIFS($B$2:B6764,B6765,$E$2:E6764,"")),"")</f>
        <v/>
      </c>
      <c r="G6765" s="46" t="str">
        <f>IF(F6765=1,COUNTIF($F$1:F6765,1),"")</f>
        <v/>
      </c>
      <c r="H6765" s="46">
        <f t="shared" si="320"/>
        <v>0</v>
      </c>
      <c r="I6765" s="46" t="b">
        <f t="shared" si="321"/>
        <v>0</v>
      </c>
      <c r="J6765" s="46" t="str">
        <f>IF(I6765=FALSE,"",B6765&amp;"@"&amp;COUNTIFS($B$2:B6765,B6765,$I$2:I6765,TRUE))</f>
        <v/>
      </c>
    </row>
    <row r="6766" spans="5:10">
      <c r="E6766" s="46" t="str">
        <f t="shared" si="319"/>
        <v/>
      </c>
      <c r="F6766" s="81" t="str">
        <f>IF(E6766="기사임",(COUNTIF($B$2:B6766,B6766)-COUNTIFS($B$2:B6765,B6766,$E$2:E6765,"")),"")</f>
        <v/>
      </c>
      <c r="G6766" s="46" t="str">
        <f>IF(F6766=1,COUNTIF($F$1:F6766,1),"")</f>
        <v/>
      </c>
      <c r="H6766" s="46">
        <f t="shared" si="320"/>
        <v>0</v>
      </c>
      <c r="I6766" s="46" t="b">
        <f t="shared" si="321"/>
        <v>0</v>
      </c>
      <c r="J6766" s="46" t="str">
        <f>IF(I6766=FALSE,"",B6766&amp;"@"&amp;COUNTIFS($B$2:B6766,B6766,$I$2:I6766,TRUE))</f>
        <v/>
      </c>
    </row>
    <row r="6767" spans="5:10">
      <c r="E6767" s="46" t="str">
        <f t="shared" si="319"/>
        <v/>
      </c>
      <c r="F6767" s="81" t="str">
        <f>IF(E6767="기사임",(COUNTIF($B$2:B6767,B6767)-COUNTIFS($B$2:B6766,B6767,$E$2:E6766,"")),"")</f>
        <v/>
      </c>
      <c r="G6767" s="46" t="str">
        <f>IF(F6767=1,COUNTIF($F$1:F6767,1),"")</f>
        <v/>
      </c>
      <c r="H6767" s="46">
        <f t="shared" si="320"/>
        <v>0</v>
      </c>
      <c r="I6767" s="46" t="b">
        <f t="shared" si="321"/>
        <v>0</v>
      </c>
      <c r="J6767" s="46" t="str">
        <f>IF(I6767=FALSE,"",B6767&amp;"@"&amp;COUNTIFS($B$2:B6767,B6767,$I$2:I6767,TRUE))</f>
        <v/>
      </c>
    </row>
    <row r="6768" spans="5:10">
      <c r="E6768" s="46" t="str">
        <f t="shared" si="319"/>
        <v/>
      </c>
      <c r="F6768" s="81" t="str">
        <f>IF(E6768="기사임",(COUNTIF($B$2:B6768,B6768)-COUNTIFS($B$2:B6767,B6768,$E$2:E6767,"")),"")</f>
        <v/>
      </c>
      <c r="G6768" s="46" t="str">
        <f>IF(F6768=1,COUNTIF($F$1:F6768,1),"")</f>
        <v/>
      </c>
      <c r="H6768" s="46">
        <f t="shared" si="320"/>
        <v>0</v>
      </c>
      <c r="I6768" s="46" t="b">
        <f t="shared" si="321"/>
        <v>0</v>
      </c>
      <c r="J6768" s="46" t="str">
        <f>IF(I6768=FALSE,"",B6768&amp;"@"&amp;COUNTIFS($B$2:B6768,B6768,$I$2:I6768,TRUE))</f>
        <v/>
      </c>
    </row>
    <row r="6769" spans="5:10">
      <c r="E6769" s="46" t="str">
        <f t="shared" si="319"/>
        <v/>
      </c>
      <c r="F6769" s="81" t="str">
        <f>IF(E6769="기사임",(COUNTIF($B$2:B6769,B6769)-COUNTIFS($B$2:B6768,B6769,$E$2:E6768,"")),"")</f>
        <v/>
      </c>
      <c r="G6769" s="46" t="str">
        <f>IF(F6769=1,COUNTIF($F$1:F6769,1),"")</f>
        <v/>
      </c>
      <c r="H6769" s="46">
        <f t="shared" si="320"/>
        <v>0</v>
      </c>
      <c r="I6769" s="46" t="b">
        <f t="shared" si="321"/>
        <v>0</v>
      </c>
      <c r="J6769" s="46" t="str">
        <f>IF(I6769=FALSE,"",B6769&amp;"@"&amp;COUNTIFS($B$2:B6769,B6769,$I$2:I6769,TRUE))</f>
        <v/>
      </c>
    </row>
    <row r="6770" spans="5:10">
      <c r="E6770" s="46" t="str">
        <f t="shared" si="319"/>
        <v/>
      </c>
      <c r="F6770" s="81" t="str">
        <f>IF(E6770="기사임",(COUNTIF($B$2:B6770,B6770)-COUNTIFS($B$2:B6769,B6770,$E$2:E6769,"")),"")</f>
        <v/>
      </c>
      <c r="G6770" s="46" t="str">
        <f>IF(F6770=1,COUNTIF($F$1:F6770,1),"")</f>
        <v/>
      </c>
      <c r="H6770" s="46">
        <f t="shared" si="320"/>
        <v>0</v>
      </c>
      <c r="I6770" s="46" t="b">
        <f t="shared" si="321"/>
        <v>0</v>
      </c>
      <c r="J6770" s="46" t="str">
        <f>IF(I6770=FALSE,"",B6770&amp;"@"&amp;COUNTIFS($B$2:B6770,B6770,$I$2:I6770,TRUE))</f>
        <v/>
      </c>
    </row>
    <row r="6771" spans="5:10">
      <c r="E6771" s="46" t="str">
        <f t="shared" si="319"/>
        <v/>
      </c>
      <c r="F6771" s="81" t="str">
        <f>IF(E6771="기사임",(COUNTIF($B$2:B6771,B6771)-COUNTIFS($B$2:B6770,B6771,$E$2:E6770,"")),"")</f>
        <v/>
      </c>
      <c r="G6771" s="46" t="str">
        <f>IF(F6771=1,COUNTIF($F$1:F6771,1),"")</f>
        <v/>
      </c>
      <c r="H6771" s="46">
        <f t="shared" si="320"/>
        <v>0</v>
      </c>
      <c r="I6771" s="46" t="b">
        <f t="shared" si="321"/>
        <v>0</v>
      </c>
      <c r="J6771" s="46" t="str">
        <f>IF(I6771=FALSE,"",B6771&amp;"@"&amp;COUNTIFS($B$2:B6771,B6771,$I$2:I6771,TRUE))</f>
        <v/>
      </c>
    </row>
    <row r="6772" spans="5:10">
      <c r="E6772" s="46" t="str">
        <f t="shared" si="319"/>
        <v/>
      </c>
      <c r="F6772" s="81" t="str">
        <f>IF(E6772="기사임",(COUNTIF($B$2:B6772,B6772)-COUNTIFS($B$2:B6771,B6772,$E$2:E6771,"")),"")</f>
        <v/>
      </c>
      <c r="G6772" s="46" t="str">
        <f>IF(F6772=1,COUNTIF($F$1:F6772,1),"")</f>
        <v/>
      </c>
      <c r="H6772" s="46">
        <f t="shared" si="320"/>
        <v>0</v>
      </c>
      <c r="I6772" s="46" t="b">
        <f t="shared" si="321"/>
        <v>0</v>
      </c>
      <c r="J6772" s="46" t="str">
        <f>IF(I6772=FALSE,"",B6772&amp;"@"&amp;COUNTIFS($B$2:B6772,B6772,$I$2:I6772,TRUE))</f>
        <v/>
      </c>
    </row>
    <row r="6773" spans="5:10">
      <c r="E6773" s="46" t="str">
        <f t="shared" si="319"/>
        <v/>
      </c>
      <c r="F6773" s="81" t="str">
        <f>IF(E6773="기사임",(COUNTIF($B$2:B6773,B6773)-COUNTIFS($B$2:B6772,B6773,$E$2:E6772,"")),"")</f>
        <v/>
      </c>
      <c r="G6773" s="46" t="str">
        <f>IF(F6773=1,COUNTIF($F$1:F6773,1),"")</f>
        <v/>
      </c>
      <c r="H6773" s="46">
        <f t="shared" si="320"/>
        <v>0</v>
      </c>
      <c r="I6773" s="46" t="b">
        <f t="shared" si="321"/>
        <v>0</v>
      </c>
      <c r="J6773" s="46" t="str">
        <f>IF(I6773=FALSE,"",B6773&amp;"@"&amp;COUNTIFS($B$2:B6773,B6773,$I$2:I6773,TRUE))</f>
        <v/>
      </c>
    </row>
    <row r="6774" spans="5:10">
      <c r="E6774" s="46" t="str">
        <f t="shared" si="319"/>
        <v/>
      </c>
      <c r="F6774" s="81" t="str">
        <f>IF(E6774="기사임",(COUNTIF($B$2:B6774,B6774)-COUNTIFS($B$2:B6773,B6774,$E$2:E6773,"")),"")</f>
        <v/>
      </c>
      <c r="G6774" s="46" t="str">
        <f>IF(F6774=1,COUNTIF($F$1:F6774,1),"")</f>
        <v/>
      </c>
      <c r="H6774" s="46">
        <f t="shared" si="320"/>
        <v>0</v>
      </c>
      <c r="I6774" s="46" t="b">
        <f t="shared" si="321"/>
        <v>0</v>
      </c>
      <c r="J6774" s="46" t="str">
        <f>IF(I6774=FALSE,"",B6774&amp;"@"&amp;COUNTIFS($B$2:B6774,B6774,$I$2:I6774,TRUE))</f>
        <v/>
      </c>
    </row>
    <row r="6775" spans="5:10">
      <c r="E6775" s="46" t="str">
        <f t="shared" si="319"/>
        <v/>
      </c>
      <c r="F6775" s="81" t="str">
        <f>IF(E6775="기사임",(COUNTIF($B$2:B6775,B6775)-COUNTIFS($B$2:B6774,B6775,$E$2:E6774,"")),"")</f>
        <v/>
      </c>
      <c r="G6775" s="46" t="str">
        <f>IF(F6775=1,COUNTIF($F$1:F6775,1),"")</f>
        <v/>
      </c>
      <c r="H6775" s="46">
        <f t="shared" si="320"/>
        <v>0</v>
      </c>
      <c r="I6775" s="46" t="b">
        <f t="shared" si="321"/>
        <v>0</v>
      </c>
      <c r="J6775" s="46" t="str">
        <f>IF(I6775=FALSE,"",B6775&amp;"@"&amp;COUNTIFS($B$2:B6775,B6775,$I$2:I6775,TRUE))</f>
        <v/>
      </c>
    </row>
    <row r="6776" spans="5:10">
      <c r="E6776" s="46" t="str">
        <f t="shared" si="319"/>
        <v/>
      </c>
      <c r="F6776" s="81" t="str">
        <f>IF(E6776="기사임",(COUNTIF($B$2:B6776,B6776)-COUNTIFS($B$2:B6775,B6776,$E$2:E6775,"")),"")</f>
        <v/>
      </c>
      <c r="G6776" s="46" t="str">
        <f>IF(F6776=1,COUNTIF($F$1:F6776,1),"")</f>
        <v/>
      </c>
      <c r="H6776" s="46">
        <f t="shared" si="320"/>
        <v>0</v>
      </c>
      <c r="I6776" s="46" t="b">
        <f t="shared" si="321"/>
        <v>0</v>
      </c>
      <c r="J6776" s="46" t="str">
        <f>IF(I6776=FALSE,"",B6776&amp;"@"&amp;COUNTIFS($B$2:B6776,B6776,$I$2:I6776,TRUE))</f>
        <v/>
      </c>
    </row>
    <row r="6777" spans="5:10">
      <c r="E6777" s="46" t="str">
        <f t="shared" si="319"/>
        <v/>
      </c>
      <c r="F6777" s="81" t="str">
        <f>IF(E6777="기사임",(COUNTIF($B$2:B6777,B6777)-COUNTIFS($B$2:B6776,B6777,$E$2:E6776,"")),"")</f>
        <v/>
      </c>
      <c r="G6777" s="46" t="str">
        <f>IF(F6777=1,COUNTIF($F$1:F6777,1),"")</f>
        <v/>
      </c>
      <c r="H6777" s="46">
        <f t="shared" si="320"/>
        <v>0</v>
      </c>
      <c r="I6777" s="46" t="b">
        <f t="shared" si="321"/>
        <v>0</v>
      </c>
      <c r="J6777" s="46" t="str">
        <f>IF(I6777=FALSE,"",B6777&amp;"@"&amp;COUNTIFS($B$2:B6777,B6777,$I$2:I6777,TRUE))</f>
        <v/>
      </c>
    </row>
    <row r="6778" spans="5:10">
      <c r="E6778" s="46" t="str">
        <f t="shared" si="319"/>
        <v/>
      </c>
      <c r="F6778" s="81" t="str">
        <f>IF(E6778="기사임",(COUNTIF($B$2:B6778,B6778)-COUNTIFS($B$2:B6777,B6778,$E$2:E6777,"")),"")</f>
        <v/>
      </c>
      <c r="G6778" s="46" t="str">
        <f>IF(F6778=1,COUNTIF($F$1:F6778,1),"")</f>
        <v/>
      </c>
      <c r="H6778" s="46">
        <f t="shared" si="320"/>
        <v>0</v>
      </c>
      <c r="I6778" s="46" t="b">
        <f t="shared" si="321"/>
        <v>0</v>
      </c>
      <c r="J6778" s="46" t="str">
        <f>IF(I6778=FALSE,"",B6778&amp;"@"&amp;COUNTIFS($B$2:B6778,B6778,$I$2:I6778,TRUE))</f>
        <v/>
      </c>
    </row>
    <row r="6779" spans="5:10">
      <c r="E6779" s="46" t="str">
        <f t="shared" si="319"/>
        <v/>
      </c>
      <c r="F6779" s="81" t="str">
        <f>IF(E6779="기사임",(COUNTIF($B$2:B6779,B6779)-COUNTIFS($B$2:B6778,B6779,$E$2:E6778,"")),"")</f>
        <v/>
      </c>
      <c r="G6779" s="46" t="str">
        <f>IF(F6779=1,COUNTIF($F$1:F6779,1),"")</f>
        <v/>
      </c>
      <c r="H6779" s="46">
        <f t="shared" si="320"/>
        <v>0</v>
      </c>
      <c r="I6779" s="46" t="b">
        <f t="shared" si="321"/>
        <v>0</v>
      </c>
      <c r="J6779" s="46" t="str">
        <f>IF(I6779=FALSE,"",B6779&amp;"@"&amp;COUNTIFS($B$2:B6779,B6779,$I$2:I6779,TRUE))</f>
        <v/>
      </c>
    </row>
    <row r="6780" spans="5:10">
      <c r="E6780" s="46" t="str">
        <f t="shared" si="319"/>
        <v/>
      </c>
      <c r="F6780" s="81" t="str">
        <f>IF(E6780="기사임",(COUNTIF($B$2:B6780,B6780)-COUNTIFS($B$2:B6779,B6780,$E$2:E6779,"")),"")</f>
        <v/>
      </c>
      <c r="G6780" s="46" t="str">
        <f>IF(F6780=1,COUNTIF($F$1:F6780,1),"")</f>
        <v/>
      </c>
      <c r="H6780" s="46">
        <f t="shared" si="320"/>
        <v>0</v>
      </c>
      <c r="I6780" s="46" t="b">
        <f t="shared" si="321"/>
        <v>0</v>
      </c>
      <c r="J6780" s="46" t="str">
        <f>IF(I6780=FALSE,"",B6780&amp;"@"&amp;COUNTIFS($B$2:B6780,B6780,$I$2:I6780,TRUE))</f>
        <v/>
      </c>
    </row>
    <row r="6781" spans="5:10">
      <c r="E6781" s="46" t="str">
        <f t="shared" si="319"/>
        <v/>
      </c>
      <c r="F6781" s="81" t="str">
        <f>IF(E6781="기사임",(COUNTIF($B$2:B6781,B6781)-COUNTIFS($B$2:B6780,B6781,$E$2:E6780,"")),"")</f>
        <v/>
      </c>
      <c r="G6781" s="46" t="str">
        <f>IF(F6781=1,COUNTIF($F$1:F6781,1),"")</f>
        <v/>
      </c>
      <c r="H6781" s="46">
        <f t="shared" si="320"/>
        <v>0</v>
      </c>
      <c r="I6781" s="46" t="b">
        <f t="shared" si="321"/>
        <v>0</v>
      </c>
      <c r="J6781" s="46" t="str">
        <f>IF(I6781=FALSE,"",B6781&amp;"@"&amp;COUNTIFS($B$2:B6781,B6781,$I$2:I6781,TRUE))</f>
        <v/>
      </c>
    </row>
    <row r="6782" spans="5:10">
      <c r="E6782" s="46" t="str">
        <f t="shared" si="319"/>
        <v/>
      </c>
      <c r="F6782" s="81" t="str">
        <f>IF(E6782="기사임",(COUNTIF($B$2:B6782,B6782)-COUNTIFS($B$2:B6781,B6782,$E$2:E6781,"")),"")</f>
        <v/>
      </c>
      <c r="G6782" s="46" t="str">
        <f>IF(F6782=1,COUNTIF($F$1:F6782,1),"")</f>
        <v/>
      </c>
      <c r="H6782" s="46">
        <f t="shared" si="320"/>
        <v>0</v>
      </c>
      <c r="I6782" s="46" t="b">
        <f t="shared" si="321"/>
        <v>0</v>
      </c>
      <c r="J6782" s="46" t="str">
        <f>IF(I6782=FALSE,"",B6782&amp;"@"&amp;COUNTIFS($B$2:B6782,B6782,$I$2:I6782,TRUE))</f>
        <v/>
      </c>
    </row>
    <row r="6783" spans="5:10">
      <c r="E6783" s="46" t="str">
        <f t="shared" si="319"/>
        <v/>
      </c>
      <c r="F6783" s="81" t="str">
        <f>IF(E6783="기사임",(COUNTIF($B$2:B6783,B6783)-COUNTIFS($B$2:B6782,B6783,$E$2:E6782,"")),"")</f>
        <v/>
      </c>
      <c r="G6783" s="46" t="str">
        <f>IF(F6783=1,COUNTIF($F$1:F6783,1),"")</f>
        <v/>
      </c>
      <c r="H6783" s="46">
        <f t="shared" si="320"/>
        <v>0</v>
      </c>
      <c r="I6783" s="46" t="b">
        <f t="shared" si="321"/>
        <v>0</v>
      </c>
      <c r="J6783" s="46" t="str">
        <f>IF(I6783=FALSE,"",B6783&amp;"@"&amp;COUNTIFS($B$2:B6783,B6783,$I$2:I6783,TRUE))</f>
        <v/>
      </c>
    </row>
    <row r="6784" spans="5:10">
      <c r="E6784" s="46" t="str">
        <f t="shared" si="319"/>
        <v/>
      </c>
      <c r="F6784" s="81" t="str">
        <f>IF(E6784="기사임",(COUNTIF($B$2:B6784,B6784)-COUNTIFS($B$2:B6783,B6784,$E$2:E6783,"")),"")</f>
        <v/>
      </c>
      <c r="G6784" s="46" t="str">
        <f>IF(F6784=1,COUNTIF($F$1:F6784,1),"")</f>
        <v/>
      </c>
      <c r="H6784" s="46">
        <f t="shared" si="320"/>
        <v>0</v>
      </c>
      <c r="I6784" s="46" t="b">
        <f t="shared" si="321"/>
        <v>0</v>
      </c>
      <c r="J6784" s="46" t="str">
        <f>IF(I6784=FALSE,"",B6784&amp;"@"&amp;COUNTIFS($B$2:B6784,B6784,$I$2:I6784,TRUE))</f>
        <v/>
      </c>
    </row>
    <row r="6785" spans="5:10">
      <c r="E6785" s="46" t="str">
        <f t="shared" si="319"/>
        <v/>
      </c>
      <c r="F6785" s="81" t="str">
        <f>IF(E6785="기사임",(COUNTIF($B$2:B6785,B6785)-COUNTIFS($B$2:B6784,B6785,$E$2:E6784,"")),"")</f>
        <v/>
      </c>
      <c r="G6785" s="46" t="str">
        <f>IF(F6785=1,COUNTIF($F$1:F6785,1),"")</f>
        <v/>
      </c>
      <c r="H6785" s="46">
        <f t="shared" si="320"/>
        <v>0</v>
      </c>
      <c r="I6785" s="46" t="b">
        <f t="shared" si="321"/>
        <v>0</v>
      </c>
      <c r="J6785" s="46" t="str">
        <f>IF(I6785=FALSE,"",B6785&amp;"@"&amp;COUNTIFS($B$2:B6785,B6785,$I$2:I6785,TRUE))</f>
        <v/>
      </c>
    </row>
    <row r="6786" spans="5:10">
      <c r="E6786" s="46" t="str">
        <f t="shared" ref="E6786:E6849" si="322">IF(AND(LEFT(A6786,17)="/global/archives/",ISNUMBER(_xlfn.NUMBERVALUE(MID(A6786,18,1))),ISERROR(FIND("ckattempt",A6786)),ISERROR(FIND("preview",A6786))),"기사임","")</f>
        <v/>
      </c>
      <c r="F6786" s="81" t="str">
        <f>IF(E6786="기사임",(COUNTIF($B$2:B6786,B6786)-COUNTIFS($B$2:B6785,B6786,$E$2:E6785,"")),"")</f>
        <v/>
      </c>
      <c r="G6786" s="46" t="str">
        <f>IF(F6786=1,COUNTIF($F$1:F6786,1),"")</f>
        <v/>
      </c>
      <c r="H6786" s="46">
        <f t="shared" ref="H6786:H6849" si="323">COUNTIF($L$2:$L$4,B6786)</f>
        <v>0</v>
      </c>
      <c r="I6786" s="46" t="b">
        <f t="shared" si="321"/>
        <v>0</v>
      </c>
      <c r="J6786" s="46" t="str">
        <f>IF(I6786=FALSE,"",B6786&amp;"@"&amp;COUNTIFS($B$2:B6786,B6786,$I$2:I6786,TRUE))</f>
        <v/>
      </c>
    </row>
    <row r="6787" spans="5:10">
      <c r="E6787" s="46" t="str">
        <f t="shared" si="322"/>
        <v/>
      </c>
      <c r="F6787" s="81" t="str">
        <f>IF(E6787="기사임",(COUNTIF($B$2:B6787,B6787)-COUNTIFS($B$2:B6786,B6787,$E$2:E6786,"")),"")</f>
        <v/>
      </c>
      <c r="G6787" s="46" t="str">
        <f>IF(F6787=1,COUNTIF($F$1:F6787,1),"")</f>
        <v/>
      </c>
      <c r="H6787" s="46">
        <f t="shared" si="323"/>
        <v>0</v>
      </c>
      <c r="I6787" s="46" t="b">
        <f t="shared" si="321"/>
        <v>0</v>
      </c>
      <c r="J6787" s="46" t="str">
        <f>IF(I6787=FALSE,"",B6787&amp;"@"&amp;COUNTIFS($B$2:B6787,B6787,$I$2:I6787,TRUE))</f>
        <v/>
      </c>
    </row>
    <row r="6788" spans="5:10">
      <c r="E6788" s="46" t="str">
        <f t="shared" si="322"/>
        <v/>
      </c>
      <c r="F6788" s="81" t="str">
        <f>IF(E6788="기사임",(COUNTIF($B$2:B6788,B6788)-COUNTIFS($B$2:B6787,B6788,$E$2:E6787,"")),"")</f>
        <v/>
      </c>
      <c r="G6788" s="46" t="str">
        <f>IF(F6788=1,COUNTIF($F$1:F6788,1),"")</f>
        <v/>
      </c>
      <c r="H6788" s="46">
        <f t="shared" si="323"/>
        <v>0</v>
      </c>
      <c r="I6788" s="46" t="b">
        <f t="shared" si="321"/>
        <v>0</v>
      </c>
      <c r="J6788" s="46" t="str">
        <f>IF(I6788=FALSE,"",B6788&amp;"@"&amp;COUNTIFS($B$2:B6788,B6788,$I$2:I6788,TRUE))</f>
        <v/>
      </c>
    </row>
    <row r="6789" spans="5:10">
      <c r="E6789" s="46" t="str">
        <f t="shared" si="322"/>
        <v/>
      </c>
      <c r="F6789" s="81" t="str">
        <f>IF(E6789="기사임",(COUNTIF($B$2:B6789,B6789)-COUNTIFS($B$2:B6788,B6789,$E$2:E6788,"")),"")</f>
        <v/>
      </c>
      <c r="G6789" s="46" t="str">
        <f>IF(F6789=1,COUNTIF($F$1:F6789,1),"")</f>
        <v/>
      </c>
      <c r="H6789" s="46">
        <f t="shared" si="323"/>
        <v>0</v>
      </c>
      <c r="I6789" s="46" t="b">
        <f t="shared" si="321"/>
        <v>0</v>
      </c>
      <c r="J6789" s="46" t="str">
        <f>IF(I6789=FALSE,"",B6789&amp;"@"&amp;COUNTIFS($B$2:B6789,B6789,$I$2:I6789,TRUE))</f>
        <v/>
      </c>
    </row>
    <row r="6790" spans="5:10">
      <c r="E6790" s="46" t="str">
        <f t="shared" si="322"/>
        <v/>
      </c>
      <c r="F6790" s="81" t="str">
        <f>IF(E6790="기사임",(COUNTIF($B$2:B6790,B6790)-COUNTIFS($B$2:B6789,B6790,$E$2:E6789,"")),"")</f>
        <v/>
      </c>
      <c r="G6790" s="46" t="str">
        <f>IF(F6790=1,COUNTIF($F$1:F6790,1),"")</f>
        <v/>
      </c>
      <c r="H6790" s="46">
        <f t="shared" si="323"/>
        <v>0</v>
      </c>
      <c r="I6790" s="46" t="b">
        <f t="shared" si="321"/>
        <v>0</v>
      </c>
      <c r="J6790" s="46" t="str">
        <f>IF(I6790=FALSE,"",B6790&amp;"@"&amp;COUNTIFS($B$2:B6790,B6790,$I$2:I6790,TRUE))</f>
        <v/>
      </c>
    </row>
    <row r="6791" spans="5:10">
      <c r="E6791" s="46" t="str">
        <f t="shared" si="322"/>
        <v/>
      </c>
      <c r="F6791" s="81" t="str">
        <f>IF(E6791="기사임",(COUNTIF($B$2:B6791,B6791)-COUNTIFS($B$2:B6790,B6791,$E$2:E6790,"")),"")</f>
        <v/>
      </c>
      <c r="G6791" s="46" t="str">
        <f>IF(F6791=1,COUNTIF($F$1:F6791,1),"")</f>
        <v/>
      </c>
      <c r="H6791" s="46">
        <f t="shared" si="323"/>
        <v>0</v>
      </c>
      <c r="I6791" s="46" t="b">
        <f t="shared" ref="I6791:I6854" si="324">AND(H6791=1,F6791&gt;=1,F6791&lt;&gt;"")</f>
        <v>0</v>
      </c>
      <c r="J6791" s="46" t="str">
        <f>IF(I6791=FALSE,"",B6791&amp;"@"&amp;COUNTIFS($B$2:B6791,B6791,$I$2:I6791,TRUE))</f>
        <v/>
      </c>
    </row>
    <row r="6792" spans="5:10">
      <c r="E6792" s="46" t="str">
        <f t="shared" si="322"/>
        <v/>
      </c>
      <c r="F6792" s="81" t="str">
        <f>IF(E6792="기사임",(COUNTIF($B$2:B6792,B6792)-COUNTIFS($B$2:B6791,B6792,$E$2:E6791,"")),"")</f>
        <v/>
      </c>
      <c r="G6792" s="46" t="str">
        <f>IF(F6792=1,COUNTIF($F$1:F6792,1),"")</f>
        <v/>
      </c>
      <c r="H6792" s="46">
        <f t="shared" si="323"/>
        <v>0</v>
      </c>
      <c r="I6792" s="46" t="b">
        <f t="shared" si="324"/>
        <v>0</v>
      </c>
      <c r="J6792" s="46" t="str">
        <f>IF(I6792=FALSE,"",B6792&amp;"@"&amp;COUNTIFS($B$2:B6792,B6792,$I$2:I6792,TRUE))</f>
        <v/>
      </c>
    </row>
    <row r="6793" spans="5:10">
      <c r="E6793" s="46" t="str">
        <f t="shared" si="322"/>
        <v/>
      </c>
      <c r="F6793" s="81" t="str">
        <f>IF(E6793="기사임",(COUNTIF($B$2:B6793,B6793)-COUNTIFS($B$2:B6792,B6793,$E$2:E6792,"")),"")</f>
        <v/>
      </c>
      <c r="G6793" s="46" t="str">
        <f>IF(F6793=1,COUNTIF($F$1:F6793,1),"")</f>
        <v/>
      </c>
      <c r="H6793" s="46">
        <f t="shared" si="323"/>
        <v>0</v>
      </c>
      <c r="I6793" s="46" t="b">
        <f t="shared" si="324"/>
        <v>0</v>
      </c>
      <c r="J6793" s="46" t="str">
        <f>IF(I6793=FALSE,"",B6793&amp;"@"&amp;COUNTIFS($B$2:B6793,B6793,$I$2:I6793,TRUE))</f>
        <v/>
      </c>
    </row>
    <row r="6794" spans="5:10">
      <c r="E6794" s="46" t="str">
        <f t="shared" si="322"/>
        <v/>
      </c>
      <c r="F6794" s="81" t="str">
        <f>IF(E6794="기사임",(COUNTIF($B$2:B6794,B6794)-COUNTIFS($B$2:B6793,B6794,$E$2:E6793,"")),"")</f>
        <v/>
      </c>
      <c r="G6794" s="46" t="str">
        <f>IF(F6794=1,COUNTIF($F$1:F6794,1),"")</f>
        <v/>
      </c>
      <c r="H6794" s="46">
        <f t="shared" si="323"/>
        <v>0</v>
      </c>
      <c r="I6794" s="46" t="b">
        <f t="shared" si="324"/>
        <v>0</v>
      </c>
      <c r="J6794" s="46" t="str">
        <f>IF(I6794=FALSE,"",B6794&amp;"@"&amp;COUNTIFS($B$2:B6794,B6794,$I$2:I6794,TRUE))</f>
        <v/>
      </c>
    </row>
    <row r="6795" spans="5:10">
      <c r="E6795" s="46" t="str">
        <f t="shared" si="322"/>
        <v/>
      </c>
      <c r="F6795" s="81" t="str">
        <f>IF(E6795="기사임",(COUNTIF($B$2:B6795,B6795)-COUNTIFS($B$2:B6794,B6795,$E$2:E6794,"")),"")</f>
        <v/>
      </c>
      <c r="G6795" s="46" t="str">
        <f>IF(F6795=1,COUNTIF($F$1:F6795,1),"")</f>
        <v/>
      </c>
      <c r="H6795" s="46">
        <f t="shared" si="323"/>
        <v>0</v>
      </c>
      <c r="I6795" s="46" t="b">
        <f t="shared" si="324"/>
        <v>0</v>
      </c>
      <c r="J6795" s="46" t="str">
        <f>IF(I6795=FALSE,"",B6795&amp;"@"&amp;COUNTIFS($B$2:B6795,B6795,$I$2:I6795,TRUE))</f>
        <v/>
      </c>
    </row>
    <row r="6796" spans="5:10">
      <c r="E6796" s="46" t="str">
        <f t="shared" si="322"/>
        <v/>
      </c>
      <c r="F6796" s="81" t="str">
        <f>IF(E6796="기사임",(COUNTIF($B$2:B6796,B6796)-COUNTIFS($B$2:B6795,B6796,$E$2:E6795,"")),"")</f>
        <v/>
      </c>
      <c r="G6796" s="46" t="str">
        <f>IF(F6796=1,COUNTIF($F$1:F6796,1),"")</f>
        <v/>
      </c>
      <c r="H6796" s="46">
        <f t="shared" si="323"/>
        <v>0</v>
      </c>
      <c r="I6796" s="46" t="b">
        <f t="shared" si="324"/>
        <v>0</v>
      </c>
      <c r="J6796" s="46" t="str">
        <f>IF(I6796=FALSE,"",B6796&amp;"@"&amp;COUNTIFS($B$2:B6796,B6796,$I$2:I6796,TRUE))</f>
        <v/>
      </c>
    </row>
    <row r="6797" spans="5:10">
      <c r="E6797" s="46" t="str">
        <f t="shared" si="322"/>
        <v/>
      </c>
      <c r="F6797" s="81" t="str">
        <f>IF(E6797="기사임",(COUNTIF($B$2:B6797,B6797)-COUNTIFS($B$2:B6796,B6797,$E$2:E6796,"")),"")</f>
        <v/>
      </c>
      <c r="G6797" s="46" t="str">
        <f>IF(F6797=1,COUNTIF($F$1:F6797,1),"")</f>
        <v/>
      </c>
      <c r="H6797" s="46">
        <f t="shared" si="323"/>
        <v>0</v>
      </c>
      <c r="I6797" s="46" t="b">
        <f t="shared" si="324"/>
        <v>0</v>
      </c>
      <c r="J6797" s="46" t="str">
        <f>IF(I6797=FALSE,"",B6797&amp;"@"&amp;COUNTIFS($B$2:B6797,B6797,$I$2:I6797,TRUE))</f>
        <v/>
      </c>
    </row>
    <row r="6798" spans="5:10">
      <c r="E6798" s="46" t="str">
        <f t="shared" si="322"/>
        <v/>
      </c>
      <c r="F6798" s="81" t="str">
        <f>IF(E6798="기사임",(COUNTIF($B$2:B6798,B6798)-COUNTIFS($B$2:B6797,B6798,$E$2:E6797,"")),"")</f>
        <v/>
      </c>
      <c r="G6798" s="46" t="str">
        <f>IF(F6798=1,COUNTIF($F$1:F6798,1),"")</f>
        <v/>
      </c>
      <c r="H6798" s="46">
        <f t="shared" si="323"/>
        <v>0</v>
      </c>
      <c r="I6798" s="46" t="b">
        <f t="shared" si="324"/>
        <v>0</v>
      </c>
      <c r="J6798" s="46" t="str">
        <f>IF(I6798=FALSE,"",B6798&amp;"@"&amp;COUNTIFS($B$2:B6798,B6798,$I$2:I6798,TRUE))</f>
        <v/>
      </c>
    </row>
    <row r="6799" spans="5:10">
      <c r="E6799" s="46" t="str">
        <f t="shared" si="322"/>
        <v/>
      </c>
      <c r="F6799" s="81" t="str">
        <f>IF(E6799="기사임",(COUNTIF($B$2:B6799,B6799)-COUNTIFS($B$2:B6798,B6799,$E$2:E6798,"")),"")</f>
        <v/>
      </c>
      <c r="G6799" s="46" t="str">
        <f>IF(F6799=1,COUNTIF($F$1:F6799,1),"")</f>
        <v/>
      </c>
      <c r="H6799" s="46">
        <f t="shared" si="323"/>
        <v>0</v>
      </c>
      <c r="I6799" s="46" t="b">
        <f t="shared" si="324"/>
        <v>0</v>
      </c>
      <c r="J6799" s="46" t="str">
        <f>IF(I6799=FALSE,"",B6799&amp;"@"&amp;COUNTIFS($B$2:B6799,B6799,$I$2:I6799,TRUE))</f>
        <v/>
      </c>
    </row>
    <row r="6800" spans="5:10">
      <c r="E6800" s="46" t="str">
        <f t="shared" si="322"/>
        <v/>
      </c>
      <c r="F6800" s="81" t="str">
        <f>IF(E6800="기사임",(COUNTIF($B$2:B6800,B6800)-COUNTIFS($B$2:B6799,B6800,$E$2:E6799,"")),"")</f>
        <v/>
      </c>
      <c r="G6800" s="46" t="str">
        <f>IF(F6800=1,COUNTIF($F$1:F6800,1),"")</f>
        <v/>
      </c>
      <c r="H6800" s="46">
        <f t="shared" si="323"/>
        <v>0</v>
      </c>
      <c r="I6800" s="46" t="b">
        <f t="shared" si="324"/>
        <v>0</v>
      </c>
      <c r="J6800" s="46" t="str">
        <f>IF(I6800=FALSE,"",B6800&amp;"@"&amp;COUNTIFS($B$2:B6800,B6800,$I$2:I6800,TRUE))</f>
        <v/>
      </c>
    </row>
    <row r="6801" spans="5:10">
      <c r="E6801" s="46" t="str">
        <f t="shared" si="322"/>
        <v/>
      </c>
      <c r="F6801" s="81" t="str">
        <f>IF(E6801="기사임",(COUNTIF($B$2:B6801,B6801)-COUNTIFS($B$2:B6800,B6801,$E$2:E6800,"")),"")</f>
        <v/>
      </c>
      <c r="G6801" s="46" t="str">
        <f>IF(F6801=1,COUNTIF($F$1:F6801,1),"")</f>
        <v/>
      </c>
      <c r="H6801" s="46">
        <f t="shared" si="323"/>
        <v>0</v>
      </c>
      <c r="I6801" s="46" t="b">
        <f t="shared" si="324"/>
        <v>0</v>
      </c>
      <c r="J6801" s="46" t="str">
        <f>IF(I6801=FALSE,"",B6801&amp;"@"&amp;COUNTIFS($B$2:B6801,B6801,$I$2:I6801,TRUE))</f>
        <v/>
      </c>
    </row>
    <row r="6802" spans="5:10">
      <c r="E6802" s="46" t="str">
        <f t="shared" si="322"/>
        <v/>
      </c>
      <c r="F6802" s="81" t="str">
        <f>IF(E6802="기사임",(COUNTIF($B$2:B6802,B6802)-COUNTIFS($B$2:B6801,B6802,$E$2:E6801,"")),"")</f>
        <v/>
      </c>
      <c r="G6802" s="46" t="str">
        <f>IF(F6802=1,COUNTIF($F$1:F6802,1),"")</f>
        <v/>
      </c>
      <c r="H6802" s="46">
        <f t="shared" si="323"/>
        <v>0</v>
      </c>
      <c r="I6802" s="46" t="b">
        <f t="shared" si="324"/>
        <v>0</v>
      </c>
      <c r="J6802" s="46" t="str">
        <f>IF(I6802=FALSE,"",B6802&amp;"@"&amp;COUNTIFS($B$2:B6802,B6802,$I$2:I6802,TRUE))</f>
        <v/>
      </c>
    </row>
    <row r="6803" spans="5:10">
      <c r="E6803" s="46" t="str">
        <f t="shared" si="322"/>
        <v/>
      </c>
      <c r="F6803" s="81" t="str">
        <f>IF(E6803="기사임",(COUNTIF($B$2:B6803,B6803)-COUNTIFS($B$2:B6802,B6803,$E$2:E6802,"")),"")</f>
        <v/>
      </c>
      <c r="G6803" s="46" t="str">
        <f>IF(F6803=1,COUNTIF($F$1:F6803,1),"")</f>
        <v/>
      </c>
      <c r="H6803" s="46">
        <f t="shared" si="323"/>
        <v>0</v>
      </c>
      <c r="I6803" s="46" t="b">
        <f t="shared" si="324"/>
        <v>0</v>
      </c>
      <c r="J6803" s="46" t="str">
        <f>IF(I6803=FALSE,"",B6803&amp;"@"&amp;COUNTIFS($B$2:B6803,B6803,$I$2:I6803,TRUE))</f>
        <v/>
      </c>
    </row>
    <row r="6804" spans="5:10">
      <c r="E6804" s="46" t="str">
        <f t="shared" si="322"/>
        <v/>
      </c>
      <c r="F6804" s="81" t="str">
        <f>IF(E6804="기사임",(COUNTIF($B$2:B6804,B6804)-COUNTIFS($B$2:B6803,B6804,$E$2:E6803,"")),"")</f>
        <v/>
      </c>
      <c r="G6804" s="46" t="str">
        <f>IF(F6804=1,COUNTIF($F$1:F6804,1),"")</f>
        <v/>
      </c>
      <c r="H6804" s="46">
        <f t="shared" si="323"/>
        <v>0</v>
      </c>
      <c r="I6804" s="46" t="b">
        <f t="shared" si="324"/>
        <v>0</v>
      </c>
      <c r="J6804" s="46" t="str">
        <f>IF(I6804=FALSE,"",B6804&amp;"@"&amp;COUNTIFS($B$2:B6804,B6804,$I$2:I6804,TRUE))</f>
        <v/>
      </c>
    </row>
    <row r="6805" spans="5:10">
      <c r="E6805" s="46" t="str">
        <f t="shared" si="322"/>
        <v/>
      </c>
      <c r="F6805" s="81" t="str">
        <f>IF(E6805="기사임",(COUNTIF($B$2:B6805,B6805)-COUNTIFS($B$2:B6804,B6805,$E$2:E6804,"")),"")</f>
        <v/>
      </c>
      <c r="G6805" s="46" t="str">
        <f>IF(F6805=1,COUNTIF($F$1:F6805,1),"")</f>
        <v/>
      </c>
      <c r="H6805" s="46">
        <f t="shared" si="323"/>
        <v>0</v>
      </c>
      <c r="I6805" s="46" t="b">
        <f t="shared" si="324"/>
        <v>0</v>
      </c>
      <c r="J6805" s="46" t="str">
        <f>IF(I6805=FALSE,"",B6805&amp;"@"&amp;COUNTIFS($B$2:B6805,B6805,$I$2:I6805,TRUE))</f>
        <v/>
      </c>
    </row>
    <row r="6806" spans="5:10">
      <c r="E6806" s="46" t="str">
        <f t="shared" si="322"/>
        <v/>
      </c>
      <c r="F6806" s="81" t="str">
        <f>IF(E6806="기사임",(COUNTIF($B$2:B6806,B6806)-COUNTIFS($B$2:B6805,B6806,$E$2:E6805,"")),"")</f>
        <v/>
      </c>
      <c r="G6806" s="46" t="str">
        <f>IF(F6806=1,COUNTIF($F$1:F6806,1),"")</f>
        <v/>
      </c>
      <c r="H6806" s="46">
        <f t="shared" si="323"/>
        <v>0</v>
      </c>
      <c r="I6806" s="46" t="b">
        <f t="shared" si="324"/>
        <v>0</v>
      </c>
      <c r="J6806" s="46" t="str">
        <f>IF(I6806=FALSE,"",B6806&amp;"@"&amp;COUNTIFS($B$2:B6806,B6806,$I$2:I6806,TRUE))</f>
        <v/>
      </c>
    </row>
    <row r="6807" spans="5:10">
      <c r="E6807" s="46" t="str">
        <f t="shared" si="322"/>
        <v/>
      </c>
      <c r="F6807" s="81" t="str">
        <f>IF(E6807="기사임",(COUNTIF($B$2:B6807,B6807)-COUNTIFS($B$2:B6806,B6807,$E$2:E6806,"")),"")</f>
        <v/>
      </c>
      <c r="G6807" s="46" t="str">
        <f>IF(F6807=1,COUNTIF($F$1:F6807,1),"")</f>
        <v/>
      </c>
      <c r="H6807" s="46">
        <f t="shared" si="323"/>
        <v>0</v>
      </c>
      <c r="I6807" s="46" t="b">
        <f t="shared" si="324"/>
        <v>0</v>
      </c>
      <c r="J6807" s="46" t="str">
        <f>IF(I6807=FALSE,"",B6807&amp;"@"&amp;COUNTIFS($B$2:B6807,B6807,$I$2:I6807,TRUE))</f>
        <v/>
      </c>
    </row>
    <row r="6808" spans="5:10">
      <c r="E6808" s="46" t="str">
        <f t="shared" si="322"/>
        <v/>
      </c>
      <c r="F6808" s="81" t="str">
        <f>IF(E6808="기사임",(COUNTIF($B$2:B6808,B6808)-COUNTIFS($B$2:B6807,B6808,$E$2:E6807,"")),"")</f>
        <v/>
      </c>
      <c r="G6808" s="46" t="str">
        <f>IF(F6808=1,COUNTIF($F$1:F6808,1),"")</f>
        <v/>
      </c>
      <c r="H6808" s="46">
        <f t="shared" si="323"/>
        <v>0</v>
      </c>
      <c r="I6808" s="46" t="b">
        <f t="shared" si="324"/>
        <v>0</v>
      </c>
      <c r="J6808" s="46" t="str">
        <f>IF(I6808=FALSE,"",B6808&amp;"@"&amp;COUNTIFS($B$2:B6808,B6808,$I$2:I6808,TRUE))</f>
        <v/>
      </c>
    </row>
    <row r="6809" spans="5:10">
      <c r="E6809" s="46" t="str">
        <f t="shared" si="322"/>
        <v/>
      </c>
      <c r="F6809" s="81" t="str">
        <f>IF(E6809="기사임",(COUNTIF($B$2:B6809,B6809)-COUNTIFS($B$2:B6808,B6809,$E$2:E6808,"")),"")</f>
        <v/>
      </c>
      <c r="G6809" s="46" t="str">
        <f>IF(F6809=1,COUNTIF($F$1:F6809,1),"")</f>
        <v/>
      </c>
      <c r="H6809" s="46">
        <f t="shared" si="323"/>
        <v>0</v>
      </c>
      <c r="I6809" s="46" t="b">
        <f t="shared" si="324"/>
        <v>0</v>
      </c>
      <c r="J6809" s="46" t="str">
        <f>IF(I6809=FALSE,"",B6809&amp;"@"&amp;COUNTIFS($B$2:B6809,B6809,$I$2:I6809,TRUE))</f>
        <v/>
      </c>
    </row>
    <row r="6810" spans="5:10">
      <c r="E6810" s="46" t="str">
        <f t="shared" si="322"/>
        <v/>
      </c>
      <c r="F6810" s="81" t="str">
        <f>IF(E6810="기사임",(COUNTIF($B$2:B6810,B6810)-COUNTIFS($B$2:B6809,B6810,$E$2:E6809,"")),"")</f>
        <v/>
      </c>
      <c r="G6810" s="46" t="str">
        <f>IF(F6810=1,COUNTIF($F$1:F6810,1),"")</f>
        <v/>
      </c>
      <c r="H6810" s="46">
        <f t="shared" si="323"/>
        <v>0</v>
      </c>
      <c r="I6810" s="46" t="b">
        <f t="shared" si="324"/>
        <v>0</v>
      </c>
      <c r="J6810" s="46" t="str">
        <f>IF(I6810=FALSE,"",B6810&amp;"@"&amp;COUNTIFS($B$2:B6810,B6810,$I$2:I6810,TRUE))</f>
        <v/>
      </c>
    </row>
    <row r="6811" spans="5:10">
      <c r="E6811" s="46" t="str">
        <f t="shared" si="322"/>
        <v/>
      </c>
      <c r="F6811" s="81" t="str">
        <f>IF(E6811="기사임",(COUNTIF($B$2:B6811,B6811)-COUNTIFS($B$2:B6810,B6811,$E$2:E6810,"")),"")</f>
        <v/>
      </c>
      <c r="G6811" s="46" t="str">
        <f>IF(F6811=1,COUNTIF($F$1:F6811,1),"")</f>
        <v/>
      </c>
      <c r="H6811" s="46">
        <f t="shared" si="323"/>
        <v>0</v>
      </c>
      <c r="I6811" s="46" t="b">
        <f t="shared" si="324"/>
        <v>0</v>
      </c>
      <c r="J6811" s="46" t="str">
        <f>IF(I6811=FALSE,"",B6811&amp;"@"&amp;COUNTIFS($B$2:B6811,B6811,$I$2:I6811,TRUE))</f>
        <v/>
      </c>
    </row>
    <row r="6812" spans="5:10">
      <c r="E6812" s="46" t="str">
        <f t="shared" si="322"/>
        <v/>
      </c>
      <c r="F6812" s="81" t="str">
        <f>IF(E6812="기사임",(COUNTIF($B$2:B6812,B6812)-COUNTIFS($B$2:B6811,B6812,$E$2:E6811,"")),"")</f>
        <v/>
      </c>
      <c r="G6812" s="46" t="str">
        <f>IF(F6812=1,COUNTIF($F$1:F6812,1),"")</f>
        <v/>
      </c>
      <c r="H6812" s="46">
        <f t="shared" si="323"/>
        <v>0</v>
      </c>
      <c r="I6812" s="46" t="b">
        <f t="shared" si="324"/>
        <v>0</v>
      </c>
      <c r="J6812" s="46" t="str">
        <f>IF(I6812=FALSE,"",B6812&amp;"@"&amp;COUNTIFS($B$2:B6812,B6812,$I$2:I6812,TRUE))</f>
        <v/>
      </c>
    </row>
    <row r="6813" spans="5:10">
      <c r="E6813" s="46" t="str">
        <f t="shared" si="322"/>
        <v/>
      </c>
      <c r="F6813" s="81" t="str">
        <f>IF(E6813="기사임",(COUNTIF($B$2:B6813,B6813)-COUNTIFS($B$2:B6812,B6813,$E$2:E6812,"")),"")</f>
        <v/>
      </c>
      <c r="G6813" s="46" t="str">
        <f>IF(F6813=1,COUNTIF($F$1:F6813,1),"")</f>
        <v/>
      </c>
      <c r="H6813" s="46">
        <f t="shared" si="323"/>
        <v>0</v>
      </c>
      <c r="I6813" s="46" t="b">
        <f t="shared" si="324"/>
        <v>0</v>
      </c>
      <c r="J6813" s="46" t="str">
        <f>IF(I6813=FALSE,"",B6813&amp;"@"&amp;COUNTIFS($B$2:B6813,B6813,$I$2:I6813,TRUE))</f>
        <v/>
      </c>
    </row>
    <row r="6814" spans="5:10">
      <c r="E6814" s="46" t="str">
        <f t="shared" si="322"/>
        <v/>
      </c>
      <c r="F6814" s="81" t="str">
        <f>IF(E6814="기사임",(COUNTIF($B$2:B6814,B6814)-COUNTIFS($B$2:B6813,B6814,$E$2:E6813,"")),"")</f>
        <v/>
      </c>
      <c r="G6814" s="46" t="str">
        <f>IF(F6814=1,COUNTIF($F$1:F6814,1),"")</f>
        <v/>
      </c>
      <c r="H6814" s="46">
        <f t="shared" si="323"/>
        <v>0</v>
      </c>
      <c r="I6814" s="46" t="b">
        <f t="shared" si="324"/>
        <v>0</v>
      </c>
      <c r="J6814" s="46" t="str">
        <f>IF(I6814=FALSE,"",B6814&amp;"@"&amp;COUNTIFS($B$2:B6814,B6814,$I$2:I6814,TRUE))</f>
        <v/>
      </c>
    </row>
    <row r="6815" spans="5:10">
      <c r="E6815" s="46" t="str">
        <f t="shared" si="322"/>
        <v/>
      </c>
      <c r="F6815" s="81" t="str">
        <f>IF(E6815="기사임",(COUNTIF($B$2:B6815,B6815)-COUNTIFS($B$2:B6814,B6815,$E$2:E6814,"")),"")</f>
        <v/>
      </c>
      <c r="G6815" s="46" t="str">
        <f>IF(F6815=1,COUNTIF($F$1:F6815,1),"")</f>
        <v/>
      </c>
      <c r="H6815" s="46">
        <f t="shared" si="323"/>
        <v>0</v>
      </c>
      <c r="I6815" s="46" t="b">
        <f t="shared" si="324"/>
        <v>0</v>
      </c>
      <c r="J6815" s="46" t="str">
        <f>IF(I6815=FALSE,"",B6815&amp;"@"&amp;COUNTIFS($B$2:B6815,B6815,$I$2:I6815,TRUE))</f>
        <v/>
      </c>
    </row>
    <row r="6816" spans="5:10">
      <c r="E6816" s="46" t="str">
        <f t="shared" si="322"/>
        <v/>
      </c>
      <c r="F6816" s="81" t="str">
        <f>IF(E6816="기사임",(COUNTIF($B$2:B6816,B6816)-COUNTIFS($B$2:B6815,B6816,$E$2:E6815,"")),"")</f>
        <v/>
      </c>
      <c r="G6816" s="46" t="str">
        <f>IF(F6816=1,COUNTIF($F$1:F6816,1),"")</f>
        <v/>
      </c>
      <c r="H6816" s="46">
        <f t="shared" si="323"/>
        <v>0</v>
      </c>
      <c r="I6816" s="46" t="b">
        <f t="shared" si="324"/>
        <v>0</v>
      </c>
      <c r="J6816" s="46" t="str">
        <f>IF(I6816=FALSE,"",B6816&amp;"@"&amp;COUNTIFS($B$2:B6816,B6816,$I$2:I6816,TRUE))</f>
        <v/>
      </c>
    </row>
    <row r="6817" spans="5:10">
      <c r="E6817" s="46" t="str">
        <f t="shared" si="322"/>
        <v/>
      </c>
      <c r="F6817" s="81" t="str">
        <f>IF(E6817="기사임",(COUNTIF($B$2:B6817,B6817)-COUNTIFS($B$2:B6816,B6817,$E$2:E6816,"")),"")</f>
        <v/>
      </c>
      <c r="G6817" s="46" t="str">
        <f>IF(F6817=1,COUNTIF($F$1:F6817,1),"")</f>
        <v/>
      </c>
      <c r="H6817" s="46">
        <f t="shared" si="323"/>
        <v>0</v>
      </c>
      <c r="I6817" s="46" t="b">
        <f t="shared" si="324"/>
        <v>0</v>
      </c>
      <c r="J6817" s="46" t="str">
        <f>IF(I6817=FALSE,"",B6817&amp;"@"&amp;COUNTIFS($B$2:B6817,B6817,$I$2:I6817,TRUE))</f>
        <v/>
      </c>
    </row>
    <row r="6818" spans="5:10">
      <c r="E6818" s="46" t="str">
        <f t="shared" si="322"/>
        <v/>
      </c>
      <c r="F6818" s="81" t="str">
        <f>IF(E6818="기사임",(COUNTIF($B$2:B6818,B6818)-COUNTIFS($B$2:B6817,B6818,$E$2:E6817,"")),"")</f>
        <v/>
      </c>
      <c r="G6818" s="46" t="str">
        <f>IF(F6818=1,COUNTIF($F$1:F6818,1),"")</f>
        <v/>
      </c>
      <c r="H6818" s="46">
        <f t="shared" si="323"/>
        <v>0</v>
      </c>
      <c r="I6818" s="46" t="b">
        <f t="shared" si="324"/>
        <v>0</v>
      </c>
      <c r="J6818" s="46" t="str">
        <f>IF(I6818=FALSE,"",B6818&amp;"@"&amp;COUNTIFS($B$2:B6818,B6818,$I$2:I6818,TRUE))</f>
        <v/>
      </c>
    </row>
    <row r="6819" spans="5:10">
      <c r="E6819" s="46" t="str">
        <f t="shared" si="322"/>
        <v/>
      </c>
      <c r="F6819" s="81" t="str">
        <f>IF(E6819="기사임",(COUNTIF($B$2:B6819,B6819)-COUNTIFS($B$2:B6818,B6819,$E$2:E6818,"")),"")</f>
        <v/>
      </c>
      <c r="G6819" s="46" t="str">
        <f>IF(F6819=1,COUNTIF($F$1:F6819,1),"")</f>
        <v/>
      </c>
      <c r="H6819" s="46">
        <f t="shared" si="323"/>
        <v>0</v>
      </c>
      <c r="I6819" s="46" t="b">
        <f t="shared" si="324"/>
        <v>0</v>
      </c>
      <c r="J6819" s="46" t="str">
        <f>IF(I6819=FALSE,"",B6819&amp;"@"&amp;COUNTIFS($B$2:B6819,B6819,$I$2:I6819,TRUE))</f>
        <v/>
      </c>
    </row>
    <row r="6820" spans="5:10">
      <c r="E6820" s="46" t="str">
        <f t="shared" si="322"/>
        <v/>
      </c>
      <c r="F6820" s="81" t="str">
        <f>IF(E6820="기사임",(COUNTIF($B$2:B6820,B6820)-COUNTIFS($B$2:B6819,B6820,$E$2:E6819,"")),"")</f>
        <v/>
      </c>
      <c r="G6820" s="46" t="str">
        <f>IF(F6820=1,COUNTIF($F$1:F6820,1),"")</f>
        <v/>
      </c>
      <c r="H6820" s="46">
        <f t="shared" si="323"/>
        <v>0</v>
      </c>
      <c r="I6820" s="46" t="b">
        <f t="shared" si="324"/>
        <v>0</v>
      </c>
      <c r="J6820" s="46" t="str">
        <f>IF(I6820=FALSE,"",B6820&amp;"@"&amp;COUNTIFS($B$2:B6820,B6820,$I$2:I6820,TRUE))</f>
        <v/>
      </c>
    </row>
    <row r="6821" spans="5:10">
      <c r="E6821" s="46" t="str">
        <f t="shared" si="322"/>
        <v/>
      </c>
      <c r="F6821" s="81" t="str">
        <f>IF(E6821="기사임",(COUNTIF($B$2:B6821,B6821)-COUNTIFS($B$2:B6820,B6821,$E$2:E6820,"")),"")</f>
        <v/>
      </c>
      <c r="G6821" s="46" t="str">
        <f>IF(F6821=1,COUNTIF($F$1:F6821,1),"")</f>
        <v/>
      </c>
      <c r="H6821" s="46">
        <f t="shared" si="323"/>
        <v>0</v>
      </c>
      <c r="I6821" s="46" t="b">
        <f t="shared" si="324"/>
        <v>0</v>
      </c>
      <c r="J6821" s="46" t="str">
        <f>IF(I6821=FALSE,"",B6821&amp;"@"&amp;COUNTIFS($B$2:B6821,B6821,$I$2:I6821,TRUE))</f>
        <v/>
      </c>
    </row>
    <row r="6822" spans="5:10">
      <c r="E6822" s="46" t="str">
        <f t="shared" si="322"/>
        <v/>
      </c>
      <c r="F6822" s="81" t="str">
        <f>IF(E6822="기사임",(COUNTIF($B$2:B6822,B6822)-COUNTIFS($B$2:B6821,B6822,$E$2:E6821,"")),"")</f>
        <v/>
      </c>
      <c r="G6822" s="46" t="str">
        <f>IF(F6822=1,COUNTIF($F$1:F6822,1),"")</f>
        <v/>
      </c>
      <c r="H6822" s="46">
        <f t="shared" si="323"/>
        <v>0</v>
      </c>
      <c r="I6822" s="46" t="b">
        <f t="shared" si="324"/>
        <v>0</v>
      </c>
      <c r="J6822" s="46" t="str">
        <f>IF(I6822=FALSE,"",B6822&amp;"@"&amp;COUNTIFS($B$2:B6822,B6822,$I$2:I6822,TRUE))</f>
        <v/>
      </c>
    </row>
    <row r="6823" spans="5:10">
      <c r="E6823" s="46" t="str">
        <f t="shared" si="322"/>
        <v/>
      </c>
      <c r="F6823" s="81" t="str">
        <f>IF(E6823="기사임",(COUNTIF($B$2:B6823,B6823)-COUNTIFS($B$2:B6822,B6823,$E$2:E6822,"")),"")</f>
        <v/>
      </c>
      <c r="G6823" s="46" t="str">
        <f>IF(F6823=1,COUNTIF($F$1:F6823,1),"")</f>
        <v/>
      </c>
      <c r="H6823" s="46">
        <f t="shared" si="323"/>
        <v>0</v>
      </c>
      <c r="I6823" s="46" t="b">
        <f t="shared" si="324"/>
        <v>0</v>
      </c>
      <c r="J6823" s="46" t="str">
        <f>IF(I6823=FALSE,"",B6823&amp;"@"&amp;COUNTIFS($B$2:B6823,B6823,$I$2:I6823,TRUE))</f>
        <v/>
      </c>
    </row>
    <row r="6824" spans="5:10">
      <c r="E6824" s="46" t="str">
        <f t="shared" si="322"/>
        <v/>
      </c>
      <c r="F6824" s="81" t="str">
        <f>IF(E6824="기사임",(COUNTIF($B$2:B6824,B6824)-COUNTIFS($B$2:B6823,B6824,$E$2:E6823,"")),"")</f>
        <v/>
      </c>
      <c r="G6824" s="46" t="str">
        <f>IF(F6824=1,COUNTIF($F$1:F6824,1),"")</f>
        <v/>
      </c>
      <c r="H6824" s="46">
        <f t="shared" si="323"/>
        <v>0</v>
      </c>
      <c r="I6824" s="46" t="b">
        <f t="shared" si="324"/>
        <v>0</v>
      </c>
      <c r="J6824" s="46" t="str">
        <f>IF(I6824=FALSE,"",B6824&amp;"@"&amp;COUNTIFS($B$2:B6824,B6824,$I$2:I6824,TRUE))</f>
        <v/>
      </c>
    </row>
    <row r="6825" spans="5:10">
      <c r="E6825" s="46" t="str">
        <f t="shared" si="322"/>
        <v/>
      </c>
      <c r="F6825" s="81" t="str">
        <f>IF(E6825="기사임",(COUNTIF($B$2:B6825,B6825)-COUNTIFS($B$2:B6824,B6825,$E$2:E6824,"")),"")</f>
        <v/>
      </c>
      <c r="G6825" s="46" t="str">
        <f>IF(F6825=1,COUNTIF($F$1:F6825,1),"")</f>
        <v/>
      </c>
      <c r="H6825" s="46">
        <f t="shared" si="323"/>
        <v>0</v>
      </c>
      <c r="I6825" s="46" t="b">
        <f t="shared" si="324"/>
        <v>0</v>
      </c>
      <c r="J6825" s="46" t="str">
        <f>IF(I6825=FALSE,"",B6825&amp;"@"&amp;COUNTIFS($B$2:B6825,B6825,$I$2:I6825,TRUE))</f>
        <v/>
      </c>
    </row>
    <row r="6826" spans="5:10">
      <c r="E6826" s="46" t="str">
        <f t="shared" si="322"/>
        <v/>
      </c>
      <c r="F6826" s="81" t="str">
        <f>IF(E6826="기사임",(COUNTIF($B$2:B6826,B6826)-COUNTIFS($B$2:B6825,B6826,$E$2:E6825,"")),"")</f>
        <v/>
      </c>
      <c r="G6826" s="46" t="str">
        <f>IF(F6826=1,COUNTIF($F$1:F6826,1),"")</f>
        <v/>
      </c>
      <c r="H6826" s="46">
        <f t="shared" si="323"/>
        <v>0</v>
      </c>
      <c r="I6826" s="46" t="b">
        <f t="shared" si="324"/>
        <v>0</v>
      </c>
      <c r="J6826" s="46" t="str">
        <f>IF(I6826=FALSE,"",B6826&amp;"@"&amp;COUNTIFS($B$2:B6826,B6826,$I$2:I6826,TRUE))</f>
        <v/>
      </c>
    </row>
    <row r="6827" spans="5:10">
      <c r="E6827" s="46" t="str">
        <f t="shared" si="322"/>
        <v/>
      </c>
      <c r="F6827" s="81" t="str">
        <f>IF(E6827="기사임",(COUNTIF($B$2:B6827,B6827)-COUNTIFS($B$2:B6826,B6827,$E$2:E6826,"")),"")</f>
        <v/>
      </c>
      <c r="G6827" s="46" t="str">
        <f>IF(F6827=1,COUNTIF($F$1:F6827,1),"")</f>
        <v/>
      </c>
      <c r="H6827" s="46">
        <f t="shared" si="323"/>
        <v>0</v>
      </c>
      <c r="I6827" s="46" t="b">
        <f t="shared" si="324"/>
        <v>0</v>
      </c>
      <c r="J6827" s="46" t="str">
        <f>IF(I6827=FALSE,"",B6827&amp;"@"&amp;COUNTIFS($B$2:B6827,B6827,$I$2:I6827,TRUE))</f>
        <v/>
      </c>
    </row>
    <row r="6828" spans="5:10">
      <c r="E6828" s="46" t="str">
        <f t="shared" si="322"/>
        <v/>
      </c>
      <c r="F6828" s="81" t="str">
        <f>IF(E6828="기사임",(COUNTIF($B$2:B6828,B6828)-COUNTIFS($B$2:B6827,B6828,$E$2:E6827,"")),"")</f>
        <v/>
      </c>
      <c r="G6828" s="46" t="str">
        <f>IF(F6828=1,COUNTIF($F$1:F6828,1),"")</f>
        <v/>
      </c>
      <c r="H6828" s="46">
        <f t="shared" si="323"/>
        <v>0</v>
      </c>
      <c r="I6828" s="46" t="b">
        <f t="shared" si="324"/>
        <v>0</v>
      </c>
      <c r="J6828" s="46" t="str">
        <f>IF(I6828=FALSE,"",B6828&amp;"@"&amp;COUNTIFS($B$2:B6828,B6828,$I$2:I6828,TRUE))</f>
        <v/>
      </c>
    </row>
    <row r="6829" spans="5:10">
      <c r="E6829" s="46" t="str">
        <f t="shared" si="322"/>
        <v/>
      </c>
      <c r="F6829" s="81" t="str">
        <f>IF(E6829="기사임",(COUNTIF($B$2:B6829,B6829)-COUNTIFS($B$2:B6828,B6829,$E$2:E6828,"")),"")</f>
        <v/>
      </c>
      <c r="G6829" s="46" t="str">
        <f>IF(F6829=1,COUNTIF($F$1:F6829,1),"")</f>
        <v/>
      </c>
      <c r="H6829" s="46">
        <f t="shared" si="323"/>
        <v>0</v>
      </c>
      <c r="I6829" s="46" t="b">
        <f t="shared" si="324"/>
        <v>0</v>
      </c>
      <c r="J6829" s="46" t="str">
        <f>IF(I6829=FALSE,"",B6829&amp;"@"&amp;COUNTIFS($B$2:B6829,B6829,$I$2:I6829,TRUE))</f>
        <v/>
      </c>
    </row>
    <row r="6830" spans="5:10">
      <c r="E6830" s="46" t="str">
        <f t="shared" si="322"/>
        <v/>
      </c>
      <c r="F6830" s="81" t="str">
        <f>IF(E6830="기사임",(COUNTIF($B$2:B6830,B6830)-COUNTIFS($B$2:B6829,B6830,$E$2:E6829,"")),"")</f>
        <v/>
      </c>
      <c r="G6830" s="46" t="str">
        <f>IF(F6830=1,COUNTIF($F$1:F6830,1),"")</f>
        <v/>
      </c>
      <c r="H6830" s="46">
        <f t="shared" si="323"/>
        <v>0</v>
      </c>
      <c r="I6830" s="46" t="b">
        <f t="shared" si="324"/>
        <v>0</v>
      </c>
      <c r="J6830" s="46" t="str">
        <f>IF(I6830=FALSE,"",B6830&amp;"@"&amp;COUNTIFS($B$2:B6830,B6830,$I$2:I6830,TRUE))</f>
        <v/>
      </c>
    </row>
    <row r="6831" spans="5:10">
      <c r="E6831" s="46" t="str">
        <f t="shared" si="322"/>
        <v/>
      </c>
      <c r="F6831" s="81" t="str">
        <f>IF(E6831="기사임",(COUNTIF($B$2:B6831,B6831)-COUNTIFS($B$2:B6830,B6831,$E$2:E6830,"")),"")</f>
        <v/>
      </c>
      <c r="G6831" s="46" t="str">
        <f>IF(F6831=1,COUNTIF($F$1:F6831,1),"")</f>
        <v/>
      </c>
      <c r="H6831" s="46">
        <f t="shared" si="323"/>
        <v>0</v>
      </c>
      <c r="I6831" s="46" t="b">
        <f t="shared" si="324"/>
        <v>0</v>
      </c>
      <c r="J6831" s="46" t="str">
        <f>IF(I6831=FALSE,"",B6831&amp;"@"&amp;COUNTIFS($B$2:B6831,B6831,$I$2:I6831,TRUE))</f>
        <v/>
      </c>
    </row>
    <row r="6832" spans="5:10">
      <c r="E6832" s="46" t="str">
        <f t="shared" si="322"/>
        <v/>
      </c>
      <c r="F6832" s="81" t="str">
        <f>IF(E6832="기사임",(COUNTIF($B$2:B6832,B6832)-COUNTIFS($B$2:B6831,B6832,$E$2:E6831,"")),"")</f>
        <v/>
      </c>
      <c r="G6832" s="46" t="str">
        <f>IF(F6832=1,COUNTIF($F$1:F6832,1),"")</f>
        <v/>
      </c>
      <c r="H6832" s="46">
        <f t="shared" si="323"/>
        <v>0</v>
      </c>
      <c r="I6832" s="46" t="b">
        <f t="shared" si="324"/>
        <v>0</v>
      </c>
      <c r="J6832" s="46" t="str">
        <f>IF(I6832=FALSE,"",B6832&amp;"@"&amp;COUNTIFS($B$2:B6832,B6832,$I$2:I6832,TRUE))</f>
        <v/>
      </c>
    </row>
    <row r="6833" spans="5:10">
      <c r="E6833" s="46" t="str">
        <f t="shared" si="322"/>
        <v/>
      </c>
      <c r="F6833" s="81" t="str">
        <f>IF(E6833="기사임",(COUNTIF($B$2:B6833,B6833)-COUNTIFS($B$2:B6832,B6833,$E$2:E6832,"")),"")</f>
        <v/>
      </c>
      <c r="G6833" s="46" t="str">
        <f>IF(F6833=1,COUNTIF($F$1:F6833,1),"")</f>
        <v/>
      </c>
      <c r="H6833" s="46">
        <f t="shared" si="323"/>
        <v>0</v>
      </c>
      <c r="I6833" s="46" t="b">
        <f t="shared" si="324"/>
        <v>0</v>
      </c>
      <c r="J6833" s="46" t="str">
        <f>IF(I6833=FALSE,"",B6833&amp;"@"&amp;COUNTIFS($B$2:B6833,B6833,$I$2:I6833,TRUE))</f>
        <v/>
      </c>
    </row>
    <row r="6834" spans="5:10">
      <c r="E6834" s="46" t="str">
        <f t="shared" si="322"/>
        <v/>
      </c>
      <c r="F6834" s="81" t="str">
        <f>IF(E6834="기사임",(COUNTIF($B$2:B6834,B6834)-COUNTIFS($B$2:B6833,B6834,$E$2:E6833,"")),"")</f>
        <v/>
      </c>
      <c r="G6834" s="46" t="str">
        <f>IF(F6834=1,COUNTIF($F$1:F6834,1),"")</f>
        <v/>
      </c>
      <c r="H6834" s="46">
        <f t="shared" si="323"/>
        <v>0</v>
      </c>
      <c r="I6834" s="46" t="b">
        <f t="shared" si="324"/>
        <v>0</v>
      </c>
      <c r="J6834" s="46" t="str">
        <f>IF(I6834=FALSE,"",B6834&amp;"@"&amp;COUNTIFS($B$2:B6834,B6834,$I$2:I6834,TRUE))</f>
        <v/>
      </c>
    </row>
    <row r="6835" spans="5:10">
      <c r="E6835" s="46" t="str">
        <f t="shared" si="322"/>
        <v/>
      </c>
      <c r="F6835" s="81" t="str">
        <f>IF(E6835="기사임",(COUNTIF($B$2:B6835,B6835)-COUNTIFS($B$2:B6834,B6835,$E$2:E6834,"")),"")</f>
        <v/>
      </c>
      <c r="G6835" s="46" t="str">
        <f>IF(F6835=1,COUNTIF($F$1:F6835,1),"")</f>
        <v/>
      </c>
      <c r="H6835" s="46">
        <f t="shared" si="323"/>
        <v>0</v>
      </c>
      <c r="I6835" s="46" t="b">
        <f t="shared" si="324"/>
        <v>0</v>
      </c>
      <c r="J6835" s="46" t="str">
        <f>IF(I6835=FALSE,"",B6835&amp;"@"&amp;COUNTIFS($B$2:B6835,B6835,$I$2:I6835,TRUE))</f>
        <v/>
      </c>
    </row>
    <row r="6836" spans="5:10">
      <c r="E6836" s="46" t="str">
        <f t="shared" si="322"/>
        <v/>
      </c>
      <c r="F6836" s="81" t="str">
        <f>IF(E6836="기사임",(COUNTIF($B$2:B6836,B6836)-COUNTIFS($B$2:B6835,B6836,$E$2:E6835,"")),"")</f>
        <v/>
      </c>
      <c r="G6836" s="46" t="str">
        <f>IF(F6836=1,COUNTIF($F$1:F6836,1),"")</f>
        <v/>
      </c>
      <c r="H6836" s="46">
        <f t="shared" si="323"/>
        <v>0</v>
      </c>
      <c r="I6836" s="46" t="b">
        <f t="shared" si="324"/>
        <v>0</v>
      </c>
      <c r="J6836" s="46" t="str">
        <f>IF(I6836=FALSE,"",B6836&amp;"@"&amp;COUNTIFS($B$2:B6836,B6836,$I$2:I6836,TRUE))</f>
        <v/>
      </c>
    </row>
    <row r="6837" spans="5:10">
      <c r="E6837" s="46" t="str">
        <f t="shared" si="322"/>
        <v/>
      </c>
      <c r="F6837" s="81" t="str">
        <f>IF(E6837="기사임",(COUNTIF($B$2:B6837,B6837)-COUNTIFS($B$2:B6836,B6837,$E$2:E6836,"")),"")</f>
        <v/>
      </c>
      <c r="G6837" s="46" t="str">
        <f>IF(F6837=1,COUNTIF($F$1:F6837,1),"")</f>
        <v/>
      </c>
      <c r="H6837" s="46">
        <f t="shared" si="323"/>
        <v>0</v>
      </c>
      <c r="I6837" s="46" t="b">
        <f t="shared" si="324"/>
        <v>0</v>
      </c>
      <c r="J6837" s="46" t="str">
        <f>IF(I6837=FALSE,"",B6837&amp;"@"&amp;COUNTIFS($B$2:B6837,B6837,$I$2:I6837,TRUE))</f>
        <v/>
      </c>
    </row>
    <row r="6838" spans="5:10">
      <c r="E6838" s="46" t="str">
        <f t="shared" si="322"/>
        <v/>
      </c>
      <c r="F6838" s="81" t="str">
        <f>IF(E6838="기사임",(COUNTIF($B$2:B6838,B6838)-COUNTIFS($B$2:B6837,B6838,$E$2:E6837,"")),"")</f>
        <v/>
      </c>
      <c r="G6838" s="46" t="str">
        <f>IF(F6838=1,COUNTIF($F$1:F6838,1),"")</f>
        <v/>
      </c>
      <c r="H6838" s="46">
        <f t="shared" si="323"/>
        <v>0</v>
      </c>
      <c r="I6838" s="46" t="b">
        <f t="shared" si="324"/>
        <v>0</v>
      </c>
      <c r="J6838" s="46" t="str">
        <f>IF(I6838=FALSE,"",B6838&amp;"@"&amp;COUNTIFS($B$2:B6838,B6838,$I$2:I6838,TRUE))</f>
        <v/>
      </c>
    </row>
    <row r="6839" spans="5:10">
      <c r="E6839" s="46" t="str">
        <f t="shared" si="322"/>
        <v/>
      </c>
      <c r="F6839" s="81" t="str">
        <f>IF(E6839="기사임",(COUNTIF($B$2:B6839,B6839)-COUNTIFS($B$2:B6838,B6839,$E$2:E6838,"")),"")</f>
        <v/>
      </c>
      <c r="G6839" s="46" t="str">
        <f>IF(F6839=1,COUNTIF($F$1:F6839,1),"")</f>
        <v/>
      </c>
      <c r="H6839" s="46">
        <f t="shared" si="323"/>
        <v>0</v>
      </c>
      <c r="I6839" s="46" t="b">
        <f t="shared" si="324"/>
        <v>0</v>
      </c>
      <c r="J6839" s="46" t="str">
        <f>IF(I6839=FALSE,"",B6839&amp;"@"&amp;COUNTIFS($B$2:B6839,B6839,$I$2:I6839,TRUE))</f>
        <v/>
      </c>
    </row>
    <row r="6840" spans="5:10">
      <c r="E6840" s="46" t="str">
        <f t="shared" si="322"/>
        <v/>
      </c>
      <c r="F6840" s="81" t="str">
        <f>IF(E6840="기사임",(COUNTIF($B$2:B6840,B6840)-COUNTIFS($B$2:B6839,B6840,$E$2:E6839,"")),"")</f>
        <v/>
      </c>
      <c r="G6840" s="46" t="str">
        <f>IF(F6840=1,COUNTIF($F$1:F6840,1),"")</f>
        <v/>
      </c>
      <c r="H6840" s="46">
        <f t="shared" si="323"/>
        <v>0</v>
      </c>
      <c r="I6840" s="46" t="b">
        <f t="shared" si="324"/>
        <v>0</v>
      </c>
      <c r="J6840" s="46" t="str">
        <f>IF(I6840=FALSE,"",B6840&amp;"@"&amp;COUNTIFS($B$2:B6840,B6840,$I$2:I6840,TRUE))</f>
        <v/>
      </c>
    </row>
    <row r="6841" spans="5:10">
      <c r="E6841" s="46" t="str">
        <f t="shared" si="322"/>
        <v/>
      </c>
      <c r="F6841" s="81" t="str">
        <f>IF(E6841="기사임",(COUNTIF($B$2:B6841,B6841)-COUNTIFS($B$2:B6840,B6841,$E$2:E6840,"")),"")</f>
        <v/>
      </c>
      <c r="G6841" s="46" t="str">
        <f>IF(F6841=1,COUNTIF($F$1:F6841,1),"")</f>
        <v/>
      </c>
      <c r="H6841" s="46">
        <f t="shared" si="323"/>
        <v>0</v>
      </c>
      <c r="I6841" s="46" t="b">
        <f t="shared" si="324"/>
        <v>0</v>
      </c>
      <c r="J6841" s="46" t="str">
        <f>IF(I6841=FALSE,"",B6841&amp;"@"&amp;COUNTIFS($B$2:B6841,B6841,$I$2:I6841,TRUE))</f>
        <v/>
      </c>
    </row>
    <row r="6842" spans="5:10">
      <c r="E6842" s="46" t="str">
        <f t="shared" si="322"/>
        <v/>
      </c>
      <c r="F6842" s="81" t="str">
        <f>IF(E6842="기사임",(COUNTIF($B$2:B6842,B6842)-COUNTIFS($B$2:B6841,B6842,$E$2:E6841,"")),"")</f>
        <v/>
      </c>
      <c r="G6842" s="46" t="str">
        <f>IF(F6842=1,COUNTIF($F$1:F6842,1),"")</f>
        <v/>
      </c>
      <c r="H6842" s="46">
        <f t="shared" si="323"/>
        <v>0</v>
      </c>
      <c r="I6842" s="46" t="b">
        <f t="shared" si="324"/>
        <v>0</v>
      </c>
      <c r="J6842" s="46" t="str">
        <f>IF(I6842=FALSE,"",B6842&amp;"@"&amp;COUNTIFS($B$2:B6842,B6842,$I$2:I6842,TRUE))</f>
        <v/>
      </c>
    </row>
    <row r="6843" spans="5:10">
      <c r="E6843" s="46" t="str">
        <f t="shared" si="322"/>
        <v/>
      </c>
      <c r="F6843" s="81" t="str">
        <f>IF(E6843="기사임",(COUNTIF($B$2:B6843,B6843)-COUNTIFS($B$2:B6842,B6843,$E$2:E6842,"")),"")</f>
        <v/>
      </c>
      <c r="G6843" s="46" t="str">
        <f>IF(F6843=1,COUNTIF($F$1:F6843,1),"")</f>
        <v/>
      </c>
      <c r="H6843" s="46">
        <f t="shared" si="323"/>
        <v>0</v>
      </c>
      <c r="I6843" s="46" t="b">
        <f t="shared" si="324"/>
        <v>0</v>
      </c>
      <c r="J6843" s="46" t="str">
        <f>IF(I6843=FALSE,"",B6843&amp;"@"&amp;COUNTIFS($B$2:B6843,B6843,$I$2:I6843,TRUE))</f>
        <v/>
      </c>
    </row>
    <row r="6844" spans="5:10">
      <c r="E6844" s="46" t="str">
        <f t="shared" si="322"/>
        <v/>
      </c>
      <c r="F6844" s="81" t="str">
        <f>IF(E6844="기사임",(COUNTIF($B$2:B6844,B6844)-COUNTIFS($B$2:B6843,B6844,$E$2:E6843,"")),"")</f>
        <v/>
      </c>
      <c r="G6844" s="46" t="str">
        <f>IF(F6844=1,COUNTIF($F$1:F6844,1),"")</f>
        <v/>
      </c>
      <c r="H6844" s="46">
        <f t="shared" si="323"/>
        <v>0</v>
      </c>
      <c r="I6844" s="46" t="b">
        <f t="shared" si="324"/>
        <v>0</v>
      </c>
      <c r="J6844" s="46" t="str">
        <f>IF(I6844=FALSE,"",B6844&amp;"@"&amp;COUNTIFS($B$2:B6844,B6844,$I$2:I6844,TRUE))</f>
        <v/>
      </c>
    </row>
    <row r="6845" spans="5:10">
      <c r="E6845" s="46" t="str">
        <f t="shared" si="322"/>
        <v/>
      </c>
      <c r="F6845" s="81" t="str">
        <f>IF(E6845="기사임",(COUNTIF($B$2:B6845,B6845)-COUNTIFS($B$2:B6844,B6845,$E$2:E6844,"")),"")</f>
        <v/>
      </c>
      <c r="G6845" s="46" t="str">
        <f>IF(F6845=1,COUNTIF($F$1:F6845,1),"")</f>
        <v/>
      </c>
      <c r="H6845" s="46">
        <f t="shared" si="323"/>
        <v>0</v>
      </c>
      <c r="I6845" s="46" t="b">
        <f t="shared" si="324"/>
        <v>0</v>
      </c>
      <c r="J6845" s="46" t="str">
        <f>IF(I6845=FALSE,"",B6845&amp;"@"&amp;COUNTIFS($B$2:B6845,B6845,$I$2:I6845,TRUE))</f>
        <v/>
      </c>
    </row>
    <row r="6846" spans="5:10">
      <c r="E6846" s="46" t="str">
        <f t="shared" si="322"/>
        <v/>
      </c>
      <c r="F6846" s="81" t="str">
        <f>IF(E6846="기사임",(COUNTIF($B$2:B6846,B6846)-COUNTIFS($B$2:B6845,B6846,$E$2:E6845,"")),"")</f>
        <v/>
      </c>
      <c r="G6846" s="46" t="str">
        <f>IF(F6846=1,COUNTIF($F$1:F6846,1),"")</f>
        <v/>
      </c>
      <c r="H6846" s="46">
        <f t="shared" si="323"/>
        <v>0</v>
      </c>
      <c r="I6846" s="46" t="b">
        <f t="shared" si="324"/>
        <v>0</v>
      </c>
      <c r="J6846" s="46" t="str">
        <f>IF(I6846=FALSE,"",B6846&amp;"@"&amp;COUNTIFS($B$2:B6846,B6846,$I$2:I6846,TRUE))</f>
        <v/>
      </c>
    </row>
    <row r="6847" spans="5:10">
      <c r="E6847" s="46" t="str">
        <f t="shared" si="322"/>
        <v/>
      </c>
      <c r="F6847" s="81" t="str">
        <f>IF(E6847="기사임",(COUNTIF($B$2:B6847,B6847)-COUNTIFS($B$2:B6846,B6847,$E$2:E6846,"")),"")</f>
        <v/>
      </c>
      <c r="G6847" s="46" t="str">
        <f>IF(F6847=1,COUNTIF($F$1:F6847,1),"")</f>
        <v/>
      </c>
      <c r="H6847" s="46">
        <f t="shared" si="323"/>
        <v>0</v>
      </c>
      <c r="I6847" s="46" t="b">
        <f t="shared" si="324"/>
        <v>0</v>
      </c>
      <c r="J6847" s="46" t="str">
        <f>IF(I6847=FALSE,"",B6847&amp;"@"&amp;COUNTIFS($B$2:B6847,B6847,$I$2:I6847,TRUE))</f>
        <v/>
      </c>
    </row>
    <row r="6848" spans="5:10">
      <c r="E6848" s="46" t="str">
        <f t="shared" si="322"/>
        <v/>
      </c>
      <c r="F6848" s="81" t="str">
        <f>IF(E6848="기사임",(COUNTIF($B$2:B6848,B6848)-COUNTIFS($B$2:B6847,B6848,$E$2:E6847,"")),"")</f>
        <v/>
      </c>
      <c r="G6848" s="46" t="str">
        <f>IF(F6848=1,COUNTIF($F$1:F6848,1),"")</f>
        <v/>
      </c>
      <c r="H6848" s="46">
        <f t="shared" si="323"/>
        <v>0</v>
      </c>
      <c r="I6848" s="46" t="b">
        <f t="shared" si="324"/>
        <v>0</v>
      </c>
      <c r="J6848" s="46" t="str">
        <f>IF(I6848=FALSE,"",B6848&amp;"@"&amp;COUNTIFS($B$2:B6848,B6848,$I$2:I6848,TRUE))</f>
        <v/>
      </c>
    </row>
    <row r="6849" spans="5:10">
      <c r="E6849" s="46" t="str">
        <f t="shared" si="322"/>
        <v/>
      </c>
      <c r="F6849" s="81" t="str">
        <f>IF(E6849="기사임",(COUNTIF($B$2:B6849,B6849)-COUNTIFS($B$2:B6848,B6849,$E$2:E6848,"")),"")</f>
        <v/>
      </c>
      <c r="G6849" s="46" t="str">
        <f>IF(F6849=1,COUNTIF($F$1:F6849,1),"")</f>
        <v/>
      </c>
      <c r="H6849" s="46">
        <f t="shared" si="323"/>
        <v>0</v>
      </c>
      <c r="I6849" s="46" t="b">
        <f t="shared" si="324"/>
        <v>0</v>
      </c>
      <c r="J6849" s="46" t="str">
        <f>IF(I6849=FALSE,"",B6849&amp;"@"&amp;COUNTIFS($B$2:B6849,B6849,$I$2:I6849,TRUE))</f>
        <v/>
      </c>
    </row>
    <row r="6850" spans="5:10">
      <c r="E6850" s="46" t="str">
        <f t="shared" ref="E6850:E6913" si="325">IF(AND(LEFT(A6850,17)="/global/archives/",ISNUMBER(_xlfn.NUMBERVALUE(MID(A6850,18,1))),ISERROR(FIND("ckattempt",A6850)),ISERROR(FIND("preview",A6850))),"기사임","")</f>
        <v/>
      </c>
      <c r="F6850" s="81" t="str">
        <f>IF(E6850="기사임",(COUNTIF($B$2:B6850,B6850)-COUNTIFS($B$2:B6849,B6850,$E$2:E6849,"")),"")</f>
        <v/>
      </c>
      <c r="G6850" s="46" t="str">
        <f>IF(F6850=1,COUNTIF($F$1:F6850,1),"")</f>
        <v/>
      </c>
      <c r="H6850" s="46">
        <f t="shared" ref="H6850:H6913" si="326">COUNTIF($L$2:$L$4,B6850)</f>
        <v>0</v>
      </c>
      <c r="I6850" s="46" t="b">
        <f t="shared" si="324"/>
        <v>0</v>
      </c>
      <c r="J6850" s="46" t="str">
        <f>IF(I6850=FALSE,"",B6850&amp;"@"&amp;COUNTIFS($B$2:B6850,B6850,$I$2:I6850,TRUE))</f>
        <v/>
      </c>
    </row>
    <row r="6851" spans="5:10">
      <c r="E6851" s="46" t="str">
        <f t="shared" si="325"/>
        <v/>
      </c>
      <c r="F6851" s="81" t="str">
        <f>IF(E6851="기사임",(COUNTIF($B$2:B6851,B6851)-COUNTIFS($B$2:B6850,B6851,$E$2:E6850,"")),"")</f>
        <v/>
      </c>
      <c r="G6851" s="46" t="str">
        <f>IF(F6851=1,COUNTIF($F$1:F6851,1),"")</f>
        <v/>
      </c>
      <c r="H6851" s="46">
        <f t="shared" si="326"/>
        <v>0</v>
      </c>
      <c r="I6851" s="46" t="b">
        <f t="shared" si="324"/>
        <v>0</v>
      </c>
      <c r="J6851" s="46" t="str">
        <f>IF(I6851=FALSE,"",B6851&amp;"@"&amp;COUNTIFS($B$2:B6851,B6851,$I$2:I6851,TRUE))</f>
        <v/>
      </c>
    </row>
    <row r="6852" spans="5:10">
      <c r="E6852" s="46" t="str">
        <f t="shared" si="325"/>
        <v/>
      </c>
      <c r="F6852" s="81" t="str">
        <f>IF(E6852="기사임",(COUNTIF($B$2:B6852,B6852)-COUNTIFS($B$2:B6851,B6852,$E$2:E6851,"")),"")</f>
        <v/>
      </c>
      <c r="G6852" s="46" t="str">
        <f>IF(F6852=1,COUNTIF($F$1:F6852,1),"")</f>
        <v/>
      </c>
      <c r="H6852" s="46">
        <f t="shared" si="326"/>
        <v>0</v>
      </c>
      <c r="I6852" s="46" t="b">
        <f t="shared" si="324"/>
        <v>0</v>
      </c>
      <c r="J6852" s="46" t="str">
        <f>IF(I6852=FALSE,"",B6852&amp;"@"&amp;COUNTIFS($B$2:B6852,B6852,$I$2:I6852,TRUE))</f>
        <v/>
      </c>
    </row>
    <row r="6853" spans="5:10">
      <c r="E6853" s="46" t="str">
        <f t="shared" si="325"/>
        <v/>
      </c>
      <c r="F6853" s="81" t="str">
        <f>IF(E6853="기사임",(COUNTIF($B$2:B6853,B6853)-COUNTIFS($B$2:B6852,B6853,$E$2:E6852,"")),"")</f>
        <v/>
      </c>
      <c r="G6853" s="46" t="str">
        <f>IF(F6853=1,COUNTIF($F$1:F6853,1),"")</f>
        <v/>
      </c>
      <c r="H6853" s="46">
        <f t="shared" si="326"/>
        <v>0</v>
      </c>
      <c r="I6853" s="46" t="b">
        <f t="shared" si="324"/>
        <v>0</v>
      </c>
      <c r="J6853" s="46" t="str">
        <f>IF(I6853=FALSE,"",B6853&amp;"@"&amp;COUNTIFS($B$2:B6853,B6853,$I$2:I6853,TRUE))</f>
        <v/>
      </c>
    </row>
    <row r="6854" spans="5:10">
      <c r="E6854" s="46" t="str">
        <f t="shared" si="325"/>
        <v/>
      </c>
      <c r="F6854" s="81" t="str">
        <f>IF(E6854="기사임",(COUNTIF($B$2:B6854,B6854)-COUNTIFS($B$2:B6853,B6854,$E$2:E6853,"")),"")</f>
        <v/>
      </c>
      <c r="G6854" s="46" t="str">
        <f>IF(F6854=1,COUNTIF($F$1:F6854,1),"")</f>
        <v/>
      </c>
      <c r="H6854" s="46">
        <f t="shared" si="326"/>
        <v>0</v>
      </c>
      <c r="I6854" s="46" t="b">
        <f t="shared" si="324"/>
        <v>0</v>
      </c>
      <c r="J6854" s="46" t="str">
        <f>IF(I6854=FALSE,"",B6854&amp;"@"&amp;COUNTIFS($B$2:B6854,B6854,$I$2:I6854,TRUE))</f>
        <v/>
      </c>
    </row>
    <row r="6855" spans="5:10">
      <c r="E6855" s="46" t="str">
        <f t="shared" si="325"/>
        <v/>
      </c>
      <c r="F6855" s="81" t="str">
        <f>IF(E6855="기사임",(COUNTIF($B$2:B6855,B6855)-COUNTIFS($B$2:B6854,B6855,$E$2:E6854,"")),"")</f>
        <v/>
      </c>
      <c r="G6855" s="46" t="str">
        <f>IF(F6855=1,COUNTIF($F$1:F6855,1),"")</f>
        <v/>
      </c>
      <c r="H6855" s="46">
        <f t="shared" si="326"/>
        <v>0</v>
      </c>
      <c r="I6855" s="46" t="b">
        <f t="shared" ref="I6855:I6918" si="327">AND(H6855=1,F6855&gt;=1,F6855&lt;&gt;"")</f>
        <v>0</v>
      </c>
      <c r="J6855" s="46" t="str">
        <f>IF(I6855=FALSE,"",B6855&amp;"@"&amp;COUNTIFS($B$2:B6855,B6855,$I$2:I6855,TRUE))</f>
        <v/>
      </c>
    </row>
    <row r="6856" spans="5:10">
      <c r="E6856" s="46" t="str">
        <f t="shared" si="325"/>
        <v/>
      </c>
      <c r="F6856" s="81" t="str">
        <f>IF(E6856="기사임",(COUNTIF($B$2:B6856,B6856)-COUNTIFS($B$2:B6855,B6856,$E$2:E6855,"")),"")</f>
        <v/>
      </c>
      <c r="G6856" s="46" t="str">
        <f>IF(F6856=1,COUNTIF($F$1:F6856,1),"")</f>
        <v/>
      </c>
      <c r="H6856" s="46">
        <f t="shared" si="326"/>
        <v>0</v>
      </c>
      <c r="I6856" s="46" t="b">
        <f t="shared" si="327"/>
        <v>0</v>
      </c>
      <c r="J6856" s="46" t="str">
        <f>IF(I6856=FALSE,"",B6856&amp;"@"&amp;COUNTIFS($B$2:B6856,B6856,$I$2:I6856,TRUE))</f>
        <v/>
      </c>
    </row>
    <row r="6857" spans="5:10">
      <c r="E6857" s="46" t="str">
        <f t="shared" si="325"/>
        <v/>
      </c>
      <c r="F6857" s="81" t="str">
        <f>IF(E6857="기사임",(COUNTIF($B$2:B6857,B6857)-COUNTIFS($B$2:B6856,B6857,$E$2:E6856,"")),"")</f>
        <v/>
      </c>
      <c r="G6857" s="46" t="str">
        <f>IF(F6857=1,COUNTIF($F$1:F6857,1),"")</f>
        <v/>
      </c>
      <c r="H6857" s="46">
        <f t="shared" si="326"/>
        <v>0</v>
      </c>
      <c r="I6857" s="46" t="b">
        <f t="shared" si="327"/>
        <v>0</v>
      </c>
      <c r="J6857" s="46" t="str">
        <f>IF(I6857=FALSE,"",B6857&amp;"@"&amp;COUNTIFS($B$2:B6857,B6857,$I$2:I6857,TRUE))</f>
        <v/>
      </c>
    </row>
    <row r="6858" spans="5:10">
      <c r="E6858" s="46" t="str">
        <f t="shared" si="325"/>
        <v/>
      </c>
      <c r="F6858" s="81" t="str">
        <f>IF(E6858="기사임",(COUNTIF($B$2:B6858,B6858)-COUNTIFS($B$2:B6857,B6858,$E$2:E6857,"")),"")</f>
        <v/>
      </c>
      <c r="G6858" s="46" t="str">
        <f>IF(F6858=1,COUNTIF($F$1:F6858,1),"")</f>
        <v/>
      </c>
      <c r="H6858" s="46">
        <f t="shared" si="326"/>
        <v>0</v>
      </c>
      <c r="I6858" s="46" t="b">
        <f t="shared" si="327"/>
        <v>0</v>
      </c>
      <c r="J6858" s="46" t="str">
        <f>IF(I6858=FALSE,"",B6858&amp;"@"&amp;COUNTIFS($B$2:B6858,B6858,$I$2:I6858,TRUE))</f>
        <v/>
      </c>
    </row>
    <row r="6859" spans="5:10">
      <c r="E6859" s="46" t="str">
        <f t="shared" si="325"/>
        <v/>
      </c>
      <c r="F6859" s="81" t="str">
        <f>IF(E6859="기사임",(COUNTIF($B$2:B6859,B6859)-COUNTIFS($B$2:B6858,B6859,$E$2:E6858,"")),"")</f>
        <v/>
      </c>
      <c r="G6859" s="46" t="str">
        <f>IF(F6859=1,COUNTIF($F$1:F6859,1),"")</f>
        <v/>
      </c>
      <c r="H6859" s="46">
        <f t="shared" si="326"/>
        <v>0</v>
      </c>
      <c r="I6859" s="46" t="b">
        <f t="shared" si="327"/>
        <v>0</v>
      </c>
      <c r="J6859" s="46" t="str">
        <f>IF(I6859=FALSE,"",B6859&amp;"@"&amp;COUNTIFS($B$2:B6859,B6859,$I$2:I6859,TRUE))</f>
        <v/>
      </c>
    </row>
    <row r="6860" spans="5:10">
      <c r="E6860" s="46" t="str">
        <f t="shared" si="325"/>
        <v/>
      </c>
      <c r="F6860" s="81" t="str">
        <f>IF(E6860="기사임",(COUNTIF($B$2:B6860,B6860)-COUNTIFS($B$2:B6859,B6860,$E$2:E6859,"")),"")</f>
        <v/>
      </c>
      <c r="G6860" s="46" t="str">
        <f>IF(F6860=1,COUNTIF($F$1:F6860,1),"")</f>
        <v/>
      </c>
      <c r="H6860" s="46">
        <f t="shared" si="326"/>
        <v>0</v>
      </c>
      <c r="I6860" s="46" t="b">
        <f t="shared" si="327"/>
        <v>0</v>
      </c>
      <c r="J6860" s="46" t="str">
        <f>IF(I6860=FALSE,"",B6860&amp;"@"&amp;COUNTIFS($B$2:B6860,B6860,$I$2:I6860,TRUE))</f>
        <v/>
      </c>
    </row>
    <row r="6861" spans="5:10">
      <c r="E6861" s="46" t="str">
        <f t="shared" si="325"/>
        <v/>
      </c>
      <c r="F6861" s="81" t="str">
        <f>IF(E6861="기사임",(COUNTIF($B$2:B6861,B6861)-COUNTIFS($B$2:B6860,B6861,$E$2:E6860,"")),"")</f>
        <v/>
      </c>
      <c r="G6861" s="46" t="str">
        <f>IF(F6861=1,COUNTIF($F$1:F6861,1),"")</f>
        <v/>
      </c>
      <c r="H6861" s="46">
        <f t="shared" si="326"/>
        <v>0</v>
      </c>
      <c r="I6861" s="46" t="b">
        <f t="shared" si="327"/>
        <v>0</v>
      </c>
      <c r="J6861" s="46" t="str">
        <f>IF(I6861=FALSE,"",B6861&amp;"@"&amp;COUNTIFS($B$2:B6861,B6861,$I$2:I6861,TRUE))</f>
        <v/>
      </c>
    </row>
    <row r="6862" spans="5:10">
      <c r="E6862" s="46" t="str">
        <f t="shared" si="325"/>
        <v/>
      </c>
      <c r="F6862" s="81" t="str">
        <f>IF(E6862="기사임",(COUNTIF($B$2:B6862,B6862)-COUNTIFS($B$2:B6861,B6862,$E$2:E6861,"")),"")</f>
        <v/>
      </c>
      <c r="G6862" s="46" t="str">
        <f>IF(F6862=1,COUNTIF($F$1:F6862,1),"")</f>
        <v/>
      </c>
      <c r="H6862" s="46">
        <f t="shared" si="326"/>
        <v>0</v>
      </c>
      <c r="I6862" s="46" t="b">
        <f t="shared" si="327"/>
        <v>0</v>
      </c>
      <c r="J6862" s="46" t="str">
        <f>IF(I6862=FALSE,"",B6862&amp;"@"&amp;COUNTIFS($B$2:B6862,B6862,$I$2:I6862,TRUE))</f>
        <v/>
      </c>
    </row>
    <row r="6863" spans="5:10">
      <c r="E6863" s="46" t="str">
        <f t="shared" si="325"/>
        <v/>
      </c>
      <c r="F6863" s="81" t="str">
        <f>IF(E6863="기사임",(COUNTIF($B$2:B6863,B6863)-COUNTIFS($B$2:B6862,B6863,$E$2:E6862,"")),"")</f>
        <v/>
      </c>
      <c r="G6863" s="46" t="str">
        <f>IF(F6863=1,COUNTIF($F$1:F6863,1),"")</f>
        <v/>
      </c>
      <c r="H6863" s="46">
        <f t="shared" si="326"/>
        <v>0</v>
      </c>
      <c r="I6863" s="46" t="b">
        <f t="shared" si="327"/>
        <v>0</v>
      </c>
      <c r="J6863" s="46" t="str">
        <f>IF(I6863=FALSE,"",B6863&amp;"@"&amp;COUNTIFS($B$2:B6863,B6863,$I$2:I6863,TRUE))</f>
        <v/>
      </c>
    </row>
    <row r="6864" spans="5:10">
      <c r="E6864" s="46" t="str">
        <f t="shared" si="325"/>
        <v/>
      </c>
      <c r="F6864" s="81" t="str">
        <f>IF(E6864="기사임",(COUNTIF($B$2:B6864,B6864)-COUNTIFS($B$2:B6863,B6864,$E$2:E6863,"")),"")</f>
        <v/>
      </c>
      <c r="G6864" s="46" t="str">
        <f>IF(F6864=1,COUNTIF($F$1:F6864,1),"")</f>
        <v/>
      </c>
      <c r="H6864" s="46">
        <f t="shared" si="326"/>
        <v>0</v>
      </c>
      <c r="I6864" s="46" t="b">
        <f t="shared" si="327"/>
        <v>0</v>
      </c>
      <c r="J6864" s="46" t="str">
        <f>IF(I6864=FALSE,"",B6864&amp;"@"&amp;COUNTIFS($B$2:B6864,B6864,$I$2:I6864,TRUE))</f>
        <v/>
      </c>
    </row>
    <row r="6865" spans="5:10">
      <c r="E6865" s="46" t="str">
        <f t="shared" si="325"/>
        <v/>
      </c>
      <c r="F6865" s="81" t="str">
        <f>IF(E6865="기사임",(COUNTIF($B$2:B6865,B6865)-COUNTIFS($B$2:B6864,B6865,$E$2:E6864,"")),"")</f>
        <v/>
      </c>
      <c r="G6865" s="46" t="str">
        <f>IF(F6865=1,COUNTIF($F$1:F6865,1),"")</f>
        <v/>
      </c>
      <c r="H6865" s="46">
        <f t="shared" si="326"/>
        <v>0</v>
      </c>
      <c r="I6865" s="46" t="b">
        <f t="shared" si="327"/>
        <v>0</v>
      </c>
      <c r="J6865" s="46" t="str">
        <f>IF(I6865=FALSE,"",B6865&amp;"@"&amp;COUNTIFS($B$2:B6865,B6865,$I$2:I6865,TRUE))</f>
        <v/>
      </c>
    </row>
    <row r="6866" spans="5:10">
      <c r="E6866" s="46" t="str">
        <f t="shared" si="325"/>
        <v/>
      </c>
      <c r="F6866" s="81" t="str">
        <f>IF(E6866="기사임",(COUNTIF($B$2:B6866,B6866)-COUNTIFS($B$2:B6865,B6866,$E$2:E6865,"")),"")</f>
        <v/>
      </c>
      <c r="G6866" s="46" t="str">
        <f>IF(F6866=1,COUNTIF($F$1:F6866,1),"")</f>
        <v/>
      </c>
      <c r="H6866" s="46">
        <f t="shared" si="326"/>
        <v>0</v>
      </c>
      <c r="I6866" s="46" t="b">
        <f t="shared" si="327"/>
        <v>0</v>
      </c>
      <c r="J6866" s="46" t="str">
        <f>IF(I6866=FALSE,"",B6866&amp;"@"&amp;COUNTIFS($B$2:B6866,B6866,$I$2:I6866,TRUE))</f>
        <v/>
      </c>
    </row>
    <row r="6867" spans="5:10">
      <c r="E6867" s="46" t="str">
        <f t="shared" si="325"/>
        <v/>
      </c>
      <c r="F6867" s="81" t="str">
        <f>IF(E6867="기사임",(COUNTIF($B$2:B6867,B6867)-COUNTIFS($B$2:B6866,B6867,$E$2:E6866,"")),"")</f>
        <v/>
      </c>
      <c r="G6867" s="46" t="str">
        <f>IF(F6867=1,COUNTIF($F$1:F6867,1),"")</f>
        <v/>
      </c>
      <c r="H6867" s="46">
        <f t="shared" si="326"/>
        <v>0</v>
      </c>
      <c r="I6867" s="46" t="b">
        <f t="shared" si="327"/>
        <v>0</v>
      </c>
      <c r="J6867" s="46" t="str">
        <f>IF(I6867=FALSE,"",B6867&amp;"@"&amp;COUNTIFS($B$2:B6867,B6867,$I$2:I6867,TRUE))</f>
        <v/>
      </c>
    </row>
    <row r="6868" spans="5:10">
      <c r="E6868" s="46" t="str">
        <f t="shared" si="325"/>
        <v/>
      </c>
      <c r="F6868" s="81" t="str">
        <f>IF(E6868="기사임",(COUNTIF($B$2:B6868,B6868)-COUNTIFS($B$2:B6867,B6868,$E$2:E6867,"")),"")</f>
        <v/>
      </c>
      <c r="G6868" s="46" t="str">
        <f>IF(F6868=1,COUNTIF($F$1:F6868,1),"")</f>
        <v/>
      </c>
      <c r="H6868" s="46">
        <f t="shared" si="326"/>
        <v>0</v>
      </c>
      <c r="I6868" s="46" t="b">
        <f t="shared" si="327"/>
        <v>0</v>
      </c>
      <c r="J6868" s="46" t="str">
        <f>IF(I6868=FALSE,"",B6868&amp;"@"&amp;COUNTIFS($B$2:B6868,B6868,$I$2:I6868,TRUE))</f>
        <v/>
      </c>
    </row>
    <row r="6869" spans="5:10">
      <c r="E6869" s="46" t="str">
        <f t="shared" si="325"/>
        <v/>
      </c>
      <c r="F6869" s="81" t="str">
        <f>IF(E6869="기사임",(COUNTIF($B$2:B6869,B6869)-COUNTIFS($B$2:B6868,B6869,$E$2:E6868,"")),"")</f>
        <v/>
      </c>
      <c r="G6869" s="46" t="str">
        <f>IF(F6869=1,COUNTIF($F$1:F6869,1),"")</f>
        <v/>
      </c>
      <c r="H6869" s="46">
        <f t="shared" si="326"/>
        <v>0</v>
      </c>
      <c r="I6869" s="46" t="b">
        <f t="shared" si="327"/>
        <v>0</v>
      </c>
      <c r="J6869" s="46" t="str">
        <f>IF(I6869=FALSE,"",B6869&amp;"@"&amp;COUNTIFS($B$2:B6869,B6869,$I$2:I6869,TRUE))</f>
        <v/>
      </c>
    </row>
    <row r="6870" spans="5:10">
      <c r="E6870" s="46" t="str">
        <f t="shared" si="325"/>
        <v/>
      </c>
      <c r="F6870" s="81" t="str">
        <f>IF(E6870="기사임",(COUNTIF($B$2:B6870,B6870)-COUNTIFS($B$2:B6869,B6870,$E$2:E6869,"")),"")</f>
        <v/>
      </c>
      <c r="G6870" s="46" t="str">
        <f>IF(F6870=1,COUNTIF($F$1:F6870,1),"")</f>
        <v/>
      </c>
      <c r="H6870" s="46">
        <f t="shared" si="326"/>
        <v>0</v>
      </c>
      <c r="I6870" s="46" t="b">
        <f t="shared" si="327"/>
        <v>0</v>
      </c>
      <c r="J6870" s="46" t="str">
        <f>IF(I6870=FALSE,"",B6870&amp;"@"&amp;COUNTIFS($B$2:B6870,B6870,$I$2:I6870,TRUE))</f>
        <v/>
      </c>
    </row>
    <row r="6871" spans="5:10">
      <c r="E6871" s="46" t="str">
        <f t="shared" si="325"/>
        <v/>
      </c>
      <c r="F6871" s="81" t="str">
        <f>IF(E6871="기사임",(COUNTIF($B$2:B6871,B6871)-COUNTIFS($B$2:B6870,B6871,$E$2:E6870,"")),"")</f>
        <v/>
      </c>
      <c r="G6871" s="46" t="str">
        <f>IF(F6871=1,COUNTIF($F$1:F6871,1),"")</f>
        <v/>
      </c>
      <c r="H6871" s="46">
        <f t="shared" si="326"/>
        <v>0</v>
      </c>
      <c r="I6871" s="46" t="b">
        <f t="shared" si="327"/>
        <v>0</v>
      </c>
      <c r="J6871" s="46" t="str">
        <f>IF(I6871=FALSE,"",B6871&amp;"@"&amp;COUNTIFS($B$2:B6871,B6871,$I$2:I6871,TRUE))</f>
        <v/>
      </c>
    </row>
    <row r="6872" spans="5:10">
      <c r="E6872" s="46" t="str">
        <f t="shared" si="325"/>
        <v/>
      </c>
      <c r="F6872" s="81" t="str">
        <f>IF(E6872="기사임",(COUNTIF($B$2:B6872,B6872)-COUNTIFS($B$2:B6871,B6872,$E$2:E6871,"")),"")</f>
        <v/>
      </c>
      <c r="G6872" s="46" t="str">
        <f>IF(F6872=1,COUNTIF($F$1:F6872,1),"")</f>
        <v/>
      </c>
      <c r="H6872" s="46">
        <f t="shared" si="326"/>
        <v>0</v>
      </c>
      <c r="I6872" s="46" t="b">
        <f t="shared" si="327"/>
        <v>0</v>
      </c>
      <c r="J6872" s="46" t="str">
        <f>IF(I6872=FALSE,"",B6872&amp;"@"&amp;COUNTIFS($B$2:B6872,B6872,$I$2:I6872,TRUE))</f>
        <v/>
      </c>
    </row>
    <row r="6873" spans="5:10">
      <c r="E6873" s="46" t="str">
        <f t="shared" si="325"/>
        <v/>
      </c>
      <c r="F6873" s="81" t="str">
        <f>IF(E6873="기사임",(COUNTIF($B$2:B6873,B6873)-COUNTIFS($B$2:B6872,B6873,$E$2:E6872,"")),"")</f>
        <v/>
      </c>
      <c r="G6873" s="46" t="str">
        <f>IF(F6873=1,COUNTIF($F$1:F6873,1),"")</f>
        <v/>
      </c>
      <c r="H6873" s="46">
        <f t="shared" si="326"/>
        <v>0</v>
      </c>
      <c r="I6873" s="46" t="b">
        <f t="shared" si="327"/>
        <v>0</v>
      </c>
      <c r="J6873" s="46" t="str">
        <f>IF(I6873=FALSE,"",B6873&amp;"@"&amp;COUNTIFS($B$2:B6873,B6873,$I$2:I6873,TRUE))</f>
        <v/>
      </c>
    </row>
    <row r="6874" spans="5:10">
      <c r="E6874" s="46" t="str">
        <f t="shared" si="325"/>
        <v/>
      </c>
      <c r="F6874" s="81" t="str">
        <f>IF(E6874="기사임",(COUNTIF($B$2:B6874,B6874)-COUNTIFS($B$2:B6873,B6874,$E$2:E6873,"")),"")</f>
        <v/>
      </c>
      <c r="G6874" s="46" t="str">
        <f>IF(F6874=1,COUNTIF($F$1:F6874,1),"")</f>
        <v/>
      </c>
      <c r="H6874" s="46">
        <f t="shared" si="326"/>
        <v>0</v>
      </c>
      <c r="I6874" s="46" t="b">
        <f t="shared" si="327"/>
        <v>0</v>
      </c>
      <c r="J6874" s="46" t="str">
        <f>IF(I6874=FALSE,"",B6874&amp;"@"&amp;COUNTIFS($B$2:B6874,B6874,$I$2:I6874,TRUE))</f>
        <v/>
      </c>
    </row>
    <row r="6875" spans="5:10">
      <c r="E6875" s="46" t="str">
        <f t="shared" si="325"/>
        <v/>
      </c>
      <c r="F6875" s="81" t="str">
        <f>IF(E6875="기사임",(COUNTIF($B$2:B6875,B6875)-COUNTIFS($B$2:B6874,B6875,$E$2:E6874,"")),"")</f>
        <v/>
      </c>
      <c r="G6875" s="46" t="str">
        <f>IF(F6875=1,COUNTIF($F$1:F6875,1),"")</f>
        <v/>
      </c>
      <c r="H6875" s="46">
        <f t="shared" si="326"/>
        <v>0</v>
      </c>
      <c r="I6875" s="46" t="b">
        <f t="shared" si="327"/>
        <v>0</v>
      </c>
      <c r="J6875" s="46" t="str">
        <f>IF(I6875=FALSE,"",B6875&amp;"@"&amp;COUNTIFS($B$2:B6875,B6875,$I$2:I6875,TRUE))</f>
        <v/>
      </c>
    </row>
    <row r="6876" spans="5:10">
      <c r="E6876" s="46" t="str">
        <f t="shared" si="325"/>
        <v/>
      </c>
      <c r="F6876" s="81" t="str">
        <f>IF(E6876="기사임",(COUNTIF($B$2:B6876,B6876)-COUNTIFS($B$2:B6875,B6876,$E$2:E6875,"")),"")</f>
        <v/>
      </c>
      <c r="G6876" s="46" t="str">
        <f>IF(F6876=1,COUNTIF($F$1:F6876,1),"")</f>
        <v/>
      </c>
      <c r="H6876" s="46">
        <f t="shared" si="326"/>
        <v>0</v>
      </c>
      <c r="I6876" s="46" t="b">
        <f t="shared" si="327"/>
        <v>0</v>
      </c>
      <c r="J6876" s="46" t="str">
        <f>IF(I6876=FALSE,"",B6876&amp;"@"&amp;COUNTIFS($B$2:B6876,B6876,$I$2:I6876,TRUE))</f>
        <v/>
      </c>
    </row>
    <row r="6877" spans="5:10">
      <c r="E6877" s="46" t="str">
        <f t="shared" si="325"/>
        <v/>
      </c>
      <c r="F6877" s="81" t="str">
        <f>IF(E6877="기사임",(COUNTIF($B$2:B6877,B6877)-COUNTIFS($B$2:B6876,B6877,$E$2:E6876,"")),"")</f>
        <v/>
      </c>
      <c r="G6877" s="46" t="str">
        <f>IF(F6877=1,COUNTIF($F$1:F6877,1),"")</f>
        <v/>
      </c>
      <c r="H6877" s="46">
        <f t="shared" si="326"/>
        <v>0</v>
      </c>
      <c r="I6877" s="46" t="b">
        <f t="shared" si="327"/>
        <v>0</v>
      </c>
      <c r="J6877" s="46" t="str">
        <f>IF(I6877=FALSE,"",B6877&amp;"@"&amp;COUNTIFS($B$2:B6877,B6877,$I$2:I6877,TRUE))</f>
        <v/>
      </c>
    </row>
    <row r="6878" spans="5:10">
      <c r="E6878" s="46" t="str">
        <f t="shared" si="325"/>
        <v/>
      </c>
      <c r="F6878" s="81" t="str">
        <f>IF(E6878="기사임",(COUNTIF($B$2:B6878,B6878)-COUNTIFS($B$2:B6877,B6878,$E$2:E6877,"")),"")</f>
        <v/>
      </c>
      <c r="G6878" s="46" t="str">
        <f>IF(F6878=1,COUNTIF($F$1:F6878,1),"")</f>
        <v/>
      </c>
      <c r="H6878" s="46">
        <f t="shared" si="326"/>
        <v>0</v>
      </c>
      <c r="I6878" s="46" t="b">
        <f t="shared" si="327"/>
        <v>0</v>
      </c>
      <c r="J6878" s="46" t="str">
        <f>IF(I6878=FALSE,"",B6878&amp;"@"&amp;COUNTIFS($B$2:B6878,B6878,$I$2:I6878,TRUE))</f>
        <v/>
      </c>
    </row>
    <row r="6879" spans="5:10">
      <c r="E6879" s="46" t="str">
        <f t="shared" si="325"/>
        <v/>
      </c>
      <c r="F6879" s="81" t="str">
        <f>IF(E6879="기사임",(COUNTIF($B$2:B6879,B6879)-COUNTIFS($B$2:B6878,B6879,$E$2:E6878,"")),"")</f>
        <v/>
      </c>
      <c r="G6879" s="46" t="str">
        <f>IF(F6879=1,COUNTIF($F$1:F6879,1),"")</f>
        <v/>
      </c>
      <c r="H6879" s="46">
        <f t="shared" si="326"/>
        <v>0</v>
      </c>
      <c r="I6879" s="46" t="b">
        <f t="shared" si="327"/>
        <v>0</v>
      </c>
      <c r="J6879" s="46" t="str">
        <f>IF(I6879=FALSE,"",B6879&amp;"@"&amp;COUNTIFS($B$2:B6879,B6879,$I$2:I6879,TRUE))</f>
        <v/>
      </c>
    </row>
    <row r="6880" spans="5:10">
      <c r="E6880" s="46" t="str">
        <f t="shared" si="325"/>
        <v/>
      </c>
      <c r="F6880" s="81" t="str">
        <f>IF(E6880="기사임",(COUNTIF($B$2:B6880,B6880)-COUNTIFS($B$2:B6879,B6880,$E$2:E6879,"")),"")</f>
        <v/>
      </c>
      <c r="G6880" s="46" t="str">
        <f>IF(F6880=1,COUNTIF($F$1:F6880,1),"")</f>
        <v/>
      </c>
      <c r="H6880" s="46">
        <f t="shared" si="326"/>
        <v>0</v>
      </c>
      <c r="I6880" s="46" t="b">
        <f t="shared" si="327"/>
        <v>0</v>
      </c>
      <c r="J6880" s="46" t="str">
        <f>IF(I6880=FALSE,"",B6880&amp;"@"&amp;COUNTIFS($B$2:B6880,B6880,$I$2:I6880,TRUE))</f>
        <v/>
      </c>
    </row>
    <row r="6881" spans="5:10">
      <c r="E6881" s="46" t="str">
        <f t="shared" si="325"/>
        <v/>
      </c>
      <c r="F6881" s="81" t="str">
        <f>IF(E6881="기사임",(COUNTIF($B$2:B6881,B6881)-COUNTIFS($B$2:B6880,B6881,$E$2:E6880,"")),"")</f>
        <v/>
      </c>
      <c r="G6881" s="46" t="str">
        <f>IF(F6881=1,COUNTIF($F$1:F6881,1),"")</f>
        <v/>
      </c>
      <c r="H6881" s="46">
        <f t="shared" si="326"/>
        <v>0</v>
      </c>
      <c r="I6881" s="46" t="b">
        <f t="shared" si="327"/>
        <v>0</v>
      </c>
      <c r="J6881" s="46" t="str">
        <f>IF(I6881=FALSE,"",B6881&amp;"@"&amp;COUNTIFS($B$2:B6881,B6881,$I$2:I6881,TRUE))</f>
        <v/>
      </c>
    </row>
    <row r="6882" spans="5:10">
      <c r="E6882" s="46" t="str">
        <f t="shared" si="325"/>
        <v/>
      </c>
      <c r="F6882" s="81" t="str">
        <f>IF(E6882="기사임",(COUNTIF($B$2:B6882,B6882)-COUNTIFS($B$2:B6881,B6882,$E$2:E6881,"")),"")</f>
        <v/>
      </c>
      <c r="G6882" s="46" t="str">
        <f>IF(F6882=1,COUNTIF($F$1:F6882,1),"")</f>
        <v/>
      </c>
      <c r="H6882" s="46">
        <f t="shared" si="326"/>
        <v>0</v>
      </c>
      <c r="I6882" s="46" t="b">
        <f t="shared" si="327"/>
        <v>0</v>
      </c>
      <c r="J6882" s="46" t="str">
        <f>IF(I6882=FALSE,"",B6882&amp;"@"&amp;COUNTIFS($B$2:B6882,B6882,$I$2:I6882,TRUE))</f>
        <v/>
      </c>
    </row>
    <row r="6883" spans="5:10">
      <c r="E6883" s="46" t="str">
        <f t="shared" si="325"/>
        <v/>
      </c>
      <c r="F6883" s="81" t="str">
        <f>IF(E6883="기사임",(COUNTIF($B$2:B6883,B6883)-COUNTIFS($B$2:B6882,B6883,$E$2:E6882,"")),"")</f>
        <v/>
      </c>
      <c r="G6883" s="46" t="str">
        <f>IF(F6883=1,COUNTIF($F$1:F6883,1),"")</f>
        <v/>
      </c>
      <c r="H6883" s="46">
        <f t="shared" si="326"/>
        <v>0</v>
      </c>
      <c r="I6883" s="46" t="b">
        <f t="shared" si="327"/>
        <v>0</v>
      </c>
      <c r="J6883" s="46" t="str">
        <f>IF(I6883=FALSE,"",B6883&amp;"@"&amp;COUNTIFS($B$2:B6883,B6883,$I$2:I6883,TRUE))</f>
        <v/>
      </c>
    </row>
    <row r="6884" spans="5:10">
      <c r="E6884" s="46" t="str">
        <f t="shared" si="325"/>
        <v/>
      </c>
      <c r="F6884" s="81" t="str">
        <f>IF(E6884="기사임",(COUNTIF($B$2:B6884,B6884)-COUNTIFS($B$2:B6883,B6884,$E$2:E6883,"")),"")</f>
        <v/>
      </c>
      <c r="G6884" s="46" t="str">
        <f>IF(F6884=1,COUNTIF($F$1:F6884,1),"")</f>
        <v/>
      </c>
      <c r="H6884" s="46">
        <f t="shared" si="326"/>
        <v>0</v>
      </c>
      <c r="I6884" s="46" t="b">
        <f t="shared" si="327"/>
        <v>0</v>
      </c>
      <c r="J6884" s="46" t="str">
        <f>IF(I6884=FALSE,"",B6884&amp;"@"&amp;COUNTIFS($B$2:B6884,B6884,$I$2:I6884,TRUE))</f>
        <v/>
      </c>
    </row>
    <row r="6885" spans="5:10">
      <c r="E6885" s="46" t="str">
        <f t="shared" si="325"/>
        <v/>
      </c>
      <c r="F6885" s="81" t="str">
        <f>IF(E6885="기사임",(COUNTIF($B$2:B6885,B6885)-COUNTIFS($B$2:B6884,B6885,$E$2:E6884,"")),"")</f>
        <v/>
      </c>
      <c r="G6885" s="46" t="str">
        <f>IF(F6885=1,COUNTIF($F$1:F6885,1),"")</f>
        <v/>
      </c>
      <c r="H6885" s="46">
        <f t="shared" si="326"/>
        <v>0</v>
      </c>
      <c r="I6885" s="46" t="b">
        <f t="shared" si="327"/>
        <v>0</v>
      </c>
      <c r="J6885" s="46" t="str">
        <f>IF(I6885=FALSE,"",B6885&amp;"@"&amp;COUNTIFS($B$2:B6885,B6885,$I$2:I6885,TRUE))</f>
        <v/>
      </c>
    </row>
    <row r="6886" spans="5:10">
      <c r="E6886" s="46" t="str">
        <f t="shared" si="325"/>
        <v/>
      </c>
      <c r="F6886" s="81" t="str">
        <f>IF(E6886="기사임",(COUNTIF($B$2:B6886,B6886)-COUNTIFS($B$2:B6885,B6886,$E$2:E6885,"")),"")</f>
        <v/>
      </c>
      <c r="G6886" s="46" t="str">
        <f>IF(F6886=1,COUNTIF($F$1:F6886,1),"")</f>
        <v/>
      </c>
      <c r="H6886" s="46">
        <f t="shared" si="326"/>
        <v>0</v>
      </c>
      <c r="I6886" s="46" t="b">
        <f t="shared" si="327"/>
        <v>0</v>
      </c>
      <c r="J6886" s="46" t="str">
        <f>IF(I6886=FALSE,"",B6886&amp;"@"&amp;COUNTIFS($B$2:B6886,B6886,$I$2:I6886,TRUE))</f>
        <v/>
      </c>
    </row>
    <row r="6887" spans="5:10">
      <c r="E6887" s="46" t="str">
        <f t="shared" si="325"/>
        <v/>
      </c>
      <c r="F6887" s="81" t="str">
        <f>IF(E6887="기사임",(COUNTIF($B$2:B6887,B6887)-COUNTIFS($B$2:B6886,B6887,$E$2:E6886,"")),"")</f>
        <v/>
      </c>
      <c r="G6887" s="46" t="str">
        <f>IF(F6887=1,COUNTIF($F$1:F6887,1),"")</f>
        <v/>
      </c>
      <c r="H6887" s="46">
        <f t="shared" si="326"/>
        <v>0</v>
      </c>
      <c r="I6887" s="46" t="b">
        <f t="shared" si="327"/>
        <v>0</v>
      </c>
      <c r="J6887" s="46" t="str">
        <f>IF(I6887=FALSE,"",B6887&amp;"@"&amp;COUNTIFS($B$2:B6887,B6887,$I$2:I6887,TRUE))</f>
        <v/>
      </c>
    </row>
    <row r="6888" spans="5:10">
      <c r="E6888" s="46" t="str">
        <f t="shared" si="325"/>
        <v/>
      </c>
      <c r="F6888" s="81" t="str">
        <f>IF(E6888="기사임",(COUNTIF($B$2:B6888,B6888)-COUNTIFS($B$2:B6887,B6888,$E$2:E6887,"")),"")</f>
        <v/>
      </c>
      <c r="G6888" s="46" t="str">
        <f>IF(F6888=1,COUNTIF($F$1:F6888,1),"")</f>
        <v/>
      </c>
      <c r="H6888" s="46">
        <f t="shared" si="326"/>
        <v>0</v>
      </c>
      <c r="I6888" s="46" t="b">
        <f t="shared" si="327"/>
        <v>0</v>
      </c>
      <c r="J6888" s="46" t="str">
        <f>IF(I6888=FALSE,"",B6888&amp;"@"&amp;COUNTIFS($B$2:B6888,B6888,$I$2:I6888,TRUE))</f>
        <v/>
      </c>
    </row>
    <row r="6889" spans="5:10">
      <c r="E6889" s="46" t="str">
        <f t="shared" si="325"/>
        <v/>
      </c>
      <c r="F6889" s="81" t="str">
        <f>IF(E6889="기사임",(COUNTIF($B$2:B6889,B6889)-COUNTIFS($B$2:B6888,B6889,$E$2:E6888,"")),"")</f>
        <v/>
      </c>
      <c r="G6889" s="46" t="str">
        <f>IF(F6889=1,COUNTIF($F$1:F6889,1),"")</f>
        <v/>
      </c>
      <c r="H6889" s="46">
        <f t="shared" si="326"/>
        <v>0</v>
      </c>
      <c r="I6889" s="46" t="b">
        <f t="shared" si="327"/>
        <v>0</v>
      </c>
      <c r="J6889" s="46" t="str">
        <f>IF(I6889=FALSE,"",B6889&amp;"@"&amp;COUNTIFS($B$2:B6889,B6889,$I$2:I6889,TRUE))</f>
        <v/>
      </c>
    </row>
    <row r="6890" spans="5:10">
      <c r="E6890" s="46" t="str">
        <f t="shared" si="325"/>
        <v/>
      </c>
      <c r="F6890" s="81" t="str">
        <f>IF(E6890="기사임",(COUNTIF($B$2:B6890,B6890)-COUNTIFS($B$2:B6889,B6890,$E$2:E6889,"")),"")</f>
        <v/>
      </c>
      <c r="G6890" s="46" t="str">
        <f>IF(F6890=1,COUNTIF($F$1:F6890,1),"")</f>
        <v/>
      </c>
      <c r="H6890" s="46">
        <f t="shared" si="326"/>
        <v>0</v>
      </c>
      <c r="I6890" s="46" t="b">
        <f t="shared" si="327"/>
        <v>0</v>
      </c>
      <c r="J6890" s="46" t="str">
        <f>IF(I6890=FALSE,"",B6890&amp;"@"&amp;COUNTIFS($B$2:B6890,B6890,$I$2:I6890,TRUE))</f>
        <v/>
      </c>
    </row>
    <row r="6891" spans="5:10">
      <c r="E6891" s="46" t="str">
        <f t="shared" si="325"/>
        <v/>
      </c>
      <c r="F6891" s="81" t="str">
        <f>IF(E6891="기사임",(COUNTIF($B$2:B6891,B6891)-COUNTIFS($B$2:B6890,B6891,$E$2:E6890,"")),"")</f>
        <v/>
      </c>
      <c r="G6891" s="46" t="str">
        <f>IF(F6891=1,COUNTIF($F$1:F6891,1),"")</f>
        <v/>
      </c>
      <c r="H6891" s="46">
        <f t="shared" si="326"/>
        <v>0</v>
      </c>
      <c r="I6891" s="46" t="b">
        <f t="shared" si="327"/>
        <v>0</v>
      </c>
      <c r="J6891" s="46" t="str">
        <f>IF(I6891=FALSE,"",B6891&amp;"@"&amp;COUNTIFS($B$2:B6891,B6891,$I$2:I6891,TRUE))</f>
        <v/>
      </c>
    </row>
    <row r="6892" spans="5:10">
      <c r="E6892" s="46" t="str">
        <f t="shared" si="325"/>
        <v/>
      </c>
      <c r="F6892" s="81" t="str">
        <f>IF(E6892="기사임",(COUNTIF($B$2:B6892,B6892)-COUNTIFS($B$2:B6891,B6892,$E$2:E6891,"")),"")</f>
        <v/>
      </c>
      <c r="G6892" s="46" t="str">
        <f>IF(F6892=1,COUNTIF($F$1:F6892,1),"")</f>
        <v/>
      </c>
      <c r="H6892" s="46">
        <f t="shared" si="326"/>
        <v>0</v>
      </c>
      <c r="I6892" s="46" t="b">
        <f t="shared" si="327"/>
        <v>0</v>
      </c>
      <c r="J6892" s="46" t="str">
        <f>IF(I6892=FALSE,"",B6892&amp;"@"&amp;COUNTIFS($B$2:B6892,B6892,$I$2:I6892,TRUE))</f>
        <v/>
      </c>
    </row>
    <row r="6893" spans="5:10">
      <c r="E6893" s="46" t="str">
        <f t="shared" si="325"/>
        <v/>
      </c>
      <c r="F6893" s="81" t="str">
        <f>IF(E6893="기사임",(COUNTIF($B$2:B6893,B6893)-COUNTIFS($B$2:B6892,B6893,$E$2:E6892,"")),"")</f>
        <v/>
      </c>
      <c r="G6893" s="46" t="str">
        <f>IF(F6893=1,COUNTIF($F$1:F6893,1),"")</f>
        <v/>
      </c>
      <c r="H6893" s="46">
        <f t="shared" si="326"/>
        <v>0</v>
      </c>
      <c r="I6893" s="46" t="b">
        <f t="shared" si="327"/>
        <v>0</v>
      </c>
      <c r="J6893" s="46" t="str">
        <f>IF(I6893=FALSE,"",B6893&amp;"@"&amp;COUNTIFS($B$2:B6893,B6893,$I$2:I6893,TRUE))</f>
        <v/>
      </c>
    </row>
    <row r="6894" spans="5:10">
      <c r="E6894" s="46" t="str">
        <f t="shared" si="325"/>
        <v/>
      </c>
      <c r="F6894" s="81" t="str">
        <f>IF(E6894="기사임",(COUNTIF($B$2:B6894,B6894)-COUNTIFS($B$2:B6893,B6894,$E$2:E6893,"")),"")</f>
        <v/>
      </c>
      <c r="G6894" s="46" t="str">
        <f>IF(F6894=1,COUNTIF($F$1:F6894,1),"")</f>
        <v/>
      </c>
      <c r="H6894" s="46">
        <f t="shared" si="326"/>
        <v>0</v>
      </c>
      <c r="I6894" s="46" t="b">
        <f t="shared" si="327"/>
        <v>0</v>
      </c>
      <c r="J6894" s="46" t="str">
        <f>IF(I6894=FALSE,"",B6894&amp;"@"&amp;COUNTIFS($B$2:B6894,B6894,$I$2:I6894,TRUE))</f>
        <v/>
      </c>
    </row>
    <row r="6895" spans="5:10">
      <c r="E6895" s="46" t="str">
        <f t="shared" si="325"/>
        <v/>
      </c>
      <c r="F6895" s="81" t="str">
        <f>IF(E6895="기사임",(COUNTIF($B$2:B6895,B6895)-COUNTIFS($B$2:B6894,B6895,$E$2:E6894,"")),"")</f>
        <v/>
      </c>
      <c r="G6895" s="46" t="str">
        <f>IF(F6895=1,COUNTIF($F$1:F6895,1),"")</f>
        <v/>
      </c>
      <c r="H6895" s="46">
        <f t="shared" si="326"/>
        <v>0</v>
      </c>
      <c r="I6895" s="46" t="b">
        <f t="shared" si="327"/>
        <v>0</v>
      </c>
      <c r="J6895" s="46" t="str">
        <f>IF(I6895=FALSE,"",B6895&amp;"@"&amp;COUNTIFS($B$2:B6895,B6895,$I$2:I6895,TRUE))</f>
        <v/>
      </c>
    </row>
    <row r="6896" spans="5:10">
      <c r="E6896" s="46" t="str">
        <f t="shared" si="325"/>
        <v/>
      </c>
      <c r="F6896" s="81" t="str">
        <f>IF(E6896="기사임",(COUNTIF($B$2:B6896,B6896)-COUNTIFS($B$2:B6895,B6896,$E$2:E6895,"")),"")</f>
        <v/>
      </c>
      <c r="G6896" s="46" t="str">
        <f>IF(F6896=1,COUNTIF($F$1:F6896,1),"")</f>
        <v/>
      </c>
      <c r="H6896" s="46">
        <f t="shared" si="326"/>
        <v>0</v>
      </c>
      <c r="I6896" s="46" t="b">
        <f t="shared" si="327"/>
        <v>0</v>
      </c>
      <c r="J6896" s="46" t="str">
        <f>IF(I6896=FALSE,"",B6896&amp;"@"&amp;COUNTIFS($B$2:B6896,B6896,$I$2:I6896,TRUE))</f>
        <v/>
      </c>
    </row>
    <row r="6897" spans="5:10">
      <c r="E6897" s="46" t="str">
        <f t="shared" si="325"/>
        <v/>
      </c>
      <c r="F6897" s="81" t="str">
        <f>IF(E6897="기사임",(COUNTIF($B$2:B6897,B6897)-COUNTIFS($B$2:B6896,B6897,$E$2:E6896,"")),"")</f>
        <v/>
      </c>
      <c r="G6897" s="46" t="str">
        <f>IF(F6897=1,COUNTIF($F$1:F6897,1),"")</f>
        <v/>
      </c>
      <c r="H6897" s="46">
        <f t="shared" si="326"/>
        <v>0</v>
      </c>
      <c r="I6897" s="46" t="b">
        <f t="shared" si="327"/>
        <v>0</v>
      </c>
      <c r="J6897" s="46" t="str">
        <f>IF(I6897=FALSE,"",B6897&amp;"@"&amp;COUNTIFS($B$2:B6897,B6897,$I$2:I6897,TRUE))</f>
        <v/>
      </c>
    </row>
    <row r="6898" spans="5:10">
      <c r="E6898" s="46" t="str">
        <f t="shared" si="325"/>
        <v/>
      </c>
      <c r="F6898" s="81" t="str">
        <f>IF(E6898="기사임",(COUNTIF($B$2:B6898,B6898)-COUNTIFS($B$2:B6897,B6898,$E$2:E6897,"")),"")</f>
        <v/>
      </c>
      <c r="G6898" s="46" t="str">
        <f>IF(F6898=1,COUNTIF($F$1:F6898,1),"")</f>
        <v/>
      </c>
      <c r="H6898" s="46">
        <f t="shared" si="326"/>
        <v>0</v>
      </c>
      <c r="I6898" s="46" t="b">
        <f t="shared" si="327"/>
        <v>0</v>
      </c>
      <c r="J6898" s="46" t="str">
        <f>IF(I6898=FALSE,"",B6898&amp;"@"&amp;COUNTIFS($B$2:B6898,B6898,$I$2:I6898,TRUE))</f>
        <v/>
      </c>
    </row>
    <row r="6899" spans="5:10">
      <c r="E6899" s="46" t="str">
        <f t="shared" si="325"/>
        <v/>
      </c>
      <c r="F6899" s="81" t="str">
        <f>IF(E6899="기사임",(COUNTIF($B$2:B6899,B6899)-COUNTIFS($B$2:B6898,B6899,$E$2:E6898,"")),"")</f>
        <v/>
      </c>
      <c r="G6899" s="46" t="str">
        <f>IF(F6899=1,COUNTIF($F$1:F6899,1),"")</f>
        <v/>
      </c>
      <c r="H6899" s="46">
        <f t="shared" si="326"/>
        <v>0</v>
      </c>
      <c r="I6899" s="46" t="b">
        <f t="shared" si="327"/>
        <v>0</v>
      </c>
      <c r="J6899" s="46" t="str">
        <f>IF(I6899=FALSE,"",B6899&amp;"@"&amp;COUNTIFS($B$2:B6899,B6899,$I$2:I6899,TRUE))</f>
        <v/>
      </c>
    </row>
    <row r="6900" spans="5:10">
      <c r="E6900" s="46" t="str">
        <f t="shared" si="325"/>
        <v/>
      </c>
      <c r="F6900" s="81" t="str">
        <f>IF(E6900="기사임",(COUNTIF($B$2:B6900,B6900)-COUNTIFS($B$2:B6899,B6900,$E$2:E6899,"")),"")</f>
        <v/>
      </c>
      <c r="G6900" s="46" t="str">
        <f>IF(F6900=1,COUNTIF($F$1:F6900,1),"")</f>
        <v/>
      </c>
      <c r="H6900" s="46">
        <f t="shared" si="326"/>
        <v>0</v>
      </c>
      <c r="I6900" s="46" t="b">
        <f t="shared" si="327"/>
        <v>0</v>
      </c>
      <c r="J6900" s="46" t="str">
        <f>IF(I6900=FALSE,"",B6900&amp;"@"&amp;COUNTIFS($B$2:B6900,B6900,$I$2:I6900,TRUE))</f>
        <v/>
      </c>
    </row>
    <row r="6901" spans="5:10">
      <c r="E6901" s="46" t="str">
        <f t="shared" si="325"/>
        <v/>
      </c>
      <c r="F6901" s="81" t="str">
        <f>IF(E6901="기사임",(COUNTIF($B$2:B6901,B6901)-COUNTIFS($B$2:B6900,B6901,$E$2:E6900,"")),"")</f>
        <v/>
      </c>
      <c r="G6901" s="46" t="str">
        <f>IF(F6901=1,COUNTIF($F$1:F6901,1),"")</f>
        <v/>
      </c>
      <c r="H6901" s="46">
        <f t="shared" si="326"/>
        <v>0</v>
      </c>
      <c r="I6901" s="46" t="b">
        <f t="shared" si="327"/>
        <v>0</v>
      </c>
      <c r="J6901" s="46" t="str">
        <f>IF(I6901=FALSE,"",B6901&amp;"@"&amp;COUNTIFS($B$2:B6901,B6901,$I$2:I6901,TRUE))</f>
        <v/>
      </c>
    </row>
    <row r="6902" spans="5:10">
      <c r="E6902" s="46" t="str">
        <f t="shared" si="325"/>
        <v/>
      </c>
      <c r="F6902" s="81" t="str">
        <f>IF(E6902="기사임",(COUNTIF($B$2:B6902,B6902)-COUNTIFS($B$2:B6901,B6902,$E$2:E6901,"")),"")</f>
        <v/>
      </c>
      <c r="G6902" s="46" t="str">
        <f>IF(F6902=1,COUNTIF($F$1:F6902,1),"")</f>
        <v/>
      </c>
      <c r="H6902" s="46">
        <f t="shared" si="326"/>
        <v>0</v>
      </c>
      <c r="I6902" s="46" t="b">
        <f t="shared" si="327"/>
        <v>0</v>
      </c>
      <c r="J6902" s="46" t="str">
        <f>IF(I6902=FALSE,"",B6902&amp;"@"&amp;COUNTIFS($B$2:B6902,B6902,$I$2:I6902,TRUE))</f>
        <v/>
      </c>
    </row>
    <row r="6903" spans="5:10">
      <c r="E6903" s="46" t="str">
        <f t="shared" si="325"/>
        <v/>
      </c>
      <c r="F6903" s="81" t="str">
        <f>IF(E6903="기사임",(COUNTIF($B$2:B6903,B6903)-COUNTIFS($B$2:B6902,B6903,$E$2:E6902,"")),"")</f>
        <v/>
      </c>
      <c r="G6903" s="46" t="str">
        <f>IF(F6903=1,COUNTIF($F$1:F6903,1),"")</f>
        <v/>
      </c>
      <c r="H6903" s="46">
        <f t="shared" si="326"/>
        <v>0</v>
      </c>
      <c r="I6903" s="46" t="b">
        <f t="shared" si="327"/>
        <v>0</v>
      </c>
      <c r="J6903" s="46" t="str">
        <f>IF(I6903=FALSE,"",B6903&amp;"@"&amp;COUNTIFS($B$2:B6903,B6903,$I$2:I6903,TRUE))</f>
        <v/>
      </c>
    </row>
    <row r="6904" spans="5:10">
      <c r="E6904" s="46" t="str">
        <f t="shared" si="325"/>
        <v/>
      </c>
      <c r="F6904" s="81" t="str">
        <f>IF(E6904="기사임",(COUNTIF($B$2:B6904,B6904)-COUNTIFS($B$2:B6903,B6904,$E$2:E6903,"")),"")</f>
        <v/>
      </c>
      <c r="G6904" s="46" t="str">
        <f>IF(F6904=1,COUNTIF($F$1:F6904,1),"")</f>
        <v/>
      </c>
      <c r="H6904" s="46">
        <f t="shared" si="326"/>
        <v>0</v>
      </c>
      <c r="I6904" s="46" t="b">
        <f t="shared" si="327"/>
        <v>0</v>
      </c>
      <c r="J6904" s="46" t="str">
        <f>IF(I6904=FALSE,"",B6904&amp;"@"&amp;COUNTIFS($B$2:B6904,B6904,$I$2:I6904,TRUE))</f>
        <v/>
      </c>
    </row>
    <row r="6905" spans="5:10">
      <c r="E6905" s="46" t="str">
        <f t="shared" si="325"/>
        <v/>
      </c>
      <c r="F6905" s="81" t="str">
        <f>IF(E6905="기사임",(COUNTIF($B$2:B6905,B6905)-COUNTIFS($B$2:B6904,B6905,$E$2:E6904,"")),"")</f>
        <v/>
      </c>
      <c r="G6905" s="46" t="str">
        <f>IF(F6905=1,COUNTIF($F$1:F6905,1),"")</f>
        <v/>
      </c>
      <c r="H6905" s="46">
        <f t="shared" si="326"/>
        <v>0</v>
      </c>
      <c r="I6905" s="46" t="b">
        <f t="shared" si="327"/>
        <v>0</v>
      </c>
      <c r="J6905" s="46" t="str">
        <f>IF(I6905=FALSE,"",B6905&amp;"@"&amp;COUNTIFS($B$2:B6905,B6905,$I$2:I6905,TRUE))</f>
        <v/>
      </c>
    </row>
    <row r="6906" spans="5:10">
      <c r="E6906" s="46" t="str">
        <f t="shared" si="325"/>
        <v/>
      </c>
      <c r="F6906" s="81" t="str">
        <f>IF(E6906="기사임",(COUNTIF($B$2:B6906,B6906)-COUNTIFS($B$2:B6905,B6906,$E$2:E6905,"")),"")</f>
        <v/>
      </c>
      <c r="G6906" s="46" t="str">
        <f>IF(F6906=1,COUNTIF($F$1:F6906,1),"")</f>
        <v/>
      </c>
      <c r="H6906" s="46">
        <f t="shared" si="326"/>
        <v>0</v>
      </c>
      <c r="I6906" s="46" t="b">
        <f t="shared" si="327"/>
        <v>0</v>
      </c>
      <c r="J6906" s="46" t="str">
        <f>IF(I6906=FALSE,"",B6906&amp;"@"&amp;COUNTIFS($B$2:B6906,B6906,$I$2:I6906,TRUE))</f>
        <v/>
      </c>
    </row>
    <row r="6907" spans="5:10">
      <c r="E6907" s="46" t="str">
        <f t="shared" si="325"/>
        <v/>
      </c>
      <c r="F6907" s="81" t="str">
        <f>IF(E6907="기사임",(COUNTIF($B$2:B6907,B6907)-COUNTIFS($B$2:B6906,B6907,$E$2:E6906,"")),"")</f>
        <v/>
      </c>
      <c r="G6907" s="46" t="str">
        <f>IF(F6907=1,COUNTIF($F$1:F6907,1),"")</f>
        <v/>
      </c>
      <c r="H6907" s="46">
        <f t="shared" si="326"/>
        <v>0</v>
      </c>
      <c r="I6907" s="46" t="b">
        <f t="shared" si="327"/>
        <v>0</v>
      </c>
      <c r="J6907" s="46" t="str">
        <f>IF(I6907=FALSE,"",B6907&amp;"@"&amp;COUNTIFS($B$2:B6907,B6907,$I$2:I6907,TRUE))</f>
        <v/>
      </c>
    </row>
    <row r="6908" spans="5:10">
      <c r="E6908" s="46" t="str">
        <f t="shared" si="325"/>
        <v/>
      </c>
      <c r="F6908" s="81" t="str">
        <f>IF(E6908="기사임",(COUNTIF($B$2:B6908,B6908)-COUNTIFS($B$2:B6907,B6908,$E$2:E6907,"")),"")</f>
        <v/>
      </c>
      <c r="G6908" s="46" t="str">
        <f>IF(F6908=1,COUNTIF($F$1:F6908,1),"")</f>
        <v/>
      </c>
      <c r="H6908" s="46">
        <f t="shared" si="326"/>
        <v>0</v>
      </c>
      <c r="I6908" s="46" t="b">
        <f t="shared" si="327"/>
        <v>0</v>
      </c>
      <c r="J6908" s="46" t="str">
        <f>IF(I6908=FALSE,"",B6908&amp;"@"&amp;COUNTIFS($B$2:B6908,B6908,$I$2:I6908,TRUE))</f>
        <v/>
      </c>
    </row>
    <row r="6909" spans="5:10">
      <c r="E6909" s="46" t="str">
        <f t="shared" si="325"/>
        <v/>
      </c>
      <c r="F6909" s="81" t="str">
        <f>IF(E6909="기사임",(COUNTIF($B$2:B6909,B6909)-COUNTIFS($B$2:B6908,B6909,$E$2:E6908,"")),"")</f>
        <v/>
      </c>
      <c r="G6909" s="46" t="str">
        <f>IF(F6909=1,COUNTIF($F$1:F6909,1),"")</f>
        <v/>
      </c>
      <c r="H6909" s="46">
        <f t="shared" si="326"/>
        <v>0</v>
      </c>
      <c r="I6909" s="46" t="b">
        <f t="shared" si="327"/>
        <v>0</v>
      </c>
      <c r="J6909" s="46" t="str">
        <f>IF(I6909=FALSE,"",B6909&amp;"@"&amp;COUNTIFS($B$2:B6909,B6909,$I$2:I6909,TRUE))</f>
        <v/>
      </c>
    </row>
    <row r="6910" spans="5:10">
      <c r="E6910" s="46" t="str">
        <f t="shared" si="325"/>
        <v/>
      </c>
      <c r="F6910" s="81" t="str">
        <f>IF(E6910="기사임",(COUNTIF($B$2:B6910,B6910)-COUNTIFS($B$2:B6909,B6910,$E$2:E6909,"")),"")</f>
        <v/>
      </c>
      <c r="G6910" s="46" t="str">
        <f>IF(F6910=1,COUNTIF($F$1:F6910,1),"")</f>
        <v/>
      </c>
      <c r="H6910" s="46">
        <f t="shared" si="326"/>
        <v>0</v>
      </c>
      <c r="I6910" s="46" t="b">
        <f t="shared" si="327"/>
        <v>0</v>
      </c>
      <c r="J6910" s="46" t="str">
        <f>IF(I6910=FALSE,"",B6910&amp;"@"&amp;COUNTIFS($B$2:B6910,B6910,$I$2:I6910,TRUE))</f>
        <v/>
      </c>
    </row>
    <row r="6911" spans="5:10">
      <c r="E6911" s="46" t="str">
        <f t="shared" si="325"/>
        <v/>
      </c>
      <c r="F6911" s="81" t="str">
        <f>IF(E6911="기사임",(COUNTIF($B$2:B6911,B6911)-COUNTIFS($B$2:B6910,B6911,$E$2:E6910,"")),"")</f>
        <v/>
      </c>
      <c r="G6911" s="46" t="str">
        <f>IF(F6911=1,COUNTIF($F$1:F6911,1),"")</f>
        <v/>
      </c>
      <c r="H6911" s="46">
        <f t="shared" si="326"/>
        <v>0</v>
      </c>
      <c r="I6911" s="46" t="b">
        <f t="shared" si="327"/>
        <v>0</v>
      </c>
      <c r="J6911" s="46" t="str">
        <f>IF(I6911=FALSE,"",B6911&amp;"@"&amp;COUNTIFS($B$2:B6911,B6911,$I$2:I6911,TRUE))</f>
        <v/>
      </c>
    </row>
    <row r="6912" spans="5:10">
      <c r="E6912" s="46" t="str">
        <f t="shared" si="325"/>
        <v/>
      </c>
      <c r="F6912" s="81" t="str">
        <f>IF(E6912="기사임",(COUNTIF($B$2:B6912,B6912)-COUNTIFS($B$2:B6911,B6912,$E$2:E6911,"")),"")</f>
        <v/>
      </c>
      <c r="G6912" s="46" t="str">
        <f>IF(F6912=1,COUNTIF($F$1:F6912,1),"")</f>
        <v/>
      </c>
      <c r="H6912" s="46">
        <f t="shared" si="326"/>
        <v>0</v>
      </c>
      <c r="I6912" s="46" t="b">
        <f t="shared" si="327"/>
        <v>0</v>
      </c>
      <c r="J6912" s="46" t="str">
        <f>IF(I6912=FALSE,"",B6912&amp;"@"&amp;COUNTIFS($B$2:B6912,B6912,$I$2:I6912,TRUE))</f>
        <v/>
      </c>
    </row>
    <row r="6913" spans="5:10">
      <c r="E6913" s="46" t="str">
        <f t="shared" si="325"/>
        <v/>
      </c>
      <c r="F6913" s="81" t="str">
        <f>IF(E6913="기사임",(COUNTIF($B$2:B6913,B6913)-COUNTIFS($B$2:B6912,B6913,$E$2:E6912,"")),"")</f>
        <v/>
      </c>
      <c r="G6913" s="46" t="str">
        <f>IF(F6913=1,COUNTIF($F$1:F6913,1),"")</f>
        <v/>
      </c>
      <c r="H6913" s="46">
        <f t="shared" si="326"/>
        <v>0</v>
      </c>
      <c r="I6913" s="46" t="b">
        <f t="shared" si="327"/>
        <v>0</v>
      </c>
      <c r="J6913" s="46" t="str">
        <f>IF(I6913=FALSE,"",B6913&amp;"@"&amp;COUNTIFS($B$2:B6913,B6913,$I$2:I6913,TRUE))</f>
        <v/>
      </c>
    </row>
    <row r="6914" spans="5:10">
      <c r="E6914" s="46" t="str">
        <f t="shared" ref="E6914:E6977" si="328">IF(AND(LEFT(A6914,17)="/global/archives/",ISNUMBER(_xlfn.NUMBERVALUE(MID(A6914,18,1))),ISERROR(FIND("ckattempt",A6914)),ISERROR(FIND("preview",A6914))),"기사임","")</f>
        <v/>
      </c>
      <c r="F6914" s="81" t="str">
        <f>IF(E6914="기사임",(COUNTIF($B$2:B6914,B6914)-COUNTIFS($B$2:B6913,B6914,$E$2:E6913,"")),"")</f>
        <v/>
      </c>
      <c r="G6914" s="46" t="str">
        <f>IF(F6914=1,COUNTIF($F$1:F6914,1),"")</f>
        <v/>
      </c>
      <c r="H6914" s="46">
        <f t="shared" ref="H6914:H6977" si="329">COUNTIF($L$2:$L$4,B6914)</f>
        <v>0</v>
      </c>
      <c r="I6914" s="46" t="b">
        <f t="shared" si="327"/>
        <v>0</v>
      </c>
      <c r="J6914" s="46" t="str">
        <f>IF(I6914=FALSE,"",B6914&amp;"@"&amp;COUNTIFS($B$2:B6914,B6914,$I$2:I6914,TRUE))</f>
        <v/>
      </c>
    </row>
    <row r="6915" spans="5:10">
      <c r="E6915" s="46" t="str">
        <f t="shared" si="328"/>
        <v/>
      </c>
      <c r="F6915" s="81" t="str">
        <f>IF(E6915="기사임",(COUNTIF($B$2:B6915,B6915)-COUNTIFS($B$2:B6914,B6915,$E$2:E6914,"")),"")</f>
        <v/>
      </c>
      <c r="G6915" s="46" t="str">
        <f>IF(F6915=1,COUNTIF($F$1:F6915,1),"")</f>
        <v/>
      </c>
      <c r="H6915" s="46">
        <f t="shared" si="329"/>
        <v>0</v>
      </c>
      <c r="I6915" s="46" t="b">
        <f t="shared" si="327"/>
        <v>0</v>
      </c>
      <c r="J6915" s="46" t="str">
        <f>IF(I6915=FALSE,"",B6915&amp;"@"&amp;COUNTIFS($B$2:B6915,B6915,$I$2:I6915,TRUE))</f>
        <v/>
      </c>
    </row>
    <row r="6916" spans="5:10">
      <c r="E6916" s="46" t="str">
        <f t="shared" si="328"/>
        <v/>
      </c>
      <c r="F6916" s="81" t="str">
        <f>IF(E6916="기사임",(COUNTIF($B$2:B6916,B6916)-COUNTIFS($B$2:B6915,B6916,$E$2:E6915,"")),"")</f>
        <v/>
      </c>
      <c r="G6916" s="46" t="str">
        <f>IF(F6916=1,COUNTIF($F$1:F6916,1),"")</f>
        <v/>
      </c>
      <c r="H6916" s="46">
        <f t="shared" si="329"/>
        <v>0</v>
      </c>
      <c r="I6916" s="46" t="b">
        <f t="shared" si="327"/>
        <v>0</v>
      </c>
      <c r="J6916" s="46" t="str">
        <f>IF(I6916=FALSE,"",B6916&amp;"@"&amp;COUNTIFS($B$2:B6916,B6916,$I$2:I6916,TRUE))</f>
        <v/>
      </c>
    </row>
    <row r="6917" spans="5:10">
      <c r="E6917" s="46" t="str">
        <f t="shared" si="328"/>
        <v/>
      </c>
      <c r="F6917" s="81" t="str">
        <f>IF(E6917="기사임",(COUNTIF($B$2:B6917,B6917)-COUNTIFS($B$2:B6916,B6917,$E$2:E6916,"")),"")</f>
        <v/>
      </c>
      <c r="G6917" s="46" t="str">
        <f>IF(F6917=1,COUNTIF($F$1:F6917,1),"")</f>
        <v/>
      </c>
      <c r="H6917" s="46">
        <f t="shared" si="329"/>
        <v>0</v>
      </c>
      <c r="I6917" s="46" t="b">
        <f t="shared" si="327"/>
        <v>0</v>
      </c>
      <c r="J6917" s="46" t="str">
        <f>IF(I6917=FALSE,"",B6917&amp;"@"&amp;COUNTIFS($B$2:B6917,B6917,$I$2:I6917,TRUE))</f>
        <v/>
      </c>
    </row>
    <row r="6918" spans="5:10">
      <c r="E6918" s="46" t="str">
        <f t="shared" si="328"/>
        <v/>
      </c>
      <c r="F6918" s="81" t="str">
        <f>IF(E6918="기사임",(COUNTIF($B$2:B6918,B6918)-COUNTIFS($B$2:B6917,B6918,$E$2:E6917,"")),"")</f>
        <v/>
      </c>
      <c r="G6918" s="46" t="str">
        <f>IF(F6918=1,COUNTIF($F$1:F6918,1),"")</f>
        <v/>
      </c>
      <c r="H6918" s="46">
        <f t="shared" si="329"/>
        <v>0</v>
      </c>
      <c r="I6918" s="46" t="b">
        <f t="shared" si="327"/>
        <v>0</v>
      </c>
      <c r="J6918" s="46" t="str">
        <f>IF(I6918=FALSE,"",B6918&amp;"@"&amp;COUNTIFS($B$2:B6918,B6918,$I$2:I6918,TRUE))</f>
        <v/>
      </c>
    </row>
    <row r="6919" spans="5:10">
      <c r="E6919" s="46" t="str">
        <f t="shared" si="328"/>
        <v/>
      </c>
      <c r="F6919" s="81" t="str">
        <f>IF(E6919="기사임",(COUNTIF($B$2:B6919,B6919)-COUNTIFS($B$2:B6918,B6919,$E$2:E6918,"")),"")</f>
        <v/>
      </c>
      <c r="G6919" s="46" t="str">
        <f>IF(F6919=1,COUNTIF($F$1:F6919,1),"")</f>
        <v/>
      </c>
      <c r="H6919" s="46">
        <f t="shared" si="329"/>
        <v>0</v>
      </c>
      <c r="I6919" s="46" t="b">
        <f t="shared" ref="I6919:I6982" si="330">AND(H6919=1,F6919&gt;=1,F6919&lt;&gt;"")</f>
        <v>0</v>
      </c>
      <c r="J6919" s="46" t="str">
        <f>IF(I6919=FALSE,"",B6919&amp;"@"&amp;COUNTIFS($B$2:B6919,B6919,$I$2:I6919,TRUE))</f>
        <v/>
      </c>
    </row>
    <row r="6920" spans="5:10">
      <c r="E6920" s="46" t="str">
        <f t="shared" si="328"/>
        <v/>
      </c>
      <c r="F6920" s="81" t="str">
        <f>IF(E6920="기사임",(COUNTIF($B$2:B6920,B6920)-COUNTIFS($B$2:B6919,B6920,$E$2:E6919,"")),"")</f>
        <v/>
      </c>
      <c r="G6920" s="46" t="str">
        <f>IF(F6920=1,COUNTIF($F$1:F6920,1),"")</f>
        <v/>
      </c>
      <c r="H6920" s="46">
        <f t="shared" si="329"/>
        <v>0</v>
      </c>
      <c r="I6920" s="46" t="b">
        <f t="shared" si="330"/>
        <v>0</v>
      </c>
      <c r="J6920" s="46" t="str">
        <f>IF(I6920=FALSE,"",B6920&amp;"@"&amp;COUNTIFS($B$2:B6920,B6920,$I$2:I6920,TRUE))</f>
        <v/>
      </c>
    </row>
    <row r="6921" spans="5:10">
      <c r="E6921" s="46" t="str">
        <f t="shared" si="328"/>
        <v/>
      </c>
      <c r="F6921" s="81" t="str">
        <f>IF(E6921="기사임",(COUNTIF($B$2:B6921,B6921)-COUNTIFS($B$2:B6920,B6921,$E$2:E6920,"")),"")</f>
        <v/>
      </c>
      <c r="G6921" s="46" t="str">
        <f>IF(F6921=1,COUNTIF($F$1:F6921,1),"")</f>
        <v/>
      </c>
      <c r="H6921" s="46">
        <f t="shared" si="329"/>
        <v>0</v>
      </c>
      <c r="I6921" s="46" t="b">
        <f t="shared" si="330"/>
        <v>0</v>
      </c>
      <c r="J6921" s="46" t="str">
        <f>IF(I6921=FALSE,"",B6921&amp;"@"&amp;COUNTIFS($B$2:B6921,B6921,$I$2:I6921,TRUE))</f>
        <v/>
      </c>
    </row>
    <row r="6922" spans="5:10">
      <c r="E6922" s="46" t="str">
        <f t="shared" si="328"/>
        <v/>
      </c>
      <c r="F6922" s="81" t="str">
        <f>IF(E6922="기사임",(COUNTIF($B$2:B6922,B6922)-COUNTIFS($B$2:B6921,B6922,$E$2:E6921,"")),"")</f>
        <v/>
      </c>
      <c r="G6922" s="46" t="str">
        <f>IF(F6922=1,COUNTIF($F$1:F6922,1),"")</f>
        <v/>
      </c>
      <c r="H6922" s="46">
        <f t="shared" si="329"/>
        <v>0</v>
      </c>
      <c r="I6922" s="46" t="b">
        <f t="shared" si="330"/>
        <v>0</v>
      </c>
      <c r="J6922" s="46" t="str">
        <f>IF(I6922=FALSE,"",B6922&amp;"@"&amp;COUNTIFS($B$2:B6922,B6922,$I$2:I6922,TRUE))</f>
        <v/>
      </c>
    </row>
    <row r="6923" spans="5:10">
      <c r="E6923" s="46" t="str">
        <f t="shared" si="328"/>
        <v/>
      </c>
      <c r="F6923" s="81" t="str">
        <f>IF(E6923="기사임",(COUNTIF($B$2:B6923,B6923)-COUNTIFS($B$2:B6922,B6923,$E$2:E6922,"")),"")</f>
        <v/>
      </c>
      <c r="G6923" s="46" t="str">
        <f>IF(F6923=1,COUNTIF($F$1:F6923,1),"")</f>
        <v/>
      </c>
      <c r="H6923" s="46">
        <f t="shared" si="329"/>
        <v>0</v>
      </c>
      <c r="I6923" s="46" t="b">
        <f t="shared" si="330"/>
        <v>0</v>
      </c>
      <c r="J6923" s="46" t="str">
        <f>IF(I6923=FALSE,"",B6923&amp;"@"&amp;COUNTIFS($B$2:B6923,B6923,$I$2:I6923,TRUE))</f>
        <v/>
      </c>
    </row>
    <row r="6924" spans="5:10">
      <c r="E6924" s="46" t="str">
        <f t="shared" si="328"/>
        <v/>
      </c>
      <c r="F6924" s="81" t="str">
        <f>IF(E6924="기사임",(COUNTIF($B$2:B6924,B6924)-COUNTIFS($B$2:B6923,B6924,$E$2:E6923,"")),"")</f>
        <v/>
      </c>
      <c r="G6924" s="46" t="str">
        <f>IF(F6924=1,COUNTIF($F$1:F6924,1),"")</f>
        <v/>
      </c>
      <c r="H6924" s="46">
        <f t="shared" si="329"/>
        <v>0</v>
      </c>
      <c r="I6924" s="46" t="b">
        <f t="shared" si="330"/>
        <v>0</v>
      </c>
      <c r="J6924" s="46" t="str">
        <f>IF(I6924=FALSE,"",B6924&amp;"@"&amp;COUNTIFS($B$2:B6924,B6924,$I$2:I6924,TRUE))</f>
        <v/>
      </c>
    </row>
    <row r="6925" spans="5:10">
      <c r="E6925" s="46" t="str">
        <f t="shared" si="328"/>
        <v/>
      </c>
      <c r="F6925" s="81" t="str">
        <f>IF(E6925="기사임",(COUNTIF($B$2:B6925,B6925)-COUNTIFS($B$2:B6924,B6925,$E$2:E6924,"")),"")</f>
        <v/>
      </c>
      <c r="G6925" s="46" t="str">
        <f>IF(F6925=1,COUNTIF($F$1:F6925,1),"")</f>
        <v/>
      </c>
      <c r="H6925" s="46">
        <f t="shared" si="329"/>
        <v>0</v>
      </c>
      <c r="I6925" s="46" t="b">
        <f t="shared" si="330"/>
        <v>0</v>
      </c>
      <c r="J6925" s="46" t="str">
        <f>IF(I6925=FALSE,"",B6925&amp;"@"&amp;COUNTIFS($B$2:B6925,B6925,$I$2:I6925,TRUE))</f>
        <v/>
      </c>
    </row>
    <row r="6926" spans="5:10">
      <c r="E6926" s="46" t="str">
        <f t="shared" si="328"/>
        <v/>
      </c>
      <c r="F6926" s="81" t="str">
        <f>IF(E6926="기사임",(COUNTIF($B$2:B6926,B6926)-COUNTIFS($B$2:B6925,B6926,$E$2:E6925,"")),"")</f>
        <v/>
      </c>
      <c r="G6926" s="46" t="str">
        <f>IF(F6926=1,COUNTIF($F$1:F6926,1),"")</f>
        <v/>
      </c>
      <c r="H6926" s="46">
        <f t="shared" si="329"/>
        <v>0</v>
      </c>
      <c r="I6926" s="46" t="b">
        <f t="shared" si="330"/>
        <v>0</v>
      </c>
      <c r="J6926" s="46" t="str">
        <f>IF(I6926=FALSE,"",B6926&amp;"@"&amp;COUNTIFS($B$2:B6926,B6926,$I$2:I6926,TRUE))</f>
        <v/>
      </c>
    </row>
    <row r="6927" spans="5:10">
      <c r="E6927" s="46" t="str">
        <f t="shared" si="328"/>
        <v/>
      </c>
      <c r="F6927" s="81" t="str">
        <f>IF(E6927="기사임",(COUNTIF($B$2:B6927,B6927)-COUNTIFS($B$2:B6926,B6927,$E$2:E6926,"")),"")</f>
        <v/>
      </c>
      <c r="G6927" s="46" t="str">
        <f>IF(F6927=1,COUNTIF($F$1:F6927,1),"")</f>
        <v/>
      </c>
      <c r="H6927" s="46">
        <f t="shared" si="329"/>
        <v>0</v>
      </c>
      <c r="I6927" s="46" t="b">
        <f t="shared" si="330"/>
        <v>0</v>
      </c>
      <c r="J6927" s="46" t="str">
        <f>IF(I6927=FALSE,"",B6927&amp;"@"&amp;COUNTIFS($B$2:B6927,B6927,$I$2:I6927,TRUE))</f>
        <v/>
      </c>
    </row>
    <row r="6928" spans="5:10">
      <c r="E6928" s="46" t="str">
        <f t="shared" si="328"/>
        <v/>
      </c>
      <c r="F6928" s="81" t="str">
        <f>IF(E6928="기사임",(COUNTIF($B$2:B6928,B6928)-COUNTIFS($B$2:B6927,B6928,$E$2:E6927,"")),"")</f>
        <v/>
      </c>
      <c r="G6928" s="46" t="str">
        <f>IF(F6928=1,COUNTIF($F$1:F6928,1),"")</f>
        <v/>
      </c>
      <c r="H6928" s="46">
        <f t="shared" si="329"/>
        <v>0</v>
      </c>
      <c r="I6928" s="46" t="b">
        <f t="shared" si="330"/>
        <v>0</v>
      </c>
      <c r="J6928" s="46" t="str">
        <f>IF(I6928=FALSE,"",B6928&amp;"@"&amp;COUNTIFS($B$2:B6928,B6928,$I$2:I6928,TRUE))</f>
        <v/>
      </c>
    </row>
    <row r="6929" spans="5:10">
      <c r="E6929" s="46" t="str">
        <f t="shared" si="328"/>
        <v/>
      </c>
      <c r="F6929" s="81" t="str">
        <f>IF(E6929="기사임",(COUNTIF($B$2:B6929,B6929)-COUNTIFS($B$2:B6928,B6929,$E$2:E6928,"")),"")</f>
        <v/>
      </c>
      <c r="G6929" s="46" t="str">
        <f>IF(F6929=1,COUNTIF($F$1:F6929,1),"")</f>
        <v/>
      </c>
      <c r="H6929" s="46">
        <f t="shared" si="329"/>
        <v>0</v>
      </c>
      <c r="I6929" s="46" t="b">
        <f t="shared" si="330"/>
        <v>0</v>
      </c>
      <c r="J6929" s="46" t="str">
        <f>IF(I6929=FALSE,"",B6929&amp;"@"&amp;COUNTIFS($B$2:B6929,B6929,$I$2:I6929,TRUE))</f>
        <v/>
      </c>
    </row>
    <row r="6930" spans="5:10">
      <c r="E6930" s="46" t="str">
        <f t="shared" si="328"/>
        <v/>
      </c>
      <c r="F6930" s="81" t="str">
        <f>IF(E6930="기사임",(COUNTIF($B$2:B6930,B6930)-COUNTIFS($B$2:B6929,B6930,$E$2:E6929,"")),"")</f>
        <v/>
      </c>
      <c r="G6930" s="46" t="str">
        <f>IF(F6930=1,COUNTIF($F$1:F6930,1),"")</f>
        <v/>
      </c>
      <c r="H6930" s="46">
        <f t="shared" si="329"/>
        <v>0</v>
      </c>
      <c r="I6930" s="46" t="b">
        <f t="shared" si="330"/>
        <v>0</v>
      </c>
      <c r="J6930" s="46" t="str">
        <f>IF(I6930=FALSE,"",B6930&amp;"@"&amp;COUNTIFS($B$2:B6930,B6930,$I$2:I6930,TRUE))</f>
        <v/>
      </c>
    </row>
    <row r="6931" spans="5:10">
      <c r="E6931" s="46" t="str">
        <f t="shared" si="328"/>
        <v/>
      </c>
      <c r="F6931" s="81" t="str">
        <f>IF(E6931="기사임",(COUNTIF($B$2:B6931,B6931)-COUNTIFS($B$2:B6930,B6931,$E$2:E6930,"")),"")</f>
        <v/>
      </c>
      <c r="G6931" s="46" t="str">
        <f>IF(F6931=1,COUNTIF($F$1:F6931,1),"")</f>
        <v/>
      </c>
      <c r="H6931" s="46">
        <f t="shared" si="329"/>
        <v>0</v>
      </c>
      <c r="I6931" s="46" t="b">
        <f t="shared" si="330"/>
        <v>0</v>
      </c>
      <c r="J6931" s="46" t="str">
        <f>IF(I6931=FALSE,"",B6931&amp;"@"&amp;COUNTIFS($B$2:B6931,B6931,$I$2:I6931,TRUE))</f>
        <v/>
      </c>
    </row>
    <row r="6932" spans="5:10">
      <c r="E6932" s="46" t="str">
        <f t="shared" si="328"/>
        <v/>
      </c>
      <c r="F6932" s="81" t="str">
        <f>IF(E6932="기사임",(COUNTIF($B$2:B6932,B6932)-COUNTIFS($B$2:B6931,B6932,$E$2:E6931,"")),"")</f>
        <v/>
      </c>
      <c r="G6932" s="46" t="str">
        <f>IF(F6932=1,COUNTIF($F$1:F6932,1),"")</f>
        <v/>
      </c>
      <c r="H6932" s="46">
        <f t="shared" si="329"/>
        <v>0</v>
      </c>
      <c r="I6932" s="46" t="b">
        <f t="shared" si="330"/>
        <v>0</v>
      </c>
      <c r="J6932" s="46" t="str">
        <f>IF(I6932=FALSE,"",B6932&amp;"@"&amp;COUNTIFS($B$2:B6932,B6932,$I$2:I6932,TRUE))</f>
        <v/>
      </c>
    </row>
    <row r="6933" spans="5:10">
      <c r="E6933" s="46" t="str">
        <f t="shared" si="328"/>
        <v/>
      </c>
      <c r="F6933" s="81" t="str">
        <f>IF(E6933="기사임",(COUNTIF($B$2:B6933,B6933)-COUNTIFS($B$2:B6932,B6933,$E$2:E6932,"")),"")</f>
        <v/>
      </c>
      <c r="G6933" s="46" t="str">
        <f>IF(F6933=1,COUNTIF($F$1:F6933,1),"")</f>
        <v/>
      </c>
      <c r="H6933" s="46">
        <f t="shared" si="329"/>
        <v>0</v>
      </c>
      <c r="I6933" s="46" t="b">
        <f t="shared" si="330"/>
        <v>0</v>
      </c>
      <c r="J6933" s="46" t="str">
        <f>IF(I6933=FALSE,"",B6933&amp;"@"&amp;COUNTIFS($B$2:B6933,B6933,$I$2:I6933,TRUE))</f>
        <v/>
      </c>
    </row>
    <row r="6934" spans="5:10">
      <c r="E6934" s="46" t="str">
        <f t="shared" si="328"/>
        <v/>
      </c>
      <c r="F6934" s="81" t="str">
        <f>IF(E6934="기사임",(COUNTIF($B$2:B6934,B6934)-COUNTIFS($B$2:B6933,B6934,$E$2:E6933,"")),"")</f>
        <v/>
      </c>
      <c r="G6934" s="46" t="str">
        <f>IF(F6934=1,COUNTIF($F$1:F6934,1),"")</f>
        <v/>
      </c>
      <c r="H6934" s="46">
        <f t="shared" si="329"/>
        <v>0</v>
      </c>
      <c r="I6934" s="46" t="b">
        <f t="shared" si="330"/>
        <v>0</v>
      </c>
      <c r="J6934" s="46" t="str">
        <f>IF(I6934=FALSE,"",B6934&amp;"@"&amp;COUNTIFS($B$2:B6934,B6934,$I$2:I6934,TRUE))</f>
        <v/>
      </c>
    </row>
    <row r="6935" spans="5:10">
      <c r="E6935" s="46" t="str">
        <f t="shared" si="328"/>
        <v/>
      </c>
      <c r="F6935" s="81" t="str">
        <f>IF(E6935="기사임",(COUNTIF($B$2:B6935,B6935)-COUNTIFS($B$2:B6934,B6935,$E$2:E6934,"")),"")</f>
        <v/>
      </c>
      <c r="G6935" s="46" t="str">
        <f>IF(F6935=1,COUNTIF($F$1:F6935,1),"")</f>
        <v/>
      </c>
      <c r="H6935" s="46">
        <f t="shared" si="329"/>
        <v>0</v>
      </c>
      <c r="I6935" s="46" t="b">
        <f t="shared" si="330"/>
        <v>0</v>
      </c>
      <c r="J6935" s="46" t="str">
        <f>IF(I6935=FALSE,"",B6935&amp;"@"&amp;COUNTIFS($B$2:B6935,B6935,$I$2:I6935,TRUE))</f>
        <v/>
      </c>
    </row>
    <row r="6936" spans="5:10">
      <c r="E6936" s="46" t="str">
        <f t="shared" si="328"/>
        <v/>
      </c>
      <c r="F6936" s="81" t="str">
        <f>IF(E6936="기사임",(COUNTIF($B$2:B6936,B6936)-COUNTIFS($B$2:B6935,B6936,$E$2:E6935,"")),"")</f>
        <v/>
      </c>
      <c r="G6936" s="46" t="str">
        <f>IF(F6936=1,COUNTIF($F$1:F6936,1),"")</f>
        <v/>
      </c>
      <c r="H6936" s="46">
        <f t="shared" si="329"/>
        <v>0</v>
      </c>
      <c r="I6936" s="46" t="b">
        <f t="shared" si="330"/>
        <v>0</v>
      </c>
      <c r="J6936" s="46" t="str">
        <f>IF(I6936=FALSE,"",B6936&amp;"@"&amp;COUNTIFS($B$2:B6936,B6936,$I$2:I6936,TRUE))</f>
        <v/>
      </c>
    </row>
    <row r="6937" spans="5:10">
      <c r="E6937" s="46" t="str">
        <f t="shared" si="328"/>
        <v/>
      </c>
      <c r="F6937" s="81" t="str">
        <f>IF(E6937="기사임",(COUNTIF($B$2:B6937,B6937)-COUNTIFS($B$2:B6936,B6937,$E$2:E6936,"")),"")</f>
        <v/>
      </c>
      <c r="G6937" s="46" t="str">
        <f>IF(F6937=1,COUNTIF($F$1:F6937,1),"")</f>
        <v/>
      </c>
      <c r="H6937" s="46">
        <f t="shared" si="329"/>
        <v>0</v>
      </c>
      <c r="I6937" s="46" t="b">
        <f t="shared" si="330"/>
        <v>0</v>
      </c>
      <c r="J6937" s="46" t="str">
        <f>IF(I6937=FALSE,"",B6937&amp;"@"&amp;COUNTIFS($B$2:B6937,B6937,$I$2:I6937,TRUE))</f>
        <v/>
      </c>
    </row>
    <row r="6938" spans="5:10">
      <c r="E6938" s="46" t="str">
        <f t="shared" si="328"/>
        <v/>
      </c>
      <c r="F6938" s="81" t="str">
        <f>IF(E6938="기사임",(COUNTIF($B$2:B6938,B6938)-COUNTIFS($B$2:B6937,B6938,$E$2:E6937,"")),"")</f>
        <v/>
      </c>
      <c r="G6938" s="46" t="str">
        <f>IF(F6938=1,COUNTIF($F$1:F6938,1),"")</f>
        <v/>
      </c>
      <c r="H6938" s="46">
        <f t="shared" si="329"/>
        <v>0</v>
      </c>
      <c r="I6938" s="46" t="b">
        <f t="shared" si="330"/>
        <v>0</v>
      </c>
      <c r="J6938" s="46" t="str">
        <f>IF(I6938=FALSE,"",B6938&amp;"@"&amp;COUNTIFS($B$2:B6938,B6938,$I$2:I6938,TRUE))</f>
        <v/>
      </c>
    </row>
    <row r="6939" spans="5:10">
      <c r="E6939" s="46" t="str">
        <f t="shared" si="328"/>
        <v/>
      </c>
      <c r="F6939" s="81" t="str">
        <f>IF(E6939="기사임",(COUNTIF($B$2:B6939,B6939)-COUNTIFS($B$2:B6938,B6939,$E$2:E6938,"")),"")</f>
        <v/>
      </c>
      <c r="G6939" s="46" t="str">
        <f>IF(F6939=1,COUNTIF($F$1:F6939,1),"")</f>
        <v/>
      </c>
      <c r="H6939" s="46">
        <f t="shared" si="329"/>
        <v>0</v>
      </c>
      <c r="I6939" s="46" t="b">
        <f t="shared" si="330"/>
        <v>0</v>
      </c>
      <c r="J6939" s="46" t="str">
        <f>IF(I6939=FALSE,"",B6939&amp;"@"&amp;COUNTIFS($B$2:B6939,B6939,$I$2:I6939,TRUE))</f>
        <v/>
      </c>
    </row>
    <row r="6940" spans="5:10">
      <c r="E6940" s="46" t="str">
        <f t="shared" si="328"/>
        <v/>
      </c>
      <c r="F6940" s="81" t="str">
        <f>IF(E6940="기사임",(COUNTIF($B$2:B6940,B6940)-COUNTIFS($B$2:B6939,B6940,$E$2:E6939,"")),"")</f>
        <v/>
      </c>
      <c r="G6940" s="46" t="str">
        <f>IF(F6940=1,COUNTIF($F$1:F6940,1),"")</f>
        <v/>
      </c>
      <c r="H6940" s="46">
        <f t="shared" si="329"/>
        <v>0</v>
      </c>
      <c r="I6940" s="46" t="b">
        <f t="shared" si="330"/>
        <v>0</v>
      </c>
      <c r="J6940" s="46" t="str">
        <f>IF(I6940=FALSE,"",B6940&amp;"@"&amp;COUNTIFS($B$2:B6940,B6940,$I$2:I6940,TRUE))</f>
        <v/>
      </c>
    </row>
    <row r="6941" spans="5:10">
      <c r="E6941" s="46" t="str">
        <f t="shared" si="328"/>
        <v/>
      </c>
      <c r="F6941" s="81" t="str">
        <f>IF(E6941="기사임",(COUNTIF($B$2:B6941,B6941)-COUNTIFS($B$2:B6940,B6941,$E$2:E6940,"")),"")</f>
        <v/>
      </c>
      <c r="G6941" s="46" t="str">
        <f>IF(F6941=1,COUNTIF($F$1:F6941,1),"")</f>
        <v/>
      </c>
      <c r="H6941" s="46">
        <f t="shared" si="329"/>
        <v>0</v>
      </c>
      <c r="I6941" s="46" t="b">
        <f t="shared" si="330"/>
        <v>0</v>
      </c>
      <c r="J6941" s="46" t="str">
        <f>IF(I6941=FALSE,"",B6941&amp;"@"&amp;COUNTIFS($B$2:B6941,B6941,$I$2:I6941,TRUE))</f>
        <v/>
      </c>
    </row>
    <row r="6942" spans="5:10">
      <c r="E6942" s="46" t="str">
        <f t="shared" si="328"/>
        <v/>
      </c>
      <c r="F6942" s="81" t="str">
        <f>IF(E6942="기사임",(COUNTIF($B$2:B6942,B6942)-COUNTIFS($B$2:B6941,B6942,$E$2:E6941,"")),"")</f>
        <v/>
      </c>
      <c r="G6942" s="46" t="str">
        <f>IF(F6942=1,COUNTIF($F$1:F6942,1),"")</f>
        <v/>
      </c>
      <c r="H6942" s="46">
        <f t="shared" si="329"/>
        <v>0</v>
      </c>
      <c r="I6942" s="46" t="b">
        <f t="shared" si="330"/>
        <v>0</v>
      </c>
      <c r="J6942" s="46" t="str">
        <f>IF(I6942=FALSE,"",B6942&amp;"@"&amp;COUNTIFS($B$2:B6942,B6942,$I$2:I6942,TRUE))</f>
        <v/>
      </c>
    </row>
    <row r="6943" spans="5:10">
      <c r="E6943" s="46" t="str">
        <f t="shared" si="328"/>
        <v/>
      </c>
      <c r="F6943" s="81" t="str">
        <f>IF(E6943="기사임",(COUNTIF($B$2:B6943,B6943)-COUNTIFS($B$2:B6942,B6943,$E$2:E6942,"")),"")</f>
        <v/>
      </c>
      <c r="G6943" s="46" t="str">
        <f>IF(F6943=1,COUNTIF($F$1:F6943,1),"")</f>
        <v/>
      </c>
      <c r="H6943" s="46">
        <f t="shared" si="329"/>
        <v>0</v>
      </c>
      <c r="I6943" s="46" t="b">
        <f t="shared" si="330"/>
        <v>0</v>
      </c>
      <c r="J6943" s="46" t="str">
        <f>IF(I6943=FALSE,"",B6943&amp;"@"&amp;COUNTIFS($B$2:B6943,B6943,$I$2:I6943,TRUE))</f>
        <v/>
      </c>
    </row>
    <row r="6944" spans="5:10">
      <c r="E6944" s="46" t="str">
        <f t="shared" si="328"/>
        <v/>
      </c>
      <c r="F6944" s="81" t="str">
        <f>IF(E6944="기사임",(COUNTIF($B$2:B6944,B6944)-COUNTIFS($B$2:B6943,B6944,$E$2:E6943,"")),"")</f>
        <v/>
      </c>
      <c r="G6944" s="46" t="str">
        <f>IF(F6944=1,COUNTIF($F$1:F6944,1),"")</f>
        <v/>
      </c>
      <c r="H6944" s="46">
        <f t="shared" si="329"/>
        <v>0</v>
      </c>
      <c r="I6944" s="46" t="b">
        <f t="shared" si="330"/>
        <v>0</v>
      </c>
      <c r="J6944" s="46" t="str">
        <f>IF(I6944=FALSE,"",B6944&amp;"@"&amp;COUNTIFS($B$2:B6944,B6944,$I$2:I6944,TRUE))</f>
        <v/>
      </c>
    </row>
    <row r="6945" spans="5:10">
      <c r="E6945" s="46" t="str">
        <f t="shared" si="328"/>
        <v/>
      </c>
      <c r="F6945" s="81" t="str">
        <f>IF(E6945="기사임",(COUNTIF($B$2:B6945,B6945)-COUNTIFS($B$2:B6944,B6945,$E$2:E6944,"")),"")</f>
        <v/>
      </c>
      <c r="G6945" s="46" t="str">
        <f>IF(F6945=1,COUNTIF($F$1:F6945,1),"")</f>
        <v/>
      </c>
      <c r="H6945" s="46">
        <f t="shared" si="329"/>
        <v>0</v>
      </c>
      <c r="I6945" s="46" t="b">
        <f t="shared" si="330"/>
        <v>0</v>
      </c>
      <c r="J6945" s="46" t="str">
        <f>IF(I6945=FALSE,"",B6945&amp;"@"&amp;COUNTIFS($B$2:B6945,B6945,$I$2:I6945,TRUE))</f>
        <v/>
      </c>
    </row>
    <row r="6946" spans="5:10">
      <c r="E6946" s="46" t="str">
        <f t="shared" si="328"/>
        <v/>
      </c>
      <c r="F6946" s="81" t="str">
        <f>IF(E6946="기사임",(COUNTIF($B$2:B6946,B6946)-COUNTIFS($B$2:B6945,B6946,$E$2:E6945,"")),"")</f>
        <v/>
      </c>
      <c r="G6946" s="46" t="str">
        <f>IF(F6946=1,COUNTIF($F$1:F6946,1),"")</f>
        <v/>
      </c>
      <c r="H6946" s="46">
        <f t="shared" si="329"/>
        <v>0</v>
      </c>
      <c r="I6946" s="46" t="b">
        <f t="shared" si="330"/>
        <v>0</v>
      </c>
      <c r="J6946" s="46" t="str">
        <f>IF(I6946=FALSE,"",B6946&amp;"@"&amp;COUNTIFS($B$2:B6946,B6946,$I$2:I6946,TRUE))</f>
        <v/>
      </c>
    </row>
    <row r="6947" spans="5:10">
      <c r="E6947" s="46" t="str">
        <f t="shared" si="328"/>
        <v/>
      </c>
      <c r="F6947" s="81" t="str">
        <f>IF(E6947="기사임",(COUNTIF($B$2:B6947,B6947)-COUNTIFS($B$2:B6946,B6947,$E$2:E6946,"")),"")</f>
        <v/>
      </c>
      <c r="G6947" s="46" t="str">
        <f>IF(F6947=1,COUNTIF($F$1:F6947,1),"")</f>
        <v/>
      </c>
      <c r="H6947" s="46">
        <f t="shared" si="329"/>
        <v>0</v>
      </c>
      <c r="I6947" s="46" t="b">
        <f t="shared" si="330"/>
        <v>0</v>
      </c>
      <c r="J6947" s="46" t="str">
        <f>IF(I6947=FALSE,"",B6947&amp;"@"&amp;COUNTIFS($B$2:B6947,B6947,$I$2:I6947,TRUE))</f>
        <v/>
      </c>
    </row>
    <row r="6948" spans="5:10">
      <c r="E6948" s="46" t="str">
        <f t="shared" si="328"/>
        <v/>
      </c>
      <c r="F6948" s="81" t="str">
        <f>IF(E6948="기사임",(COUNTIF($B$2:B6948,B6948)-COUNTIFS($B$2:B6947,B6948,$E$2:E6947,"")),"")</f>
        <v/>
      </c>
      <c r="G6948" s="46" t="str">
        <f>IF(F6948=1,COUNTIF($F$1:F6948,1),"")</f>
        <v/>
      </c>
      <c r="H6948" s="46">
        <f t="shared" si="329"/>
        <v>0</v>
      </c>
      <c r="I6948" s="46" t="b">
        <f t="shared" si="330"/>
        <v>0</v>
      </c>
      <c r="J6948" s="46" t="str">
        <f>IF(I6948=FALSE,"",B6948&amp;"@"&amp;COUNTIFS($B$2:B6948,B6948,$I$2:I6948,TRUE))</f>
        <v/>
      </c>
    </row>
    <row r="6949" spans="5:10">
      <c r="E6949" s="46" t="str">
        <f t="shared" si="328"/>
        <v/>
      </c>
      <c r="F6949" s="81" t="str">
        <f>IF(E6949="기사임",(COUNTIF($B$2:B6949,B6949)-COUNTIFS($B$2:B6948,B6949,$E$2:E6948,"")),"")</f>
        <v/>
      </c>
      <c r="G6949" s="46" t="str">
        <f>IF(F6949=1,COUNTIF($F$1:F6949,1),"")</f>
        <v/>
      </c>
      <c r="H6949" s="46">
        <f t="shared" si="329"/>
        <v>0</v>
      </c>
      <c r="I6949" s="46" t="b">
        <f t="shared" si="330"/>
        <v>0</v>
      </c>
      <c r="J6949" s="46" t="str">
        <f>IF(I6949=FALSE,"",B6949&amp;"@"&amp;COUNTIFS($B$2:B6949,B6949,$I$2:I6949,TRUE))</f>
        <v/>
      </c>
    </row>
    <row r="6950" spans="5:10">
      <c r="E6950" s="46" t="str">
        <f t="shared" si="328"/>
        <v/>
      </c>
      <c r="F6950" s="81" t="str">
        <f>IF(E6950="기사임",(COUNTIF($B$2:B6950,B6950)-COUNTIFS($B$2:B6949,B6950,$E$2:E6949,"")),"")</f>
        <v/>
      </c>
      <c r="G6950" s="46" t="str">
        <f>IF(F6950=1,COUNTIF($F$1:F6950,1),"")</f>
        <v/>
      </c>
      <c r="H6950" s="46">
        <f t="shared" si="329"/>
        <v>0</v>
      </c>
      <c r="I6950" s="46" t="b">
        <f t="shared" si="330"/>
        <v>0</v>
      </c>
      <c r="J6950" s="46" t="str">
        <f>IF(I6950=FALSE,"",B6950&amp;"@"&amp;COUNTIFS($B$2:B6950,B6950,$I$2:I6950,TRUE))</f>
        <v/>
      </c>
    </row>
    <row r="6951" spans="5:10">
      <c r="E6951" s="46" t="str">
        <f t="shared" si="328"/>
        <v/>
      </c>
      <c r="F6951" s="81" t="str">
        <f>IF(E6951="기사임",(COUNTIF($B$2:B6951,B6951)-COUNTIFS($B$2:B6950,B6951,$E$2:E6950,"")),"")</f>
        <v/>
      </c>
      <c r="G6951" s="46" t="str">
        <f>IF(F6951=1,COUNTIF($F$1:F6951,1),"")</f>
        <v/>
      </c>
      <c r="H6951" s="46">
        <f t="shared" si="329"/>
        <v>0</v>
      </c>
      <c r="I6951" s="46" t="b">
        <f t="shared" si="330"/>
        <v>0</v>
      </c>
      <c r="J6951" s="46" t="str">
        <f>IF(I6951=FALSE,"",B6951&amp;"@"&amp;COUNTIFS($B$2:B6951,B6951,$I$2:I6951,TRUE))</f>
        <v/>
      </c>
    </row>
    <row r="6952" spans="5:10">
      <c r="E6952" s="46" t="str">
        <f t="shared" si="328"/>
        <v/>
      </c>
      <c r="F6952" s="81" t="str">
        <f>IF(E6952="기사임",(COUNTIF($B$2:B6952,B6952)-COUNTIFS($B$2:B6951,B6952,$E$2:E6951,"")),"")</f>
        <v/>
      </c>
      <c r="G6952" s="46" t="str">
        <f>IF(F6952=1,COUNTIF($F$1:F6952,1),"")</f>
        <v/>
      </c>
      <c r="H6952" s="46">
        <f t="shared" si="329"/>
        <v>0</v>
      </c>
      <c r="I6952" s="46" t="b">
        <f t="shared" si="330"/>
        <v>0</v>
      </c>
      <c r="J6952" s="46" t="str">
        <f>IF(I6952=FALSE,"",B6952&amp;"@"&amp;COUNTIFS($B$2:B6952,B6952,$I$2:I6952,TRUE))</f>
        <v/>
      </c>
    </row>
    <row r="6953" spans="5:10">
      <c r="E6953" s="46" t="str">
        <f t="shared" si="328"/>
        <v/>
      </c>
      <c r="F6953" s="81" t="str">
        <f>IF(E6953="기사임",(COUNTIF($B$2:B6953,B6953)-COUNTIFS($B$2:B6952,B6953,$E$2:E6952,"")),"")</f>
        <v/>
      </c>
      <c r="G6953" s="46" t="str">
        <f>IF(F6953=1,COUNTIF($F$1:F6953,1),"")</f>
        <v/>
      </c>
      <c r="H6953" s="46">
        <f t="shared" si="329"/>
        <v>0</v>
      </c>
      <c r="I6953" s="46" t="b">
        <f t="shared" si="330"/>
        <v>0</v>
      </c>
      <c r="J6953" s="46" t="str">
        <f>IF(I6953=FALSE,"",B6953&amp;"@"&amp;COUNTIFS($B$2:B6953,B6953,$I$2:I6953,TRUE))</f>
        <v/>
      </c>
    </row>
    <row r="6954" spans="5:10">
      <c r="E6954" s="46" t="str">
        <f t="shared" si="328"/>
        <v/>
      </c>
      <c r="F6954" s="81" t="str">
        <f>IF(E6954="기사임",(COUNTIF($B$2:B6954,B6954)-COUNTIFS($B$2:B6953,B6954,$E$2:E6953,"")),"")</f>
        <v/>
      </c>
      <c r="G6954" s="46" t="str">
        <f>IF(F6954=1,COUNTIF($F$1:F6954,1),"")</f>
        <v/>
      </c>
      <c r="H6954" s="46">
        <f t="shared" si="329"/>
        <v>0</v>
      </c>
      <c r="I6954" s="46" t="b">
        <f t="shared" si="330"/>
        <v>0</v>
      </c>
      <c r="J6954" s="46" t="str">
        <f>IF(I6954=FALSE,"",B6954&amp;"@"&amp;COUNTIFS($B$2:B6954,B6954,$I$2:I6954,TRUE))</f>
        <v/>
      </c>
    </row>
    <row r="6955" spans="5:10">
      <c r="E6955" s="46" t="str">
        <f t="shared" si="328"/>
        <v/>
      </c>
      <c r="F6955" s="81" t="str">
        <f>IF(E6955="기사임",(COUNTIF($B$2:B6955,B6955)-COUNTIFS($B$2:B6954,B6955,$E$2:E6954,"")),"")</f>
        <v/>
      </c>
      <c r="G6955" s="46" t="str">
        <f>IF(F6955=1,COUNTIF($F$1:F6955,1),"")</f>
        <v/>
      </c>
      <c r="H6955" s="46">
        <f t="shared" si="329"/>
        <v>0</v>
      </c>
      <c r="I6955" s="46" t="b">
        <f t="shared" si="330"/>
        <v>0</v>
      </c>
      <c r="J6955" s="46" t="str">
        <f>IF(I6955=FALSE,"",B6955&amp;"@"&amp;COUNTIFS($B$2:B6955,B6955,$I$2:I6955,TRUE))</f>
        <v/>
      </c>
    </row>
    <row r="6956" spans="5:10">
      <c r="E6956" s="46" t="str">
        <f t="shared" si="328"/>
        <v/>
      </c>
      <c r="F6956" s="81" t="str">
        <f>IF(E6956="기사임",(COUNTIF($B$2:B6956,B6956)-COUNTIFS($B$2:B6955,B6956,$E$2:E6955,"")),"")</f>
        <v/>
      </c>
      <c r="G6956" s="46" t="str">
        <f>IF(F6956=1,COUNTIF($F$1:F6956,1),"")</f>
        <v/>
      </c>
      <c r="H6956" s="46">
        <f t="shared" si="329"/>
        <v>0</v>
      </c>
      <c r="I6956" s="46" t="b">
        <f t="shared" si="330"/>
        <v>0</v>
      </c>
      <c r="J6956" s="46" t="str">
        <f>IF(I6956=FALSE,"",B6956&amp;"@"&amp;COUNTIFS($B$2:B6956,B6956,$I$2:I6956,TRUE))</f>
        <v/>
      </c>
    </row>
    <row r="6957" spans="5:10">
      <c r="E6957" s="46" t="str">
        <f t="shared" si="328"/>
        <v/>
      </c>
      <c r="F6957" s="81" t="str">
        <f>IF(E6957="기사임",(COUNTIF($B$2:B6957,B6957)-COUNTIFS($B$2:B6956,B6957,$E$2:E6956,"")),"")</f>
        <v/>
      </c>
      <c r="G6957" s="46" t="str">
        <f>IF(F6957=1,COUNTIF($F$1:F6957,1),"")</f>
        <v/>
      </c>
      <c r="H6957" s="46">
        <f t="shared" si="329"/>
        <v>0</v>
      </c>
      <c r="I6957" s="46" t="b">
        <f t="shared" si="330"/>
        <v>0</v>
      </c>
      <c r="J6957" s="46" t="str">
        <f>IF(I6957=FALSE,"",B6957&amp;"@"&amp;COUNTIFS($B$2:B6957,B6957,$I$2:I6957,TRUE))</f>
        <v/>
      </c>
    </row>
    <row r="6958" spans="5:10">
      <c r="E6958" s="46" t="str">
        <f t="shared" si="328"/>
        <v/>
      </c>
      <c r="F6958" s="81" t="str">
        <f>IF(E6958="기사임",(COUNTIF($B$2:B6958,B6958)-COUNTIFS($B$2:B6957,B6958,$E$2:E6957,"")),"")</f>
        <v/>
      </c>
      <c r="G6958" s="46" t="str">
        <f>IF(F6958=1,COUNTIF($F$1:F6958,1),"")</f>
        <v/>
      </c>
      <c r="H6958" s="46">
        <f t="shared" si="329"/>
        <v>0</v>
      </c>
      <c r="I6958" s="46" t="b">
        <f t="shared" si="330"/>
        <v>0</v>
      </c>
      <c r="J6958" s="46" t="str">
        <f>IF(I6958=FALSE,"",B6958&amp;"@"&amp;COUNTIFS($B$2:B6958,B6958,$I$2:I6958,TRUE))</f>
        <v/>
      </c>
    </row>
    <row r="6959" spans="5:10">
      <c r="E6959" s="46" t="str">
        <f t="shared" si="328"/>
        <v/>
      </c>
      <c r="F6959" s="81" t="str">
        <f>IF(E6959="기사임",(COUNTIF($B$2:B6959,B6959)-COUNTIFS($B$2:B6958,B6959,$E$2:E6958,"")),"")</f>
        <v/>
      </c>
      <c r="G6959" s="46" t="str">
        <f>IF(F6959=1,COUNTIF($F$1:F6959,1),"")</f>
        <v/>
      </c>
      <c r="H6959" s="46">
        <f t="shared" si="329"/>
        <v>0</v>
      </c>
      <c r="I6959" s="46" t="b">
        <f t="shared" si="330"/>
        <v>0</v>
      </c>
      <c r="J6959" s="46" t="str">
        <f>IF(I6959=FALSE,"",B6959&amp;"@"&amp;COUNTIFS($B$2:B6959,B6959,$I$2:I6959,TRUE))</f>
        <v/>
      </c>
    </row>
    <row r="6960" spans="5:10">
      <c r="E6960" s="46" t="str">
        <f t="shared" si="328"/>
        <v/>
      </c>
      <c r="F6960" s="81" t="str">
        <f>IF(E6960="기사임",(COUNTIF($B$2:B6960,B6960)-COUNTIFS($B$2:B6959,B6960,$E$2:E6959,"")),"")</f>
        <v/>
      </c>
      <c r="G6960" s="46" t="str">
        <f>IF(F6960=1,COUNTIF($F$1:F6960,1),"")</f>
        <v/>
      </c>
      <c r="H6960" s="46">
        <f t="shared" si="329"/>
        <v>0</v>
      </c>
      <c r="I6960" s="46" t="b">
        <f t="shared" si="330"/>
        <v>0</v>
      </c>
      <c r="J6960" s="46" t="str">
        <f>IF(I6960=FALSE,"",B6960&amp;"@"&amp;COUNTIFS($B$2:B6960,B6960,$I$2:I6960,TRUE))</f>
        <v/>
      </c>
    </row>
    <row r="6961" spans="5:10">
      <c r="E6961" s="46" t="str">
        <f t="shared" si="328"/>
        <v/>
      </c>
      <c r="F6961" s="81" t="str">
        <f>IF(E6961="기사임",(COUNTIF($B$2:B6961,B6961)-COUNTIFS($B$2:B6960,B6961,$E$2:E6960,"")),"")</f>
        <v/>
      </c>
      <c r="G6961" s="46" t="str">
        <f>IF(F6961=1,COUNTIF($F$1:F6961,1),"")</f>
        <v/>
      </c>
      <c r="H6961" s="46">
        <f t="shared" si="329"/>
        <v>0</v>
      </c>
      <c r="I6961" s="46" t="b">
        <f t="shared" si="330"/>
        <v>0</v>
      </c>
      <c r="J6961" s="46" t="str">
        <f>IF(I6961=FALSE,"",B6961&amp;"@"&amp;COUNTIFS($B$2:B6961,B6961,$I$2:I6961,TRUE))</f>
        <v/>
      </c>
    </row>
    <row r="6962" spans="5:10">
      <c r="E6962" s="46" t="str">
        <f t="shared" si="328"/>
        <v/>
      </c>
      <c r="F6962" s="81" t="str">
        <f>IF(E6962="기사임",(COUNTIF($B$2:B6962,B6962)-COUNTIFS($B$2:B6961,B6962,$E$2:E6961,"")),"")</f>
        <v/>
      </c>
      <c r="G6962" s="46" t="str">
        <f>IF(F6962=1,COUNTIF($F$1:F6962,1),"")</f>
        <v/>
      </c>
      <c r="H6962" s="46">
        <f t="shared" si="329"/>
        <v>0</v>
      </c>
      <c r="I6962" s="46" t="b">
        <f t="shared" si="330"/>
        <v>0</v>
      </c>
      <c r="J6962" s="46" t="str">
        <f>IF(I6962=FALSE,"",B6962&amp;"@"&amp;COUNTIFS($B$2:B6962,B6962,$I$2:I6962,TRUE))</f>
        <v/>
      </c>
    </row>
    <row r="6963" spans="5:10">
      <c r="E6963" s="46" t="str">
        <f t="shared" si="328"/>
        <v/>
      </c>
      <c r="F6963" s="81" t="str">
        <f>IF(E6963="기사임",(COUNTIF($B$2:B6963,B6963)-COUNTIFS($B$2:B6962,B6963,$E$2:E6962,"")),"")</f>
        <v/>
      </c>
      <c r="G6963" s="46" t="str">
        <f>IF(F6963=1,COUNTIF($F$1:F6963,1),"")</f>
        <v/>
      </c>
      <c r="H6963" s="46">
        <f t="shared" si="329"/>
        <v>0</v>
      </c>
      <c r="I6963" s="46" t="b">
        <f t="shared" si="330"/>
        <v>0</v>
      </c>
      <c r="J6963" s="46" t="str">
        <f>IF(I6963=FALSE,"",B6963&amp;"@"&amp;COUNTIFS($B$2:B6963,B6963,$I$2:I6963,TRUE))</f>
        <v/>
      </c>
    </row>
    <row r="6964" spans="5:10">
      <c r="E6964" s="46" t="str">
        <f t="shared" si="328"/>
        <v/>
      </c>
      <c r="F6964" s="81" t="str">
        <f>IF(E6964="기사임",(COUNTIF($B$2:B6964,B6964)-COUNTIFS($B$2:B6963,B6964,$E$2:E6963,"")),"")</f>
        <v/>
      </c>
      <c r="G6964" s="46" t="str">
        <f>IF(F6964=1,COUNTIF($F$1:F6964,1),"")</f>
        <v/>
      </c>
      <c r="H6964" s="46">
        <f t="shared" si="329"/>
        <v>0</v>
      </c>
      <c r="I6964" s="46" t="b">
        <f t="shared" si="330"/>
        <v>0</v>
      </c>
      <c r="J6964" s="46" t="str">
        <f>IF(I6964=FALSE,"",B6964&amp;"@"&amp;COUNTIFS($B$2:B6964,B6964,$I$2:I6964,TRUE))</f>
        <v/>
      </c>
    </row>
    <row r="6965" spans="5:10">
      <c r="E6965" s="46" t="str">
        <f t="shared" si="328"/>
        <v/>
      </c>
      <c r="F6965" s="81" t="str">
        <f>IF(E6965="기사임",(COUNTIF($B$2:B6965,B6965)-COUNTIFS($B$2:B6964,B6965,$E$2:E6964,"")),"")</f>
        <v/>
      </c>
      <c r="G6965" s="46" t="str">
        <f>IF(F6965=1,COUNTIF($F$1:F6965,1),"")</f>
        <v/>
      </c>
      <c r="H6965" s="46">
        <f t="shared" si="329"/>
        <v>0</v>
      </c>
      <c r="I6965" s="46" t="b">
        <f t="shared" si="330"/>
        <v>0</v>
      </c>
      <c r="J6965" s="46" t="str">
        <f>IF(I6965=FALSE,"",B6965&amp;"@"&amp;COUNTIFS($B$2:B6965,B6965,$I$2:I6965,TRUE))</f>
        <v/>
      </c>
    </row>
    <row r="6966" spans="5:10">
      <c r="E6966" s="46" t="str">
        <f t="shared" si="328"/>
        <v/>
      </c>
      <c r="F6966" s="81" t="str">
        <f>IF(E6966="기사임",(COUNTIF($B$2:B6966,B6966)-COUNTIFS($B$2:B6965,B6966,$E$2:E6965,"")),"")</f>
        <v/>
      </c>
      <c r="G6966" s="46" t="str">
        <f>IF(F6966=1,COUNTIF($F$1:F6966,1),"")</f>
        <v/>
      </c>
      <c r="H6966" s="46">
        <f t="shared" si="329"/>
        <v>0</v>
      </c>
      <c r="I6966" s="46" t="b">
        <f t="shared" si="330"/>
        <v>0</v>
      </c>
      <c r="J6966" s="46" t="str">
        <f>IF(I6966=FALSE,"",B6966&amp;"@"&amp;COUNTIFS($B$2:B6966,B6966,$I$2:I6966,TRUE))</f>
        <v/>
      </c>
    </row>
    <row r="6967" spans="5:10">
      <c r="E6967" s="46" t="str">
        <f t="shared" si="328"/>
        <v/>
      </c>
      <c r="F6967" s="81" t="str">
        <f>IF(E6967="기사임",(COUNTIF($B$2:B6967,B6967)-COUNTIFS($B$2:B6966,B6967,$E$2:E6966,"")),"")</f>
        <v/>
      </c>
      <c r="G6967" s="46" t="str">
        <f>IF(F6967=1,COUNTIF($F$1:F6967,1),"")</f>
        <v/>
      </c>
      <c r="H6967" s="46">
        <f t="shared" si="329"/>
        <v>0</v>
      </c>
      <c r="I6967" s="46" t="b">
        <f t="shared" si="330"/>
        <v>0</v>
      </c>
      <c r="J6967" s="46" t="str">
        <f>IF(I6967=FALSE,"",B6967&amp;"@"&amp;COUNTIFS($B$2:B6967,B6967,$I$2:I6967,TRUE))</f>
        <v/>
      </c>
    </row>
    <row r="6968" spans="5:10">
      <c r="E6968" s="46" t="str">
        <f t="shared" si="328"/>
        <v/>
      </c>
      <c r="F6968" s="81" t="str">
        <f>IF(E6968="기사임",(COUNTIF($B$2:B6968,B6968)-COUNTIFS($B$2:B6967,B6968,$E$2:E6967,"")),"")</f>
        <v/>
      </c>
      <c r="G6968" s="46" t="str">
        <f>IF(F6968=1,COUNTIF($F$1:F6968,1),"")</f>
        <v/>
      </c>
      <c r="H6968" s="46">
        <f t="shared" si="329"/>
        <v>0</v>
      </c>
      <c r="I6968" s="46" t="b">
        <f t="shared" si="330"/>
        <v>0</v>
      </c>
      <c r="J6968" s="46" t="str">
        <f>IF(I6968=FALSE,"",B6968&amp;"@"&amp;COUNTIFS($B$2:B6968,B6968,$I$2:I6968,TRUE))</f>
        <v/>
      </c>
    </row>
    <row r="6969" spans="5:10">
      <c r="E6969" s="46" t="str">
        <f t="shared" si="328"/>
        <v/>
      </c>
      <c r="F6969" s="81" t="str">
        <f>IF(E6969="기사임",(COUNTIF($B$2:B6969,B6969)-COUNTIFS($B$2:B6968,B6969,$E$2:E6968,"")),"")</f>
        <v/>
      </c>
      <c r="G6969" s="46" t="str">
        <f>IF(F6969=1,COUNTIF($F$1:F6969,1),"")</f>
        <v/>
      </c>
      <c r="H6969" s="46">
        <f t="shared" si="329"/>
        <v>0</v>
      </c>
      <c r="I6969" s="46" t="b">
        <f t="shared" si="330"/>
        <v>0</v>
      </c>
      <c r="J6969" s="46" t="str">
        <f>IF(I6969=FALSE,"",B6969&amp;"@"&amp;COUNTIFS($B$2:B6969,B6969,$I$2:I6969,TRUE))</f>
        <v/>
      </c>
    </row>
    <row r="6970" spans="5:10">
      <c r="E6970" s="46" t="str">
        <f t="shared" si="328"/>
        <v/>
      </c>
      <c r="F6970" s="81" t="str">
        <f>IF(E6970="기사임",(COUNTIF($B$2:B6970,B6970)-COUNTIFS($B$2:B6969,B6970,$E$2:E6969,"")),"")</f>
        <v/>
      </c>
      <c r="G6970" s="46" t="str">
        <f>IF(F6970=1,COUNTIF($F$1:F6970,1),"")</f>
        <v/>
      </c>
      <c r="H6970" s="46">
        <f t="shared" si="329"/>
        <v>0</v>
      </c>
      <c r="I6970" s="46" t="b">
        <f t="shared" si="330"/>
        <v>0</v>
      </c>
      <c r="J6970" s="46" t="str">
        <f>IF(I6970=FALSE,"",B6970&amp;"@"&amp;COUNTIFS($B$2:B6970,B6970,$I$2:I6970,TRUE))</f>
        <v/>
      </c>
    </row>
    <row r="6971" spans="5:10">
      <c r="E6971" s="46" t="str">
        <f t="shared" si="328"/>
        <v/>
      </c>
      <c r="F6971" s="81" t="str">
        <f>IF(E6971="기사임",(COUNTIF($B$2:B6971,B6971)-COUNTIFS($B$2:B6970,B6971,$E$2:E6970,"")),"")</f>
        <v/>
      </c>
      <c r="G6971" s="46" t="str">
        <f>IF(F6971=1,COUNTIF($F$1:F6971,1),"")</f>
        <v/>
      </c>
      <c r="H6971" s="46">
        <f t="shared" si="329"/>
        <v>0</v>
      </c>
      <c r="I6971" s="46" t="b">
        <f t="shared" si="330"/>
        <v>0</v>
      </c>
      <c r="J6971" s="46" t="str">
        <f>IF(I6971=FALSE,"",B6971&amp;"@"&amp;COUNTIFS($B$2:B6971,B6971,$I$2:I6971,TRUE))</f>
        <v/>
      </c>
    </row>
    <row r="6972" spans="5:10">
      <c r="E6972" s="46" t="str">
        <f t="shared" si="328"/>
        <v/>
      </c>
      <c r="F6972" s="81" t="str">
        <f>IF(E6972="기사임",(COUNTIF($B$2:B6972,B6972)-COUNTIFS($B$2:B6971,B6972,$E$2:E6971,"")),"")</f>
        <v/>
      </c>
      <c r="G6972" s="46" t="str">
        <f>IF(F6972=1,COUNTIF($F$1:F6972,1),"")</f>
        <v/>
      </c>
      <c r="H6972" s="46">
        <f t="shared" si="329"/>
        <v>0</v>
      </c>
      <c r="I6972" s="46" t="b">
        <f t="shared" si="330"/>
        <v>0</v>
      </c>
      <c r="J6972" s="46" t="str">
        <f>IF(I6972=FALSE,"",B6972&amp;"@"&amp;COUNTIFS($B$2:B6972,B6972,$I$2:I6972,TRUE))</f>
        <v/>
      </c>
    </row>
    <row r="6973" spans="5:10">
      <c r="E6973" s="46" t="str">
        <f t="shared" si="328"/>
        <v/>
      </c>
      <c r="F6973" s="81" t="str">
        <f>IF(E6973="기사임",(COUNTIF($B$2:B6973,B6973)-COUNTIFS($B$2:B6972,B6973,$E$2:E6972,"")),"")</f>
        <v/>
      </c>
      <c r="G6973" s="46" t="str">
        <f>IF(F6973=1,COUNTIF($F$1:F6973,1),"")</f>
        <v/>
      </c>
      <c r="H6973" s="46">
        <f t="shared" si="329"/>
        <v>0</v>
      </c>
      <c r="I6973" s="46" t="b">
        <f t="shared" si="330"/>
        <v>0</v>
      </c>
      <c r="J6973" s="46" t="str">
        <f>IF(I6973=FALSE,"",B6973&amp;"@"&amp;COUNTIFS($B$2:B6973,B6973,$I$2:I6973,TRUE))</f>
        <v/>
      </c>
    </row>
    <row r="6974" spans="5:10">
      <c r="E6974" s="46" t="str">
        <f t="shared" si="328"/>
        <v/>
      </c>
      <c r="F6974" s="81" t="str">
        <f>IF(E6974="기사임",(COUNTIF($B$2:B6974,B6974)-COUNTIFS($B$2:B6973,B6974,$E$2:E6973,"")),"")</f>
        <v/>
      </c>
      <c r="G6974" s="46" t="str">
        <f>IF(F6974=1,COUNTIF($F$1:F6974,1),"")</f>
        <v/>
      </c>
      <c r="H6974" s="46">
        <f t="shared" si="329"/>
        <v>0</v>
      </c>
      <c r="I6974" s="46" t="b">
        <f t="shared" si="330"/>
        <v>0</v>
      </c>
      <c r="J6974" s="46" t="str">
        <f>IF(I6974=FALSE,"",B6974&amp;"@"&amp;COUNTIFS($B$2:B6974,B6974,$I$2:I6974,TRUE))</f>
        <v/>
      </c>
    </row>
    <row r="6975" spans="5:10">
      <c r="E6975" s="46" t="str">
        <f t="shared" si="328"/>
        <v/>
      </c>
      <c r="F6975" s="81" t="str">
        <f>IF(E6975="기사임",(COUNTIF($B$2:B6975,B6975)-COUNTIFS($B$2:B6974,B6975,$E$2:E6974,"")),"")</f>
        <v/>
      </c>
      <c r="G6975" s="46" t="str">
        <f>IF(F6975=1,COUNTIF($F$1:F6975,1),"")</f>
        <v/>
      </c>
      <c r="H6975" s="46">
        <f t="shared" si="329"/>
        <v>0</v>
      </c>
      <c r="I6975" s="46" t="b">
        <f t="shared" si="330"/>
        <v>0</v>
      </c>
      <c r="J6975" s="46" t="str">
        <f>IF(I6975=FALSE,"",B6975&amp;"@"&amp;COUNTIFS($B$2:B6975,B6975,$I$2:I6975,TRUE))</f>
        <v/>
      </c>
    </row>
    <row r="6976" spans="5:10">
      <c r="E6976" s="46" t="str">
        <f t="shared" si="328"/>
        <v/>
      </c>
      <c r="F6976" s="81" t="str">
        <f>IF(E6976="기사임",(COUNTIF($B$2:B6976,B6976)-COUNTIFS($B$2:B6975,B6976,$E$2:E6975,"")),"")</f>
        <v/>
      </c>
      <c r="G6976" s="46" t="str">
        <f>IF(F6976=1,COUNTIF($F$1:F6976,1),"")</f>
        <v/>
      </c>
      <c r="H6976" s="46">
        <f t="shared" si="329"/>
        <v>0</v>
      </c>
      <c r="I6976" s="46" t="b">
        <f t="shared" si="330"/>
        <v>0</v>
      </c>
      <c r="J6976" s="46" t="str">
        <f>IF(I6976=FALSE,"",B6976&amp;"@"&amp;COUNTIFS($B$2:B6976,B6976,$I$2:I6976,TRUE))</f>
        <v/>
      </c>
    </row>
    <row r="6977" spans="5:10">
      <c r="E6977" s="46" t="str">
        <f t="shared" si="328"/>
        <v/>
      </c>
      <c r="F6977" s="81" t="str">
        <f>IF(E6977="기사임",(COUNTIF($B$2:B6977,B6977)-COUNTIFS($B$2:B6976,B6977,$E$2:E6976,"")),"")</f>
        <v/>
      </c>
      <c r="G6977" s="46" t="str">
        <f>IF(F6977=1,COUNTIF($F$1:F6977,1),"")</f>
        <v/>
      </c>
      <c r="H6977" s="46">
        <f t="shared" si="329"/>
        <v>0</v>
      </c>
      <c r="I6977" s="46" t="b">
        <f t="shared" si="330"/>
        <v>0</v>
      </c>
      <c r="J6977" s="46" t="str">
        <f>IF(I6977=FALSE,"",B6977&amp;"@"&amp;COUNTIFS($B$2:B6977,B6977,$I$2:I6977,TRUE))</f>
        <v/>
      </c>
    </row>
    <row r="6978" spans="5:10">
      <c r="E6978" s="46" t="str">
        <f t="shared" ref="E6978:E7041" si="331">IF(AND(LEFT(A6978,17)="/global/archives/",ISNUMBER(_xlfn.NUMBERVALUE(MID(A6978,18,1))),ISERROR(FIND("ckattempt",A6978)),ISERROR(FIND("preview",A6978))),"기사임","")</f>
        <v/>
      </c>
      <c r="F6978" s="81" t="str">
        <f>IF(E6978="기사임",(COUNTIF($B$2:B6978,B6978)-COUNTIFS($B$2:B6977,B6978,$E$2:E6977,"")),"")</f>
        <v/>
      </c>
      <c r="G6978" s="46" t="str">
        <f>IF(F6978=1,COUNTIF($F$1:F6978,1),"")</f>
        <v/>
      </c>
      <c r="H6978" s="46">
        <f t="shared" ref="H6978:H7041" si="332">COUNTIF($L$2:$L$4,B6978)</f>
        <v>0</v>
      </c>
      <c r="I6978" s="46" t="b">
        <f t="shared" si="330"/>
        <v>0</v>
      </c>
      <c r="J6978" s="46" t="str">
        <f>IF(I6978=FALSE,"",B6978&amp;"@"&amp;COUNTIFS($B$2:B6978,B6978,$I$2:I6978,TRUE))</f>
        <v/>
      </c>
    </row>
    <row r="6979" spans="5:10">
      <c r="E6979" s="46" t="str">
        <f t="shared" si="331"/>
        <v/>
      </c>
      <c r="F6979" s="81" t="str">
        <f>IF(E6979="기사임",(COUNTIF($B$2:B6979,B6979)-COUNTIFS($B$2:B6978,B6979,$E$2:E6978,"")),"")</f>
        <v/>
      </c>
      <c r="G6979" s="46" t="str">
        <f>IF(F6979=1,COUNTIF($F$1:F6979,1),"")</f>
        <v/>
      </c>
      <c r="H6979" s="46">
        <f t="shared" si="332"/>
        <v>0</v>
      </c>
      <c r="I6979" s="46" t="b">
        <f t="shared" si="330"/>
        <v>0</v>
      </c>
      <c r="J6979" s="46" t="str">
        <f>IF(I6979=FALSE,"",B6979&amp;"@"&amp;COUNTIFS($B$2:B6979,B6979,$I$2:I6979,TRUE))</f>
        <v/>
      </c>
    </row>
    <row r="6980" spans="5:10">
      <c r="E6980" s="46" t="str">
        <f t="shared" si="331"/>
        <v/>
      </c>
      <c r="F6980" s="81" t="str">
        <f>IF(E6980="기사임",(COUNTIF($B$2:B6980,B6980)-COUNTIFS($B$2:B6979,B6980,$E$2:E6979,"")),"")</f>
        <v/>
      </c>
      <c r="G6980" s="46" t="str">
        <f>IF(F6980=1,COUNTIF($F$1:F6980,1),"")</f>
        <v/>
      </c>
      <c r="H6980" s="46">
        <f t="shared" si="332"/>
        <v>0</v>
      </c>
      <c r="I6980" s="46" t="b">
        <f t="shared" si="330"/>
        <v>0</v>
      </c>
      <c r="J6980" s="46" t="str">
        <f>IF(I6980=FALSE,"",B6980&amp;"@"&amp;COUNTIFS($B$2:B6980,B6980,$I$2:I6980,TRUE))</f>
        <v/>
      </c>
    </row>
    <row r="6981" spans="5:10">
      <c r="E6981" s="46" t="str">
        <f t="shared" si="331"/>
        <v/>
      </c>
      <c r="F6981" s="81" t="str">
        <f>IF(E6981="기사임",(COUNTIF($B$2:B6981,B6981)-COUNTIFS($B$2:B6980,B6981,$E$2:E6980,"")),"")</f>
        <v/>
      </c>
      <c r="G6981" s="46" t="str">
        <f>IF(F6981=1,COUNTIF($F$1:F6981,1),"")</f>
        <v/>
      </c>
      <c r="H6981" s="46">
        <f t="shared" si="332"/>
        <v>0</v>
      </c>
      <c r="I6981" s="46" t="b">
        <f t="shared" si="330"/>
        <v>0</v>
      </c>
      <c r="J6981" s="46" t="str">
        <f>IF(I6981=FALSE,"",B6981&amp;"@"&amp;COUNTIFS($B$2:B6981,B6981,$I$2:I6981,TRUE))</f>
        <v/>
      </c>
    </row>
    <row r="6982" spans="5:10">
      <c r="E6982" s="46" t="str">
        <f t="shared" si="331"/>
        <v/>
      </c>
      <c r="F6982" s="81" t="str">
        <f>IF(E6982="기사임",(COUNTIF($B$2:B6982,B6982)-COUNTIFS($B$2:B6981,B6982,$E$2:E6981,"")),"")</f>
        <v/>
      </c>
      <c r="G6982" s="46" t="str">
        <f>IF(F6982=1,COUNTIF($F$1:F6982,1),"")</f>
        <v/>
      </c>
      <c r="H6982" s="46">
        <f t="shared" si="332"/>
        <v>0</v>
      </c>
      <c r="I6982" s="46" t="b">
        <f t="shared" si="330"/>
        <v>0</v>
      </c>
      <c r="J6982" s="46" t="str">
        <f>IF(I6982=FALSE,"",B6982&amp;"@"&amp;COUNTIFS($B$2:B6982,B6982,$I$2:I6982,TRUE))</f>
        <v/>
      </c>
    </row>
    <row r="6983" spans="5:10">
      <c r="E6983" s="46" t="str">
        <f t="shared" si="331"/>
        <v/>
      </c>
      <c r="F6983" s="81" t="str">
        <f>IF(E6983="기사임",(COUNTIF($B$2:B6983,B6983)-COUNTIFS($B$2:B6982,B6983,$E$2:E6982,"")),"")</f>
        <v/>
      </c>
      <c r="G6983" s="46" t="str">
        <f>IF(F6983=1,COUNTIF($F$1:F6983,1),"")</f>
        <v/>
      </c>
      <c r="H6983" s="46">
        <f t="shared" si="332"/>
        <v>0</v>
      </c>
      <c r="I6983" s="46" t="b">
        <f t="shared" ref="I6983:I7046" si="333">AND(H6983=1,F6983&gt;=1,F6983&lt;&gt;"")</f>
        <v>0</v>
      </c>
      <c r="J6983" s="46" t="str">
        <f>IF(I6983=FALSE,"",B6983&amp;"@"&amp;COUNTIFS($B$2:B6983,B6983,$I$2:I6983,TRUE))</f>
        <v/>
      </c>
    </row>
    <row r="6984" spans="5:10">
      <c r="E6984" s="46" t="str">
        <f t="shared" si="331"/>
        <v/>
      </c>
      <c r="F6984" s="81" t="str">
        <f>IF(E6984="기사임",(COUNTIF($B$2:B6984,B6984)-COUNTIFS($B$2:B6983,B6984,$E$2:E6983,"")),"")</f>
        <v/>
      </c>
      <c r="G6984" s="46" t="str">
        <f>IF(F6984=1,COUNTIF($F$1:F6984,1),"")</f>
        <v/>
      </c>
      <c r="H6984" s="46">
        <f t="shared" si="332"/>
        <v>0</v>
      </c>
      <c r="I6984" s="46" t="b">
        <f t="shared" si="333"/>
        <v>0</v>
      </c>
      <c r="J6984" s="46" t="str">
        <f>IF(I6984=FALSE,"",B6984&amp;"@"&amp;COUNTIFS($B$2:B6984,B6984,$I$2:I6984,TRUE))</f>
        <v/>
      </c>
    </row>
    <row r="6985" spans="5:10">
      <c r="E6985" s="46" t="str">
        <f t="shared" si="331"/>
        <v/>
      </c>
      <c r="F6985" s="81" t="str">
        <f>IF(E6985="기사임",(COUNTIF($B$2:B6985,B6985)-COUNTIFS($B$2:B6984,B6985,$E$2:E6984,"")),"")</f>
        <v/>
      </c>
      <c r="G6985" s="46" t="str">
        <f>IF(F6985=1,COUNTIF($F$1:F6985,1),"")</f>
        <v/>
      </c>
      <c r="H6985" s="46">
        <f t="shared" si="332"/>
        <v>0</v>
      </c>
      <c r="I6985" s="46" t="b">
        <f t="shared" si="333"/>
        <v>0</v>
      </c>
      <c r="J6985" s="46" t="str">
        <f>IF(I6985=FALSE,"",B6985&amp;"@"&amp;COUNTIFS($B$2:B6985,B6985,$I$2:I6985,TRUE))</f>
        <v/>
      </c>
    </row>
    <row r="6986" spans="5:10">
      <c r="E6986" s="46" t="str">
        <f t="shared" si="331"/>
        <v/>
      </c>
      <c r="F6986" s="81" t="str">
        <f>IF(E6986="기사임",(COUNTIF($B$2:B6986,B6986)-COUNTIFS($B$2:B6985,B6986,$E$2:E6985,"")),"")</f>
        <v/>
      </c>
      <c r="G6986" s="46" t="str">
        <f>IF(F6986=1,COUNTIF($F$1:F6986,1),"")</f>
        <v/>
      </c>
      <c r="H6986" s="46">
        <f t="shared" si="332"/>
        <v>0</v>
      </c>
      <c r="I6986" s="46" t="b">
        <f t="shared" si="333"/>
        <v>0</v>
      </c>
      <c r="J6986" s="46" t="str">
        <f>IF(I6986=FALSE,"",B6986&amp;"@"&amp;COUNTIFS($B$2:B6986,B6986,$I$2:I6986,TRUE))</f>
        <v/>
      </c>
    </row>
    <row r="6987" spans="5:10">
      <c r="E6987" s="46" t="str">
        <f t="shared" si="331"/>
        <v/>
      </c>
      <c r="F6987" s="81" t="str">
        <f>IF(E6987="기사임",(COUNTIF($B$2:B6987,B6987)-COUNTIFS($B$2:B6986,B6987,$E$2:E6986,"")),"")</f>
        <v/>
      </c>
      <c r="G6987" s="46" t="str">
        <f>IF(F6987=1,COUNTIF($F$1:F6987,1),"")</f>
        <v/>
      </c>
      <c r="H6987" s="46">
        <f t="shared" si="332"/>
        <v>0</v>
      </c>
      <c r="I6987" s="46" t="b">
        <f t="shared" si="333"/>
        <v>0</v>
      </c>
      <c r="J6987" s="46" t="str">
        <f>IF(I6987=FALSE,"",B6987&amp;"@"&amp;COUNTIFS($B$2:B6987,B6987,$I$2:I6987,TRUE))</f>
        <v/>
      </c>
    </row>
    <row r="6988" spans="5:10">
      <c r="E6988" s="46" t="str">
        <f t="shared" si="331"/>
        <v/>
      </c>
      <c r="F6988" s="81" t="str">
        <f>IF(E6988="기사임",(COUNTIF($B$2:B6988,B6988)-COUNTIFS($B$2:B6987,B6988,$E$2:E6987,"")),"")</f>
        <v/>
      </c>
      <c r="G6988" s="46" t="str">
        <f>IF(F6988=1,COUNTIF($F$1:F6988,1),"")</f>
        <v/>
      </c>
      <c r="H6988" s="46">
        <f t="shared" si="332"/>
        <v>0</v>
      </c>
      <c r="I6988" s="46" t="b">
        <f t="shared" si="333"/>
        <v>0</v>
      </c>
      <c r="J6988" s="46" t="str">
        <f>IF(I6988=FALSE,"",B6988&amp;"@"&amp;COUNTIFS($B$2:B6988,B6988,$I$2:I6988,TRUE))</f>
        <v/>
      </c>
    </row>
    <row r="6989" spans="5:10">
      <c r="E6989" s="46" t="str">
        <f t="shared" si="331"/>
        <v/>
      </c>
      <c r="F6989" s="81" t="str">
        <f>IF(E6989="기사임",(COUNTIF($B$2:B6989,B6989)-COUNTIFS($B$2:B6988,B6989,$E$2:E6988,"")),"")</f>
        <v/>
      </c>
      <c r="G6989" s="46" t="str">
        <f>IF(F6989=1,COUNTIF($F$1:F6989,1),"")</f>
        <v/>
      </c>
      <c r="H6989" s="46">
        <f t="shared" si="332"/>
        <v>0</v>
      </c>
      <c r="I6989" s="46" t="b">
        <f t="shared" si="333"/>
        <v>0</v>
      </c>
      <c r="J6989" s="46" t="str">
        <f>IF(I6989=FALSE,"",B6989&amp;"@"&amp;COUNTIFS($B$2:B6989,B6989,$I$2:I6989,TRUE))</f>
        <v/>
      </c>
    </row>
    <row r="6990" spans="5:10">
      <c r="E6990" s="46" t="str">
        <f t="shared" si="331"/>
        <v/>
      </c>
      <c r="F6990" s="81" t="str">
        <f>IF(E6990="기사임",(COUNTIF($B$2:B6990,B6990)-COUNTIFS($B$2:B6989,B6990,$E$2:E6989,"")),"")</f>
        <v/>
      </c>
      <c r="G6990" s="46" t="str">
        <f>IF(F6990=1,COUNTIF($F$1:F6990,1),"")</f>
        <v/>
      </c>
      <c r="H6990" s="46">
        <f t="shared" si="332"/>
        <v>0</v>
      </c>
      <c r="I6990" s="46" t="b">
        <f t="shared" si="333"/>
        <v>0</v>
      </c>
      <c r="J6990" s="46" t="str">
        <f>IF(I6990=FALSE,"",B6990&amp;"@"&amp;COUNTIFS($B$2:B6990,B6990,$I$2:I6990,TRUE))</f>
        <v/>
      </c>
    </row>
    <row r="6991" spans="5:10">
      <c r="E6991" s="46" t="str">
        <f t="shared" si="331"/>
        <v/>
      </c>
      <c r="F6991" s="81" t="str">
        <f>IF(E6991="기사임",(COUNTIF($B$2:B6991,B6991)-COUNTIFS($B$2:B6990,B6991,$E$2:E6990,"")),"")</f>
        <v/>
      </c>
      <c r="G6991" s="46" t="str">
        <f>IF(F6991=1,COUNTIF($F$1:F6991,1),"")</f>
        <v/>
      </c>
      <c r="H6991" s="46">
        <f t="shared" si="332"/>
        <v>0</v>
      </c>
      <c r="I6991" s="46" t="b">
        <f t="shared" si="333"/>
        <v>0</v>
      </c>
      <c r="J6991" s="46" t="str">
        <f>IF(I6991=FALSE,"",B6991&amp;"@"&amp;COUNTIFS($B$2:B6991,B6991,$I$2:I6991,TRUE))</f>
        <v/>
      </c>
    </row>
    <row r="6992" spans="5:10">
      <c r="E6992" s="46" t="str">
        <f t="shared" si="331"/>
        <v/>
      </c>
      <c r="F6992" s="81" t="str">
        <f>IF(E6992="기사임",(COUNTIF($B$2:B6992,B6992)-COUNTIFS($B$2:B6991,B6992,$E$2:E6991,"")),"")</f>
        <v/>
      </c>
      <c r="G6992" s="46" t="str">
        <f>IF(F6992=1,COUNTIF($F$1:F6992,1),"")</f>
        <v/>
      </c>
      <c r="H6992" s="46">
        <f t="shared" si="332"/>
        <v>0</v>
      </c>
      <c r="I6992" s="46" t="b">
        <f t="shared" si="333"/>
        <v>0</v>
      </c>
      <c r="J6992" s="46" t="str">
        <f>IF(I6992=FALSE,"",B6992&amp;"@"&amp;COUNTIFS($B$2:B6992,B6992,$I$2:I6992,TRUE))</f>
        <v/>
      </c>
    </row>
    <row r="6993" spans="5:10">
      <c r="E6993" s="46" t="str">
        <f t="shared" si="331"/>
        <v/>
      </c>
      <c r="F6993" s="81" t="str">
        <f>IF(E6993="기사임",(COUNTIF($B$2:B6993,B6993)-COUNTIFS($B$2:B6992,B6993,$E$2:E6992,"")),"")</f>
        <v/>
      </c>
      <c r="G6993" s="46" t="str">
        <f>IF(F6993=1,COUNTIF($F$1:F6993,1),"")</f>
        <v/>
      </c>
      <c r="H6993" s="46">
        <f t="shared" si="332"/>
        <v>0</v>
      </c>
      <c r="I6993" s="46" t="b">
        <f t="shared" si="333"/>
        <v>0</v>
      </c>
      <c r="J6993" s="46" t="str">
        <f>IF(I6993=FALSE,"",B6993&amp;"@"&amp;COUNTIFS($B$2:B6993,B6993,$I$2:I6993,TRUE))</f>
        <v/>
      </c>
    </row>
    <row r="6994" spans="5:10">
      <c r="E6994" s="46" t="str">
        <f t="shared" si="331"/>
        <v/>
      </c>
      <c r="F6994" s="81" t="str">
        <f>IF(E6994="기사임",(COUNTIF($B$2:B6994,B6994)-COUNTIFS($B$2:B6993,B6994,$E$2:E6993,"")),"")</f>
        <v/>
      </c>
      <c r="G6994" s="46" t="str">
        <f>IF(F6994=1,COUNTIF($F$1:F6994,1),"")</f>
        <v/>
      </c>
      <c r="H6994" s="46">
        <f t="shared" si="332"/>
        <v>0</v>
      </c>
      <c r="I6994" s="46" t="b">
        <f t="shared" si="333"/>
        <v>0</v>
      </c>
      <c r="J6994" s="46" t="str">
        <f>IF(I6994=FALSE,"",B6994&amp;"@"&amp;COUNTIFS($B$2:B6994,B6994,$I$2:I6994,TRUE))</f>
        <v/>
      </c>
    </row>
    <row r="6995" spans="5:10">
      <c r="E6995" s="46" t="str">
        <f t="shared" si="331"/>
        <v/>
      </c>
      <c r="F6995" s="81" t="str">
        <f>IF(E6995="기사임",(COUNTIF($B$2:B6995,B6995)-COUNTIFS($B$2:B6994,B6995,$E$2:E6994,"")),"")</f>
        <v/>
      </c>
      <c r="G6995" s="46" t="str">
        <f>IF(F6995=1,COUNTIF($F$1:F6995,1),"")</f>
        <v/>
      </c>
      <c r="H6995" s="46">
        <f t="shared" si="332"/>
        <v>0</v>
      </c>
      <c r="I6995" s="46" t="b">
        <f t="shared" si="333"/>
        <v>0</v>
      </c>
      <c r="J6995" s="46" t="str">
        <f>IF(I6995=FALSE,"",B6995&amp;"@"&amp;COUNTIFS($B$2:B6995,B6995,$I$2:I6995,TRUE))</f>
        <v/>
      </c>
    </row>
    <row r="6996" spans="5:10">
      <c r="E6996" s="46" t="str">
        <f t="shared" si="331"/>
        <v/>
      </c>
      <c r="F6996" s="81" t="str">
        <f>IF(E6996="기사임",(COUNTIF($B$2:B6996,B6996)-COUNTIFS($B$2:B6995,B6996,$E$2:E6995,"")),"")</f>
        <v/>
      </c>
      <c r="G6996" s="46" t="str">
        <f>IF(F6996=1,COUNTIF($F$1:F6996,1),"")</f>
        <v/>
      </c>
      <c r="H6996" s="46">
        <f t="shared" si="332"/>
        <v>0</v>
      </c>
      <c r="I6996" s="46" t="b">
        <f t="shared" si="333"/>
        <v>0</v>
      </c>
      <c r="J6996" s="46" t="str">
        <f>IF(I6996=FALSE,"",B6996&amp;"@"&amp;COUNTIFS($B$2:B6996,B6996,$I$2:I6996,TRUE))</f>
        <v/>
      </c>
    </row>
    <row r="6997" spans="5:10">
      <c r="E6997" s="46" t="str">
        <f t="shared" si="331"/>
        <v/>
      </c>
      <c r="F6997" s="81" t="str">
        <f>IF(E6997="기사임",(COUNTIF($B$2:B6997,B6997)-COUNTIFS($B$2:B6996,B6997,$E$2:E6996,"")),"")</f>
        <v/>
      </c>
      <c r="G6997" s="46" t="str">
        <f>IF(F6997=1,COUNTIF($F$1:F6997,1),"")</f>
        <v/>
      </c>
      <c r="H6997" s="46">
        <f t="shared" si="332"/>
        <v>0</v>
      </c>
      <c r="I6997" s="46" t="b">
        <f t="shared" si="333"/>
        <v>0</v>
      </c>
      <c r="J6997" s="46" t="str">
        <f>IF(I6997=FALSE,"",B6997&amp;"@"&amp;COUNTIFS($B$2:B6997,B6997,$I$2:I6997,TRUE))</f>
        <v/>
      </c>
    </row>
    <row r="6998" spans="5:10">
      <c r="E6998" s="46" t="str">
        <f t="shared" si="331"/>
        <v/>
      </c>
      <c r="F6998" s="81" t="str">
        <f>IF(E6998="기사임",(COUNTIF($B$2:B6998,B6998)-COUNTIFS($B$2:B6997,B6998,$E$2:E6997,"")),"")</f>
        <v/>
      </c>
      <c r="G6998" s="46" t="str">
        <f>IF(F6998=1,COUNTIF($F$1:F6998,1),"")</f>
        <v/>
      </c>
      <c r="H6998" s="46">
        <f t="shared" si="332"/>
        <v>0</v>
      </c>
      <c r="I6998" s="46" t="b">
        <f t="shared" si="333"/>
        <v>0</v>
      </c>
      <c r="J6998" s="46" t="str">
        <f>IF(I6998=FALSE,"",B6998&amp;"@"&amp;COUNTIFS($B$2:B6998,B6998,$I$2:I6998,TRUE))</f>
        <v/>
      </c>
    </row>
    <row r="6999" spans="5:10">
      <c r="E6999" s="46" t="str">
        <f t="shared" si="331"/>
        <v/>
      </c>
      <c r="F6999" s="81" t="str">
        <f>IF(E6999="기사임",(COUNTIF($B$2:B6999,B6999)-COUNTIFS($B$2:B6998,B6999,$E$2:E6998,"")),"")</f>
        <v/>
      </c>
      <c r="G6999" s="46" t="str">
        <f>IF(F6999=1,COUNTIF($F$1:F6999,1),"")</f>
        <v/>
      </c>
      <c r="H6999" s="46">
        <f t="shared" si="332"/>
        <v>0</v>
      </c>
      <c r="I6999" s="46" t="b">
        <f t="shared" si="333"/>
        <v>0</v>
      </c>
      <c r="J6999" s="46" t="str">
        <f>IF(I6999=FALSE,"",B6999&amp;"@"&amp;COUNTIFS($B$2:B6999,B6999,$I$2:I6999,TRUE))</f>
        <v/>
      </c>
    </row>
    <row r="7000" spans="5:10">
      <c r="E7000" s="46" t="str">
        <f t="shared" si="331"/>
        <v/>
      </c>
      <c r="F7000" s="81" t="str">
        <f>IF(E7000="기사임",(COUNTIF($B$2:B7000,B7000)-COUNTIFS($B$2:B6999,B7000,$E$2:E6999,"")),"")</f>
        <v/>
      </c>
      <c r="G7000" s="46" t="str">
        <f>IF(F7000=1,COUNTIF($F$1:F7000,1),"")</f>
        <v/>
      </c>
      <c r="H7000" s="46">
        <f t="shared" si="332"/>
        <v>0</v>
      </c>
      <c r="I7000" s="46" t="b">
        <f t="shared" si="333"/>
        <v>0</v>
      </c>
      <c r="J7000" s="46" t="str">
        <f>IF(I7000=FALSE,"",B7000&amp;"@"&amp;COUNTIFS($B$2:B7000,B7000,$I$2:I7000,TRUE))</f>
        <v/>
      </c>
    </row>
    <row r="7001" spans="5:10">
      <c r="E7001" s="46" t="str">
        <f t="shared" si="331"/>
        <v/>
      </c>
      <c r="F7001" s="81" t="str">
        <f>IF(E7001="기사임",(COUNTIF($B$2:B7001,B7001)-COUNTIFS($B$2:B7000,B7001,$E$2:E7000,"")),"")</f>
        <v/>
      </c>
      <c r="G7001" s="46" t="str">
        <f>IF(F7001=1,COUNTIF($F$1:F7001,1),"")</f>
        <v/>
      </c>
      <c r="H7001" s="46">
        <f t="shared" si="332"/>
        <v>0</v>
      </c>
      <c r="I7001" s="46" t="b">
        <f t="shared" si="333"/>
        <v>0</v>
      </c>
      <c r="J7001" s="46" t="str">
        <f>IF(I7001=FALSE,"",B7001&amp;"@"&amp;COUNTIFS($B$2:B7001,B7001,$I$2:I7001,TRUE))</f>
        <v/>
      </c>
    </row>
    <row r="7002" spans="5:10">
      <c r="E7002" s="46" t="str">
        <f t="shared" si="331"/>
        <v/>
      </c>
      <c r="F7002" s="81" t="str">
        <f>IF(E7002="기사임",(COUNTIF($B$2:B7002,B7002)-COUNTIFS($B$2:B7001,B7002,$E$2:E7001,"")),"")</f>
        <v/>
      </c>
      <c r="G7002" s="46" t="str">
        <f>IF(F7002=1,COUNTIF($F$1:F7002,1),"")</f>
        <v/>
      </c>
      <c r="H7002" s="46">
        <f t="shared" si="332"/>
        <v>0</v>
      </c>
      <c r="I7002" s="46" t="b">
        <f t="shared" si="333"/>
        <v>0</v>
      </c>
      <c r="J7002" s="46" t="str">
        <f>IF(I7002=FALSE,"",B7002&amp;"@"&amp;COUNTIFS($B$2:B7002,B7002,$I$2:I7002,TRUE))</f>
        <v/>
      </c>
    </row>
    <row r="7003" spans="5:10">
      <c r="E7003" s="46" t="str">
        <f t="shared" si="331"/>
        <v/>
      </c>
      <c r="F7003" s="81" t="str">
        <f>IF(E7003="기사임",(COUNTIF($B$2:B7003,B7003)-COUNTIFS($B$2:B7002,B7003,$E$2:E7002,"")),"")</f>
        <v/>
      </c>
      <c r="G7003" s="46" t="str">
        <f>IF(F7003=1,COUNTIF($F$1:F7003,1),"")</f>
        <v/>
      </c>
      <c r="H7003" s="46">
        <f t="shared" si="332"/>
        <v>0</v>
      </c>
      <c r="I7003" s="46" t="b">
        <f t="shared" si="333"/>
        <v>0</v>
      </c>
      <c r="J7003" s="46" t="str">
        <f>IF(I7003=FALSE,"",B7003&amp;"@"&amp;COUNTIFS($B$2:B7003,B7003,$I$2:I7003,TRUE))</f>
        <v/>
      </c>
    </row>
    <row r="7004" spans="5:10">
      <c r="E7004" s="46" t="str">
        <f t="shared" si="331"/>
        <v/>
      </c>
      <c r="F7004" s="81" t="str">
        <f>IF(E7004="기사임",(COUNTIF($B$2:B7004,B7004)-COUNTIFS($B$2:B7003,B7004,$E$2:E7003,"")),"")</f>
        <v/>
      </c>
      <c r="G7004" s="46" t="str">
        <f>IF(F7004=1,COUNTIF($F$1:F7004,1),"")</f>
        <v/>
      </c>
      <c r="H7004" s="46">
        <f t="shared" si="332"/>
        <v>0</v>
      </c>
      <c r="I7004" s="46" t="b">
        <f t="shared" si="333"/>
        <v>0</v>
      </c>
      <c r="J7004" s="46" t="str">
        <f>IF(I7004=FALSE,"",B7004&amp;"@"&amp;COUNTIFS($B$2:B7004,B7004,$I$2:I7004,TRUE))</f>
        <v/>
      </c>
    </row>
    <row r="7005" spans="5:10">
      <c r="E7005" s="46" t="str">
        <f t="shared" si="331"/>
        <v/>
      </c>
      <c r="F7005" s="81" t="str">
        <f>IF(E7005="기사임",(COUNTIF($B$2:B7005,B7005)-COUNTIFS($B$2:B7004,B7005,$E$2:E7004,"")),"")</f>
        <v/>
      </c>
      <c r="G7005" s="46" t="str">
        <f>IF(F7005=1,COUNTIF($F$1:F7005,1),"")</f>
        <v/>
      </c>
      <c r="H7005" s="46">
        <f t="shared" si="332"/>
        <v>0</v>
      </c>
      <c r="I7005" s="46" t="b">
        <f t="shared" si="333"/>
        <v>0</v>
      </c>
      <c r="J7005" s="46" t="str">
        <f>IF(I7005=FALSE,"",B7005&amp;"@"&amp;COUNTIFS($B$2:B7005,B7005,$I$2:I7005,TRUE))</f>
        <v/>
      </c>
    </row>
    <row r="7006" spans="5:10">
      <c r="E7006" s="46" t="str">
        <f t="shared" si="331"/>
        <v/>
      </c>
      <c r="F7006" s="81" t="str">
        <f>IF(E7006="기사임",(COUNTIF($B$2:B7006,B7006)-COUNTIFS($B$2:B7005,B7006,$E$2:E7005,"")),"")</f>
        <v/>
      </c>
      <c r="G7006" s="46" t="str">
        <f>IF(F7006=1,COUNTIF($F$1:F7006,1),"")</f>
        <v/>
      </c>
      <c r="H7006" s="46">
        <f t="shared" si="332"/>
        <v>0</v>
      </c>
      <c r="I7006" s="46" t="b">
        <f t="shared" si="333"/>
        <v>0</v>
      </c>
      <c r="J7006" s="46" t="str">
        <f>IF(I7006=FALSE,"",B7006&amp;"@"&amp;COUNTIFS($B$2:B7006,B7006,$I$2:I7006,TRUE))</f>
        <v/>
      </c>
    </row>
    <row r="7007" spans="5:10">
      <c r="E7007" s="46" t="str">
        <f t="shared" si="331"/>
        <v/>
      </c>
      <c r="F7007" s="81" t="str">
        <f>IF(E7007="기사임",(COUNTIF($B$2:B7007,B7007)-COUNTIFS($B$2:B7006,B7007,$E$2:E7006,"")),"")</f>
        <v/>
      </c>
      <c r="G7007" s="46" t="str">
        <f>IF(F7007=1,COUNTIF($F$1:F7007,1),"")</f>
        <v/>
      </c>
      <c r="H7007" s="46">
        <f t="shared" si="332"/>
        <v>0</v>
      </c>
      <c r="I7007" s="46" t="b">
        <f t="shared" si="333"/>
        <v>0</v>
      </c>
      <c r="J7007" s="46" t="str">
        <f>IF(I7007=FALSE,"",B7007&amp;"@"&amp;COUNTIFS($B$2:B7007,B7007,$I$2:I7007,TRUE))</f>
        <v/>
      </c>
    </row>
    <row r="7008" spans="5:10">
      <c r="E7008" s="46" t="str">
        <f t="shared" si="331"/>
        <v/>
      </c>
      <c r="F7008" s="81" t="str">
        <f>IF(E7008="기사임",(COUNTIF($B$2:B7008,B7008)-COUNTIFS($B$2:B7007,B7008,$E$2:E7007,"")),"")</f>
        <v/>
      </c>
      <c r="G7008" s="46" t="str">
        <f>IF(F7008=1,COUNTIF($F$1:F7008,1),"")</f>
        <v/>
      </c>
      <c r="H7008" s="46">
        <f t="shared" si="332"/>
        <v>0</v>
      </c>
      <c r="I7008" s="46" t="b">
        <f t="shared" si="333"/>
        <v>0</v>
      </c>
      <c r="J7008" s="46" t="str">
        <f>IF(I7008=FALSE,"",B7008&amp;"@"&amp;COUNTIFS($B$2:B7008,B7008,$I$2:I7008,TRUE))</f>
        <v/>
      </c>
    </row>
    <row r="7009" spans="5:10">
      <c r="E7009" s="46" t="str">
        <f t="shared" si="331"/>
        <v/>
      </c>
      <c r="F7009" s="81" t="str">
        <f>IF(E7009="기사임",(COUNTIF($B$2:B7009,B7009)-COUNTIFS($B$2:B7008,B7009,$E$2:E7008,"")),"")</f>
        <v/>
      </c>
      <c r="G7009" s="46" t="str">
        <f>IF(F7009=1,COUNTIF($F$1:F7009,1),"")</f>
        <v/>
      </c>
      <c r="H7009" s="46">
        <f t="shared" si="332"/>
        <v>0</v>
      </c>
      <c r="I7009" s="46" t="b">
        <f t="shared" si="333"/>
        <v>0</v>
      </c>
      <c r="J7009" s="46" t="str">
        <f>IF(I7009=FALSE,"",B7009&amp;"@"&amp;COUNTIFS($B$2:B7009,B7009,$I$2:I7009,TRUE))</f>
        <v/>
      </c>
    </row>
    <row r="7010" spans="5:10">
      <c r="E7010" s="46" t="str">
        <f t="shared" si="331"/>
        <v/>
      </c>
      <c r="F7010" s="81" t="str">
        <f>IF(E7010="기사임",(COUNTIF($B$2:B7010,B7010)-COUNTIFS($B$2:B7009,B7010,$E$2:E7009,"")),"")</f>
        <v/>
      </c>
      <c r="G7010" s="46" t="str">
        <f>IF(F7010=1,COUNTIF($F$1:F7010,1),"")</f>
        <v/>
      </c>
      <c r="H7010" s="46">
        <f t="shared" si="332"/>
        <v>0</v>
      </c>
      <c r="I7010" s="46" t="b">
        <f t="shared" si="333"/>
        <v>0</v>
      </c>
      <c r="J7010" s="46" t="str">
        <f>IF(I7010=FALSE,"",B7010&amp;"@"&amp;COUNTIFS($B$2:B7010,B7010,$I$2:I7010,TRUE))</f>
        <v/>
      </c>
    </row>
    <row r="7011" spans="5:10">
      <c r="E7011" s="46" t="str">
        <f t="shared" si="331"/>
        <v/>
      </c>
      <c r="F7011" s="81" t="str">
        <f>IF(E7011="기사임",(COUNTIF($B$2:B7011,B7011)-COUNTIFS($B$2:B7010,B7011,$E$2:E7010,"")),"")</f>
        <v/>
      </c>
      <c r="G7011" s="46" t="str">
        <f>IF(F7011=1,COUNTIF($F$1:F7011,1),"")</f>
        <v/>
      </c>
      <c r="H7011" s="46">
        <f t="shared" si="332"/>
        <v>0</v>
      </c>
      <c r="I7011" s="46" t="b">
        <f t="shared" si="333"/>
        <v>0</v>
      </c>
      <c r="J7011" s="46" t="str">
        <f>IF(I7011=FALSE,"",B7011&amp;"@"&amp;COUNTIFS($B$2:B7011,B7011,$I$2:I7011,TRUE))</f>
        <v/>
      </c>
    </row>
    <row r="7012" spans="5:10">
      <c r="E7012" s="46" t="str">
        <f t="shared" si="331"/>
        <v/>
      </c>
      <c r="F7012" s="81" t="str">
        <f>IF(E7012="기사임",(COUNTIF($B$2:B7012,B7012)-COUNTIFS($B$2:B7011,B7012,$E$2:E7011,"")),"")</f>
        <v/>
      </c>
      <c r="G7012" s="46" t="str">
        <f>IF(F7012=1,COUNTIF($F$1:F7012,1),"")</f>
        <v/>
      </c>
      <c r="H7012" s="46">
        <f t="shared" si="332"/>
        <v>0</v>
      </c>
      <c r="I7012" s="46" t="b">
        <f t="shared" si="333"/>
        <v>0</v>
      </c>
      <c r="J7012" s="46" t="str">
        <f>IF(I7012=FALSE,"",B7012&amp;"@"&amp;COUNTIFS($B$2:B7012,B7012,$I$2:I7012,TRUE))</f>
        <v/>
      </c>
    </row>
    <row r="7013" spans="5:10">
      <c r="E7013" s="46" t="str">
        <f t="shared" si="331"/>
        <v/>
      </c>
      <c r="F7013" s="81" t="str">
        <f>IF(E7013="기사임",(COUNTIF($B$2:B7013,B7013)-COUNTIFS($B$2:B7012,B7013,$E$2:E7012,"")),"")</f>
        <v/>
      </c>
      <c r="G7013" s="46" t="str">
        <f>IF(F7013=1,COUNTIF($F$1:F7013,1),"")</f>
        <v/>
      </c>
      <c r="H7013" s="46">
        <f t="shared" si="332"/>
        <v>0</v>
      </c>
      <c r="I7013" s="46" t="b">
        <f t="shared" si="333"/>
        <v>0</v>
      </c>
      <c r="J7013" s="46" t="str">
        <f>IF(I7013=FALSE,"",B7013&amp;"@"&amp;COUNTIFS($B$2:B7013,B7013,$I$2:I7013,TRUE))</f>
        <v/>
      </c>
    </row>
    <row r="7014" spans="5:10">
      <c r="E7014" s="46" t="str">
        <f t="shared" si="331"/>
        <v/>
      </c>
      <c r="F7014" s="81" t="str">
        <f>IF(E7014="기사임",(COUNTIF($B$2:B7014,B7014)-COUNTIFS($B$2:B7013,B7014,$E$2:E7013,"")),"")</f>
        <v/>
      </c>
      <c r="G7014" s="46" t="str">
        <f>IF(F7014=1,COUNTIF($F$1:F7014,1),"")</f>
        <v/>
      </c>
      <c r="H7014" s="46">
        <f t="shared" si="332"/>
        <v>0</v>
      </c>
      <c r="I7014" s="46" t="b">
        <f t="shared" si="333"/>
        <v>0</v>
      </c>
      <c r="J7014" s="46" t="str">
        <f>IF(I7014=FALSE,"",B7014&amp;"@"&amp;COUNTIFS($B$2:B7014,B7014,$I$2:I7014,TRUE))</f>
        <v/>
      </c>
    </row>
    <row r="7015" spans="5:10">
      <c r="E7015" s="46" t="str">
        <f t="shared" si="331"/>
        <v/>
      </c>
      <c r="F7015" s="81" t="str">
        <f>IF(E7015="기사임",(COUNTIF($B$2:B7015,B7015)-COUNTIFS($B$2:B7014,B7015,$E$2:E7014,"")),"")</f>
        <v/>
      </c>
      <c r="G7015" s="46" t="str">
        <f>IF(F7015=1,COUNTIF($F$1:F7015,1),"")</f>
        <v/>
      </c>
      <c r="H7015" s="46">
        <f t="shared" si="332"/>
        <v>0</v>
      </c>
      <c r="I7015" s="46" t="b">
        <f t="shared" si="333"/>
        <v>0</v>
      </c>
      <c r="J7015" s="46" t="str">
        <f>IF(I7015=FALSE,"",B7015&amp;"@"&amp;COUNTIFS($B$2:B7015,B7015,$I$2:I7015,TRUE))</f>
        <v/>
      </c>
    </row>
    <row r="7016" spans="5:10">
      <c r="E7016" s="46" t="str">
        <f t="shared" si="331"/>
        <v/>
      </c>
      <c r="F7016" s="81" t="str">
        <f>IF(E7016="기사임",(COUNTIF($B$2:B7016,B7016)-COUNTIFS($B$2:B7015,B7016,$E$2:E7015,"")),"")</f>
        <v/>
      </c>
      <c r="G7016" s="46" t="str">
        <f>IF(F7016=1,COUNTIF($F$1:F7016,1),"")</f>
        <v/>
      </c>
      <c r="H7016" s="46">
        <f t="shared" si="332"/>
        <v>0</v>
      </c>
      <c r="I7016" s="46" t="b">
        <f t="shared" si="333"/>
        <v>0</v>
      </c>
      <c r="J7016" s="46" t="str">
        <f>IF(I7016=FALSE,"",B7016&amp;"@"&amp;COUNTIFS($B$2:B7016,B7016,$I$2:I7016,TRUE))</f>
        <v/>
      </c>
    </row>
    <row r="7017" spans="5:10">
      <c r="E7017" s="46" t="str">
        <f t="shared" si="331"/>
        <v/>
      </c>
      <c r="F7017" s="81" t="str">
        <f>IF(E7017="기사임",(COUNTIF($B$2:B7017,B7017)-COUNTIFS($B$2:B7016,B7017,$E$2:E7016,"")),"")</f>
        <v/>
      </c>
      <c r="G7017" s="46" t="str">
        <f>IF(F7017=1,COUNTIF($F$1:F7017,1),"")</f>
        <v/>
      </c>
      <c r="H7017" s="46">
        <f t="shared" si="332"/>
        <v>0</v>
      </c>
      <c r="I7017" s="46" t="b">
        <f t="shared" si="333"/>
        <v>0</v>
      </c>
      <c r="J7017" s="46" t="str">
        <f>IF(I7017=FALSE,"",B7017&amp;"@"&amp;COUNTIFS($B$2:B7017,B7017,$I$2:I7017,TRUE))</f>
        <v/>
      </c>
    </row>
    <row r="7018" spans="5:10">
      <c r="E7018" s="46" t="str">
        <f t="shared" si="331"/>
        <v/>
      </c>
      <c r="F7018" s="81" t="str">
        <f>IF(E7018="기사임",(COUNTIF($B$2:B7018,B7018)-COUNTIFS($B$2:B7017,B7018,$E$2:E7017,"")),"")</f>
        <v/>
      </c>
      <c r="G7018" s="46" t="str">
        <f>IF(F7018=1,COUNTIF($F$1:F7018,1),"")</f>
        <v/>
      </c>
      <c r="H7018" s="46">
        <f t="shared" si="332"/>
        <v>0</v>
      </c>
      <c r="I7018" s="46" t="b">
        <f t="shared" si="333"/>
        <v>0</v>
      </c>
      <c r="J7018" s="46" t="str">
        <f>IF(I7018=FALSE,"",B7018&amp;"@"&amp;COUNTIFS($B$2:B7018,B7018,$I$2:I7018,TRUE))</f>
        <v/>
      </c>
    </row>
    <row r="7019" spans="5:10">
      <c r="E7019" s="46" t="str">
        <f t="shared" si="331"/>
        <v/>
      </c>
      <c r="F7019" s="81" t="str">
        <f>IF(E7019="기사임",(COUNTIF($B$2:B7019,B7019)-COUNTIFS($B$2:B7018,B7019,$E$2:E7018,"")),"")</f>
        <v/>
      </c>
      <c r="G7019" s="46" t="str">
        <f>IF(F7019=1,COUNTIF($F$1:F7019,1),"")</f>
        <v/>
      </c>
      <c r="H7019" s="46">
        <f t="shared" si="332"/>
        <v>0</v>
      </c>
      <c r="I7019" s="46" t="b">
        <f t="shared" si="333"/>
        <v>0</v>
      </c>
      <c r="J7019" s="46" t="str">
        <f>IF(I7019=FALSE,"",B7019&amp;"@"&amp;COUNTIFS($B$2:B7019,B7019,$I$2:I7019,TRUE))</f>
        <v/>
      </c>
    </row>
    <row r="7020" spans="5:10">
      <c r="E7020" s="46" t="str">
        <f t="shared" si="331"/>
        <v/>
      </c>
      <c r="F7020" s="81" t="str">
        <f>IF(E7020="기사임",(COUNTIF($B$2:B7020,B7020)-COUNTIFS($B$2:B7019,B7020,$E$2:E7019,"")),"")</f>
        <v/>
      </c>
      <c r="G7020" s="46" t="str">
        <f>IF(F7020=1,COUNTIF($F$1:F7020,1),"")</f>
        <v/>
      </c>
      <c r="H7020" s="46">
        <f t="shared" si="332"/>
        <v>0</v>
      </c>
      <c r="I7020" s="46" t="b">
        <f t="shared" si="333"/>
        <v>0</v>
      </c>
      <c r="J7020" s="46" t="str">
        <f>IF(I7020=FALSE,"",B7020&amp;"@"&amp;COUNTIFS($B$2:B7020,B7020,$I$2:I7020,TRUE))</f>
        <v/>
      </c>
    </row>
    <row r="7021" spans="5:10">
      <c r="E7021" s="46" t="str">
        <f t="shared" si="331"/>
        <v/>
      </c>
      <c r="F7021" s="81" t="str">
        <f>IF(E7021="기사임",(COUNTIF($B$2:B7021,B7021)-COUNTIFS($B$2:B7020,B7021,$E$2:E7020,"")),"")</f>
        <v/>
      </c>
      <c r="G7021" s="46" t="str">
        <f>IF(F7021=1,COUNTIF($F$1:F7021,1),"")</f>
        <v/>
      </c>
      <c r="H7021" s="46">
        <f t="shared" si="332"/>
        <v>0</v>
      </c>
      <c r="I7021" s="46" t="b">
        <f t="shared" si="333"/>
        <v>0</v>
      </c>
      <c r="J7021" s="46" t="str">
        <f>IF(I7021=FALSE,"",B7021&amp;"@"&amp;COUNTIFS($B$2:B7021,B7021,$I$2:I7021,TRUE))</f>
        <v/>
      </c>
    </row>
    <row r="7022" spans="5:10">
      <c r="E7022" s="46" t="str">
        <f t="shared" si="331"/>
        <v/>
      </c>
      <c r="F7022" s="81" t="str">
        <f>IF(E7022="기사임",(COUNTIF($B$2:B7022,B7022)-COUNTIFS($B$2:B7021,B7022,$E$2:E7021,"")),"")</f>
        <v/>
      </c>
      <c r="G7022" s="46" t="str">
        <f>IF(F7022=1,COUNTIF($F$1:F7022,1),"")</f>
        <v/>
      </c>
      <c r="H7022" s="46">
        <f t="shared" si="332"/>
        <v>0</v>
      </c>
      <c r="I7022" s="46" t="b">
        <f t="shared" si="333"/>
        <v>0</v>
      </c>
      <c r="J7022" s="46" t="str">
        <f>IF(I7022=FALSE,"",B7022&amp;"@"&amp;COUNTIFS($B$2:B7022,B7022,$I$2:I7022,TRUE))</f>
        <v/>
      </c>
    </row>
    <row r="7023" spans="5:10">
      <c r="E7023" s="46" t="str">
        <f t="shared" si="331"/>
        <v/>
      </c>
      <c r="F7023" s="81" t="str">
        <f>IF(E7023="기사임",(COUNTIF($B$2:B7023,B7023)-COUNTIFS($B$2:B7022,B7023,$E$2:E7022,"")),"")</f>
        <v/>
      </c>
      <c r="G7023" s="46" t="str">
        <f>IF(F7023=1,COUNTIF($F$1:F7023,1),"")</f>
        <v/>
      </c>
      <c r="H7023" s="46">
        <f t="shared" si="332"/>
        <v>0</v>
      </c>
      <c r="I7023" s="46" t="b">
        <f t="shared" si="333"/>
        <v>0</v>
      </c>
      <c r="J7023" s="46" t="str">
        <f>IF(I7023=FALSE,"",B7023&amp;"@"&amp;COUNTIFS($B$2:B7023,B7023,$I$2:I7023,TRUE))</f>
        <v/>
      </c>
    </row>
    <row r="7024" spans="5:10">
      <c r="E7024" s="46" t="str">
        <f t="shared" si="331"/>
        <v/>
      </c>
      <c r="F7024" s="81" t="str">
        <f>IF(E7024="기사임",(COUNTIF($B$2:B7024,B7024)-COUNTIFS($B$2:B7023,B7024,$E$2:E7023,"")),"")</f>
        <v/>
      </c>
      <c r="G7024" s="46" t="str">
        <f>IF(F7024=1,COUNTIF($F$1:F7024,1),"")</f>
        <v/>
      </c>
      <c r="H7024" s="46">
        <f t="shared" si="332"/>
        <v>0</v>
      </c>
      <c r="I7024" s="46" t="b">
        <f t="shared" si="333"/>
        <v>0</v>
      </c>
      <c r="J7024" s="46" t="str">
        <f>IF(I7024=FALSE,"",B7024&amp;"@"&amp;COUNTIFS($B$2:B7024,B7024,$I$2:I7024,TRUE))</f>
        <v/>
      </c>
    </row>
    <row r="7025" spans="5:10">
      <c r="E7025" s="46" t="str">
        <f t="shared" si="331"/>
        <v/>
      </c>
      <c r="F7025" s="81" t="str">
        <f>IF(E7025="기사임",(COUNTIF($B$2:B7025,B7025)-COUNTIFS($B$2:B7024,B7025,$E$2:E7024,"")),"")</f>
        <v/>
      </c>
      <c r="G7025" s="46" t="str">
        <f>IF(F7025=1,COUNTIF($F$1:F7025,1),"")</f>
        <v/>
      </c>
      <c r="H7025" s="46">
        <f t="shared" si="332"/>
        <v>0</v>
      </c>
      <c r="I7025" s="46" t="b">
        <f t="shared" si="333"/>
        <v>0</v>
      </c>
      <c r="J7025" s="46" t="str">
        <f>IF(I7025=FALSE,"",B7025&amp;"@"&amp;COUNTIFS($B$2:B7025,B7025,$I$2:I7025,TRUE))</f>
        <v/>
      </c>
    </row>
    <row r="7026" spans="5:10">
      <c r="E7026" s="46" t="str">
        <f t="shared" si="331"/>
        <v/>
      </c>
      <c r="F7026" s="81" t="str">
        <f>IF(E7026="기사임",(COUNTIF($B$2:B7026,B7026)-COUNTIFS($B$2:B7025,B7026,$E$2:E7025,"")),"")</f>
        <v/>
      </c>
      <c r="G7026" s="46" t="str">
        <f>IF(F7026=1,COUNTIF($F$1:F7026,1),"")</f>
        <v/>
      </c>
      <c r="H7026" s="46">
        <f t="shared" si="332"/>
        <v>0</v>
      </c>
      <c r="I7026" s="46" t="b">
        <f t="shared" si="333"/>
        <v>0</v>
      </c>
      <c r="J7026" s="46" t="str">
        <f>IF(I7026=FALSE,"",B7026&amp;"@"&amp;COUNTIFS($B$2:B7026,B7026,$I$2:I7026,TRUE))</f>
        <v/>
      </c>
    </row>
    <row r="7027" spans="5:10">
      <c r="E7027" s="46" t="str">
        <f t="shared" si="331"/>
        <v/>
      </c>
      <c r="F7027" s="81" t="str">
        <f>IF(E7027="기사임",(COUNTIF($B$2:B7027,B7027)-COUNTIFS($B$2:B7026,B7027,$E$2:E7026,"")),"")</f>
        <v/>
      </c>
      <c r="G7027" s="46" t="str">
        <f>IF(F7027=1,COUNTIF($F$1:F7027,1),"")</f>
        <v/>
      </c>
      <c r="H7027" s="46">
        <f t="shared" si="332"/>
        <v>0</v>
      </c>
      <c r="I7027" s="46" t="b">
        <f t="shared" si="333"/>
        <v>0</v>
      </c>
      <c r="J7027" s="46" t="str">
        <f>IF(I7027=FALSE,"",B7027&amp;"@"&amp;COUNTIFS($B$2:B7027,B7027,$I$2:I7027,TRUE))</f>
        <v/>
      </c>
    </row>
    <row r="7028" spans="5:10">
      <c r="E7028" s="46" t="str">
        <f t="shared" si="331"/>
        <v/>
      </c>
      <c r="F7028" s="81" t="str">
        <f>IF(E7028="기사임",(COUNTIF($B$2:B7028,B7028)-COUNTIFS($B$2:B7027,B7028,$E$2:E7027,"")),"")</f>
        <v/>
      </c>
      <c r="G7028" s="46" t="str">
        <f>IF(F7028=1,COUNTIF($F$1:F7028,1),"")</f>
        <v/>
      </c>
      <c r="H7028" s="46">
        <f t="shared" si="332"/>
        <v>0</v>
      </c>
      <c r="I7028" s="46" t="b">
        <f t="shared" si="333"/>
        <v>0</v>
      </c>
      <c r="J7028" s="46" t="str">
        <f>IF(I7028=FALSE,"",B7028&amp;"@"&amp;COUNTIFS($B$2:B7028,B7028,$I$2:I7028,TRUE))</f>
        <v/>
      </c>
    </row>
    <row r="7029" spans="5:10">
      <c r="E7029" s="46" t="str">
        <f t="shared" si="331"/>
        <v/>
      </c>
      <c r="F7029" s="81" t="str">
        <f>IF(E7029="기사임",(COUNTIF($B$2:B7029,B7029)-COUNTIFS($B$2:B7028,B7029,$E$2:E7028,"")),"")</f>
        <v/>
      </c>
      <c r="G7029" s="46" t="str">
        <f>IF(F7029=1,COUNTIF($F$1:F7029,1),"")</f>
        <v/>
      </c>
      <c r="H7029" s="46">
        <f t="shared" si="332"/>
        <v>0</v>
      </c>
      <c r="I7029" s="46" t="b">
        <f t="shared" si="333"/>
        <v>0</v>
      </c>
      <c r="J7029" s="46" t="str">
        <f>IF(I7029=FALSE,"",B7029&amp;"@"&amp;COUNTIFS($B$2:B7029,B7029,$I$2:I7029,TRUE))</f>
        <v/>
      </c>
    </row>
    <row r="7030" spans="5:10">
      <c r="E7030" s="46" t="str">
        <f t="shared" si="331"/>
        <v/>
      </c>
      <c r="F7030" s="81" t="str">
        <f>IF(E7030="기사임",(COUNTIF($B$2:B7030,B7030)-COUNTIFS($B$2:B7029,B7030,$E$2:E7029,"")),"")</f>
        <v/>
      </c>
      <c r="G7030" s="46" t="str">
        <f>IF(F7030=1,COUNTIF($F$1:F7030,1),"")</f>
        <v/>
      </c>
      <c r="H7030" s="46">
        <f t="shared" si="332"/>
        <v>0</v>
      </c>
      <c r="I7030" s="46" t="b">
        <f t="shared" si="333"/>
        <v>0</v>
      </c>
      <c r="J7030" s="46" t="str">
        <f>IF(I7030=FALSE,"",B7030&amp;"@"&amp;COUNTIFS($B$2:B7030,B7030,$I$2:I7030,TRUE))</f>
        <v/>
      </c>
    </row>
    <row r="7031" spans="5:10">
      <c r="E7031" s="46" t="str">
        <f t="shared" si="331"/>
        <v/>
      </c>
      <c r="F7031" s="81" t="str">
        <f>IF(E7031="기사임",(COUNTIF($B$2:B7031,B7031)-COUNTIFS($B$2:B7030,B7031,$E$2:E7030,"")),"")</f>
        <v/>
      </c>
      <c r="G7031" s="46" t="str">
        <f>IF(F7031=1,COUNTIF($F$1:F7031,1),"")</f>
        <v/>
      </c>
      <c r="H7031" s="46">
        <f t="shared" si="332"/>
        <v>0</v>
      </c>
      <c r="I7031" s="46" t="b">
        <f t="shared" si="333"/>
        <v>0</v>
      </c>
      <c r="J7031" s="46" t="str">
        <f>IF(I7031=FALSE,"",B7031&amp;"@"&amp;COUNTIFS($B$2:B7031,B7031,$I$2:I7031,TRUE))</f>
        <v/>
      </c>
    </row>
    <row r="7032" spans="5:10">
      <c r="E7032" s="46" t="str">
        <f t="shared" si="331"/>
        <v/>
      </c>
      <c r="F7032" s="81" t="str">
        <f>IF(E7032="기사임",(COUNTIF($B$2:B7032,B7032)-COUNTIFS($B$2:B7031,B7032,$E$2:E7031,"")),"")</f>
        <v/>
      </c>
      <c r="G7032" s="46" t="str">
        <f>IF(F7032=1,COUNTIF($F$1:F7032,1),"")</f>
        <v/>
      </c>
      <c r="H7032" s="46">
        <f t="shared" si="332"/>
        <v>0</v>
      </c>
      <c r="I7032" s="46" t="b">
        <f t="shared" si="333"/>
        <v>0</v>
      </c>
      <c r="J7032" s="46" t="str">
        <f>IF(I7032=FALSE,"",B7032&amp;"@"&amp;COUNTIFS($B$2:B7032,B7032,$I$2:I7032,TRUE))</f>
        <v/>
      </c>
    </row>
    <row r="7033" spans="5:10">
      <c r="E7033" s="46" t="str">
        <f t="shared" si="331"/>
        <v/>
      </c>
      <c r="F7033" s="81" t="str">
        <f>IF(E7033="기사임",(COUNTIF($B$2:B7033,B7033)-COUNTIFS($B$2:B7032,B7033,$E$2:E7032,"")),"")</f>
        <v/>
      </c>
      <c r="G7033" s="46" t="str">
        <f>IF(F7033=1,COUNTIF($F$1:F7033,1),"")</f>
        <v/>
      </c>
      <c r="H7033" s="46">
        <f t="shared" si="332"/>
        <v>0</v>
      </c>
      <c r="I7033" s="46" t="b">
        <f t="shared" si="333"/>
        <v>0</v>
      </c>
      <c r="J7033" s="46" t="str">
        <f>IF(I7033=FALSE,"",B7033&amp;"@"&amp;COUNTIFS($B$2:B7033,B7033,$I$2:I7033,TRUE))</f>
        <v/>
      </c>
    </row>
    <row r="7034" spans="5:10">
      <c r="E7034" s="46" t="str">
        <f t="shared" si="331"/>
        <v/>
      </c>
      <c r="F7034" s="81" t="str">
        <f>IF(E7034="기사임",(COUNTIF($B$2:B7034,B7034)-COUNTIFS($B$2:B7033,B7034,$E$2:E7033,"")),"")</f>
        <v/>
      </c>
      <c r="G7034" s="46" t="str">
        <f>IF(F7034=1,COUNTIF($F$1:F7034,1),"")</f>
        <v/>
      </c>
      <c r="H7034" s="46">
        <f t="shared" si="332"/>
        <v>0</v>
      </c>
      <c r="I7034" s="46" t="b">
        <f t="shared" si="333"/>
        <v>0</v>
      </c>
      <c r="J7034" s="46" t="str">
        <f>IF(I7034=FALSE,"",B7034&amp;"@"&amp;COUNTIFS($B$2:B7034,B7034,$I$2:I7034,TRUE))</f>
        <v/>
      </c>
    </row>
    <row r="7035" spans="5:10">
      <c r="E7035" s="46" t="str">
        <f t="shared" si="331"/>
        <v/>
      </c>
      <c r="F7035" s="81" t="str">
        <f>IF(E7035="기사임",(COUNTIF($B$2:B7035,B7035)-COUNTIFS($B$2:B7034,B7035,$E$2:E7034,"")),"")</f>
        <v/>
      </c>
      <c r="G7035" s="46" t="str">
        <f>IF(F7035=1,COUNTIF($F$1:F7035,1),"")</f>
        <v/>
      </c>
      <c r="H7035" s="46">
        <f t="shared" si="332"/>
        <v>0</v>
      </c>
      <c r="I7035" s="46" t="b">
        <f t="shared" si="333"/>
        <v>0</v>
      </c>
      <c r="J7035" s="46" t="str">
        <f>IF(I7035=FALSE,"",B7035&amp;"@"&amp;COUNTIFS($B$2:B7035,B7035,$I$2:I7035,TRUE))</f>
        <v/>
      </c>
    </row>
    <row r="7036" spans="5:10">
      <c r="E7036" s="46" t="str">
        <f t="shared" si="331"/>
        <v/>
      </c>
      <c r="F7036" s="81" t="str">
        <f>IF(E7036="기사임",(COUNTIF($B$2:B7036,B7036)-COUNTIFS($B$2:B7035,B7036,$E$2:E7035,"")),"")</f>
        <v/>
      </c>
      <c r="G7036" s="46" t="str">
        <f>IF(F7036=1,COUNTIF($F$1:F7036,1),"")</f>
        <v/>
      </c>
      <c r="H7036" s="46">
        <f t="shared" si="332"/>
        <v>0</v>
      </c>
      <c r="I7036" s="46" t="b">
        <f t="shared" si="333"/>
        <v>0</v>
      </c>
      <c r="J7036" s="46" t="str">
        <f>IF(I7036=FALSE,"",B7036&amp;"@"&amp;COUNTIFS($B$2:B7036,B7036,$I$2:I7036,TRUE))</f>
        <v/>
      </c>
    </row>
    <row r="7037" spans="5:10">
      <c r="E7037" s="46" t="str">
        <f t="shared" si="331"/>
        <v/>
      </c>
      <c r="F7037" s="81" t="str">
        <f>IF(E7037="기사임",(COUNTIF($B$2:B7037,B7037)-COUNTIFS($B$2:B7036,B7037,$E$2:E7036,"")),"")</f>
        <v/>
      </c>
      <c r="G7037" s="46" t="str">
        <f>IF(F7037=1,COUNTIF($F$1:F7037,1),"")</f>
        <v/>
      </c>
      <c r="H7037" s="46">
        <f t="shared" si="332"/>
        <v>0</v>
      </c>
      <c r="I7037" s="46" t="b">
        <f t="shared" si="333"/>
        <v>0</v>
      </c>
      <c r="J7037" s="46" t="str">
        <f>IF(I7037=FALSE,"",B7037&amp;"@"&amp;COUNTIFS($B$2:B7037,B7037,$I$2:I7037,TRUE))</f>
        <v/>
      </c>
    </row>
    <row r="7038" spans="5:10">
      <c r="E7038" s="46" t="str">
        <f t="shared" si="331"/>
        <v/>
      </c>
      <c r="F7038" s="81" t="str">
        <f>IF(E7038="기사임",(COUNTIF($B$2:B7038,B7038)-COUNTIFS($B$2:B7037,B7038,$E$2:E7037,"")),"")</f>
        <v/>
      </c>
      <c r="G7038" s="46" t="str">
        <f>IF(F7038=1,COUNTIF($F$1:F7038,1),"")</f>
        <v/>
      </c>
      <c r="H7038" s="46">
        <f t="shared" si="332"/>
        <v>0</v>
      </c>
      <c r="I7038" s="46" t="b">
        <f t="shared" si="333"/>
        <v>0</v>
      </c>
      <c r="J7038" s="46" t="str">
        <f>IF(I7038=FALSE,"",B7038&amp;"@"&amp;COUNTIFS($B$2:B7038,B7038,$I$2:I7038,TRUE))</f>
        <v/>
      </c>
    </row>
    <row r="7039" spans="5:10">
      <c r="E7039" s="46" t="str">
        <f t="shared" si="331"/>
        <v/>
      </c>
      <c r="F7039" s="81" t="str">
        <f>IF(E7039="기사임",(COUNTIF($B$2:B7039,B7039)-COUNTIFS($B$2:B7038,B7039,$E$2:E7038,"")),"")</f>
        <v/>
      </c>
      <c r="G7039" s="46" t="str">
        <f>IF(F7039=1,COUNTIF($F$1:F7039,1),"")</f>
        <v/>
      </c>
      <c r="H7039" s="46">
        <f t="shared" si="332"/>
        <v>0</v>
      </c>
      <c r="I7039" s="46" t="b">
        <f t="shared" si="333"/>
        <v>0</v>
      </c>
      <c r="J7039" s="46" t="str">
        <f>IF(I7039=FALSE,"",B7039&amp;"@"&amp;COUNTIFS($B$2:B7039,B7039,$I$2:I7039,TRUE))</f>
        <v/>
      </c>
    </row>
    <row r="7040" spans="5:10">
      <c r="E7040" s="46" t="str">
        <f t="shared" si="331"/>
        <v/>
      </c>
      <c r="F7040" s="81" t="str">
        <f>IF(E7040="기사임",(COUNTIF($B$2:B7040,B7040)-COUNTIFS($B$2:B7039,B7040,$E$2:E7039,"")),"")</f>
        <v/>
      </c>
      <c r="G7040" s="46" t="str">
        <f>IF(F7040=1,COUNTIF($F$1:F7040,1),"")</f>
        <v/>
      </c>
      <c r="H7040" s="46">
        <f t="shared" si="332"/>
        <v>0</v>
      </c>
      <c r="I7040" s="46" t="b">
        <f t="shared" si="333"/>
        <v>0</v>
      </c>
      <c r="J7040" s="46" t="str">
        <f>IF(I7040=FALSE,"",B7040&amp;"@"&amp;COUNTIFS($B$2:B7040,B7040,$I$2:I7040,TRUE))</f>
        <v/>
      </c>
    </row>
    <row r="7041" spans="5:10">
      <c r="E7041" s="46" t="str">
        <f t="shared" si="331"/>
        <v/>
      </c>
      <c r="F7041" s="81" t="str">
        <f>IF(E7041="기사임",(COUNTIF($B$2:B7041,B7041)-COUNTIFS($B$2:B7040,B7041,$E$2:E7040,"")),"")</f>
        <v/>
      </c>
      <c r="G7041" s="46" t="str">
        <f>IF(F7041=1,COUNTIF($F$1:F7041,1),"")</f>
        <v/>
      </c>
      <c r="H7041" s="46">
        <f t="shared" si="332"/>
        <v>0</v>
      </c>
      <c r="I7041" s="46" t="b">
        <f t="shared" si="333"/>
        <v>0</v>
      </c>
      <c r="J7041" s="46" t="str">
        <f>IF(I7041=FALSE,"",B7041&amp;"@"&amp;COUNTIFS($B$2:B7041,B7041,$I$2:I7041,TRUE))</f>
        <v/>
      </c>
    </row>
    <row r="7042" spans="5:10">
      <c r="E7042" s="46" t="str">
        <f t="shared" ref="E7042:E7105" si="334">IF(AND(LEFT(A7042,17)="/global/archives/",ISNUMBER(_xlfn.NUMBERVALUE(MID(A7042,18,1))),ISERROR(FIND("ckattempt",A7042)),ISERROR(FIND("preview",A7042))),"기사임","")</f>
        <v/>
      </c>
      <c r="F7042" s="81" t="str">
        <f>IF(E7042="기사임",(COUNTIF($B$2:B7042,B7042)-COUNTIFS($B$2:B7041,B7042,$E$2:E7041,"")),"")</f>
        <v/>
      </c>
      <c r="G7042" s="46" t="str">
        <f>IF(F7042=1,COUNTIF($F$1:F7042,1),"")</f>
        <v/>
      </c>
      <c r="H7042" s="46">
        <f t="shared" ref="H7042:H7105" si="335">COUNTIF($L$2:$L$4,B7042)</f>
        <v>0</v>
      </c>
      <c r="I7042" s="46" t="b">
        <f t="shared" si="333"/>
        <v>0</v>
      </c>
      <c r="J7042" s="46" t="str">
        <f>IF(I7042=FALSE,"",B7042&amp;"@"&amp;COUNTIFS($B$2:B7042,B7042,$I$2:I7042,TRUE))</f>
        <v/>
      </c>
    </row>
    <row r="7043" spans="5:10">
      <c r="E7043" s="46" t="str">
        <f t="shared" si="334"/>
        <v/>
      </c>
      <c r="F7043" s="81" t="str">
        <f>IF(E7043="기사임",(COUNTIF($B$2:B7043,B7043)-COUNTIFS($B$2:B7042,B7043,$E$2:E7042,"")),"")</f>
        <v/>
      </c>
      <c r="G7043" s="46" t="str">
        <f>IF(F7043=1,COUNTIF($F$1:F7043,1),"")</f>
        <v/>
      </c>
      <c r="H7043" s="46">
        <f t="shared" si="335"/>
        <v>0</v>
      </c>
      <c r="I7043" s="46" t="b">
        <f t="shared" si="333"/>
        <v>0</v>
      </c>
      <c r="J7043" s="46" t="str">
        <f>IF(I7043=FALSE,"",B7043&amp;"@"&amp;COUNTIFS($B$2:B7043,B7043,$I$2:I7043,TRUE))</f>
        <v/>
      </c>
    </row>
    <row r="7044" spans="5:10">
      <c r="E7044" s="46" t="str">
        <f t="shared" si="334"/>
        <v/>
      </c>
      <c r="F7044" s="81" t="str">
        <f>IF(E7044="기사임",(COUNTIF($B$2:B7044,B7044)-COUNTIFS($B$2:B7043,B7044,$E$2:E7043,"")),"")</f>
        <v/>
      </c>
      <c r="G7044" s="46" t="str">
        <f>IF(F7044=1,COUNTIF($F$1:F7044,1),"")</f>
        <v/>
      </c>
      <c r="H7044" s="46">
        <f t="shared" si="335"/>
        <v>0</v>
      </c>
      <c r="I7044" s="46" t="b">
        <f t="shared" si="333"/>
        <v>0</v>
      </c>
      <c r="J7044" s="46" t="str">
        <f>IF(I7044=FALSE,"",B7044&amp;"@"&amp;COUNTIFS($B$2:B7044,B7044,$I$2:I7044,TRUE))</f>
        <v/>
      </c>
    </row>
    <row r="7045" spans="5:10">
      <c r="E7045" s="46" t="str">
        <f t="shared" si="334"/>
        <v/>
      </c>
      <c r="F7045" s="81" t="str">
        <f>IF(E7045="기사임",(COUNTIF($B$2:B7045,B7045)-COUNTIFS($B$2:B7044,B7045,$E$2:E7044,"")),"")</f>
        <v/>
      </c>
      <c r="G7045" s="46" t="str">
        <f>IF(F7045=1,COUNTIF($F$1:F7045,1),"")</f>
        <v/>
      </c>
      <c r="H7045" s="46">
        <f t="shared" si="335"/>
        <v>0</v>
      </c>
      <c r="I7045" s="46" t="b">
        <f t="shared" si="333"/>
        <v>0</v>
      </c>
      <c r="J7045" s="46" t="str">
        <f>IF(I7045=FALSE,"",B7045&amp;"@"&amp;COUNTIFS($B$2:B7045,B7045,$I$2:I7045,TRUE))</f>
        <v/>
      </c>
    </row>
    <row r="7046" spans="5:10">
      <c r="E7046" s="46" t="str">
        <f t="shared" si="334"/>
        <v/>
      </c>
      <c r="F7046" s="81" t="str">
        <f>IF(E7046="기사임",(COUNTIF($B$2:B7046,B7046)-COUNTIFS($B$2:B7045,B7046,$E$2:E7045,"")),"")</f>
        <v/>
      </c>
      <c r="G7046" s="46" t="str">
        <f>IF(F7046=1,COUNTIF($F$1:F7046,1),"")</f>
        <v/>
      </c>
      <c r="H7046" s="46">
        <f t="shared" si="335"/>
        <v>0</v>
      </c>
      <c r="I7046" s="46" t="b">
        <f t="shared" si="333"/>
        <v>0</v>
      </c>
      <c r="J7046" s="46" t="str">
        <f>IF(I7046=FALSE,"",B7046&amp;"@"&amp;COUNTIFS($B$2:B7046,B7046,$I$2:I7046,TRUE))</f>
        <v/>
      </c>
    </row>
    <row r="7047" spans="5:10">
      <c r="E7047" s="46" t="str">
        <f t="shared" si="334"/>
        <v/>
      </c>
      <c r="F7047" s="81" t="str">
        <f>IF(E7047="기사임",(COUNTIF($B$2:B7047,B7047)-COUNTIFS($B$2:B7046,B7047,$E$2:E7046,"")),"")</f>
        <v/>
      </c>
      <c r="G7047" s="46" t="str">
        <f>IF(F7047=1,COUNTIF($F$1:F7047,1),"")</f>
        <v/>
      </c>
      <c r="H7047" s="46">
        <f t="shared" si="335"/>
        <v>0</v>
      </c>
      <c r="I7047" s="46" t="b">
        <f t="shared" ref="I7047:I7110" si="336">AND(H7047=1,F7047&gt;=1,F7047&lt;&gt;"")</f>
        <v>0</v>
      </c>
      <c r="J7047" s="46" t="str">
        <f>IF(I7047=FALSE,"",B7047&amp;"@"&amp;COUNTIFS($B$2:B7047,B7047,$I$2:I7047,TRUE))</f>
        <v/>
      </c>
    </row>
    <row r="7048" spans="5:10">
      <c r="E7048" s="46" t="str">
        <f t="shared" si="334"/>
        <v/>
      </c>
      <c r="F7048" s="81" t="str">
        <f>IF(E7048="기사임",(COUNTIF($B$2:B7048,B7048)-COUNTIFS($B$2:B7047,B7048,$E$2:E7047,"")),"")</f>
        <v/>
      </c>
      <c r="G7048" s="46" t="str">
        <f>IF(F7048=1,COUNTIF($F$1:F7048,1),"")</f>
        <v/>
      </c>
      <c r="H7048" s="46">
        <f t="shared" si="335"/>
        <v>0</v>
      </c>
      <c r="I7048" s="46" t="b">
        <f t="shared" si="336"/>
        <v>0</v>
      </c>
      <c r="J7048" s="46" t="str">
        <f>IF(I7048=FALSE,"",B7048&amp;"@"&amp;COUNTIFS($B$2:B7048,B7048,$I$2:I7048,TRUE))</f>
        <v/>
      </c>
    </row>
    <row r="7049" spans="5:10">
      <c r="E7049" s="46" t="str">
        <f t="shared" si="334"/>
        <v/>
      </c>
      <c r="F7049" s="81" t="str">
        <f>IF(E7049="기사임",(COUNTIF($B$2:B7049,B7049)-COUNTIFS($B$2:B7048,B7049,$E$2:E7048,"")),"")</f>
        <v/>
      </c>
      <c r="G7049" s="46" t="str">
        <f>IF(F7049=1,COUNTIF($F$1:F7049,1),"")</f>
        <v/>
      </c>
      <c r="H7049" s="46">
        <f t="shared" si="335"/>
        <v>0</v>
      </c>
      <c r="I7049" s="46" t="b">
        <f t="shared" si="336"/>
        <v>0</v>
      </c>
      <c r="J7049" s="46" t="str">
        <f>IF(I7049=FALSE,"",B7049&amp;"@"&amp;COUNTIFS($B$2:B7049,B7049,$I$2:I7049,TRUE))</f>
        <v/>
      </c>
    </row>
    <row r="7050" spans="5:10">
      <c r="E7050" s="46" t="str">
        <f t="shared" si="334"/>
        <v/>
      </c>
      <c r="F7050" s="81" t="str">
        <f>IF(E7050="기사임",(COUNTIF($B$2:B7050,B7050)-COUNTIFS($B$2:B7049,B7050,$E$2:E7049,"")),"")</f>
        <v/>
      </c>
      <c r="G7050" s="46" t="str">
        <f>IF(F7050=1,COUNTIF($F$1:F7050,1),"")</f>
        <v/>
      </c>
      <c r="H7050" s="46">
        <f t="shared" si="335"/>
        <v>0</v>
      </c>
      <c r="I7050" s="46" t="b">
        <f t="shared" si="336"/>
        <v>0</v>
      </c>
      <c r="J7050" s="46" t="str">
        <f>IF(I7050=FALSE,"",B7050&amp;"@"&amp;COUNTIFS($B$2:B7050,B7050,$I$2:I7050,TRUE))</f>
        <v/>
      </c>
    </row>
    <row r="7051" spans="5:10">
      <c r="E7051" s="46" t="str">
        <f t="shared" si="334"/>
        <v/>
      </c>
      <c r="F7051" s="81" t="str">
        <f>IF(E7051="기사임",(COUNTIF($B$2:B7051,B7051)-COUNTIFS($B$2:B7050,B7051,$E$2:E7050,"")),"")</f>
        <v/>
      </c>
      <c r="G7051" s="46" t="str">
        <f>IF(F7051=1,COUNTIF($F$1:F7051,1),"")</f>
        <v/>
      </c>
      <c r="H7051" s="46">
        <f t="shared" si="335"/>
        <v>0</v>
      </c>
      <c r="I7051" s="46" t="b">
        <f t="shared" si="336"/>
        <v>0</v>
      </c>
      <c r="J7051" s="46" t="str">
        <f>IF(I7051=FALSE,"",B7051&amp;"@"&amp;COUNTIFS($B$2:B7051,B7051,$I$2:I7051,TRUE))</f>
        <v/>
      </c>
    </row>
    <row r="7052" spans="5:10">
      <c r="E7052" s="46" t="str">
        <f t="shared" si="334"/>
        <v/>
      </c>
      <c r="F7052" s="81" t="str">
        <f>IF(E7052="기사임",(COUNTIF($B$2:B7052,B7052)-COUNTIFS($B$2:B7051,B7052,$E$2:E7051,"")),"")</f>
        <v/>
      </c>
      <c r="G7052" s="46" t="str">
        <f>IF(F7052=1,COUNTIF($F$1:F7052,1),"")</f>
        <v/>
      </c>
      <c r="H7052" s="46">
        <f t="shared" si="335"/>
        <v>0</v>
      </c>
      <c r="I7052" s="46" t="b">
        <f t="shared" si="336"/>
        <v>0</v>
      </c>
      <c r="J7052" s="46" t="str">
        <f>IF(I7052=FALSE,"",B7052&amp;"@"&amp;COUNTIFS($B$2:B7052,B7052,$I$2:I7052,TRUE))</f>
        <v/>
      </c>
    </row>
    <row r="7053" spans="5:10">
      <c r="E7053" s="46" t="str">
        <f t="shared" si="334"/>
        <v/>
      </c>
      <c r="F7053" s="81" t="str">
        <f>IF(E7053="기사임",(COUNTIF($B$2:B7053,B7053)-COUNTIFS($B$2:B7052,B7053,$E$2:E7052,"")),"")</f>
        <v/>
      </c>
      <c r="G7053" s="46" t="str">
        <f>IF(F7053=1,COUNTIF($F$1:F7053,1),"")</f>
        <v/>
      </c>
      <c r="H7053" s="46">
        <f t="shared" si="335"/>
        <v>0</v>
      </c>
      <c r="I7053" s="46" t="b">
        <f t="shared" si="336"/>
        <v>0</v>
      </c>
      <c r="J7053" s="46" t="str">
        <f>IF(I7053=FALSE,"",B7053&amp;"@"&amp;COUNTIFS($B$2:B7053,B7053,$I$2:I7053,TRUE))</f>
        <v/>
      </c>
    </row>
    <row r="7054" spans="5:10">
      <c r="E7054" s="46" t="str">
        <f t="shared" si="334"/>
        <v/>
      </c>
      <c r="F7054" s="81" t="str">
        <f>IF(E7054="기사임",(COUNTIF($B$2:B7054,B7054)-COUNTIFS($B$2:B7053,B7054,$E$2:E7053,"")),"")</f>
        <v/>
      </c>
      <c r="G7054" s="46" t="str">
        <f>IF(F7054=1,COUNTIF($F$1:F7054,1),"")</f>
        <v/>
      </c>
      <c r="H7054" s="46">
        <f t="shared" si="335"/>
        <v>0</v>
      </c>
      <c r="I7054" s="46" t="b">
        <f t="shared" si="336"/>
        <v>0</v>
      </c>
      <c r="J7054" s="46" t="str">
        <f>IF(I7054=FALSE,"",B7054&amp;"@"&amp;COUNTIFS($B$2:B7054,B7054,$I$2:I7054,TRUE))</f>
        <v/>
      </c>
    </row>
    <row r="7055" spans="5:10">
      <c r="E7055" s="46" t="str">
        <f t="shared" si="334"/>
        <v/>
      </c>
      <c r="F7055" s="81" t="str">
        <f>IF(E7055="기사임",(COUNTIF($B$2:B7055,B7055)-COUNTIFS($B$2:B7054,B7055,$E$2:E7054,"")),"")</f>
        <v/>
      </c>
      <c r="G7055" s="46" t="str">
        <f>IF(F7055=1,COUNTIF($F$1:F7055,1),"")</f>
        <v/>
      </c>
      <c r="H7055" s="46">
        <f t="shared" si="335"/>
        <v>0</v>
      </c>
      <c r="I7055" s="46" t="b">
        <f t="shared" si="336"/>
        <v>0</v>
      </c>
      <c r="J7055" s="46" t="str">
        <f>IF(I7055=FALSE,"",B7055&amp;"@"&amp;COUNTIFS($B$2:B7055,B7055,$I$2:I7055,TRUE))</f>
        <v/>
      </c>
    </row>
    <row r="7056" spans="5:10">
      <c r="E7056" s="46" t="str">
        <f t="shared" si="334"/>
        <v/>
      </c>
      <c r="F7056" s="81" t="str">
        <f>IF(E7056="기사임",(COUNTIF($B$2:B7056,B7056)-COUNTIFS($B$2:B7055,B7056,$E$2:E7055,"")),"")</f>
        <v/>
      </c>
      <c r="G7056" s="46" t="str">
        <f>IF(F7056=1,COUNTIF($F$1:F7056,1),"")</f>
        <v/>
      </c>
      <c r="H7056" s="46">
        <f t="shared" si="335"/>
        <v>0</v>
      </c>
      <c r="I7056" s="46" t="b">
        <f t="shared" si="336"/>
        <v>0</v>
      </c>
      <c r="J7056" s="46" t="str">
        <f>IF(I7056=FALSE,"",B7056&amp;"@"&amp;COUNTIFS($B$2:B7056,B7056,$I$2:I7056,TRUE))</f>
        <v/>
      </c>
    </row>
    <row r="7057" spans="5:10">
      <c r="E7057" s="46" t="str">
        <f t="shared" si="334"/>
        <v/>
      </c>
      <c r="F7057" s="81" t="str">
        <f>IF(E7057="기사임",(COUNTIF($B$2:B7057,B7057)-COUNTIFS($B$2:B7056,B7057,$E$2:E7056,"")),"")</f>
        <v/>
      </c>
      <c r="G7057" s="46" t="str">
        <f>IF(F7057=1,COUNTIF($F$1:F7057,1),"")</f>
        <v/>
      </c>
      <c r="H7057" s="46">
        <f t="shared" si="335"/>
        <v>0</v>
      </c>
      <c r="I7057" s="46" t="b">
        <f t="shared" si="336"/>
        <v>0</v>
      </c>
      <c r="J7057" s="46" t="str">
        <f>IF(I7057=FALSE,"",B7057&amp;"@"&amp;COUNTIFS($B$2:B7057,B7057,$I$2:I7057,TRUE))</f>
        <v/>
      </c>
    </row>
    <row r="7058" spans="5:10">
      <c r="E7058" s="46" t="str">
        <f t="shared" si="334"/>
        <v/>
      </c>
      <c r="F7058" s="81" t="str">
        <f>IF(E7058="기사임",(COUNTIF($B$2:B7058,B7058)-COUNTIFS($B$2:B7057,B7058,$E$2:E7057,"")),"")</f>
        <v/>
      </c>
      <c r="G7058" s="46" t="str">
        <f>IF(F7058=1,COUNTIF($F$1:F7058,1),"")</f>
        <v/>
      </c>
      <c r="H7058" s="46">
        <f t="shared" si="335"/>
        <v>0</v>
      </c>
      <c r="I7058" s="46" t="b">
        <f t="shared" si="336"/>
        <v>0</v>
      </c>
      <c r="J7058" s="46" t="str">
        <f>IF(I7058=FALSE,"",B7058&amp;"@"&amp;COUNTIFS($B$2:B7058,B7058,$I$2:I7058,TRUE))</f>
        <v/>
      </c>
    </row>
    <row r="7059" spans="5:10">
      <c r="E7059" s="46" t="str">
        <f t="shared" si="334"/>
        <v/>
      </c>
      <c r="F7059" s="81" t="str">
        <f>IF(E7059="기사임",(COUNTIF($B$2:B7059,B7059)-COUNTIFS($B$2:B7058,B7059,$E$2:E7058,"")),"")</f>
        <v/>
      </c>
      <c r="G7059" s="46" t="str">
        <f>IF(F7059=1,COUNTIF($F$1:F7059,1),"")</f>
        <v/>
      </c>
      <c r="H7059" s="46">
        <f t="shared" si="335"/>
        <v>0</v>
      </c>
      <c r="I7059" s="46" t="b">
        <f t="shared" si="336"/>
        <v>0</v>
      </c>
      <c r="J7059" s="46" t="str">
        <f>IF(I7059=FALSE,"",B7059&amp;"@"&amp;COUNTIFS($B$2:B7059,B7059,$I$2:I7059,TRUE))</f>
        <v/>
      </c>
    </row>
    <row r="7060" spans="5:10">
      <c r="E7060" s="46" t="str">
        <f t="shared" si="334"/>
        <v/>
      </c>
      <c r="F7060" s="81" t="str">
        <f>IF(E7060="기사임",(COUNTIF($B$2:B7060,B7060)-COUNTIFS($B$2:B7059,B7060,$E$2:E7059,"")),"")</f>
        <v/>
      </c>
      <c r="G7060" s="46" t="str">
        <f>IF(F7060=1,COUNTIF($F$1:F7060,1),"")</f>
        <v/>
      </c>
      <c r="H7060" s="46">
        <f t="shared" si="335"/>
        <v>0</v>
      </c>
      <c r="I7060" s="46" t="b">
        <f t="shared" si="336"/>
        <v>0</v>
      </c>
      <c r="J7060" s="46" t="str">
        <f>IF(I7060=FALSE,"",B7060&amp;"@"&amp;COUNTIFS($B$2:B7060,B7060,$I$2:I7060,TRUE))</f>
        <v/>
      </c>
    </row>
    <row r="7061" spans="5:10">
      <c r="E7061" s="46" t="str">
        <f t="shared" si="334"/>
        <v/>
      </c>
      <c r="F7061" s="81" t="str">
        <f>IF(E7061="기사임",(COUNTIF($B$2:B7061,B7061)-COUNTIFS($B$2:B7060,B7061,$E$2:E7060,"")),"")</f>
        <v/>
      </c>
      <c r="G7061" s="46" t="str">
        <f>IF(F7061=1,COUNTIF($F$1:F7061,1),"")</f>
        <v/>
      </c>
      <c r="H7061" s="46">
        <f t="shared" si="335"/>
        <v>0</v>
      </c>
      <c r="I7061" s="46" t="b">
        <f t="shared" si="336"/>
        <v>0</v>
      </c>
      <c r="J7061" s="46" t="str">
        <f>IF(I7061=FALSE,"",B7061&amp;"@"&amp;COUNTIFS($B$2:B7061,B7061,$I$2:I7061,TRUE))</f>
        <v/>
      </c>
    </row>
    <row r="7062" spans="5:10">
      <c r="E7062" s="46" t="str">
        <f t="shared" si="334"/>
        <v/>
      </c>
      <c r="F7062" s="81" t="str">
        <f>IF(E7062="기사임",(COUNTIF($B$2:B7062,B7062)-COUNTIFS($B$2:B7061,B7062,$E$2:E7061,"")),"")</f>
        <v/>
      </c>
      <c r="G7062" s="46" t="str">
        <f>IF(F7062=1,COUNTIF($F$1:F7062,1),"")</f>
        <v/>
      </c>
      <c r="H7062" s="46">
        <f t="shared" si="335"/>
        <v>0</v>
      </c>
      <c r="I7062" s="46" t="b">
        <f t="shared" si="336"/>
        <v>0</v>
      </c>
      <c r="J7062" s="46" t="str">
        <f>IF(I7062=FALSE,"",B7062&amp;"@"&amp;COUNTIFS($B$2:B7062,B7062,$I$2:I7062,TRUE))</f>
        <v/>
      </c>
    </row>
    <row r="7063" spans="5:10">
      <c r="E7063" s="46" t="str">
        <f t="shared" si="334"/>
        <v/>
      </c>
      <c r="F7063" s="81" t="str">
        <f>IF(E7063="기사임",(COUNTIF($B$2:B7063,B7063)-COUNTIFS($B$2:B7062,B7063,$E$2:E7062,"")),"")</f>
        <v/>
      </c>
      <c r="G7063" s="46" t="str">
        <f>IF(F7063=1,COUNTIF($F$1:F7063,1),"")</f>
        <v/>
      </c>
      <c r="H7063" s="46">
        <f t="shared" si="335"/>
        <v>0</v>
      </c>
      <c r="I7063" s="46" t="b">
        <f t="shared" si="336"/>
        <v>0</v>
      </c>
      <c r="J7063" s="46" t="str">
        <f>IF(I7063=FALSE,"",B7063&amp;"@"&amp;COUNTIFS($B$2:B7063,B7063,$I$2:I7063,TRUE))</f>
        <v/>
      </c>
    </row>
    <row r="7064" spans="5:10">
      <c r="E7064" s="46" t="str">
        <f t="shared" si="334"/>
        <v/>
      </c>
      <c r="F7064" s="81" t="str">
        <f>IF(E7064="기사임",(COUNTIF($B$2:B7064,B7064)-COUNTIFS($B$2:B7063,B7064,$E$2:E7063,"")),"")</f>
        <v/>
      </c>
      <c r="G7064" s="46" t="str">
        <f>IF(F7064=1,COUNTIF($F$1:F7064,1),"")</f>
        <v/>
      </c>
      <c r="H7064" s="46">
        <f t="shared" si="335"/>
        <v>0</v>
      </c>
      <c r="I7064" s="46" t="b">
        <f t="shared" si="336"/>
        <v>0</v>
      </c>
      <c r="J7064" s="46" t="str">
        <f>IF(I7064=FALSE,"",B7064&amp;"@"&amp;COUNTIFS($B$2:B7064,B7064,$I$2:I7064,TRUE))</f>
        <v/>
      </c>
    </row>
    <row r="7065" spans="5:10">
      <c r="E7065" s="46" t="str">
        <f t="shared" si="334"/>
        <v/>
      </c>
      <c r="F7065" s="81" t="str">
        <f>IF(E7065="기사임",(COUNTIF($B$2:B7065,B7065)-COUNTIFS($B$2:B7064,B7065,$E$2:E7064,"")),"")</f>
        <v/>
      </c>
      <c r="G7065" s="46" t="str">
        <f>IF(F7065=1,COUNTIF($F$1:F7065,1),"")</f>
        <v/>
      </c>
      <c r="H7065" s="46">
        <f t="shared" si="335"/>
        <v>0</v>
      </c>
      <c r="I7065" s="46" t="b">
        <f t="shared" si="336"/>
        <v>0</v>
      </c>
      <c r="J7065" s="46" t="str">
        <f>IF(I7065=FALSE,"",B7065&amp;"@"&amp;COUNTIFS($B$2:B7065,B7065,$I$2:I7065,TRUE))</f>
        <v/>
      </c>
    </row>
    <row r="7066" spans="5:10">
      <c r="E7066" s="46" t="str">
        <f t="shared" si="334"/>
        <v/>
      </c>
      <c r="F7066" s="81" t="str">
        <f>IF(E7066="기사임",(COUNTIF($B$2:B7066,B7066)-COUNTIFS($B$2:B7065,B7066,$E$2:E7065,"")),"")</f>
        <v/>
      </c>
      <c r="G7066" s="46" t="str">
        <f>IF(F7066=1,COUNTIF($F$1:F7066,1),"")</f>
        <v/>
      </c>
      <c r="H7066" s="46">
        <f t="shared" si="335"/>
        <v>0</v>
      </c>
      <c r="I7066" s="46" t="b">
        <f t="shared" si="336"/>
        <v>0</v>
      </c>
      <c r="J7066" s="46" t="str">
        <f>IF(I7066=FALSE,"",B7066&amp;"@"&amp;COUNTIFS($B$2:B7066,B7066,$I$2:I7066,TRUE))</f>
        <v/>
      </c>
    </row>
    <row r="7067" spans="5:10">
      <c r="E7067" s="46" t="str">
        <f t="shared" si="334"/>
        <v/>
      </c>
      <c r="F7067" s="81" t="str">
        <f>IF(E7067="기사임",(COUNTIF($B$2:B7067,B7067)-COUNTIFS($B$2:B7066,B7067,$E$2:E7066,"")),"")</f>
        <v/>
      </c>
      <c r="G7067" s="46" t="str">
        <f>IF(F7067=1,COUNTIF($F$1:F7067,1),"")</f>
        <v/>
      </c>
      <c r="H7067" s="46">
        <f t="shared" si="335"/>
        <v>0</v>
      </c>
      <c r="I7067" s="46" t="b">
        <f t="shared" si="336"/>
        <v>0</v>
      </c>
      <c r="J7067" s="46" t="str">
        <f>IF(I7067=FALSE,"",B7067&amp;"@"&amp;COUNTIFS($B$2:B7067,B7067,$I$2:I7067,TRUE))</f>
        <v/>
      </c>
    </row>
    <row r="7068" spans="5:10">
      <c r="E7068" s="46" t="str">
        <f t="shared" si="334"/>
        <v/>
      </c>
      <c r="F7068" s="81" t="str">
        <f>IF(E7068="기사임",(COUNTIF($B$2:B7068,B7068)-COUNTIFS($B$2:B7067,B7068,$E$2:E7067,"")),"")</f>
        <v/>
      </c>
      <c r="G7068" s="46" t="str">
        <f>IF(F7068=1,COUNTIF($F$1:F7068,1),"")</f>
        <v/>
      </c>
      <c r="H7068" s="46">
        <f t="shared" si="335"/>
        <v>0</v>
      </c>
      <c r="I7068" s="46" t="b">
        <f t="shared" si="336"/>
        <v>0</v>
      </c>
      <c r="J7068" s="46" t="str">
        <f>IF(I7068=FALSE,"",B7068&amp;"@"&amp;COUNTIFS($B$2:B7068,B7068,$I$2:I7068,TRUE))</f>
        <v/>
      </c>
    </row>
    <row r="7069" spans="5:10">
      <c r="E7069" s="46" t="str">
        <f t="shared" si="334"/>
        <v/>
      </c>
      <c r="F7069" s="81" t="str">
        <f>IF(E7069="기사임",(COUNTIF($B$2:B7069,B7069)-COUNTIFS($B$2:B7068,B7069,$E$2:E7068,"")),"")</f>
        <v/>
      </c>
      <c r="G7069" s="46" t="str">
        <f>IF(F7069=1,COUNTIF($F$1:F7069,1),"")</f>
        <v/>
      </c>
      <c r="H7069" s="46">
        <f t="shared" si="335"/>
        <v>0</v>
      </c>
      <c r="I7069" s="46" t="b">
        <f t="shared" si="336"/>
        <v>0</v>
      </c>
      <c r="J7069" s="46" t="str">
        <f>IF(I7069=FALSE,"",B7069&amp;"@"&amp;COUNTIFS($B$2:B7069,B7069,$I$2:I7069,TRUE))</f>
        <v/>
      </c>
    </row>
    <row r="7070" spans="5:10">
      <c r="E7070" s="46" t="str">
        <f t="shared" si="334"/>
        <v/>
      </c>
      <c r="F7070" s="81" t="str">
        <f>IF(E7070="기사임",(COUNTIF($B$2:B7070,B7070)-COUNTIFS($B$2:B7069,B7070,$E$2:E7069,"")),"")</f>
        <v/>
      </c>
      <c r="G7070" s="46" t="str">
        <f>IF(F7070=1,COUNTIF($F$1:F7070,1),"")</f>
        <v/>
      </c>
      <c r="H7070" s="46">
        <f t="shared" si="335"/>
        <v>0</v>
      </c>
      <c r="I7070" s="46" t="b">
        <f t="shared" si="336"/>
        <v>0</v>
      </c>
      <c r="J7070" s="46" t="str">
        <f>IF(I7070=FALSE,"",B7070&amp;"@"&amp;COUNTIFS($B$2:B7070,B7070,$I$2:I7070,TRUE))</f>
        <v/>
      </c>
    </row>
    <row r="7071" spans="5:10">
      <c r="E7071" s="46" t="str">
        <f t="shared" si="334"/>
        <v/>
      </c>
      <c r="F7071" s="81" t="str">
        <f>IF(E7071="기사임",(COUNTIF($B$2:B7071,B7071)-COUNTIFS($B$2:B7070,B7071,$E$2:E7070,"")),"")</f>
        <v/>
      </c>
      <c r="G7071" s="46" t="str">
        <f>IF(F7071=1,COUNTIF($F$1:F7071,1),"")</f>
        <v/>
      </c>
      <c r="H7071" s="46">
        <f t="shared" si="335"/>
        <v>0</v>
      </c>
      <c r="I7071" s="46" t="b">
        <f t="shared" si="336"/>
        <v>0</v>
      </c>
      <c r="J7071" s="46" t="str">
        <f>IF(I7071=FALSE,"",B7071&amp;"@"&amp;COUNTIFS($B$2:B7071,B7071,$I$2:I7071,TRUE))</f>
        <v/>
      </c>
    </row>
    <row r="7072" spans="5:10">
      <c r="E7072" s="46" t="str">
        <f t="shared" si="334"/>
        <v/>
      </c>
      <c r="F7072" s="81" t="str">
        <f>IF(E7072="기사임",(COUNTIF($B$2:B7072,B7072)-COUNTIFS($B$2:B7071,B7072,$E$2:E7071,"")),"")</f>
        <v/>
      </c>
      <c r="G7072" s="46" t="str">
        <f>IF(F7072=1,COUNTIF($F$1:F7072,1),"")</f>
        <v/>
      </c>
      <c r="H7072" s="46">
        <f t="shared" si="335"/>
        <v>0</v>
      </c>
      <c r="I7072" s="46" t="b">
        <f t="shared" si="336"/>
        <v>0</v>
      </c>
      <c r="J7072" s="46" t="str">
        <f>IF(I7072=FALSE,"",B7072&amp;"@"&amp;COUNTIFS($B$2:B7072,B7072,$I$2:I7072,TRUE))</f>
        <v/>
      </c>
    </row>
    <row r="7073" spans="5:10">
      <c r="E7073" s="46" t="str">
        <f t="shared" si="334"/>
        <v/>
      </c>
      <c r="F7073" s="81" t="str">
        <f>IF(E7073="기사임",(COUNTIF($B$2:B7073,B7073)-COUNTIFS($B$2:B7072,B7073,$E$2:E7072,"")),"")</f>
        <v/>
      </c>
      <c r="G7073" s="46" t="str">
        <f>IF(F7073=1,COUNTIF($F$1:F7073,1),"")</f>
        <v/>
      </c>
      <c r="H7073" s="46">
        <f t="shared" si="335"/>
        <v>0</v>
      </c>
      <c r="I7073" s="46" t="b">
        <f t="shared" si="336"/>
        <v>0</v>
      </c>
      <c r="J7073" s="46" t="str">
        <f>IF(I7073=FALSE,"",B7073&amp;"@"&amp;COUNTIFS($B$2:B7073,B7073,$I$2:I7073,TRUE))</f>
        <v/>
      </c>
    </row>
    <row r="7074" spans="5:10">
      <c r="E7074" s="46" t="str">
        <f t="shared" si="334"/>
        <v/>
      </c>
      <c r="F7074" s="81" t="str">
        <f>IF(E7074="기사임",(COUNTIF($B$2:B7074,B7074)-COUNTIFS($B$2:B7073,B7074,$E$2:E7073,"")),"")</f>
        <v/>
      </c>
      <c r="G7074" s="46" t="str">
        <f>IF(F7074=1,COUNTIF($F$1:F7074,1),"")</f>
        <v/>
      </c>
      <c r="H7074" s="46">
        <f t="shared" si="335"/>
        <v>0</v>
      </c>
      <c r="I7074" s="46" t="b">
        <f t="shared" si="336"/>
        <v>0</v>
      </c>
      <c r="J7074" s="46" t="str">
        <f>IF(I7074=FALSE,"",B7074&amp;"@"&amp;COUNTIFS($B$2:B7074,B7074,$I$2:I7074,TRUE))</f>
        <v/>
      </c>
    </row>
    <row r="7075" spans="5:10">
      <c r="E7075" s="46" t="str">
        <f t="shared" si="334"/>
        <v/>
      </c>
      <c r="F7075" s="81" t="str">
        <f>IF(E7075="기사임",(COUNTIF($B$2:B7075,B7075)-COUNTIFS($B$2:B7074,B7075,$E$2:E7074,"")),"")</f>
        <v/>
      </c>
      <c r="G7075" s="46" t="str">
        <f>IF(F7075=1,COUNTIF($F$1:F7075,1),"")</f>
        <v/>
      </c>
      <c r="H7075" s="46">
        <f t="shared" si="335"/>
        <v>0</v>
      </c>
      <c r="I7075" s="46" t="b">
        <f t="shared" si="336"/>
        <v>0</v>
      </c>
      <c r="J7075" s="46" t="str">
        <f>IF(I7075=FALSE,"",B7075&amp;"@"&amp;COUNTIFS($B$2:B7075,B7075,$I$2:I7075,TRUE))</f>
        <v/>
      </c>
    </row>
    <row r="7076" spans="5:10">
      <c r="E7076" s="46" t="str">
        <f t="shared" si="334"/>
        <v/>
      </c>
      <c r="F7076" s="81" t="str">
        <f>IF(E7076="기사임",(COUNTIF($B$2:B7076,B7076)-COUNTIFS($B$2:B7075,B7076,$E$2:E7075,"")),"")</f>
        <v/>
      </c>
      <c r="G7076" s="46" t="str">
        <f>IF(F7076=1,COUNTIF($F$1:F7076,1),"")</f>
        <v/>
      </c>
      <c r="H7076" s="46">
        <f t="shared" si="335"/>
        <v>0</v>
      </c>
      <c r="I7076" s="46" t="b">
        <f t="shared" si="336"/>
        <v>0</v>
      </c>
      <c r="J7076" s="46" t="str">
        <f>IF(I7076=FALSE,"",B7076&amp;"@"&amp;COUNTIFS($B$2:B7076,B7076,$I$2:I7076,TRUE))</f>
        <v/>
      </c>
    </row>
    <row r="7077" spans="5:10">
      <c r="E7077" s="46" t="str">
        <f t="shared" si="334"/>
        <v/>
      </c>
      <c r="F7077" s="81" t="str">
        <f>IF(E7077="기사임",(COUNTIF($B$2:B7077,B7077)-COUNTIFS($B$2:B7076,B7077,$E$2:E7076,"")),"")</f>
        <v/>
      </c>
      <c r="G7077" s="46" t="str">
        <f>IF(F7077=1,COUNTIF($F$1:F7077,1),"")</f>
        <v/>
      </c>
      <c r="H7077" s="46">
        <f t="shared" si="335"/>
        <v>0</v>
      </c>
      <c r="I7077" s="46" t="b">
        <f t="shared" si="336"/>
        <v>0</v>
      </c>
      <c r="J7077" s="46" t="str">
        <f>IF(I7077=FALSE,"",B7077&amp;"@"&amp;COUNTIFS($B$2:B7077,B7077,$I$2:I7077,TRUE))</f>
        <v/>
      </c>
    </row>
    <row r="7078" spans="5:10">
      <c r="E7078" s="46" t="str">
        <f t="shared" si="334"/>
        <v/>
      </c>
      <c r="F7078" s="81" t="str">
        <f>IF(E7078="기사임",(COUNTIF($B$2:B7078,B7078)-COUNTIFS($B$2:B7077,B7078,$E$2:E7077,"")),"")</f>
        <v/>
      </c>
      <c r="G7078" s="46" t="str">
        <f>IF(F7078=1,COUNTIF($F$1:F7078,1),"")</f>
        <v/>
      </c>
      <c r="H7078" s="46">
        <f t="shared" si="335"/>
        <v>0</v>
      </c>
      <c r="I7078" s="46" t="b">
        <f t="shared" si="336"/>
        <v>0</v>
      </c>
      <c r="J7078" s="46" t="str">
        <f>IF(I7078=FALSE,"",B7078&amp;"@"&amp;COUNTIFS($B$2:B7078,B7078,$I$2:I7078,TRUE))</f>
        <v/>
      </c>
    </row>
    <row r="7079" spans="5:10">
      <c r="E7079" s="46" t="str">
        <f t="shared" si="334"/>
        <v/>
      </c>
      <c r="F7079" s="81" t="str">
        <f>IF(E7079="기사임",(COUNTIF($B$2:B7079,B7079)-COUNTIFS($B$2:B7078,B7079,$E$2:E7078,"")),"")</f>
        <v/>
      </c>
      <c r="G7079" s="46" t="str">
        <f>IF(F7079=1,COUNTIF($F$1:F7079,1),"")</f>
        <v/>
      </c>
      <c r="H7079" s="46">
        <f t="shared" si="335"/>
        <v>0</v>
      </c>
      <c r="I7079" s="46" t="b">
        <f t="shared" si="336"/>
        <v>0</v>
      </c>
      <c r="J7079" s="46" t="str">
        <f>IF(I7079=FALSE,"",B7079&amp;"@"&amp;COUNTIFS($B$2:B7079,B7079,$I$2:I7079,TRUE))</f>
        <v/>
      </c>
    </row>
    <row r="7080" spans="5:10">
      <c r="E7080" s="46" t="str">
        <f t="shared" si="334"/>
        <v/>
      </c>
      <c r="F7080" s="81" t="str">
        <f>IF(E7080="기사임",(COUNTIF($B$2:B7080,B7080)-COUNTIFS($B$2:B7079,B7080,$E$2:E7079,"")),"")</f>
        <v/>
      </c>
      <c r="G7080" s="46" t="str">
        <f>IF(F7080=1,COUNTIF($F$1:F7080,1),"")</f>
        <v/>
      </c>
      <c r="H7080" s="46">
        <f t="shared" si="335"/>
        <v>0</v>
      </c>
      <c r="I7080" s="46" t="b">
        <f t="shared" si="336"/>
        <v>0</v>
      </c>
      <c r="J7080" s="46" t="str">
        <f>IF(I7080=FALSE,"",B7080&amp;"@"&amp;COUNTIFS($B$2:B7080,B7080,$I$2:I7080,TRUE))</f>
        <v/>
      </c>
    </row>
    <row r="7081" spans="5:10">
      <c r="E7081" s="46" t="str">
        <f t="shared" si="334"/>
        <v/>
      </c>
      <c r="F7081" s="81" t="str">
        <f>IF(E7081="기사임",(COUNTIF($B$2:B7081,B7081)-COUNTIFS($B$2:B7080,B7081,$E$2:E7080,"")),"")</f>
        <v/>
      </c>
      <c r="G7081" s="46" t="str">
        <f>IF(F7081=1,COUNTIF($F$1:F7081,1),"")</f>
        <v/>
      </c>
      <c r="H7081" s="46">
        <f t="shared" si="335"/>
        <v>0</v>
      </c>
      <c r="I7081" s="46" t="b">
        <f t="shared" si="336"/>
        <v>0</v>
      </c>
      <c r="J7081" s="46" t="str">
        <f>IF(I7081=FALSE,"",B7081&amp;"@"&amp;COUNTIFS($B$2:B7081,B7081,$I$2:I7081,TRUE))</f>
        <v/>
      </c>
    </row>
    <row r="7082" spans="5:10">
      <c r="E7082" s="46" t="str">
        <f t="shared" si="334"/>
        <v/>
      </c>
      <c r="F7082" s="81" t="str">
        <f>IF(E7082="기사임",(COUNTIF($B$2:B7082,B7082)-COUNTIFS($B$2:B7081,B7082,$E$2:E7081,"")),"")</f>
        <v/>
      </c>
      <c r="G7082" s="46" t="str">
        <f>IF(F7082=1,COUNTIF($F$1:F7082,1),"")</f>
        <v/>
      </c>
      <c r="H7082" s="46">
        <f t="shared" si="335"/>
        <v>0</v>
      </c>
      <c r="I7082" s="46" t="b">
        <f t="shared" si="336"/>
        <v>0</v>
      </c>
      <c r="J7082" s="46" t="str">
        <f>IF(I7082=FALSE,"",B7082&amp;"@"&amp;COUNTIFS($B$2:B7082,B7082,$I$2:I7082,TRUE))</f>
        <v/>
      </c>
    </row>
    <row r="7083" spans="5:10">
      <c r="E7083" s="46" t="str">
        <f t="shared" si="334"/>
        <v/>
      </c>
      <c r="F7083" s="81" t="str">
        <f>IF(E7083="기사임",(COUNTIF($B$2:B7083,B7083)-COUNTIFS($B$2:B7082,B7083,$E$2:E7082,"")),"")</f>
        <v/>
      </c>
      <c r="G7083" s="46" t="str">
        <f>IF(F7083=1,COUNTIF($F$1:F7083,1),"")</f>
        <v/>
      </c>
      <c r="H7083" s="46">
        <f t="shared" si="335"/>
        <v>0</v>
      </c>
      <c r="I7083" s="46" t="b">
        <f t="shared" si="336"/>
        <v>0</v>
      </c>
      <c r="J7083" s="46" t="str">
        <f>IF(I7083=FALSE,"",B7083&amp;"@"&amp;COUNTIFS($B$2:B7083,B7083,$I$2:I7083,TRUE))</f>
        <v/>
      </c>
    </row>
    <row r="7084" spans="5:10">
      <c r="E7084" s="46" t="str">
        <f t="shared" si="334"/>
        <v/>
      </c>
      <c r="F7084" s="81" t="str">
        <f>IF(E7084="기사임",(COUNTIF($B$2:B7084,B7084)-COUNTIFS($B$2:B7083,B7084,$E$2:E7083,"")),"")</f>
        <v/>
      </c>
      <c r="G7084" s="46" t="str">
        <f>IF(F7084=1,COUNTIF($F$1:F7084,1),"")</f>
        <v/>
      </c>
      <c r="H7084" s="46">
        <f t="shared" si="335"/>
        <v>0</v>
      </c>
      <c r="I7084" s="46" t="b">
        <f t="shared" si="336"/>
        <v>0</v>
      </c>
      <c r="J7084" s="46" t="str">
        <f>IF(I7084=FALSE,"",B7084&amp;"@"&amp;COUNTIFS($B$2:B7084,B7084,$I$2:I7084,TRUE))</f>
        <v/>
      </c>
    </row>
    <row r="7085" spans="5:10">
      <c r="E7085" s="46" t="str">
        <f t="shared" si="334"/>
        <v/>
      </c>
      <c r="F7085" s="81" t="str">
        <f>IF(E7085="기사임",(COUNTIF($B$2:B7085,B7085)-COUNTIFS($B$2:B7084,B7085,$E$2:E7084,"")),"")</f>
        <v/>
      </c>
      <c r="G7085" s="46" t="str">
        <f>IF(F7085=1,COUNTIF($F$1:F7085,1),"")</f>
        <v/>
      </c>
      <c r="H7085" s="46">
        <f t="shared" si="335"/>
        <v>0</v>
      </c>
      <c r="I7085" s="46" t="b">
        <f t="shared" si="336"/>
        <v>0</v>
      </c>
      <c r="J7085" s="46" t="str">
        <f>IF(I7085=FALSE,"",B7085&amp;"@"&amp;COUNTIFS($B$2:B7085,B7085,$I$2:I7085,TRUE))</f>
        <v/>
      </c>
    </row>
    <row r="7086" spans="5:10">
      <c r="E7086" s="46" t="str">
        <f t="shared" si="334"/>
        <v/>
      </c>
      <c r="F7086" s="81" t="str">
        <f>IF(E7086="기사임",(COUNTIF($B$2:B7086,B7086)-COUNTIFS($B$2:B7085,B7086,$E$2:E7085,"")),"")</f>
        <v/>
      </c>
      <c r="G7086" s="46" t="str">
        <f>IF(F7086=1,COUNTIF($F$1:F7086,1),"")</f>
        <v/>
      </c>
      <c r="H7086" s="46">
        <f t="shared" si="335"/>
        <v>0</v>
      </c>
      <c r="I7086" s="46" t="b">
        <f t="shared" si="336"/>
        <v>0</v>
      </c>
      <c r="J7086" s="46" t="str">
        <f>IF(I7086=FALSE,"",B7086&amp;"@"&amp;COUNTIFS($B$2:B7086,B7086,$I$2:I7086,TRUE))</f>
        <v/>
      </c>
    </row>
    <row r="7087" spans="5:10">
      <c r="E7087" s="46" t="str">
        <f t="shared" si="334"/>
        <v/>
      </c>
      <c r="F7087" s="81" t="str">
        <f>IF(E7087="기사임",(COUNTIF($B$2:B7087,B7087)-COUNTIFS($B$2:B7086,B7087,$E$2:E7086,"")),"")</f>
        <v/>
      </c>
      <c r="G7087" s="46" t="str">
        <f>IF(F7087=1,COUNTIF($F$1:F7087,1),"")</f>
        <v/>
      </c>
      <c r="H7087" s="46">
        <f t="shared" si="335"/>
        <v>0</v>
      </c>
      <c r="I7087" s="46" t="b">
        <f t="shared" si="336"/>
        <v>0</v>
      </c>
      <c r="J7087" s="46" t="str">
        <f>IF(I7087=FALSE,"",B7087&amp;"@"&amp;COUNTIFS($B$2:B7087,B7087,$I$2:I7087,TRUE))</f>
        <v/>
      </c>
    </row>
    <row r="7088" spans="5:10">
      <c r="E7088" s="46" t="str">
        <f t="shared" si="334"/>
        <v/>
      </c>
      <c r="F7088" s="81" t="str">
        <f>IF(E7088="기사임",(COUNTIF($B$2:B7088,B7088)-COUNTIFS($B$2:B7087,B7088,$E$2:E7087,"")),"")</f>
        <v/>
      </c>
      <c r="G7088" s="46" t="str">
        <f>IF(F7088=1,COUNTIF($F$1:F7088,1),"")</f>
        <v/>
      </c>
      <c r="H7088" s="46">
        <f t="shared" si="335"/>
        <v>0</v>
      </c>
      <c r="I7088" s="46" t="b">
        <f t="shared" si="336"/>
        <v>0</v>
      </c>
      <c r="J7088" s="46" t="str">
        <f>IF(I7088=FALSE,"",B7088&amp;"@"&amp;COUNTIFS($B$2:B7088,B7088,$I$2:I7088,TRUE))</f>
        <v/>
      </c>
    </row>
    <row r="7089" spans="5:10">
      <c r="E7089" s="46" t="str">
        <f t="shared" si="334"/>
        <v/>
      </c>
      <c r="F7089" s="81" t="str">
        <f>IF(E7089="기사임",(COUNTIF($B$2:B7089,B7089)-COUNTIFS($B$2:B7088,B7089,$E$2:E7088,"")),"")</f>
        <v/>
      </c>
      <c r="G7089" s="46" t="str">
        <f>IF(F7089=1,COUNTIF($F$1:F7089,1),"")</f>
        <v/>
      </c>
      <c r="H7089" s="46">
        <f t="shared" si="335"/>
        <v>0</v>
      </c>
      <c r="I7089" s="46" t="b">
        <f t="shared" si="336"/>
        <v>0</v>
      </c>
      <c r="J7089" s="46" t="str">
        <f>IF(I7089=FALSE,"",B7089&amp;"@"&amp;COUNTIFS($B$2:B7089,B7089,$I$2:I7089,TRUE))</f>
        <v/>
      </c>
    </row>
    <row r="7090" spans="5:10">
      <c r="E7090" s="46" t="str">
        <f t="shared" si="334"/>
        <v/>
      </c>
      <c r="F7090" s="81" t="str">
        <f>IF(E7090="기사임",(COUNTIF($B$2:B7090,B7090)-COUNTIFS($B$2:B7089,B7090,$E$2:E7089,"")),"")</f>
        <v/>
      </c>
      <c r="G7090" s="46" t="str">
        <f>IF(F7090=1,COUNTIF($F$1:F7090,1),"")</f>
        <v/>
      </c>
      <c r="H7090" s="46">
        <f t="shared" si="335"/>
        <v>0</v>
      </c>
      <c r="I7090" s="46" t="b">
        <f t="shared" si="336"/>
        <v>0</v>
      </c>
      <c r="J7090" s="46" t="str">
        <f>IF(I7090=FALSE,"",B7090&amp;"@"&amp;COUNTIFS($B$2:B7090,B7090,$I$2:I7090,TRUE))</f>
        <v/>
      </c>
    </row>
    <row r="7091" spans="5:10">
      <c r="E7091" s="46" t="str">
        <f t="shared" si="334"/>
        <v/>
      </c>
      <c r="F7091" s="81" t="str">
        <f>IF(E7091="기사임",(COUNTIF($B$2:B7091,B7091)-COUNTIFS($B$2:B7090,B7091,$E$2:E7090,"")),"")</f>
        <v/>
      </c>
      <c r="G7091" s="46" t="str">
        <f>IF(F7091=1,COUNTIF($F$1:F7091,1),"")</f>
        <v/>
      </c>
      <c r="H7091" s="46">
        <f t="shared" si="335"/>
        <v>0</v>
      </c>
      <c r="I7091" s="46" t="b">
        <f t="shared" si="336"/>
        <v>0</v>
      </c>
      <c r="J7091" s="46" t="str">
        <f>IF(I7091=FALSE,"",B7091&amp;"@"&amp;COUNTIFS($B$2:B7091,B7091,$I$2:I7091,TRUE))</f>
        <v/>
      </c>
    </row>
    <row r="7092" spans="5:10">
      <c r="E7092" s="46" t="str">
        <f t="shared" si="334"/>
        <v/>
      </c>
      <c r="F7092" s="81" t="str">
        <f>IF(E7092="기사임",(COUNTIF($B$2:B7092,B7092)-COUNTIFS($B$2:B7091,B7092,$E$2:E7091,"")),"")</f>
        <v/>
      </c>
      <c r="G7092" s="46" t="str">
        <f>IF(F7092=1,COUNTIF($F$1:F7092,1),"")</f>
        <v/>
      </c>
      <c r="H7092" s="46">
        <f t="shared" si="335"/>
        <v>0</v>
      </c>
      <c r="I7092" s="46" t="b">
        <f t="shared" si="336"/>
        <v>0</v>
      </c>
      <c r="J7092" s="46" t="str">
        <f>IF(I7092=FALSE,"",B7092&amp;"@"&amp;COUNTIFS($B$2:B7092,B7092,$I$2:I7092,TRUE))</f>
        <v/>
      </c>
    </row>
    <row r="7093" spans="5:10">
      <c r="E7093" s="46" t="str">
        <f t="shared" si="334"/>
        <v/>
      </c>
      <c r="F7093" s="81" t="str">
        <f>IF(E7093="기사임",(COUNTIF($B$2:B7093,B7093)-COUNTIFS($B$2:B7092,B7093,$E$2:E7092,"")),"")</f>
        <v/>
      </c>
      <c r="G7093" s="46" t="str">
        <f>IF(F7093=1,COUNTIF($F$1:F7093,1),"")</f>
        <v/>
      </c>
      <c r="H7093" s="46">
        <f t="shared" si="335"/>
        <v>0</v>
      </c>
      <c r="I7093" s="46" t="b">
        <f t="shared" si="336"/>
        <v>0</v>
      </c>
      <c r="J7093" s="46" t="str">
        <f>IF(I7093=FALSE,"",B7093&amp;"@"&amp;COUNTIFS($B$2:B7093,B7093,$I$2:I7093,TRUE))</f>
        <v/>
      </c>
    </row>
    <row r="7094" spans="5:10">
      <c r="E7094" s="46" t="str">
        <f t="shared" si="334"/>
        <v/>
      </c>
      <c r="F7094" s="81" t="str">
        <f>IF(E7094="기사임",(COUNTIF($B$2:B7094,B7094)-COUNTIFS($B$2:B7093,B7094,$E$2:E7093,"")),"")</f>
        <v/>
      </c>
      <c r="G7094" s="46" t="str">
        <f>IF(F7094=1,COUNTIF($F$1:F7094,1),"")</f>
        <v/>
      </c>
      <c r="H7094" s="46">
        <f t="shared" si="335"/>
        <v>0</v>
      </c>
      <c r="I7094" s="46" t="b">
        <f t="shared" si="336"/>
        <v>0</v>
      </c>
      <c r="J7094" s="46" t="str">
        <f>IF(I7094=FALSE,"",B7094&amp;"@"&amp;COUNTIFS($B$2:B7094,B7094,$I$2:I7094,TRUE))</f>
        <v/>
      </c>
    </row>
    <row r="7095" spans="5:10">
      <c r="E7095" s="46" t="str">
        <f t="shared" si="334"/>
        <v/>
      </c>
      <c r="F7095" s="81" t="str">
        <f>IF(E7095="기사임",(COUNTIF($B$2:B7095,B7095)-COUNTIFS($B$2:B7094,B7095,$E$2:E7094,"")),"")</f>
        <v/>
      </c>
      <c r="G7095" s="46" t="str">
        <f>IF(F7095=1,COUNTIF($F$1:F7095,1),"")</f>
        <v/>
      </c>
      <c r="H7095" s="46">
        <f t="shared" si="335"/>
        <v>0</v>
      </c>
      <c r="I7095" s="46" t="b">
        <f t="shared" si="336"/>
        <v>0</v>
      </c>
      <c r="J7095" s="46" t="str">
        <f>IF(I7095=FALSE,"",B7095&amp;"@"&amp;COUNTIFS($B$2:B7095,B7095,$I$2:I7095,TRUE))</f>
        <v/>
      </c>
    </row>
    <row r="7096" spans="5:10">
      <c r="E7096" s="46" t="str">
        <f t="shared" si="334"/>
        <v/>
      </c>
      <c r="F7096" s="81" t="str">
        <f>IF(E7096="기사임",(COUNTIF($B$2:B7096,B7096)-COUNTIFS($B$2:B7095,B7096,$E$2:E7095,"")),"")</f>
        <v/>
      </c>
      <c r="G7096" s="46" t="str">
        <f>IF(F7096=1,COUNTIF($F$1:F7096,1),"")</f>
        <v/>
      </c>
      <c r="H7096" s="46">
        <f t="shared" si="335"/>
        <v>0</v>
      </c>
      <c r="I7096" s="46" t="b">
        <f t="shared" si="336"/>
        <v>0</v>
      </c>
      <c r="J7096" s="46" t="str">
        <f>IF(I7096=FALSE,"",B7096&amp;"@"&amp;COUNTIFS($B$2:B7096,B7096,$I$2:I7096,TRUE))</f>
        <v/>
      </c>
    </row>
    <row r="7097" spans="5:10">
      <c r="E7097" s="46" t="str">
        <f t="shared" si="334"/>
        <v/>
      </c>
      <c r="F7097" s="81" t="str">
        <f>IF(E7097="기사임",(COUNTIF($B$2:B7097,B7097)-COUNTIFS($B$2:B7096,B7097,$E$2:E7096,"")),"")</f>
        <v/>
      </c>
      <c r="G7097" s="46" t="str">
        <f>IF(F7097=1,COUNTIF($F$1:F7097,1),"")</f>
        <v/>
      </c>
      <c r="H7097" s="46">
        <f t="shared" si="335"/>
        <v>0</v>
      </c>
      <c r="I7097" s="46" t="b">
        <f t="shared" si="336"/>
        <v>0</v>
      </c>
      <c r="J7097" s="46" t="str">
        <f>IF(I7097=FALSE,"",B7097&amp;"@"&amp;COUNTIFS($B$2:B7097,B7097,$I$2:I7097,TRUE))</f>
        <v/>
      </c>
    </row>
    <row r="7098" spans="5:10">
      <c r="E7098" s="46" t="str">
        <f t="shared" si="334"/>
        <v/>
      </c>
      <c r="F7098" s="81" t="str">
        <f>IF(E7098="기사임",(COUNTIF($B$2:B7098,B7098)-COUNTIFS($B$2:B7097,B7098,$E$2:E7097,"")),"")</f>
        <v/>
      </c>
      <c r="G7098" s="46" t="str">
        <f>IF(F7098=1,COUNTIF($F$1:F7098,1),"")</f>
        <v/>
      </c>
      <c r="H7098" s="46">
        <f t="shared" si="335"/>
        <v>0</v>
      </c>
      <c r="I7098" s="46" t="b">
        <f t="shared" si="336"/>
        <v>0</v>
      </c>
      <c r="J7098" s="46" t="str">
        <f>IF(I7098=FALSE,"",B7098&amp;"@"&amp;COUNTIFS($B$2:B7098,B7098,$I$2:I7098,TRUE))</f>
        <v/>
      </c>
    </row>
    <row r="7099" spans="5:10">
      <c r="E7099" s="46" t="str">
        <f t="shared" si="334"/>
        <v/>
      </c>
      <c r="F7099" s="81" t="str">
        <f>IF(E7099="기사임",(COUNTIF($B$2:B7099,B7099)-COUNTIFS($B$2:B7098,B7099,$E$2:E7098,"")),"")</f>
        <v/>
      </c>
      <c r="G7099" s="46" t="str">
        <f>IF(F7099=1,COUNTIF($F$1:F7099,1),"")</f>
        <v/>
      </c>
      <c r="H7099" s="46">
        <f t="shared" si="335"/>
        <v>0</v>
      </c>
      <c r="I7099" s="46" t="b">
        <f t="shared" si="336"/>
        <v>0</v>
      </c>
      <c r="J7099" s="46" t="str">
        <f>IF(I7099=FALSE,"",B7099&amp;"@"&amp;COUNTIFS($B$2:B7099,B7099,$I$2:I7099,TRUE))</f>
        <v/>
      </c>
    </row>
    <row r="7100" spans="5:10">
      <c r="E7100" s="46" t="str">
        <f t="shared" si="334"/>
        <v/>
      </c>
      <c r="F7100" s="81" t="str">
        <f>IF(E7100="기사임",(COUNTIF($B$2:B7100,B7100)-COUNTIFS($B$2:B7099,B7100,$E$2:E7099,"")),"")</f>
        <v/>
      </c>
      <c r="G7100" s="46" t="str">
        <f>IF(F7100=1,COUNTIF($F$1:F7100,1),"")</f>
        <v/>
      </c>
      <c r="H7100" s="46">
        <f t="shared" si="335"/>
        <v>0</v>
      </c>
      <c r="I7100" s="46" t="b">
        <f t="shared" si="336"/>
        <v>0</v>
      </c>
      <c r="J7100" s="46" t="str">
        <f>IF(I7100=FALSE,"",B7100&amp;"@"&amp;COUNTIFS($B$2:B7100,B7100,$I$2:I7100,TRUE))</f>
        <v/>
      </c>
    </row>
    <row r="7101" spans="5:10">
      <c r="E7101" s="46" t="str">
        <f t="shared" si="334"/>
        <v/>
      </c>
      <c r="F7101" s="81" t="str">
        <f>IF(E7101="기사임",(COUNTIF($B$2:B7101,B7101)-COUNTIFS($B$2:B7100,B7101,$E$2:E7100,"")),"")</f>
        <v/>
      </c>
      <c r="G7101" s="46" t="str">
        <f>IF(F7101=1,COUNTIF($F$1:F7101,1),"")</f>
        <v/>
      </c>
      <c r="H7101" s="46">
        <f t="shared" si="335"/>
        <v>0</v>
      </c>
      <c r="I7101" s="46" t="b">
        <f t="shared" si="336"/>
        <v>0</v>
      </c>
      <c r="J7101" s="46" t="str">
        <f>IF(I7101=FALSE,"",B7101&amp;"@"&amp;COUNTIFS($B$2:B7101,B7101,$I$2:I7101,TRUE))</f>
        <v/>
      </c>
    </row>
    <row r="7102" spans="5:10">
      <c r="E7102" s="46" t="str">
        <f t="shared" si="334"/>
        <v/>
      </c>
      <c r="F7102" s="81" t="str">
        <f>IF(E7102="기사임",(COUNTIF($B$2:B7102,B7102)-COUNTIFS($B$2:B7101,B7102,$E$2:E7101,"")),"")</f>
        <v/>
      </c>
      <c r="G7102" s="46" t="str">
        <f>IF(F7102=1,COUNTIF($F$1:F7102,1),"")</f>
        <v/>
      </c>
      <c r="H7102" s="46">
        <f t="shared" si="335"/>
        <v>0</v>
      </c>
      <c r="I7102" s="46" t="b">
        <f t="shared" si="336"/>
        <v>0</v>
      </c>
      <c r="J7102" s="46" t="str">
        <f>IF(I7102=FALSE,"",B7102&amp;"@"&amp;COUNTIFS($B$2:B7102,B7102,$I$2:I7102,TRUE))</f>
        <v/>
      </c>
    </row>
    <row r="7103" spans="5:10">
      <c r="E7103" s="46" t="str">
        <f t="shared" si="334"/>
        <v/>
      </c>
      <c r="F7103" s="81" t="str">
        <f>IF(E7103="기사임",(COUNTIF($B$2:B7103,B7103)-COUNTIFS($B$2:B7102,B7103,$E$2:E7102,"")),"")</f>
        <v/>
      </c>
      <c r="G7103" s="46" t="str">
        <f>IF(F7103=1,COUNTIF($F$1:F7103,1),"")</f>
        <v/>
      </c>
      <c r="H7103" s="46">
        <f t="shared" si="335"/>
        <v>0</v>
      </c>
      <c r="I7103" s="46" t="b">
        <f t="shared" si="336"/>
        <v>0</v>
      </c>
      <c r="J7103" s="46" t="str">
        <f>IF(I7103=FALSE,"",B7103&amp;"@"&amp;COUNTIFS($B$2:B7103,B7103,$I$2:I7103,TRUE))</f>
        <v/>
      </c>
    </row>
    <row r="7104" spans="5:10">
      <c r="E7104" s="46" t="str">
        <f t="shared" si="334"/>
        <v/>
      </c>
      <c r="F7104" s="81" t="str">
        <f>IF(E7104="기사임",(COUNTIF($B$2:B7104,B7104)-COUNTIFS($B$2:B7103,B7104,$E$2:E7103,"")),"")</f>
        <v/>
      </c>
      <c r="G7104" s="46" t="str">
        <f>IF(F7104=1,COUNTIF($F$1:F7104,1),"")</f>
        <v/>
      </c>
      <c r="H7104" s="46">
        <f t="shared" si="335"/>
        <v>0</v>
      </c>
      <c r="I7104" s="46" t="b">
        <f t="shared" si="336"/>
        <v>0</v>
      </c>
      <c r="J7104" s="46" t="str">
        <f>IF(I7104=FALSE,"",B7104&amp;"@"&amp;COUNTIFS($B$2:B7104,B7104,$I$2:I7104,TRUE))</f>
        <v/>
      </c>
    </row>
    <row r="7105" spans="5:10">
      <c r="E7105" s="46" t="str">
        <f t="shared" si="334"/>
        <v/>
      </c>
      <c r="F7105" s="81" t="str">
        <f>IF(E7105="기사임",(COUNTIF($B$2:B7105,B7105)-COUNTIFS($B$2:B7104,B7105,$E$2:E7104,"")),"")</f>
        <v/>
      </c>
      <c r="G7105" s="46" t="str">
        <f>IF(F7105=1,COUNTIF($F$1:F7105,1),"")</f>
        <v/>
      </c>
      <c r="H7105" s="46">
        <f t="shared" si="335"/>
        <v>0</v>
      </c>
      <c r="I7105" s="46" t="b">
        <f t="shared" si="336"/>
        <v>0</v>
      </c>
      <c r="J7105" s="46" t="str">
        <f>IF(I7105=FALSE,"",B7105&amp;"@"&amp;COUNTIFS($B$2:B7105,B7105,$I$2:I7105,TRUE))</f>
        <v/>
      </c>
    </row>
    <row r="7106" spans="5:10">
      <c r="E7106" s="46" t="str">
        <f t="shared" ref="E7106:E7169" si="337">IF(AND(LEFT(A7106,17)="/global/archives/",ISNUMBER(_xlfn.NUMBERVALUE(MID(A7106,18,1))),ISERROR(FIND("ckattempt",A7106)),ISERROR(FIND("preview",A7106))),"기사임","")</f>
        <v/>
      </c>
      <c r="F7106" s="81" t="str">
        <f>IF(E7106="기사임",(COUNTIF($B$2:B7106,B7106)-COUNTIFS($B$2:B7105,B7106,$E$2:E7105,"")),"")</f>
        <v/>
      </c>
      <c r="G7106" s="46" t="str">
        <f>IF(F7106=1,COUNTIF($F$1:F7106,1),"")</f>
        <v/>
      </c>
      <c r="H7106" s="46">
        <f t="shared" ref="H7106:H7169" si="338">COUNTIF($L$2:$L$4,B7106)</f>
        <v>0</v>
      </c>
      <c r="I7106" s="46" t="b">
        <f t="shared" si="336"/>
        <v>0</v>
      </c>
      <c r="J7106" s="46" t="str">
        <f>IF(I7106=FALSE,"",B7106&amp;"@"&amp;COUNTIFS($B$2:B7106,B7106,$I$2:I7106,TRUE))</f>
        <v/>
      </c>
    </row>
    <row r="7107" spans="5:10">
      <c r="E7107" s="46" t="str">
        <f t="shared" si="337"/>
        <v/>
      </c>
      <c r="F7107" s="81" t="str">
        <f>IF(E7107="기사임",(COUNTIF($B$2:B7107,B7107)-COUNTIFS($B$2:B7106,B7107,$E$2:E7106,"")),"")</f>
        <v/>
      </c>
      <c r="G7107" s="46" t="str">
        <f>IF(F7107=1,COUNTIF($F$1:F7107,1),"")</f>
        <v/>
      </c>
      <c r="H7107" s="46">
        <f t="shared" si="338"/>
        <v>0</v>
      </c>
      <c r="I7107" s="46" t="b">
        <f t="shared" si="336"/>
        <v>0</v>
      </c>
      <c r="J7107" s="46" t="str">
        <f>IF(I7107=FALSE,"",B7107&amp;"@"&amp;COUNTIFS($B$2:B7107,B7107,$I$2:I7107,TRUE))</f>
        <v/>
      </c>
    </row>
    <row r="7108" spans="5:10">
      <c r="E7108" s="46" t="str">
        <f t="shared" si="337"/>
        <v/>
      </c>
      <c r="F7108" s="81" t="str">
        <f>IF(E7108="기사임",(COUNTIF($B$2:B7108,B7108)-COUNTIFS($B$2:B7107,B7108,$E$2:E7107,"")),"")</f>
        <v/>
      </c>
      <c r="G7108" s="46" t="str">
        <f>IF(F7108=1,COUNTIF($F$1:F7108,1),"")</f>
        <v/>
      </c>
      <c r="H7108" s="46">
        <f t="shared" si="338"/>
        <v>0</v>
      </c>
      <c r="I7108" s="46" t="b">
        <f t="shared" si="336"/>
        <v>0</v>
      </c>
      <c r="J7108" s="46" t="str">
        <f>IF(I7108=FALSE,"",B7108&amp;"@"&amp;COUNTIFS($B$2:B7108,B7108,$I$2:I7108,TRUE))</f>
        <v/>
      </c>
    </row>
    <row r="7109" spans="5:10">
      <c r="E7109" s="46" t="str">
        <f t="shared" si="337"/>
        <v/>
      </c>
      <c r="F7109" s="81" t="str">
        <f>IF(E7109="기사임",(COUNTIF($B$2:B7109,B7109)-COUNTIFS($B$2:B7108,B7109,$E$2:E7108,"")),"")</f>
        <v/>
      </c>
      <c r="G7109" s="46" t="str">
        <f>IF(F7109=1,COUNTIF($F$1:F7109,1),"")</f>
        <v/>
      </c>
      <c r="H7109" s="46">
        <f t="shared" si="338"/>
        <v>0</v>
      </c>
      <c r="I7109" s="46" t="b">
        <f t="shared" si="336"/>
        <v>0</v>
      </c>
      <c r="J7109" s="46" t="str">
        <f>IF(I7109=FALSE,"",B7109&amp;"@"&amp;COUNTIFS($B$2:B7109,B7109,$I$2:I7109,TRUE))</f>
        <v/>
      </c>
    </row>
    <row r="7110" spans="5:10">
      <c r="E7110" s="46" t="str">
        <f t="shared" si="337"/>
        <v/>
      </c>
      <c r="F7110" s="81" t="str">
        <f>IF(E7110="기사임",(COUNTIF($B$2:B7110,B7110)-COUNTIFS($B$2:B7109,B7110,$E$2:E7109,"")),"")</f>
        <v/>
      </c>
      <c r="G7110" s="46" t="str">
        <f>IF(F7110=1,COUNTIF($F$1:F7110,1),"")</f>
        <v/>
      </c>
      <c r="H7110" s="46">
        <f t="shared" si="338"/>
        <v>0</v>
      </c>
      <c r="I7110" s="46" t="b">
        <f t="shared" si="336"/>
        <v>0</v>
      </c>
      <c r="J7110" s="46" t="str">
        <f>IF(I7110=FALSE,"",B7110&amp;"@"&amp;COUNTIFS($B$2:B7110,B7110,$I$2:I7110,TRUE))</f>
        <v/>
      </c>
    </row>
    <row r="7111" spans="5:10">
      <c r="E7111" s="46" t="str">
        <f t="shared" si="337"/>
        <v/>
      </c>
      <c r="F7111" s="81" t="str">
        <f>IF(E7111="기사임",(COUNTIF($B$2:B7111,B7111)-COUNTIFS($B$2:B7110,B7111,$E$2:E7110,"")),"")</f>
        <v/>
      </c>
      <c r="G7111" s="46" t="str">
        <f>IF(F7111=1,COUNTIF($F$1:F7111,1),"")</f>
        <v/>
      </c>
      <c r="H7111" s="46">
        <f t="shared" si="338"/>
        <v>0</v>
      </c>
      <c r="I7111" s="46" t="b">
        <f t="shared" ref="I7111:I7174" si="339">AND(H7111=1,F7111&gt;=1,F7111&lt;&gt;"")</f>
        <v>0</v>
      </c>
      <c r="J7111" s="46" t="str">
        <f>IF(I7111=FALSE,"",B7111&amp;"@"&amp;COUNTIFS($B$2:B7111,B7111,$I$2:I7111,TRUE))</f>
        <v/>
      </c>
    </row>
    <row r="7112" spans="5:10">
      <c r="E7112" s="46" t="str">
        <f t="shared" si="337"/>
        <v/>
      </c>
      <c r="F7112" s="81" t="str">
        <f>IF(E7112="기사임",(COUNTIF($B$2:B7112,B7112)-COUNTIFS($B$2:B7111,B7112,$E$2:E7111,"")),"")</f>
        <v/>
      </c>
      <c r="G7112" s="46" t="str">
        <f>IF(F7112=1,COUNTIF($F$1:F7112,1),"")</f>
        <v/>
      </c>
      <c r="H7112" s="46">
        <f t="shared" si="338"/>
        <v>0</v>
      </c>
      <c r="I7112" s="46" t="b">
        <f t="shared" si="339"/>
        <v>0</v>
      </c>
      <c r="J7112" s="46" t="str">
        <f>IF(I7112=FALSE,"",B7112&amp;"@"&amp;COUNTIFS($B$2:B7112,B7112,$I$2:I7112,TRUE))</f>
        <v/>
      </c>
    </row>
    <row r="7113" spans="5:10">
      <c r="E7113" s="46" t="str">
        <f t="shared" si="337"/>
        <v/>
      </c>
      <c r="F7113" s="81" t="str">
        <f>IF(E7113="기사임",(COUNTIF($B$2:B7113,B7113)-COUNTIFS($B$2:B7112,B7113,$E$2:E7112,"")),"")</f>
        <v/>
      </c>
      <c r="G7113" s="46" t="str">
        <f>IF(F7113=1,COUNTIF($F$1:F7113,1),"")</f>
        <v/>
      </c>
      <c r="H7113" s="46">
        <f t="shared" si="338"/>
        <v>0</v>
      </c>
      <c r="I7113" s="46" t="b">
        <f t="shared" si="339"/>
        <v>0</v>
      </c>
      <c r="J7113" s="46" t="str">
        <f>IF(I7113=FALSE,"",B7113&amp;"@"&amp;COUNTIFS($B$2:B7113,B7113,$I$2:I7113,TRUE))</f>
        <v/>
      </c>
    </row>
    <row r="7114" spans="5:10">
      <c r="E7114" s="46" t="str">
        <f t="shared" si="337"/>
        <v/>
      </c>
      <c r="F7114" s="81" t="str">
        <f>IF(E7114="기사임",(COUNTIF($B$2:B7114,B7114)-COUNTIFS($B$2:B7113,B7114,$E$2:E7113,"")),"")</f>
        <v/>
      </c>
      <c r="G7114" s="46" t="str">
        <f>IF(F7114=1,COUNTIF($F$1:F7114,1),"")</f>
        <v/>
      </c>
      <c r="H7114" s="46">
        <f t="shared" si="338"/>
        <v>0</v>
      </c>
      <c r="I7114" s="46" t="b">
        <f t="shared" si="339"/>
        <v>0</v>
      </c>
      <c r="J7114" s="46" t="str">
        <f>IF(I7114=FALSE,"",B7114&amp;"@"&amp;COUNTIFS($B$2:B7114,B7114,$I$2:I7114,TRUE))</f>
        <v/>
      </c>
    </row>
    <row r="7115" spans="5:10">
      <c r="E7115" s="46" t="str">
        <f t="shared" si="337"/>
        <v/>
      </c>
      <c r="F7115" s="81" t="str">
        <f>IF(E7115="기사임",(COUNTIF($B$2:B7115,B7115)-COUNTIFS($B$2:B7114,B7115,$E$2:E7114,"")),"")</f>
        <v/>
      </c>
      <c r="G7115" s="46" t="str">
        <f>IF(F7115=1,COUNTIF($F$1:F7115,1),"")</f>
        <v/>
      </c>
      <c r="H7115" s="46">
        <f t="shared" si="338"/>
        <v>0</v>
      </c>
      <c r="I7115" s="46" t="b">
        <f t="shared" si="339"/>
        <v>0</v>
      </c>
      <c r="J7115" s="46" t="str">
        <f>IF(I7115=FALSE,"",B7115&amp;"@"&amp;COUNTIFS($B$2:B7115,B7115,$I$2:I7115,TRUE))</f>
        <v/>
      </c>
    </row>
    <row r="7116" spans="5:10">
      <c r="E7116" s="46" t="str">
        <f t="shared" si="337"/>
        <v/>
      </c>
      <c r="F7116" s="81" t="str">
        <f>IF(E7116="기사임",(COUNTIF($B$2:B7116,B7116)-COUNTIFS($B$2:B7115,B7116,$E$2:E7115,"")),"")</f>
        <v/>
      </c>
      <c r="G7116" s="46" t="str">
        <f>IF(F7116=1,COUNTIF($F$1:F7116,1),"")</f>
        <v/>
      </c>
      <c r="H7116" s="46">
        <f t="shared" si="338"/>
        <v>0</v>
      </c>
      <c r="I7116" s="46" t="b">
        <f t="shared" si="339"/>
        <v>0</v>
      </c>
      <c r="J7116" s="46" t="str">
        <f>IF(I7116=FALSE,"",B7116&amp;"@"&amp;COUNTIFS($B$2:B7116,B7116,$I$2:I7116,TRUE))</f>
        <v/>
      </c>
    </row>
    <row r="7117" spans="5:10">
      <c r="E7117" s="46" t="str">
        <f t="shared" si="337"/>
        <v/>
      </c>
      <c r="F7117" s="81" t="str">
        <f>IF(E7117="기사임",(COUNTIF($B$2:B7117,B7117)-COUNTIFS($B$2:B7116,B7117,$E$2:E7116,"")),"")</f>
        <v/>
      </c>
      <c r="G7117" s="46" t="str">
        <f>IF(F7117=1,COUNTIF($F$1:F7117,1),"")</f>
        <v/>
      </c>
      <c r="H7117" s="46">
        <f t="shared" si="338"/>
        <v>0</v>
      </c>
      <c r="I7117" s="46" t="b">
        <f t="shared" si="339"/>
        <v>0</v>
      </c>
      <c r="J7117" s="46" t="str">
        <f>IF(I7117=FALSE,"",B7117&amp;"@"&amp;COUNTIFS($B$2:B7117,B7117,$I$2:I7117,TRUE))</f>
        <v/>
      </c>
    </row>
    <row r="7118" spans="5:10">
      <c r="E7118" s="46" t="str">
        <f t="shared" si="337"/>
        <v/>
      </c>
      <c r="F7118" s="81" t="str">
        <f>IF(E7118="기사임",(COUNTIF($B$2:B7118,B7118)-COUNTIFS($B$2:B7117,B7118,$E$2:E7117,"")),"")</f>
        <v/>
      </c>
      <c r="G7118" s="46" t="str">
        <f>IF(F7118=1,COUNTIF($F$1:F7118,1),"")</f>
        <v/>
      </c>
      <c r="H7118" s="46">
        <f t="shared" si="338"/>
        <v>0</v>
      </c>
      <c r="I7118" s="46" t="b">
        <f t="shared" si="339"/>
        <v>0</v>
      </c>
      <c r="J7118" s="46" t="str">
        <f>IF(I7118=FALSE,"",B7118&amp;"@"&amp;COUNTIFS($B$2:B7118,B7118,$I$2:I7118,TRUE))</f>
        <v/>
      </c>
    </row>
    <row r="7119" spans="5:10">
      <c r="E7119" s="46" t="str">
        <f t="shared" si="337"/>
        <v/>
      </c>
      <c r="F7119" s="81" t="str">
        <f>IF(E7119="기사임",(COUNTIF($B$2:B7119,B7119)-COUNTIFS($B$2:B7118,B7119,$E$2:E7118,"")),"")</f>
        <v/>
      </c>
      <c r="G7119" s="46" t="str">
        <f>IF(F7119=1,COUNTIF($F$1:F7119,1),"")</f>
        <v/>
      </c>
      <c r="H7119" s="46">
        <f t="shared" si="338"/>
        <v>0</v>
      </c>
      <c r="I7119" s="46" t="b">
        <f t="shared" si="339"/>
        <v>0</v>
      </c>
      <c r="J7119" s="46" t="str">
        <f>IF(I7119=FALSE,"",B7119&amp;"@"&amp;COUNTIFS($B$2:B7119,B7119,$I$2:I7119,TRUE))</f>
        <v/>
      </c>
    </row>
    <row r="7120" spans="5:10">
      <c r="E7120" s="46" t="str">
        <f t="shared" si="337"/>
        <v/>
      </c>
      <c r="F7120" s="81" t="str">
        <f>IF(E7120="기사임",(COUNTIF($B$2:B7120,B7120)-COUNTIFS($B$2:B7119,B7120,$E$2:E7119,"")),"")</f>
        <v/>
      </c>
      <c r="G7120" s="46" t="str">
        <f>IF(F7120=1,COUNTIF($F$1:F7120,1),"")</f>
        <v/>
      </c>
      <c r="H7120" s="46">
        <f t="shared" si="338"/>
        <v>0</v>
      </c>
      <c r="I7120" s="46" t="b">
        <f t="shared" si="339"/>
        <v>0</v>
      </c>
      <c r="J7120" s="46" t="str">
        <f>IF(I7120=FALSE,"",B7120&amp;"@"&amp;COUNTIFS($B$2:B7120,B7120,$I$2:I7120,TRUE))</f>
        <v/>
      </c>
    </row>
    <row r="7121" spans="5:10">
      <c r="E7121" s="46" t="str">
        <f t="shared" si="337"/>
        <v/>
      </c>
      <c r="F7121" s="81" t="str">
        <f>IF(E7121="기사임",(COUNTIF($B$2:B7121,B7121)-COUNTIFS($B$2:B7120,B7121,$E$2:E7120,"")),"")</f>
        <v/>
      </c>
      <c r="G7121" s="46" t="str">
        <f>IF(F7121=1,COUNTIF($F$1:F7121,1),"")</f>
        <v/>
      </c>
      <c r="H7121" s="46">
        <f t="shared" si="338"/>
        <v>0</v>
      </c>
      <c r="I7121" s="46" t="b">
        <f t="shared" si="339"/>
        <v>0</v>
      </c>
      <c r="J7121" s="46" t="str">
        <f>IF(I7121=FALSE,"",B7121&amp;"@"&amp;COUNTIFS($B$2:B7121,B7121,$I$2:I7121,TRUE))</f>
        <v/>
      </c>
    </row>
    <row r="7122" spans="5:10">
      <c r="E7122" s="46" t="str">
        <f t="shared" si="337"/>
        <v/>
      </c>
      <c r="F7122" s="81" t="str">
        <f>IF(E7122="기사임",(COUNTIF($B$2:B7122,B7122)-COUNTIFS($B$2:B7121,B7122,$E$2:E7121,"")),"")</f>
        <v/>
      </c>
      <c r="G7122" s="46" t="str">
        <f>IF(F7122=1,COUNTIF($F$1:F7122,1),"")</f>
        <v/>
      </c>
      <c r="H7122" s="46">
        <f t="shared" si="338"/>
        <v>0</v>
      </c>
      <c r="I7122" s="46" t="b">
        <f t="shared" si="339"/>
        <v>0</v>
      </c>
      <c r="J7122" s="46" t="str">
        <f>IF(I7122=FALSE,"",B7122&amp;"@"&amp;COUNTIFS($B$2:B7122,B7122,$I$2:I7122,TRUE))</f>
        <v/>
      </c>
    </row>
    <row r="7123" spans="5:10">
      <c r="E7123" s="46" t="str">
        <f t="shared" si="337"/>
        <v/>
      </c>
      <c r="F7123" s="81" t="str">
        <f>IF(E7123="기사임",(COUNTIF($B$2:B7123,B7123)-COUNTIFS($B$2:B7122,B7123,$E$2:E7122,"")),"")</f>
        <v/>
      </c>
      <c r="G7123" s="46" t="str">
        <f>IF(F7123=1,COUNTIF($F$1:F7123,1),"")</f>
        <v/>
      </c>
      <c r="H7123" s="46">
        <f t="shared" si="338"/>
        <v>0</v>
      </c>
      <c r="I7123" s="46" t="b">
        <f t="shared" si="339"/>
        <v>0</v>
      </c>
      <c r="J7123" s="46" t="str">
        <f>IF(I7123=FALSE,"",B7123&amp;"@"&amp;COUNTIFS($B$2:B7123,B7123,$I$2:I7123,TRUE))</f>
        <v/>
      </c>
    </row>
    <row r="7124" spans="5:10">
      <c r="E7124" s="46" t="str">
        <f t="shared" si="337"/>
        <v/>
      </c>
      <c r="F7124" s="81" t="str">
        <f>IF(E7124="기사임",(COUNTIF($B$2:B7124,B7124)-COUNTIFS($B$2:B7123,B7124,$E$2:E7123,"")),"")</f>
        <v/>
      </c>
      <c r="G7124" s="46" t="str">
        <f>IF(F7124=1,COUNTIF($F$1:F7124,1),"")</f>
        <v/>
      </c>
      <c r="H7124" s="46">
        <f t="shared" si="338"/>
        <v>0</v>
      </c>
      <c r="I7124" s="46" t="b">
        <f t="shared" si="339"/>
        <v>0</v>
      </c>
      <c r="J7124" s="46" t="str">
        <f>IF(I7124=FALSE,"",B7124&amp;"@"&amp;COUNTIFS($B$2:B7124,B7124,$I$2:I7124,TRUE))</f>
        <v/>
      </c>
    </row>
    <row r="7125" spans="5:10">
      <c r="E7125" s="46" t="str">
        <f t="shared" si="337"/>
        <v/>
      </c>
      <c r="F7125" s="81" t="str">
        <f>IF(E7125="기사임",(COUNTIF($B$2:B7125,B7125)-COUNTIFS($B$2:B7124,B7125,$E$2:E7124,"")),"")</f>
        <v/>
      </c>
      <c r="G7125" s="46" t="str">
        <f>IF(F7125=1,COUNTIF($F$1:F7125,1),"")</f>
        <v/>
      </c>
      <c r="H7125" s="46">
        <f t="shared" si="338"/>
        <v>0</v>
      </c>
      <c r="I7125" s="46" t="b">
        <f t="shared" si="339"/>
        <v>0</v>
      </c>
      <c r="J7125" s="46" t="str">
        <f>IF(I7125=FALSE,"",B7125&amp;"@"&amp;COUNTIFS($B$2:B7125,B7125,$I$2:I7125,TRUE))</f>
        <v/>
      </c>
    </row>
    <row r="7126" spans="5:10">
      <c r="E7126" s="46" t="str">
        <f t="shared" si="337"/>
        <v/>
      </c>
      <c r="F7126" s="81" t="str">
        <f>IF(E7126="기사임",(COUNTIF($B$2:B7126,B7126)-COUNTIFS($B$2:B7125,B7126,$E$2:E7125,"")),"")</f>
        <v/>
      </c>
      <c r="G7126" s="46" t="str">
        <f>IF(F7126=1,COUNTIF($F$1:F7126,1),"")</f>
        <v/>
      </c>
      <c r="H7126" s="46">
        <f t="shared" si="338"/>
        <v>0</v>
      </c>
      <c r="I7126" s="46" t="b">
        <f t="shared" si="339"/>
        <v>0</v>
      </c>
      <c r="J7126" s="46" t="str">
        <f>IF(I7126=FALSE,"",B7126&amp;"@"&amp;COUNTIFS($B$2:B7126,B7126,$I$2:I7126,TRUE))</f>
        <v/>
      </c>
    </row>
    <row r="7127" spans="5:10">
      <c r="E7127" s="46" t="str">
        <f t="shared" si="337"/>
        <v/>
      </c>
      <c r="F7127" s="81" t="str">
        <f>IF(E7127="기사임",(COUNTIF($B$2:B7127,B7127)-COUNTIFS($B$2:B7126,B7127,$E$2:E7126,"")),"")</f>
        <v/>
      </c>
      <c r="G7127" s="46" t="str">
        <f>IF(F7127=1,COUNTIF($F$1:F7127,1),"")</f>
        <v/>
      </c>
      <c r="H7127" s="46">
        <f t="shared" si="338"/>
        <v>0</v>
      </c>
      <c r="I7127" s="46" t="b">
        <f t="shared" si="339"/>
        <v>0</v>
      </c>
      <c r="J7127" s="46" t="str">
        <f>IF(I7127=FALSE,"",B7127&amp;"@"&amp;COUNTIFS($B$2:B7127,B7127,$I$2:I7127,TRUE))</f>
        <v/>
      </c>
    </row>
    <row r="7128" spans="5:10">
      <c r="E7128" s="46" t="str">
        <f t="shared" si="337"/>
        <v/>
      </c>
      <c r="F7128" s="81" t="str">
        <f>IF(E7128="기사임",(COUNTIF($B$2:B7128,B7128)-COUNTIFS($B$2:B7127,B7128,$E$2:E7127,"")),"")</f>
        <v/>
      </c>
      <c r="G7128" s="46" t="str">
        <f>IF(F7128=1,COUNTIF($F$1:F7128,1),"")</f>
        <v/>
      </c>
      <c r="H7128" s="46">
        <f t="shared" si="338"/>
        <v>0</v>
      </c>
      <c r="I7128" s="46" t="b">
        <f t="shared" si="339"/>
        <v>0</v>
      </c>
      <c r="J7128" s="46" t="str">
        <f>IF(I7128=FALSE,"",B7128&amp;"@"&amp;COUNTIFS($B$2:B7128,B7128,$I$2:I7128,TRUE))</f>
        <v/>
      </c>
    </row>
    <row r="7129" spans="5:10">
      <c r="E7129" s="46" t="str">
        <f t="shared" si="337"/>
        <v/>
      </c>
      <c r="F7129" s="81" t="str">
        <f>IF(E7129="기사임",(COUNTIF($B$2:B7129,B7129)-COUNTIFS($B$2:B7128,B7129,$E$2:E7128,"")),"")</f>
        <v/>
      </c>
      <c r="G7129" s="46" t="str">
        <f>IF(F7129=1,COUNTIF($F$1:F7129,1),"")</f>
        <v/>
      </c>
      <c r="H7129" s="46">
        <f t="shared" si="338"/>
        <v>0</v>
      </c>
      <c r="I7129" s="46" t="b">
        <f t="shared" si="339"/>
        <v>0</v>
      </c>
      <c r="J7129" s="46" t="str">
        <f>IF(I7129=FALSE,"",B7129&amp;"@"&amp;COUNTIFS($B$2:B7129,B7129,$I$2:I7129,TRUE))</f>
        <v/>
      </c>
    </row>
    <row r="7130" spans="5:10">
      <c r="E7130" s="46" t="str">
        <f t="shared" si="337"/>
        <v/>
      </c>
      <c r="F7130" s="81" t="str">
        <f>IF(E7130="기사임",(COUNTIF($B$2:B7130,B7130)-COUNTIFS($B$2:B7129,B7130,$E$2:E7129,"")),"")</f>
        <v/>
      </c>
      <c r="G7130" s="46" t="str">
        <f>IF(F7130=1,COUNTIF($F$1:F7130,1),"")</f>
        <v/>
      </c>
      <c r="H7130" s="46">
        <f t="shared" si="338"/>
        <v>0</v>
      </c>
      <c r="I7130" s="46" t="b">
        <f t="shared" si="339"/>
        <v>0</v>
      </c>
      <c r="J7130" s="46" t="str">
        <f>IF(I7130=FALSE,"",B7130&amp;"@"&amp;COUNTIFS($B$2:B7130,B7130,$I$2:I7130,TRUE))</f>
        <v/>
      </c>
    </row>
    <row r="7131" spans="5:10">
      <c r="E7131" s="46" t="str">
        <f t="shared" si="337"/>
        <v/>
      </c>
      <c r="F7131" s="81" t="str">
        <f>IF(E7131="기사임",(COUNTIF($B$2:B7131,B7131)-COUNTIFS($B$2:B7130,B7131,$E$2:E7130,"")),"")</f>
        <v/>
      </c>
      <c r="G7131" s="46" t="str">
        <f>IF(F7131=1,COUNTIF($F$1:F7131,1),"")</f>
        <v/>
      </c>
      <c r="H7131" s="46">
        <f t="shared" si="338"/>
        <v>0</v>
      </c>
      <c r="I7131" s="46" t="b">
        <f t="shared" si="339"/>
        <v>0</v>
      </c>
      <c r="J7131" s="46" t="str">
        <f>IF(I7131=FALSE,"",B7131&amp;"@"&amp;COUNTIFS($B$2:B7131,B7131,$I$2:I7131,TRUE))</f>
        <v/>
      </c>
    </row>
    <row r="7132" spans="5:10">
      <c r="E7132" s="46" t="str">
        <f t="shared" si="337"/>
        <v/>
      </c>
      <c r="F7132" s="81" t="str">
        <f>IF(E7132="기사임",(COUNTIF($B$2:B7132,B7132)-COUNTIFS($B$2:B7131,B7132,$E$2:E7131,"")),"")</f>
        <v/>
      </c>
      <c r="G7132" s="46" t="str">
        <f>IF(F7132=1,COUNTIF($F$1:F7132,1),"")</f>
        <v/>
      </c>
      <c r="H7132" s="46">
        <f t="shared" si="338"/>
        <v>0</v>
      </c>
      <c r="I7132" s="46" t="b">
        <f t="shared" si="339"/>
        <v>0</v>
      </c>
      <c r="J7132" s="46" t="str">
        <f>IF(I7132=FALSE,"",B7132&amp;"@"&amp;COUNTIFS($B$2:B7132,B7132,$I$2:I7132,TRUE))</f>
        <v/>
      </c>
    </row>
    <row r="7133" spans="5:10">
      <c r="E7133" s="46" t="str">
        <f t="shared" si="337"/>
        <v/>
      </c>
      <c r="F7133" s="81" t="str">
        <f>IF(E7133="기사임",(COUNTIF($B$2:B7133,B7133)-COUNTIFS($B$2:B7132,B7133,$E$2:E7132,"")),"")</f>
        <v/>
      </c>
      <c r="G7133" s="46" t="str">
        <f>IF(F7133=1,COUNTIF($F$1:F7133,1),"")</f>
        <v/>
      </c>
      <c r="H7133" s="46">
        <f t="shared" si="338"/>
        <v>0</v>
      </c>
      <c r="I7133" s="46" t="b">
        <f t="shared" si="339"/>
        <v>0</v>
      </c>
      <c r="J7133" s="46" t="str">
        <f>IF(I7133=FALSE,"",B7133&amp;"@"&amp;COUNTIFS($B$2:B7133,B7133,$I$2:I7133,TRUE))</f>
        <v/>
      </c>
    </row>
    <row r="7134" spans="5:10">
      <c r="E7134" s="46" t="str">
        <f t="shared" si="337"/>
        <v/>
      </c>
      <c r="F7134" s="81" t="str">
        <f>IF(E7134="기사임",(COUNTIF($B$2:B7134,B7134)-COUNTIFS($B$2:B7133,B7134,$E$2:E7133,"")),"")</f>
        <v/>
      </c>
      <c r="G7134" s="46" t="str">
        <f>IF(F7134=1,COUNTIF($F$1:F7134,1),"")</f>
        <v/>
      </c>
      <c r="H7134" s="46">
        <f t="shared" si="338"/>
        <v>0</v>
      </c>
      <c r="I7134" s="46" t="b">
        <f t="shared" si="339"/>
        <v>0</v>
      </c>
      <c r="J7134" s="46" t="str">
        <f>IF(I7134=FALSE,"",B7134&amp;"@"&amp;COUNTIFS($B$2:B7134,B7134,$I$2:I7134,TRUE))</f>
        <v/>
      </c>
    </row>
    <row r="7135" spans="5:10">
      <c r="E7135" s="46" t="str">
        <f t="shared" si="337"/>
        <v/>
      </c>
      <c r="F7135" s="81" t="str">
        <f>IF(E7135="기사임",(COUNTIF($B$2:B7135,B7135)-COUNTIFS($B$2:B7134,B7135,$E$2:E7134,"")),"")</f>
        <v/>
      </c>
      <c r="G7135" s="46" t="str">
        <f>IF(F7135=1,COUNTIF($F$1:F7135,1),"")</f>
        <v/>
      </c>
      <c r="H7135" s="46">
        <f t="shared" si="338"/>
        <v>0</v>
      </c>
      <c r="I7135" s="46" t="b">
        <f t="shared" si="339"/>
        <v>0</v>
      </c>
      <c r="J7135" s="46" t="str">
        <f>IF(I7135=FALSE,"",B7135&amp;"@"&amp;COUNTIFS($B$2:B7135,B7135,$I$2:I7135,TRUE))</f>
        <v/>
      </c>
    </row>
    <row r="7136" spans="5:10">
      <c r="E7136" s="46" t="str">
        <f t="shared" si="337"/>
        <v/>
      </c>
      <c r="F7136" s="81" t="str">
        <f>IF(E7136="기사임",(COUNTIF($B$2:B7136,B7136)-COUNTIFS($B$2:B7135,B7136,$E$2:E7135,"")),"")</f>
        <v/>
      </c>
      <c r="G7136" s="46" t="str">
        <f>IF(F7136=1,COUNTIF($F$1:F7136,1),"")</f>
        <v/>
      </c>
      <c r="H7136" s="46">
        <f t="shared" si="338"/>
        <v>0</v>
      </c>
      <c r="I7136" s="46" t="b">
        <f t="shared" si="339"/>
        <v>0</v>
      </c>
      <c r="J7136" s="46" t="str">
        <f>IF(I7136=FALSE,"",B7136&amp;"@"&amp;COUNTIFS($B$2:B7136,B7136,$I$2:I7136,TRUE))</f>
        <v/>
      </c>
    </row>
    <row r="7137" spans="5:10">
      <c r="E7137" s="46" t="str">
        <f t="shared" si="337"/>
        <v/>
      </c>
      <c r="F7137" s="81" t="str">
        <f>IF(E7137="기사임",(COUNTIF($B$2:B7137,B7137)-COUNTIFS($B$2:B7136,B7137,$E$2:E7136,"")),"")</f>
        <v/>
      </c>
      <c r="G7137" s="46" t="str">
        <f>IF(F7137=1,COUNTIF($F$1:F7137,1),"")</f>
        <v/>
      </c>
      <c r="H7137" s="46">
        <f t="shared" si="338"/>
        <v>0</v>
      </c>
      <c r="I7137" s="46" t="b">
        <f t="shared" si="339"/>
        <v>0</v>
      </c>
      <c r="J7137" s="46" t="str">
        <f>IF(I7137=FALSE,"",B7137&amp;"@"&amp;COUNTIFS($B$2:B7137,B7137,$I$2:I7137,TRUE))</f>
        <v/>
      </c>
    </row>
    <row r="7138" spans="5:10">
      <c r="E7138" s="46" t="str">
        <f t="shared" si="337"/>
        <v/>
      </c>
      <c r="F7138" s="81" t="str">
        <f>IF(E7138="기사임",(COUNTIF($B$2:B7138,B7138)-COUNTIFS($B$2:B7137,B7138,$E$2:E7137,"")),"")</f>
        <v/>
      </c>
      <c r="G7138" s="46" t="str">
        <f>IF(F7138=1,COUNTIF($F$1:F7138,1),"")</f>
        <v/>
      </c>
      <c r="H7138" s="46">
        <f t="shared" si="338"/>
        <v>0</v>
      </c>
      <c r="I7138" s="46" t="b">
        <f t="shared" si="339"/>
        <v>0</v>
      </c>
      <c r="J7138" s="46" t="str">
        <f>IF(I7138=FALSE,"",B7138&amp;"@"&amp;COUNTIFS($B$2:B7138,B7138,$I$2:I7138,TRUE))</f>
        <v/>
      </c>
    </row>
    <row r="7139" spans="5:10">
      <c r="E7139" s="46" t="str">
        <f t="shared" si="337"/>
        <v/>
      </c>
      <c r="F7139" s="81" t="str">
        <f>IF(E7139="기사임",(COUNTIF($B$2:B7139,B7139)-COUNTIFS($B$2:B7138,B7139,$E$2:E7138,"")),"")</f>
        <v/>
      </c>
      <c r="G7139" s="46" t="str">
        <f>IF(F7139=1,COUNTIF($F$1:F7139,1),"")</f>
        <v/>
      </c>
      <c r="H7139" s="46">
        <f t="shared" si="338"/>
        <v>0</v>
      </c>
      <c r="I7139" s="46" t="b">
        <f t="shared" si="339"/>
        <v>0</v>
      </c>
      <c r="J7139" s="46" t="str">
        <f>IF(I7139=FALSE,"",B7139&amp;"@"&amp;COUNTIFS($B$2:B7139,B7139,$I$2:I7139,TRUE))</f>
        <v/>
      </c>
    </row>
    <row r="7140" spans="5:10">
      <c r="E7140" s="46" t="str">
        <f t="shared" si="337"/>
        <v/>
      </c>
      <c r="F7140" s="81" t="str">
        <f>IF(E7140="기사임",(COUNTIF($B$2:B7140,B7140)-COUNTIFS($B$2:B7139,B7140,$E$2:E7139,"")),"")</f>
        <v/>
      </c>
      <c r="G7140" s="46" t="str">
        <f>IF(F7140=1,COUNTIF($F$1:F7140,1),"")</f>
        <v/>
      </c>
      <c r="H7140" s="46">
        <f t="shared" si="338"/>
        <v>0</v>
      </c>
      <c r="I7140" s="46" t="b">
        <f t="shared" si="339"/>
        <v>0</v>
      </c>
      <c r="J7140" s="46" t="str">
        <f>IF(I7140=FALSE,"",B7140&amp;"@"&amp;COUNTIFS($B$2:B7140,B7140,$I$2:I7140,TRUE))</f>
        <v/>
      </c>
    </row>
    <row r="7141" spans="5:10">
      <c r="E7141" s="46" t="str">
        <f t="shared" si="337"/>
        <v/>
      </c>
      <c r="F7141" s="81" t="str">
        <f>IF(E7141="기사임",(COUNTIF($B$2:B7141,B7141)-COUNTIFS($B$2:B7140,B7141,$E$2:E7140,"")),"")</f>
        <v/>
      </c>
      <c r="G7141" s="46" t="str">
        <f>IF(F7141=1,COUNTIF($F$1:F7141,1),"")</f>
        <v/>
      </c>
      <c r="H7141" s="46">
        <f t="shared" si="338"/>
        <v>0</v>
      </c>
      <c r="I7141" s="46" t="b">
        <f t="shared" si="339"/>
        <v>0</v>
      </c>
      <c r="J7141" s="46" t="str">
        <f>IF(I7141=FALSE,"",B7141&amp;"@"&amp;COUNTIFS($B$2:B7141,B7141,$I$2:I7141,TRUE))</f>
        <v/>
      </c>
    </row>
    <row r="7142" spans="5:10">
      <c r="E7142" s="46" t="str">
        <f t="shared" si="337"/>
        <v/>
      </c>
      <c r="F7142" s="81" t="str">
        <f>IF(E7142="기사임",(COUNTIF($B$2:B7142,B7142)-COUNTIFS($B$2:B7141,B7142,$E$2:E7141,"")),"")</f>
        <v/>
      </c>
      <c r="G7142" s="46" t="str">
        <f>IF(F7142=1,COUNTIF($F$1:F7142,1),"")</f>
        <v/>
      </c>
      <c r="H7142" s="46">
        <f t="shared" si="338"/>
        <v>0</v>
      </c>
      <c r="I7142" s="46" t="b">
        <f t="shared" si="339"/>
        <v>0</v>
      </c>
      <c r="J7142" s="46" t="str">
        <f>IF(I7142=FALSE,"",B7142&amp;"@"&amp;COUNTIFS($B$2:B7142,B7142,$I$2:I7142,TRUE))</f>
        <v/>
      </c>
    </row>
    <row r="7143" spans="5:10">
      <c r="E7143" s="46" t="str">
        <f t="shared" si="337"/>
        <v/>
      </c>
      <c r="F7143" s="81" t="str">
        <f>IF(E7143="기사임",(COUNTIF($B$2:B7143,B7143)-COUNTIFS($B$2:B7142,B7143,$E$2:E7142,"")),"")</f>
        <v/>
      </c>
      <c r="G7143" s="46" t="str">
        <f>IF(F7143=1,COUNTIF($F$1:F7143,1),"")</f>
        <v/>
      </c>
      <c r="H7143" s="46">
        <f t="shared" si="338"/>
        <v>0</v>
      </c>
      <c r="I7143" s="46" t="b">
        <f t="shared" si="339"/>
        <v>0</v>
      </c>
      <c r="J7143" s="46" t="str">
        <f>IF(I7143=FALSE,"",B7143&amp;"@"&amp;COUNTIFS($B$2:B7143,B7143,$I$2:I7143,TRUE))</f>
        <v/>
      </c>
    </row>
    <row r="7144" spans="5:10">
      <c r="E7144" s="46" t="str">
        <f t="shared" si="337"/>
        <v/>
      </c>
      <c r="F7144" s="81" t="str">
        <f>IF(E7144="기사임",(COUNTIF($B$2:B7144,B7144)-COUNTIFS($B$2:B7143,B7144,$E$2:E7143,"")),"")</f>
        <v/>
      </c>
      <c r="G7144" s="46" t="str">
        <f>IF(F7144=1,COUNTIF($F$1:F7144,1),"")</f>
        <v/>
      </c>
      <c r="H7144" s="46">
        <f t="shared" si="338"/>
        <v>0</v>
      </c>
      <c r="I7144" s="46" t="b">
        <f t="shared" si="339"/>
        <v>0</v>
      </c>
      <c r="J7144" s="46" t="str">
        <f>IF(I7144=FALSE,"",B7144&amp;"@"&amp;COUNTIFS($B$2:B7144,B7144,$I$2:I7144,TRUE))</f>
        <v/>
      </c>
    </row>
    <row r="7145" spans="5:10">
      <c r="E7145" s="46" t="str">
        <f t="shared" si="337"/>
        <v/>
      </c>
      <c r="F7145" s="81" t="str">
        <f>IF(E7145="기사임",(COUNTIF($B$2:B7145,B7145)-COUNTIFS($B$2:B7144,B7145,$E$2:E7144,"")),"")</f>
        <v/>
      </c>
      <c r="G7145" s="46" t="str">
        <f>IF(F7145=1,COUNTIF($F$1:F7145,1),"")</f>
        <v/>
      </c>
      <c r="H7145" s="46">
        <f t="shared" si="338"/>
        <v>0</v>
      </c>
      <c r="I7145" s="46" t="b">
        <f t="shared" si="339"/>
        <v>0</v>
      </c>
      <c r="J7145" s="46" t="str">
        <f>IF(I7145=FALSE,"",B7145&amp;"@"&amp;COUNTIFS($B$2:B7145,B7145,$I$2:I7145,TRUE))</f>
        <v/>
      </c>
    </row>
    <row r="7146" spans="5:10">
      <c r="E7146" s="46" t="str">
        <f t="shared" si="337"/>
        <v/>
      </c>
      <c r="F7146" s="81" t="str">
        <f>IF(E7146="기사임",(COUNTIF($B$2:B7146,B7146)-COUNTIFS($B$2:B7145,B7146,$E$2:E7145,"")),"")</f>
        <v/>
      </c>
      <c r="G7146" s="46" t="str">
        <f>IF(F7146=1,COUNTIF($F$1:F7146,1),"")</f>
        <v/>
      </c>
      <c r="H7146" s="46">
        <f t="shared" si="338"/>
        <v>0</v>
      </c>
      <c r="I7146" s="46" t="b">
        <f t="shared" si="339"/>
        <v>0</v>
      </c>
      <c r="J7146" s="46" t="str">
        <f>IF(I7146=FALSE,"",B7146&amp;"@"&amp;COUNTIFS($B$2:B7146,B7146,$I$2:I7146,TRUE))</f>
        <v/>
      </c>
    </row>
    <row r="7147" spans="5:10">
      <c r="E7147" s="46" t="str">
        <f t="shared" si="337"/>
        <v/>
      </c>
      <c r="F7147" s="81" t="str">
        <f>IF(E7147="기사임",(COUNTIF($B$2:B7147,B7147)-COUNTIFS($B$2:B7146,B7147,$E$2:E7146,"")),"")</f>
        <v/>
      </c>
      <c r="G7147" s="46" t="str">
        <f>IF(F7147=1,COUNTIF($F$1:F7147,1),"")</f>
        <v/>
      </c>
      <c r="H7147" s="46">
        <f t="shared" si="338"/>
        <v>0</v>
      </c>
      <c r="I7147" s="46" t="b">
        <f t="shared" si="339"/>
        <v>0</v>
      </c>
      <c r="J7147" s="46" t="str">
        <f>IF(I7147=FALSE,"",B7147&amp;"@"&amp;COUNTIFS($B$2:B7147,B7147,$I$2:I7147,TRUE))</f>
        <v/>
      </c>
    </row>
    <row r="7148" spans="5:10">
      <c r="E7148" s="46" t="str">
        <f t="shared" si="337"/>
        <v/>
      </c>
      <c r="F7148" s="81" t="str">
        <f>IF(E7148="기사임",(COUNTIF($B$2:B7148,B7148)-COUNTIFS($B$2:B7147,B7148,$E$2:E7147,"")),"")</f>
        <v/>
      </c>
      <c r="G7148" s="46" t="str">
        <f>IF(F7148=1,COUNTIF($F$1:F7148,1),"")</f>
        <v/>
      </c>
      <c r="H7148" s="46">
        <f t="shared" si="338"/>
        <v>0</v>
      </c>
      <c r="I7148" s="46" t="b">
        <f t="shared" si="339"/>
        <v>0</v>
      </c>
      <c r="J7148" s="46" t="str">
        <f>IF(I7148=FALSE,"",B7148&amp;"@"&amp;COUNTIFS($B$2:B7148,B7148,$I$2:I7148,TRUE))</f>
        <v/>
      </c>
    </row>
    <row r="7149" spans="5:10">
      <c r="E7149" s="46" t="str">
        <f t="shared" si="337"/>
        <v/>
      </c>
      <c r="F7149" s="81" t="str">
        <f>IF(E7149="기사임",(COUNTIF($B$2:B7149,B7149)-COUNTIFS($B$2:B7148,B7149,$E$2:E7148,"")),"")</f>
        <v/>
      </c>
      <c r="G7149" s="46" t="str">
        <f>IF(F7149=1,COUNTIF($F$1:F7149,1),"")</f>
        <v/>
      </c>
      <c r="H7149" s="46">
        <f t="shared" si="338"/>
        <v>0</v>
      </c>
      <c r="I7149" s="46" t="b">
        <f t="shared" si="339"/>
        <v>0</v>
      </c>
      <c r="J7149" s="46" t="str">
        <f>IF(I7149=FALSE,"",B7149&amp;"@"&amp;COUNTIFS($B$2:B7149,B7149,$I$2:I7149,TRUE))</f>
        <v/>
      </c>
    </row>
    <row r="7150" spans="5:10">
      <c r="E7150" s="46" t="str">
        <f t="shared" si="337"/>
        <v/>
      </c>
      <c r="F7150" s="81" t="str">
        <f>IF(E7150="기사임",(COUNTIF($B$2:B7150,B7150)-COUNTIFS($B$2:B7149,B7150,$E$2:E7149,"")),"")</f>
        <v/>
      </c>
      <c r="G7150" s="46" t="str">
        <f>IF(F7150=1,COUNTIF($F$1:F7150,1),"")</f>
        <v/>
      </c>
      <c r="H7150" s="46">
        <f t="shared" si="338"/>
        <v>0</v>
      </c>
      <c r="I7150" s="46" t="b">
        <f t="shared" si="339"/>
        <v>0</v>
      </c>
      <c r="J7150" s="46" t="str">
        <f>IF(I7150=FALSE,"",B7150&amp;"@"&amp;COUNTIFS($B$2:B7150,B7150,$I$2:I7150,TRUE))</f>
        <v/>
      </c>
    </row>
    <row r="7151" spans="5:10">
      <c r="E7151" s="46" t="str">
        <f t="shared" si="337"/>
        <v/>
      </c>
      <c r="F7151" s="81" t="str">
        <f>IF(E7151="기사임",(COUNTIF($B$2:B7151,B7151)-COUNTIFS($B$2:B7150,B7151,$E$2:E7150,"")),"")</f>
        <v/>
      </c>
      <c r="G7151" s="46" t="str">
        <f>IF(F7151=1,COUNTIF($F$1:F7151,1),"")</f>
        <v/>
      </c>
      <c r="H7151" s="46">
        <f t="shared" si="338"/>
        <v>0</v>
      </c>
      <c r="I7151" s="46" t="b">
        <f t="shared" si="339"/>
        <v>0</v>
      </c>
      <c r="J7151" s="46" t="str">
        <f>IF(I7151=FALSE,"",B7151&amp;"@"&amp;COUNTIFS($B$2:B7151,B7151,$I$2:I7151,TRUE))</f>
        <v/>
      </c>
    </row>
    <row r="7152" spans="5:10">
      <c r="E7152" s="46" t="str">
        <f t="shared" si="337"/>
        <v/>
      </c>
      <c r="F7152" s="81" t="str">
        <f>IF(E7152="기사임",(COUNTIF($B$2:B7152,B7152)-COUNTIFS($B$2:B7151,B7152,$E$2:E7151,"")),"")</f>
        <v/>
      </c>
      <c r="G7152" s="46" t="str">
        <f>IF(F7152=1,COUNTIF($F$1:F7152,1),"")</f>
        <v/>
      </c>
      <c r="H7152" s="46">
        <f t="shared" si="338"/>
        <v>0</v>
      </c>
      <c r="I7152" s="46" t="b">
        <f t="shared" si="339"/>
        <v>0</v>
      </c>
      <c r="J7152" s="46" t="str">
        <f>IF(I7152=FALSE,"",B7152&amp;"@"&amp;COUNTIFS($B$2:B7152,B7152,$I$2:I7152,TRUE))</f>
        <v/>
      </c>
    </row>
    <row r="7153" spans="5:10">
      <c r="E7153" s="46" t="str">
        <f t="shared" si="337"/>
        <v/>
      </c>
      <c r="F7153" s="81" t="str">
        <f>IF(E7153="기사임",(COUNTIF($B$2:B7153,B7153)-COUNTIFS($B$2:B7152,B7153,$E$2:E7152,"")),"")</f>
        <v/>
      </c>
      <c r="G7153" s="46" t="str">
        <f>IF(F7153=1,COUNTIF($F$1:F7153,1),"")</f>
        <v/>
      </c>
      <c r="H7153" s="46">
        <f t="shared" si="338"/>
        <v>0</v>
      </c>
      <c r="I7153" s="46" t="b">
        <f t="shared" si="339"/>
        <v>0</v>
      </c>
      <c r="J7153" s="46" t="str">
        <f>IF(I7153=FALSE,"",B7153&amp;"@"&amp;COUNTIFS($B$2:B7153,B7153,$I$2:I7153,TRUE))</f>
        <v/>
      </c>
    </row>
    <row r="7154" spans="5:10">
      <c r="E7154" s="46" t="str">
        <f t="shared" si="337"/>
        <v/>
      </c>
      <c r="F7154" s="81" t="str">
        <f>IF(E7154="기사임",(COUNTIF($B$2:B7154,B7154)-COUNTIFS($B$2:B7153,B7154,$E$2:E7153,"")),"")</f>
        <v/>
      </c>
      <c r="G7154" s="46" t="str">
        <f>IF(F7154=1,COUNTIF($F$1:F7154,1),"")</f>
        <v/>
      </c>
      <c r="H7154" s="46">
        <f t="shared" si="338"/>
        <v>0</v>
      </c>
      <c r="I7154" s="46" t="b">
        <f t="shared" si="339"/>
        <v>0</v>
      </c>
      <c r="J7154" s="46" t="str">
        <f>IF(I7154=FALSE,"",B7154&amp;"@"&amp;COUNTIFS($B$2:B7154,B7154,$I$2:I7154,TRUE))</f>
        <v/>
      </c>
    </row>
    <row r="7155" spans="5:10">
      <c r="E7155" s="46" t="str">
        <f t="shared" si="337"/>
        <v/>
      </c>
      <c r="F7155" s="81" t="str">
        <f>IF(E7155="기사임",(COUNTIF($B$2:B7155,B7155)-COUNTIFS($B$2:B7154,B7155,$E$2:E7154,"")),"")</f>
        <v/>
      </c>
      <c r="G7155" s="46" t="str">
        <f>IF(F7155=1,COUNTIF($F$1:F7155,1),"")</f>
        <v/>
      </c>
      <c r="H7155" s="46">
        <f t="shared" si="338"/>
        <v>0</v>
      </c>
      <c r="I7155" s="46" t="b">
        <f t="shared" si="339"/>
        <v>0</v>
      </c>
      <c r="J7155" s="46" t="str">
        <f>IF(I7155=FALSE,"",B7155&amp;"@"&amp;COUNTIFS($B$2:B7155,B7155,$I$2:I7155,TRUE))</f>
        <v/>
      </c>
    </row>
    <row r="7156" spans="5:10">
      <c r="E7156" s="46" t="str">
        <f t="shared" si="337"/>
        <v/>
      </c>
      <c r="F7156" s="81" t="str">
        <f>IF(E7156="기사임",(COUNTIF($B$2:B7156,B7156)-COUNTIFS($B$2:B7155,B7156,$E$2:E7155,"")),"")</f>
        <v/>
      </c>
      <c r="G7156" s="46" t="str">
        <f>IF(F7156=1,COUNTIF($F$1:F7156,1),"")</f>
        <v/>
      </c>
      <c r="H7156" s="46">
        <f t="shared" si="338"/>
        <v>0</v>
      </c>
      <c r="I7156" s="46" t="b">
        <f t="shared" si="339"/>
        <v>0</v>
      </c>
      <c r="J7156" s="46" t="str">
        <f>IF(I7156=FALSE,"",B7156&amp;"@"&amp;COUNTIFS($B$2:B7156,B7156,$I$2:I7156,TRUE))</f>
        <v/>
      </c>
    </row>
    <row r="7157" spans="5:10">
      <c r="E7157" s="46" t="str">
        <f t="shared" si="337"/>
        <v/>
      </c>
      <c r="F7157" s="81" t="str">
        <f>IF(E7157="기사임",(COUNTIF($B$2:B7157,B7157)-COUNTIFS($B$2:B7156,B7157,$E$2:E7156,"")),"")</f>
        <v/>
      </c>
      <c r="G7157" s="46" t="str">
        <f>IF(F7157=1,COUNTIF($F$1:F7157,1),"")</f>
        <v/>
      </c>
      <c r="H7157" s="46">
        <f t="shared" si="338"/>
        <v>0</v>
      </c>
      <c r="I7157" s="46" t="b">
        <f t="shared" si="339"/>
        <v>0</v>
      </c>
      <c r="J7157" s="46" t="str">
        <f>IF(I7157=FALSE,"",B7157&amp;"@"&amp;COUNTIFS($B$2:B7157,B7157,$I$2:I7157,TRUE))</f>
        <v/>
      </c>
    </row>
    <row r="7158" spans="5:10">
      <c r="E7158" s="46" t="str">
        <f t="shared" si="337"/>
        <v/>
      </c>
      <c r="F7158" s="81" t="str">
        <f>IF(E7158="기사임",(COUNTIF($B$2:B7158,B7158)-COUNTIFS($B$2:B7157,B7158,$E$2:E7157,"")),"")</f>
        <v/>
      </c>
      <c r="G7158" s="46" t="str">
        <f>IF(F7158=1,COUNTIF($F$1:F7158,1),"")</f>
        <v/>
      </c>
      <c r="H7158" s="46">
        <f t="shared" si="338"/>
        <v>0</v>
      </c>
      <c r="I7158" s="46" t="b">
        <f t="shared" si="339"/>
        <v>0</v>
      </c>
      <c r="J7158" s="46" t="str">
        <f>IF(I7158=FALSE,"",B7158&amp;"@"&amp;COUNTIFS($B$2:B7158,B7158,$I$2:I7158,TRUE))</f>
        <v/>
      </c>
    </row>
    <row r="7159" spans="5:10">
      <c r="E7159" s="46" t="str">
        <f t="shared" si="337"/>
        <v/>
      </c>
      <c r="F7159" s="81" t="str">
        <f>IF(E7159="기사임",(COUNTIF($B$2:B7159,B7159)-COUNTIFS($B$2:B7158,B7159,$E$2:E7158,"")),"")</f>
        <v/>
      </c>
      <c r="G7159" s="46" t="str">
        <f>IF(F7159=1,COUNTIF($F$1:F7159,1),"")</f>
        <v/>
      </c>
      <c r="H7159" s="46">
        <f t="shared" si="338"/>
        <v>0</v>
      </c>
      <c r="I7159" s="46" t="b">
        <f t="shared" si="339"/>
        <v>0</v>
      </c>
      <c r="J7159" s="46" t="str">
        <f>IF(I7159=FALSE,"",B7159&amp;"@"&amp;COUNTIFS($B$2:B7159,B7159,$I$2:I7159,TRUE))</f>
        <v/>
      </c>
    </row>
    <row r="7160" spans="5:10">
      <c r="E7160" s="46" t="str">
        <f t="shared" si="337"/>
        <v/>
      </c>
      <c r="F7160" s="81" t="str">
        <f>IF(E7160="기사임",(COUNTIF($B$2:B7160,B7160)-COUNTIFS($B$2:B7159,B7160,$E$2:E7159,"")),"")</f>
        <v/>
      </c>
      <c r="G7160" s="46" t="str">
        <f>IF(F7160=1,COUNTIF($F$1:F7160,1),"")</f>
        <v/>
      </c>
      <c r="H7160" s="46">
        <f t="shared" si="338"/>
        <v>0</v>
      </c>
      <c r="I7160" s="46" t="b">
        <f t="shared" si="339"/>
        <v>0</v>
      </c>
      <c r="J7160" s="46" t="str">
        <f>IF(I7160=FALSE,"",B7160&amp;"@"&amp;COUNTIFS($B$2:B7160,B7160,$I$2:I7160,TRUE))</f>
        <v/>
      </c>
    </row>
    <row r="7161" spans="5:10">
      <c r="E7161" s="46" t="str">
        <f t="shared" si="337"/>
        <v/>
      </c>
      <c r="F7161" s="81" t="str">
        <f>IF(E7161="기사임",(COUNTIF($B$2:B7161,B7161)-COUNTIFS($B$2:B7160,B7161,$E$2:E7160,"")),"")</f>
        <v/>
      </c>
      <c r="G7161" s="46" t="str">
        <f>IF(F7161=1,COUNTIF($F$1:F7161,1),"")</f>
        <v/>
      </c>
      <c r="H7161" s="46">
        <f t="shared" si="338"/>
        <v>0</v>
      </c>
      <c r="I7161" s="46" t="b">
        <f t="shared" si="339"/>
        <v>0</v>
      </c>
      <c r="J7161" s="46" t="str">
        <f>IF(I7161=FALSE,"",B7161&amp;"@"&amp;COUNTIFS($B$2:B7161,B7161,$I$2:I7161,TRUE))</f>
        <v/>
      </c>
    </row>
    <row r="7162" spans="5:10">
      <c r="E7162" s="46" t="str">
        <f t="shared" si="337"/>
        <v/>
      </c>
      <c r="F7162" s="81" t="str">
        <f>IF(E7162="기사임",(COUNTIF($B$2:B7162,B7162)-COUNTIFS($B$2:B7161,B7162,$E$2:E7161,"")),"")</f>
        <v/>
      </c>
      <c r="G7162" s="46" t="str">
        <f>IF(F7162=1,COUNTIF($F$1:F7162,1),"")</f>
        <v/>
      </c>
      <c r="H7162" s="46">
        <f t="shared" si="338"/>
        <v>0</v>
      </c>
      <c r="I7162" s="46" t="b">
        <f t="shared" si="339"/>
        <v>0</v>
      </c>
      <c r="J7162" s="46" t="str">
        <f>IF(I7162=FALSE,"",B7162&amp;"@"&amp;COUNTIFS($B$2:B7162,B7162,$I$2:I7162,TRUE))</f>
        <v/>
      </c>
    </row>
    <row r="7163" spans="5:10">
      <c r="E7163" s="46" t="str">
        <f t="shared" si="337"/>
        <v/>
      </c>
      <c r="F7163" s="81" t="str">
        <f>IF(E7163="기사임",(COUNTIF($B$2:B7163,B7163)-COUNTIFS($B$2:B7162,B7163,$E$2:E7162,"")),"")</f>
        <v/>
      </c>
      <c r="G7163" s="46" t="str">
        <f>IF(F7163=1,COUNTIF($F$1:F7163,1),"")</f>
        <v/>
      </c>
      <c r="H7163" s="46">
        <f t="shared" si="338"/>
        <v>0</v>
      </c>
      <c r="I7163" s="46" t="b">
        <f t="shared" si="339"/>
        <v>0</v>
      </c>
      <c r="J7163" s="46" t="str">
        <f>IF(I7163=FALSE,"",B7163&amp;"@"&amp;COUNTIFS($B$2:B7163,B7163,$I$2:I7163,TRUE))</f>
        <v/>
      </c>
    </row>
    <row r="7164" spans="5:10">
      <c r="E7164" s="46" t="str">
        <f t="shared" si="337"/>
        <v/>
      </c>
      <c r="F7164" s="81" t="str">
        <f>IF(E7164="기사임",(COUNTIF($B$2:B7164,B7164)-COUNTIFS($B$2:B7163,B7164,$E$2:E7163,"")),"")</f>
        <v/>
      </c>
      <c r="G7164" s="46" t="str">
        <f>IF(F7164=1,COUNTIF($F$1:F7164,1),"")</f>
        <v/>
      </c>
      <c r="H7164" s="46">
        <f t="shared" si="338"/>
        <v>0</v>
      </c>
      <c r="I7164" s="46" t="b">
        <f t="shared" si="339"/>
        <v>0</v>
      </c>
      <c r="J7164" s="46" t="str">
        <f>IF(I7164=FALSE,"",B7164&amp;"@"&amp;COUNTIFS($B$2:B7164,B7164,$I$2:I7164,TRUE))</f>
        <v/>
      </c>
    </row>
    <row r="7165" spans="5:10">
      <c r="E7165" s="46" t="str">
        <f t="shared" si="337"/>
        <v/>
      </c>
      <c r="F7165" s="81" t="str">
        <f>IF(E7165="기사임",(COUNTIF($B$2:B7165,B7165)-COUNTIFS($B$2:B7164,B7165,$E$2:E7164,"")),"")</f>
        <v/>
      </c>
      <c r="G7165" s="46" t="str">
        <f>IF(F7165=1,COUNTIF($F$1:F7165,1),"")</f>
        <v/>
      </c>
      <c r="H7165" s="46">
        <f t="shared" si="338"/>
        <v>0</v>
      </c>
      <c r="I7165" s="46" t="b">
        <f t="shared" si="339"/>
        <v>0</v>
      </c>
      <c r="J7165" s="46" t="str">
        <f>IF(I7165=FALSE,"",B7165&amp;"@"&amp;COUNTIFS($B$2:B7165,B7165,$I$2:I7165,TRUE))</f>
        <v/>
      </c>
    </row>
    <row r="7166" spans="5:10">
      <c r="E7166" s="46" t="str">
        <f t="shared" si="337"/>
        <v/>
      </c>
      <c r="F7166" s="81" t="str">
        <f>IF(E7166="기사임",(COUNTIF($B$2:B7166,B7166)-COUNTIFS($B$2:B7165,B7166,$E$2:E7165,"")),"")</f>
        <v/>
      </c>
      <c r="G7166" s="46" t="str">
        <f>IF(F7166=1,COUNTIF($F$1:F7166,1),"")</f>
        <v/>
      </c>
      <c r="H7166" s="46">
        <f t="shared" si="338"/>
        <v>0</v>
      </c>
      <c r="I7166" s="46" t="b">
        <f t="shared" si="339"/>
        <v>0</v>
      </c>
      <c r="J7166" s="46" t="str">
        <f>IF(I7166=FALSE,"",B7166&amp;"@"&amp;COUNTIFS($B$2:B7166,B7166,$I$2:I7166,TRUE))</f>
        <v/>
      </c>
    </row>
    <row r="7167" spans="5:10">
      <c r="E7167" s="46" t="str">
        <f t="shared" si="337"/>
        <v/>
      </c>
      <c r="F7167" s="81" t="str">
        <f>IF(E7167="기사임",(COUNTIF($B$2:B7167,B7167)-COUNTIFS($B$2:B7166,B7167,$E$2:E7166,"")),"")</f>
        <v/>
      </c>
      <c r="G7167" s="46" t="str">
        <f>IF(F7167=1,COUNTIF($F$1:F7167,1),"")</f>
        <v/>
      </c>
      <c r="H7167" s="46">
        <f t="shared" si="338"/>
        <v>0</v>
      </c>
      <c r="I7167" s="46" t="b">
        <f t="shared" si="339"/>
        <v>0</v>
      </c>
      <c r="J7167" s="46" t="str">
        <f>IF(I7167=FALSE,"",B7167&amp;"@"&amp;COUNTIFS($B$2:B7167,B7167,$I$2:I7167,TRUE))</f>
        <v/>
      </c>
    </row>
    <row r="7168" spans="5:10">
      <c r="E7168" s="46" t="str">
        <f t="shared" si="337"/>
        <v/>
      </c>
      <c r="F7168" s="81" t="str">
        <f>IF(E7168="기사임",(COUNTIF($B$2:B7168,B7168)-COUNTIFS($B$2:B7167,B7168,$E$2:E7167,"")),"")</f>
        <v/>
      </c>
      <c r="G7168" s="46" t="str">
        <f>IF(F7168=1,COUNTIF($F$1:F7168,1),"")</f>
        <v/>
      </c>
      <c r="H7168" s="46">
        <f t="shared" si="338"/>
        <v>0</v>
      </c>
      <c r="I7168" s="46" t="b">
        <f t="shared" si="339"/>
        <v>0</v>
      </c>
      <c r="J7168" s="46" t="str">
        <f>IF(I7168=FALSE,"",B7168&amp;"@"&amp;COUNTIFS($B$2:B7168,B7168,$I$2:I7168,TRUE))</f>
        <v/>
      </c>
    </row>
    <row r="7169" spans="5:10">
      <c r="E7169" s="46" t="str">
        <f t="shared" si="337"/>
        <v/>
      </c>
      <c r="F7169" s="81" t="str">
        <f>IF(E7169="기사임",(COUNTIF($B$2:B7169,B7169)-COUNTIFS($B$2:B7168,B7169,$E$2:E7168,"")),"")</f>
        <v/>
      </c>
      <c r="G7169" s="46" t="str">
        <f>IF(F7169=1,COUNTIF($F$1:F7169,1),"")</f>
        <v/>
      </c>
      <c r="H7169" s="46">
        <f t="shared" si="338"/>
        <v>0</v>
      </c>
      <c r="I7169" s="46" t="b">
        <f t="shared" si="339"/>
        <v>0</v>
      </c>
      <c r="J7169" s="46" t="str">
        <f>IF(I7169=FALSE,"",B7169&amp;"@"&amp;COUNTIFS($B$2:B7169,B7169,$I$2:I7169,TRUE))</f>
        <v/>
      </c>
    </row>
    <row r="7170" spans="5:10">
      <c r="E7170" s="46" t="str">
        <f t="shared" ref="E7170:E7233" si="340">IF(AND(LEFT(A7170,17)="/global/archives/",ISNUMBER(_xlfn.NUMBERVALUE(MID(A7170,18,1))),ISERROR(FIND("ckattempt",A7170)),ISERROR(FIND("preview",A7170))),"기사임","")</f>
        <v/>
      </c>
      <c r="F7170" s="81" t="str">
        <f>IF(E7170="기사임",(COUNTIF($B$2:B7170,B7170)-COUNTIFS($B$2:B7169,B7170,$E$2:E7169,"")),"")</f>
        <v/>
      </c>
      <c r="G7170" s="46" t="str">
        <f>IF(F7170=1,COUNTIF($F$1:F7170,1),"")</f>
        <v/>
      </c>
      <c r="H7170" s="46">
        <f t="shared" ref="H7170:H7233" si="341">COUNTIF($L$2:$L$4,B7170)</f>
        <v>0</v>
      </c>
      <c r="I7170" s="46" t="b">
        <f t="shared" si="339"/>
        <v>0</v>
      </c>
      <c r="J7170" s="46" t="str">
        <f>IF(I7170=FALSE,"",B7170&amp;"@"&amp;COUNTIFS($B$2:B7170,B7170,$I$2:I7170,TRUE))</f>
        <v/>
      </c>
    </row>
    <row r="7171" spans="5:10">
      <c r="E7171" s="46" t="str">
        <f t="shared" si="340"/>
        <v/>
      </c>
      <c r="F7171" s="81" t="str">
        <f>IF(E7171="기사임",(COUNTIF($B$2:B7171,B7171)-COUNTIFS($B$2:B7170,B7171,$E$2:E7170,"")),"")</f>
        <v/>
      </c>
      <c r="G7171" s="46" t="str">
        <f>IF(F7171=1,COUNTIF($F$1:F7171,1),"")</f>
        <v/>
      </c>
      <c r="H7171" s="46">
        <f t="shared" si="341"/>
        <v>0</v>
      </c>
      <c r="I7171" s="46" t="b">
        <f t="shared" si="339"/>
        <v>0</v>
      </c>
      <c r="J7171" s="46" t="str">
        <f>IF(I7171=FALSE,"",B7171&amp;"@"&amp;COUNTIFS($B$2:B7171,B7171,$I$2:I7171,TRUE))</f>
        <v/>
      </c>
    </row>
    <row r="7172" spans="5:10">
      <c r="E7172" s="46" t="str">
        <f t="shared" si="340"/>
        <v/>
      </c>
      <c r="F7172" s="81" t="str">
        <f>IF(E7172="기사임",(COUNTIF($B$2:B7172,B7172)-COUNTIFS($B$2:B7171,B7172,$E$2:E7171,"")),"")</f>
        <v/>
      </c>
      <c r="G7172" s="46" t="str">
        <f>IF(F7172=1,COUNTIF($F$1:F7172,1),"")</f>
        <v/>
      </c>
      <c r="H7172" s="46">
        <f t="shared" si="341"/>
        <v>0</v>
      </c>
      <c r="I7172" s="46" t="b">
        <f t="shared" si="339"/>
        <v>0</v>
      </c>
      <c r="J7172" s="46" t="str">
        <f>IF(I7172=FALSE,"",B7172&amp;"@"&amp;COUNTIFS($B$2:B7172,B7172,$I$2:I7172,TRUE))</f>
        <v/>
      </c>
    </row>
    <row r="7173" spans="5:10">
      <c r="E7173" s="46" t="str">
        <f t="shared" si="340"/>
        <v/>
      </c>
      <c r="F7173" s="81" t="str">
        <f>IF(E7173="기사임",(COUNTIF($B$2:B7173,B7173)-COUNTIFS($B$2:B7172,B7173,$E$2:E7172,"")),"")</f>
        <v/>
      </c>
      <c r="G7173" s="46" t="str">
        <f>IF(F7173=1,COUNTIF($F$1:F7173,1),"")</f>
        <v/>
      </c>
      <c r="H7173" s="46">
        <f t="shared" si="341"/>
        <v>0</v>
      </c>
      <c r="I7173" s="46" t="b">
        <f t="shared" si="339"/>
        <v>0</v>
      </c>
      <c r="J7173" s="46" t="str">
        <f>IF(I7173=FALSE,"",B7173&amp;"@"&amp;COUNTIFS($B$2:B7173,B7173,$I$2:I7173,TRUE))</f>
        <v/>
      </c>
    </row>
    <row r="7174" spans="5:10">
      <c r="E7174" s="46" t="str">
        <f t="shared" si="340"/>
        <v/>
      </c>
      <c r="F7174" s="81" t="str">
        <f>IF(E7174="기사임",(COUNTIF($B$2:B7174,B7174)-COUNTIFS($B$2:B7173,B7174,$E$2:E7173,"")),"")</f>
        <v/>
      </c>
      <c r="G7174" s="46" t="str">
        <f>IF(F7174=1,COUNTIF($F$1:F7174,1),"")</f>
        <v/>
      </c>
      <c r="H7174" s="46">
        <f t="shared" si="341"/>
        <v>0</v>
      </c>
      <c r="I7174" s="46" t="b">
        <f t="shared" si="339"/>
        <v>0</v>
      </c>
      <c r="J7174" s="46" t="str">
        <f>IF(I7174=FALSE,"",B7174&amp;"@"&amp;COUNTIFS($B$2:B7174,B7174,$I$2:I7174,TRUE))</f>
        <v/>
      </c>
    </row>
    <row r="7175" spans="5:10">
      <c r="E7175" s="46" t="str">
        <f t="shared" si="340"/>
        <v/>
      </c>
      <c r="F7175" s="81" t="str">
        <f>IF(E7175="기사임",(COUNTIF($B$2:B7175,B7175)-COUNTIFS($B$2:B7174,B7175,$E$2:E7174,"")),"")</f>
        <v/>
      </c>
      <c r="G7175" s="46" t="str">
        <f>IF(F7175=1,COUNTIF($F$1:F7175,1),"")</f>
        <v/>
      </c>
      <c r="H7175" s="46">
        <f t="shared" si="341"/>
        <v>0</v>
      </c>
      <c r="I7175" s="46" t="b">
        <f t="shared" ref="I7175:I7238" si="342">AND(H7175=1,F7175&gt;=1,F7175&lt;&gt;"")</f>
        <v>0</v>
      </c>
      <c r="J7175" s="46" t="str">
        <f>IF(I7175=FALSE,"",B7175&amp;"@"&amp;COUNTIFS($B$2:B7175,B7175,$I$2:I7175,TRUE))</f>
        <v/>
      </c>
    </row>
    <row r="7176" spans="5:10">
      <c r="E7176" s="46" t="str">
        <f t="shared" si="340"/>
        <v/>
      </c>
      <c r="F7176" s="81" t="str">
        <f>IF(E7176="기사임",(COUNTIF($B$2:B7176,B7176)-COUNTIFS($B$2:B7175,B7176,$E$2:E7175,"")),"")</f>
        <v/>
      </c>
      <c r="G7176" s="46" t="str">
        <f>IF(F7176=1,COUNTIF($F$1:F7176,1),"")</f>
        <v/>
      </c>
      <c r="H7176" s="46">
        <f t="shared" si="341"/>
        <v>0</v>
      </c>
      <c r="I7176" s="46" t="b">
        <f t="shared" si="342"/>
        <v>0</v>
      </c>
      <c r="J7176" s="46" t="str">
        <f>IF(I7176=FALSE,"",B7176&amp;"@"&amp;COUNTIFS($B$2:B7176,B7176,$I$2:I7176,TRUE))</f>
        <v/>
      </c>
    </row>
    <row r="7177" spans="5:10">
      <c r="E7177" s="46" t="str">
        <f t="shared" si="340"/>
        <v/>
      </c>
      <c r="F7177" s="81" t="str">
        <f>IF(E7177="기사임",(COUNTIF($B$2:B7177,B7177)-COUNTIFS($B$2:B7176,B7177,$E$2:E7176,"")),"")</f>
        <v/>
      </c>
      <c r="G7177" s="46" t="str">
        <f>IF(F7177=1,COUNTIF($F$1:F7177,1),"")</f>
        <v/>
      </c>
      <c r="H7177" s="46">
        <f t="shared" si="341"/>
        <v>0</v>
      </c>
      <c r="I7177" s="46" t="b">
        <f t="shared" si="342"/>
        <v>0</v>
      </c>
      <c r="J7177" s="46" t="str">
        <f>IF(I7177=FALSE,"",B7177&amp;"@"&amp;COUNTIFS($B$2:B7177,B7177,$I$2:I7177,TRUE))</f>
        <v/>
      </c>
    </row>
    <row r="7178" spans="5:10">
      <c r="E7178" s="46" t="str">
        <f t="shared" si="340"/>
        <v/>
      </c>
      <c r="F7178" s="81" t="str">
        <f>IF(E7178="기사임",(COUNTIF($B$2:B7178,B7178)-COUNTIFS($B$2:B7177,B7178,$E$2:E7177,"")),"")</f>
        <v/>
      </c>
      <c r="G7178" s="46" t="str">
        <f>IF(F7178=1,COUNTIF($F$1:F7178,1),"")</f>
        <v/>
      </c>
      <c r="H7178" s="46">
        <f t="shared" si="341"/>
        <v>0</v>
      </c>
      <c r="I7178" s="46" t="b">
        <f t="shared" si="342"/>
        <v>0</v>
      </c>
      <c r="J7178" s="46" t="str">
        <f>IF(I7178=FALSE,"",B7178&amp;"@"&amp;COUNTIFS($B$2:B7178,B7178,$I$2:I7178,TRUE))</f>
        <v/>
      </c>
    </row>
    <row r="7179" spans="5:10">
      <c r="E7179" s="46" t="str">
        <f t="shared" si="340"/>
        <v/>
      </c>
      <c r="F7179" s="81" t="str">
        <f>IF(E7179="기사임",(COUNTIF($B$2:B7179,B7179)-COUNTIFS($B$2:B7178,B7179,$E$2:E7178,"")),"")</f>
        <v/>
      </c>
      <c r="G7179" s="46" t="str">
        <f>IF(F7179=1,COUNTIF($F$1:F7179,1),"")</f>
        <v/>
      </c>
      <c r="H7179" s="46">
        <f t="shared" si="341"/>
        <v>0</v>
      </c>
      <c r="I7179" s="46" t="b">
        <f t="shared" si="342"/>
        <v>0</v>
      </c>
      <c r="J7179" s="46" t="str">
        <f>IF(I7179=FALSE,"",B7179&amp;"@"&amp;COUNTIFS($B$2:B7179,B7179,$I$2:I7179,TRUE))</f>
        <v/>
      </c>
    </row>
    <row r="7180" spans="5:10">
      <c r="E7180" s="46" t="str">
        <f t="shared" si="340"/>
        <v/>
      </c>
      <c r="F7180" s="81" t="str">
        <f>IF(E7180="기사임",(COUNTIF($B$2:B7180,B7180)-COUNTIFS($B$2:B7179,B7180,$E$2:E7179,"")),"")</f>
        <v/>
      </c>
      <c r="G7180" s="46" t="str">
        <f>IF(F7180=1,COUNTIF($F$1:F7180,1),"")</f>
        <v/>
      </c>
      <c r="H7180" s="46">
        <f t="shared" si="341"/>
        <v>0</v>
      </c>
      <c r="I7180" s="46" t="b">
        <f t="shared" si="342"/>
        <v>0</v>
      </c>
      <c r="J7180" s="46" t="str">
        <f>IF(I7180=FALSE,"",B7180&amp;"@"&amp;COUNTIFS($B$2:B7180,B7180,$I$2:I7180,TRUE))</f>
        <v/>
      </c>
    </row>
    <row r="7181" spans="5:10">
      <c r="E7181" s="46" t="str">
        <f t="shared" si="340"/>
        <v/>
      </c>
      <c r="F7181" s="81" t="str">
        <f>IF(E7181="기사임",(COUNTIF($B$2:B7181,B7181)-COUNTIFS($B$2:B7180,B7181,$E$2:E7180,"")),"")</f>
        <v/>
      </c>
      <c r="G7181" s="46" t="str">
        <f>IF(F7181=1,COUNTIF($F$1:F7181,1),"")</f>
        <v/>
      </c>
      <c r="H7181" s="46">
        <f t="shared" si="341"/>
        <v>0</v>
      </c>
      <c r="I7181" s="46" t="b">
        <f t="shared" si="342"/>
        <v>0</v>
      </c>
      <c r="J7181" s="46" t="str">
        <f>IF(I7181=FALSE,"",B7181&amp;"@"&amp;COUNTIFS($B$2:B7181,B7181,$I$2:I7181,TRUE))</f>
        <v/>
      </c>
    </row>
    <row r="7182" spans="5:10">
      <c r="E7182" s="46" t="str">
        <f t="shared" si="340"/>
        <v/>
      </c>
      <c r="F7182" s="81" t="str">
        <f>IF(E7182="기사임",(COUNTIF($B$2:B7182,B7182)-COUNTIFS($B$2:B7181,B7182,$E$2:E7181,"")),"")</f>
        <v/>
      </c>
      <c r="G7182" s="46" t="str">
        <f>IF(F7182=1,COUNTIF($F$1:F7182,1),"")</f>
        <v/>
      </c>
      <c r="H7182" s="46">
        <f t="shared" si="341"/>
        <v>0</v>
      </c>
      <c r="I7182" s="46" t="b">
        <f t="shared" si="342"/>
        <v>0</v>
      </c>
      <c r="J7182" s="46" t="str">
        <f>IF(I7182=FALSE,"",B7182&amp;"@"&amp;COUNTIFS($B$2:B7182,B7182,$I$2:I7182,TRUE))</f>
        <v/>
      </c>
    </row>
    <row r="7183" spans="5:10">
      <c r="E7183" s="46" t="str">
        <f t="shared" si="340"/>
        <v/>
      </c>
      <c r="F7183" s="81" t="str">
        <f>IF(E7183="기사임",(COUNTIF($B$2:B7183,B7183)-COUNTIFS($B$2:B7182,B7183,$E$2:E7182,"")),"")</f>
        <v/>
      </c>
      <c r="G7183" s="46" t="str">
        <f>IF(F7183=1,COUNTIF($F$1:F7183,1),"")</f>
        <v/>
      </c>
      <c r="H7183" s="46">
        <f t="shared" si="341"/>
        <v>0</v>
      </c>
      <c r="I7183" s="46" t="b">
        <f t="shared" si="342"/>
        <v>0</v>
      </c>
      <c r="J7183" s="46" t="str">
        <f>IF(I7183=FALSE,"",B7183&amp;"@"&amp;COUNTIFS($B$2:B7183,B7183,$I$2:I7183,TRUE))</f>
        <v/>
      </c>
    </row>
    <row r="7184" spans="5:10">
      <c r="E7184" s="46" t="str">
        <f t="shared" si="340"/>
        <v/>
      </c>
      <c r="F7184" s="81" t="str">
        <f>IF(E7184="기사임",(COUNTIF($B$2:B7184,B7184)-COUNTIFS($B$2:B7183,B7184,$E$2:E7183,"")),"")</f>
        <v/>
      </c>
      <c r="G7184" s="46" t="str">
        <f>IF(F7184=1,COUNTIF($F$1:F7184,1),"")</f>
        <v/>
      </c>
      <c r="H7184" s="46">
        <f t="shared" si="341"/>
        <v>0</v>
      </c>
      <c r="I7184" s="46" t="b">
        <f t="shared" si="342"/>
        <v>0</v>
      </c>
      <c r="J7184" s="46" t="str">
        <f>IF(I7184=FALSE,"",B7184&amp;"@"&amp;COUNTIFS($B$2:B7184,B7184,$I$2:I7184,TRUE))</f>
        <v/>
      </c>
    </row>
    <row r="7185" spans="5:10">
      <c r="E7185" s="46" t="str">
        <f t="shared" si="340"/>
        <v/>
      </c>
      <c r="F7185" s="81" t="str">
        <f>IF(E7185="기사임",(COUNTIF($B$2:B7185,B7185)-COUNTIFS($B$2:B7184,B7185,$E$2:E7184,"")),"")</f>
        <v/>
      </c>
      <c r="G7185" s="46" t="str">
        <f>IF(F7185=1,COUNTIF($F$1:F7185,1),"")</f>
        <v/>
      </c>
      <c r="H7185" s="46">
        <f t="shared" si="341"/>
        <v>0</v>
      </c>
      <c r="I7185" s="46" t="b">
        <f t="shared" si="342"/>
        <v>0</v>
      </c>
      <c r="J7185" s="46" t="str">
        <f>IF(I7185=FALSE,"",B7185&amp;"@"&amp;COUNTIFS($B$2:B7185,B7185,$I$2:I7185,TRUE))</f>
        <v/>
      </c>
    </row>
    <row r="7186" spans="5:10">
      <c r="E7186" s="46" t="str">
        <f t="shared" si="340"/>
        <v/>
      </c>
      <c r="F7186" s="81" t="str">
        <f>IF(E7186="기사임",(COUNTIF($B$2:B7186,B7186)-COUNTIFS($B$2:B7185,B7186,$E$2:E7185,"")),"")</f>
        <v/>
      </c>
      <c r="G7186" s="46" t="str">
        <f>IF(F7186=1,COUNTIF($F$1:F7186,1),"")</f>
        <v/>
      </c>
      <c r="H7186" s="46">
        <f t="shared" si="341"/>
        <v>0</v>
      </c>
      <c r="I7186" s="46" t="b">
        <f t="shared" si="342"/>
        <v>0</v>
      </c>
      <c r="J7186" s="46" t="str">
        <f>IF(I7186=FALSE,"",B7186&amp;"@"&amp;COUNTIFS($B$2:B7186,B7186,$I$2:I7186,TRUE))</f>
        <v/>
      </c>
    </row>
    <row r="7187" spans="5:10">
      <c r="E7187" s="46" t="str">
        <f t="shared" si="340"/>
        <v/>
      </c>
      <c r="F7187" s="81" t="str">
        <f>IF(E7187="기사임",(COUNTIF($B$2:B7187,B7187)-COUNTIFS($B$2:B7186,B7187,$E$2:E7186,"")),"")</f>
        <v/>
      </c>
      <c r="G7187" s="46" t="str">
        <f>IF(F7187=1,COUNTIF($F$1:F7187,1),"")</f>
        <v/>
      </c>
      <c r="H7187" s="46">
        <f t="shared" si="341"/>
        <v>0</v>
      </c>
      <c r="I7187" s="46" t="b">
        <f t="shared" si="342"/>
        <v>0</v>
      </c>
      <c r="J7187" s="46" t="str">
        <f>IF(I7187=FALSE,"",B7187&amp;"@"&amp;COUNTIFS($B$2:B7187,B7187,$I$2:I7187,TRUE))</f>
        <v/>
      </c>
    </row>
    <row r="7188" spans="5:10">
      <c r="E7188" s="46" t="str">
        <f t="shared" si="340"/>
        <v/>
      </c>
      <c r="F7188" s="81" t="str">
        <f>IF(E7188="기사임",(COUNTIF($B$2:B7188,B7188)-COUNTIFS($B$2:B7187,B7188,$E$2:E7187,"")),"")</f>
        <v/>
      </c>
      <c r="G7188" s="46" t="str">
        <f>IF(F7188=1,COUNTIF($F$1:F7188,1),"")</f>
        <v/>
      </c>
      <c r="H7188" s="46">
        <f t="shared" si="341"/>
        <v>0</v>
      </c>
      <c r="I7188" s="46" t="b">
        <f t="shared" si="342"/>
        <v>0</v>
      </c>
      <c r="J7188" s="46" t="str">
        <f>IF(I7188=FALSE,"",B7188&amp;"@"&amp;COUNTIFS($B$2:B7188,B7188,$I$2:I7188,TRUE))</f>
        <v/>
      </c>
    </row>
    <row r="7189" spans="5:10">
      <c r="E7189" s="46" t="str">
        <f t="shared" si="340"/>
        <v/>
      </c>
      <c r="F7189" s="81" t="str">
        <f>IF(E7189="기사임",(COUNTIF($B$2:B7189,B7189)-COUNTIFS($B$2:B7188,B7189,$E$2:E7188,"")),"")</f>
        <v/>
      </c>
      <c r="G7189" s="46" t="str">
        <f>IF(F7189=1,COUNTIF($F$1:F7189,1),"")</f>
        <v/>
      </c>
      <c r="H7189" s="46">
        <f t="shared" si="341"/>
        <v>0</v>
      </c>
      <c r="I7189" s="46" t="b">
        <f t="shared" si="342"/>
        <v>0</v>
      </c>
      <c r="J7189" s="46" t="str">
        <f>IF(I7189=FALSE,"",B7189&amp;"@"&amp;COUNTIFS($B$2:B7189,B7189,$I$2:I7189,TRUE))</f>
        <v/>
      </c>
    </row>
    <row r="7190" spans="5:10">
      <c r="E7190" s="46" t="str">
        <f t="shared" si="340"/>
        <v/>
      </c>
      <c r="F7190" s="81" t="str">
        <f>IF(E7190="기사임",(COUNTIF($B$2:B7190,B7190)-COUNTIFS($B$2:B7189,B7190,$E$2:E7189,"")),"")</f>
        <v/>
      </c>
      <c r="G7190" s="46" t="str">
        <f>IF(F7190=1,COUNTIF($F$1:F7190,1),"")</f>
        <v/>
      </c>
      <c r="H7190" s="46">
        <f t="shared" si="341"/>
        <v>0</v>
      </c>
      <c r="I7190" s="46" t="b">
        <f t="shared" si="342"/>
        <v>0</v>
      </c>
      <c r="J7190" s="46" t="str">
        <f>IF(I7190=FALSE,"",B7190&amp;"@"&amp;COUNTIFS($B$2:B7190,B7190,$I$2:I7190,TRUE))</f>
        <v/>
      </c>
    </row>
    <row r="7191" spans="5:10">
      <c r="E7191" s="46" t="str">
        <f t="shared" si="340"/>
        <v/>
      </c>
      <c r="F7191" s="81" t="str">
        <f>IF(E7191="기사임",(COUNTIF($B$2:B7191,B7191)-COUNTIFS($B$2:B7190,B7191,$E$2:E7190,"")),"")</f>
        <v/>
      </c>
      <c r="G7191" s="46" t="str">
        <f>IF(F7191=1,COUNTIF($F$1:F7191,1),"")</f>
        <v/>
      </c>
      <c r="H7191" s="46">
        <f t="shared" si="341"/>
        <v>0</v>
      </c>
      <c r="I7191" s="46" t="b">
        <f t="shared" si="342"/>
        <v>0</v>
      </c>
      <c r="J7191" s="46" t="str">
        <f>IF(I7191=FALSE,"",B7191&amp;"@"&amp;COUNTIFS($B$2:B7191,B7191,$I$2:I7191,TRUE))</f>
        <v/>
      </c>
    </row>
    <row r="7192" spans="5:10">
      <c r="E7192" s="46" t="str">
        <f t="shared" si="340"/>
        <v/>
      </c>
      <c r="F7192" s="81" t="str">
        <f>IF(E7192="기사임",(COUNTIF($B$2:B7192,B7192)-COUNTIFS($B$2:B7191,B7192,$E$2:E7191,"")),"")</f>
        <v/>
      </c>
      <c r="G7192" s="46" t="str">
        <f>IF(F7192=1,COUNTIF($F$1:F7192,1),"")</f>
        <v/>
      </c>
      <c r="H7192" s="46">
        <f t="shared" si="341"/>
        <v>0</v>
      </c>
      <c r="I7192" s="46" t="b">
        <f t="shared" si="342"/>
        <v>0</v>
      </c>
      <c r="J7192" s="46" t="str">
        <f>IF(I7192=FALSE,"",B7192&amp;"@"&amp;COUNTIFS($B$2:B7192,B7192,$I$2:I7192,TRUE))</f>
        <v/>
      </c>
    </row>
    <row r="7193" spans="5:10">
      <c r="E7193" s="46" t="str">
        <f t="shared" si="340"/>
        <v/>
      </c>
      <c r="F7193" s="81" t="str">
        <f>IF(E7193="기사임",(COUNTIF($B$2:B7193,B7193)-COUNTIFS($B$2:B7192,B7193,$E$2:E7192,"")),"")</f>
        <v/>
      </c>
      <c r="G7193" s="46" t="str">
        <f>IF(F7193=1,COUNTIF($F$1:F7193,1),"")</f>
        <v/>
      </c>
      <c r="H7193" s="46">
        <f t="shared" si="341"/>
        <v>0</v>
      </c>
      <c r="I7193" s="46" t="b">
        <f t="shared" si="342"/>
        <v>0</v>
      </c>
      <c r="J7193" s="46" t="str">
        <f>IF(I7193=FALSE,"",B7193&amp;"@"&amp;COUNTIFS($B$2:B7193,B7193,$I$2:I7193,TRUE))</f>
        <v/>
      </c>
    </row>
    <row r="7194" spans="5:10">
      <c r="E7194" s="46" t="str">
        <f t="shared" si="340"/>
        <v/>
      </c>
      <c r="F7194" s="81" t="str">
        <f>IF(E7194="기사임",(COUNTIF($B$2:B7194,B7194)-COUNTIFS($B$2:B7193,B7194,$E$2:E7193,"")),"")</f>
        <v/>
      </c>
      <c r="G7194" s="46" t="str">
        <f>IF(F7194=1,COUNTIF($F$1:F7194,1),"")</f>
        <v/>
      </c>
      <c r="H7194" s="46">
        <f t="shared" si="341"/>
        <v>0</v>
      </c>
      <c r="I7194" s="46" t="b">
        <f t="shared" si="342"/>
        <v>0</v>
      </c>
      <c r="J7194" s="46" t="str">
        <f>IF(I7194=FALSE,"",B7194&amp;"@"&amp;COUNTIFS($B$2:B7194,B7194,$I$2:I7194,TRUE))</f>
        <v/>
      </c>
    </row>
    <row r="7195" spans="5:10">
      <c r="E7195" s="46" t="str">
        <f t="shared" si="340"/>
        <v/>
      </c>
      <c r="F7195" s="81" t="str">
        <f>IF(E7195="기사임",(COUNTIF($B$2:B7195,B7195)-COUNTIFS($B$2:B7194,B7195,$E$2:E7194,"")),"")</f>
        <v/>
      </c>
      <c r="G7195" s="46" t="str">
        <f>IF(F7195=1,COUNTIF($F$1:F7195,1),"")</f>
        <v/>
      </c>
      <c r="H7195" s="46">
        <f t="shared" si="341"/>
        <v>0</v>
      </c>
      <c r="I7195" s="46" t="b">
        <f t="shared" si="342"/>
        <v>0</v>
      </c>
      <c r="J7195" s="46" t="str">
        <f>IF(I7195=FALSE,"",B7195&amp;"@"&amp;COUNTIFS($B$2:B7195,B7195,$I$2:I7195,TRUE))</f>
        <v/>
      </c>
    </row>
    <row r="7196" spans="5:10">
      <c r="E7196" s="46" t="str">
        <f t="shared" si="340"/>
        <v/>
      </c>
      <c r="F7196" s="81" t="str">
        <f>IF(E7196="기사임",(COUNTIF($B$2:B7196,B7196)-COUNTIFS($B$2:B7195,B7196,$E$2:E7195,"")),"")</f>
        <v/>
      </c>
      <c r="G7196" s="46" t="str">
        <f>IF(F7196=1,COUNTIF($F$1:F7196,1),"")</f>
        <v/>
      </c>
      <c r="H7196" s="46">
        <f t="shared" si="341"/>
        <v>0</v>
      </c>
      <c r="I7196" s="46" t="b">
        <f t="shared" si="342"/>
        <v>0</v>
      </c>
      <c r="J7196" s="46" t="str">
        <f>IF(I7196=FALSE,"",B7196&amp;"@"&amp;COUNTIFS($B$2:B7196,B7196,$I$2:I7196,TRUE))</f>
        <v/>
      </c>
    </row>
    <row r="7197" spans="5:10">
      <c r="E7197" s="46" t="str">
        <f t="shared" si="340"/>
        <v/>
      </c>
      <c r="F7197" s="81" t="str">
        <f>IF(E7197="기사임",(COUNTIF($B$2:B7197,B7197)-COUNTIFS($B$2:B7196,B7197,$E$2:E7196,"")),"")</f>
        <v/>
      </c>
      <c r="G7197" s="46" t="str">
        <f>IF(F7197=1,COUNTIF($F$1:F7197,1),"")</f>
        <v/>
      </c>
      <c r="H7197" s="46">
        <f t="shared" si="341"/>
        <v>0</v>
      </c>
      <c r="I7197" s="46" t="b">
        <f t="shared" si="342"/>
        <v>0</v>
      </c>
      <c r="J7197" s="46" t="str">
        <f>IF(I7197=FALSE,"",B7197&amp;"@"&amp;COUNTIFS($B$2:B7197,B7197,$I$2:I7197,TRUE))</f>
        <v/>
      </c>
    </row>
    <row r="7198" spans="5:10">
      <c r="E7198" s="46" t="str">
        <f t="shared" si="340"/>
        <v/>
      </c>
      <c r="F7198" s="81" t="str">
        <f>IF(E7198="기사임",(COUNTIF($B$2:B7198,B7198)-COUNTIFS($B$2:B7197,B7198,$E$2:E7197,"")),"")</f>
        <v/>
      </c>
      <c r="G7198" s="46" t="str">
        <f>IF(F7198=1,COUNTIF($F$1:F7198,1),"")</f>
        <v/>
      </c>
      <c r="H7198" s="46">
        <f t="shared" si="341"/>
        <v>0</v>
      </c>
      <c r="I7198" s="46" t="b">
        <f t="shared" si="342"/>
        <v>0</v>
      </c>
      <c r="J7198" s="46" t="str">
        <f>IF(I7198=FALSE,"",B7198&amp;"@"&amp;COUNTIFS($B$2:B7198,B7198,$I$2:I7198,TRUE))</f>
        <v/>
      </c>
    </row>
    <row r="7199" spans="5:10">
      <c r="E7199" s="46" t="str">
        <f t="shared" si="340"/>
        <v/>
      </c>
      <c r="F7199" s="81" t="str">
        <f>IF(E7199="기사임",(COUNTIF($B$2:B7199,B7199)-COUNTIFS($B$2:B7198,B7199,$E$2:E7198,"")),"")</f>
        <v/>
      </c>
      <c r="G7199" s="46" t="str">
        <f>IF(F7199=1,COUNTIF($F$1:F7199,1),"")</f>
        <v/>
      </c>
      <c r="H7199" s="46">
        <f t="shared" si="341"/>
        <v>0</v>
      </c>
      <c r="I7199" s="46" t="b">
        <f t="shared" si="342"/>
        <v>0</v>
      </c>
      <c r="J7199" s="46" t="str">
        <f>IF(I7199=FALSE,"",B7199&amp;"@"&amp;COUNTIFS($B$2:B7199,B7199,$I$2:I7199,TRUE))</f>
        <v/>
      </c>
    </row>
    <row r="7200" spans="5:10">
      <c r="E7200" s="46" t="str">
        <f t="shared" si="340"/>
        <v/>
      </c>
      <c r="F7200" s="81" t="str">
        <f>IF(E7200="기사임",(COUNTIF($B$2:B7200,B7200)-COUNTIFS($B$2:B7199,B7200,$E$2:E7199,"")),"")</f>
        <v/>
      </c>
      <c r="G7200" s="46" t="str">
        <f>IF(F7200=1,COUNTIF($F$1:F7200,1),"")</f>
        <v/>
      </c>
      <c r="H7200" s="46">
        <f t="shared" si="341"/>
        <v>0</v>
      </c>
      <c r="I7200" s="46" t="b">
        <f t="shared" si="342"/>
        <v>0</v>
      </c>
      <c r="J7200" s="46" t="str">
        <f>IF(I7200=FALSE,"",B7200&amp;"@"&amp;COUNTIFS($B$2:B7200,B7200,$I$2:I7200,TRUE))</f>
        <v/>
      </c>
    </row>
    <row r="7201" spans="5:10">
      <c r="E7201" s="46" t="str">
        <f t="shared" si="340"/>
        <v/>
      </c>
      <c r="F7201" s="81" t="str">
        <f>IF(E7201="기사임",(COUNTIF($B$2:B7201,B7201)-COUNTIFS($B$2:B7200,B7201,$E$2:E7200,"")),"")</f>
        <v/>
      </c>
      <c r="G7201" s="46" t="str">
        <f>IF(F7201=1,COUNTIF($F$1:F7201,1),"")</f>
        <v/>
      </c>
      <c r="H7201" s="46">
        <f t="shared" si="341"/>
        <v>0</v>
      </c>
      <c r="I7201" s="46" t="b">
        <f t="shared" si="342"/>
        <v>0</v>
      </c>
      <c r="J7201" s="46" t="str">
        <f>IF(I7201=FALSE,"",B7201&amp;"@"&amp;COUNTIFS($B$2:B7201,B7201,$I$2:I7201,TRUE))</f>
        <v/>
      </c>
    </row>
    <row r="7202" spans="5:10">
      <c r="E7202" s="46" t="str">
        <f t="shared" si="340"/>
        <v/>
      </c>
      <c r="F7202" s="81" t="str">
        <f>IF(E7202="기사임",(COUNTIF($B$2:B7202,B7202)-COUNTIFS($B$2:B7201,B7202,$E$2:E7201,"")),"")</f>
        <v/>
      </c>
      <c r="G7202" s="46" t="str">
        <f>IF(F7202=1,COUNTIF($F$1:F7202,1),"")</f>
        <v/>
      </c>
      <c r="H7202" s="46">
        <f t="shared" si="341"/>
        <v>0</v>
      </c>
      <c r="I7202" s="46" t="b">
        <f t="shared" si="342"/>
        <v>0</v>
      </c>
      <c r="J7202" s="46" t="str">
        <f>IF(I7202=FALSE,"",B7202&amp;"@"&amp;COUNTIFS($B$2:B7202,B7202,$I$2:I7202,TRUE))</f>
        <v/>
      </c>
    </row>
    <row r="7203" spans="5:10">
      <c r="E7203" s="46" t="str">
        <f t="shared" si="340"/>
        <v/>
      </c>
      <c r="F7203" s="81" t="str">
        <f>IF(E7203="기사임",(COUNTIF($B$2:B7203,B7203)-COUNTIFS($B$2:B7202,B7203,$E$2:E7202,"")),"")</f>
        <v/>
      </c>
      <c r="G7203" s="46" t="str">
        <f>IF(F7203=1,COUNTIF($F$1:F7203,1),"")</f>
        <v/>
      </c>
      <c r="H7203" s="46">
        <f t="shared" si="341"/>
        <v>0</v>
      </c>
      <c r="I7203" s="46" t="b">
        <f t="shared" si="342"/>
        <v>0</v>
      </c>
      <c r="J7203" s="46" t="str">
        <f>IF(I7203=FALSE,"",B7203&amp;"@"&amp;COUNTIFS($B$2:B7203,B7203,$I$2:I7203,TRUE))</f>
        <v/>
      </c>
    </row>
    <row r="7204" spans="5:10">
      <c r="E7204" s="46" t="str">
        <f t="shared" si="340"/>
        <v/>
      </c>
      <c r="F7204" s="81" t="str">
        <f>IF(E7204="기사임",(COUNTIF($B$2:B7204,B7204)-COUNTIFS($B$2:B7203,B7204,$E$2:E7203,"")),"")</f>
        <v/>
      </c>
      <c r="G7204" s="46" t="str">
        <f>IF(F7204=1,COUNTIF($F$1:F7204,1),"")</f>
        <v/>
      </c>
      <c r="H7204" s="46">
        <f t="shared" si="341"/>
        <v>0</v>
      </c>
      <c r="I7204" s="46" t="b">
        <f t="shared" si="342"/>
        <v>0</v>
      </c>
      <c r="J7204" s="46" t="str">
        <f>IF(I7204=FALSE,"",B7204&amp;"@"&amp;COUNTIFS($B$2:B7204,B7204,$I$2:I7204,TRUE))</f>
        <v/>
      </c>
    </row>
    <row r="7205" spans="5:10">
      <c r="E7205" s="46" t="str">
        <f t="shared" si="340"/>
        <v/>
      </c>
      <c r="F7205" s="81" t="str">
        <f>IF(E7205="기사임",(COUNTIF($B$2:B7205,B7205)-COUNTIFS($B$2:B7204,B7205,$E$2:E7204,"")),"")</f>
        <v/>
      </c>
      <c r="G7205" s="46" t="str">
        <f>IF(F7205=1,COUNTIF($F$1:F7205,1),"")</f>
        <v/>
      </c>
      <c r="H7205" s="46">
        <f t="shared" si="341"/>
        <v>0</v>
      </c>
      <c r="I7205" s="46" t="b">
        <f t="shared" si="342"/>
        <v>0</v>
      </c>
      <c r="J7205" s="46" t="str">
        <f>IF(I7205=FALSE,"",B7205&amp;"@"&amp;COUNTIFS($B$2:B7205,B7205,$I$2:I7205,TRUE))</f>
        <v/>
      </c>
    </row>
    <row r="7206" spans="5:10">
      <c r="E7206" s="46" t="str">
        <f t="shared" si="340"/>
        <v/>
      </c>
      <c r="F7206" s="81" t="str">
        <f>IF(E7206="기사임",(COUNTIF($B$2:B7206,B7206)-COUNTIFS($B$2:B7205,B7206,$E$2:E7205,"")),"")</f>
        <v/>
      </c>
      <c r="G7206" s="46" t="str">
        <f>IF(F7206=1,COUNTIF($F$1:F7206,1),"")</f>
        <v/>
      </c>
      <c r="H7206" s="46">
        <f t="shared" si="341"/>
        <v>0</v>
      </c>
      <c r="I7206" s="46" t="b">
        <f t="shared" si="342"/>
        <v>0</v>
      </c>
      <c r="J7206" s="46" t="str">
        <f>IF(I7206=FALSE,"",B7206&amp;"@"&amp;COUNTIFS($B$2:B7206,B7206,$I$2:I7206,TRUE))</f>
        <v/>
      </c>
    </row>
    <row r="7207" spans="5:10">
      <c r="E7207" s="46" t="str">
        <f t="shared" si="340"/>
        <v/>
      </c>
      <c r="F7207" s="81" t="str">
        <f>IF(E7207="기사임",(COUNTIF($B$2:B7207,B7207)-COUNTIFS($B$2:B7206,B7207,$E$2:E7206,"")),"")</f>
        <v/>
      </c>
      <c r="G7207" s="46" t="str">
        <f>IF(F7207=1,COUNTIF($F$1:F7207,1),"")</f>
        <v/>
      </c>
      <c r="H7207" s="46">
        <f t="shared" si="341"/>
        <v>0</v>
      </c>
      <c r="I7207" s="46" t="b">
        <f t="shared" si="342"/>
        <v>0</v>
      </c>
      <c r="J7207" s="46" t="str">
        <f>IF(I7207=FALSE,"",B7207&amp;"@"&amp;COUNTIFS($B$2:B7207,B7207,$I$2:I7207,TRUE))</f>
        <v/>
      </c>
    </row>
    <row r="7208" spans="5:10">
      <c r="E7208" s="46" t="str">
        <f t="shared" si="340"/>
        <v/>
      </c>
      <c r="F7208" s="81" t="str">
        <f>IF(E7208="기사임",(COUNTIF($B$2:B7208,B7208)-COUNTIFS($B$2:B7207,B7208,$E$2:E7207,"")),"")</f>
        <v/>
      </c>
      <c r="G7208" s="46" t="str">
        <f>IF(F7208=1,COUNTIF($F$1:F7208,1),"")</f>
        <v/>
      </c>
      <c r="H7208" s="46">
        <f t="shared" si="341"/>
        <v>0</v>
      </c>
      <c r="I7208" s="46" t="b">
        <f t="shared" si="342"/>
        <v>0</v>
      </c>
      <c r="J7208" s="46" t="str">
        <f>IF(I7208=FALSE,"",B7208&amp;"@"&amp;COUNTIFS($B$2:B7208,B7208,$I$2:I7208,TRUE))</f>
        <v/>
      </c>
    </row>
    <row r="7209" spans="5:10">
      <c r="E7209" s="46" t="str">
        <f t="shared" si="340"/>
        <v/>
      </c>
      <c r="F7209" s="81" t="str">
        <f>IF(E7209="기사임",(COUNTIF($B$2:B7209,B7209)-COUNTIFS($B$2:B7208,B7209,$E$2:E7208,"")),"")</f>
        <v/>
      </c>
      <c r="G7209" s="46" t="str">
        <f>IF(F7209=1,COUNTIF($F$1:F7209,1),"")</f>
        <v/>
      </c>
      <c r="H7209" s="46">
        <f t="shared" si="341"/>
        <v>0</v>
      </c>
      <c r="I7209" s="46" t="b">
        <f t="shared" si="342"/>
        <v>0</v>
      </c>
      <c r="J7209" s="46" t="str">
        <f>IF(I7209=FALSE,"",B7209&amp;"@"&amp;COUNTIFS($B$2:B7209,B7209,$I$2:I7209,TRUE))</f>
        <v/>
      </c>
    </row>
    <row r="7210" spans="5:10">
      <c r="E7210" s="46" t="str">
        <f t="shared" si="340"/>
        <v/>
      </c>
      <c r="F7210" s="81" t="str">
        <f>IF(E7210="기사임",(COUNTIF($B$2:B7210,B7210)-COUNTIFS($B$2:B7209,B7210,$E$2:E7209,"")),"")</f>
        <v/>
      </c>
      <c r="G7210" s="46" t="str">
        <f>IF(F7210=1,COUNTIF($F$1:F7210,1),"")</f>
        <v/>
      </c>
      <c r="H7210" s="46">
        <f t="shared" si="341"/>
        <v>0</v>
      </c>
      <c r="I7210" s="46" t="b">
        <f t="shared" si="342"/>
        <v>0</v>
      </c>
      <c r="J7210" s="46" t="str">
        <f>IF(I7210=FALSE,"",B7210&amp;"@"&amp;COUNTIFS($B$2:B7210,B7210,$I$2:I7210,TRUE))</f>
        <v/>
      </c>
    </row>
    <row r="7211" spans="5:10">
      <c r="E7211" s="46" t="str">
        <f t="shared" si="340"/>
        <v/>
      </c>
      <c r="F7211" s="81" t="str">
        <f>IF(E7211="기사임",(COUNTIF($B$2:B7211,B7211)-COUNTIFS($B$2:B7210,B7211,$E$2:E7210,"")),"")</f>
        <v/>
      </c>
      <c r="G7211" s="46" t="str">
        <f>IF(F7211=1,COUNTIF($F$1:F7211,1),"")</f>
        <v/>
      </c>
      <c r="H7211" s="46">
        <f t="shared" si="341"/>
        <v>0</v>
      </c>
      <c r="I7211" s="46" t="b">
        <f t="shared" si="342"/>
        <v>0</v>
      </c>
      <c r="J7211" s="46" t="str">
        <f>IF(I7211=FALSE,"",B7211&amp;"@"&amp;COUNTIFS($B$2:B7211,B7211,$I$2:I7211,TRUE))</f>
        <v/>
      </c>
    </row>
    <row r="7212" spans="5:10">
      <c r="E7212" s="46" t="str">
        <f t="shared" si="340"/>
        <v/>
      </c>
      <c r="F7212" s="81" t="str">
        <f>IF(E7212="기사임",(COUNTIF($B$2:B7212,B7212)-COUNTIFS($B$2:B7211,B7212,$E$2:E7211,"")),"")</f>
        <v/>
      </c>
      <c r="G7212" s="46" t="str">
        <f>IF(F7212=1,COUNTIF($F$1:F7212,1),"")</f>
        <v/>
      </c>
      <c r="H7212" s="46">
        <f t="shared" si="341"/>
        <v>0</v>
      </c>
      <c r="I7212" s="46" t="b">
        <f t="shared" si="342"/>
        <v>0</v>
      </c>
      <c r="J7212" s="46" t="str">
        <f>IF(I7212=FALSE,"",B7212&amp;"@"&amp;COUNTIFS($B$2:B7212,B7212,$I$2:I7212,TRUE))</f>
        <v/>
      </c>
    </row>
    <row r="7213" spans="5:10">
      <c r="E7213" s="46" t="str">
        <f t="shared" si="340"/>
        <v/>
      </c>
      <c r="F7213" s="81" t="str">
        <f>IF(E7213="기사임",(COUNTIF($B$2:B7213,B7213)-COUNTIFS($B$2:B7212,B7213,$E$2:E7212,"")),"")</f>
        <v/>
      </c>
      <c r="G7213" s="46" t="str">
        <f>IF(F7213=1,COUNTIF($F$1:F7213,1),"")</f>
        <v/>
      </c>
      <c r="H7213" s="46">
        <f t="shared" si="341"/>
        <v>0</v>
      </c>
      <c r="I7213" s="46" t="b">
        <f t="shared" si="342"/>
        <v>0</v>
      </c>
      <c r="J7213" s="46" t="str">
        <f>IF(I7213=FALSE,"",B7213&amp;"@"&amp;COUNTIFS($B$2:B7213,B7213,$I$2:I7213,TRUE))</f>
        <v/>
      </c>
    </row>
    <row r="7214" spans="5:10">
      <c r="E7214" s="46" t="str">
        <f t="shared" si="340"/>
        <v/>
      </c>
      <c r="F7214" s="81" t="str">
        <f>IF(E7214="기사임",(COUNTIF($B$2:B7214,B7214)-COUNTIFS($B$2:B7213,B7214,$E$2:E7213,"")),"")</f>
        <v/>
      </c>
      <c r="G7214" s="46" t="str">
        <f>IF(F7214=1,COUNTIF($F$1:F7214,1),"")</f>
        <v/>
      </c>
      <c r="H7214" s="46">
        <f t="shared" si="341"/>
        <v>0</v>
      </c>
      <c r="I7214" s="46" t="b">
        <f t="shared" si="342"/>
        <v>0</v>
      </c>
      <c r="J7214" s="46" t="str">
        <f>IF(I7214=FALSE,"",B7214&amp;"@"&amp;COUNTIFS($B$2:B7214,B7214,$I$2:I7214,TRUE))</f>
        <v/>
      </c>
    </row>
    <row r="7215" spans="5:10">
      <c r="E7215" s="46" t="str">
        <f t="shared" si="340"/>
        <v/>
      </c>
      <c r="F7215" s="81" t="str">
        <f>IF(E7215="기사임",(COUNTIF($B$2:B7215,B7215)-COUNTIFS($B$2:B7214,B7215,$E$2:E7214,"")),"")</f>
        <v/>
      </c>
      <c r="G7215" s="46" t="str">
        <f>IF(F7215=1,COUNTIF($F$1:F7215,1),"")</f>
        <v/>
      </c>
      <c r="H7215" s="46">
        <f t="shared" si="341"/>
        <v>0</v>
      </c>
      <c r="I7215" s="46" t="b">
        <f t="shared" si="342"/>
        <v>0</v>
      </c>
      <c r="J7215" s="46" t="str">
        <f>IF(I7215=FALSE,"",B7215&amp;"@"&amp;COUNTIFS($B$2:B7215,B7215,$I$2:I7215,TRUE))</f>
        <v/>
      </c>
    </row>
    <row r="7216" spans="5:10">
      <c r="E7216" s="46" t="str">
        <f t="shared" si="340"/>
        <v/>
      </c>
      <c r="F7216" s="81" t="str">
        <f>IF(E7216="기사임",(COUNTIF($B$2:B7216,B7216)-COUNTIFS($B$2:B7215,B7216,$E$2:E7215,"")),"")</f>
        <v/>
      </c>
      <c r="G7216" s="46" t="str">
        <f>IF(F7216=1,COUNTIF($F$1:F7216,1),"")</f>
        <v/>
      </c>
      <c r="H7216" s="46">
        <f t="shared" si="341"/>
        <v>0</v>
      </c>
      <c r="I7216" s="46" t="b">
        <f t="shared" si="342"/>
        <v>0</v>
      </c>
      <c r="J7216" s="46" t="str">
        <f>IF(I7216=FALSE,"",B7216&amp;"@"&amp;COUNTIFS($B$2:B7216,B7216,$I$2:I7216,TRUE))</f>
        <v/>
      </c>
    </row>
    <row r="7217" spans="5:10">
      <c r="E7217" s="46" t="str">
        <f t="shared" si="340"/>
        <v/>
      </c>
      <c r="F7217" s="81" t="str">
        <f>IF(E7217="기사임",(COUNTIF($B$2:B7217,B7217)-COUNTIFS($B$2:B7216,B7217,$E$2:E7216,"")),"")</f>
        <v/>
      </c>
      <c r="G7217" s="46" t="str">
        <f>IF(F7217=1,COUNTIF($F$1:F7217,1),"")</f>
        <v/>
      </c>
      <c r="H7217" s="46">
        <f t="shared" si="341"/>
        <v>0</v>
      </c>
      <c r="I7217" s="46" t="b">
        <f t="shared" si="342"/>
        <v>0</v>
      </c>
      <c r="J7217" s="46" t="str">
        <f>IF(I7217=FALSE,"",B7217&amp;"@"&amp;COUNTIFS($B$2:B7217,B7217,$I$2:I7217,TRUE))</f>
        <v/>
      </c>
    </row>
    <row r="7218" spans="5:10">
      <c r="E7218" s="46" t="str">
        <f t="shared" si="340"/>
        <v/>
      </c>
      <c r="F7218" s="81" t="str">
        <f>IF(E7218="기사임",(COUNTIF($B$2:B7218,B7218)-COUNTIFS($B$2:B7217,B7218,$E$2:E7217,"")),"")</f>
        <v/>
      </c>
      <c r="G7218" s="46" t="str">
        <f>IF(F7218=1,COUNTIF($F$1:F7218,1),"")</f>
        <v/>
      </c>
      <c r="H7218" s="46">
        <f t="shared" si="341"/>
        <v>0</v>
      </c>
      <c r="I7218" s="46" t="b">
        <f t="shared" si="342"/>
        <v>0</v>
      </c>
      <c r="J7218" s="46" t="str">
        <f>IF(I7218=FALSE,"",B7218&amp;"@"&amp;COUNTIFS($B$2:B7218,B7218,$I$2:I7218,TRUE))</f>
        <v/>
      </c>
    </row>
    <row r="7219" spans="5:10">
      <c r="E7219" s="46" t="str">
        <f t="shared" si="340"/>
        <v/>
      </c>
      <c r="F7219" s="81" t="str">
        <f>IF(E7219="기사임",(COUNTIF($B$2:B7219,B7219)-COUNTIFS($B$2:B7218,B7219,$E$2:E7218,"")),"")</f>
        <v/>
      </c>
      <c r="G7219" s="46" t="str">
        <f>IF(F7219=1,COUNTIF($F$1:F7219,1),"")</f>
        <v/>
      </c>
      <c r="H7219" s="46">
        <f t="shared" si="341"/>
        <v>0</v>
      </c>
      <c r="I7219" s="46" t="b">
        <f t="shared" si="342"/>
        <v>0</v>
      </c>
      <c r="J7219" s="46" t="str">
        <f>IF(I7219=FALSE,"",B7219&amp;"@"&amp;COUNTIFS($B$2:B7219,B7219,$I$2:I7219,TRUE))</f>
        <v/>
      </c>
    </row>
    <row r="7220" spans="5:10">
      <c r="E7220" s="46" t="str">
        <f t="shared" si="340"/>
        <v/>
      </c>
      <c r="F7220" s="81" t="str">
        <f>IF(E7220="기사임",(COUNTIF($B$2:B7220,B7220)-COUNTIFS($B$2:B7219,B7220,$E$2:E7219,"")),"")</f>
        <v/>
      </c>
      <c r="G7220" s="46" t="str">
        <f>IF(F7220=1,COUNTIF($F$1:F7220,1),"")</f>
        <v/>
      </c>
      <c r="H7220" s="46">
        <f t="shared" si="341"/>
        <v>0</v>
      </c>
      <c r="I7220" s="46" t="b">
        <f t="shared" si="342"/>
        <v>0</v>
      </c>
      <c r="J7220" s="46" t="str">
        <f>IF(I7220=FALSE,"",B7220&amp;"@"&amp;COUNTIFS($B$2:B7220,B7220,$I$2:I7220,TRUE))</f>
        <v/>
      </c>
    </row>
    <row r="7221" spans="5:10">
      <c r="E7221" s="46" t="str">
        <f t="shared" si="340"/>
        <v/>
      </c>
      <c r="F7221" s="81" t="str">
        <f>IF(E7221="기사임",(COUNTIF($B$2:B7221,B7221)-COUNTIFS($B$2:B7220,B7221,$E$2:E7220,"")),"")</f>
        <v/>
      </c>
      <c r="G7221" s="46" t="str">
        <f>IF(F7221=1,COUNTIF($F$1:F7221,1),"")</f>
        <v/>
      </c>
      <c r="H7221" s="46">
        <f t="shared" si="341"/>
        <v>0</v>
      </c>
      <c r="I7221" s="46" t="b">
        <f t="shared" si="342"/>
        <v>0</v>
      </c>
      <c r="J7221" s="46" t="str">
        <f>IF(I7221=FALSE,"",B7221&amp;"@"&amp;COUNTIFS($B$2:B7221,B7221,$I$2:I7221,TRUE))</f>
        <v/>
      </c>
    </row>
    <row r="7222" spans="5:10">
      <c r="E7222" s="46" t="str">
        <f t="shared" si="340"/>
        <v/>
      </c>
      <c r="F7222" s="81" t="str">
        <f>IF(E7222="기사임",(COUNTIF($B$2:B7222,B7222)-COUNTIFS($B$2:B7221,B7222,$E$2:E7221,"")),"")</f>
        <v/>
      </c>
      <c r="G7222" s="46" t="str">
        <f>IF(F7222=1,COUNTIF($F$1:F7222,1),"")</f>
        <v/>
      </c>
      <c r="H7222" s="46">
        <f t="shared" si="341"/>
        <v>0</v>
      </c>
      <c r="I7222" s="46" t="b">
        <f t="shared" si="342"/>
        <v>0</v>
      </c>
      <c r="J7222" s="46" t="str">
        <f>IF(I7222=FALSE,"",B7222&amp;"@"&amp;COUNTIFS($B$2:B7222,B7222,$I$2:I7222,TRUE))</f>
        <v/>
      </c>
    </row>
    <row r="7223" spans="5:10">
      <c r="E7223" s="46" t="str">
        <f t="shared" si="340"/>
        <v/>
      </c>
      <c r="F7223" s="81" t="str">
        <f>IF(E7223="기사임",(COUNTIF($B$2:B7223,B7223)-COUNTIFS($B$2:B7222,B7223,$E$2:E7222,"")),"")</f>
        <v/>
      </c>
      <c r="G7223" s="46" t="str">
        <f>IF(F7223=1,COUNTIF($F$1:F7223,1),"")</f>
        <v/>
      </c>
      <c r="H7223" s="46">
        <f t="shared" si="341"/>
        <v>0</v>
      </c>
      <c r="I7223" s="46" t="b">
        <f t="shared" si="342"/>
        <v>0</v>
      </c>
      <c r="J7223" s="46" t="str">
        <f>IF(I7223=FALSE,"",B7223&amp;"@"&amp;COUNTIFS($B$2:B7223,B7223,$I$2:I7223,TRUE))</f>
        <v/>
      </c>
    </row>
    <row r="7224" spans="5:10">
      <c r="E7224" s="46" t="str">
        <f t="shared" si="340"/>
        <v/>
      </c>
      <c r="F7224" s="81" t="str">
        <f>IF(E7224="기사임",(COUNTIF($B$2:B7224,B7224)-COUNTIFS($B$2:B7223,B7224,$E$2:E7223,"")),"")</f>
        <v/>
      </c>
      <c r="G7224" s="46" t="str">
        <f>IF(F7224=1,COUNTIF($F$1:F7224,1),"")</f>
        <v/>
      </c>
      <c r="H7224" s="46">
        <f t="shared" si="341"/>
        <v>0</v>
      </c>
      <c r="I7224" s="46" t="b">
        <f t="shared" si="342"/>
        <v>0</v>
      </c>
      <c r="J7224" s="46" t="str">
        <f>IF(I7224=FALSE,"",B7224&amp;"@"&amp;COUNTIFS($B$2:B7224,B7224,$I$2:I7224,TRUE))</f>
        <v/>
      </c>
    </row>
    <row r="7225" spans="5:10">
      <c r="E7225" s="46" t="str">
        <f t="shared" si="340"/>
        <v/>
      </c>
      <c r="F7225" s="81" t="str">
        <f>IF(E7225="기사임",(COUNTIF($B$2:B7225,B7225)-COUNTIFS($B$2:B7224,B7225,$E$2:E7224,"")),"")</f>
        <v/>
      </c>
      <c r="G7225" s="46" t="str">
        <f>IF(F7225=1,COUNTIF($F$1:F7225,1),"")</f>
        <v/>
      </c>
      <c r="H7225" s="46">
        <f t="shared" si="341"/>
        <v>0</v>
      </c>
      <c r="I7225" s="46" t="b">
        <f t="shared" si="342"/>
        <v>0</v>
      </c>
      <c r="J7225" s="46" t="str">
        <f>IF(I7225=FALSE,"",B7225&amp;"@"&amp;COUNTIFS($B$2:B7225,B7225,$I$2:I7225,TRUE))</f>
        <v/>
      </c>
    </row>
    <row r="7226" spans="5:10">
      <c r="E7226" s="46" t="str">
        <f t="shared" si="340"/>
        <v/>
      </c>
      <c r="F7226" s="81" t="str">
        <f>IF(E7226="기사임",(COUNTIF($B$2:B7226,B7226)-COUNTIFS($B$2:B7225,B7226,$E$2:E7225,"")),"")</f>
        <v/>
      </c>
      <c r="G7226" s="46" t="str">
        <f>IF(F7226=1,COUNTIF($F$1:F7226,1),"")</f>
        <v/>
      </c>
      <c r="H7226" s="46">
        <f t="shared" si="341"/>
        <v>0</v>
      </c>
      <c r="I7226" s="46" t="b">
        <f t="shared" si="342"/>
        <v>0</v>
      </c>
      <c r="J7226" s="46" t="str">
        <f>IF(I7226=FALSE,"",B7226&amp;"@"&amp;COUNTIFS($B$2:B7226,B7226,$I$2:I7226,TRUE))</f>
        <v/>
      </c>
    </row>
    <row r="7227" spans="5:10">
      <c r="E7227" s="46" t="str">
        <f t="shared" si="340"/>
        <v/>
      </c>
      <c r="F7227" s="81" t="str">
        <f>IF(E7227="기사임",(COUNTIF($B$2:B7227,B7227)-COUNTIFS($B$2:B7226,B7227,$E$2:E7226,"")),"")</f>
        <v/>
      </c>
      <c r="G7227" s="46" t="str">
        <f>IF(F7227=1,COUNTIF($F$1:F7227,1),"")</f>
        <v/>
      </c>
      <c r="H7227" s="46">
        <f t="shared" si="341"/>
        <v>0</v>
      </c>
      <c r="I7227" s="46" t="b">
        <f t="shared" si="342"/>
        <v>0</v>
      </c>
      <c r="J7227" s="46" t="str">
        <f>IF(I7227=FALSE,"",B7227&amp;"@"&amp;COUNTIFS($B$2:B7227,B7227,$I$2:I7227,TRUE))</f>
        <v/>
      </c>
    </row>
    <row r="7228" spans="5:10">
      <c r="E7228" s="46" t="str">
        <f t="shared" si="340"/>
        <v/>
      </c>
      <c r="F7228" s="81" t="str">
        <f>IF(E7228="기사임",(COUNTIF($B$2:B7228,B7228)-COUNTIFS($B$2:B7227,B7228,$E$2:E7227,"")),"")</f>
        <v/>
      </c>
      <c r="G7228" s="46" t="str">
        <f>IF(F7228=1,COUNTIF($F$1:F7228,1),"")</f>
        <v/>
      </c>
      <c r="H7228" s="46">
        <f t="shared" si="341"/>
        <v>0</v>
      </c>
      <c r="I7228" s="46" t="b">
        <f t="shared" si="342"/>
        <v>0</v>
      </c>
      <c r="J7228" s="46" t="str">
        <f>IF(I7228=FALSE,"",B7228&amp;"@"&amp;COUNTIFS($B$2:B7228,B7228,$I$2:I7228,TRUE))</f>
        <v/>
      </c>
    </row>
    <row r="7229" spans="5:10">
      <c r="E7229" s="46" t="str">
        <f t="shared" si="340"/>
        <v/>
      </c>
      <c r="F7229" s="81" t="str">
        <f>IF(E7229="기사임",(COUNTIF($B$2:B7229,B7229)-COUNTIFS($B$2:B7228,B7229,$E$2:E7228,"")),"")</f>
        <v/>
      </c>
      <c r="G7229" s="46" t="str">
        <f>IF(F7229=1,COUNTIF($F$1:F7229,1),"")</f>
        <v/>
      </c>
      <c r="H7229" s="46">
        <f t="shared" si="341"/>
        <v>0</v>
      </c>
      <c r="I7229" s="46" t="b">
        <f t="shared" si="342"/>
        <v>0</v>
      </c>
      <c r="J7229" s="46" t="str">
        <f>IF(I7229=FALSE,"",B7229&amp;"@"&amp;COUNTIFS($B$2:B7229,B7229,$I$2:I7229,TRUE))</f>
        <v/>
      </c>
    </row>
    <row r="7230" spans="5:10">
      <c r="E7230" s="46" t="str">
        <f t="shared" si="340"/>
        <v/>
      </c>
      <c r="F7230" s="81" t="str">
        <f>IF(E7230="기사임",(COUNTIF($B$2:B7230,B7230)-COUNTIFS($B$2:B7229,B7230,$E$2:E7229,"")),"")</f>
        <v/>
      </c>
      <c r="G7230" s="46" t="str">
        <f>IF(F7230=1,COUNTIF($F$1:F7230,1),"")</f>
        <v/>
      </c>
      <c r="H7230" s="46">
        <f t="shared" si="341"/>
        <v>0</v>
      </c>
      <c r="I7230" s="46" t="b">
        <f t="shared" si="342"/>
        <v>0</v>
      </c>
      <c r="J7230" s="46" t="str">
        <f>IF(I7230=FALSE,"",B7230&amp;"@"&amp;COUNTIFS($B$2:B7230,B7230,$I$2:I7230,TRUE))</f>
        <v/>
      </c>
    </row>
    <row r="7231" spans="5:10">
      <c r="E7231" s="46" t="str">
        <f t="shared" si="340"/>
        <v/>
      </c>
      <c r="F7231" s="81" t="str">
        <f>IF(E7231="기사임",(COUNTIF($B$2:B7231,B7231)-COUNTIFS($B$2:B7230,B7231,$E$2:E7230,"")),"")</f>
        <v/>
      </c>
      <c r="G7231" s="46" t="str">
        <f>IF(F7231=1,COUNTIF($F$1:F7231,1),"")</f>
        <v/>
      </c>
      <c r="H7231" s="46">
        <f t="shared" si="341"/>
        <v>0</v>
      </c>
      <c r="I7231" s="46" t="b">
        <f t="shared" si="342"/>
        <v>0</v>
      </c>
      <c r="J7231" s="46" t="str">
        <f>IF(I7231=FALSE,"",B7231&amp;"@"&amp;COUNTIFS($B$2:B7231,B7231,$I$2:I7231,TRUE))</f>
        <v/>
      </c>
    </row>
    <row r="7232" spans="5:10">
      <c r="E7232" s="46" t="str">
        <f t="shared" si="340"/>
        <v/>
      </c>
      <c r="F7232" s="81" t="str">
        <f>IF(E7232="기사임",(COUNTIF($B$2:B7232,B7232)-COUNTIFS($B$2:B7231,B7232,$E$2:E7231,"")),"")</f>
        <v/>
      </c>
      <c r="G7232" s="46" t="str">
        <f>IF(F7232=1,COUNTIF($F$1:F7232,1),"")</f>
        <v/>
      </c>
      <c r="H7232" s="46">
        <f t="shared" si="341"/>
        <v>0</v>
      </c>
      <c r="I7232" s="46" t="b">
        <f t="shared" si="342"/>
        <v>0</v>
      </c>
      <c r="J7232" s="46" t="str">
        <f>IF(I7232=FALSE,"",B7232&amp;"@"&amp;COUNTIFS($B$2:B7232,B7232,$I$2:I7232,TRUE))</f>
        <v/>
      </c>
    </row>
    <row r="7233" spans="5:10">
      <c r="E7233" s="46" t="str">
        <f t="shared" si="340"/>
        <v/>
      </c>
      <c r="F7233" s="81" t="str">
        <f>IF(E7233="기사임",(COUNTIF($B$2:B7233,B7233)-COUNTIFS($B$2:B7232,B7233,$E$2:E7232,"")),"")</f>
        <v/>
      </c>
      <c r="G7233" s="46" t="str">
        <f>IF(F7233=1,COUNTIF($F$1:F7233,1),"")</f>
        <v/>
      </c>
      <c r="H7233" s="46">
        <f t="shared" si="341"/>
        <v>0</v>
      </c>
      <c r="I7233" s="46" t="b">
        <f t="shared" si="342"/>
        <v>0</v>
      </c>
      <c r="J7233" s="46" t="str">
        <f>IF(I7233=FALSE,"",B7233&amp;"@"&amp;COUNTIFS($B$2:B7233,B7233,$I$2:I7233,TRUE))</f>
        <v/>
      </c>
    </row>
    <row r="7234" spans="5:10">
      <c r="E7234" s="46" t="str">
        <f t="shared" ref="E7234:E7297" si="343">IF(AND(LEFT(A7234,17)="/global/archives/",ISNUMBER(_xlfn.NUMBERVALUE(MID(A7234,18,1))),ISERROR(FIND("ckattempt",A7234)),ISERROR(FIND("preview",A7234))),"기사임","")</f>
        <v/>
      </c>
      <c r="F7234" s="81" t="str">
        <f>IF(E7234="기사임",(COUNTIF($B$2:B7234,B7234)-COUNTIFS($B$2:B7233,B7234,$E$2:E7233,"")),"")</f>
        <v/>
      </c>
      <c r="G7234" s="46" t="str">
        <f>IF(F7234=1,COUNTIF($F$1:F7234,1),"")</f>
        <v/>
      </c>
      <c r="H7234" s="46">
        <f t="shared" ref="H7234:H7297" si="344">COUNTIF($L$2:$L$4,B7234)</f>
        <v>0</v>
      </c>
      <c r="I7234" s="46" t="b">
        <f t="shared" si="342"/>
        <v>0</v>
      </c>
      <c r="J7234" s="46" t="str">
        <f>IF(I7234=FALSE,"",B7234&amp;"@"&amp;COUNTIFS($B$2:B7234,B7234,$I$2:I7234,TRUE))</f>
        <v/>
      </c>
    </row>
    <row r="7235" spans="5:10">
      <c r="E7235" s="46" t="str">
        <f t="shared" si="343"/>
        <v/>
      </c>
      <c r="F7235" s="81" t="str">
        <f>IF(E7235="기사임",(COUNTIF($B$2:B7235,B7235)-COUNTIFS($B$2:B7234,B7235,$E$2:E7234,"")),"")</f>
        <v/>
      </c>
      <c r="G7235" s="46" t="str">
        <f>IF(F7235=1,COUNTIF($F$1:F7235,1),"")</f>
        <v/>
      </c>
      <c r="H7235" s="46">
        <f t="shared" si="344"/>
        <v>0</v>
      </c>
      <c r="I7235" s="46" t="b">
        <f t="shared" si="342"/>
        <v>0</v>
      </c>
      <c r="J7235" s="46" t="str">
        <f>IF(I7235=FALSE,"",B7235&amp;"@"&amp;COUNTIFS($B$2:B7235,B7235,$I$2:I7235,TRUE))</f>
        <v/>
      </c>
    </row>
    <row r="7236" spans="5:10">
      <c r="E7236" s="46" t="str">
        <f t="shared" si="343"/>
        <v/>
      </c>
      <c r="F7236" s="81" t="str">
        <f>IF(E7236="기사임",(COUNTIF($B$2:B7236,B7236)-COUNTIFS($B$2:B7235,B7236,$E$2:E7235,"")),"")</f>
        <v/>
      </c>
      <c r="G7236" s="46" t="str">
        <f>IF(F7236=1,COUNTIF($F$1:F7236,1),"")</f>
        <v/>
      </c>
      <c r="H7236" s="46">
        <f t="shared" si="344"/>
        <v>0</v>
      </c>
      <c r="I7236" s="46" t="b">
        <f t="shared" si="342"/>
        <v>0</v>
      </c>
      <c r="J7236" s="46" t="str">
        <f>IF(I7236=FALSE,"",B7236&amp;"@"&amp;COUNTIFS($B$2:B7236,B7236,$I$2:I7236,TRUE))</f>
        <v/>
      </c>
    </row>
    <row r="7237" spans="5:10">
      <c r="E7237" s="46" t="str">
        <f t="shared" si="343"/>
        <v/>
      </c>
      <c r="F7237" s="81" t="str">
        <f>IF(E7237="기사임",(COUNTIF($B$2:B7237,B7237)-COUNTIFS($B$2:B7236,B7237,$E$2:E7236,"")),"")</f>
        <v/>
      </c>
      <c r="G7237" s="46" t="str">
        <f>IF(F7237=1,COUNTIF($F$1:F7237,1),"")</f>
        <v/>
      </c>
      <c r="H7237" s="46">
        <f t="shared" si="344"/>
        <v>0</v>
      </c>
      <c r="I7237" s="46" t="b">
        <f t="shared" si="342"/>
        <v>0</v>
      </c>
      <c r="J7237" s="46" t="str">
        <f>IF(I7237=FALSE,"",B7237&amp;"@"&amp;COUNTIFS($B$2:B7237,B7237,$I$2:I7237,TRUE))</f>
        <v/>
      </c>
    </row>
    <row r="7238" spans="5:10">
      <c r="E7238" s="46" t="str">
        <f t="shared" si="343"/>
        <v/>
      </c>
      <c r="F7238" s="81" t="str">
        <f>IF(E7238="기사임",(COUNTIF($B$2:B7238,B7238)-COUNTIFS($B$2:B7237,B7238,$E$2:E7237,"")),"")</f>
        <v/>
      </c>
      <c r="G7238" s="46" t="str">
        <f>IF(F7238=1,COUNTIF($F$1:F7238,1),"")</f>
        <v/>
      </c>
      <c r="H7238" s="46">
        <f t="shared" si="344"/>
        <v>0</v>
      </c>
      <c r="I7238" s="46" t="b">
        <f t="shared" si="342"/>
        <v>0</v>
      </c>
      <c r="J7238" s="46" t="str">
        <f>IF(I7238=FALSE,"",B7238&amp;"@"&amp;COUNTIFS($B$2:B7238,B7238,$I$2:I7238,TRUE))</f>
        <v/>
      </c>
    </row>
    <row r="7239" spans="5:10">
      <c r="E7239" s="46" t="str">
        <f t="shared" si="343"/>
        <v/>
      </c>
      <c r="F7239" s="81" t="str">
        <f>IF(E7239="기사임",(COUNTIF($B$2:B7239,B7239)-COUNTIFS($B$2:B7238,B7239,$E$2:E7238,"")),"")</f>
        <v/>
      </c>
      <c r="G7239" s="46" t="str">
        <f>IF(F7239=1,COUNTIF($F$1:F7239,1),"")</f>
        <v/>
      </c>
      <c r="H7239" s="46">
        <f t="shared" si="344"/>
        <v>0</v>
      </c>
      <c r="I7239" s="46" t="b">
        <f t="shared" ref="I7239:I7302" si="345">AND(H7239=1,F7239&gt;=1,F7239&lt;&gt;"")</f>
        <v>0</v>
      </c>
      <c r="J7239" s="46" t="str">
        <f>IF(I7239=FALSE,"",B7239&amp;"@"&amp;COUNTIFS($B$2:B7239,B7239,$I$2:I7239,TRUE))</f>
        <v/>
      </c>
    </row>
    <row r="7240" spans="5:10">
      <c r="E7240" s="46" t="str">
        <f t="shared" si="343"/>
        <v/>
      </c>
      <c r="F7240" s="81" t="str">
        <f>IF(E7240="기사임",(COUNTIF($B$2:B7240,B7240)-COUNTIFS($B$2:B7239,B7240,$E$2:E7239,"")),"")</f>
        <v/>
      </c>
      <c r="G7240" s="46" t="str">
        <f>IF(F7240=1,COUNTIF($F$1:F7240,1),"")</f>
        <v/>
      </c>
      <c r="H7240" s="46">
        <f t="shared" si="344"/>
        <v>0</v>
      </c>
      <c r="I7240" s="46" t="b">
        <f t="shared" si="345"/>
        <v>0</v>
      </c>
      <c r="J7240" s="46" t="str">
        <f>IF(I7240=FALSE,"",B7240&amp;"@"&amp;COUNTIFS($B$2:B7240,B7240,$I$2:I7240,TRUE))</f>
        <v/>
      </c>
    </row>
    <row r="7241" spans="5:10">
      <c r="E7241" s="46" t="str">
        <f t="shared" si="343"/>
        <v/>
      </c>
      <c r="F7241" s="81" t="str">
        <f>IF(E7241="기사임",(COUNTIF($B$2:B7241,B7241)-COUNTIFS($B$2:B7240,B7241,$E$2:E7240,"")),"")</f>
        <v/>
      </c>
      <c r="G7241" s="46" t="str">
        <f>IF(F7241=1,COUNTIF($F$1:F7241,1),"")</f>
        <v/>
      </c>
      <c r="H7241" s="46">
        <f t="shared" si="344"/>
        <v>0</v>
      </c>
      <c r="I7241" s="46" t="b">
        <f t="shared" si="345"/>
        <v>0</v>
      </c>
      <c r="J7241" s="46" t="str">
        <f>IF(I7241=FALSE,"",B7241&amp;"@"&amp;COUNTIFS($B$2:B7241,B7241,$I$2:I7241,TRUE))</f>
        <v/>
      </c>
    </row>
    <row r="7242" spans="5:10">
      <c r="E7242" s="46" t="str">
        <f t="shared" si="343"/>
        <v/>
      </c>
      <c r="F7242" s="81" t="str">
        <f>IF(E7242="기사임",(COUNTIF($B$2:B7242,B7242)-COUNTIFS($B$2:B7241,B7242,$E$2:E7241,"")),"")</f>
        <v/>
      </c>
      <c r="G7242" s="46" t="str">
        <f>IF(F7242=1,COUNTIF($F$1:F7242,1),"")</f>
        <v/>
      </c>
      <c r="H7242" s="46">
        <f t="shared" si="344"/>
        <v>0</v>
      </c>
      <c r="I7242" s="46" t="b">
        <f t="shared" si="345"/>
        <v>0</v>
      </c>
      <c r="J7242" s="46" t="str">
        <f>IF(I7242=FALSE,"",B7242&amp;"@"&amp;COUNTIFS($B$2:B7242,B7242,$I$2:I7242,TRUE))</f>
        <v/>
      </c>
    </row>
    <row r="7243" spans="5:10">
      <c r="E7243" s="46" t="str">
        <f t="shared" si="343"/>
        <v/>
      </c>
      <c r="F7243" s="81" t="str">
        <f>IF(E7243="기사임",(COUNTIF($B$2:B7243,B7243)-COUNTIFS($B$2:B7242,B7243,$E$2:E7242,"")),"")</f>
        <v/>
      </c>
      <c r="G7243" s="46" t="str">
        <f>IF(F7243=1,COUNTIF($F$1:F7243,1),"")</f>
        <v/>
      </c>
      <c r="H7243" s="46">
        <f t="shared" si="344"/>
        <v>0</v>
      </c>
      <c r="I7243" s="46" t="b">
        <f t="shared" si="345"/>
        <v>0</v>
      </c>
      <c r="J7243" s="46" t="str">
        <f>IF(I7243=FALSE,"",B7243&amp;"@"&amp;COUNTIFS($B$2:B7243,B7243,$I$2:I7243,TRUE))</f>
        <v/>
      </c>
    </row>
    <row r="7244" spans="5:10">
      <c r="E7244" s="46" t="str">
        <f t="shared" si="343"/>
        <v/>
      </c>
      <c r="F7244" s="81" t="str">
        <f>IF(E7244="기사임",(COUNTIF($B$2:B7244,B7244)-COUNTIFS($B$2:B7243,B7244,$E$2:E7243,"")),"")</f>
        <v/>
      </c>
      <c r="G7244" s="46" t="str">
        <f>IF(F7244=1,COUNTIF($F$1:F7244,1),"")</f>
        <v/>
      </c>
      <c r="H7244" s="46">
        <f t="shared" si="344"/>
        <v>0</v>
      </c>
      <c r="I7244" s="46" t="b">
        <f t="shared" si="345"/>
        <v>0</v>
      </c>
      <c r="J7244" s="46" t="str">
        <f>IF(I7244=FALSE,"",B7244&amp;"@"&amp;COUNTIFS($B$2:B7244,B7244,$I$2:I7244,TRUE))</f>
        <v/>
      </c>
    </row>
    <row r="7245" spans="5:10">
      <c r="E7245" s="46" t="str">
        <f t="shared" si="343"/>
        <v/>
      </c>
      <c r="F7245" s="81" t="str">
        <f>IF(E7245="기사임",(COUNTIF($B$2:B7245,B7245)-COUNTIFS($B$2:B7244,B7245,$E$2:E7244,"")),"")</f>
        <v/>
      </c>
      <c r="G7245" s="46" t="str">
        <f>IF(F7245=1,COUNTIF($F$1:F7245,1),"")</f>
        <v/>
      </c>
      <c r="H7245" s="46">
        <f t="shared" si="344"/>
        <v>0</v>
      </c>
      <c r="I7245" s="46" t="b">
        <f t="shared" si="345"/>
        <v>0</v>
      </c>
      <c r="J7245" s="46" t="str">
        <f>IF(I7245=FALSE,"",B7245&amp;"@"&amp;COUNTIFS($B$2:B7245,B7245,$I$2:I7245,TRUE))</f>
        <v/>
      </c>
    </row>
    <row r="7246" spans="5:10">
      <c r="E7246" s="46" t="str">
        <f t="shared" si="343"/>
        <v/>
      </c>
      <c r="F7246" s="81" t="str">
        <f>IF(E7246="기사임",(COUNTIF($B$2:B7246,B7246)-COUNTIFS($B$2:B7245,B7246,$E$2:E7245,"")),"")</f>
        <v/>
      </c>
      <c r="G7246" s="46" t="str">
        <f>IF(F7246=1,COUNTIF($F$1:F7246,1),"")</f>
        <v/>
      </c>
      <c r="H7246" s="46">
        <f t="shared" si="344"/>
        <v>0</v>
      </c>
      <c r="I7246" s="46" t="b">
        <f t="shared" si="345"/>
        <v>0</v>
      </c>
      <c r="J7246" s="46" t="str">
        <f>IF(I7246=FALSE,"",B7246&amp;"@"&amp;COUNTIFS($B$2:B7246,B7246,$I$2:I7246,TRUE))</f>
        <v/>
      </c>
    </row>
    <row r="7247" spans="5:10">
      <c r="E7247" s="46" t="str">
        <f t="shared" si="343"/>
        <v/>
      </c>
      <c r="F7247" s="81" t="str">
        <f>IF(E7247="기사임",(COUNTIF($B$2:B7247,B7247)-COUNTIFS($B$2:B7246,B7247,$E$2:E7246,"")),"")</f>
        <v/>
      </c>
      <c r="G7247" s="46" t="str">
        <f>IF(F7247=1,COUNTIF($F$1:F7247,1),"")</f>
        <v/>
      </c>
      <c r="H7247" s="46">
        <f t="shared" si="344"/>
        <v>0</v>
      </c>
      <c r="I7247" s="46" t="b">
        <f t="shared" si="345"/>
        <v>0</v>
      </c>
      <c r="J7247" s="46" t="str">
        <f>IF(I7247=FALSE,"",B7247&amp;"@"&amp;COUNTIFS($B$2:B7247,B7247,$I$2:I7247,TRUE))</f>
        <v/>
      </c>
    </row>
    <row r="7248" spans="5:10">
      <c r="E7248" s="46" t="str">
        <f t="shared" si="343"/>
        <v/>
      </c>
      <c r="F7248" s="81" t="str">
        <f>IF(E7248="기사임",(COUNTIF($B$2:B7248,B7248)-COUNTIFS($B$2:B7247,B7248,$E$2:E7247,"")),"")</f>
        <v/>
      </c>
      <c r="G7248" s="46" t="str">
        <f>IF(F7248=1,COUNTIF($F$1:F7248,1),"")</f>
        <v/>
      </c>
      <c r="H7248" s="46">
        <f t="shared" si="344"/>
        <v>0</v>
      </c>
      <c r="I7248" s="46" t="b">
        <f t="shared" si="345"/>
        <v>0</v>
      </c>
      <c r="J7248" s="46" t="str">
        <f>IF(I7248=FALSE,"",B7248&amp;"@"&amp;COUNTIFS($B$2:B7248,B7248,$I$2:I7248,TRUE))</f>
        <v/>
      </c>
    </row>
    <row r="7249" spans="5:10">
      <c r="E7249" s="46" t="str">
        <f t="shared" si="343"/>
        <v/>
      </c>
      <c r="F7249" s="81" t="str">
        <f>IF(E7249="기사임",(COUNTIF($B$2:B7249,B7249)-COUNTIFS($B$2:B7248,B7249,$E$2:E7248,"")),"")</f>
        <v/>
      </c>
      <c r="G7249" s="46" t="str">
        <f>IF(F7249=1,COUNTIF($F$1:F7249,1),"")</f>
        <v/>
      </c>
      <c r="H7249" s="46">
        <f t="shared" si="344"/>
        <v>0</v>
      </c>
      <c r="I7249" s="46" t="b">
        <f t="shared" si="345"/>
        <v>0</v>
      </c>
      <c r="J7249" s="46" t="str">
        <f>IF(I7249=FALSE,"",B7249&amp;"@"&amp;COUNTIFS($B$2:B7249,B7249,$I$2:I7249,TRUE))</f>
        <v/>
      </c>
    </row>
    <row r="7250" spans="5:10">
      <c r="E7250" s="46" t="str">
        <f t="shared" si="343"/>
        <v/>
      </c>
      <c r="F7250" s="81" t="str">
        <f>IF(E7250="기사임",(COUNTIF($B$2:B7250,B7250)-COUNTIFS($B$2:B7249,B7250,$E$2:E7249,"")),"")</f>
        <v/>
      </c>
      <c r="G7250" s="46" t="str">
        <f>IF(F7250=1,COUNTIF($F$1:F7250,1),"")</f>
        <v/>
      </c>
      <c r="H7250" s="46">
        <f t="shared" si="344"/>
        <v>0</v>
      </c>
      <c r="I7250" s="46" t="b">
        <f t="shared" si="345"/>
        <v>0</v>
      </c>
      <c r="J7250" s="46" t="str">
        <f>IF(I7250=FALSE,"",B7250&amp;"@"&amp;COUNTIFS($B$2:B7250,B7250,$I$2:I7250,TRUE))</f>
        <v/>
      </c>
    </row>
    <row r="7251" spans="5:10">
      <c r="E7251" s="46" t="str">
        <f t="shared" si="343"/>
        <v/>
      </c>
      <c r="F7251" s="81" t="str">
        <f>IF(E7251="기사임",(COUNTIF($B$2:B7251,B7251)-COUNTIFS($B$2:B7250,B7251,$E$2:E7250,"")),"")</f>
        <v/>
      </c>
      <c r="G7251" s="46" t="str">
        <f>IF(F7251=1,COUNTIF($F$1:F7251,1),"")</f>
        <v/>
      </c>
      <c r="H7251" s="46">
        <f t="shared" si="344"/>
        <v>0</v>
      </c>
      <c r="I7251" s="46" t="b">
        <f t="shared" si="345"/>
        <v>0</v>
      </c>
      <c r="J7251" s="46" t="str">
        <f>IF(I7251=FALSE,"",B7251&amp;"@"&amp;COUNTIFS($B$2:B7251,B7251,$I$2:I7251,TRUE))</f>
        <v/>
      </c>
    </row>
    <row r="7252" spans="5:10">
      <c r="E7252" s="46" t="str">
        <f t="shared" si="343"/>
        <v/>
      </c>
      <c r="F7252" s="81" t="str">
        <f>IF(E7252="기사임",(COUNTIF($B$2:B7252,B7252)-COUNTIFS($B$2:B7251,B7252,$E$2:E7251,"")),"")</f>
        <v/>
      </c>
      <c r="G7252" s="46" t="str">
        <f>IF(F7252=1,COUNTIF($F$1:F7252,1),"")</f>
        <v/>
      </c>
      <c r="H7252" s="46">
        <f t="shared" si="344"/>
        <v>0</v>
      </c>
      <c r="I7252" s="46" t="b">
        <f t="shared" si="345"/>
        <v>0</v>
      </c>
      <c r="J7252" s="46" t="str">
        <f>IF(I7252=FALSE,"",B7252&amp;"@"&amp;COUNTIFS($B$2:B7252,B7252,$I$2:I7252,TRUE))</f>
        <v/>
      </c>
    </row>
    <row r="7253" spans="5:10">
      <c r="E7253" s="46" t="str">
        <f t="shared" si="343"/>
        <v/>
      </c>
      <c r="F7253" s="81" t="str">
        <f>IF(E7253="기사임",(COUNTIF($B$2:B7253,B7253)-COUNTIFS($B$2:B7252,B7253,$E$2:E7252,"")),"")</f>
        <v/>
      </c>
      <c r="G7253" s="46" t="str">
        <f>IF(F7253=1,COUNTIF($F$1:F7253,1),"")</f>
        <v/>
      </c>
      <c r="H7253" s="46">
        <f t="shared" si="344"/>
        <v>0</v>
      </c>
      <c r="I7253" s="46" t="b">
        <f t="shared" si="345"/>
        <v>0</v>
      </c>
      <c r="J7253" s="46" t="str">
        <f>IF(I7253=FALSE,"",B7253&amp;"@"&amp;COUNTIFS($B$2:B7253,B7253,$I$2:I7253,TRUE))</f>
        <v/>
      </c>
    </row>
    <row r="7254" spans="5:10">
      <c r="E7254" s="46" t="str">
        <f t="shared" si="343"/>
        <v/>
      </c>
      <c r="F7254" s="81" t="str">
        <f>IF(E7254="기사임",(COUNTIF($B$2:B7254,B7254)-COUNTIFS($B$2:B7253,B7254,$E$2:E7253,"")),"")</f>
        <v/>
      </c>
      <c r="G7254" s="46" t="str">
        <f>IF(F7254=1,COUNTIF($F$1:F7254,1),"")</f>
        <v/>
      </c>
      <c r="H7254" s="46">
        <f t="shared" si="344"/>
        <v>0</v>
      </c>
      <c r="I7254" s="46" t="b">
        <f t="shared" si="345"/>
        <v>0</v>
      </c>
      <c r="J7254" s="46" t="str">
        <f>IF(I7254=FALSE,"",B7254&amp;"@"&amp;COUNTIFS($B$2:B7254,B7254,$I$2:I7254,TRUE))</f>
        <v/>
      </c>
    </row>
    <row r="7255" spans="5:10">
      <c r="E7255" s="46" t="str">
        <f t="shared" si="343"/>
        <v/>
      </c>
      <c r="F7255" s="81" t="str">
        <f>IF(E7255="기사임",(COUNTIF($B$2:B7255,B7255)-COUNTIFS($B$2:B7254,B7255,$E$2:E7254,"")),"")</f>
        <v/>
      </c>
      <c r="G7255" s="46" t="str">
        <f>IF(F7255=1,COUNTIF($F$1:F7255,1),"")</f>
        <v/>
      </c>
      <c r="H7255" s="46">
        <f t="shared" si="344"/>
        <v>0</v>
      </c>
      <c r="I7255" s="46" t="b">
        <f t="shared" si="345"/>
        <v>0</v>
      </c>
      <c r="J7255" s="46" t="str">
        <f>IF(I7255=FALSE,"",B7255&amp;"@"&amp;COUNTIFS($B$2:B7255,B7255,$I$2:I7255,TRUE))</f>
        <v/>
      </c>
    </row>
    <row r="7256" spans="5:10">
      <c r="E7256" s="46" t="str">
        <f t="shared" si="343"/>
        <v/>
      </c>
      <c r="F7256" s="81" t="str">
        <f>IF(E7256="기사임",(COUNTIF($B$2:B7256,B7256)-COUNTIFS($B$2:B7255,B7256,$E$2:E7255,"")),"")</f>
        <v/>
      </c>
      <c r="G7256" s="46" t="str">
        <f>IF(F7256=1,COUNTIF($F$1:F7256,1),"")</f>
        <v/>
      </c>
      <c r="H7256" s="46">
        <f t="shared" si="344"/>
        <v>0</v>
      </c>
      <c r="I7256" s="46" t="b">
        <f t="shared" si="345"/>
        <v>0</v>
      </c>
      <c r="J7256" s="46" t="str">
        <f>IF(I7256=FALSE,"",B7256&amp;"@"&amp;COUNTIFS($B$2:B7256,B7256,$I$2:I7256,TRUE))</f>
        <v/>
      </c>
    </row>
    <row r="7257" spans="5:10">
      <c r="E7257" s="46" t="str">
        <f t="shared" si="343"/>
        <v/>
      </c>
      <c r="F7257" s="81" t="str">
        <f>IF(E7257="기사임",(COUNTIF($B$2:B7257,B7257)-COUNTIFS($B$2:B7256,B7257,$E$2:E7256,"")),"")</f>
        <v/>
      </c>
      <c r="G7257" s="46" t="str">
        <f>IF(F7257=1,COUNTIF($F$1:F7257,1),"")</f>
        <v/>
      </c>
      <c r="H7257" s="46">
        <f t="shared" si="344"/>
        <v>0</v>
      </c>
      <c r="I7257" s="46" t="b">
        <f t="shared" si="345"/>
        <v>0</v>
      </c>
      <c r="J7257" s="46" t="str">
        <f>IF(I7257=FALSE,"",B7257&amp;"@"&amp;COUNTIFS($B$2:B7257,B7257,$I$2:I7257,TRUE))</f>
        <v/>
      </c>
    </row>
    <row r="7258" spans="5:10">
      <c r="E7258" s="46" t="str">
        <f t="shared" si="343"/>
        <v/>
      </c>
      <c r="F7258" s="81" t="str">
        <f>IF(E7258="기사임",(COUNTIF($B$2:B7258,B7258)-COUNTIFS($B$2:B7257,B7258,$E$2:E7257,"")),"")</f>
        <v/>
      </c>
      <c r="G7258" s="46" t="str">
        <f>IF(F7258=1,COUNTIF($F$1:F7258,1),"")</f>
        <v/>
      </c>
      <c r="H7258" s="46">
        <f t="shared" si="344"/>
        <v>0</v>
      </c>
      <c r="I7258" s="46" t="b">
        <f t="shared" si="345"/>
        <v>0</v>
      </c>
      <c r="J7258" s="46" t="str">
        <f>IF(I7258=FALSE,"",B7258&amp;"@"&amp;COUNTIFS($B$2:B7258,B7258,$I$2:I7258,TRUE))</f>
        <v/>
      </c>
    </row>
    <row r="7259" spans="5:10">
      <c r="E7259" s="46" t="str">
        <f t="shared" si="343"/>
        <v/>
      </c>
      <c r="F7259" s="81" t="str">
        <f>IF(E7259="기사임",(COUNTIF($B$2:B7259,B7259)-COUNTIFS($B$2:B7258,B7259,$E$2:E7258,"")),"")</f>
        <v/>
      </c>
      <c r="G7259" s="46" t="str">
        <f>IF(F7259=1,COUNTIF($F$1:F7259,1),"")</f>
        <v/>
      </c>
      <c r="H7259" s="46">
        <f t="shared" si="344"/>
        <v>0</v>
      </c>
      <c r="I7259" s="46" t="b">
        <f t="shared" si="345"/>
        <v>0</v>
      </c>
      <c r="J7259" s="46" t="str">
        <f>IF(I7259=FALSE,"",B7259&amp;"@"&amp;COUNTIFS($B$2:B7259,B7259,$I$2:I7259,TRUE))</f>
        <v/>
      </c>
    </row>
    <row r="7260" spans="5:10">
      <c r="E7260" s="46" t="str">
        <f t="shared" si="343"/>
        <v/>
      </c>
      <c r="F7260" s="81" t="str">
        <f>IF(E7260="기사임",(COUNTIF($B$2:B7260,B7260)-COUNTIFS($B$2:B7259,B7260,$E$2:E7259,"")),"")</f>
        <v/>
      </c>
      <c r="G7260" s="46" t="str">
        <f>IF(F7260=1,COUNTIF($F$1:F7260,1),"")</f>
        <v/>
      </c>
      <c r="H7260" s="46">
        <f t="shared" si="344"/>
        <v>0</v>
      </c>
      <c r="I7260" s="46" t="b">
        <f t="shared" si="345"/>
        <v>0</v>
      </c>
      <c r="J7260" s="46" t="str">
        <f>IF(I7260=FALSE,"",B7260&amp;"@"&amp;COUNTIFS($B$2:B7260,B7260,$I$2:I7260,TRUE))</f>
        <v/>
      </c>
    </row>
    <row r="7261" spans="5:10">
      <c r="E7261" s="46" t="str">
        <f t="shared" si="343"/>
        <v/>
      </c>
      <c r="F7261" s="81" t="str">
        <f>IF(E7261="기사임",(COUNTIF($B$2:B7261,B7261)-COUNTIFS($B$2:B7260,B7261,$E$2:E7260,"")),"")</f>
        <v/>
      </c>
      <c r="G7261" s="46" t="str">
        <f>IF(F7261=1,COUNTIF($F$1:F7261,1),"")</f>
        <v/>
      </c>
      <c r="H7261" s="46">
        <f t="shared" si="344"/>
        <v>0</v>
      </c>
      <c r="I7261" s="46" t="b">
        <f t="shared" si="345"/>
        <v>0</v>
      </c>
      <c r="J7261" s="46" t="str">
        <f>IF(I7261=FALSE,"",B7261&amp;"@"&amp;COUNTIFS($B$2:B7261,B7261,$I$2:I7261,TRUE))</f>
        <v/>
      </c>
    </row>
    <row r="7262" spans="5:10">
      <c r="E7262" s="46" t="str">
        <f t="shared" si="343"/>
        <v/>
      </c>
      <c r="F7262" s="81" t="str">
        <f>IF(E7262="기사임",(COUNTIF($B$2:B7262,B7262)-COUNTIFS($B$2:B7261,B7262,$E$2:E7261,"")),"")</f>
        <v/>
      </c>
      <c r="G7262" s="46" t="str">
        <f>IF(F7262=1,COUNTIF($F$1:F7262,1),"")</f>
        <v/>
      </c>
      <c r="H7262" s="46">
        <f t="shared" si="344"/>
        <v>0</v>
      </c>
      <c r="I7262" s="46" t="b">
        <f t="shared" si="345"/>
        <v>0</v>
      </c>
      <c r="J7262" s="46" t="str">
        <f>IF(I7262=FALSE,"",B7262&amp;"@"&amp;COUNTIFS($B$2:B7262,B7262,$I$2:I7262,TRUE))</f>
        <v/>
      </c>
    </row>
    <row r="7263" spans="5:10">
      <c r="E7263" s="46" t="str">
        <f t="shared" si="343"/>
        <v/>
      </c>
      <c r="F7263" s="81" t="str">
        <f>IF(E7263="기사임",(COUNTIF($B$2:B7263,B7263)-COUNTIFS($B$2:B7262,B7263,$E$2:E7262,"")),"")</f>
        <v/>
      </c>
      <c r="G7263" s="46" t="str">
        <f>IF(F7263=1,COUNTIF($F$1:F7263,1),"")</f>
        <v/>
      </c>
      <c r="H7263" s="46">
        <f t="shared" si="344"/>
        <v>0</v>
      </c>
      <c r="I7263" s="46" t="b">
        <f t="shared" si="345"/>
        <v>0</v>
      </c>
      <c r="J7263" s="46" t="str">
        <f>IF(I7263=FALSE,"",B7263&amp;"@"&amp;COUNTIFS($B$2:B7263,B7263,$I$2:I7263,TRUE))</f>
        <v/>
      </c>
    </row>
    <row r="7264" spans="5:10">
      <c r="E7264" s="46" t="str">
        <f t="shared" si="343"/>
        <v/>
      </c>
      <c r="F7264" s="81" t="str">
        <f>IF(E7264="기사임",(COUNTIF($B$2:B7264,B7264)-COUNTIFS($B$2:B7263,B7264,$E$2:E7263,"")),"")</f>
        <v/>
      </c>
      <c r="G7264" s="46" t="str">
        <f>IF(F7264=1,COUNTIF($F$1:F7264,1),"")</f>
        <v/>
      </c>
      <c r="H7264" s="46">
        <f t="shared" si="344"/>
        <v>0</v>
      </c>
      <c r="I7264" s="46" t="b">
        <f t="shared" si="345"/>
        <v>0</v>
      </c>
      <c r="J7264" s="46" t="str">
        <f>IF(I7264=FALSE,"",B7264&amp;"@"&amp;COUNTIFS($B$2:B7264,B7264,$I$2:I7264,TRUE))</f>
        <v/>
      </c>
    </row>
    <row r="7265" spans="5:10">
      <c r="E7265" s="46" t="str">
        <f t="shared" si="343"/>
        <v/>
      </c>
      <c r="F7265" s="81" t="str">
        <f>IF(E7265="기사임",(COUNTIF($B$2:B7265,B7265)-COUNTIFS($B$2:B7264,B7265,$E$2:E7264,"")),"")</f>
        <v/>
      </c>
      <c r="G7265" s="46" t="str">
        <f>IF(F7265=1,COUNTIF($F$1:F7265,1),"")</f>
        <v/>
      </c>
      <c r="H7265" s="46">
        <f t="shared" si="344"/>
        <v>0</v>
      </c>
      <c r="I7265" s="46" t="b">
        <f t="shared" si="345"/>
        <v>0</v>
      </c>
      <c r="J7265" s="46" t="str">
        <f>IF(I7265=FALSE,"",B7265&amp;"@"&amp;COUNTIFS($B$2:B7265,B7265,$I$2:I7265,TRUE))</f>
        <v/>
      </c>
    </row>
    <row r="7266" spans="5:10">
      <c r="E7266" s="46" t="str">
        <f t="shared" si="343"/>
        <v/>
      </c>
      <c r="F7266" s="81" t="str">
        <f>IF(E7266="기사임",(COUNTIF($B$2:B7266,B7266)-COUNTIFS($B$2:B7265,B7266,$E$2:E7265,"")),"")</f>
        <v/>
      </c>
      <c r="G7266" s="46" t="str">
        <f>IF(F7266=1,COUNTIF($F$1:F7266,1),"")</f>
        <v/>
      </c>
      <c r="H7266" s="46">
        <f t="shared" si="344"/>
        <v>0</v>
      </c>
      <c r="I7266" s="46" t="b">
        <f t="shared" si="345"/>
        <v>0</v>
      </c>
      <c r="J7266" s="46" t="str">
        <f>IF(I7266=FALSE,"",B7266&amp;"@"&amp;COUNTIFS($B$2:B7266,B7266,$I$2:I7266,TRUE))</f>
        <v/>
      </c>
    </row>
    <row r="7267" spans="5:10">
      <c r="E7267" s="46" t="str">
        <f t="shared" si="343"/>
        <v/>
      </c>
      <c r="F7267" s="81" t="str">
        <f>IF(E7267="기사임",(COUNTIF($B$2:B7267,B7267)-COUNTIFS($B$2:B7266,B7267,$E$2:E7266,"")),"")</f>
        <v/>
      </c>
      <c r="G7267" s="46" t="str">
        <f>IF(F7267=1,COUNTIF($F$1:F7267,1),"")</f>
        <v/>
      </c>
      <c r="H7267" s="46">
        <f t="shared" si="344"/>
        <v>0</v>
      </c>
      <c r="I7267" s="46" t="b">
        <f t="shared" si="345"/>
        <v>0</v>
      </c>
      <c r="J7267" s="46" t="str">
        <f>IF(I7267=FALSE,"",B7267&amp;"@"&amp;COUNTIFS($B$2:B7267,B7267,$I$2:I7267,TRUE))</f>
        <v/>
      </c>
    </row>
    <row r="7268" spans="5:10">
      <c r="E7268" s="46" t="str">
        <f t="shared" si="343"/>
        <v/>
      </c>
      <c r="F7268" s="81" t="str">
        <f>IF(E7268="기사임",(COUNTIF($B$2:B7268,B7268)-COUNTIFS($B$2:B7267,B7268,$E$2:E7267,"")),"")</f>
        <v/>
      </c>
      <c r="G7268" s="46" t="str">
        <f>IF(F7268=1,COUNTIF($F$1:F7268,1),"")</f>
        <v/>
      </c>
      <c r="H7268" s="46">
        <f t="shared" si="344"/>
        <v>0</v>
      </c>
      <c r="I7268" s="46" t="b">
        <f t="shared" si="345"/>
        <v>0</v>
      </c>
      <c r="J7268" s="46" t="str">
        <f>IF(I7268=FALSE,"",B7268&amp;"@"&amp;COUNTIFS($B$2:B7268,B7268,$I$2:I7268,TRUE))</f>
        <v/>
      </c>
    </row>
    <row r="7269" spans="5:10">
      <c r="E7269" s="46" t="str">
        <f t="shared" si="343"/>
        <v/>
      </c>
      <c r="F7269" s="81" t="str">
        <f>IF(E7269="기사임",(COUNTIF($B$2:B7269,B7269)-COUNTIFS($B$2:B7268,B7269,$E$2:E7268,"")),"")</f>
        <v/>
      </c>
      <c r="G7269" s="46" t="str">
        <f>IF(F7269=1,COUNTIF($F$1:F7269,1),"")</f>
        <v/>
      </c>
      <c r="H7269" s="46">
        <f t="shared" si="344"/>
        <v>0</v>
      </c>
      <c r="I7269" s="46" t="b">
        <f t="shared" si="345"/>
        <v>0</v>
      </c>
      <c r="J7269" s="46" t="str">
        <f>IF(I7269=FALSE,"",B7269&amp;"@"&amp;COUNTIFS($B$2:B7269,B7269,$I$2:I7269,TRUE))</f>
        <v/>
      </c>
    </row>
    <row r="7270" spans="5:10">
      <c r="E7270" s="46" t="str">
        <f t="shared" si="343"/>
        <v/>
      </c>
      <c r="F7270" s="81" t="str">
        <f>IF(E7270="기사임",(COUNTIF($B$2:B7270,B7270)-COUNTIFS($B$2:B7269,B7270,$E$2:E7269,"")),"")</f>
        <v/>
      </c>
      <c r="G7270" s="46" t="str">
        <f>IF(F7270=1,COUNTIF($F$1:F7270,1),"")</f>
        <v/>
      </c>
      <c r="H7270" s="46">
        <f t="shared" si="344"/>
        <v>0</v>
      </c>
      <c r="I7270" s="46" t="b">
        <f t="shared" si="345"/>
        <v>0</v>
      </c>
      <c r="J7270" s="46" t="str">
        <f>IF(I7270=FALSE,"",B7270&amp;"@"&amp;COUNTIFS($B$2:B7270,B7270,$I$2:I7270,TRUE))</f>
        <v/>
      </c>
    </row>
    <row r="7271" spans="5:10">
      <c r="E7271" s="46" t="str">
        <f t="shared" si="343"/>
        <v/>
      </c>
      <c r="F7271" s="81" t="str">
        <f>IF(E7271="기사임",(COUNTIF($B$2:B7271,B7271)-COUNTIFS($B$2:B7270,B7271,$E$2:E7270,"")),"")</f>
        <v/>
      </c>
      <c r="G7271" s="46" t="str">
        <f>IF(F7271=1,COUNTIF($F$1:F7271,1),"")</f>
        <v/>
      </c>
      <c r="H7271" s="46">
        <f t="shared" si="344"/>
        <v>0</v>
      </c>
      <c r="I7271" s="46" t="b">
        <f t="shared" si="345"/>
        <v>0</v>
      </c>
      <c r="J7271" s="46" t="str">
        <f>IF(I7271=FALSE,"",B7271&amp;"@"&amp;COUNTIFS($B$2:B7271,B7271,$I$2:I7271,TRUE))</f>
        <v/>
      </c>
    </row>
    <row r="7272" spans="5:10">
      <c r="E7272" s="46" t="str">
        <f t="shared" si="343"/>
        <v/>
      </c>
      <c r="F7272" s="81" t="str">
        <f>IF(E7272="기사임",(COUNTIF($B$2:B7272,B7272)-COUNTIFS($B$2:B7271,B7272,$E$2:E7271,"")),"")</f>
        <v/>
      </c>
      <c r="G7272" s="46" t="str">
        <f>IF(F7272=1,COUNTIF($F$1:F7272,1),"")</f>
        <v/>
      </c>
      <c r="H7272" s="46">
        <f t="shared" si="344"/>
        <v>0</v>
      </c>
      <c r="I7272" s="46" t="b">
        <f t="shared" si="345"/>
        <v>0</v>
      </c>
      <c r="J7272" s="46" t="str">
        <f>IF(I7272=FALSE,"",B7272&amp;"@"&amp;COUNTIFS($B$2:B7272,B7272,$I$2:I7272,TRUE))</f>
        <v/>
      </c>
    </row>
    <row r="7273" spans="5:10">
      <c r="E7273" s="46" t="str">
        <f t="shared" si="343"/>
        <v/>
      </c>
      <c r="F7273" s="81" t="str">
        <f>IF(E7273="기사임",(COUNTIF($B$2:B7273,B7273)-COUNTIFS($B$2:B7272,B7273,$E$2:E7272,"")),"")</f>
        <v/>
      </c>
      <c r="G7273" s="46" t="str">
        <f>IF(F7273=1,COUNTIF($F$1:F7273,1),"")</f>
        <v/>
      </c>
      <c r="H7273" s="46">
        <f t="shared" si="344"/>
        <v>0</v>
      </c>
      <c r="I7273" s="46" t="b">
        <f t="shared" si="345"/>
        <v>0</v>
      </c>
      <c r="J7273" s="46" t="str">
        <f>IF(I7273=FALSE,"",B7273&amp;"@"&amp;COUNTIFS($B$2:B7273,B7273,$I$2:I7273,TRUE))</f>
        <v/>
      </c>
    </row>
    <row r="7274" spans="5:10">
      <c r="E7274" s="46" t="str">
        <f t="shared" si="343"/>
        <v/>
      </c>
      <c r="F7274" s="81" t="str">
        <f>IF(E7274="기사임",(COUNTIF($B$2:B7274,B7274)-COUNTIFS($B$2:B7273,B7274,$E$2:E7273,"")),"")</f>
        <v/>
      </c>
      <c r="G7274" s="46" t="str">
        <f>IF(F7274=1,COUNTIF($F$1:F7274,1),"")</f>
        <v/>
      </c>
      <c r="H7274" s="46">
        <f t="shared" si="344"/>
        <v>0</v>
      </c>
      <c r="I7274" s="46" t="b">
        <f t="shared" si="345"/>
        <v>0</v>
      </c>
      <c r="J7274" s="46" t="str">
        <f>IF(I7274=FALSE,"",B7274&amp;"@"&amp;COUNTIFS($B$2:B7274,B7274,$I$2:I7274,TRUE))</f>
        <v/>
      </c>
    </row>
    <row r="7275" spans="5:10">
      <c r="E7275" s="46" t="str">
        <f t="shared" si="343"/>
        <v/>
      </c>
      <c r="F7275" s="81" t="str">
        <f>IF(E7275="기사임",(COUNTIF($B$2:B7275,B7275)-COUNTIFS($B$2:B7274,B7275,$E$2:E7274,"")),"")</f>
        <v/>
      </c>
      <c r="G7275" s="46" t="str">
        <f>IF(F7275=1,COUNTIF($F$1:F7275,1),"")</f>
        <v/>
      </c>
      <c r="H7275" s="46">
        <f t="shared" si="344"/>
        <v>0</v>
      </c>
      <c r="I7275" s="46" t="b">
        <f t="shared" si="345"/>
        <v>0</v>
      </c>
      <c r="J7275" s="46" t="str">
        <f>IF(I7275=FALSE,"",B7275&amp;"@"&amp;COUNTIFS($B$2:B7275,B7275,$I$2:I7275,TRUE))</f>
        <v/>
      </c>
    </row>
    <row r="7276" spans="5:10">
      <c r="E7276" s="46" t="str">
        <f t="shared" si="343"/>
        <v/>
      </c>
      <c r="F7276" s="81" t="str">
        <f>IF(E7276="기사임",(COUNTIF($B$2:B7276,B7276)-COUNTIFS($B$2:B7275,B7276,$E$2:E7275,"")),"")</f>
        <v/>
      </c>
      <c r="G7276" s="46" t="str">
        <f>IF(F7276=1,COUNTIF($F$1:F7276,1),"")</f>
        <v/>
      </c>
      <c r="H7276" s="46">
        <f t="shared" si="344"/>
        <v>0</v>
      </c>
      <c r="I7276" s="46" t="b">
        <f t="shared" si="345"/>
        <v>0</v>
      </c>
      <c r="J7276" s="46" t="str">
        <f>IF(I7276=FALSE,"",B7276&amp;"@"&amp;COUNTIFS($B$2:B7276,B7276,$I$2:I7276,TRUE))</f>
        <v/>
      </c>
    </row>
    <row r="7277" spans="5:10">
      <c r="E7277" s="46" t="str">
        <f t="shared" si="343"/>
        <v/>
      </c>
      <c r="F7277" s="81" t="str">
        <f>IF(E7277="기사임",(COUNTIF($B$2:B7277,B7277)-COUNTIFS($B$2:B7276,B7277,$E$2:E7276,"")),"")</f>
        <v/>
      </c>
      <c r="G7277" s="46" t="str">
        <f>IF(F7277=1,COUNTIF($F$1:F7277,1),"")</f>
        <v/>
      </c>
      <c r="H7277" s="46">
        <f t="shared" si="344"/>
        <v>0</v>
      </c>
      <c r="I7277" s="46" t="b">
        <f t="shared" si="345"/>
        <v>0</v>
      </c>
      <c r="J7277" s="46" t="str">
        <f>IF(I7277=FALSE,"",B7277&amp;"@"&amp;COUNTIFS($B$2:B7277,B7277,$I$2:I7277,TRUE))</f>
        <v/>
      </c>
    </row>
    <row r="7278" spans="5:10">
      <c r="E7278" s="46" t="str">
        <f t="shared" si="343"/>
        <v/>
      </c>
      <c r="F7278" s="81" t="str">
        <f>IF(E7278="기사임",(COUNTIF($B$2:B7278,B7278)-COUNTIFS($B$2:B7277,B7278,$E$2:E7277,"")),"")</f>
        <v/>
      </c>
      <c r="G7278" s="46" t="str">
        <f>IF(F7278=1,COUNTIF($F$1:F7278,1),"")</f>
        <v/>
      </c>
      <c r="H7278" s="46">
        <f t="shared" si="344"/>
        <v>0</v>
      </c>
      <c r="I7278" s="46" t="b">
        <f t="shared" si="345"/>
        <v>0</v>
      </c>
      <c r="J7278" s="46" t="str">
        <f>IF(I7278=FALSE,"",B7278&amp;"@"&amp;COUNTIFS($B$2:B7278,B7278,$I$2:I7278,TRUE))</f>
        <v/>
      </c>
    </row>
    <row r="7279" spans="5:10">
      <c r="E7279" s="46" t="str">
        <f t="shared" si="343"/>
        <v/>
      </c>
      <c r="F7279" s="81" t="str">
        <f>IF(E7279="기사임",(COUNTIF($B$2:B7279,B7279)-COUNTIFS($B$2:B7278,B7279,$E$2:E7278,"")),"")</f>
        <v/>
      </c>
      <c r="G7279" s="46" t="str">
        <f>IF(F7279=1,COUNTIF($F$1:F7279,1),"")</f>
        <v/>
      </c>
      <c r="H7279" s="46">
        <f t="shared" si="344"/>
        <v>0</v>
      </c>
      <c r="I7279" s="46" t="b">
        <f t="shared" si="345"/>
        <v>0</v>
      </c>
      <c r="J7279" s="46" t="str">
        <f>IF(I7279=FALSE,"",B7279&amp;"@"&amp;COUNTIFS($B$2:B7279,B7279,$I$2:I7279,TRUE))</f>
        <v/>
      </c>
    </row>
    <row r="7280" spans="5:10">
      <c r="E7280" s="46" t="str">
        <f t="shared" si="343"/>
        <v/>
      </c>
      <c r="F7280" s="81" t="str">
        <f>IF(E7280="기사임",(COUNTIF($B$2:B7280,B7280)-COUNTIFS($B$2:B7279,B7280,$E$2:E7279,"")),"")</f>
        <v/>
      </c>
      <c r="G7280" s="46" t="str">
        <f>IF(F7280=1,COUNTIF($F$1:F7280,1),"")</f>
        <v/>
      </c>
      <c r="H7280" s="46">
        <f t="shared" si="344"/>
        <v>0</v>
      </c>
      <c r="I7280" s="46" t="b">
        <f t="shared" si="345"/>
        <v>0</v>
      </c>
      <c r="J7280" s="46" t="str">
        <f>IF(I7280=FALSE,"",B7280&amp;"@"&amp;COUNTIFS($B$2:B7280,B7280,$I$2:I7280,TRUE))</f>
        <v/>
      </c>
    </row>
    <row r="7281" spans="5:10">
      <c r="E7281" s="46" t="str">
        <f t="shared" si="343"/>
        <v/>
      </c>
      <c r="F7281" s="81" t="str">
        <f>IF(E7281="기사임",(COUNTIF($B$2:B7281,B7281)-COUNTIFS($B$2:B7280,B7281,$E$2:E7280,"")),"")</f>
        <v/>
      </c>
      <c r="G7281" s="46" t="str">
        <f>IF(F7281=1,COUNTIF($F$1:F7281,1),"")</f>
        <v/>
      </c>
      <c r="H7281" s="46">
        <f t="shared" si="344"/>
        <v>0</v>
      </c>
      <c r="I7281" s="46" t="b">
        <f t="shared" si="345"/>
        <v>0</v>
      </c>
      <c r="J7281" s="46" t="str">
        <f>IF(I7281=FALSE,"",B7281&amp;"@"&amp;COUNTIFS($B$2:B7281,B7281,$I$2:I7281,TRUE))</f>
        <v/>
      </c>
    </row>
    <row r="7282" spans="5:10">
      <c r="E7282" s="46" t="str">
        <f t="shared" si="343"/>
        <v/>
      </c>
      <c r="F7282" s="81" t="str">
        <f>IF(E7282="기사임",(COUNTIF($B$2:B7282,B7282)-COUNTIFS($B$2:B7281,B7282,$E$2:E7281,"")),"")</f>
        <v/>
      </c>
      <c r="G7282" s="46" t="str">
        <f>IF(F7282=1,COUNTIF($F$1:F7282,1),"")</f>
        <v/>
      </c>
      <c r="H7282" s="46">
        <f t="shared" si="344"/>
        <v>0</v>
      </c>
      <c r="I7282" s="46" t="b">
        <f t="shared" si="345"/>
        <v>0</v>
      </c>
      <c r="J7282" s="46" t="str">
        <f>IF(I7282=FALSE,"",B7282&amp;"@"&amp;COUNTIFS($B$2:B7282,B7282,$I$2:I7282,TRUE))</f>
        <v/>
      </c>
    </row>
    <row r="7283" spans="5:10">
      <c r="E7283" s="46" t="str">
        <f t="shared" si="343"/>
        <v/>
      </c>
      <c r="F7283" s="81" t="str">
        <f>IF(E7283="기사임",(COUNTIF($B$2:B7283,B7283)-COUNTIFS($B$2:B7282,B7283,$E$2:E7282,"")),"")</f>
        <v/>
      </c>
      <c r="G7283" s="46" t="str">
        <f>IF(F7283=1,COUNTIF($F$1:F7283,1),"")</f>
        <v/>
      </c>
      <c r="H7283" s="46">
        <f t="shared" si="344"/>
        <v>0</v>
      </c>
      <c r="I7283" s="46" t="b">
        <f t="shared" si="345"/>
        <v>0</v>
      </c>
      <c r="J7283" s="46" t="str">
        <f>IF(I7283=FALSE,"",B7283&amp;"@"&amp;COUNTIFS($B$2:B7283,B7283,$I$2:I7283,TRUE))</f>
        <v/>
      </c>
    </row>
    <row r="7284" spans="5:10">
      <c r="E7284" s="46" t="str">
        <f t="shared" si="343"/>
        <v/>
      </c>
      <c r="F7284" s="81" t="str">
        <f>IF(E7284="기사임",(COUNTIF($B$2:B7284,B7284)-COUNTIFS($B$2:B7283,B7284,$E$2:E7283,"")),"")</f>
        <v/>
      </c>
      <c r="G7284" s="46" t="str">
        <f>IF(F7284=1,COUNTIF($F$1:F7284,1),"")</f>
        <v/>
      </c>
      <c r="H7284" s="46">
        <f t="shared" si="344"/>
        <v>0</v>
      </c>
      <c r="I7284" s="46" t="b">
        <f t="shared" si="345"/>
        <v>0</v>
      </c>
      <c r="J7284" s="46" t="str">
        <f>IF(I7284=FALSE,"",B7284&amp;"@"&amp;COUNTIFS($B$2:B7284,B7284,$I$2:I7284,TRUE))</f>
        <v/>
      </c>
    </row>
    <row r="7285" spans="5:10">
      <c r="E7285" s="46" t="str">
        <f t="shared" si="343"/>
        <v/>
      </c>
      <c r="F7285" s="81" t="str">
        <f>IF(E7285="기사임",(COUNTIF($B$2:B7285,B7285)-COUNTIFS($B$2:B7284,B7285,$E$2:E7284,"")),"")</f>
        <v/>
      </c>
      <c r="G7285" s="46" t="str">
        <f>IF(F7285=1,COUNTIF($F$1:F7285,1),"")</f>
        <v/>
      </c>
      <c r="H7285" s="46">
        <f t="shared" si="344"/>
        <v>0</v>
      </c>
      <c r="I7285" s="46" t="b">
        <f t="shared" si="345"/>
        <v>0</v>
      </c>
      <c r="J7285" s="46" t="str">
        <f>IF(I7285=FALSE,"",B7285&amp;"@"&amp;COUNTIFS($B$2:B7285,B7285,$I$2:I7285,TRUE))</f>
        <v/>
      </c>
    </row>
    <row r="7286" spans="5:10">
      <c r="E7286" s="46" t="str">
        <f t="shared" si="343"/>
        <v/>
      </c>
      <c r="F7286" s="81" t="str">
        <f>IF(E7286="기사임",(COUNTIF($B$2:B7286,B7286)-COUNTIFS($B$2:B7285,B7286,$E$2:E7285,"")),"")</f>
        <v/>
      </c>
      <c r="G7286" s="46" t="str">
        <f>IF(F7286=1,COUNTIF($F$1:F7286,1),"")</f>
        <v/>
      </c>
      <c r="H7286" s="46">
        <f t="shared" si="344"/>
        <v>0</v>
      </c>
      <c r="I7286" s="46" t="b">
        <f t="shared" si="345"/>
        <v>0</v>
      </c>
      <c r="J7286" s="46" t="str">
        <f>IF(I7286=FALSE,"",B7286&amp;"@"&amp;COUNTIFS($B$2:B7286,B7286,$I$2:I7286,TRUE))</f>
        <v/>
      </c>
    </row>
    <row r="7287" spans="5:10">
      <c r="E7287" s="46" t="str">
        <f t="shared" si="343"/>
        <v/>
      </c>
      <c r="F7287" s="81" t="str">
        <f>IF(E7287="기사임",(COUNTIF($B$2:B7287,B7287)-COUNTIFS($B$2:B7286,B7287,$E$2:E7286,"")),"")</f>
        <v/>
      </c>
      <c r="G7287" s="46" t="str">
        <f>IF(F7287=1,COUNTIF($F$1:F7287,1),"")</f>
        <v/>
      </c>
      <c r="H7287" s="46">
        <f t="shared" si="344"/>
        <v>0</v>
      </c>
      <c r="I7287" s="46" t="b">
        <f t="shared" si="345"/>
        <v>0</v>
      </c>
      <c r="J7287" s="46" t="str">
        <f>IF(I7287=FALSE,"",B7287&amp;"@"&amp;COUNTIFS($B$2:B7287,B7287,$I$2:I7287,TRUE))</f>
        <v/>
      </c>
    </row>
    <row r="7288" spans="5:10">
      <c r="E7288" s="46" t="str">
        <f t="shared" si="343"/>
        <v/>
      </c>
      <c r="F7288" s="81" t="str">
        <f>IF(E7288="기사임",(COUNTIF($B$2:B7288,B7288)-COUNTIFS($B$2:B7287,B7288,$E$2:E7287,"")),"")</f>
        <v/>
      </c>
      <c r="G7288" s="46" t="str">
        <f>IF(F7288=1,COUNTIF($F$1:F7288,1),"")</f>
        <v/>
      </c>
      <c r="H7288" s="46">
        <f t="shared" si="344"/>
        <v>0</v>
      </c>
      <c r="I7288" s="46" t="b">
        <f t="shared" si="345"/>
        <v>0</v>
      </c>
      <c r="J7288" s="46" t="str">
        <f>IF(I7288=FALSE,"",B7288&amp;"@"&amp;COUNTIFS($B$2:B7288,B7288,$I$2:I7288,TRUE))</f>
        <v/>
      </c>
    </row>
    <row r="7289" spans="5:10">
      <c r="E7289" s="46" t="str">
        <f t="shared" si="343"/>
        <v/>
      </c>
      <c r="F7289" s="81" t="str">
        <f>IF(E7289="기사임",(COUNTIF($B$2:B7289,B7289)-COUNTIFS($B$2:B7288,B7289,$E$2:E7288,"")),"")</f>
        <v/>
      </c>
      <c r="G7289" s="46" t="str">
        <f>IF(F7289=1,COUNTIF($F$1:F7289,1),"")</f>
        <v/>
      </c>
      <c r="H7289" s="46">
        <f t="shared" si="344"/>
        <v>0</v>
      </c>
      <c r="I7289" s="46" t="b">
        <f t="shared" si="345"/>
        <v>0</v>
      </c>
      <c r="J7289" s="46" t="str">
        <f>IF(I7289=FALSE,"",B7289&amp;"@"&amp;COUNTIFS($B$2:B7289,B7289,$I$2:I7289,TRUE))</f>
        <v/>
      </c>
    </row>
    <row r="7290" spans="5:10">
      <c r="E7290" s="46" t="str">
        <f t="shared" si="343"/>
        <v/>
      </c>
      <c r="F7290" s="81" t="str">
        <f>IF(E7290="기사임",(COUNTIF($B$2:B7290,B7290)-COUNTIFS($B$2:B7289,B7290,$E$2:E7289,"")),"")</f>
        <v/>
      </c>
      <c r="G7290" s="46" t="str">
        <f>IF(F7290=1,COUNTIF($F$1:F7290,1),"")</f>
        <v/>
      </c>
      <c r="H7290" s="46">
        <f t="shared" si="344"/>
        <v>0</v>
      </c>
      <c r="I7290" s="46" t="b">
        <f t="shared" si="345"/>
        <v>0</v>
      </c>
      <c r="J7290" s="46" t="str">
        <f>IF(I7290=FALSE,"",B7290&amp;"@"&amp;COUNTIFS($B$2:B7290,B7290,$I$2:I7290,TRUE))</f>
        <v/>
      </c>
    </row>
    <row r="7291" spans="5:10">
      <c r="E7291" s="46" t="str">
        <f t="shared" si="343"/>
        <v/>
      </c>
      <c r="F7291" s="81" t="str">
        <f>IF(E7291="기사임",(COUNTIF($B$2:B7291,B7291)-COUNTIFS($B$2:B7290,B7291,$E$2:E7290,"")),"")</f>
        <v/>
      </c>
      <c r="G7291" s="46" t="str">
        <f>IF(F7291=1,COUNTIF($F$1:F7291,1),"")</f>
        <v/>
      </c>
      <c r="H7291" s="46">
        <f t="shared" si="344"/>
        <v>0</v>
      </c>
      <c r="I7291" s="46" t="b">
        <f t="shared" si="345"/>
        <v>0</v>
      </c>
      <c r="J7291" s="46" t="str">
        <f>IF(I7291=FALSE,"",B7291&amp;"@"&amp;COUNTIFS($B$2:B7291,B7291,$I$2:I7291,TRUE))</f>
        <v/>
      </c>
    </row>
    <row r="7292" spans="5:10">
      <c r="E7292" s="46" t="str">
        <f t="shared" si="343"/>
        <v/>
      </c>
      <c r="F7292" s="81" t="str">
        <f>IF(E7292="기사임",(COUNTIF($B$2:B7292,B7292)-COUNTIFS($B$2:B7291,B7292,$E$2:E7291,"")),"")</f>
        <v/>
      </c>
      <c r="G7292" s="46" t="str">
        <f>IF(F7292=1,COUNTIF($F$1:F7292,1),"")</f>
        <v/>
      </c>
      <c r="H7292" s="46">
        <f t="shared" si="344"/>
        <v>0</v>
      </c>
      <c r="I7292" s="46" t="b">
        <f t="shared" si="345"/>
        <v>0</v>
      </c>
      <c r="J7292" s="46" t="str">
        <f>IF(I7292=FALSE,"",B7292&amp;"@"&amp;COUNTIFS($B$2:B7292,B7292,$I$2:I7292,TRUE))</f>
        <v/>
      </c>
    </row>
    <row r="7293" spans="5:10">
      <c r="E7293" s="46" t="str">
        <f t="shared" si="343"/>
        <v/>
      </c>
      <c r="F7293" s="81" t="str">
        <f>IF(E7293="기사임",(COUNTIF($B$2:B7293,B7293)-COUNTIFS($B$2:B7292,B7293,$E$2:E7292,"")),"")</f>
        <v/>
      </c>
      <c r="G7293" s="46" t="str">
        <f>IF(F7293=1,COUNTIF($F$1:F7293,1),"")</f>
        <v/>
      </c>
      <c r="H7293" s="46">
        <f t="shared" si="344"/>
        <v>0</v>
      </c>
      <c r="I7293" s="46" t="b">
        <f t="shared" si="345"/>
        <v>0</v>
      </c>
      <c r="J7293" s="46" t="str">
        <f>IF(I7293=FALSE,"",B7293&amp;"@"&amp;COUNTIFS($B$2:B7293,B7293,$I$2:I7293,TRUE))</f>
        <v/>
      </c>
    </row>
    <row r="7294" spans="5:10">
      <c r="E7294" s="46" t="str">
        <f t="shared" si="343"/>
        <v/>
      </c>
      <c r="F7294" s="81" t="str">
        <f>IF(E7294="기사임",(COUNTIF($B$2:B7294,B7294)-COUNTIFS($B$2:B7293,B7294,$E$2:E7293,"")),"")</f>
        <v/>
      </c>
      <c r="G7294" s="46" t="str">
        <f>IF(F7294=1,COUNTIF($F$1:F7294,1),"")</f>
        <v/>
      </c>
      <c r="H7294" s="46">
        <f t="shared" si="344"/>
        <v>0</v>
      </c>
      <c r="I7294" s="46" t="b">
        <f t="shared" si="345"/>
        <v>0</v>
      </c>
      <c r="J7294" s="46" t="str">
        <f>IF(I7294=FALSE,"",B7294&amp;"@"&amp;COUNTIFS($B$2:B7294,B7294,$I$2:I7294,TRUE))</f>
        <v/>
      </c>
    </row>
    <row r="7295" spans="5:10">
      <c r="E7295" s="46" t="str">
        <f t="shared" si="343"/>
        <v/>
      </c>
      <c r="F7295" s="81" t="str">
        <f>IF(E7295="기사임",(COUNTIF($B$2:B7295,B7295)-COUNTIFS($B$2:B7294,B7295,$E$2:E7294,"")),"")</f>
        <v/>
      </c>
      <c r="G7295" s="46" t="str">
        <f>IF(F7295=1,COUNTIF($F$1:F7295,1),"")</f>
        <v/>
      </c>
      <c r="H7295" s="46">
        <f t="shared" si="344"/>
        <v>0</v>
      </c>
      <c r="I7295" s="46" t="b">
        <f t="shared" si="345"/>
        <v>0</v>
      </c>
      <c r="J7295" s="46" t="str">
        <f>IF(I7295=FALSE,"",B7295&amp;"@"&amp;COUNTIFS($B$2:B7295,B7295,$I$2:I7295,TRUE))</f>
        <v/>
      </c>
    </row>
    <row r="7296" spans="5:10">
      <c r="E7296" s="46" t="str">
        <f t="shared" si="343"/>
        <v/>
      </c>
      <c r="F7296" s="81" t="str">
        <f>IF(E7296="기사임",(COUNTIF($B$2:B7296,B7296)-COUNTIFS($B$2:B7295,B7296,$E$2:E7295,"")),"")</f>
        <v/>
      </c>
      <c r="G7296" s="46" t="str">
        <f>IF(F7296=1,COUNTIF($F$1:F7296,1),"")</f>
        <v/>
      </c>
      <c r="H7296" s="46">
        <f t="shared" si="344"/>
        <v>0</v>
      </c>
      <c r="I7296" s="46" t="b">
        <f t="shared" si="345"/>
        <v>0</v>
      </c>
      <c r="J7296" s="46" t="str">
        <f>IF(I7296=FALSE,"",B7296&amp;"@"&amp;COUNTIFS($B$2:B7296,B7296,$I$2:I7296,TRUE))</f>
        <v/>
      </c>
    </row>
    <row r="7297" spans="5:10">
      <c r="E7297" s="46" t="str">
        <f t="shared" si="343"/>
        <v/>
      </c>
      <c r="F7297" s="81" t="str">
        <f>IF(E7297="기사임",(COUNTIF($B$2:B7297,B7297)-COUNTIFS($B$2:B7296,B7297,$E$2:E7296,"")),"")</f>
        <v/>
      </c>
      <c r="G7297" s="46" t="str">
        <f>IF(F7297=1,COUNTIF($F$1:F7297,1),"")</f>
        <v/>
      </c>
      <c r="H7297" s="46">
        <f t="shared" si="344"/>
        <v>0</v>
      </c>
      <c r="I7297" s="46" t="b">
        <f t="shared" si="345"/>
        <v>0</v>
      </c>
      <c r="J7297" s="46" t="str">
        <f>IF(I7297=FALSE,"",B7297&amp;"@"&amp;COUNTIFS($B$2:B7297,B7297,$I$2:I7297,TRUE))</f>
        <v/>
      </c>
    </row>
    <row r="7298" spans="5:10">
      <c r="E7298" s="46" t="str">
        <f t="shared" ref="E7298:E7361" si="346">IF(AND(LEFT(A7298,17)="/global/archives/",ISNUMBER(_xlfn.NUMBERVALUE(MID(A7298,18,1))),ISERROR(FIND("ckattempt",A7298)),ISERROR(FIND("preview",A7298))),"기사임","")</f>
        <v/>
      </c>
      <c r="F7298" s="81" t="str">
        <f>IF(E7298="기사임",(COUNTIF($B$2:B7298,B7298)-COUNTIFS($B$2:B7297,B7298,$E$2:E7297,"")),"")</f>
        <v/>
      </c>
      <c r="G7298" s="46" t="str">
        <f>IF(F7298=1,COUNTIF($F$1:F7298,1),"")</f>
        <v/>
      </c>
      <c r="H7298" s="46">
        <f t="shared" ref="H7298:H7361" si="347">COUNTIF($L$2:$L$4,B7298)</f>
        <v>0</v>
      </c>
      <c r="I7298" s="46" t="b">
        <f t="shared" si="345"/>
        <v>0</v>
      </c>
      <c r="J7298" s="46" t="str">
        <f>IF(I7298=FALSE,"",B7298&amp;"@"&amp;COUNTIFS($B$2:B7298,B7298,$I$2:I7298,TRUE))</f>
        <v/>
      </c>
    </row>
    <row r="7299" spans="5:10">
      <c r="E7299" s="46" t="str">
        <f t="shared" si="346"/>
        <v/>
      </c>
      <c r="F7299" s="81" t="str">
        <f>IF(E7299="기사임",(COUNTIF($B$2:B7299,B7299)-COUNTIFS($B$2:B7298,B7299,$E$2:E7298,"")),"")</f>
        <v/>
      </c>
      <c r="G7299" s="46" t="str">
        <f>IF(F7299=1,COUNTIF($F$1:F7299,1),"")</f>
        <v/>
      </c>
      <c r="H7299" s="46">
        <f t="shared" si="347"/>
        <v>0</v>
      </c>
      <c r="I7299" s="46" t="b">
        <f t="shared" si="345"/>
        <v>0</v>
      </c>
      <c r="J7299" s="46" t="str">
        <f>IF(I7299=FALSE,"",B7299&amp;"@"&amp;COUNTIFS($B$2:B7299,B7299,$I$2:I7299,TRUE))</f>
        <v/>
      </c>
    </row>
    <row r="7300" spans="5:10">
      <c r="E7300" s="46" t="str">
        <f t="shared" si="346"/>
        <v/>
      </c>
      <c r="F7300" s="81" t="str">
        <f>IF(E7300="기사임",(COUNTIF($B$2:B7300,B7300)-COUNTIFS($B$2:B7299,B7300,$E$2:E7299,"")),"")</f>
        <v/>
      </c>
      <c r="G7300" s="46" t="str">
        <f>IF(F7300=1,COUNTIF($F$1:F7300,1),"")</f>
        <v/>
      </c>
      <c r="H7300" s="46">
        <f t="shared" si="347"/>
        <v>0</v>
      </c>
      <c r="I7300" s="46" t="b">
        <f t="shared" si="345"/>
        <v>0</v>
      </c>
      <c r="J7300" s="46" t="str">
        <f>IF(I7300=FALSE,"",B7300&amp;"@"&amp;COUNTIFS($B$2:B7300,B7300,$I$2:I7300,TRUE))</f>
        <v/>
      </c>
    </row>
    <row r="7301" spans="5:10">
      <c r="E7301" s="46" t="str">
        <f t="shared" si="346"/>
        <v/>
      </c>
      <c r="F7301" s="81" t="str">
        <f>IF(E7301="기사임",(COUNTIF($B$2:B7301,B7301)-COUNTIFS($B$2:B7300,B7301,$E$2:E7300,"")),"")</f>
        <v/>
      </c>
      <c r="G7301" s="46" t="str">
        <f>IF(F7301=1,COUNTIF($F$1:F7301,1),"")</f>
        <v/>
      </c>
      <c r="H7301" s="46">
        <f t="shared" si="347"/>
        <v>0</v>
      </c>
      <c r="I7301" s="46" t="b">
        <f t="shared" si="345"/>
        <v>0</v>
      </c>
      <c r="J7301" s="46" t="str">
        <f>IF(I7301=FALSE,"",B7301&amp;"@"&amp;COUNTIFS($B$2:B7301,B7301,$I$2:I7301,TRUE))</f>
        <v/>
      </c>
    </row>
    <row r="7302" spans="5:10">
      <c r="E7302" s="46" t="str">
        <f t="shared" si="346"/>
        <v/>
      </c>
      <c r="F7302" s="81" t="str">
        <f>IF(E7302="기사임",(COUNTIF($B$2:B7302,B7302)-COUNTIFS($B$2:B7301,B7302,$E$2:E7301,"")),"")</f>
        <v/>
      </c>
      <c r="G7302" s="46" t="str">
        <f>IF(F7302=1,COUNTIF($F$1:F7302,1),"")</f>
        <v/>
      </c>
      <c r="H7302" s="46">
        <f t="shared" si="347"/>
        <v>0</v>
      </c>
      <c r="I7302" s="46" t="b">
        <f t="shared" si="345"/>
        <v>0</v>
      </c>
      <c r="J7302" s="46" t="str">
        <f>IF(I7302=FALSE,"",B7302&amp;"@"&amp;COUNTIFS($B$2:B7302,B7302,$I$2:I7302,TRUE))</f>
        <v/>
      </c>
    </row>
    <row r="7303" spans="5:10">
      <c r="E7303" s="46" t="str">
        <f t="shared" si="346"/>
        <v/>
      </c>
      <c r="F7303" s="81" t="str">
        <f>IF(E7303="기사임",(COUNTIF($B$2:B7303,B7303)-COUNTIFS($B$2:B7302,B7303,$E$2:E7302,"")),"")</f>
        <v/>
      </c>
      <c r="G7303" s="46" t="str">
        <f>IF(F7303=1,COUNTIF($F$1:F7303,1),"")</f>
        <v/>
      </c>
      <c r="H7303" s="46">
        <f t="shared" si="347"/>
        <v>0</v>
      </c>
      <c r="I7303" s="46" t="b">
        <f t="shared" ref="I7303:I7366" si="348">AND(H7303=1,F7303&gt;=1,F7303&lt;&gt;"")</f>
        <v>0</v>
      </c>
      <c r="J7303" s="46" t="str">
        <f>IF(I7303=FALSE,"",B7303&amp;"@"&amp;COUNTIFS($B$2:B7303,B7303,$I$2:I7303,TRUE))</f>
        <v/>
      </c>
    </row>
    <row r="7304" spans="5:10">
      <c r="E7304" s="46" t="str">
        <f t="shared" si="346"/>
        <v/>
      </c>
      <c r="F7304" s="81" t="str">
        <f>IF(E7304="기사임",(COUNTIF($B$2:B7304,B7304)-COUNTIFS($B$2:B7303,B7304,$E$2:E7303,"")),"")</f>
        <v/>
      </c>
      <c r="G7304" s="46" t="str">
        <f>IF(F7304=1,COUNTIF($F$1:F7304,1),"")</f>
        <v/>
      </c>
      <c r="H7304" s="46">
        <f t="shared" si="347"/>
        <v>0</v>
      </c>
      <c r="I7304" s="46" t="b">
        <f t="shared" si="348"/>
        <v>0</v>
      </c>
      <c r="J7304" s="46" t="str">
        <f>IF(I7304=FALSE,"",B7304&amp;"@"&amp;COUNTIFS($B$2:B7304,B7304,$I$2:I7304,TRUE))</f>
        <v/>
      </c>
    </row>
    <row r="7305" spans="5:10">
      <c r="E7305" s="46" t="str">
        <f t="shared" si="346"/>
        <v/>
      </c>
      <c r="F7305" s="81" t="str">
        <f>IF(E7305="기사임",(COUNTIF($B$2:B7305,B7305)-COUNTIFS($B$2:B7304,B7305,$E$2:E7304,"")),"")</f>
        <v/>
      </c>
      <c r="G7305" s="46" t="str">
        <f>IF(F7305=1,COUNTIF($F$1:F7305,1),"")</f>
        <v/>
      </c>
      <c r="H7305" s="46">
        <f t="shared" si="347"/>
        <v>0</v>
      </c>
      <c r="I7305" s="46" t="b">
        <f t="shared" si="348"/>
        <v>0</v>
      </c>
      <c r="J7305" s="46" t="str">
        <f>IF(I7305=FALSE,"",B7305&amp;"@"&amp;COUNTIFS($B$2:B7305,B7305,$I$2:I7305,TRUE))</f>
        <v/>
      </c>
    </row>
    <row r="7306" spans="5:10">
      <c r="E7306" s="46" t="str">
        <f t="shared" si="346"/>
        <v/>
      </c>
      <c r="F7306" s="81" t="str">
        <f>IF(E7306="기사임",(COUNTIF($B$2:B7306,B7306)-COUNTIFS($B$2:B7305,B7306,$E$2:E7305,"")),"")</f>
        <v/>
      </c>
      <c r="G7306" s="46" t="str">
        <f>IF(F7306=1,COUNTIF($F$1:F7306,1),"")</f>
        <v/>
      </c>
      <c r="H7306" s="46">
        <f t="shared" si="347"/>
        <v>0</v>
      </c>
      <c r="I7306" s="46" t="b">
        <f t="shared" si="348"/>
        <v>0</v>
      </c>
      <c r="J7306" s="46" t="str">
        <f>IF(I7306=FALSE,"",B7306&amp;"@"&amp;COUNTIFS($B$2:B7306,B7306,$I$2:I7306,TRUE))</f>
        <v/>
      </c>
    </row>
    <row r="7307" spans="5:10">
      <c r="E7307" s="46" t="str">
        <f t="shared" si="346"/>
        <v/>
      </c>
      <c r="F7307" s="81" t="str">
        <f>IF(E7307="기사임",(COUNTIF($B$2:B7307,B7307)-COUNTIFS($B$2:B7306,B7307,$E$2:E7306,"")),"")</f>
        <v/>
      </c>
      <c r="G7307" s="46" t="str">
        <f>IF(F7307=1,COUNTIF($F$1:F7307,1),"")</f>
        <v/>
      </c>
      <c r="H7307" s="46">
        <f t="shared" si="347"/>
        <v>0</v>
      </c>
      <c r="I7307" s="46" t="b">
        <f t="shared" si="348"/>
        <v>0</v>
      </c>
      <c r="J7307" s="46" t="str">
        <f>IF(I7307=FALSE,"",B7307&amp;"@"&amp;COUNTIFS($B$2:B7307,B7307,$I$2:I7307,TRUE))</f>
        <v/>
      </c>
    </row>
    <row r="7308" spans="5:10">
      <c r="E7308" s="46" t="str">
        <f t="shared" si="346"/>
        <v/>
      </c>
      <c r="F7308" s="81" t="str">
        <f>IF(E7308="기사임",(COUNTIF($B$2:B7308,B7308)-COUNTIFS($B$2:B7307,B7308,$E$2:E7307,"")),"")</f>
        <v/>
      </c>
      <c r="G7308" s="46" t="str">
        <f>IF(F7308=1,COUNTIF($F$1:F7308,1),"")</f>
        <v/>
      </c>
      <c r="H7308" s="46">
        <f t="shared" si="347"/>
        <v>0</v>
      </c>
      <c r="I7308" s="46" t="b">
        <f t="shared" si="348"/>
        <v>0</v>
      </c>
      <c r="J7308" s="46" t="str">
        <f>IF(I7308=FALSE,"",B7308&amp;"@"&amp;COUNTIFS($B$2:B7308,B7308,$I$2:I7308,TRUE))</f>
        <v/>
      </c>
    </row>
    <row r="7309" spans="5:10">
      <c r="E7309" s="46" t="str">
        <f t="shared" si="346"/>
        <v/>
      </c>
      <c r="F7309" s="81" t="str">
        <f>IF(E7309="기사임",(COUNTIF($B$2:B7309,B7309)-COUNTIFS($B$2:B7308,B7309,$E$2:E7308,"")),"")</f>
        <v/>
      </c>
      <c r="G7309" s="46" t="str">
        <f>IF(F7309=1,COUNTIF($F$1:F7309,1),"")</f>
        <v/>
      </c>
      <c r="H7309" s="46">
        <f t="shared" si="347"/>
        <v>0</v>
      </c>
      <c r="I7309" s="46" t="b">
        <f t="shared" si="348"/>
        <v>0</v>
      </c>
      <c r="J7309" s="46" t="str">
        <f>IF(I7309=FALSE,"",B7309&amp;"@"&amp;COUNTIFS($B$2:B7309,B7309,$I$2:I7309,TRUE))</f>
        <v/>
      </c>
    </row>
    <row r="7310" spans="5:10">
      <c r="E7310" s="46" t="str">
        <f t="shared" si="346"/>
        <v/>
      </c>
      <c r="F7310" s="81" t="str">
        <f>IF(E7310="기사임",(COUNTIF($B$2:B7310,B7310)-COUNTIFS($B$2:B7309,B7310,$E$2:E7309,"")),"")</f>
        <v/>
      </c>
      <c r="G7310" s="46" t="str">
        <f>IF(F7310=1,COUNTIF($F$1:F7310,1),"")</f>
        <v/>
      </c>
      <c r="H7310" s="46">
        <f t="shared" si="347"/>
        <v>0</v>
      </c>
      <c r="I7310" s="46" t="b">
        <f t="shared" si="348"/>
        <v>0</v>
      </c>
      <c r="J7310" s="46" t="str">
        <f>IF(I7310=FALSE,"",B7310&amp;"@"&amp;COUNTIFS($B$2:B7310,B7310,$I$2:I7310,TRUE))</f>
        <v/>
      </c>
    </row>
    <row r="7311" spans="5:10">
      <c r="E7311" s="46" t="str">
        <f t="shared" si="346"/>
        <v/>
      </c>
      <c r="F7311" s="81" t="str">
        <f>IF(E7311="기사임",(COUNTIF($B$2:B7311,B7311)-COUNTIFS($B$2:B7310,B7311,$E$2:E7310,"")),"")</f>
        <v/>
      </c>
      <c r="G7311" s="46" t="str">
        <f>IF(F7311=1,COUNTIF($F$1:F7311,1),"")</f>
        <v/>
      </c>
      <c r="H7311" s="46">
        <f t="shared" si="347"/>
        <v>0</v>
      </c>
      <c r="I7311" s="46" t="b">
        <f t="shared" si="348"/>
        <v>0</v>
      </c>
      <c r="J7311" s="46" t="str">
        <f>IF(I7311=FALSE,"",B7311&amp;"@"&amp;COUNTIFS($B$2:B7311,B7311,$I$2:I7311,TRUE))</f>
        <v/>
      </c>
    </row>
    <row r="7312" spans="5:10">
      <c r="E7312" s="46" t="str">
        <f t="shared" si="346"/>
        <v/>
      </c>
      <c r="F7312" s="81" t="str">
        <f>IF(E7312="기사임",(COUNTIF($B$2:B7312,B7312)-COUNTIFS($B$2:B7311,B7312,$E$2:E7311,"")),"")</f>
        <v/>
      </c>
      <c r="G7312" s="46" t="str">
        <f>IF(F7312=1,COUNTIF($F$1:F7312,1),"")</f>
        <v/>
      </c>
      <c r="H7312" s="46">
        <f t="shared" si="347"/>
        <v>0</v>
      </c>
      <c r="I7312" s="46" t="b">
        <f t="shared" si="348"/>
        <v>0</v>
      </c>
      <c r="J7312" s="46" t="str">
        <f>IF(I7312=FALSE,"",B7312&amp;"@"&amp;COUNTIFS($B$2:B7312,B7312,$I$2:I7312,TRUE))</f>
        <v/>
      </c>
    </row>
    <row r="7313" spans="5:10">
      <c r="E7313" s="46" t="str">
        <f t="shared" si="346"/>
        <v/>
      </c>
      <c r="F7313" s="81" t="str">
        <f>IF(E7313="기사임",(COUNTIF($B$2:B7313,B7313)-COUNTIFS($B$2:B7312,B7313,$E$2:E7312,"")),"")</f>
        <v/>
      </c>
      <c r="G7313" s="46" t="str">
        <f>IF(F7313=1,COUNTIF($F$1:F7313,1),"")</f>
        <v/>
      </c>
      <c r="H7313" s="46">
        <f t="shared" si="347"/>
        <v>0</v>
      </c>
      <c r="I7313" s="46" t="b">
        <f t="shared" si="348"/>
        <v>0</v>
      </c>
      <c r="J7313" s="46" t="str">
        <f>IF(I7313=FALSE,"",B7313&amp;"@"&amp;COUNTIFS($B$2:B7313,B7313,$I$2:I7313,TRUE))</f>
        <v/>
      </c>
    </row>
    <row r="7314" spans="5:10">
      <c r="E7314" s="46" t="str">
        <f t="shared" si="346"/>
        <v/>
      </c>
      <c r="F7314" s="81" t="str">
        <f>IF(E7314="기사임",(COUNTIF($B$2:B7314,B7314)-COUNTIFS($B$2:B7313,B7314,$E$2:E7313,"")),"")</f>
        <v/>
      </c>
      <c r="G7314" s="46" t="str">
        <f>IF(F7314=1,COUNTIF($F$1:F7314,1),"")</f>
        <v/>
      </c>
      <c r="H7314" s="46">
        <f t="shared" si="347"/>
        <v>0</v>
      </c>
      <c r="I7314" s="46" t="b">
        <f t="shared" si="348"/>
        <v>0</v>
      </c>
      <c r="J7314" s="46" t="str">
        <f>IF(I7314=FALSE,"",B7314&amp;"@"&amp;COUNTIFS($B$2:B7314,B7314,$I$2:I7314,TRUE))</f>
        <v/>
      </c>
    </row>
    <row r="7315" spans="5:10">
      <c r="E7315" s="46" t="str">
        <f t="shared" si="346"/>
        <v/>
      </c>
      <c r="F7315" s="81" t="str">
        <f>IF(E7315="기사임",(COUNTIF($B$2:B7315,B7315)-COUNTIFS($B$2:B7314,B7315,$E$2:E7314,"")),"")</f>
        <v/>
      </c>
      <c r="G7315" s="46" t="str">
        <f>IF(F7315=1,COUNTIF($F$1:F7315,1),"")</f>
        <v/>
      </c>
      <c r="H7315" s="46">
        <f t="shared" si="347"/>
        <v>0</v>
      </c>
      <c r="I7315" s="46" t="b">
        <f t="shared" si="348"/>
        <v>0</v>
      </c>
      <c r="J7315" s="46" t="str">
        <f>IF(I7315=FALSE,"",B7315&amp;"@"&amp;COUNTIFS($B$2:B7315,B7315,$I$2:I7315,TRUE))</f>
        <v/>
      </c>
    </row>
    <row r="7316" spans="5:10">
      <c r="E7316" s="46" t="str">
        <f t="shared" si="346"/>
        <v/>
      </c>
      <c r="F7316" s="81" t="str">
        <f>IF(E7316="기사임",(COUNTIF($B$2:B7316,B7316)-COUNTIFS($B$2:B7315,B7316,$E$2:E7315,"")),"")</f>
        <v/>
      </c>
      <c r="G7316" s="46" t="str">
        <f>IF(F7316=1,COUNTIF($F$1:F7316,1),"")</f>
        <v/>
      </c>
      <c r="H7316" s="46">
        <f t="shared" si="347"/>
        <v>0</v>
      </c>
      <c r="I7316" s="46" t="b">
        <f t="shared" si="348"/>
        <v>0</v>
      </c>
      <c r="J7316" s="46" t="str">
        <f>IF(I7316=FALSE,"",B7316&amp;"@"&amp;COUNTIFS($B$2:B7316,B7316,$I$2:I7316,TRUE))</f>
        <v/>
      </c>
    </row>
    <row r="7317" spans="5:10">
      <c r="E7317" s="46" t="str">
        <f t="shared" si="346"/>
        <v/>
      </c>
      <c r="F7317" s="81" t="str">
        <f>IF(E7317="기사임",(COUNTIF($B$2:B7317,B7317)-COUNTIFS($B$2:B7316,B7317,$E$2:E7316,"")),"")</f>
        <v/>
      </c>
      <c r="G7317" s="46" t="str">
        <f>IF(F7317=1,COUNTIF($F$1:F7317,1),"")</f>
        <v/>
      </c>
      <c r="H7317" s="46">
        <f t="shared" si="347"/>
        <v>0</v>
      </c>
      <c r="I7317" s="46" t="b">
        <f t="shared" si="348"/>
        <v>0</v>
      </c>
      <c r="J7317" s="46" t="str">
        <f>IF(I7317=FALSE,"",B7317&amp;"@"&amp;COUNTIFS($B$2:B7317,B7317,$I$2:I7317,TRUE))</f>
        <v/>
      </c>
    </row>
    <row r="7318" spans="5:10">
      <c r="E7318" s="46" t="str">
        <f t="shared" si="346"/>
        <v/>
      </c>
      <c r="F7318" s="81" t="str">
        <f>IF(E7318="기사임",(COUNTIF($B$2:B7318,B7318)-COUNTIFS($B$2:B7317,B7318,$E$2:E7317,"")),"")</f>
        <v/>
      </c>
      <c r="G7318" s="46" t="str">
        <f>IF(F7318=1,COUNTIF($F$1:F7318,1),"")</f>
        <v/>
      </c>
      <c r="H7318" s="46">
        <f t="shared" si="347"/>
        <v>0</v>
      </c>
      <c r="I7318" s="46" t="b">
        <f t="shared" si="348"/>
        <v>0</v>
      </c>
      <c r="J7318" s="46" t="str">
        <f>IF(I7318=FALSE,"",B7318&amp;"@"&amp;COUNTIFS($B$2:B7318,B7318,$I$2:I7318,TRUE))</f>
        <v/>
      </c>
    </row>
    <row r="7319" spans="5:10">
      <c r="E7319" s="46" t="str">
        <f t="shared" si="346"/>
        <v/>
      </c>
      <c r="F7319" s="81" t="str">
        <f>IF(E7319="기사임",(COUNTIF($B$2:B7319,B7319)-COUNTIFS($B$2:B7318,B7319,$E$2:E7318,"")),"")</f>
        <v/>
      </c>
      <c r="G7319" s="46" t="str">
        <f>IF(F7319=1,COUNTIF($F$1:F7319,1),"")</f>
        <v/>
      </c>
      <c r="H7319" s="46">
        <f t="shared" si="347"/>
        <v>0</v>
      </c>
      <c r="I7319" s="46" t="b">
        <f t="shared" si="348"/>
        <v>0</v>
      </c>
      <c r="J7319" s="46" t="str">
        <f>IF(I7319=FALSE,"",B7319&amp;"@"&amp;COUNTIFS($B$2:B7319,B7319,$I$2:I7319,TRUE))</f>
        <v/>
      </c>
    </row>
    <row r="7320" spans="5:10">
      <c r="E7320" s="46" t="str">
        <f t="shared" si="346"/>
        <v/>
      </c>
      <c r="F7320" s="81" t="str">
        <f>IF(E7320="기사임",(COUNTIF($B$2:B7320,B7320)-COUNTIFS($B$2:B7319,B7320,$E$2:E7319,"")),"")</f>
        <v/>
      </c>
      <c r="G7320" s="46" t="str">
        <f>IF(F7320=1,COUNTIF($F$1:F7320,1),"")</f>
        <v/>
      </c>
      <c r="H7320" s="46">
        <f t="shared" si="347"/>
        <v>0</v>
      </c>
      <c r="I7320" s="46" t="b">
        <f t="shared" si="348"/>
        <v>0</v>
      </c>
      <c r="J7320" s="46" t="str">
        <f>IF(I7320=FALSE,"",B7320&amp;"@"&amp;COUNTIFS($B$2:B7320,B7320,$I$2:I7320,TRUE))</f>
        <v/>
      </c>
    </row>
    <row r="7321" spans="5:10">
      <c r="E7321" s="46" t="str">
        <f t="shared" si="346"/>
        <v/>
      </c>
      <c r="F7321" s="81" t="str">
        <f>IF(E7321="기사임",(COUNTIF($B$2:B7321,B7321)-COUNTIFS($B$2:B7320,B7321,$E$2:E7320,"")),"")</f>
        <v/>
      </c>
      <c r="G7321" s="46" t="str">
        <f>IF(F7321=1,COUNTIF($F$1:F7321,1),"")</f>
        <v/>
      </c>
      <c r="H7321" s="46">
        <f t="shared" si="347"/>
        <v>0</v>
      </c>
      <c r="I7321" s="46" t="b">
        <f t="shared" si="348"/>
        <v>0</v>
      </c>
      <c r="J7321" s="46" t="str">
        <f>IF(I7321=FALSE,"",B7321&amp;"@"&amp;COUNTIFS($B$2:B7321,B7321,$I$2:I7321,TRUE))</f>
        <v/>
      </c>
    </row>
    <row r="7322" spans="5:10">
      <c r="E7322" s="46" t="str">
        <f t="shared" si="346"/>
        <v/>
      </c>
      <c r="F7322" s="81" t="str">
        <f>IF(E7322="기사임",(COUNTIF($B$2:B7322,B7322)-COUNTIFS($B$2:B7321,B7322,$E$2:E7321,"")),"")</f>
        <v/>
      </c>
      <c r="G7322" s="46" t="str">
        <f>IF(F7322=1,COUNTIF($F$1:F7322,1),"")</f>
        <v/>
      </c>
      <c r="H7322" s="46">
        <f t="shared" si="347"/>
        <v>0</v>
      </c>
      <c r="I7322" s="46" t="b">
        <f t="shared" si="348"/>
        <v>0</v>
      </c>
      <c r="J7322" s="46" t="str">
        <f>IF(I7322=FALSE,"",B7322&amp;"@"&amp;COUNTIFS($B$2:B7322,B7322,$I$2:I7322,TRUE))</f>
        <v/>
      </c>
    </row>
    <row r="7323" spans="5:10">
      <c r="E7323" s="46" t="str">
        <f t="shared" si="346"/>
        <v/>
      </c>
      <c r="F7323" s="81" t="str">
        <f>IF(E7323="기사임",(COUNTIF($B$2:B7323,B7323)-COUNTIFS($B$2:B7322,B7323,$E$2:E7322,"")),"")</f>
        <v/>
      </c>
      <c r="G7323" s="46" t="str">
        <f>IF(F7323=1,COUNTIF($F$1:F7323,1),"")</f>
        <v/>
      </c>
      <c r="H7323" s="46">
        <f t="shared" si="347"/>
        <v>0</v>
      </c>
      <c r="I7323" s="46" t="b">
        <f t="shared" si="348"/>
        <v>0</v>
      </c>
      <c r="J7323" s="46" t="str">
        <f>IF(I7323=FALSE,"",B7323&amp;"@"&amp;COUNTIFS($B$2:B7323,B7323,$I$2:I7323,TRUE))</f>
        <v/>
      </c>
    </row>
    <row r="7324" spans="5:10">
      <c r="E7324" s="46" t="str">
        <f t="shared" si="346"/>
        <v/>
      </c>
      <c r="F7324" s="81" t="str">
        <f>IF(E7324="기사임",(COUNTIF($B$2:B7324,B7324)-COUNTIFS($B$2:B7323,B7324,$E$2:E7323,"")),"")</f>
        <v/>
      </c>
      <c r="G7324" s="46" t="str">
        <f>IF(F7324=1,COUNTIF($F$1:F7324,1),"")</f>
        <v/>
      </c>
      <c r="H7324" s="46">
        <f t="shared" si="347"/>
        <v>0</v>
      </c>
      <c r="I7324" s="46" t="b">
        <f t="shared" si="348"/>
        <v>0</v>
      </c>
      <c r="J7324" s="46" t="str">
        <f>IF(I7324=FALSE,"",B7324&amp;"@"&amp;COUNTIFS($B$2:B7324,B7324,$I$2:I7324,TRUE))</f>
        <v/>
      </c>
    </row>
    <row r="7325" spans="5:10">
      <c r="E7325" s="46" t="str">
        <f t="shared" si="346"/>
        <v/>
      </c>
      <c r="F7325" s="81" t="str">
        <f>IF(E7325="기사임",(COUNTIF($B$2:B7325,B7325)-COUNTIFS($B$2:B7324,B7325,$E$2:E7324,"")),"")</f>
        <v/>
      </c>
      <c r="G7325" s="46" t="str">
        <f>IF(F7325=1,COUNTIF($F$1:F7325,1),"")</f>
        <v/>
      </c>
      <c r="H7325" s="46">
        <f t="shared" si="347"/>
        <v>0</v>
      </c>
      <c r="I7325" s="46" t="b">
        <f t="shared" si="348"/>
        <v>0</v>
      </c>
      <c r="J7325" s="46" t="str">
        <f>IF(I7325=FALSE,"",B7325&amp;"@"&amp;COUNTIFS($B$2:B7325,B7325,$I$2:I7325,TRUE))</f>
        <v/>
      </c>
    </row>
    <row r="7326" spans="5:10">
      <c r="E7326" s="46" t="str">
        <f t="shared" si="346"/>
        <v/>
      </c>
      <c r="F7326" s="81" t="str">
        <f>IF(E7326="기사임",(COUNTIF($B$2:B7326,B7326)-COUNTIFS($B$2:B7325,B7326,$E$2:E7325,"")),"")</f>
        <v/>
      </c>
      <c r="G7326" s="46" t="str">
        <f>IF(F7326=1,COUNTIF($F$1:F7326,1),"")</f>
        <v/>
      </c>
      <c r="H7326" s="46">
        <f t="shared" si="347"/>
        <v>0</v>
      </c>
      <c r="I7326" s="46" t="b">
        <f t="shared" si="348"/>
        <v>0</v>
      </c>
      <c r="J7326" s="46" t="str">
        <f>IF(I7326=FALSE,"",B7326&amp;"@"&amp;COUNTIFS($B$2:B7326,B7326,$I$2:I7326,TRUE))</f>
        <v/>
      </c>
    </row>
    <row r="7327" spans="5:10">
      <c r="E7327" s="46" t="str">
        <f t="shared" si="346"/>
        <v/>
      </c>
      <c r="F7327" s="81" t="str">
        <f>IF(E7327="기사임",(COUNTIF($B$2:B7327,B7327)-COUNTIFS($B$2:B7326,B7327,$E$2:E7326,"")),"")</f>
        <v/>
      </c>
      <c r="G7327" s="46" t="str">
        <f>IF(F7327=1,COUNTIF($F$1:F7327,1),"")</f>
        <v/>
      </c>
      <c r="H7327" s="46">
        <f t="shared" si="347"/>
        <v>0</v>
      </c>
      <c r="I7327" s="46" t="b">
        <f t="shared" si="348"/>
        <v>0</v>
      </c>
      <c r="J7327" s="46" t="str">
        <f>IF(I7327=FALSE,"",B7327&amp;"@"&amp;COUNTIFS($B$2:B7327,B7327,$I$2:I7327,TRUE))</f>
        <v/>
      </c>
    </row>
    <row r="7328" spans="5:10">
      <c r="E7328" s="46" t="str">
        <f t="shared" si="346"/>
        <v/>
      </c>
      <c r="F7328" s="81" t="str">
        <f>IF(E7328="기사임",(COUNTIF($B$2:B7328,B7328)-COUNTIFS($B$2:B7327,B7328,$E$2:E7327,"")),"")</f>
        <v/>
      </c>
      <c r="G7328" s="46" t="str">
        <f>IF(F7328=1,COUNTIF($F$1:F7328,1),"")</f>
        <v/>
      </c>
      <c r="H7328" s="46">
        <f t="shared" si="347"/>
        <v>0</v>
      </c>
      <c r="I7328" s="46" t="b">
        <f t="shared" si="348"/>
        <v>0</v>
      </c>
      <c r="J7328" s="46" t="str">
        <f>IF(I7328=FALSE,"",B7328&amp;"@"&amp;COUNTIFS($B$2:B7328,B7328,$I$2:I7328,TRUE))</f>
        <v/>
      </c>
    </row>
    <row r="7329" spans="5:10">
      <c r="E7329" s="46" t="str">
        <f t="shared" si="346"/>
        <v/>
      </c>
      <c r="F7329" s="81" t="str">
        <f>IF(E7329="기사임",(COUNTIF($B$2:B7329,B7329)-COUNTIFS($B$2:B7328,B7329,$E$2:E7328,"")),"")</f>
        <v/>
      </c>
      <c r="G7329" s="46" t="str">
        <f>IF(F7329=1,COUNTIF($F$1:F7329,1),"")</f>
        <v/>
      </c>
      <c r="H7329" s="46">
        <f t="shared" si="347"/>
        <v>0</v>
      </c>
      <c r="I7329" s="46" t="b">
        <f t="shared" si="348"/>
        <v>0</v>
      </c>
      <c r="J7329" s="46" t="str">
        <f>IF(I7329=FALSE,"",B7329&amp;"@"&amp;COUNTIFS($B$2:B7329,B7329,$I$2:I7329,TRUE))</f>
        <v/>
      </c>
    </row>
    <row r="7330" spans="5:10">
      <c r="E7330" s="46" t="str">
        <f t="shared" si="346"/>
        <v/>
      </c>
      <c r="F7330" s="81" t="str">
        <f>IF(E7330="기사임",(COUNTIF($B$2:B7330,B7330)-COUNTIFS($B$2:B7329,B7330,$E$2:E7329,"")),"")</f>
        <v/>
      </c>
      <c r="G7330" s="46" t="str">
        <f>IF(F7330=1,COUNTIF($F$1:F7330,1),"")</f>
        <v/>
      </c>
      <c r="H7330" s="46">
        <f t="shared" si="347"/>
        <v>0</v>
      </c>
      <c r="I7330" s="46" t="b">
        <f t="shared" si="348"/>
        <v>0</v>
      </c>
      <c r="J7330" s="46" t="str">
        <f>IF(I7330=FALSE,"",B7330&amp;"@"&amp;COUNTIFS($B$2:B7330,B7330,$I$2:I7330,TRUE))</f>
        <v/>
      </c>
    </row>
    <row r="7331" spans="5:10">
      <c r="E7331" s="46" t="str">
        <f t="shared" si="346"/>
        <v/>
      </c>
      <c r="F7331" s="81" t="str">
        <f>IF(E7331="기사임",(COUNTIF($B$2:B7331,B7331)-COUNTIFS($B$2:B7330,B7331,$E$2:E7330,"")),"")</f>
        <v/>
      </c>
      <c r="G7331" s="46" t="str">
        <f>IF(F7331=1,COUNTIF($F$1:F7331,1),"")</f>
        <v/>
      </c>
      <c r="H7331" s="46">
        <f t="shared" si="347"/>
        <v>0</v>
      </c>
      <c r="I7331" s="46" t="b">
        <f t="shared" si="348"/>
        <v>0</v>
      </c>
      <c r="J7331" s="46" t="str">
        <f>IF(I7331=FALSE,"",B7331&amp;"@"&amp;COUNTIFS($B$2:B7331,B7331,$I$2:I7331,TRUE))</f>
        <v/>
      </c>
    </row>
    <row r="7332" spans="5:10">
      <c r="E7332" s="46" t="str">
        <f t="shared" si="346"/>
        <v/>
      </c>
      <c r="F7332" s="81" t="str">
        <f>IF(E7332="기사임",(COUNTIF($B$2:B7332,B7332)-COUNTIFS($B$2:B7331,B7332,$E$2:E7331,"")),"")</f>
        <v/>
      </c>
      <c r="G7332" s="46" t="str">
        <f>IF(F7332=1,COUNTIF($F$1:F7332,1),"")</f>
        <v/>
      </c>
      <c r="H7332" s="46">
        <f t="shared" si="347"/>
        <v>0</v>
      </c>
      <c r="I7332" s="46" t="b">
        <f t="shared" si="348"/>
        <v>0</v>
      </c>
      <c r="J7332" s="46" t="str">
        <f>IF(I7332=FALSE,"",B7332&amp;"@"&amp;COUNTIFS($B$2:B7332,B7332,$I$2:I7332,TRUE))</f>
        <v/>
      </c>
    </row>
    <row r="7333" spans="5:10">
      <c r="E7333" s="46" t="str">
        <f t="shared" si="346"/>
        <v/>
      </c>
      <c r="F7333" s="81" t="str">
        <f>IF(E7333="기사임",(COUNTIF($B$2:B7333,B7333)-COUNTIFS($B$2:B7332,B7333,$E$2:E7332,"")),"")</f>
        <v/>
      </c>
      <c r="G7333" s="46" t="str">
        <f>IF(F7333=1,COUNTIF($F$1:F7333,1),"")</f>
        <v/>
      </c>
      <c r="H7333" s="46">
        <f t="shared" si="347"/>
        <v>0</v>
      </c>
      <c r="I7333" s="46" t="b">
        <f t="shared" si="348"/>
        <v>0</v>
      </c>
      <c r="J7333" s="46" t="str">
        <f>IF(I7333=FALSE,"",B7333&amp;"@"&amp;COUNTIFS($B$2:B7333,B7333,$I$2:I7333,TRUE))</f>
        <v/>
      </c>
    </row>
    <row r="7334" spans="5:10">
      <c r="E7334" s="46" t="str">
        <f t="shared" si="346"/>
        <v/>
      </c>
      <c r="F7334" s="81" t="str">
        <f>IF(E7334="기사임",(COUNTIF($B$2:B7334,B7334)-COUNTIFS($B$2:B7333,B7334,$E$2:E7333,"")),"")</f>
        <v/>
      </c>
      <c r="G7334" s="46" t="str">
        <f>IF(F7334=1,COUNTIF($F$1:F7334,1),"")</f>
        <v/>
      </c>
      <c r="H7334" s="46">
        <f t="shared" si="347"/>
        <v>0</v>
      </c>
      <c r="I7334" s="46" t="b">
        <f t="shared" si="348"/>
        <v>0</v>
      </c>
      <c r="J7334" s="46" t="str">
        <f>IF(I7334=FALSE,"",B7334&amp;"@"&amp;COUNTIFS($B$2:B7334,B7334,$I$2:I7334,TRUE))</f>
        <v/>
      </c>
    </row>
    <row r="7335" spans="5:10">
      <c r="E7335" s="46" t="str">
        <f t="shared" si="346"/>
        <v/>
      </c>
      <c r="F7335" s="81" t="str">
        <f>IF(E7335="기사임",(COUNTIF($B$2:B7335,B7335)-COUNTIFS($B$2:B7334,B7335,$E$2:E7334,"")),"")</f>
        <v/>
      </c>
      <c r="G7335" s="46" t="str">
        <f>IF(F7335=1,COUNTIF($F$1:F7335,1),"")</f>
        <v/>
      </c>
      <c r="H7335" s="46">
        <f t="shared" si="347"/>
        <v>0</v>
      </c>
      <c r="I7335" s="46" t="b">
        <f t="shared" si="348"/>
        <v>0</v>
      </c>
      <c r="J7335" s="46" t="str">
        <f>IF(I7335=FALSE,"",B7335&amp;"@"&amp;COUNTIFS($B$2:B7335,B7335,$I$2:I7335,TRUE))</f>
        <v/>
      </c>
    </row>
    <row r="7336" spans="5:10">
      <c r="E7336" s="46" t="str">
        <f t="shared" si="346"/>
        <v/>
      </c>
      <c r="F7336" s="81" t="str">
        <f>IF(E7336="기사임",(COUNTIF($B$2:B7336,B7336)-COUNTIFS($B$2:B7335,B7336,$E$2:E7335,"")),"")</f>
        <v/>
      </c>
      <c r="G7336" s="46" t="str">
        <f>IF(F7336=1,COUNTIF($F$1:F7336,1),"")</f>
        <v/>
      </c>
      <c r="H7336" s="46">
        <f t="shared" si="347"/>
        <v>0</v>
      </c>
      <c r="I7336" s="46" t="b">
        <f t="shared" si="348"/>
        <v>0</v>
      </c>
      <c r="J7336" s="46" t="str">
        <f>IF(I7336=FALSE,"",B7336&amp;"@"&amp;COUNTIFS($B$2:B7336,B7336,$I$2:I7336,TRUE))</f>
        <v/>
      </c>
    </row>
    <row r="7337" spans="5:10">
      <c r="E7337" s="46" t="str">
        <f t="shared" si="346"/>
        <v/>
      </c>
      <c r="F7337" s="81" t="str">
        <f>IF(E7337="기사임",(COUNTIF($B$2:B7337,B7337)-COUNTIFS($B$2:B7336,B7337,$E$2:E7336,"")),"")</f>
        <v/>
      </c>
      <c r="G7337" s="46" t="str">
        <f>IF(F7337=1,COUNTIF($F$1:F7337,1),"")</f>
        <v/>
      </c>
      <c r="H7337" s="46">
        <f t="shared" si="347"/>
        <v>0</v>
      </c>
      <c r="I7337" s="46" t="b">
        <f t="shared" si="348"/>
        <v>0</v>
      </c>
      <c r="J7337" s="46" t="str">
        <f>IF(I7337=FALSE,"",B7337&amp;"@"&amp;COUNTIFS($B$2:B7337,B7337,$I$2:I7337,TRUE))</f>
        <v/>
      </c>
    </row>
    <row r="7338" spans="5:10">
      <c r="E7338" s="46" t="str">
        <f t="shared" si="346"/>
        <v/>
      </c>
      <c r="F7338" s="81" t="str">
        <f>IF(E7338="기사임",(COUNTIF($B$2:B7338,B7338)-COUNTIFS($B$2:B7337,B7338,$E$2:E7337,"")),"")</f>
        <v/>
      </c>
      <c r="G7338" s="46" t="str">
        <f>IF(F7338=1,COUNTIF($F$1:F7338,1),"")</f>
        <v/>
      </c>
      <c r="H7338" s="46">
        <f t="shared" si="347"/>
        <v>0</v>
      </c>
      <c r="I7338" s="46" t="b">
        <f t="shared" si="348"/>
        <v>0</v>
      </c>
      <c r="J7338" s="46" t="str">
        <f>IF(I7338=FALSE,"",B7338&amp;"@"&amp;COUNTIFS($B$2:B7338,B7338,$I$2:I7338,TRUE))</f>
        <v/>
      </c>
    </row>
    <row r="7339" spans="5:10">
      <c r="E7339" s="46" t="str">
        <f t="shared" si="346"/>
        <v/>
      </c>
      <c r="F7339" s="81" t="str">
        <f>IF(E7339="기사임",(COUNTIF($B$2:B7339,B7339)-COUNTIFS($B$2:B7338,B7339,$E$2:E7338,"")),"")</f>
        <v/>
      </c>
      <c r="G7339" s="46" t="str">
        <f>IF(F7339=1,COUNTIF($F$1:F7339,1),"")</f>
        <v/>
      </c>
      <c r="H7339" s="46">
        <f t="shared" si="347"/>
        <v>0</v>
      </c>
      <c r="I7339" s="46" t="b">
        <f t="shared" si="348"/>
        <v>0</v>
      </c>
      <c r="J7339" s="46" t="str">
        <f>IF(I7339=FALSE,"",B7339&amp;"@"&amp;COUNTIFS($B$2:B7339,B7339,$I$2:I7339,TRUE))</f>
        <v/>
      </c>
    </row>
    <row r="7340" spans="5:10">
      <c r="E7340" s="46" t="str">
        <f t="shared" si="346"/>
        <v/>
      </c>
      <c r="F7340" s="81" t="str">
        <f>IF(E7340="기사임",(COUNTIF($B$2:B7340,B7340)-COUNTIFS($B$2:B7339,B7340,$E$2:E7339,"")),"")</f>
        <v/>
      </c>
      <c r="G7340" s="46" t="str">
        <f>IF(F7340=1,COUNTIF($F$1:F7340,1),"")</f>
        <v/>
      </c>
      <c r="H7340" s="46">
        <f t="shared" si="347"/>
        <v>0</v>
      </c>
      <c r="I7340" s="46" t="b">
        <f t="shared" si="348"/>
        <v>0</v>
      </c>
      <c r="J7340" s="46" t="str">
        <f>IF(I7340=FALSE,"",B7340&amp;"@"&amp;COUNTIFS($B$2:B7340,B7340,$I$2:I7340,TRUE))</f>
        <v/>
      </c>
    </row>
    <row r="7341" spans="5:10">
      <c r="E7341" s="46" t="str">
        <f t="shared" si="346"/>
        <v/>
      </c>
      <c r="F7341" s="81" t="str">
        <f>IF(E7341="기사임",(COUNTIF($B$2:B7341,B7341)-COUNTIFS($B$2:B7340,B7341,$E$2:E7340,"")),"")</f>
        <v/>
      </c>
      <c r="G7341" s="46" t="str">
        <f>IF(F7341=1,COUNTIF($F$1:F7341,1),"")</f>
        <v/>
      </c>
      <c r="H7341" s="46">
        <f t="shared" si="347"/>
        <v>0</v>
      </c>
      <c r="I7341" s="46" t="b">
        <f t="shared" si="348"/>
        <v>0</v>
      </c>
      <c r="J7341" s="46" t="str">
        <f>IF(I7341=FALSE,"",B7341&amp;"@"&amp;COUNTIFS($B$2:B7341,B7341,$I$2:I7341,TRUE))</f>
        <v/>
      </c>
    </row>
    <row r="7342" spans="5:10">
      <c r="E7342" s="46" t="str">
        <f t="shared" si="346"/>
        <v/>
      </c>
      <c r="F7342" s="81" t="str">
        <f>IF(E7342="기사임",(COUNTIF($B$2:B7342,B7342)-COUNTIFS($B$2:B7341,B7342,$E$2:E7341,"")),"")</f>
        <v/>
      </c>
      <c r="G7342" s="46" t="str">
        <f>IF(F7342=1,COUNTIF($F$1:F7342,1),"")</f>
        <v/>
      </c>
      <c r="H7342" s="46">
        <f t="shared" si="347"/>
        <v>0</v>
      </c>
      <c r="I7342" s="46" t="b">
        <f t="shared" si="348"/>
        <v>0</v>
      </c>
      <c r="J7342" s="46" t="str">
        <f>IF(I7342=FALSE,"",B7342&amp;"@"&amp;COUNTIFS($B$2:B7342,B7342,$I$2:I7342,TRUE))</f>
        <v/>
      </c>
    </row>
    <row r="7343" spans="5:10">
      <c r="E7343" s="46" t="str">
        <f t="shared" si="346"/>
        <v/>
      </c>
      <c r="F7343" s="81" t="str">
        <f>IF(E7343="기사임",(COUNTIF($B$2:B7343,B7343)-COUNTIFS($B$2:B7342,B7343,$E$2:E7342,"")),"")</f>
        <v/>
      </c>
      <c r="G7343" s="46" t="str">
        <f>IF(F7343=1,COUNTIF($F$1:F7343,1),"")</f>
        <v/>
      </c>
      <c r="H7343" s="46">
        <f t="shared" si="347"/>
        <v>0</v>
      </c>
      <c r="I7343" s="46" t="b">
        <f t="shared" si="348"/>
        <v>0</v>
      </c>
      <c r="J7343" s="46" t="str">
        <f>IF(I7343=FALSE,"",B7343&amp;"@"&amp;COUNTIFS($B$2:B7343,B7343,$I$2:I7343,TRUE))</f>
        <v/>
      </c>
    </row>
    <row r="7344" spans="5:10">
      <c r="E7344" s="46" t="str">
        <f t="shared" si="346"/>
        <v/>
      </c>
      <c r="F7344" s="81" t="str">
        <f>IF(E7344="기사임",(COUNTIF($B$2:B7344,B7344)-COUNTIFS($B$2:B7343,B7344,$E$2:E7343,"")),"")</f>
        <v/>
      </c>
      <c r="G7344" s="46" t="str">
        <f>IF(F7344=1,COUNTIF($F$1:F7344,1),"")</f>
        <v/>
      </c>
      <c r="H7344" s="46">
        <f t="shared" si="347"/>
        <v>0</v>
      </c>
      <c r="I7344" s="46" t="b">
        <f t="shared" si="348"/>
        <v>0</v>
      </c>
      <c r="J7344" s="46" t="str">
        <f>IF(I7344=FALSE,"",B7344&amp;"@"&amp;COUNTIFS($B$2:B7344,B7344,$I$2:I7344,TRUE))</f>
        <v/>
      </c>
    </row>
    <row r="7345" spans="5:10">
      <c r="E7345" s="46" t="str">
        <f t="shared" si="346"/>
        <v/>
      </c>
      <c r="F7345" s="81" t="str">
        <f>IF(E7345="기사임",(COUNTIF($B$2:B7345,B7345)-COUNTIFS($B$2:B7344,B7345,$E$2:E7344,"")),"")</f>
        <v/>
      </c>
      <c r="G7345" s="46" t="str">
        <f>IF(F7345=1,COUNTIF($F$1:F7345,1),"")</f>
        <v/>
      </c>
      <c r="H7345" s="46">
        <f t="shared" si="347"/>
        <v>0</v>
      </c>
      <c r="I7345" s="46" t="b">
        <f t="shared" si="348"/>
        <v>0</v>
      </c>
      <c r="J7345" s="46" t="str">
        <f>IF(I7345=FALSE,"",B7345&amp;"@"&amp;COUNTIFS($B$2:B7345,B7345,$I$2:I7345,TRUE))</f>
        <v/>
      </c>
    </row>
    <row r="7346" spans="5:10">
      <c r="E7346" s="46" t="str">
        <f t="shared" si="346"/>
        <v/>
      </c>
      <c r="F7346" s="81" t="str">
        <f>IF(E7346="기사임",(COUNTIF($B$2:B7346,B7346)-COUNTIFS($B$2:B7345,B7346,$E$2:E7345,"")),"")</f>
        <v/>
      </c>
      <c r="G7346" s="46" t="str">
        <f>IF(F7346=1,COUNTIF($F$1:F7346,1),"")</f>
        <v/>
      </c>
      <c r="H7346" s="46">
        <f t="shared" si="347"/>
        <v>0</v>
      </c>
      <c r="I7346" s="46" t="b">
        <f t="shared" si="348"/>
        <v>0</v>
      </c>
      <c r="J7346" s="46" t="str">
        <f>IF(I7346=FALSE,"",B7346&amp;"@"&amp;COUNTIFS($B$2:B7346,B7346,$I$2:I7346,TRUE))</f>
        <v/>
      </c>
    </row>
    <row r="7347" spans="5:10">
      <c r="E7347" s="46" t="str">
        <f t="shared" si="346"/>
        <v/>
      </c>
      <c r="F7347" s="81" t="str">
        <f>IF(E7347="기사임",(COUNTIF($B$2:B7347,B7347)-COUNTIFS($B$2:B7346,B7347,$E$2:E7346,"")),"")</f>
        <v/>
      </c>
      <c r="G7347" s="46" t="str">
        <f>IF(F7347=1,COUNTIF($F$1:F7347,1),"")</f>
        <v/>
      </c>
      <c r="H7347" s="46">
        <f t="shared" si="347"/>
        <v>0</v>
      </c>
      <c r="I7347" s="46" t="b">
        <f t="shared" si="348"/>
        <v>0</v>
      </c>
      <c r="J7347" s="46" t="str">
        <f>IF(I7347=FALSE,"",B7347&amp;"@"&amp;COUNTIFS($B$2:B7347,B7347,$I$2:I7347,TRUE))</f>
        <v/>
      </c>
    </row>
    <row r="7348" spans="5:10">
      <c r="E7348" s="46" t="str">
        <f t="shared" si="346"/>
        <v/>
      </c>
      <c r="F7348" s="81" t="str">
        <f>IF(E7348="기사임",(COUNTIF($B$2:B7348,B7348)-COUNTIFS($B$2:B7347,B7348,$E$2:E7347,"")),"")</f>
        <v/>
      </c>
      <c r="G7348" s="46" t="str">
        <f>IF(F7348=1,COUNTIF($F$1:F7348,1),"")</f>
        <v/>
      </c>
      <c r="H7348" s="46">
        <f t="shared" si="347"/>
        <v>0</v>
      </c>
      <c r="I7348" s="46" t="b">
        <f t="shared" si="348"/>
        <v>0</v>
      </c>
      <c r="J7348" s="46" t="str">
        <f>IF(I7348=FALSE,"",B7348&amp;"@"&amp;COUNTIFS($B$2:B7348,B7348,$I$2:I7348,TRUE))</f>
        <v/>
      </c>
    </row>
    <row r="7349" spans="5:10">
      <c r="E7349" s="46" t="str">
        <f t="shared" si="346"/>
        <v/>
      </c>
      <c r="F7349" s="81" t="str">
        <f>IF(E7349="기사임",(COUNTIF($B$2:B7349,B7349)-COUNTIFS($B$2:B7348,B7349,$E$2:E7348,"")),"")</f>
        <v/>
      </c>
      <c r="G7349" s="46" t="str">
        <f>IF(F7349=1,COUNTIF($F$1:F7349,1),"")</f>
        <v/>
      </c>
      <c r="H7349" s="46">
        <f t="shared" si="347"/>
        <v>0</v>
      </c>
      <c r="I7349" s="46" t="b">
        <f t="shared" si="348"/>
        <v>0</v>
      </c>
      <c r="J7349" s="46" t="str">
        <f>IF(I7349=FALSE,"",B7349&amp;"@"&amp;COUNTIFS($B$2:B7349,B7349,$I$2:I7349,TRUE))</f>
        <v/>
      </c>
    </row>
    <row r="7350" spans="5:10">
      <c r="E7350" s="46" t="str">
        <f t="shared" si="346"/>
        <v/>
      </c>
      <c r="F7350" s="81" t="str">
        <f>IF(E7350="기사임",(COUNTIF($B$2:B7350,B7350)-COUNTIFS($B$2:B7349,B7350,$E$2:E7349,"")),"")</f>
        <v/>
      </c>
      <c r="G7350" s="46" t="str">
        <f>IF(F7350=1,COUNTIF($F$1:F7350,1),"")</f>
        <v/>
      </c>
      <c r="H7350" s="46">
        <f t="shared" si="347"/>
        <v>0</v>
      </c>
      <c r="I7350" s="46" t="b">
        <f t="shared" si="348"/>
        <v>0</v>
      </c>
      <c r="J7350" s="46" t="str">
        <f>IF(I7350=FALSE,"",B7350&amp;"@"&amp;COUNTIFS($B$2:B7350,B7350,$I$2:I7350,TRUE))</f>
        <v/>
      </c>
    </row>
    <row r="7351" spans="5:10">
      <c r="E7351" s="46" t="str">
        <f t="shared" si="346"/>
        <v/>
      </c>
      <c r="F7351" s="81" t="str">
        <f>IF(E7351="기사임",(COUNTIF($B$2:B7351,B7351)-COUNTIFS($B$2:B7350,B7351,$E$2:E7350,"")),"")</f>
        <v/>
      </c>
      <c r="G7351" s="46" t="str">
        <f>IF(F7351=1,COUNTIF($F$1:F7351,1),"")</f>
        <v/>
      </c>
      <c r="H7351" s="46">
        <f t="shared" si="347"/>
        <v>0</v>
      </c>
      <c r="I7351" s="46" t="b">
        <f t="shared" si="348"/>
        <v>0</v>
      </c>
      <c r="J7351" s="46" t="str">
        <f>IF(I7351=FALSE,"",B7351&amp;"@"&amp;COUNTIFS($B$2:B7351,B7351,$I$2:I7351,TRUE))</f>
        <v/>
      </c>
    </row>
    <row r="7352" spans="5:10">
      <c r="E7352" s="46" t="str">
        <f t="shared" si="346"/>
        <v/>
      </c>
      <c r="F7352" s="81" t="str">
        <f>IF(E7352="기사임",(COUNTIF($B$2:B7352,B7352)-COUNTIFS($B$2:B7351,B7352,$E$2:E7351,"")),"")</f>
        <v/>
      </c>
      <c r="G7352" s="46" t="str">
        <f>IF(F7352=1,COUNTIF($F$1:F7352,1),"")</f>
        <v/>
      </c>
      <c r="H7352" s="46">
        <f t="shared" si="347"/>
        <v>0</v>
      </c>
      <c r="I7352" s="46" t="b">
        <f t="shared" si="348"/>
        <v>0</v>
      </c>
      <c r="J7352" s="46" t="str">
        <f>IF(I7352=FALSE,"",B7352&amp;"@"&amp;COUNTIFS($B$2:B7352,B7352,$I$2:I7352,TRUE))</f>
        <v/>
      </c>
    </row>
    <row r="7353" spans="5:10">
      <c r="E7353" s="46" t="str">
        <f t="shared" si="346"/>
        <v/>
      </c>
      <c r="F7353" s="81" t="str">
        <f>IF(E7353="기사임",(COUNTIF($B$2:B7353,B7353)-COUNTIFS($B$2:B7352,B7353,$E$2:E7352,"")),"")</f>
        <v/>
      </c>
      <c r="G7353" s="46" t="str">
        <f>IF(F7353=1,COUNTIF($F$1:F7353,1),"")</f>
        <v/>
      </c>
      <c r="H7353" s="46">
        <f t="shared" si="347"/>
        <v>0</v>
      </c>
      <c r="I7353" s="46" t="b">
        <f t="shared" si="348"/>
        <v>0</v>
      </c>
      <c r="J7353" s="46" t="str">
        <f>IF(I7353=FALSE,"",B7353&amp;"@"&amp;COUNTIFS($B$2:B7353,B7353,$I$2:I7353,TRUE))</f>
        <v/>
      </c>
    </row>
    <row r="7354" spans="5:10">
      <c r="E7354" s="46" t="str">
        <f t="shared" si="346"/>
        <v/>
      </c>
      <c r="F7354" s="81" t="str">
        <f>IF(E7354="기사임",(COUNTIF($B$2:B7354,B7354)-COUNTIFS($B$2:B7353,B7354,$E$2:E7353,"")),"")</f>
        <v/>
      </c>
      <c r="G7354" s="46" t="str">
        <f>IF(F7354=1,COUNTIF($F$1:F7354,1),"")</f>
        <v/>
      </c>
      <c r="H7354" s="46">
        <f t="shared" si="347"/>
        <v>0</v>
      </c>
      <c r="I7354" s="46" t="b">
        <f t="shared" si="348"/>
        <v>0</v>
      </c>
      <c r="J7354" s="46" t="str">
        <f>IF(I7354=FALSE,"",B7354&amp;"@"&amp;COUNTIFS($B$2:B7354,B7354,$I$2:I7354,TRUE))</f>
        <v/>
      </c>
    </row>
    <row r="7355" spans="5:10">
      <c r="E7355" s="46" t="str">
        <f t="shared" si="346"/>
        <v/>
      </c>
      <c r="F7355" s="81" t="str">
        <f>IF(E7355="기사임",(COUNTIF($B$2:B7355,B7355)-COUNTIFS($B$2:B7354,B7355,$E$2:E7354,"")),"")</f>
        <v/>
      </c>
      <c r="G7355" s="46" t="str">
        <f>IF(F7355=1,COUNTIF($F$1:F7355,1),"")</f>
        <v/>
      </c>
      <c r="H7355" s="46">
        <f t="shared" si="347"/>
        <v>0</v>
      </c>
      <c r="I7355" s="46" t="b">
        <f t="shared" si="348"/>
        <v>0</v>
      </c>
      <c r="J7355" s="46" t="str">
        <f>IF(I7355=FALSE,"",B7355&amp;"@"&amp;COUNTIFS($B$2:B7355,B7355,$I$2:I7355,TRUE))</f>
        <v/>
      </c>
    </row>
    <row r="7356" spans="5:10">
      <c r="E7356" s="46" t="str">
        <f t="shared" si="346"/>
        <v/>
      </c>
      <c r="F7356" s="81" t="str">
        <f>IF(E7356="기사임",(COUNTIF($B$2:B7356,B7356)-COUNTIFS($B$2:B7355,B7356,$E$2:E7355,"")),"")</f>
        <v/>
      </c>
      <c r="G7356" s="46" t="str">
        <f>IF(F7356=1,COUNTIF($F$1:F7356,1),"")</f>
        <v/>
      </c>
      <c r="H7356" s="46">
        <f t="shared" si="347"/>
        <v>0</v>
      </c>
      <c r="I7356" s="46" t="b">
        <f t="shared" si="348"/>
        <v>0</v>
      </c>
      <c r="J7356" s="46" t="str">
        <f>IF(I7356=FALSE,"",B7356&amp;"@"&amp;COUNTIFS($B$2:B7356,B7356,$I$2:I7356,TRUE))</f>
        <v/>
      </c>
    </row>
    <row r="7357" spans="5:10">
      <c r="E7357" s="46" t="str">
        <f t="shared" si="346"/>
        <v/>
      </c>
      <c r="F7357" s="81" t="str">
        <f>IF(E7357="기사임",(COUNTIF($B$2:B7357,B7357)-COUNTIFS($B$2:B7356,B7357,$E$2:E7356,"")),"")</f>
        <v/>
      </c>
      <c r="G7357" s="46" t="str">
        <f>IF(F7357=1,COUNTIF($F$1:F7357,1),"")</f>
        <v/>
      </c>
      <c r="H7357" s="46">
        <f t="shared" si="347"/>
        <v>0</v>
      </c>
      <c r="I7357" s="46" t="b">
        <f t="shared" si="348"/>
        <v>0</v>
      </c>
      <c r="J7357" s="46" t="str">
        <f>IF(I7357=FALSE,"",B7357&amp;"@"&amp;COUNTIFS($B$2:B7357,B7357,$I$2:I7357,TRUE))</f>
        <v/>
      </c>
    </row>
    <row r="7358" spans="5:10">
      <c r="E7358" s="46" t="str">
        <f t="shared" si="346"/>
        <v/>
      </c>
      <c r="F7358" s="81" t="str">
        <f>IF(E7358="기사임",(COUNTIF($B$2:B7358,B7358)-COUNTIFS($B$2:B7357,B7358,$E$2:E7357,"")),"")</f>
        <v/>
      </c>
      <c r="G7358" s="46" t="str">
        <f>IF(F7358=1,COUNTIF($F$1:F7358,1),"")</f>
        <v/>
      </c>
      <c r="H7358" s="46">
        <f t="shared" si="347"/>
        <v>0</v>
      </c>
      <c r="I7358" s="46" t="b">
        <f t="shared" si="348"/>
        <v>0</v>
      </c>
      <c r="J7358" s="46" t="str">
        <f>IF(I7358=FALSE,"",B7358&amp;"@"&amp;COUNTIFS($B$2:B7358,B7358,$I$2:I7358,TRUE))</f>
        <v/>
      </c>
    </row>
    <row r="7359" spans="5:10">
      <c r="E7359" s="46" t="str">
        <f t="shared" si="346"/>
        <v/>
      </c>
      <c r="F7359" s="81" t="str">
        <f>IF(E7359="기사임",(COUNTIF($B$2:B7359,B7359)-COUNTIFS($B$2:B7358,B7359,$E$2:E7358,"")),"")</f>
        <v/>
      </c>
      <c r="G7359" s="46" t="str">
        <f>IF(F7359=1,COUNTIF($F$1:F7359,1),"")</f>
        <v/>
      </c>
      <c r="H7359" s="46">
        <f t="shared" si="347"/>
        <v>0</v>
      </c>
      <c r="I7359" s="46" t="b">
        <f t="shared" si="348"/>
        <v>0</v>
      </c>
      <c r="J7359" s="46" t="str">
        <f>IF(I7359=FALSE,"",B7359&amp;"@"&amp;COUNTIFS($B$2:B7359,B7359,$I$2:I7359,TRUE))</f>
        <v/>
      </c>
    </row>
    <row r="7360" spans="5:10">
      <c r="E7360" s="46" t="str">
        <f t="shared" si="346"/>
        <v/>
      </c>
      <c r="F7360" s="81" t="str">
        <f>IF(E7360="기사임",(COUNTIF($B$2:B7360,B7360)-COUNTIFS($B$2:B7359,B7360,$E$2:E7359,"")),"")</f>
        <v/>
      </c>
      <c r="G7360" s="46" t="str">
        <f>IF(F7360=1,COUNTIF($F$1:F7360,1),"")</f>
        <v/>
      </c>
      <c r="H7360" s="46">
        <f t="shared" si="347"/>
        <v>0</v>
      </c>
      <c r="I7360" s="46" t="b">
        <f t="shared" si="348"/>
        <v>0</v>
      </c>
      <c r="J7360" s="46" t="str">
        <f>IF(I7360=FALSE,"",B7360&amp;"@"&amp;COUNTIFS($B$2:B7360,B7360,$I$2:I7360,TRUE))</f>
        <v/>
      </c>
    </row>
    <row r="7361" spans="5:10">
      <c r="E7361" s="46" t="str">
        <f t="shared" si="346"/>
        <v/>
      </c>
      <c r="F7361" s="81" t="str">
        <f>IF(E7361="기사임",(COUNTIF($B$2:B7361,B7361)-COUNTIFS($B$2:B7360,B7361,$E$2:E7360,"")),"")</f>
        <v/>
      </c>
      <c r="G7361" s="46" t="str">
        <f>IF(F7361=1,COUNTIF($F$1:F7361,1),"")</f>
        <v/>
      </c>
      <c r="H7361" s="46">
        <f t="shared" si="347"/>
        <v>0</v>
      </c>
      <c r="I7361" s="46" t="b">
        <f t="shared" si="348"/>
        <v>0</v>
      </c>
      <c r="J7361" s="46" t="str">
        <f>IF(I7361=FALSE,"",B7361&amp;"@"&amp;COUNTIFS($B$2:B7361,B7361,$I$2:I7361,TRUE))</f>
        <v/>
      </c>
    </row>
    <row r="7362" spans="5:10">
      <c r="E7362" s="46" t="str">
        <f t="shared" ref="E7362:E7425" si="349">IF(AND(LEFT(A7362,17)="/global/archives/",ISNUMBER(_xlfn.NUMBERVALUE(MID(A7362,18,1))),ISERROR(FIND("ckattempt",A7362)),ISERROR(FIND("preview",A7362))),"기사임","")</f>
        <v/>
      </c>
      <c r="F7362" s="81" t="str">
        <f>IF(E7362="기사임",(COUNTIF($B$2:B7362,B7362)-COUNTIFS($B$2:B7361,B7362,$E$2:E7361,"")),"")</f>
        <v/>
      </c>
      <c r="G7362" s="46" t="str">
        <f>IF(F7362=1,COUNTIF($F$1:F7362,1),"")</f>
        <v/>
      </c>
      <c r="H7362" s="46">
        <f t="shared" ref="H7362:H7425" si="350">COUNTIF($L$2:$L$4,B7362)</f>
        <v>0</v>
      </c>
      <c r="I7362" s="46" t="b">
        <f t="shared" si="348"/>
        <v>0</v>
      </c>
      <c r="J7362" s="46" t="str">
        <f>IF(I7362=FALSE,"",B7362&amp;"@"&amp;COUNTIFS($B$2:B7362,B7362,$I$2:I7362,TRUE))</f>
        <v/>
      </c>
    </row>
    <row r="7363" spans="5:10">
      <c r="E7363" s="46" t="str">
        <f t="shared" si="349"/>
        <v/>
      </c>
      <c r="F7363" s="81" t="str">
        <f>IF(E7363="기사임",(COUNTIF($B$2:B7363,B7363)-COUNTIFS($B$2:B7362,B7363,$E$2:E7362,"")),"")</f>
        <v/>
      </c>
      <c r="G7363" s="46" t="str">
        <f>IF(F7363=1,COUNTIF($F$1:F7363,1),"")</f>
        <v/>
      </c>
      <c r="H7363" s="46">
        <f t="shared" si="350"/>
        <v>0</v>
      </c>
      <c r="I7363" s="46" t="b">
        <f t="shared" si="348"/>
        <v>0</v>
      </c>
      <c r="J7363" s="46" t="str">
        <f>IF(I7363=FALSE,"",B7363&amp;"@"&amp;COUNTIFS($B$2:B7363,B7363,$I$2:I7363,TRUE))</f>
        <v/>
      </c>
    </row>
    <row r="7364" spans="5:10">
      <c r="E7364" s="46" t="str">
        <f t="shared" si="349"/>
        <v/>
      </c>
      <c r="F7364" s="81" t="str">
        <f>IF(E7364="기사임",(COUNTIF($B$2:B7364,B7364)-COUNTIFS($B$2:B7363,B7364,$E$2:E7363,"")),"")</f>
        <v/>
      </c>
      <c r="G7364" s="46" t="str">
        <f>IF(F7364=1,COUNTIF($F$1:F7364,1),"")</f>
        <v/>
      </c>
      <c r="H7364" s="46">
        <f t="shared" si="350"/>
        <v>0</v>
      </c>
      <c r="I7364" s="46" t="b">
        <f t="shared" si="348"/>
        <v>0</v>
      </c>
      <c r="J7364" s="46" t="str">
        <f>IF(I7364=FALSE,"",B7364&amp;"@"&amp;COUNTIFS($B$2:B7364,B7364,$I$2:I7364,TRUE))</f>
        <v/>
      </c>
    </row>
    <row r="7365" spans="5:10">
      <c r="E7365" s="46" t="str">
        <f t="shared" si="349"/>
        <v/>
      </c>
      <c r="F7365" s="81" t="str">
        <f>IF(E7365="기사임",(COUNTIF($B$2:B7365,B7365)-COUNTIFS($B$2:B7364,B7365,$E$2:E7364,"")),"")</f>
        <v/>
      </c>
      <c r="G7365" s="46" t="str">
        <f>IF(F7365=1,COUNTIF($F$1:F7365,1),"")</f>
        <v/>
      </c>
      <c r="H7365" s="46">
        <f t="shared" si="350"/>
        <v>0</v>
      </c>
      <c r="I7365" s="46" t="b">
        <f t="shared" si="348"/>
        <v>0</v>
      </c>
      <c r="J7365" s="46" t="str">
        <f>IF(I7365=FALSE,"",B7365&amp;"@"&amp;COUNTIFS($B$2:B7365,B7365,$I$2:I7365,TRUE))</f>
        <v/>
      </c>
    </row>
    <row r="7366" spans="5:10">
      <c r="E7366" s="46" t="str">
        <f t="shared" si="349"/>
        <v/>
      </c>
      <c r="F7366" s="81" t="str">
        <f>IF(E7366="기사임",(COUNTIF($B$2:B7366,B7366)-COUNTIFS($B$2:B7365,B7366,$E$2:E7365,"")),"")</f>
        <v/>
      </c>
      <c r="G7366" s="46" t="str">
        <f>IF(F7366=1,COUNTIF($F$1:F7366,1),"")</f>
        <v/>
      </c>
      <c r="H7366" s="46">
        <f t="shared" si="350"/>
        <v>0</v>
      </c>
      <c r="I7366" s="46" t="b">
        <f t="shared" si="348"/>
        <v>0</v>
      </c>
      <c r="J7366" s="46" t="str">
        <f>IF(I7366=FALSE,"",B7366&amp;"@"&amp;COUNTIFS($B$2:B7366,B7366,$I$2:I7366,TRUE))</f>
        <v/>
      </c>
    </row>
    <row r="7367" spans="5:10">
      <c r="E7367" s="46" t="str">
        <f t="shared" si="349"/>
        <v/>
      </c>
      <c r="F7367" s="81" t="str">
        <f>IF(E7367="기사임",(COUNTIF($B$2:B7367,B7367)-COUNTIFS($B$2:B7366,B7367,$E$2:E7366,"")),"")</f>
        <v/>
      </c>
      <c r="G7367" s="46" t="str">
        <f>IF(F7367=1,COUNTIF($F$1:F7367,1),"")</f>
        <v/>
      </c>
      <c r="H7367" s="46">
        <f t="shared" si="350"/>
        <v>0</v>
      </c>
      <c r="I7367" s="46" t="b">
        <f t="shared" ref="I7367:I7430" si="351">AND(H7367=1,F7367&gt;=1,F7367&lt;&gt;"")</f>
        <v>0</v>
      </c>
      <c r="J7367" s="46" t="str">
        <f>IF(I7367=FALSE,"",B7367&amp;"@"&amp;COUNTIFS($B$2:B7367,B7367,$I$2:I7367,TRUE))</f>
        <v/>
      </c>
    </row>
    <row r="7368" spans="5:10">
      <c r="E7368" s="46" t="str">
        <f t="shared" si="349"/>
        <v/>
      </c>
      <c r="F7368" s="81" t="str">
        <f>IF(E7368="기사임",(COUNTIF($B$2:B7368,B7368)-COUNTIFS($B$2:B7367,B7368,$E$2:E7367,"")),"")</f>
        <v/>
      </c>
      <c r="G7368" s="46" t="str">
        <f>IF(F7368=1,COUNTIF($F$1:F7368,1),"")</f>
        <v/>
      </c>
      <c r="H7368" s="46">
        <f t="shared" si="350"/>
        <v>0</v>
      </c>
      <c r="I7368" s="46" t="b">
        <f t="shared" si="351"/>
        <v>0</v>
      </c>
      <c r="J7368" s="46" t="str">
        <f>IF(I7368=FALSE,"",B7368&amp;"@"&amp;COUNTIFS($B$2:B7368,B7368,$I$2:I7368,TRUE))</f>
        <v/>
      </c>
    </row>
    <row r="7369" spans="5:10">
      <c r="E7369" s="46" t="str">
        <f t="shared" si="349"/>
        <v/>
      </c>
      <c r="F7369" s="81" t="str">
        <f>IF(E7369="기사임",(COUNTIF($B$2:B7369,B7369)-COUNTIFS($B$2:B7368,B7369,$E$2:E7368,"")),"")</f>
        <v/>
      </c>
      <c r="G7369" s="46" t="str">
        <f>IF(F7369=1,COUNTIF($F$1:F7369,1),"")</f>
        <v/>
      </c>
      <c r="H7369" s="46">
        <f t="shared" si="350"/>
        <v>0</v>
      </c>
      <c r="I7369" s="46" t="b">
        <f t="shared" si="351"/>
        <v>0</v>
      </c>
      <c r="J7369" s="46" t="str">
        <f>IF(I7369=FALSE,"",B7369&amp;"@"&amp;COUNTIFS($B$2:B7369,B7369,$I$2:I7369,TRUE))</f>
        <v/>
      </c>
    </row>
    <row r="7370" spans="5:10">
      <c r="E7370" s="46" t="str">
        <f t="shared" si="349"/>
        <v/>
      </c>
      <c r="F7370" s="81" t="str">
        <f>IF(E7370="기사임",(COUNTIF($B$2:B7370,B7370)-COUNTIFS($B$2:B7369,B7370,$E$2:E7369,"")),"")</f>
        <v/>
      </c>
      <c r="G7370" s="46" t="str">
        <f>IF(F7370=1,COUNTIF($F$1:F7370,1),"")</f>
        <v/>
      </c>
      <c r="H7370" s="46">
        <f t="shared" si="350"/>
        <v>0</v>
      </c>
      <c r="I7370" s="46" t="b">
        <f t="shared" si="351"/>
        <v>0</v>
      </c>
      <c r="J7370" s="46" t="str">
        <f>IF(I7370=FALSE,"",B7370&amp;"@"&amp;COUNTIFS($B$2:B7370,B7370,$I$2:I7370,TRUE))</f>
        <v/>
      </c>
    </row>
    <row r="7371" spans="5:10">
      <c r="E7371" s="46" t="str">
        <f t="shared" si="349"/>
        <v/>
      </c>
      <c r="F7371" s="81" t="str">
        <f>IF(E7371="기사임",(COUNTIF($B$2:B7371,B7371)-COUNTIFS($B$2:B7370,B7371,$E$2:E7370,"")),"")</f>
        <v/>
      </c>
      <c r="G7371" s="46" t="str">
        <f>IF(F7371=1,COUNTIF($F$1:F7371,1),"")</f>
        <v/>
      </c>
      <c r="H7371" s="46">
        <f t="shared" si="350"/>
        <v>0</v>
      </c>
      <c r="I7371" s="46" t="b">
        <f t="shared" si="351"/>
        <v>0</v>
      </c>
      <c r="J7371" s="46" t="str">
        <f>IF(I7371=FALSE,"",B7371&amp;"@"&amp;COUNTIFS($B$2:B7371,B7371,$I$2:I7371,TRUE))</f>
        <v/>
      </c>
    </row>
    <row r="7372" spans="5:10">
      <c r="E7372" s="46" t="str">
        <f t="shared" si="349"/>
        <v/>
      </c>
      <c r="F7372" s="81" t="str">
        <f>IF(E7372="기사임",(COUNTIF($B$2:B7372,B7372)-COUNTIFS($B$2:B7371,B7372,$E$2:E7371,"")),"")</f>
        <v/>
      </c>
      <c r="G7372" s="46" t="str">
        <f>IF(F7372=1,COUNTIF($F$1:F7372,1),"")</f>
        <v/>
      </c>
      <c r="H7372" s="46">
        <f t="shared" si="350"/>
        <v>0</v>
      </c>
      <c r="I7372" s="46" t="b">
        <f t="shared" si="351"/>
        <v>0</v>
      </c>
      <c r="J7372" s="46" t="str">
        <f>IF(I7372=FALSE,"",B7372&amp;"@"&amp;COUNTIFS($B$2:B7372,B7372,$I$2:I7372,TRUE))</f>
        <v/>
      </c>
    </row>
    <row r="7373" spans="5:10">
      <c r="E7373" s="46" t="str">
        <f t="shared" si="349"/>
        <v/>
      </c>
      <c r="F7373" s="81" t="str">
        <f>IF(E7373="기사임",(COUNTIF($B$2:B7373,B7373)-COUNTIFS($B$2:B7372,B7373,$E$2:E7372,"")),"")</f>
        <v/>
      </c>
      <c r="G7373" s="46" t="str">
        <f>IF(F7373=1,COUNTIF($F$1:F7373,1),"")</f>
        <v/>
      </c>
      <c r="H7373" s="46">
        <f t="shared" si="350"/>
        <v>0</v>
      </c>
      <c r="I7373" s="46" t="b">
        <f t="shared" si="351"/>
        <v>0</v>
      </c>
      <c r="J7373" s="46" t="str">
        <f>IF(I7373=FALSE,"",B7373&amp;"@"&amp;COUNTIFS($B$2:B7373,B7373,$I$2:I7373,TRUE))</f>
        <v/>
      </c>
    </row>
    <row r="7374" spans="5:10">
      <c r="E7374" s="46" t="str">
        <f t="shared" si="349"/>
        <v/>
      </c>
      <c r="F7374" s="81" t="str">
        <f>IF(E7374="기사임",(COUNTIF($B$2:B7374,B7374)-COUNTIFS($B$2:B7373,B7374,$E$2:E7373,"")),"")</f>
        <v/>
      </c>
      <c r="G7374" s="46" t="str">
        <f>IF(F7374=1,COUNTIF($F$1:F7374,1),"")</f>
        <v/>
      </c>
      <c r="H7374" s="46">
        <f t="shared" si="350"/>
        <v>0</v>
      </c>
      <c r="I7374" s="46" t="b">
        <f t="shared" si="351"/>
        <v>0</v>
      </c>
      <c r="J7374" s="46" t="str">
        <f>IF(I7374=FALSE,"",B7374&amp;"@"&amp;COUNTIFS($B$2:B7374,B7374,$I$2:I7374,TRUE))</f>
        <v/>
      </c>
    </row>
    <row r="7375" spans="5:10">
      <c r="E7375" s="46" t="str">
        <f t="shared" si="349"/>
        <v/>
      </c>
      <c r="F7375" s="81" t="str">
        <f>IF(E7375="기사임",(COUNTIF($B$2:B7375,B7375)-COUNTIFS($B$2:B7374,B7375,$E$2:E7374,"")),"")</f>
        <v/>
      </c>
      <c r="G7375" s="46" t="str">
        <f>IF(F7375=1,COUNTIF($F$1:F7375,1),"")</f>
        <v/>
      </c>
      <c r="H7375" s="46">
        <f t="shared" si="350"/>
        <v>0</v>
      </c>
      <c r="I7375" s="46" t="b">
        <f t="shared" si="351"/>
        <v>0</v>
      </c>
      <c r="J7375" s="46" t="str">
        <f>IF(I7375=FALSE,"",B7375&amp;"@"&amp;COUNTIFS($B$2:B7375,B7375,$I$2:I7375,TRUE))</f>
        <v/>
      </c>
    </row>
    <row r="7376" spans="5:10">
      <c r="E7376" s="46" t="str">
        <f t="shared" si="349"/>
        <v/>
      </c>
      <c r="F7376" s="81" t="str">
        <f>IF(E7376="기사임",(COUNTIF($B$2:B7376,B7376)-COUNTIFS($B$2:B7375,B7376,$E$2:E7375,"")),"")</f>
        <v/>
      </c>
      <c r="G7376" s="46" t="str">
        <f>IF(F7376=1,COUNTIF($F$1:F7376,1),"")</f>
        <v/>
      </c>
      <c r="H7376" s="46">
        <f t="shared" si="350"/>
        <v>0</v>
      </c>
      <c r="I7376" s="46" t="b">
        <f t="shared" si="351"/>
        <v>0</v>
      </c>
      <c r="J7376" s="46" t="str">
        <f>IF(I7376=FALSE,"",B7376&amp;"@"&amp;COUNTIFS($B$2:B7376,B7376,$I$2:I7376,TRUE))</f>
        <v/>
      </c>
    </row>
    <row r="7377" spans="5:10">
      <c r="E7377" s="46" t="str">
        <f t="shared" si="349"/>
        <v/>
      </c>
      <c r="F7377" s="81" t="str">
        <f>IF(E7377="기사임",(COUNTIF($B$2:B7377,B7377)-COUNTIFS($B$2:B7376,B7377,$E$2:E7376,"")),"")</f>
        <v/>
      </c>
      <c r="G7377" s="46" t="str">
        <f>IF(F7377=1,COUNTIF($F$1:F7377,1),"")</f>
        <v/>
      </c>
      <c r="H7377" s="46">
        <f t="shared" si="350"/>
        <v>0</v>
      </c>
      <c r="I7377" s="46" t="b">
        <f t="shared" si="351"/>
        <v>0</v>
      </c>
      <c r="J7377" s="46" t="str">
        <f>IF(I7377=FALSE,"",B7377&amp;"@"&amp;COUNTIFS($B$2:B7377,B7377,$I$2:I7377,TRUE))</f>
        <v/>
      </c>
    </row>
    <row r="7378" spans="5:10">
      <c r="E7378" s="46" t="str">
        <f t="shared" si="349"/>
        <v/>
      </c>
      <c r="F7378" s="81" t="str">
        <f>IF(E7378="기사임",(COUNTIF($B$2:B7378,B7378)-COUNTIFS($B$2:B7377,B7378,$E$2:E7377,"")),"")</f>
        <v/>
      </c>
      <c r="G7378" s="46" t="str">
        <f>IF(F7378=1,COUNTIF($F$1:F7378,1),"")</f>
        <v/>
      </c>
      <c r="H7378" s="46">
        <f t="shared" si="350"/>
        <v>0</v>
      </c>
      <c r="I7378" s="46" t="b">
        <f t="shared" si="351"/>
        <v>0</v>
      </c>
      <c r="J7378" s="46" t="str">
        <f>IF(I7378=FALSE,"",B7378&amp;"@"&amp;COUNTIFS($B$2:B7378,B7378,$I$2:I7378,TRUE))</f>
        <v/>
      </c>
    </row>
    <row r="7379" spans="5:10">
      <c r="E7379" s="46" t="str">
        <f t="shared" si="349"/>
        <v/>
      </c>
      <c r="F7379" s="81" t="str">
        <f>IF(E7379="기사임",(COUNTIF($B$2:B7379,B7379)-COUNTIFS($B$2:B7378,B7379,$E$2:E7378,"")),"")</f>
        <v/>
      </c>
      <c r="G7379" s="46" t="str">
        <f>IF(F7379=1,COUNTIF($F$1:F7379,1),"")</f>
        <v/>
      </c>
      <c r="H7379" s="46">
        <f t="shared" si="350"/>
        <v>0</v>
      </c>
      <c r="I7379" s="46" t="b">
        <f t="shared" si="351"/>
        <v>0</v>
      </c>
      <c r="J7379" s="46" t="str">
        <f>IF(I7379=FALSE,"",B7379&amp;"@"&amp;COUNTIFS($B$2:B7379,B7379,$I$2:I7379,TRUE))</f>
        <v/>
      </c>
    </row>
    <row r="7380" spans="5:10">
      <c r="E7380" s="46" t="str">
        <f t="shared" si="349"/>
        <v/>
      </c>
      <c r="F7380" s="81" t="str">
        <f>IF(E7380="기사임",(COUNTIF($B$2:B7380,B7380)-COUNTIFS($B$2:B7379,B7380,$E$2:E7379,"")),"")</f>
        <v/>
      </c>
      <c r="G7380" s="46" t="str">
        <f>IF(F7380=1,COUNTIF($F$1:F7380,1),"")</f>
        <v/>
      </c>
      <c r="H7380" s="46">
        <f t="shared" si="350"/>
        <v>0</v>
      </c>
      <c r="I7380" s="46" t="b">
        <f t="shared" si="351"/>
        <v>0</v>
      </c>
      <c r="J7380" s="46" t="str">
        <f>IF(I7380=FALSE,"",B7380&amp;"@"&amp;COUNTIFS($B$2:B7380,B7380,$I$2:I7380,TRUE))</f>
        <v/>
      </c>
    </row>
    <row r="7381" spans="5:10">
      <c r="E7381" s="46" t="str">
        <f t="shared" si="349"/>
        <v/>
      </c>
      <c r="F7381" s="81" t="str">
        <f>IF(E7381="기사임",(COUNTIF($B$2:B7381,B7381)-COUNTIFS($B$2:B7380,B7381,$E$2:E7380,"")),"")</f>
        <v/>
      </c>
      <c r="G7381" s="46" t="str">
        <f>IF(F7381=1,COUNTIF($F$1:F7381,1),"")</f>
        <v/>
      </c>
      <c r="H7381" s="46">
        <f t="shared" si="350"/>
        <v>0</v>
      </c>
      <c r="I7381" s="46" t="b">
        <f t="shared" si="351"/>
        <v>0</v>
      </c>
      <c r="J7381" s="46" t="str">
        <f>IF(I7381=FALSE,"",B7381&amp;"@"&amp;COUNTIFS($B$2:B7381,B7381,$I$2:I7381,TRUE))</f>
        <v/>
      </c>
    </row>
    <row r="7382" spans="5:10">
      <c r="E7382" s="46" t="str">
        <f t="shared" si="349"/>
        <v/>
      </c>
      <c r="F7382" s="81" t="str">
        <f>IF(E7382="기사임",(COUNTIF($B$2:B7382,B7382)-COUNTIFS($B$2:B7381,B7382,$E$2:E7381,"")),"")</f>
        <v/>
      </c>
      <c r="G7382" s="46" t="str">
        <f>IF(F7382=1,COUNTIF($F$1:F7382,1),"")</f>
        <v/>
      </c>
      <c r="H7382" s="46">
        <f t="shared" si="350"/>
        <v>0</v>
      </c>
      <c r="I7382" s="46" t="b">
        <f t="shared" si="351"/>
        <v>0</v>
      </c>
      <c r="J7382" s="46" t="str">
        <f>IF(I7382=FALSE,"",B7382&amp;"@"&amp;COUNTIFS($B$2:B7382,B7382,$I$2:I7382,TRUE))</f>
        <v/>
      </c>
    </row>
    <row r="7383" spans="5:10">
      <c r="E7383" s="46" t="str">
        <f t="shared" si="349"/>
        <v/>
      </c>
      <c r="F7383" s="81" t="str">
        <f>IF(E7383="기사임",(COUNTIF($B$2:B7383,B7383)-COUNTIFS($B$2:B7382,B7383,$E$2:E7382,"")),"")</f>
        <v/>
      </c>
      <c r="G7383" s="46" t="str">
        <f>IF(F7383=1,COUNTIF($F$1:F7383,1),"")</f>
        <v/>
      </c>
      <c r="H7383" s="46">
        <f t="shared" si="350"/>
        <v>0</v>
      </c>
      <c r="I7383" s="46" t="b">
        <f t="shared" si="351"/>
        <v>0</v>
      </c>
      <c r="J7383" s="46" t="str">
        <f>IF(I7383=FALSE,"",B7383&amp;"@"&amp;COUNTIFS($B$2:B7383,B7383,$I$2:I7383,TRUE))</f>
        <v/>
      </c>
    </row>
    <row r="7384" spans="5:10">
      <c r="E7384" s="46" t="str">
        <f t="shared" si="349"/>
        <v/>
      </c>
      <c r="F7384" s="81" t="str">
        <f>IF(E7384="기사임",(COUNTIF($B$2:B7384,B7384)-COUNTIFS($B$2:B7383,B7384,$E$2:E7383,"")),"")</f>
        <v/>
      </c>
      <c r="G7384" s="46" t="str">
        <f>IF(F7384=1,COUNTIF($F$1:F7384,1),"")</f>
        <v/>
      </c>
      <c r="H7384" s="46">
        <f t="shared" si="350"/>
        <v>0</v>
      </c>
      <c r="I7384" s="46" t="b">
        <f t="shared" si="351"/>
        <v>0</v>
      </c>
      <c r="J7384" s="46" t="str">
        <f>IF(I7384=FALSE,"",B7384&amp;"@"&amp;COUNTIFS($B$2:B7384,B7384,$I$2:I7384,TRUE))</f>
        <v/>
      </c>
    </row>
    <row r="7385" spans="5:10">
      <c r="E7385" s="46" t="str">
        <f t="shared" si="349"/>
        <v/>
      </c>
      <c r="F7385" s="81" t="str">
        <f>IF(E7385="기사임",(COUNTIF($B$2:B7385,B7385)-COUNTIFS($B$2:B7384,B7385,$E$2:E7384,"")),"")</f>
        <v/>
      </c>
      <c r="G7385" s="46" t="str">
        <f>IF(F7385=1,COUNTIF($F$1:F7385,1),"")</f>
        <v/>
      </c>
      <c r="H7385" s="46">
        <f t="shared" si="350"/>
        <v>0</v>
      </c>
      <c r="I7385" s="46" t="b">
        <f t="shared" si="351"/>
        <v>0</v>
      </c>
      <c r="J7385" s="46" t="str">
        <f>IF(I7385=FALSE,"",B7385&amp;"@"&amp;COUNTIFS($B$2:B7385,B7385,$I$2:I7385,TRUE))</f>
        <v/>
      </c>
    </row>
    <row r="7386" spans="5:10">
      <c r="E7386" s="46" t="str">
        <f t="shared" si="349"/>
        <v/>
      </c>
      <c r="F7386" s="81" t="str">
        <f>IF(E7386="기사임",(COUNTIF($B$2:B7386,B7386)-COUNTIFS($B$2:B7385,B7386,$E$2:E7385,"")),"")</f>
        <v/>
      </c>
      <c r="G7386" s="46" t="str">
        <f>IF(F7386=1,COUNTIF($F$1:F7386,1),"")</f>
        <v/>
      </c>
      <c r="H7386" s="46">
        <f t="shared" si="350"/>
        <v>0</v>
      </c>
      <c r="I7386" s="46" t="b">
        <f t="shared" si="351"/>
        <v>0</v>
      </c>
      <c r="J7386" s="46" t="str">
        <f>IF(I7386=FALSE,"",B7386&amp;"@"&amp;COUNTIFS($B$2:B7386,B7386,$I$2:I7386,TRUE))</f>
        <v/>
      </c>
    </row>
    <row r="7387" spans="5:10">
      <c r="E7387" s="46" t="str">
        <f t="shared" si="349"/>
        <v/>
      </c>
      <c r="F7387" s="81" t="str">
        <f>IF(E7387="기사임",(COUNTIF($B$2:B7387,B7387)-COUNTIFS($B$2:B7386,B7387,$E$2:E7386,"")),"")</f>
        <v/>
      </c>
      <c r="G7387" s="46" t="str">
        <f>IF(F7387=1,COUNTIF($F$1:F7387,1),"")</f>
        <v/>
      </c>
      <c r="H7387" s="46">
        <f t="shared" si="350"/>
        <v>0</v>
      </c>
      <c r="I7387" s="46" t="b">
        <f t="shared" si="351"/>
        <v>0</v>
      </c>
      <c r="J7387" s="46" t="str">
        <f>IF(I7387=FALSE,"",B7387&amp;"@"&amp;COUNTIFS($B$2:B7387,B7387,$I$2:I7387,TRUE))</f>
        <v/>
      </c>
    </row>
    <row r="7388" spans="5:10">
      <c r="E7388" s="46" t="str">
        <f t="shared" si="349"/>
        <v/>
      </c>
      <c r="F7388" s="81" t="str">
        <f>IF(E7388="기사임",(COUNTIF($B$2:B7388,B7388)-COUNTIFS($B$2:B7387,B7388,$E$2:E7387,"")),"")</f>
        <v/>
      </c>
      <c r="G7388" s="46" t="str">
        <f>IF(F7388=1,COUNTIF($F$1:F7388,1),"")</f>
        <v/>
      </c>
      <c r="H7388" s="46">
        <f t="shared" si="350"/>
        <v>0</v>
      </c>
      <c r="I7388" s="46" t="b">
        <f t="shared" si="351"/>
        <v>0</v>
      </c>
      <c r="J7388" s="46" t="str">
        <f>IF(I7388=FALSE,"",B7388&amp;"@"&amp;COUNTIFS($B$2:B7388,B7388,$I$2:I7388,TRUE))</f>
        <v/>
      </c>
    </row>
    <row r="7389" spans="5:10">
      <c r="E7389" s="46" t="str">
        <f t="shared" si="349"/>
        <v/>
      </c>
      <c r="F7389" s="81" t="str">
        <f>IF(E7389="기사임",(COUNTIF($B$2:B7389,B7389)-COUNTIFS($B$2:B7388,B7389,$E$2:E7388,"")),"")</f>
        <v/>
      </c>
      <c r="G7389" s="46" t="str">
        <f>IF(F7389=1,COUNTIF($F$1:F7389,1),"")</f>
        <v/>
      </c>
      <c r="H7389" s="46">
        <f t="shared" si="350"/>
        <v>0</v>
      </c>
      <c r="I7389" s="46" t="b">
        <f t="shared" si="351"/>
        <v>0</v>
      </c>
      <c r="J7389" s="46" t="str">
        <f>IF(I7389=FALSE,"",B7389&amp;"@"&amp;COUNTIFS($B$2:B7389,B7389,$I$2:I7389,TRUE))</f>
        <v/>
      </c>
    </row>
    <row r="7390" spans="5:10">
      <c r="E7390" s="46" t="str">
        <f t="shared" si="349"/>
        <v/>
      </c>
      <c r="F7390" s="81" t="str">
        <f>IF(E7390="기사임",(COUNTIF($B$2:B7390,B7390)-COUNTIFS($B$2:B7389,B7390,$E$2:E7389,"")),"")</f>
        <v/>
      </c>
      <c r="G7390" s="46" t="str">
        <f>IF(F7390=1,COUNTIF($F$1:F7390,1),"")</f>
        <v/>
      </c>
      <c r="H7390" s="46">
        <f t="shared" si="350"/>
        <v>0</v>
      </c>
      <c r="I7390" s="46" t="b">
        <f t="shared" si="351"/>
        <v>0</v>
      </c>
      <c r="J7390" s="46" t="str">
        <f>IF(I7390=FALSE,"",B7390&amp;"@"&amp;COUNTIFS($B$2:B7390,B7390,$I$2:I7390,TRUE))</f>
        <v/>
      </c>
    </row>
    <row r="7391" spans="5:10">
      <c r="E7391" s="46" t="str">
        <f t="shared" si="349"/>
        <v/>
      </c>
      <c r="F7391" s="81" t="str">
        <f>IF(E7391="기사임",(COUNTIF($B$2:B7391,B7391)-COUNTIFS($B$2:B7390,B7391,$E$2:E7390,"")),"")</f>
        <v/>
      </c>
      <c r="G7391" s="46" t="str">
        <f>IF(F7391=1,COUNTIF($F$1:F7391,1),"")</f>
        <v/>
      </c>
      <c r="H7391" s="46">
        <f t="shared" si="350"/>
        <v>0</v>
      </c>
      <c r="I7391" s="46" t="b">
        <f t="shared" si="351"/>
        <v>0</v>
      </c>
      <c r="J7391" s="46" t="str">
        <f>IF(I7391=FALSE,"",B7391&amp;"@"&amp;COUNTIFS($B$2:B7391,B7391,$I$2:I7391,TRUE))</f>
        <v/>
      </c>
    </row>
    <row r="7392" spans="5:10">
      <c r="E7392" s="46" t="str">
        <f t="shared" si="349"/>
        <v/>
      </c>
      <c r="F7392" s="81" t="str">
        <f>IF(E7392="기사임",(COUNTIF($B$2:B7392,B7392)-COUNTIFS($B$2:B7391,B7392,$E$2:E7391,"")),"")</f>
        <v/>
      </c>
      <c r="G7392" s="46" t="str">
        <f>IF(F7392=1,COUNTIF($F$1:F7392,1),"")</f>
        <v/>
      </c>
      <c r="H7392" s="46">
        <f t="shared" si="350"/>
        <v>0</v>
      </c>
      <c r="I7392" s="46" t="b">
        <f t="shared" si="351"/>
        <v>0</v>
      </c>
      <c r="J7392" s="46" t="str">
        <f>IF(I7392=FALSE,"",B7392&amp;"@"&amp;COUNTIFS($B$2:B7392,B7392,$I$2:I7392,TRUE))</f>
        <v/>
      </c>
    </row>
    <row r="7393" spans="5:10">
      <c r="E7393" s="46" t="str">
        <f t="shared" si="349"/>
        <v/>
      </c>
      <c r="F7393" s="81" t="str">
        <f>IF(E7393="기사임",(COUNTIF($B$2:B7393,B7393)-COUNTIFS($B$2:B7392,B7393,$E$2:E7392,"")),"")</f>
        <v/>
      </c>
      <c r="G7393" s="46" t="str">
        <f>IF(F7393=1,COUNTIF($F$1:F7393,1),"")</f>
        <v/>
      </c>
      <c r="H7393" s="46">
        <f t="shared" si="350"/>
        <v>0</v>
      </c>
      <c r="I7393" s="46" t="b">
        <f t="shared" si="351"/>
        <v>0</v>
      </c>
      <c r="J7393" s="46" t="str">
        <f>IF(I7393=FALSE,"",B7393&amp;"@"&amp;COUNTIFS($B$2:B7393,B7393,$I$2:I7393,TRUE))</f>
        <v/>
      </c>
    </row>
    <row r="7394" spans="5:10">
      <c r="E7394" s="46" t="str">
        <f t="shared" si="349"/>
        <v/>
      </c>
      <c r="F7394" s="81" t="str">
        <f>IF(E7394="기사임",(COUNTIF($B$2:B7394,B7394)-COUNTIFS($B$2:B7393,B7394,$E$2:E7393,"")),"")</f>
        <v/>
      </c>
      <c r="G7394" s="46" t="str">
        <f>IF(F7394=1,COUNTIF($F$1:F7394,1),"")</f>
        <v/>
      </c>
      <c r="H7394" s="46">
        <f t="shared" si="350"/>
        <v>0</v>
      </c>
      <c r="I7394" s="46" t="b">
        <f t="shared" si="351"/>
        <v>0</v>
      </c>
      <c r="J7394" s="46" t="str">
        <f>IF(I7394=FALSE,"",B7394&amp;"@"&amp;COUNTIFS($B$2:B7394,B7394,$I$2:I7394,TRUE))</f>
        <v/>
      </c>
    </row>
    <row r="7395" spans="5:10">
      <c r="E7395" s="46" t="str">
        <f t="shared" si="349"/>
        <v/>
      </c>
      <c r="F7395" s="81" t="str">
        <f>IF(E7395="기사임",(COUNTIF($B$2:B7395,B7395)-COUNTIFS($B$2:B7394,B7395,$E$2:E7394,"")),"")</f>
        <v/>
      </c>
      <c r="G7395" s="46" t="str">
        <f>IF(F7395=1,COUNTIF($F$1:F7395,1),"")</f>
        <v/>
      </c>
      <c r="H7395" s="46">
        <f t="shared" si="350"/>
        <v>0</v>
      </c>
      <c r="I7395" s="46" t="b">
        <f t="shared" si="351"/>
        <v>0</v>
      </c>
      <c r="J7395" s="46" t="str">
        <f>IF(I7395=FALSE,"",B7395&amp;"@"&amp;COUNTIFS($B$2:B7395,B7395,$I$2:I7395,TRUE))</f>
        <v/>
      </c>
    </row>
    <row r="7396" spans="5:10">
      <c r="E7396" s="46" t="str">
        <f t="shared" si="349"/>
        <v/>
      </c>
      <c r="F7396" s="81" t="str">
        <f>IF(E7396="기사임",(COUNTIF($B$2:B7396,B7396)-COUNTIFS($B$2:B7395,B7396,$E$2:E7395,"")),"")</f>
        <v/>
      </c>
      <c r="G7396" s="46" t="str">
        <f>IF(F7396=1,COUNTIF($F$1:F7396,1),"")</f>
        <v/>
      </c>
      <c r="H7396" s="46">
        <f t="shared" si="350"/>
        <v>0</v>
      </c>
      <c r="I7396" s="46" t="b">
        <f t="shared" si="351"/>
        <v>0</v>
      </c>
      <c r="J7396" s="46" t="str">
        <f>IF(I7396=FALSE,"",B7396&amp;"@"&amp;COUNTIFS($B$2:B7396,B7396,$I$2:I7396,TRUE))</f>
        <v/>
      </c>
    </row>
    <row r="7397" spans="5:10">
      <c r="E7397" s="46" t="str">
        <f t="shared" si="349"/>
        <v/>
      </c>
      <c r="F7397" s="81" t="str">
        <f>IF(E7397="기사임",(COUNTIF($B$2:B7397,B7397)-COUNTIFS($B$2:B7396,B7397,$E$2:E7396,"")),"")</f>
        <v/>
      </c>
      <c r="G7397" s="46" t="str">
        <f>IF(F7397=1,COUNTIF($F$1:F7397,1),"")</f>
        <v/>
      </c>
      <c r="H7397" s="46">
        <f t="shared" si="350"/>
        <v>0</v>
      </c>
      <c r="I7397" s="46" t="b">
        <f t="shared" si="351"/>
        <v>0</v>
      </c>
      <c r="J7397" s="46" t="str">
        <f>IF(I7397=FALSE,"",B7397&amp;"@"&amp;COUNTIFS($B$2:B7397,B7397,$I$2:I7397,TRUE))</f>
        <v/>
      </c>
    </row>
    <row r="7398" spans="5:10">
      <c r="E7398" s="46" t="str">
        <f t="shared" si="349"/>
        <v/>
      </c>
      <c r="F7398" s="81" t="str">
        <f>IF(E7398="기사임",(COUNTIF($B$2:B7398,B7398)-COUNTIFS($B$2:B7397,B7398,$E$2:E7397,"")),"")</f>
        <v/>
      </c>
      <c r="G7398" s="46" t="str">
        <f>IF(F7398=1,COUNTIF($F$1:F7398,1),"")</f>
        <v/>
      </c>
      <c r="H7398" s="46">
        <f t="shared" si="350"/>
        <v>0</v>
      </c>
      <c r="I7398" s="46" t="b">
        <f t="shared" si="351"/>
        <v>0</v>
      </c>
      <c r="J7398" s="46" t="str">
        <f>IF(I7398=FALSE,"",B7398&amp;"@"&amp;COUNTIFS($B$2:B7398,B7398,$I$2:I7398,TRUE))</f>
        <v/>
      </c>
    </row>
    <row r="7399" spans="5:10">
      <c r="E7399" s="46" t="str">
        <f t="shared" si="349"/>
        <v/>
      </c>
      <c r="F7399" s="81" t="str">
        <f>IF(E7399="기사임",(COUNTIF($B$2:B7399,B7399)-COUNTIFS($B$2:B7398,B7399,$E$2:E7398,"")),"")</f>
        <v/>
      </c>
      <c r="G7399" s="46" t="str">
        <f>IF(F7399=1,COUNTIF($F$1:F7399,1),"")</f>
        <v/>
      </c>
      <c r="H7399" s="46">
        <f t="shared" si="350"/>
        <v>0</v>
      </c>
      <c r="I7399" s="46" t="b">
        <f t="shared" si="351"/>
        <v>0</v>
      </c>
      <c r="J7399" s="46" t="str">
        <f>IF(I7399=FALSE,"",B7399&amp;"@"&amp;COUNTIFS($B$2:B7399,B7399,$I$2:I7399,TRUE))</f>
        <v/>
      </c>
    </row>
    <row r="7400" spans="5:10">
      <c r="E7400" s="46" t="str">
        <f t="shared" si="349"/>
        <v/>
      </c>
      <c r="F7400" s="81" t="str">
        <f>IF(E7400="기사임",(COUNTIF($B$2:B7400,B7400)-COUNTIFS($B$2:B7399,B7400,$E$2:E7399,"")),"")</f>
        <v/>
      </c>
      <c r="G7400" s="46" t="str">
        <f>IF(F7400=1,COUNTIF($F$1:F7400,1),"")</f>
        <v/>
      </c>
      <c r="H7400" s="46">
        <f t="shared" si="350"/>
        <v>0</v>
      </c>
      <c r="I7400" s="46" t="b">
        <f t="shared" si="351"/>
        <v>0</v>
      </c>
      <c r="J7400" s="46" t="str">
        <f>IF(I7400=FALSE,"",B7400&amp;"@"&amp;COUNTIFS($B$2:B7400,B7400,$I$2:I7400,TRUE))</f>
        <v/>
      </c>
    </row>
    <row r="7401" spans="5:10">
      <c r="E7401" s="46" t="str">
        <f t="shared" si="349"/>
        <v/>
      </c>
      <c r="F7401" s="81" t="str">
        <f>IF(E7401="기사임",(COUNTIF($B$2:B7401,B7401)-COUNTIFS($B$2:B7400,B7401,$E$2:E7400,"")),"")</f>
        <v/>
      </c>
      <c r="G7401" s="46" t="str">
        <f>IF(F7401=1,COUNTIF($F$1:F7401,1),"")</f>
        <v/>
      </c>
      <c r="H7401" s="46">
        <f t="shared" si="350"/>
        <v>0</v>
      </c>
      <c r="I7401" s="46" t="b">
        <f t="shared" si="351"/>
        <v>0</v>
      </c>
      <c r="J7401" s="46" t="str">
        <f>IF(I7401=FALSE,"",B7401&amp;"@"&amp;COUNTIFS($B$2:B7401,B7401,$I$2:I7401,TRUE))</f>
        <v/>
      </c>
    </row>
    <row r="7402" spans="5:10">
      <c r="E7402" s="46" t="str">
        <f t="shared" si="349"/>
        <v/>
      </c>
      <c r="F7402" s="81" t="str">
        <f>IF(E7402="기사임",(COUNTIF($B$2:B7402,B7402)-COUNTIFS($B$2:B7401,B7402,$E$2:E7401,"")),"")</f>
        <v/>
      </c>
      <c r="G7402" s="46" t="str">
        <f>IF(F7402=1,COUNTIF($F$1:F7402,1),"")</f>
        <v/>
      </c>
      <c r="H7402" s="46">
        <f t="shared" si="350"/>
        <v>0</v>
      </c>
      <c r="I7402" s="46" t="b">
        <f t="shared" si="351"/>
        <v>0</v>
      </c>
      <c r="J7402" s="46" t="str">
        <f>IF(I7402=FALSE,"",B7402&amp;"@"&amp;COUNTIFS($B$2:B7402,B7402,$I$2:I7402,TRUE))</f>
        <v/>
      </c>
    </row>
    <row r="7403" spans="5:10">
      <c r="E7403" s="46" t="str">
        <f t="shared" si="349"/>
        <v/>
      </c>
      <c r="F7403" s="81" t="str">
        <f>IF(E7403="기사임",(COUNTIF($B$2:B7403,B7403)-COUNTIFS($B$2:B7402,B7403,$E$2:E7402,"")),"")</f>
        <v/>
      </c>
      <c r="G7403" s="46" t="str">
        <f>IF(F7403=1,COUNTIF($F$1:F7403,1),"")</f>
        <v/>
      </c>
      <c r="H7403" s="46">
        <f t="shared" si="350"/>
        <v>0</v>
      </c>
      <c r="I7403" s="46" t="b">
        <f t="shared" si="351"/>
        <v>0</v>
      </c>
      <c r="J7403" s="46" t="str">
        <f>IF(I7403=FALSE,"",B7403&amp;"@"&amp;COUNTIFS($B$2:B7403,B7403,$I$2:I7403,TRUE))</f>
        <v/>
      </c>
    </row>
    <row r="7404" spans="5:10">
      <c r="E7404" s="46" t="str">
        <f t="shared" si="349"/>
        <v/>
      </c>
      <c r="F7404" s="81" t="str">
        <f>IF(E7404="기사임",(COUNTIF($B$2:B7404,B7404)-COUNTIFS($B$2:B7403,B7404,$E$2:E7403,"")),"")</f>
        <v/>
      </c>
      <c r="G7404" s="46" t="str">
        <f>IF(F7404=1,COUNTIF($F$1:F7404,1),"")</f>
        <v/>
      </c>
      <c r="H7404" s="46">
        <f t="shared" si="350"/>
        <v>0</v>
      </c>
      <c r="I7404" s="46" t="b">
        <f t="shared" si="351"/>
        <v>0</v>
      </c>
      <c r="J7404" s="46" t="str">
        <f>IF(I7404=FALSE,"",B7404&amp;"@"&amp;COUNTIFS($B$2:B7404,B7404,$I$2:I7404,TRUE))</f>
        <v/>
      </c>
    </row>
    <row r="7405" spans="5:10">
      <c r="E7405" s="46" t="str">
        <f t="shared" si="349"/>
        <v/>
      </c>
      <c r="F7405" s="81" t="str">
        <f>IF(E7405="기사임",(COUNTIF($B$2:B7405,B7405)-COUNTIFS($B$2:B7404,B7405,$E$2:E7404,"")),"")</f>
        <v/>
      </c>
      <c r="G7405" s="46" t="str">
        <f>IF(F7405=1,COUNTIF($F$1:F7405,1),"")</f>
        <v/>
      </c>
      <c r="H7405" s="46">
        <f t="shared" si="350"/>
        <v>0</v>
      </c>
      <c r="I7405" s="46" t="b">
        <f t="shared" si="351"/>
        <v>0</v>
      </c>
      <c r="J7405" s="46" t="str">
        <f>IF(I7405=FALSE,"",B7405&amp;"@"&amp;COUNTIFS($B$2:B7405,B7405,$I$2:I7405,TRUE))</f>
        <v/>
      </c>
    </row>
    <row r="7406" spans="5:10">
      <c r="E7406" s="46" t="str">
        <f t="shared" si="349"/>
        <v/>
      </c>
      <c r="F7406" s="81" t="str">
        <f>IF(E7406="기사임",(COUNTIF($B$2:B7406,B7406)-COUNTIFS($B$2:B7405,B7406,$E$2:E7405,"")),"")</f>
        <v/>
      </c>
      <c r="G7406" s="46" t="str">
        <f>IF(F7406=1,COUNTIF($F$1:F7406,1),"")</f>
        <v/>
      </c>
      <c r="H7406" s="46">
        <f t="shared" si="350"/>
        <v>0</v>
      </c>
      <c r="I7406" s="46" t="b">
        <f t="shared" si="351"/>
        <v>0</v>
      </c>
      <c r="J7406" s="46" t="str">
        <f>IF(I7406=FALSE,"",B7406&amp;"@"&amp;COUNTIFS($B$2:B7406,B7406,$I$2:I7406,TRUE))</f>
        <v/>
      </c>
    </row>
    <row r="7407" spans="5:10">
      <c r="E7407" s="46" t="str">
        <f t="shared" si="349"/>
        <v/>
      </c>
      <c r="F7407" s="81" t="str">
        <f>IF(E7407="기사임",(COUNTIF($B$2:B7407,B7407)-COUNTIFS($B$2:B7406,B7407,$E$2:E7406,"")),"")</f>
        <v/>
      </c>
      <c r="G7407" s="46" t="str">
        <f>IF(F7407=1,COUNTIF($F$1:F7407,1),"")</f>
        <v/>
      </c>
      <c r="H7407" s="46">
        <f t="shared" si="350"/>
        <v>0</v>
      </c>
      <c r="I7407" s="46" t="b">
        <f t="shared" si="351"/>
        <v>0</v>
      </c>
      <c r="J7407" s="46" t="str">
        <f>IF(I7407=FALSE,"",B7407&amp;"@"&amp;COUNTIFS($B$2:B7407,B7407,$I$2:I7407,TRUE))</f>
        <v/>
      </c>
    </row>
    <row r="7408" spans="5:10">
      <c r="E7408" s="46" t="str">
        <f t="shared" si="349"/>
        <v/>
      </c>
      <c r="F7408" s="81" t="str">
        <f>IF(E7408="기사임",(COUNTIF($B$2:B7408,B7408)-COUNTIFS($B$2:B7407,B7408,$E$2:E7407,"")),"")</f>
        <v/>
      </c>
      <c r="G7408" s="46" t="str">
        <f>IF(F7408=1,COUNTIF($F$1:F7408,1),"")</f>
        <v/>
      </c>
      <c r="H7408" s="46">
        <f t="shared" si="350"/>
        <v>0</v>
      </c>
      <c r="I7408" s="46" t="b">
        <f t="shared" si="351"/>
        <v>0</v>
      </c>
      <c r="J7408" s="46" t="str">
        <f>IF(I7408=FALSE,"",B7408&amp;"@"&amp;COUNTIFS($B$2:B7408,B7408,$I$2:I7408,TRUE))</f>
        <v/>
      </c>
    </row>
    <row r="7409" spans="5:10">
      <c r="E7409" s="46" t="str">
        <f t="shared" si="349"/>
        <v/>
      </c>
      <c r="F7409" s="81" t="str">
        <f>IF(E7409="기사임",(COUNTIF($B$2:B7409,B7409)-COUNTIFS($B$2:B7408,B7409,$E$2:E7408,"")),"")</f>
        <v/>
      </c>
      <c r="G7409" s="46" t="str">
        <f>IF(F7409=1,COUNTIF($F$1:F7409,1),"")</f>
        <v/>
      </c>
      <c r="H7409" s="46">
        <f t="shared" si="350"/>
        <v>0</v>
      </c>
      <c r="I7409" s="46" t="b">
        <f t="shared" si="351"/>
        <v>0</v>
      </c>
      <c r="J7409" s="46" t="str">
        <f>IF(I7409=FALSE,"",B7409&amp;"@"&amp;COUNTIFS($B$2:B7409,B7409,$I$2:I7409,TRUE))</f>
        <v/>
      </c>
    </row>
    <row r="7410" spans="5:10">
      <c r="E7410" s="46" t="str">
        <f t="shared" si="349"/>
        <v/>
      </c>
      <c r="F7410" s="81" t="str">
        <f>IF(E7410="기사임",(COUNTIF($B$2:B7410,B7410)-COUNTIFS($B$2:B7409,B7410,$E$2:E7409,"")),"")</f>
        <v/>
      </c>
      <c r="G7410" s="46" t="str">
        <f>IF(F7410=1,COUNTIF($F$1:F7410,1),"")</f>
        <v/>
      </c>
      <c r="H7410" s="46">
        <f t="shared" si="350"/>
        <v>0</v>
      </c>
      <c r="I7410" s="46" t="b">
        <f t="shared" si="351"/>
        <v>0</v>
      </c>
      <c r="J7410" s="46" t="str">
        <f>IF(I7410=FALSE,"",B7410&amp;"@"&amp;COUNTIFS($B$2:B7410,B7410,$I$2:I7410,TRUE))</f>
        <v/>
      </c>
    </row>
    <row r="7411" spans="5:10">
      <c r="E7411" s="46" t="str">
        <f t="shared" si="349"/>
        <v/>
      </c>
      <c r="F7411" s="81" t="str">
        <f>IF(E7411="기사임",(COUNTIF($B$2:B7411,B7411)-COUNTIFS($B$2:B7410,B7411,$E$2:E7410,"")),"")</f>
        <v/>
      </c>
      <c r="G7411" s="46" t="str">
        <f>IF(F7411=1,COUNTIF($F$1:F7411,1),"")</f>
        <v/>
      </c>
      <c r="H7411" s="46">
        <f t="shared" si="350"/>
        <v>0</v>
      </c>
      <c r="I7411" s="46" t="b">
        <f t="shared" si="351"/>
        <v>0</v>
      </c>
      <c r="J7411" s="46" t="str">
        <f>IF(I7411=FALSE,"",B7411&amp;"@"&amp;COUNTIFS($B$2:B7411,B7411,$I$2:I7411,TRUE))</f>
        <v/>
      </c>
    </row>
    <row r="7412" spans="5:10">
      <c r="E7412" s="46" t="str">
        <f t="shared" si="349"/>
        <v/>
      </c>
      <c r="F7412" s="81" t="str">
        <f>IF(E7412="기사임",(COUNTIF($B$2:B7412,B7412)-COUNTIFS($B$2:B7411,B7412,$E$2:E7411,"")),"")</f>
        <v/>
      </c>
      <c r="G7412" s="46" t="str">
        <f>IF(F7412=1,COUNTIF($F$1:F7412,1),"")</f>
        <v/>
      </c>
      <c r="H7412" s="46">
        <f t="shared" si="350"/>
        <v>0</v>
      </c>
      <c r="I7412" s="46" t="b">
        <f t="shared" si="351"/>
        <v>0</v>
      </c>
      <c r="J7412" s="46" t="str">
        <f>IF(I7412=FALSE,"",B7412&amp;"@"&amp;COUNTIFS($B$2:B7412,B7412,$I$2:I7412,TRUE))</f>
        <v/>
      </c>
    </row>
    <row r="7413" spans="5:10">
      <c r="E7413" s="46" t="str">
        <f t="shared" si="349"/>
        <v/>
      </c>
      <c r="F7413" s="81" t="str">
        <f>IF(E7413="기사임",(COUNTIF($B$2:B7413,B7413)-COUNTIFS($B$2:B7412,B7413,$E$2:E7412,"")),"")</f>
        <v/>
      </c>
      <c r="G7413" s="46" t="str">
        <f>IF(F7413=1,COUNTIF($F$1:F7413,1),"")</f>
        <v/>
      </c>
      <c r="H7413" s="46">
        <f t="shared" si="350"/>
        <v>0</v>
      </c>
      <c r="I7413" s="46" t="b">
        <f t="shared" si="351"/>
        <v>0</v>
      </c>
      <c r="J7413" s="46" t="str">
        <f>IF(I7413=FALSE,"",B7413&amp;"@"&amp;COUNTIFS($B$2:B7413,B7413,$I$2:I7413,TRUE))</f>
        <v/>
      </c>
    </row>
    <row r="7414" spans="5:10">
      <c r="E7414" s="46" t="str">
        <f t="shared" si="349"/>
        <v/>
      </c>
      <c r="F7414" s="81" t="str">
        <f>IF(E7414="기사임",(COUNTIF($B$2:B7414,B7414)-COUNTIFS($B$2:B7413,B7414,$E$2:E7413,"")),"")</f>
        <v/>
      </c>
      <c r="G7414" s="46" t="str">
        <f>IF(F7414=1,COUNTIF($F$1:F7414,1),"")</f>
        <v/>
      </c>
      <c r="H7414" s="46">
        <f t="shared" si="350"/>
        <v>0</v>
      </c>
      <c r="I7414" s="46" t="b">
        <f t="shared" si="351"/>
        <v>0</v>
      </c>
      <c r="J7414" s="46" t="str">
        <f>IF(I7414=FALSE,"",B7414&amp;"@"&amp;COUNTIFS($B$2:B7414,B7414,$I$2:I7414,TRUE))</f>
        <v/>
      </c>
    </row>
    <row r="7415" spans="5:10">
      <c r="E7415" s="46" t="str">
        <f t="shared" si="349"/>
        <v/>
      </c>
      <c r="F7415" s="81" t="str">
        <f>IF(E7415="기사임",(COUNTIF($B$2:B7415,B7415)-COUNTIFS($B$2:B7414,B7415,$E$2:E7414,"")),"")</f>
        <v/>
      </c>
      <c r="G7415" s="46" t="str">
        <f>IF(F7415=1,COUNTIF($F$1:F7415,1),"")</f>
        <v/>
      </c>
      <c r="H7415" s="46">
        <f t="shared" si="350"/>
        <v>0</v>
      </c>
      <c r="I7415" s="46" t="b">
        <f t="shared" si="351"/>
        <v>0</v>
      </c>
      <c r="J7415" s="46" t="str">
        <f>IF(I7415=FALSE,"",B7415&amp;"@"&amp;COUNTIFS($B$2:B7415,B7415,$I$2:I7415,TRUE))</f>
        <v/>
      </c>
    </row>
    <row r="7416" spans="5:10">
      <c r="E7416" s="46" t="str">
        <f t="shared" si="349"/>
        <v/>
      </c>
      <c r="F7416" s="81" t="str">
        <f>IF(E7416="기사임",(COUNTIF($B$2:B7416,B7416)-COUNTIFS($B$2:B7415,B7416,$E$2:E7415,"")),"")</f>
        <v/>
      </c>
      <c r="G7416" s="46" t="str">
        <f>IF(F7416=1,COUNTIF($F$1:F7416,1),"")</f>
        <v/>
      </c>
      <c r="H7416" s="46">
        <f t="shared" si="350"/>
        <v>0</v>
      </c>
      <c r="I7416" s="46" t="b">
        <f t="shared" si="351"/>
        <v>0</v>
      </c>
      <c r="J7416" s="46" t="str">
        <f>IF(I7416=FALSE,"",B7416&amp;"@"&amp;COUNTIFS($B$2:B7416,B7416,$I$2:I7416,TRUE))</f>
        <v/>
      </c>
    </row>
    <row r="7417" spans="5:10">
      <c r="E7417" s="46" t="str">
        <f t="shared" si="349"/>
        <v/>
      </c>
      <c r="F7417" s="81" t="str">
        <f>IF(E7417="기사임",(COUNTIF($B$2:B7417,B7417)-COUNTIFS($B$2:B7416,B7417,$E$2:E7416,"")),"")</f>
        <v/>
      </c>
      <c r="G7417" s="46" t="str">
        <f>IF(F7417=1,COUNTIF($F$1:F7417,1),"")</f>
        <v/>
      </c>
      <c r="H7417" s="46">
        <f t="shared" si="350"/>
        <v>0</v>
      </c>
      <c r="I7417" s="46" t="b">
        <f t="shared" si="351"/>
        <v>0</v>
      </c>
      <c r="J7417" s="46" t="str">
        <f>IF(I7417=FALSE,"",B7417&amp;"@"&amp;COUNTIFS($B$2:B7417,B7417,$I$2:I7417,TRUE))</f>
        <v/>
      </c>
    </row>
    <row r="7418" spans="5:10">
      <c r="E7418" s="46" t="str">
        <f t="shared" si="349"/>
        <v/>
      </c>
      <c r="F7418" s="81" t="str">
        <f>IF(E7418="기사임",(COUNTIF($B$2:B7418,B7418)-COUNTIFS($B$2:B7417,B7418,$E$2:E7417,"")),"")</f>
        <v/>
      </c>
      <c r="G7418" s="46" t="str">
        <f>IF(F7418=1,COUNTIF($F$1:F7418,1),"")</f>
        <v/>
      </c>
      <c r="H7418" s="46">
        <f t="shared" si="350"/>
        <v>0</v>
      </c>
      <c r="I7418" s="46" t="b">
        <f t="shared" si="351"/>
        <v>0</v>
      </c>
      <c r="J7418" s="46" t="str">
        <f>IF(I7418=FALSE,"",B7418&amp;"@"&amp;COUNTIFS($B$2:B7418,B7418,$I$2:I7418,TRUE))</f>
        <v/>
      </c>
    </row>
    <row r="7419" spans="5:10">
      <c r="E7419" s="46" t="str">
        <f t="shared" si="349"/>
        <v/>
      </c>
      <c r="F7419" s="81" t="str">
        <f>IF(E7419="기사임",(COUNTIF($B$2:B7419,B7419)-COUNTIFS($B$2:B7418,B7419,$E$2:E7418,"")),"")</f>
        <v/>
      </c>
      <c r="G7419" s="46" t="str">
        <f>IF(F7419=1,COUNTIF($F$1:F7419,1),"")</f>
        <v/>
      </c>
      <c r="H7419" s="46">
        <f t="shared" si="350"/>
        <v>0</v>
      </c>
      <c r="I7419" s="46" t="b">
        <f t="shared" si="351"/>
        <v>0</v>
      </c>
      <c r="J7419" s="46" t="str">
        <f>IF(I7419=FALSE,"",B7419&amp;"@"&amp;COUNTIFS($B$2:B7419,B7419,$I$2:I7419,TRUE))</f>
        <v/>
      </c>
    </row>
    <row r="7420" spans="5:10">
      <c r="E7420" s="46" t="str">
        <f t="shared" si="349"/>
        <v/>
      </c>
      <c r="F7420" s="81" t="str">
        <f>IF(E7420="기사임",(COUNTIF($B$2:B7420,B7420)-COUNTIFS($B$2:B7419,B7420,$E$2:E7419,"")),"")</f>
        <v/>
      </c>
      <c r="G7420" s="46" t="str">
        <f>IF(F7420=1,COUNTIF($F$1:F7420,1),"")</f>
        <v/>
      </c>
      <c r="H7420" s="46">
        <f t="shared" si="350"/>
        <v>0</v>
      </c>
      <c r="I7420" s="46" t="b">
        <f t="shared" si="351"/>
        <v>0</v>
      </c>
      <c r="J7420" s="46" t="str">
        <f>IF(I7420=FALSE,"",B7420&amp;"@"&amp;COUNTIFS($B$2:B7420,B7420,$I$2:I7420,TRUE))</f>
        <v/>
      </c>
    </row>
    <row r="7421" spans="5:10">
      <c r="E7421" s="46" t="str">
        <f t="shared" si="349"/>
        <v/>
      </c>
      <c r="F7421" s="81" t="str">
        <f>IF(E7421="기사임",(COUNTIF($B$2:B7421,B7421)-COUNTIFS($B$2:B7420,B7421,$E$2:E7420,"")),"")</f>
        <v/>
      </c>
      <c r="G7421" s="46" t="str">
        <f>IF(F7421=1,COUNTIF($F$1:F7421,1),"")</f>
        <v/>
      </c>
      <c r="H7421" s="46">
        <f t="shared" si="350"/>
        <v>0</v>
      </c>
      <c r="I7421" s="46" t="b">
        <f t="shared" si="351"/>
        <v>0</v>
      </c>
      <c r="J7421" s="46" t="str">
        <f>IF(I7421=FALSE,"",B7421&amp;"@"&amp;COUNTIFS($B$2:B7421,B7421,$I$2:I7421,TRUE))</f>
        <v/>
      </c>
    </row>
    <row r="7422" spans="5:10">
      <c r="E7422" s="46" t="str">
        <f t="shared" si="349"/>
        <v/>
      </c>
      <c r="F7422" s="81" t="str">
        <f>IF(E7422="기사임",(COUNTIF($B$2:B7422,B7422)-COUNTIFS($B$2:B7421,B7422,$E$2:E7421,"")),"")</f>
        <v/>
      </c>
      <c r="G7422" s="46" t="str">
        <f>IF(F7422=1,COUNTIF($F$1:F7422,1),"")</f>
        <v/>
      </c>
      <c r="H7422" s="46">
        <f t="shared" si="350"/>
        <v>0</v>
      </c>
      <c r="I7422" s="46" t="b">
        <f t="shared" si="351"/>
        <v>0</v>
      </c>
      <c r="J7422" s="46" t="str">
        <f>IF(I7422=FALSE,"",B7422&amp;"@"&amp;COUNTIFS($B$2:B7422,B7422,$I$2:I7422,TRUE))</f>
        <v/>
      </c>
    </row>
    <row r="7423" spans="5:10">
      <c r="E7423" s="46" t="str">
        <f t="shared" si="349"/>
        <v/>
      </c>
      <c r="F7423" s="81" t="str">
        <f>IF(E7423="기사임",(COUNTIF($B$2:B7423,B7423)-COUNTIFS($B$2:B7422,B7423,$E$2:E7422,"")),"")</f>
        <v/>
      </c>
      <c r="G7423" s="46" t="str">
        <f>IF(F7423=1,COUNTIF($F$1:F7423,1),"")</f>
        <v/>
      </c>
      <c r="H7423" s="46">
        <f t="shared" si="350"/>
        <v>0</v>
      </c>
      <c r="I7423" s="46" t="b">
        <f t="shared" si="351"/>
        <v>0</v>
      </c>
      <c r="J7423" s="46" t="str">
        <f>IF(I7423=FALSE,"",B7423&amp;"@"&amp;COUNTIFS($B$2:B7423,B7423,$I$2:I7423,TRUE))</f>
        <v/>
      </c>
    </row>
    <row r="7424" spans="5:10">
      <c r="E7424" s="46" t="str">
        <f t="shared" si="349"/>
        <v/>
      </c>
      <c r="F7424" s="81" t="str">
        <f>IF(E7424="기사임",(COUNTIF($B$2:B7424,B7424)-COUNTIFS($B$2:B7423,B7424,$E$2:E7423,"")),"")</f>
        <v/>
      </c>
      <c r="G7424" s="46" t="str">
        <f>IF(F7424=1,COUNTIF($F$1:F7424,1),"")</f>
        <v/>
      </c>
      <c r="H7424" s="46">
        <f t="shared" si="350"/>
        <v>0</v>
      </c>
      <c r="I7424" s="46" t="b">
        <f t="shared" si="351"/>
        <v>0</v>
      </c>
      <c r="J7424" s="46" t="str">
        <f>IF(I7424=FALSE,"",B7424&amp;"@"&amp;COUNTIFS($B$2:B7424,B7424,$I$2:I7424,TRUE))</f>
        <v/>
      </c>
    </row>
    <row r="7425" spans="5:10">
      <c r="E7425" s="46" t="str">
        <f t="shared" si="349"/>
        <v/>
      </c>
      <c r="F7425" s="81" t="str">
        <f>IF(E7425="기사임",(COUNTIF($B$2:B7425,B7425)-COUNTIFS($B$2:B7424,B7425,$E$2:E7424,"")),"")</f>
        <v/>
      </c>
      <c r="G7425" s="46" t="str">
        <f>IF(F7425=1,COUNTIF($F$1:F7425,1),"")</f>
        <v/>
      </c>
      <c r="H7425" s="46">
        <f t="shared" si="350"/>
        <v>0</v>
      </c>
      <c r="I7425" s="46" t="b">
        <f t="shared" si="351"/>
        <v>0</v>
      </c>
      <c r="J7425" s="46" t="str">
        <f>IF(I7425=FALSE,"",B7425&amp;"@"&amp;COUNTIFS($B$2:B7425,B7425,$I$2:I7425,TRUE))</f>
        <v/>
      </c>
    </row>
    <row r="7426" spans="5:10">
      <c r="E7426" s="46" t="str">
        <f t="shared" ref="E7426:E7489" si="352">IF(AND(LEFT(A7426,17)="/global/archives/",ISNUMBER(_xlfn.NUMBERVALUE(MID(A7426,18,1))),ISERROR(FIND("ckattempt",A7426)),ISERROR(FIND("preview",A7426))),"기사임","")</f>
        <v/>
      </c>
      <c r="F7426" s="81" t="str">
        <f>IF(E7426="기사임",(COUNTIF($B$2:B7426,B7426)-COUNTIFS($B$2:B7425,B7426,$E$2:E7425,"")),"")</f>
        <v/>
      </c>
      <c r="G7426" s="46" t="str">
        <f>IF(F7426=1,COUNTIF($F$1:F7426,1),"")</f>
        <v/>
      </c>
      <c r="H7426" s="46">
        <f t="shared" ref="H7426:H7489" si="353">COUNTIF($L$2:$L$4,B7426)</f>
        <v>0</v>
      </c>
      <c r="I7426" s="46" t="b">
        <f t="shared" si="351"/>
        <v>0</v>
      </c>
      <c r="J7426" s="46" t="str">
        <f>IF(I7426=FALSE,"",B7426&amp;"@"&amp;COUNTIFS($B$2:B7426,B7426,$I$2:I7426,TRUE))</f>
        <v/>
      </c>
    </row>
    <row r="7427" spans="5:10">
      <c r="E7427" s="46" t="str">
        <f t="shared" si="352"/>
        <v/>
      </c>
      <c r="F7427" s="81" t="str">
        <f>IF(E7427="기사임",(COUNTIF($B$2:B7427,B7427)-COUNTIFS($B$2:B7426,B7427,$E$2:E7426,"")),"")</f>
        <v/>
      </c>
      <c r="G7427" s="46" t="str">
        <f>IF(F7427=1,COUNTIF($F$1:F7427,1),"")</f>
        <v/>
      </c>
      <c r="H7427" s="46">
        <f t="shared" si="353"/>
        <v>0</v>
      </c>
      <c r="I7427" s="46" t="b">
        <f t="shared" si="351"/>
        <v>0</v>
      </c>
      <c r="J7427" s="46" t="str">
        <f>IF(I7427=FALSE,"",B7427&amp;"@"&amp;COUNTIFS($B$2:B7427,B7427,$I$2:I7427,TRUE))</f>
        <v/>
      </c>
    </row>
    <row r="7428" spans="5:10">
      <c r="E7428" s="46" t="str">
        <f t="shared" si="352"/>
        <v/>
      </c>
      <c r="F7428" s="81" t="str">
        <f>IF(E7428="기사임",(COUNTIF($B$2:B7428,B7428)-COUNTIFS($B$2:B7427,B7428,$E$2:E7427,"")),"")</f>
        <v/>
      </c>
      <c r="G7428" s="46" t="str">
        <f>IF(F7428=1,COUNTIF($F$1:F7428,1),"")</f>
        <v/>
      </c>
      <c r="H7428" s="46">
        <f t="shared" si="353"/>
        <v>0</v>
      </c>
      <c r="I7428" s="46" t="b">
        <f t="shared" si="351"/>
        <v>0</v>
      </c>
      <c r="J7428" s="46" t="str">
        <f>IF(I7428=FALSE,"",B7428&amp;"@"&amp;COUNTIFS($B$2:B7428,B7428,$I$2:I7428,TRUE))</f>
        <v/>
      </c>
    </row>
    <row r="7429" spans="5:10">
      <c r="E7429" s="46" t="str">
        <f t="shared" si="352"/>
        <v/>
      </c>
      <c r="F7429" s="81" t="str">
        <f>IF(E7429="기사임",(COUNTIF($B$2:B7429,B7429)-COUNTIFS($B$2:B7428,B7429,$E$2:E7428,"")),"")</f>
        <v/>
      </c>
      <c r="G7429" s="46" t="str">
        <f>IF(F7429=1,COUNTIF($F$1:F7429,1),"")</f>
        <v/>
      </c>
      <c r="H7429" s="46">
        <f t="shared" si="353"/>
        <v>0</v>
      </c>
      <c r="I7429" s="46" t="b">
        <f t="shared" si="351"/>
        <v>0</v>
      </c>
      <c r="J7429" s="46" t="str">
        <f>IF(I7429=FALSE,"",B7429&amp;"@"&amp;COUNTIFS($B$2:B7429,B7429,$I$2:I7429,TRUE))</f>
        <v/>
      </c>
    </row>
    <row r="7430" spans="5:10">
      <c r="E7430" s="46" t="str">
        <f t="shared" si="352"/>
        <v/>
      </c>
      <c r="F7430" s="81" t="str">
        <f>IF(E7430="기사임",(COUNTIF($B$2:B7430,B7430)-COUNTIFS($B$2:B7429,B7430,$E$2:E7429,"")),"")</f>
        <v/>
      </c>
      <c r="G7430" s="46" t="str">
        <f>IF(F7430=1,COUNTIF($F$1:F7430,1),"")</f>
        <v/>
      </c>
      <c r="H7430" s="46">
        <f t="shared" si="353"/>
        <v>0</v>
      </c>
      <c r="I7430" s="46" t="b">
        <f t="shared" si="351"/>
        <v>0</v>
      </c>
      <c r="J7430" s="46" t="str">
        <f>IF(I7430=FALSE,"",B7430&amp;"@"&amp;COUNTIFS($B$2:B7430,B7430,$I$2:I7430,TRUE))</f>
        <v/>
      </c>
    </row>
    <row r="7431" spans="5:10">
      <c r="E7431" s="46" t="str">
        <f t="shared" si="352"/>
        <v/>
      </c>
      <c r="F7431" s="81" t="str">
        <f>IF(E7431="기사임",(COUNTIF($B$2:B7431,B7431)-COUNTIFS($B$2:B7430,B7431,$E$2:E7430,"")),"")</f>
        <v/>
      </c>
      <c r="G7431" s="46" t="str">
        <f>IF(F7431=1,COUNTIF($F$1:F7431,1),"")</f>
        <v/>
      </c>
      <c r="H7431" s="46">
        <f t="shared" si="353"/>
        <v>0</v>
      </c>
      <c r="I7431" s="46" t="b">
        <f t="shared" ref="I7431:I7494" si="354">AND(H7431=1,F7431&gt;=1,F7431&lt;&gt;"")</f>
        <v>0</v>
      </c>
      <c r="J7431" s="46" t="str">
        <f>IF(I7431=FALSE,"",B7431&amp;"@"&amp;COUNTIFS($B$2:B7431,B7431,$I$2:I7431,TRUE))</f>
        <v/>
      </c>
    </row>
    <row r="7432" spans="5:10">
      <c r="E7432" s="46" t="str">
        <f t="shared" si="352"/>
        <v/>
      </c>
      <c r="F7432" s="81" t="str">
        <f>IF(E7432="기사임",(COUNTIF($B$2:B7432,B7432)-COUNTIFS($B$2:B7431,B7432,$E$2:E7431,"")),"")</f>
        <v/>
      </c>
      <c r="G7432" s="46" t="str">
        <f>IF(F7432=1,COUNTIF($F$1:F7432,1),"")</f>
        <v/>
      </c>
      <c r="H7432" s="46">
        <f t="shared" si="353"/>
        <v>0</v>
      </c>
      <c r="I7432" s="46" t="b">
        <f t="shared" si="354"/>
        <v>0</v>
      </c>
      <c r="J7432" s="46" t="str">
        <f>IF(I7432=FALSE,"",B7432&amp;"@"&amp;COUNTIFS($B$2:B7432,B7432,$I$2:I7432,TRUE))</f>
        <v/>
      </c>
    </row>
    <row r="7433" spans="5:10">
      <c r="E7433" s="46" t="str">
        <f t="shared" si="352"/>
        <v/>
      </c>
      <c r="F7433" s="81" t="str">
        <f>IF(E7433="기사임",(COUNTIF($B$2:B7433,B7433)-COUNTIFS($B$2:B7432,B7433,$E$2:E7432,"")),"")</f>
        <v/>
      </c>
      <c r="G7433" s="46" t="str">
        <f>IF(F7433=1,COUNTIF($F$1:F7433,1),"")</f>
        <v/>
      </c>
      <c r="H7433" s="46">
        <f t="shared" si="353"/>
        <v>0</v>
      </c>
      <c r="I7433" s="46" t="b">
        <f t="shared" si="354"/>
        <v>0</v>
      </c>
      <c r="J7433" s="46" t="str">
        <f>IF(I7433=FALSE,"",B7433&amp;"@"&amp;COUNTIFS($B$2:B7433,B7433,$I$2:I7433,TRUE))</f>
        <v/>
      </c>
    </row>
    <row r="7434" spans="5:10">
      <c r="E7434" s="46" t="str">
        <f t="shared" si="352"/>
        <v/>
      </c>
      <c r="F7434" s="81" t="str">
        <f>IF(E7434="기사임",(COUNTIF($B$2:B7434,B7434)-COUNTIFS($B$2:B7433,B7434,$E$2:E7433,"")),"")</f>
        <v/>
      </c>
      <c r="G7434" s="46" t="str">
        <f>IF(F7434=1,COUNTIF($F$1:F7434,1),"")</f>
        <v/>
      </c>
      <c r="H7434" s="46">
        <f t="shared" si="353"/>
        <v>0</v>
      </c>
      <c r="I7434" s="46" t="b">
        <f t="shared" si="354"/>
        <v>0</v>
      </c>
      <c r="J7434" s="46" t="str">
        <f>IF(I7434=FALSE,"",B7434&amp;"@"&amp;COUNTIFS($B$2:B7434,B7434,$I$2:I7434,TRUE))</f>
        <v/>
      </c>
    </row>
    <row r="7435" spans="5:10">
      <c r="E7435" s="46" t="str">
        <f t="shared" si="352"/>
        <v/>
      </c>
      <c r="F7435" s="81" t="str">
        <f>IF(E7435="기사임",(COUNTIF($B$2:B7435,B7435)-COUNTIFS($B$2:B7434,B7435,$E$2:E7434,"")),"")</f>
        <v/>
      </c>
      <c r="G7435" s="46" t="str">
        <f>IF(F7435=1,COUNTIF($F$1:F7435,1),"")</f>
        <v/>
      </c>
      <c r="H7435" s="46">
        <f t="shared" si="353"/>
        <v>0</v>
      </c>
      <c r="I7435" s="46" t="b">
        <f t="shared" si="354"/>
        <v>0</v>
      </c>
      <c r="J7435" s="46" t="str">
        <f>IF(I7435=FALSE,"",B7435&amp;"@"&amp;COUNTIFS($B$2:B7435,B7435,$I$2:I7435,TRUE))</f>
        <v/>
      </c>
    </row>
    <row r="7436" spans="5:10">
      <c r="E7436" s="46" t="str">
        <f t="shared" si="352"/>
        <v/>
      </c>
      <c r="F7436" s="81" t="str">
        <f>IF(E7436="기사임",(COUNTIF($B$2:B7436,B7436)-COUNTIFS($B$2:B7435,B7436,$E$2:E7435,"")),"")</f>
        <v/>
      </c>
      <c r="G7436" s="46" t="str">
        <f>IF(F7436=1,COUNTIF($F$1:F7436,1),"")</f>
        <v/>
      </c>
      <c r="H7436" s="46">
        <f t="shared" si="353"/>
        <v>0</v>
      </c>
      <c r="I7436" s="46" t="b">
        <f t="shared" si="354"/>
        <v>0</v>
      </c>
      <c r="J7436" s="46" t="str">
        <f>IF(I7436=FALSE,"",B7436&amp;"@"&amp;COUNTIFS($B$2:B7436,B7436,$I$2:I7436,TRUE))</f>
        <v/>
      </c>
    </row>
    <row r="7437" spans="5:10">
      <c r="E7437" s="46" t="str">
        <f t="shared" si="352"/>
        <v/>
      </c>
      <c r="F7437" s="81" t="str">
        <f>IF(E7437="기사임",(COUNTIF($B$2:B7437,B7437)-COUNTIFS($B$2:B7436,B7437,$E$2:E7436,"")),"")</f>
        <v/>
      </c>
      <c r="G7437" s="46" t="str">
        <f>IF(F7437=1,COUNTIF($F$1:F7437,1),"")</f>
        <v/>
      </c>
      <c r="H7437" s="46">
        <f t="shared" si="353"/>
        <v>0</v>
      </c>
      <c r="I7437" s="46" t="b">
        <f t="shared" si="354"/>
        <v>0</v>
      </c>
      <c r="J7437" s="46" t="str">
        <f>IF(I7437=FALSE,"",B7437&amp;"@"&amp;COUNTIFS($B$2:B7437,B7437,$I$2:I7437,TRUE))</f>
        <v/>
      </c>
    </row>
    <row r="7438" spans="5:10">
      <c r="E7438" s="46" t="str">
        <f t="shared" si="352"/>
        <v/>
      </c>
      <c r="F7438" s="81" t="str">
        <f>IF(E7438="기사임",(COUNTIF($B$2:B7438,B7438)-COUNTIFS($B$2:B7437,B7438,$E$2:E7437,"")),"")</f>
        <v/>
      </c>
      <c r="G7438" s="46" t="str">
        <f>IF(F7438=1,COUNTIF($F$1:F7438,1),"")</f>
        <v/>
      </c>
      <c r="H7438" s="46">
        <f t="shared" si="353"/>
        <v>0</v>
      </c>
      <c r="I7438" s="46" t="b">
        <f t="shared" si="354"/>
        <v>0</v>
      </c>
      <c r="J7438" s="46" t="str">
        <f>IF(I7438=FALSE,"",B7438&amp;"@"&amp;COUNTIFS($B$2:B7438,B7438,$I$2:I7438,TRUE))</f>
        <v/>
      </c>
    </row>
    <row r="7439" spans="5:10">
      <c r="E7439" s="46" t="str">
        <f t="shared" si="352"/>
        <v/>
      </c>
      <c r="F7439" s="81" t="str">
        <f>IF(E7439="기사임",(COUNTIF($B$2:B7439,B7439)-COUNTIFS($B$2:B7438,B7439,$E$2:E7438,"")),"")</f>
        <v/>
      </c>
      <c r="G7439" s="46" t="str">
        <f>IF(F7439=1,COUNTIF($F$1:F7439,1),"")</f>
        <v/>
      </c>
      <c r="H7439" s="46">
        <f t="shared" si="353"/>
        <v>0</v>
      </c>
      <c r="I7439" s="46" t="b">
        <f t="shared" si="354"/>
        <v>0</v>
      </c>
      <c r="J7439" s="46" t="str">
        <f>IF(I7439=FALSE,"",B7439&amp;"@"&amp;COUNTIFS($B$2:B7439,B7439,$I$2:I7439,TRUE))</f>
        <v/>
      </c>
    </row>
    <row r="7440" spans="5:10">
      <c r="E7440" s="46" t="str">
        <f t="shared" si="352"/>
        <v/>
      </c>
      <c r="F7440" s="81" t="str">
        <f>IF(E7440="기사임",(COUNTIF($B$2:B7440,B7440)-COUNTIFS($B$2:B7439,B7440,$E$2:E7439,"")),"")</f>
        <v/>
      </c>
      <c r="G7440" s="46" t="str">
        <f>IF(F7440=1,COUNTIF($F$1:F7440,1),"")</f>
        <v/>
      </c>
      <c r="H7440" s="46">
        <f t="shared" si="353"/>
        <v>0</v>
      </c>
      <c r="I7440" s="46" t="b">
        <f t="shared" si="354"/>
        <v>0</v>
      </c>
      <c r="J7440" s="46" t="str">
        <f>IF(I7440=FALSE,"",B7440&amp;"@"&amp;COUNTIFS($B$2:B7440,B7440,$I$2:I7440,TRUE))</f>
        <v/>
      </c>
    </row>
    <row r="7441" spans="5:10">
      <c r="E7441" s="46" t="str">
        <f t="shared" si="352"/>
        <v/>
      </c>
      <c r="F7441" s="81" t="str">
        <f>IF(E7441="기사임",(COUNTIF($B$2:B7441,B7441)-COUNTIFS($B$2:B7440,B7441,$E$2:E7440,"")),"")</f>
        <v/>
      </c>
      <c r="G7441" s="46" t="str">
        <f>IF(F7441=1,COUNTIF($F$1:F7441,1),"")</f>
        <v/>
      </c>
      <c r="H7441" s="46">
        <f t="shared" si="353"/>
        <v>0</v>
      </c>
      <c r="I7441" s="46" t="b">
        <f t="shared" si="354"/>
        <v>0</v>
      </c>
      <c r="J7441" s="46" t="str">
        <f>IF(I7441=FALSE,"",B7441&amp;"@"&amp;COUNTIFS($B$2:B7441,B7441,$I$2:I7441,TRUE))</f>
        <v/>
      </c>
    </row>
    <row r="7442" spans="5:10">
      <c r="E7442" s="46" t="str">
        <f t="shared" si="352"/>
        <v/>
      </c>
      <c r="F7442" s="81" t="str">
        <f>IF(E7442="기사임",(COUNTIF($B$2:B7442,B7442)-COUNTIFS($B$2:B7441,B7442,$E$2:E7441,"")),"")</f>
        <v/>
      </c>
      <c r="G7442" s="46" t="str">
        <f>IF(F7442=1,COUNTIF($F$1:F7442,1),"")</f>
        <v/>
      </c>
      <c r="H7442" s="46">
        <f t="shared" si="353"/>
        <v>0</v>
      </c>
      <c r="I7442" s="46" t="b">
        <f t="shared" si="354"/>
        <v>0</v>
      </c>
      <c r="J7442" s="46" t="str">
        <f>IF(I7442=FALSE,"",B7442&amp;"@"&amp;COUNTIFS($B$2:B7442,B7442,$I$2:I7442,TRUE))</f>
        <v/>
      </c>
    </row>
    <row r="7443" spans="5:10">
      <c r="E7443" s="46" t="str">
        <f t="shared" si="352"/>
        <v/>
      </c>
      <c r="F7443" s="81" t="str">
        <f>IF(E7443="기사임",(COUNTIF($B$2:B7443,B7443)-COUNTIFS($B$2:B7442,B7443,$E$2:E7442,"")),"")</f>
        <v/>
      </c>
      <c r="G7443" s="46" t="str">
        <f>IF(F7443=1,COUNTIF($F$1:F7443,1),"")</f>
        <v/>
      </c>
      <c r="H7443" s="46">
        <f t="shared" si="353"/>
        <v>0</v>
      </c>
      <c r="I7443" s="46" t="b">
        <f t="shared" si="354"/>
        <v>0</v>
      </c>
      <c r="J7443" s="46" t="str">
        <f>IF(I7443=FALSE,"",B7443&amp;"@"&amp;COUNTIFS($B$2:B7443,B7443,$I$2:I7443,TRUE))</f>
        <v/>
      </c>
    </row>
    <row r="7444" spans="5:10">
      <c r="E7444" s="46" t="str">
        <f t="shared" si="352"/>
        <v/>
      </c>
      <c r="F7444" s="81" t="str">
        <f>IF(E7444="기사임",(COUNTIF($B$2:B7444,B7444)-COUNTIFS($B$2:B7443,B7444,$E$2:E7443,"")),"")</f>
        <v/>
      </c>
      <c r="G7444" s="46" t="str">
        <f>IF(F7444=1,COUNTIF($F$1:F7444,1),"")</f>
        <v/>
      </c>
      <c r="H7444" s="46">
        <f t="shared" si="353"/>
        <v>0</v>
      </c>
      <c r="I7444" s="46" t="b">
        <f t="shared" si="354"/>
        <v>0</v>
      </c>
      <c r="J7444" s="46" t="str">
        <f>IF(I7444=FALSE,"",B7444&amp;"@"&amp;COUNTIFS($B$2:B7444,B7444,$I$2:I7444,TRUE))</f>
        <v/>
      </c>
    </row>
    <row r="7445" spans="5:10">
      <c r="E7445" s="46" t="str">
        <f t="shared" si="352"/>
        <v/>
      </c>
      <c r="F7445" s="81" t="str">
        <f>IF(E7445="기사임",(COUNTIF($B$2:B7445,B7445)-COUNTIFS($B$2:B7444,B7445,$E$2:E7444,"")),"")</f>
        <v/>
      </c>
      <c r="G7445" s="46" t="str">
        <f>IF(F7445=1,COUNTIF($F$1:F7445,1),"")</f>
        <v/>
      </c>
      <c r="H7445" s="46">
        <f t="shared" si="353"/>
        <v>0</v>
      </c>
      <c r="I7445" s="46" t="b">
        <f t="shared" si="354"/>
        <v>0</v>
      </c>
      <c r="J7445" s="46" t="str">
        <f>IF(I7445=FALSE,"",B7445&amp;"@"&amp;COUNTIFS($B$2:B7445,B7445,$I$2:I7445,TRUE))</f>
        <v/>
      </c>
    </row>
    <row r="7446" spans="5:10">
      <c r="E7446" s="46" t="str">
        <f t="shared" si="352"/>
        <v/>
      </c>
      <c r="F7446" s="81" t="str">
        <f>IF(E7446="기사임",(COUNTIF($B$2:B7446,B7446)-COUNTIFS($B$2:B7445,B7446,$E$2:E7445,"")),"")</f>
        <v/>
      </c>
      <c r="G7446" s="46" t="str">
        <f>IF(F7446=1,COUNTIF($F$1:F7446,1),"")</f>
        <v/>
      </c>
      <c r="H7446" s="46">
        <f t="shared" si="353"/>
        <v>0</v>
      </c>
      <c r="I7446" s="46" t="b">
        <f t="shared" si="354"/>
        <v>0</v>
      </c>
      <c r="J7446" s="46" t="str">
        <f>IF(I7446=FALSE,"",B7446&amp;"@"&amp;COUNTIFS($B$2:B7446,B7446,$I$2:I7446,TRUE))</f>
        <v/>
      </c>
    </row>
    <row r="7447" spans="5:10">
      <c r="E7447" s="46" t="str">
        <f t="shared" si="352"/>
        <v/>
      </c>
      <c r="F7447" s="81" t="str">
        <f>IF(E7447="기사임",(COUNTIF($B$2:B7447,B7447)-COUNTIFS($B$2:B7446,B7447,$E$2:E7446,"")),"")</f>
        <v/>
      </c>
      <c r="G7447" s="46" t="str">
        <f>IF(F7447=1,COUNTIF($F$1:F7447,1),"")</f>
        <v/>
      </c>
      <c r="H7447" s="46">
        <f t="shared" si="353"/>
        <v>0</v>
      </c>
      <c r="I7447" s="46" t="b">
        <f t="shared" si="354"/>
        <v>0</v>
      </c>
      <c r="J7447" s="46" t="str">
        <f>IF(I7447=FALSE,"",B7447&amp;"@"&amp;COUNTIFS($B$2:B7447,B7447,$I$2:I7447,TRUE))</f>
        <v/>
      </c>
    </row>
    <row r="7448" spans="5:10">
      <c r="E7448" s="46" t="str">
        <f t="shared" si="352"/>
        <v/>
      </c>
      <c r="F7448" s="81" t="str">
        <f>IF(E7448="기사임",(COUNTIF($B$2:B7448,B7448)-COUNTIFS($B$2:B7447,B7448,$E$2:E7447,"")),"")</f>
        <v/>
      </c>
      <c r="G7448" s="46" t="str">
        <f>IF(F7448=1,COUNTIF($F$1:F7448,1),"")</f>
        <v/>
      </c>
      <c r="H7448" s="46">
        <f t="shared" si="353"/>
        <v>0</v>
      </c>
      <c r="I7448" s="46" t="b">
        <f t="shared" si="354"/>
        <v>0</v>
      </c>
      <c r="J7448" s="46" t="str">
        <f>IF(I7448=FALSE,"",B7448&amp;"@"&amp;COUNTIFS($B$2:B7448,B7448,$I$2:I7448,TRUE))</f>
        <v/>
      </c>
    </row>
    <row r="7449" spans="5:10">
      <c r="E7449" s="46" t="str">
        <f t="shared" si="352"/>
        <v/>
      </c>
      <c r="F7449" s="81" t="str">
        <f>IF(E7449="기사임",(COUNTIF($B$2:B7449,B7449)-COUNTIFS($B$2:B7448,B7449,$E$2:E7448,"")),"")</f>
        <v/>
      </c>
      <c r="G7449" s="46" t="str">
        <f>IF(F7449=1,COUNTIF($F$1:F7449,1),"")</f>
        <v/>
      </c>
      <c r="H7449" s="46">
        <f t="shared" si="353"/>
        <v>0</v>
      </c>
      <c r="I7449" s="46" t="b">
        <f t="shared" si="354"/>
        <v>0</v>
      </c>
      <c r="J7449" s="46" t="str">
        <f>IF(I7449=FALSE,"",B7449&amp;"@"&amp;COUNTIFS($B$2:B7449,B7449,$I$2:I7449,TRUE))</f>
        <v/>
      </c>
    </row>
    <row r="7450" spans="5:10">
      <c r="E7450" s="46" t="str">
        <f t="shared" si="352"/>
        <v/>
      </c>
      <c r="F7450" s="81" t="str">
        <f>IF(E7450="기사임",(COUNTIF($B$2:B7450,B7450)-COUNTIFS($B$2:B7449,B7450,$E$2:E7449,"")),"")</f>
        <v/>
      </c>
      <c r="G7450" s="46" t="str">
        <f>IF(F7450=1,COUNTIF($F$1:F7450,1),"")</f>
        <v/>
      </c>
      <c r="H7450" s="46">
        <f t="shared" si="353"/>
        <v>0</v>
      </c>
      <c r="I7450" s="46" t="b">
        <f t="shared" si="354"/>
        <v>0</v>
      </c>
      <c r="J7450" s="46" t="str">
        <f>IF(I7450=FALSE,"",B7450&amp;"@"&amp;COUNTIFS($B$2:B7450,B7450,$I$2:I7450,TRUE))</f>
        <v/>
      </c>
    </row>
    <row r="7451" spans="5:10">
      <c r="E7451" s="46" t="str">
        <f t="shared" si="352"/>
        <v/>
      </c>
      <c r="F7451" s="81" t="str">
        <f>IF(E7451="기사임",(COUNTIF($B$2:B7451,B7451)-COUNTIFS($B$2:B7450,B7451,$E$2:E7450,"")),"")</f>
        <v/>
      </c>
      <c r="G7451" s="46" t="str">
        <f>IF(F7451=1,COUNTIF($F$1:F7451,1),"")</f>
        <v/>
      </c>
      <c r="H7451" s="46">
        <f t="shared" si="353"/>
        <v>0</v>
      </c>
      <c r="I7451" s="46" t="b">
        <f t="shared" si="354"/>
        <v>0</v>
      </c>
      <c r="J7451" s="46" t="str">
        <f>IF(I7451=FALSE,"",B7451&amp;"@"&amp;COUNTIFS($B$2:B7451,B7451,$I$2:I7451,TRUE))</f>
        <v/>
      </c>
    </row>
    <row r="7452" spans="5:10">
      <c r="E7452" s="46" t="str">
        <f t="shared" si="352"/>
        <v/>
      </c>
      <c r="F7452" s="81" t="str">
        <f>IF(E7452="기사임",(COUNTIF($B$2:B7452,B7452)-COUNTIFS($B$2:B7451,B7452,$E$2:E7451,"")),"")</f>
        <v/>
      </c>
      <c r="G7452" s="46" t="str">
        <f>IF(F7452=1,COUNTIF($F$1:F7452,1),"")</f>
        <v/>
      </c>
      <c r="H7452" s="46">
        <f t="shared" si="353"/>
        <v>0</v>
      </c>
      <c r="I7452" s="46" t="b">
        <f t="shared" si="354"/>
        <v>0</v>
      </c>
      <c r="J7452" s="46" t="str">
        <f>IF(I7452=FALSE,"",B7452&amp;"@"&amp;COUNTIFS($B$2:B7452,B7452,$I$2:I7452,TRUE))</f>
        <v/>
      </c>
    </row>
    <row r="7453" spans="5:10">
      <c r="E7453" s="46" t="str">
        <f t="shared" si="352"/>
        <v/>
      </c>
      <c r="F7453" s="81" t="str">
        <f>IF(E7453="기사임",(COUNTIF($B$2:B7453,B7453)-COUNTIFS($B$2:B7452,B7453,$E$2:E7452,"")),"")</f>
        <v/>
      </c>
      <c r="G7453" s="46" t="str">
        <f>IF(F7453=1,COUNTIF($F$1:F7453,1),"")</f>
        <v/>
      </c>
      <c r="H7453" s="46">
        <f t="shared" si="353"/>
        <v>0</v>
      </c>
      <c r="I7453" s="46" t="b">
        <f t="shared" si="354"/>
        <v>0</v>
      </c>
      <c r="J7453" s="46" t="str">
        <f>IF(I7453=FALSE,"",B7453&amp;"@"&amp;COUNTIFS($B$2:B7453,B7453,$I$2:I7453,TRUE))</f>
        <v/>
      </c>
    </row>
    <row r="7454" spans="5:10">
      <c r="E7454" s="46" t="str">
        <f t="shared" si="352"/>
        <v/>
      </c>
      <c r="F7454" s="81" t="str">
        <f>IF(E7454="기사임",(COUNTIF($B$2:B7454,B7454)-COUNTIFS($B$2:B7453,B7454,$E$2:E7453,"")),"")</f>
        <v/>
      </c>
      <c r="G7454" s="46" t="str">
        <f>IF(F7454=1,COUNTIF($F$1:F7454,1),"")</f>
        <v/>
      </c>
      <c r="H7454" s="46">
        <f t="shared" si="353"/>
        <v>0</v>
      </c>
      <c r="I7454" s="46" t="b">
        <f t="shared" si="354"/>
        <v>0</v>
      </c>
      <c r="J7454" s="46" t="str">
        <f>IF(I7454=FALSE,"",B7454&amp;"@"&amp;COUNTIFS($B$2:B7454,B7454,$I$2:I7454,TRUE))</f>
        <v/>
      </c>
    </row>
    <row r="7455" spans="5:10">
      <c r="E7455" s="46" t="str">
        <f t="shared" si="352"/>
        <v/>
      </c>
      <c r="F7455" s="81" t="str">
        <f>IF(E7455="기사임",(COUNTIF($B$2:B7455,B7455)-COUNTIFS($B$2:B7454,B7455,$E$2:E7454,"")),"")</f>
        <v/>
      </c>
      <c r="G7455" s="46" t="str">
        <f>IF(F7455=1,COUNTIF($F$1:F7455,1),"")</f>
        <v/>
      </c>
      <c r="H7455" s="46">
        <f t="shared" si="353"/>
        <v>0</v>
      </c>
      <c r="I7455" s="46" t="b">
        <f t="shared" si="354"/>
        <v>0</v>
      </c>
      <c r="J7455" s="46" t="str">
        <f>IF(I7455=FALSE,"",B7455&amp;"@"&amp;COUNTIFS($B$2:B7455,B7455,$I$2:I7455,TRUE))</f>
        <v/>
      </c>
    </row>
    <row r="7456" spans="5:10">
      <c r="E7456" s="46" t="str">
        <f t="shared" si="352"/>
        <v/>
      </c>
      <c r="F7456" s="81" t="str">
        <f>IF(E7456="기사임",(COUNTIF($B$2:B7456,B7456)-COUNTIFS($B$2:B7455,B7456,$E$2:E7455,"")),"")</f>
        <v/>
      </c>
      <c r="G7456" s="46" t="str">
        <f>IF(F7456=1,COUNTIF($F$1:F7456,1),"")</f>
        <v/>
      </c>
      <c r="H7456" s="46">
        <f t="shared" si="353"/>
        <v>0</v>
      </c>
      <c r="I7456" s="46" t="b">
        <f t="shared" si="354"/>
        <v>0</v>
      </c>
      <c r="J7456" s="46" t="str">
        <f>IF(I7456=FALSE,"",B7456&amp;"@"&amp;COUNTIFS($B$2:B7456,B7456,$I$2:I7456,TRUE))</f>
        <v/>
      </c>
    </row>
    <row r="7457" spans="5:10">
      <c r="E7457" s="46" t="str">
        <f t="shared" si="352"/>
        <v/>
      </c>
      <c r="F7457" s="81" t="str">
        <f>IF(E7457="기사임",(COUNTIF($B$2:B7457,B7457)-COUNTIFS($B$2:B7456,B7457,$E$2:E7456,"")),"")</f>
        <v/>
      </c>
      <c r="G7457" s="46" t="str">
        <f>IF(F7457=1,COUNTIF($F$1:F7457,1),"")</f>
        <v/>
      </c>
      <c r="H7457" s="46">
        <f t="shared" si="353"/>
        <v>0</v>
      </c>
      <c r="I7457" s="46" t="b">
        <f t="shared" si="354"/>
        <v>0</v>
      </c>
      <c r="J7457" s="46" t="str">
        <f>IF(I7457=FALSE,"",B7457&amp;"@"&amp;COUNTIFS($B$2:B7457,B7457,$I$2:I7457,TRUE))</f>
        <v/>
      </c>
    </row>
    <row r="7458" spans="5:10">
      <c r="E7458" s="46" t="str">
        <f t="shared" si="352"/>
        <v/>
      </c>
      <c r="F7458" s="81" t="str">
        <f>IF(E7458="기사임",(COUNTIF($B$2:B7458,B7458)-COUNTIFS($B$2:B7457,B7458,$E$2:E7457,"")),"")</f>
        <v/>
      </c>
      <c r="G7458" s="46" t="str">
        <f>IF(F7458=1,COUNTIF($F$1:F7458,1),"")</f>
        <v/>
      </c>
      <c r="H7458" s="46">
        <f t="shared" si="353"/>
        <v>0</v>
      </c>
      <c r="I7458" s="46" t="b">
        <f t="shared" si="354"/>
        <v>0</v>
      </c>
      <c r="J7458" s="46" t="str">
        <f>IF(I7458=FALSE,"",B7458&amp;"@"&amp;COUNTIFS($B$2:B7458,B7458,$I$2:I7458,TRUE))</f>
        <v/>
      </c>
    </row>
    <row r="7459" spans="5:10">
      <c r="E7459" s="46" t="str">
        <f t="shared" si="352"/>
        <v/>
      </c>
      <c r="F7459" s="81" t="str">
        <f>IF(E7459="기사임",(COUNTIF($B$2:B7459,B7459)-COUNTIFS($B$2:B7458,B7459,$E$2:E7458,"")),"")</f>
        <v/>
      </c>
      <c r="G7459" s="46" t="str">
        <f>IF(F7459=1,COUNTIF($F$1:F7459,1),"")</f>
        <v/>
      </c>
      <c r="H7459" s="46">
        <f t="shared" si="353"/>
        <v>0</v>
      </c>
      <c r="I7459" s="46" t="b">
        <f t="shared" si="354"/>
        <v>0</v>
      </c>
      <c r="J7459" s="46" t="str">
        <f>IF(I7459=FALSE,"",B7459&amp;"@"&amp;COUNTIFS($B$2:B7459,B7459,$I$2:I7459,TRUE))</f>
        <v/>
      </c>
    </row>
    <row r="7460" spans="5:10">
      <c r="E7460" s="46" t="str">
        <f t="shared" si="352"/>
        <v/>
      </c>
      <c r="F7460" s="81" t="str">
        <f>IF(E7460="기사임",(COUNTIF($B$2:B7460,B7460)-COUNTIFS($B$2:B7459,B7460,$E$2:E7459,"")),"")</f>
        <v/>
      </c>
      <c r="G7460" s="46" t="str">
        <f>IF(F7460=1,COUNTIF($F$1:F7460,1),"")</f>
        <v/>
      </c>
      <c r="H7460" s="46">
        <f t="shared" si="353"/>
        <v>0</v>
      </c>
      <c r="I7460" s="46" t="b">
        <f t="shared" si="354"/>
        <v>0</v>
      </c>
      <c r="J7460" s="46" t="str">
        <f>IF(I7460=FALSE,"",B7460&amp;"@"&amp;COUNTIFS($B$2:B7460,B7460,$I$2:I7460,TRUE))</f>
        <v/>
      </c>
    </row>
    <row r="7461" spans="5:10">
      <c r="E7461" s="46" t="str">
        <f t="shared" si="352"/>
        <v/>
      </c>
      <c r="F7461" s="81" t="str">
        <f>IF(E7461="기사임",(COUNTIF($B$2:B7461,B7461)-COUNTIFS($B$2:B7460,B7461,$E$2:E7460,"")),"")</f>
        <v/>
      </c>
      <c r="G7461" s="46" t="str">
        <f>IF(F7461=1,COUNTIF($F$1:F7461,1),"")</f>
        <v/>
      </c>
      <c r="H7461" s="46">
        <f t="shared" si="353"/>
        <v>0</v>
      </c>
      <c r="I7461" s="46" t="b">
        <f t="shared" si="354"/>
        <v>0</v>
      </c>
      <c r="J7461" s="46" t="str">
        <f>IF(I7461=FALSE,"",B7461&amp;"@"&amp;COUNTIFS($B$2:B7461,B7461,$I$2:I7461,TRUE))</f>
        <v/>
      </c>
    </row>
    <row r="7462" spans="5:10">
      <c r="E7462" s="46" t="str">
        <f t="shared" si="352"/>
        <v/>
      </c>
      <c r="F7462" s="81" t="str">
        <f>IF(E7462="기사임",(COUNTIF($B$2:B7462,B7462)-COUNTIFS($B$2:B7461,B7462,$E$2:E7461,"")),"")</f>
        <v/>
      </c>
      <c r="G7462" s="46" t="str">
        <f>IF(F7462=1,COUNTIF($F$1:F7462,1),"")</f>
        <v/>
      </c>
      <c r="H7462" s="46">
        <f t="shared" si="353"/>
        <v>0</v>
      </c>
      <c r="I7462" s="46" t="b">
        <f t="shared" si="354"/>
        <v>0</v>
      </c>
      <c r="J7462" s="46" t="str">
        <f>IF(I7462=FALSE,"",B7462&amp;"@"&amp;COUNTIFS($B$2:B7462,B7462,$I$2:I7462,TRUE))</f>
        <v/>
      </c>
    </row>
    <row r="7463" spans="5:10">
      <c r="E7463" s="46" t="str">
        <f t="shared" si="352"/>
        <v/>
      </c>
      <c r="F7463" s="81" t="str">
        <f>IF(E7463="기사임",(COUNTIF($B$2:B7463,B7463)-COUNTIFS($B$2:B7462,B7463,$E$2:E7462,"")),"")</f>
        <v/>
      </c>
      <c r="G7463" s="46" t="str">
        <f>IF(F7463=1,COUNTIF($F$1:F7463,1),"")</f>
        <v/>
      </c>
      <c r="H7463" s="46">
        <f t="shared" si="353"/>
        <v>0</v>
      </c>
      <c r="I7463" s="46" t="b">
        <f t="shared" si="354"/>
        <v>0</v>
      </c>
      <c r="J7463" s="46" t="str">
        <f>IF(I7463=FALSE,"",B7463&amp;"@"&amp;COUNTIFS($B$2:B7463,B7463,$I$2:I7463,TRUE))</f>
        <v/>
      </c>
    </row>
    <row r="7464" spans="5:10">
      <c r="E7464" s="46" t="str">
        <f t="shared" si="352"/>
        <v/>
      </c>
      <c r="F7464" s="81" t="str">
        <f>IF(E7464="기사임",(COUNTIF($B$2:B7464,B7464)-COUNTIFS($B$2:B7463,B7464,$E$2:E7463,"")),"")</f>
        <v/>
      </c>
      <c r="G7464" s="46" t="str">
        <f>IF(F7464=1,COUNTIF($F$1:F7464,1),"")</f>
        <v/>
      </c>
      <c r="H7464" s="46">
        <f t="shared" si="353"/>
        <v>0</v>
      </c>
      <c r="I7464" s="46" t="b">
        <f t="shared" si="354"/>
        <v>0</v>
      </c>
      <c r="J7464" s="46" t="str">
        <f>IF(I7464=FALSE,"",B7464&amp;"@"&amp;COUNTIFS($B$2:B7464,B7464,$I$2:I7464,TRUE))</f>
        <v/>
      </c>
    </row>
    <row r="7465" spans="5:10">
      <c r="E7465" s="46" t="str">
        <f t="shared" si="352"/>
        <v/>
      </c>
      <c r="F7465" s="81" t="str">
        <f>IF(E7465="기사임",(COUNTIF($B$2:B7465,B7465)-COUNTIFS($B$2:B7464,B7465,$E$2:E7464,"")),"")</f>
        <v/>
      </c>
      <c r="G7465" s="46" t="str">
        <f>IF(F7465=1,COUNTIF($F$1:F7465,1),"")</f>
        <v/>
      </c>
      <c r="H7465" s="46">
        <f t="shared" si="353"/>
        <v>0</v>
      </c>
      <c r="I7465" s="46" t="b">
        <f t="shared" si="354"/>
        <v>0</v>
      </c>
      <c r="J7465" s="46" t="str">
        <f>IF(I7465=FALSE,"",B7465&amp;"@"&amp;COUNTIFS($B$2:B7465,B7465,$I$2:I7465,TRUE))</f>
        <v/>
      </c>
    </row>
    <row r="7466" spans="5:10">
      <c r="E7466" s="46" t="str">
        <f t="shared" si="352"/>
        <v/>
      </c>
      <c r="F7466" s="81" t="str">
        <f>IF(E7466="기사임",(COUNTIF($B$2:B7466,B7466)-COUNTIFS($B$2:B7465,B7466,$E$2:E7465,"")),"")</f>
        <v/>
      </c>
      <c r="G7466" s="46" t="str">
        <f>IF(F7466=1,COUNTIF($F$1:F7466,1),"")</f>
        <v/>
      </c>
      <c r="H7466" s="46">
        <f t="shared" si="353"/>
        <v>0</v>
      </c>
      <c r="I7466" s="46" t="b">
        <f t="shared" si="354"/>
        <v>0</v>
      </c>
      <c r="J7466" s="46" t="str">
        <f>IF(I7466=FALSE,"",B7466&amp;"@"&amp;COUNTIFS($B$2:B7466,B7466,$I$2:I7466,TRUE))</f>
        <v/>
      </c>
    </row>
    <row r="7467" spans="5:10">
      <c r="E7467" s="46" t="str">
        <f t="shared" si="352"/>
        <v/>
      </c>
      <c r="F7467" s="81" t="str">
        <f>IF(E7467="기사임",(COUNTIF($B$2:B7467,B7467)-COUNTIFS($B$2:B7466,B7467,$E$2:E7466,"")),"")</f>
        <v/>
      </c>
      <c r="G7467" s="46" t="str">
        <f>IF(F7467=1,COUNTIF($F$1:F7467,1),"")</f>
        <v/>
      </c>
      <c r="H7467" s="46">
        <f t="shared" si="353"/>
        <v>0</v>
      </c>
      <c r="I7467" s="46" t="b">
        <f t="shared" si="354"/>
        <v>0</v>
      </c>
      <c r="J7467" s="46" t="str">
        <f>IF(I7467=FALSE,"",B7467&amp;"@"&amp;COUNTIFS($B$2:B7467,B7467,$I$2:I7467,TRUE))</f>
        <v/>
      </c>
    </row>
    <row r="7468" spans="5:10">
      <c r="E7468" s="46" t="str">
        <f t="shared" si="352"/>
        <v/>
      </c>
      <c r="F7468" s="81" t="str">
        <f>IF(E7468="기사임",(COUNTIF($B$2:B7468,B7468)-COUNTIFS($B$2:B7467,B7468,$E$2:E7467,"")),"")</f>
        <v/>
      </c>
      <c r="G7468" s="46" t="str">
        <f>IF(F7468=1,COUNTIF($F$1:F7468,1),"")</f>
        <v/>
      </c>
      <c r="H7468" s="46">
        <f t="shared" si="353"/>
        <v>0</v>
      </c>
      <c r="I7468" s="46" t="b">
        <f t="shared" si="354"/>
        <v>0</v>
      </c>
      <c r="J7468" s="46" t="str">
        <f>IF(I7468=FALSE,"",B7468&amp;"@"&amp;COUNTIFS($B$2:B7468,B7468,$I$2:I7468,TRUE))</f>
        <v/>
      </c>
    </row>
    <row r="7469" spans="5:10">
      <c r="E7469" s="46" t="str">
        <f t="shared" si="352"/>
        <v/>
      </c>
      <c r="F7469" s="81" t="str">
        <f>IF(E7469="기사임",(COUNTIF($B$2:B7469,B7469)-COUNTIFS($B$2:B7468,B7469,$E$2:E7468,"")),"")</f>
        <v/>
      </c>
      <c r="G7469" s="46" t="str">
        <f>IF(F7469=1,COUNTIF($F$1:F7469,1),"")</f>
        <v/>
      </c>
      <c r="H7469" s="46">
        <f t="shared" si="353"/>
        <v>0</v>
      </c>
      <c r="I7469" s="46" t="b">
        <f t="shared" si="354"/>
        <v>0</v>
      </c>
      <c r="J7469" s="46" t="str">
        <f>IF(I7469=FALSE,"",B7469&amp;"@"&amp;COUNTIFS($B$2:B7469,B7469,$I$2:I7469,TRUE))</f>
        <v/>
      </c>
    </row>
    <row r="7470" spans="5:10">
      <c r="E7470" s="46" t="str">
        <f t="shared" si="352"/>
        <v/>
      </c>
      <c r="F7470" s="81" t="str">
        <f>IF(E7470="기사임",(COUNTIF($B$2:B7470,B7470)-COUNTIFS($B$2:B7469,B7470,$E$2:E7469,"")),"")</f>
        <v/>
      </c>
      <c r="G7470" s="46" t="str">
        <f>IF(F7470=1,COUNTIF($F$1:F7470,1),"")</f>
        <v/>
      </c>
      <c r="H7470" s="46">
        <f t="shared" si="353"/>
        <v>0</v>
      </c>
      <c r="I7470" s="46" t="b">
        <f t="shared" si="354"/>
        <v>0</v>
      </c>
      <c r="J7470" s="46" t="str">
        <f>IF(I7470=FALSE,"",B7470&amp;"@"&amp;COUNTIFS($B$2:B7470,B7470,$I$2:I7470,TRUE))</f>
        <v/>
      </c>
    </row>
    <row r="7471" spans="5:10">
      <c r="E7471" s="46" t="str">
        <f t="shared" si="352"/>
        <v/>
      </c>
      <c r="F7471" s="81" t="str">
        <f>IF(E7471="기사임",(COUNTIF($B$2:B7471,B7471)-COUNTIFS($B$2:B7470,B7471,$E$2:E7470,"")),"")</f>
        <v/>
      </c>
      <c r="G7471" s="46" t="str">
        <f>IF(F7471=1,COUNTIF($F$1:F7471,1),"")</f>
        <v/>
      </c>
      <c r="H7471" s="46">
        <f t="shared" si="353"/>
        <v>0</v>
      </c>
      <c r="I7471" s="46" t="b">
        <f t="shared" si="354"/>
        <v>0</v>
      </c>
      <c r="J7471" s="46" t="str">
        <f>IF(I7471=FALSE,"",B7471&amp;"@"&amp;COUNTIFS($B$2:B7471,B7471,$I$2:I7471,TRUE))</f>
        <v/>
      </c>
    </row>
    <row r="7472" spans="5:10">
      <c r="E7472" s="46" t="str">
        <f t="shared" si="352"/>
        <v/>
      </c>
      <c r="F7472" s="81" t="str">
        <f>IF(E7472="기사임",(COUNTIF($B$2:B7472,B7472)-COUNTIFS($B$2:B7471,B7472,$E$2:E7471,"")),"")</f>
        <v/>
      </c>
      <c r="G7472" s="46" t="str">
        <f>IF(F7472=1,COUNTIF($F$1:F7472,1),"")</f>
        <v/>
      </c>
      <c r="H7472" s="46">
        <f t="shared" si="353"/>
        <v>0</v>
      </c>
      <c r="I7472" s="46" t="b">
        <f t="shared" si="354"/>
        <v>0</v>
      </c>
      <c r="J7472" s="46" t="str">
        <f>IF(I7472=FALSE,"",B7472&amp;"@"&amp;COUNTIFS($B$2:B7472,B7472,$I$2:I7472,TRUE))</f>
        <v/>
      </c>
    </row>
    <row r="7473" spans="5:10">
      <c r="E7473" s="46" t="str">
        <f t="shared" si="352"/>
        <v/>
      </c>
      <c r="F7473" s="81" t="str">
        <f>IF(E7473="기사임",(COUNTIF($B$2:B7473,B7473)-COUNTIFS($B$2:B7472,B7473,$E$2:E7472,"")),"")</f>
        <v/>
      </c>
      <c r="G7473" s="46" t="str">
        <f>IF(F7473=1,COUNTIF($F$1:F7473,1),"")</f>
        <v/>
      </c>
      <c r="H7473" s="46">
        <f t="shared" si="353"/>
        <v>0</v>
      </c>
      <c r="I7473" s="46" t="b">
        <f t="shared" si="354"/>
        <v>0</v>
      </c>
      <c r="J7473" s="46" t="str">
        <f>IF(I7473=FALSE,"",B7473&amp;"@"&amp;COUNTIFS($B$2:B7473,B7473,$I$2:I7473,TRUE))</f>
        <v/>
      </c>
    </row>
    <row r="7474" spans="5:10">
      <c r="E7474" s="46" t="str">
        <f t="shared" si="352"/>
        <v/>
      </c>
      <c r="F7474" s="81" t="str">
        <f>IF(E7474="기사임",(COUNTIF($B$2:B7474,B7474)-COUNTIFS($B$2:B7473,B7474,$E$2:E7473,"")),"")</f>
        <v/>
      </c>
      <c r="G7474" s="46" t="str">
        <f>IF(F7474=1,COUNTIF($F$1:F7474,1),"")</f>
        <v/>
      </c>
      <c r="H7474" s="46">
        <f t="shared" si="353"/>
        <v>0</v>
      </c>
      <c r="I7474" s="46" t="b">
        <f t="shared" si="354"/>
        <v>0</v>
      </c>
      <c r="J7474" s="46" t="str">
        <f>IF(I7474=FALSE,"",B7474&amp;"@"&amp;COUNTIFS($B$2:B7474,B7474,$I$2:I7474,TRUE))</f>
        <v/>
      </c>
    </row>
    <row r="7475" spans="5:10">
      <c r="E7475" s="46" t="str">
        <f t="shared" si="352"/>
        <v/>
      </c>
      <c r="F7475" s="81" t="str">
        <f>IF(E7475="기사임",(COUNTIF($B$2:B7475,B7475)-COUNTIFS($B$2:B7474,B7475,$E$2:E7474,"")),"")</f>
        <v/>
      </c>
      <c r="G7475" s="46" t="str">
        <f>IF(F7475=1,COUNTIF($F$1:F7475,1),"")</f>
        <v/>
      </c>
      <c r="H7475" s="46">
        <f t="shared" si="353"/>
        <v>0</v>
      </c>
      <c r="I7475" s="46" t="b">
        <f t="shared" si="354"/>
        <v>0</v>
      </c>
      <c r="J7475" s="46" t="str">
        <f>IF(I7475=FALSE,"",B7475&amp;"@"&amp;COUNTIFS($B$2:B7475,B7475,$I$2:I7475,TRUE))</f>
        <v/>
      </c>
    </row>
    <row r="7476" spans="5:10">
      <c r="E7476" s="46" t="str">
        <f t="shared" si="352"/>
        <v/>
      </c>
      <c r="F7476" s="81" t="str">
        <f>IF(E7476="기사임",(COUNTIF($B$2:B7476,B7476)-COUNTIFS($B$2:B7475,B7476,$E$2:E7475,"")),"")</f>
        <v/>
      </c>
      <c r="G7476" s="46" t="str">
        <f>IF(F7476=1,COUNTIF($F$1:F7476,1),"")</f>
        <v/>
      </c>
      <c r="H7476" s="46">
        <f t="shared" si="353"/>
        <v>0</v>
      </c>
      <c r="I7476" s="46" t="b">
        <f t="shared" si="354"/>
        <v>0</v>
      </c>
      <c r="J7476" s="46" t="str">
        <f>IF(I7476=FALSE,"",B7476&amp;"@"&amp;COUNTIFS($B$2:B7476,B7476,$I$2:I7476,TRUE))</f>
        <v/>
      </c>
    </row>
    <row r="7477" spans="5:10">
      <c r="E7477" s="46" t="str">
        <f t="shared" si="352"/>
        <v/>
      </c>
      <c r="F7477" s="81" t="str">
        <f>IF(E7477="기사임",(COUNTIF($B$2:B7477,B7477)-COUNTIFS($B$2:B7476,B7477,$E$2:E7476,"")),"")</f>
        <v/>
      </c>
      <c r="G7477" s="46" t="str">
        <f>IF(F7477=1,COUNTIF($F$1:F7477,1),"")</f>
        <v/>
      </c>
      <c r="H7477" s="46">
        <f t="shared" si="353"/>
        <v>0</v>
      </c>
      <c r="I7477" s="46" t="b">
        <f t="shared" si="354"/>
        <v>0</v>
      </c>
      <c r="J7477" s="46" t="str">
        <f>IF(I7477=FALSE,"",B7477&amp;"@"&amp;COUNTIFS($B$2:B7477,B7477,$I$2:I7477,TRUE))</f>
        <v/>
      </c>
    </row>
    <row r="7478" spans="5:10">
      <c r="E7478" s="46" t="str">
        <f t="shared" si="352"/>
        <v/>
      </c>
      <c r="F7478" s="81" t="str">
        <f>IF(E7478="기사임",(COUNTIF($B$2:B7478,B7478)-COUNTIFS($B$2:B7477,B7478,$E$2:E7477,"")),"")</f>
        <v/>
      </c>
      <c r="G7478" s="46" t="str">
        <f>IF(F7478=1,COUNTIF($F$1:F7478,1),"")</f>
        <v/>
      </c>
      <c r="H7478" s="46">
        <f t="shared" si="353"/>
        <v>0</v>
      </c>
      <c r="I7478" s="46" t="b">
        <f t="shared" si="354"/>
        <v>0</v>
      </c>
      <c r="J7478" s="46" t="str">
        <f>IF(I7478=FALSE,"",B7478&amp;"@"&amp;COUNTIFS($B$2:B7478,B7478,$I$2:I7478,TRUE))</f>
        <v/>
      </c>
    </row>
    <row r="7479" spans="5:10">
      <c r="E7479" s="46" t="str">
        <f t="shared" si="352"/>
        <v/>
      </c>
      <c r="F7479" s="81" t="str">
        <f>IF(E7479="기사임",(COUNTIF($B$2:B7479,B7479)-COUNTIFS($B$2:B7478,B7479,$E$2:E7478,"")),"")</f>
        <v/>
      </c>
      <c r="G7479" s="46" t="str">
        <f>IF(F7479=1,COUNTIF($F$1:F7479,1),"")</f>
        <v/>
      </c>
      <c r="H7479" s="46">
        <f t="shared" si="353"/>
        <v>0</v>
      </c>
      <c r="I7479" s="46" t="b">
        <f t="shared" si="354"/>
        <v>0</v>
      </c>
      <c r="J7479" s="46" t="str">
        <f>IF(I7479=FALSE,"",B7479&amp;"@"&amp;COUNTIFS($B$2:B7479,B7479,$I$2:I7479,TRUE))</f>
        <v/>
      </c>
    </row>
    <row r="7480" spans="5:10">
      <c r="E7480" s="46" t="str">
        <f t="shared" si="352"/>
        <v/>
      </c>
      <c r="F7480" s="81" t="str">
        <f>IF(E7480="기사임",(COUNTIF($B$2:B7480,B7480)-COUNTIFS($B$2:B7479,B7480,$E$2:E7479,"")),"")</f>
        <v/>
      </c>
      <c r="G7480" s="46" t="str">
        <f>IF(F7480=1,COUNTIF($F$1:F7480,1),"")</f>
        <v/>
      </c>
      <c r="H7480" s="46">
        <f t="shared" si="353"/>
        <v>0</v>
      </c>
      <c r="I7480" s="46" t="b">
        <f t="shared" si="354"/>
        <v>0</v>
      </c>
      <c r="J7480" s="46" t="str">
        <f>IF(I7480=FALSE,"",B7480&amp;"@"&amp;COUNTIFS($B$2:B7480,B7480,$I$2:I7480,TRUE))</f>
        <v/>
      </c>
    </row>
    <row r="7481" spans="5:10">
      <c r="E7481" s="46" t="str">
        <f t="shared" si="352"/>
        <v/>
      </c>
      <c r="F7481" s="81" t="str">
        <f>IF(E7481="기사임",(COUNTIF($B$2:B7481,B7481)-COUNTIFS($B$2:B7480,B7481,$E$2:E7480,"")),"")</f>
        <v/>
      </c>
      <c r="G7481" s="46" t="str">
        <f>IF(F7481=1,COUNTIF($F$1:F7481,1),"")</f>
        <v/>
      </c>
      <c r="H7481" s="46">
        <f t="shared" si="353"/>
        <v>0</v>
      </c>
      <c r="I7481" s="46" t="b">
        <f t="shared" si="354"/>
        <v>0</v>
      </c>
      <c r="J7481" s="46" t="str">
        <f>IF(I7481=FALSE,"",B7481&amp;"@"&amp;COUNTIFS($B$2:B7481,B7481,$I$2:I7481,TRUE))</f>
        <v/>
      </c>
    </row>
    <row r="7482" spans="5:10">
      <c r="E7482" s="46" t="str">
        <f t="shared" si="352"/>
        <v/>
      </c>
      <c r="F7482" s="81" t="str">
        <f>IF(E7482="기사임",(COUNTIF($B$2:B7482,B7482)-COUNTIFS($B$2:B7481,B7482,$E$2:E7481,"")),"")</f>
        <v/>
      </c>
      <c r="G7482" s="46" t="str">
        <f>IF(F7482=1,COUNTIF($F$1:F7482,1),"")</f>
        <v/>
      </c>
      <c r="H7482" s="46">
        <f t="shared" si="353"/>
        <v>0</v>
      </c>
      <c r="I7482" s="46" t="b">
        <f t="shared" si="354"/>
        <v>0</v>
      </c>
      <c r="J7482" s="46" t="str">
        <f>IF(I7482=FALSE,"",B7482&amp;"@"&amp;COUNTIFS($B$2:B7482,B7482,$I$2:I7482,TRUE))</f>
        <v/>
      </c>
    </row>
    <row r="7483" spans="5:10">
      <c r="E7483" s="46" t="str">
        <f t="shared" si="352"/>
        <v/>
      </c>
      <c r="F7483" s="81" t="str">
        <f>IF(E7483="기사임",(COUNTIF($B$2:B7483,B7483)-COUNTIFS($B$2:B7482,B7483,$E$2:E7482,"")),"")</f>
        <v/>
      </c>
      <c r="G7483" s="46" t="str">
        <f>IF(F7483=1,COUNTIF($F$1:F7483,1),"")</f>
        <v/>
      </c>
      <c r="H7483" s="46">
        <f t="shared" si="353"/>
        <v>0</v>
      </c>
      <c r="I7483" s="46" t="b">
        <f t="shared" si="354"/>
        <v>0</v>
      </c>
      <c r="J7483" s="46" t="str">
        <f>IF(I7483=FALSE,"",B7483&amp;"@"&amp;COUNTIFS($B$2:B7483,B7483,$I$2:I7483,TRUE))</f>
        <v/>
      </c>
    </row>
    <row r="7484" spans="5:10">
      <c r="E7484" s="46" t="str">
        <f t="shared" si="352"/>
        <v/>
      </c>
      <c r="F7484" s="81" t="str">
        <f>IF(E7484="기사임",(COUNTIF($B$2:B7484,B7484)-COUNTIFS($B$2:B7483,B7484,$E$2:E7483,"")),"")</f>
        <v/>
      </c>
      <c r="G7484" s="46" t="str">
        <f>IF(F7484=1,COUNTIF($F$1:F7484,1),"")</f>
        <v/>
      </c>
      <c r="H7484" s="46">
        <f t="shared" si="353"/>
        <v>0</v>
      </c>
      <c r="I7484" s="46" t="b">
        <f t="shared" si="354"/>
        <v>0</v>
      </c>
      <c r="J7484" s="46" t="str">
        <f>IF(I7484=FALSE,"",B7484&amp;"@"&amp;COUNTIFS($B$2:B7484,B7484,$I$2:I7484,TRUE))</f>
        <v/>
      </c>
    </row>
    <row r="7485" spans="5:10">
      <c r="E7485" s="46" t="str">
        <f t="shared" si="352"/>
        <v/>
      </c>
      <c r="F7485" s="81" t="str">
        <f>IF(E7485="기사임",(COUNTIF($B$2:B7485,B7485)-COUNTIFS($B$2:B7484,B7485,$E$2:E7484,"")),"")</f>
        <v/>
      </c>
      <c r="G7485" s="46" t="str">
        <f>IF(F7485=1,COUNTIF($F$1:F7485,1),"")</f>
        <v/>
      </c>
      <c r="H7485" s="46">
        <f t="shared" si="353"/>
        <v>0</v>
      </c>
      <c r="I7485" s="46" t="b">
        <f t="shared" si="354"/>
        <v>0</v>
      </c>
      <c r="J7485" s="46" t="str">
        <f>IF(I7485=FALSE,"",B7485&amp;"@"&amp;COUNTIFS($B$2:B7485,B7485,$I$2:I7485,TRUE))</f>
        <v/>
      </c>
    </row>
    <row r="7486" spans="5:10">
      <c r="E7486" s="46" t="str">
        <f t="shared" si="352"/>
        <v/>
      </c>
      <c r="F7486" s="81" t="str">
        <f>IF(E7486="기사임",(COUNTIF($B$2:B7486,B7486)-COUNTIFS($B$2:B7485,B7486,$E$2:E7485,"")),"")</f>
        <v/>
      </c>
      <c r="G7486" s="46" t="str">
        <f>IF(F7486=1,COUNTIF($F$1:F7486,1),"")</f>
        <v/>
      </c>
      <c r="H7486" s="46">
        <f t="shared" si="353"/>
        <v>0</v>
      </c>
      <c r="I7486" s="46" t="b">
        <f t="shared" si="354"/>
        <v>0</v>
      </c>
      <c r="J7486" s="46" t="str">
        <f>IF(I7486=FALSE,"",B7486&amp;"@"&amp;COUNTIFS($B$2:B7486,B7486,$I$2:I7486,TRUE))</f>
        <v/>
      </c>
    </row>
    <row r="7487" spans="5:10">
      <c r="E7487" s="46" t="str">
        <f t="shared" si="352"/>
        <v/>
      </c>
      <c r="F7487" s="81" t="str">
        <f>IF(E7487="기사임",(COUNTIF($B$2:B7487,B7487)-COUNTIFS($B$2:B7486,B7487,$E$2:E7486,"")),"")</f>
        <v/>
      </c>
      <c r="G7487" s="46" t="str">
        <f>IF(F7487=1,COUNTIF($F$1:F7487,1),"")</f>
        <v/>
      </c>
      <c r="H7487" s="46">
        <f t="shared" si="353"/>
        <v>0</v>
      </c>
      <c r="I7487" s="46" t="b">
        <f t="shared" si="354"/>
        <v>0</v>
      </c>
      <c r="J7487" s="46" t="str">
        <f>IF(I7487=FALSE,"",B7487&amp;"@"&amp;COUNTIFS($B$2:B7487,B7487,$I$2:I7487,TRUE))</f>
        <v/>
      </c>
    </row>
    <row r="7488" spans="5:10">
      <c r="E7488" s="46" t="str">
        <f t="shared" si="352"/>
        <v/>
      </c>
      <c r="F7488" s="81" t="str">
        <f>IF(E7488="기사임",(COUNTIF($B$2:B7488,B7488)-COUNTIFS($B$2:B7487,B7488,$E$2:E7487,"")),"")</f>
        <v/>
      </c>
      <c r="G7488" s="46" t="str">
        <f>IF(F7488=1,COUNTIF($F$1:F7488,1),"")</f>
        <v/>
      </c>
      <c r="H7488" s="46">
        <f t="shared" si="353"/>
        <v>0</v>
      </c>
      <c r="I7488" s="46" t="b">
        <f t="shared" si="354"/>
        <v>0</v>
      </c>
      <c r="J7488" s="46" t="str">
        <f>IF(I7488=FALSE,"",B7488&amp;"@"&amp;COUNTIFS($B$2:B7488,B7488,$I$2:I7488,TRUE))</f>
        <v/>
      </c>
    </row>
    <row r="7489" spans="5:10">
      <c r="E7489" s="46" t="str">
        <f t="shared" si="352"/>
        <v/>
      </c>
      <c r="F7489" s="81" t="str">
        <f>IF(E7489="기사임",(COUNTIF($B$2:B7489,B7489)-COUNTIFS($B$2:B7488,B7489,$E$2:E7488,"")),"")</f>
        <v/>
      </c>
      <c r="G7489" s="46" t="str">
        <f>IF(F7489=1,COUNTIF($F$1:F7489,1),"")</f>
        <v/>
      </c>
      <c r="H7489" s="46">
        <f t="shared" si="353"/>
        <v>0</v>
      </c>
      <c r="I7489" s="46" t="b">
        <f t="shared" si="354"/>
        <v>0</v>
      </c>
      <c r="J7489" s="46" t="str">
        <f>IF(I7489=FALSE,"",B7489&amp;"@"&amp;COUNTIFS($B$2:B7489,B7489,$I$2:I7489,TRUE))</f>
        <v/>
      </c>
    </row>
    <row r="7490" spans="5:10">
      <c r="E7490" s="46" t="str">
        <f t="shared" ref="E7490:E7503" si="355">IF(AND(LEFT(A7490,17)="/global/archives/",ISNUMBER(_xlfn.NUMBERVALUE(MID(A7490,18,1))),ISERROR(FIND("ckattempt",A7490)),ISERROR(FIND("preview",A7490))),"기사임","")</f>
        <v/>
      </c>
      <c r="F7490" s="81" t="str">
        <f>IF(E7490="기사임",(COUNTIF($B$2:B7490,B7490)-COUNTIFS($B$2:B7489,B7490,$E$2:E7489,"")),"")</f>
        <v/>
      </c>
      <c r="G7490" s="46" t="str">
        <f>IF(F7490=1,COUNTIF($F$1:F7490,1),"")</f>
        <v/>
      </c>
      <c r="H7490" s="46">
        <f t="shared" ref="H7490:H7503" si="356">COUNTIF($L$2:$L$4,B7490)</f>
        <v>0</v>
      </c>
      <c r="I7490" s="46" t="b">
        <f t="shared" si="354"/>
        <v>0</v>
      </c>
      <c r="J7490" s="46" t="str">
        <f>IF(I7490=FALSE,"",B7490&amp;"@"&amp;COUNTIFS($B$2:B7490,B7490,$I$2:I7490,TRUE))</f>
        <v/>
      </c>
    </row>
    <row r="7491" spans="5:10">
      <c r="E7491" s="46" t="str">
        <f t="shared" si="355"/>
        <v/>
      </c>
      <c r="F7491" s="81" t="str">
        <f>IF(E7491="기사임",(COUNTIF($B$2:B7491,B7491)-COUNTIFS($B$2:B7490,B7491,$E$2:E7490,"")),"")</f>
        <v/>
      </c>
      <c r="G7491" s="46" t="str">
        <f>IF(F7491=1,COUNTIF($F$1:F7491,1),"")</f>
        <v/>
      </c>
      <c r="H7491" s="46">
        <f t="shared" si="356"/>
        <v>0</v>
      </c>
      <c r="I7491" s="46" t="b">
        <f t="shared" si="354"/>
        <v>0</v>
      </c>
      <c r="J7491" s="46" t="str">
        <f>IF(I7491=FALSE,"",B7491&amp;"@"&amp;COUNTIFS($B$2:B7491,B7491,$I$2:I7491,TRUE))</f>
        <v/>
      </c>
    </row>
    <row r="7492" spans="5:10">
      <c r="E7492" s="46" t="str">
        <f t="shared" si="355"/>
        <v/>
      </c>
      <c r="F7492" s="81" t="str">
        <f>IF(E7492="기사임",(COUNTIF($B$2:B7492,B7492)-COUNTIFS($B$2:B7491,B7492,$E$2:E7491,"")),"")</f>
        <v/>
      </c>
      <c r="G7492" s="46" t="str">
        <f>IF(F7492=1,COUNTIF($F$1:F7492,1),"")</f>
        <v/>
      </c>
      <c r="H7492" s="46">
        <f t="shared" si="356"/>
        <v>0</v>
      </c>
      <c r="I7492" s="46" t="b">
        <f t="shared" si="354"/>
        <v>0</v>
      </c>
      <c r="J7492" s="46" t="str">
        <f>IF(I7492=FALSE,"",B7492&amp;"@"&amp;COUNTIFS($B$2:B7492,B7492,$I$2:I7492,TRUE))</f>
        <v/>
      </c>
    </row>
    <row r="7493" spans="5:10">
      <c r="E7493" s="46" t="str">
        <f t="shared" si="355"/>
        <v/>
      </c>
      <c r="F7493" s="81" t="str">
        <f>IF(E7493="기사임",(COUNTIF($B$2:B7493,B7493)-COUNTIFS($B$2:B7492,B7493,$E$2:E7492,"")),"")</f>
        <v/>
      </c>
      <c r="G7493" s="46" t="str">
        <f>IF(F7493=1,COUNTIF($F$1:F7493,1),"")</f>
        <v/>
      </c>
      <c r="H7493" s="46">
        <f t="shared" si="356"/>
        <v>0</v>
      </c>
      <c r="I7493" s="46" t="b">
        <f t="shared" si="354"/>
        <v>0</v>
      </c>
      <c r="J7493" s="46" t="str">
        <f>IF(I7493=FALSE,"",B7493&amp;"@"&amp;COUNTIFS($B$2:B7493,B7493,$I$2:I7493,TRUE))</f>
        <v/>
      </c>
    </row>
    <row r="7494" spans="5:10">
      <c r="E7494" s="46" t="str">
        <f t="shared" si="355"/>
        <v/>
      </c>
      <c r="F7494" s="81" t="str">
        <f>IF(E7494="기사임",(COUNTIF($B$2:B7494,B7494)-COUNTIFS($B$2:B7493,B7494,$E$2:E7493,"")),"")</f>
        <v/>
      </c>
      <c r="G7494" s="46" t="str">
        <f>IF(F7494=1,COUNTIF($F$1:F7494,1),"")</f>
        <v/>
      </c>
      <c r="H7494" s="46">
        <f t="shared" si="356"/>
        <v>0</v>
      </c>
      <c r="I7494" s="46" t="b">
        <f t="shared" si="354"/>
        <v>0</v>
      </c>
      <c r="J7494" s="46" t="str">
        <f>IF(I7494=FALSE,"",B7494&amp;"@"&amp;COUNTIFS($B$2:B7494,B7494,$I$2:I7494,TRUE))</f>
        <v/>
      </c>
    </row>
    <row r="7495" spans="5:10">
      <c r="E7495" s="46" t="str">
        <f t="shared" si="355"/>
        <v/>
      </c>
      <c r="F7495" s="81" t="str">
        <f>IF(E7495="기사임",(COUNTIF($B$2:B7495,B7495)-COUNTIFS($B$2:B7494,B7495,$E$2:E7494,"")),"")</f>
        <v/>
      </c>
      <c r="G7495" s="46" t="str">
        <f>IF(F7495=1,COUNTIF($F$1:F7495,1),"")</f>
        <v/>
      </c>
      <c r="H7495" s="46">
        <f t="shared" si="356"/>
        <v>0</v>
      </c>
      <c r="I7495" s="46" t="b">
        <f t="shared" ref="I7495:I7503" si="357">AND(H7495=1,F7495&gt;=1,F7495&lt;&gt;"")</f>
        <v>0</v>
      </c>
      <c r="J7495" s="46" t="str">
        <f>IF(I7495=FALSE,"",B7495&amp;"@"&amp;COUNTIFS($B$2:B7495,B7495,$I$2:I7495,TRUE))</f>
        <v/>
      </c>
    </row>
    <row r="7496" spans="5:10">
      <c r="E7496" s="46" t="str">
        <f t="shared" si="355"/>
        <v/>
      </c>
      <c r="F7496" s="81" t="str">
        <f>IF(E7496="기사임",(COUNTIF($B$2:B7496,B7496)-COUNTIFS($B$2:B7495,B7496,$E$2:E7495,"")),"")</f>
        <v/>
      </c>
      <c r="G7496" s="46" t="str">
        <f>IF(F7496=1,COUNTIF($F$1:F7496,1),"")</f>
        <v/>
      </c>
      <c r="H7496" s="46">
        <f t="shared" si="356"/>
        <v>0</v>
      </c>
      <c r="I7496" s="46" t="b">
        <f t="shared" si="357"/>
        <v>0</v>
      </c>
      <c r="J7496" s="46" t="str">
        <f>IF(I7496=FALSE,"",B7496&amp;"@"&amp;COUNTIFS($B$2:B7496,B7496,$I$2:I7496,TRUE))</f>
        <v/>
      </c>
    </row>
    <row r="7497" spans="5:10">
      <c r="E7497" s="46" t="str">
        <f t="shared" si="355"/>
        <v/>
      </c>
      <c r="F7497" s="81" t="str">
        <f>IF(E7497="기사임",(COUNTIF($B$2:B7497,B7497)-COUNTIFS($B$2:B7496,B7497,$E$2:E7496,"")),"")</f>
        <v/>
      </c>
      <c r="G7497" s="46" t="str">
        <f>IF(F7497=1,COUNTIF($F$1:F7497,1),"")</f>
        <v/>
      </c>
      <c r="H7497" s="46">
        <f t="shared" si="356"/>
        <v>0</v>
      </c>
      <c r="I7497" s="46" t="b">
        <f t="shared" si="357"/>
        <v>0</v>
      </c>
      <c r="J7497" s="46" t="str">
        <f>IF(I7497=FALSE,"",B7497&amp;"@"&amp;COUNTIFS($B$2:B7497,B7497,$I$2:I7497,TRUE))</f>
        <v/>
      </c>
    </row>
    <row r="7498" spans="5:10">
      <c r="E7498" s="46" t="str">
        <f t="shared" si="355"/>
        <v/>
      </c>
      <c r="F7498" s="81" t="str">
        <f>IF(E7498="기사임",(COUNTIF($B$2:B7498,B7498)-COUNTIFS($B$2:B7497,B7498,$E$2:E7497,"")),"")</f>
        <v/>
      </c>
      <c r="G7498" s="46" t="str">
        <f>IF(F7498=1,COUNTIF($F$1:F7498,1),"")</f>
        <v/>
      </c>
      <c r="H7498" s="46">
        <f t="shared" si="356"/>
        <v>0</v>
      </c>
      <c r="I7498" s="46" t="b">
        <f t="shared" si="357"/>
        <v>0</v>
      </c>
      <c r="J7498" s="46" t="str">
        <f>IF(I7498=FALSE,"",B7498&amp;"@"&amp;COUNTIFS($B$2:B7498,B7498,$I$2:I7498,TRUE))</f>
        <v/>
      </c>
    </row>
    <row r="7499" spans="5:10">
      <c r="E7499" s="46" t="str">
        <f t="shared" si="355"/>
        <v/>
      </c>
      <c r="F7499" s="81" t="str">
        <f>IF(E7499="기사임",(COUNTIF($B$2:B7499,B7499)-COUNTIFS($B$2:B7498,B7499,$E$2:E7498,"")),"")</f>
        <v/>
      </c>
      <c r="G7499" s="46" t="str">
        <f>IF(F7499=1,COUNTIF($F$1:F7499,1),"")</f>
        <v/>
      </c>
      <c r="H7499" s="46">
        <f t="shared" si="356"/>
        <v>0</v>
      </c>
      <c r="I7499" s="46" t="b">
        <f t="shared" si="357"/>
        <v>0</v>
      </c>
      <c r="J7499" s="46" t="str">
        <f>IF(I7499=FALSE,"",B7499&amp;"@"&amp;COUNTIFS($B$2:B7499,B7499,$I$2:I7499,TRUE))</f>
        <v/>
      </c>
    </row>
    <row r="7500" spans="5:10">
      <c r="E7500" s="46" t="str">
        <f t="shared" si="355"/>
        <v/>
      </c>
      <c r="F7500" s="81" t="str">
        <f>IF(E7500="기사임",(COUNTIF($B$2:B7500,B7500)-COUNTIFS($B$2:B7499,B7500,$E$2:E7499,"")),"")</f>
        <v/>
      </c>
      <c r="G7500" s="46" t="str">
        <f>IF(F7500=1,COUNTIF($F$1:F7500,1),"")</f>
        <v/>
      </c>
      <c r="H7500" s="46">
        <f t="shared" si="356"/>
        <v>0</v>
      </c>
      <c r="I7500" s="46" t="b">
        <f t="shared" si="357"/>
        <v>0</v>
      </c>
      <c r="J7500" s="46" t="str">
        <f>IF(I7500=FALSE,"",B7500&amp;"@"&amp;COUNTIFS($B$2:B7500,B7500,$I$2:I7500,TRUE))</f>
        <v/>
      </c>
    </row>
    <row r="7501" spans="5:10">
      <c r="E7501" s="46" t="str">
        <f t="shared" si="355"/>
        <v/>
      </c>
      <c r="F7501" s="81" t="str">
        <f>IF(E7501="기사임",(COUNTIF($B$2:B7501,B7501)-COUNTIFS($B$2:B7500,B7501,$E$2:E7500,"")),"")</f>
        <v/>
      </c>
      <c r="G7501" s="46" t="str">
        <f>IF(F7501=1,COUNTIF($F$1:F7501,1),"")</f>
        <v/>
      </c>
      <c r="H7501" s="46">
        <f t="shared" si="356"/>
        <v>0</v>
      </c>
      <c r="I7501" s="46" t="b">
        <f t="shared" si="357"/>
        <v>0</v>
      </c>
      <c r="J7501" s="46" t="str">
        <f>IF(I7501=FALSE,"",B7501&amp;"@"&amp;COUNTIFS($B$2:B7501,B7501,$I$2:I7501,TRUE))</f>
        <v/>
      </c>
    </row>
    <row r="7502" spans="5:10">
      <c r="E7502" s="46" t="str">
        <f t="shared" si="355"/>
        <v/>
      </c>
      <c r="F7502" s="81" t="str">
        <f>IF(E7502="기사임",(COUNTIF($B$2:B7502,B7502)-COUNTIFS($B$2:B7501,B7502,$E$2:E7501,"")),"")</f>
        <v/>
      </c>
      <c r="G7502" s="46" t="str">
        <f>IF(F7502=1,COUNTIF($F$1:F7502,1),"")</f>
        <v/>
      </c>
      <c r="H7502" s="46">
        <f t="shared" si="356"/>
        <v>0</v>
      </c>
      <c r="I7502" s="46" t="b">
        <f t="shared" si="357"/>
        <v>0</v>
      </c>
      <c r="J7502" s="46" t="str">
        <f>IF(I7502=FALSE,"",B7502&amp;"@"&amp;COUNTIFS($B$2:B7502,B7502,$I$2:I7502,TRUE))</f>
        <v/>
      </c>
    </row>
    <row r="7503" spans="5:10">
      <c r="E7503" s="46" t="str">
        <f t="shared" si="355"/>
        <v/>
      </c>
      <c r="F7503" s="81" t="str">
        <f>IF(E7503="기사임",(COUNTIF($B$2:B7503,B7503)-COUNTIFS($B$2:B7502,B7503,$E$2:E7502,"")),"")</f>
        <v/>
      </c>
      <c r="G7503" s="46" t="str">
        <f>IF(F7503=1,COUNTIF($F$1:F7503,1),"")</f>
        <v/>
      </c>
      <c r="H7503" s="46">
        <f t="shared" si="356"/>
        <v>0</v>
      </c>
      <c r="I7503" s="46" t="b">
        <f t="shared" si="357"/>
        <v>0</v>
      </c>
      <c r="J7503" s="46" t="str">
        <f>IF(I7503=FALSE,"",B7503&amp;"@"&amp;COUNTIFS($B$2:B7503,B7503,$I$2:I7503,TRUE))</f>
        <v/>
      </c>
    </row>
  </sheetData>
  <autoFilter ref="A1:J7503" xr:uid="{00000000-0001-0000-0700-000000000000}"/>
  <phoneticPr fontId="5"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B2:J40"/>
  <sheetViews>
    <sheetView zoomScale="115" zoomScaleNormal="115" workbookViewId="0">
      <selection activeCell="J12" sqref="J12"/>
    </sheetView>
  </sheetViews>
  <sheetFormatPr defaultRowHeight="15"/>
  <cols>
    <col min="1" max="1" width="9" style="146"/>
    <col min="2" max="2" width="3.5" style="146" customWidth="1"/>
    <col min="3" max="3" width="7.875" style="146" customWidth="1"/>
    <col min="4" max="4" width="117" style="146" customWidth="1"/>
    <col min="5" max="5" width="7.125" style="146" customWidth="1"/>
    <col min="6" max="6" width="7" style="146" customWidth="1"/>
    <col min="7" max="7" width="9" style="146"/>
    <col min="8" max="8" width="21.875" style="146" customWidth="1"/>
    <col min="9" max="16384" width="9" style="146"/>
  </cols>
  <sheetData>
    <row r="2" spans="2:10">
      <c r="B2" s="352" t="s">
        <v>329</v>
      </c>
      <c r="C2" s="352" t="s">
        <v>330</v>
      </c>
      <c r="D2" s="352" t="s">
        <v>331</v>
      </c>
      <c r="E2" s="352" t="s">
        <v>374</v>
      </c>
      <c r="F2" s="352" t="s">
        <v>327</v>
      </c>
      <c r="H2" s="353" t="s">
        <v>903</v>
      </c>
    </row>
    <row r="3" spans="2:10">
      <c r="B3" s="153">
        <v>1</v>
      </c>
      <c r="C3" s="354">
        <f>IF(D3="","",INDEX('기사 리스트'!A:A,MATCH(B3,'기사 리스트'!G:G)))</f>
        <v>45538</v>
      </c>
      <c r="D3" s="355" t="str">
        <f>IF(B3&gt;MAX('기사 리스트'!G:G),"",INDEX('기사 리스트'!B:B,MATCH(B3,'기사 리스트'!G:G,0)))</f>
        <v>Yellowed phone cases and faded chairs, are they really on us?</v>
      </c>
      <c r="E3" s="159">
        <f>IF(D3="","",VLOOKUP(RIGHT(VLOOKUP(D3,'기사 리스트'!B:C,2,FALSE),LEN(VLOOKUP(D3,'기사 리스트'!B:C,2,FALSE))-21),'뉴스룸 PV UV data'!A:C,3,FALSE))</f>
        <v>80</v>
      </c>
      <c r="F3" s="159">
        <f>IF(D3="","",VLOOKUP(RIGHT(VLOOKUP(D3,'기사 리스트'!B:C,2,FALSE),LEN(VLOOKUP(D3,'기사 리스트'!B:C,2,FALSE))-21),'뉴스룸 PV UV data'!A:B,2,FALSE))</f>
        <v>78</v>
      </c>
      <c r="H3" s="267" t="str">
        <f>IFERROR(IF(VLOOKUP(D3,'기사 리스트'!B:D,3,FALSE)="yes","yes",""),"")</f>
        <v/>
      </c>
    </row>
    <row r="4" spans="2:10">
      <c r="B4" s="153">
        <v>2</v>
      </c>
      <c r="C4" s="354">
        <f>IF(D4="","",INDEX('기사 리스트'!A:A,MATCH(B4,'기사 리스트'!G:G)))</f>
        <v>45541</v>
      </c>
      <c r="D4" s="355" t="str">
        <f>IF(B4&gt;MAX('기사 리스트'!G:G),"",INDEX('기사 리스트'!B:B,MATCH(B4,'기사 리스트'!G:G,0)))</f>
        <v>Shifts and shutters: How Łukasz Grudzień balances work at SKBMP with his love for dog photography</v>
      </c>
      <c r="E4" s="159">
        <f>IF(D4="","",VLOOKUP(RIGHT(VLOOKUP(D4,'기사 리스트'!B:C,2,FALSE),LEN(VLOOKUP(D4,'기사 리스트'!B:C,2,FALSE))-21),'뉴스룸 PV UV data'!A:C,3,FALSE))</f>
        <v>36</v>
      </c>
      <c r="F4" s="159">
        <f>IF(D4="","",VLOOKUP(RIGHT(VLOOKUP(D4,'기사 리스트'!B:C,2,FALSE),LEN(VLOOKUP(D4,'기사 리스트'!B:C,2,FALSE))-21),'뉴스룸 PV UV data'!A:B,2,FALSE))</f>
        <v>38</v>
      </c>
      <c r="H4" s="267" t="str">
        <f>IFERROR(IF(VLOOKUP(D4,'기사 리스트'!B:D,3,FALSE)="yes","yes",""),"")</f>
        <v/>
      </c>
    </row>
    <row r="5" spans="2:10">
      <c r="B5" s="153">
        <v>3</v>
      </c>
      <c r="C5" s="354">
        <f>IF(D5="","",INDEX('기사 리스트'!A:A,MATCH(B5,'기사 리스트'!G:G)))</f>
        <v>45543</v>
      </c>
      <c r="D5" s="355" t="str">
        <f>IF(B5&gt;MAX('기사 리스트'!G:G),"",INDEX('기사 리스트'!B:B,MATCH(B5,'기사 리스트'!G:G,0)))</f>
        <v>SK Earthon secures operatorship of Ketapu Cluster off the coast of Sarawak, Malaysia, expanding operations in Southeast Asia</v>
      </c>
      <c r="E5" s="159">
        <f>IF(D5="","",VLOOKUP(RIGHT(VLOOKUP(D5,'기사 리스트'!B:C,2,FALSE),LEN(VLOOKUP(D5,'기사 리스트'!B:C,2,FALSE))-21),'뉴스룸 PV UV data'!A:C,3,FALSE))</f>
        <v>8613</v>
      </c>
      <c r="F5" s="159">
        <f>IF(D5="","",VLOOKUP(RIGHT(VLOOKUP(D5,'기사 리스트'!B:C,2,FALSE),LEN(VLOOKUP(D5,'기사 리스트'!B:C,2,FALSE))-21),'뉴스룸 PV UV data'!A:B,2,FALSE))</f>
        <v>10796</v>
      </c>
      <c r="H5" s="267" t="str">
        <f>IFERROR(IF(VLOOKUP(D5,'기사 리스트'!B:D,3,FALSE)="yes","yes",""),"")</f>
        <v>yes</v>
      </c>
    </row>
    <row r="6" spans="2:10">
      <c r="B6" s="153">
        <v>4</v>
      </c>
      <c r="C6" s="354">
        <f>IF(D6="","",INDEX('기사 리스트'!A:A,MATCH(B6,'기사 리스트'!G:G)))</f>
        <v>45546</v>
      </c>
      <c r="D6" s="355" t="str">
        <f>IF(B6&gt;MAX('기사 리스트'!G:G),"",INDEX('기사 리스트'!B:B,MATCH(B6,'기사 리스트'!G:G,0)))</f>
        <v>SK Energy to start sustainable aviation fuel (SAF) commercial production</v>
      </c>
      <c r="E6" s="159">
        <f>IF(D6="","",VLOOKUP(RIGHT(VLOOKUP(D6,'기사 리스트'!B:C,2,FALSE),LEN(VLOOKUP(D6,'기사 리스트'!B:C,2,FALSE))-21),'뉴스룸 PV UV data'!A:C,3,FALSE))</f>
        <v>1547</v>
      </c>
      <c r="F6" s="159">
        <f>IF(D6="","",VLOOKUP(RIGHT(VLOOKUP(D6,'기사 리스트'!B:C,2,FALSE),LEN(VLOOKUP(D6,'기사 리스트'!B:C,2,FALSE))-21),'뉴스룸 PV UV data'!A:B,2,FALSE))</f>
        <v>1757</v>
      </c>
      <c r="H6" s="267" t="str">
        <f>IFERROR(IF(VLOOKUP(D6,'기사 리스트'!B:D,3,FALSE)="yes","yes",""),"")</f>
        <v>yes</v>
      </c>
    </row>
    <row r="7" spans="2:10">
      <c r="B7" s="153">
        <v>5</v>
      </c>
      <c r="C7" s="354">
        <f>IF(D7="","",INDEX('기사 리스트'!A:A,MATCH(B7,'기사 리스트'!G:G)))</f>
        <v>45554</v>
      </c>
      <c r="D7" s="355" t="str">
        <f>IF(B7&gt;MAX('기사 리스트'!G:G),"",INDEX('기사 리스트'!B:B,MATCH(B7,'기사 리스트'!G:G,0)))</f>
        <v>SK Enmove earns Gold rating in prestigious EcoVadis ESG assessment</v>
      </c>
      <c r="E7" s="159">
        <f>IF(D7="","",VLOOKUP(RIGHT(VLOOKUP(D7,'기사 리스트'!B:C,2,FALSE),LEN(VLOOKUP(D7,'기사 리스트'!B:C,2,FALSE))-21),'뉴스룸 PV UV data'!A:C,3,FALSE))</f>
        <v>45</v>
      </c>
      <c r="F7" s="159">
        <f>IF(D7="","",VLOOKUP(RIGHT(VLOOKUP(D7,'기사 리스트'!B:C,2,FALSE),LEN(VLOOKUP(D7,'기사 리스트'!B:C,2,FALSE))-21),'뉴스룸 PV UV data'!A:B,2,FALSE))</f>
        <v>44</v>
      </c>
      <c r="H7" s="267" t="str">
        <f>IFERROR(IF(VLOOKUP(D7,'기사 리스트'!B:D,3,FALSE)="yes","yes",""),"")</f>
        <v/>
      </c>
    </row>
    <row r="8" spans="2:10">
      <c r="B8" s="153">
        <v>6</v>
      </c>
      <c r="C8" s="354">
        <f>IF(D8="","",INDEX('기사 리스트'!A:A,MATCH(B8,'기사 리스트'!G:G)))</f>
        <v>45559</v>
      </c>
      <c r="D8" s="355" t="str">
        <f>IF(B8&gt;MAX('기사 리스트'!G:G),"",INDEX('기사 리스트'!B:B,MATCH(B8,'기사 리스트'!G:G,0)))</f>
        <v>[SKinno Tech] Asphalt</v>
      </c>
      <c r="E8" s="159">
        <f>IF(D8="","",VLOOKUP(RIGHT(VLOOKUP(D8,'기사 리스트'!B:C,2,FALSE),LEN(VLOOKUP(D8,'기사 리스트'!B:C,2,FALSE))-21),'뉴스룸 PV UV data'!A:C,3,FALSE))</f>
        <v>31</v>
      </c>
      <c r="F8" s="159">
        <f>IF(D8="","",VLOOKUP(RIGHT(VLOOKUP(D8,'기사 리스트'!B:C,2,FALSE),LEN(VLOOKUP(D8,'기사 리스트'!B:C,2,FALSE))-21),'뉴스룸 PV UV data'!A:B,2,FALSE))</f>
        <v>32</v>
      </c>
      <c r="H8" s="267" t="str">
        <f>IFERROR(IF(VLOOKUP(D8,'기사 리스트'!B:D,3,FALSE)="yes","yes",""),"")</f>
        <v/>
      </c>
    </row>
    <row r="9" spans="2:10">
      <c r="B9" s="153">
        <v>7</v>
      </c>
      <c r="C9" s="354">
        <f>IF(D9="","",INDEX('기사 리스트'!A:A,MATCH(B9,'기사 리스트'!G:G)))</f>
        <v>45561</v>
      </c>
      <c r="D9" s="355" t="str">
        <f>IF(B9&gt;MAX('기사 리스트'!G:G),"",INDEX('기사 리스트'!B:B,MATCH(B9,'기사 리스트'!G:G,0)))</f>
        <v>A heartfelt journey with “Wish Makers”: Turning dreams and hope into reality</v>
      </c>
      <c r="E9" s="159">
        <f>IF(D9="","",VLOOKUP(RIGHT(VLOOKUP(D9,'기사 리스트'!B:C,2,FALSE),LEN(VLOOKUP(D9,'기사 리스트'!B:C,2,FALSE))-21),'뉴스룸 PV UV data'!A:C,3,FALSE))</f>
        <v>41</v>
      </c>
      <c r="F9" s="159">
        <f>IF(D9="","",VLOOKUP(RIGHT(VLOOKUP(D9,'기사 리스트'!B:C,2,FALSE),LEN(VLOOKUP(D9,'기사 리스트'!B:C,2,FALSE))-21),'뉴스룸 PV UV data'!A:B,2,FALSE))</f>
        <v>38</v>
      </c>
      <c r="H9" s="267" t="str">
        <f>IFERROR(IF(VLOOKUP(D9,'기사 리스트'!B:D,3,FALSE)="yes","yes",""),"")</f>
        <v/>
      </c>
    </row>
    <row r="10" spans="2:10">
      <c r="B10" s="153">
        <v>8</v>
      </c>
      <c r="C10" s="354">
        <f>IF(D10="","",INDEX('기사 리스트'!A:A,MATCH(B10,'기사 리스트'!G:G)))</f>
        <v>45562</v>
      </c>
      <c r="D10" s="355" t="str">
        <f>IF(B10&gt;MAX('기사 리스트'!G:G),"",INDEX('기사 리스트'!B:B,MATCH(B10,'기사 리스트'!G:G,0)))</f>
        <v>SK Ulsan Complex, home to Korea’s largest refinery and chemical plants, transforms with AI and digital transformation</v>
      </c>
      <c r="E10" s="159">
        <f>IF(D10="","",VLOOKUP(RIGHT(VLOOKUP(D10,'기사 리스트'!B:C,2,FALSE),LEN(VLOOKUP(D10,'기사 리스트'!B:C,2,FALSE))-21),'뉴스룸 PV UV data'!A:C,3,FALSE))</f>
        <v>27</v>
      </c>
      <c r="F10" s="159">
        <f>IF(D10="","",VLOOKUP(RIGHT(VLOOKUP(D10,'기사 리스트'!B:C,2,FALSE),LEN(VLOOKUP(D10,'기사 리스트'!B:C,2,FALSE))-21),'뉴스룸 PV UV data'!A:B,2,FALSE))</f>
        <v>24</v>
      </c>
      <c r="H10" s="267" t="str">
        <f>IFERROR(IF(VLOOKUP(D10,'기사 리스트'!B:D,3,FALSE)="yes","yes",""),"")</f>
        <v/>
      </c>
    </row>
    <row r="11" spans="2:10">
      <c r="B11" s="153">
        <v>9</v>
      </c>
      <c r="C11" s="354" t="str">
        <f>IF(D11="","",INDEX('기사 리스트'!A:A,MATCH(B11,'기사 리스트'!G:G)))</f>
        <v/>
      </c>
      <c r="D11" s="355" t="str">
        <f>IF(B11&gt;MAX('기사 리스트'!G:G),"",INDEX('기사 리스트'!B:B,MATCH(B11,'기사 리스트'!G:G,0)))</f>
        <v/>
      </c>
      <c r="E11" s="159" t="str">
        <f>IF(D11="","",VLOOKUP(RIGHT(VLOOKUP(D11,'기사 리스트'!B:C,2,FALSE),LEN(VLOOKUP(D11,'기사 리스트'!B:C,2,FALSE))-21),'뉴스룸 PV UV data'!A:C,3,FALSE))</f>
        <v/>
      </c>
      <c r="F11" s="159" t="str">
        <f>IF(D11="","",VLOOKUP(RIGHT(VLOOKUP(D11,'기사 리스트'!B:C,2,FALSE),LEN(VLOOKUP(D11,'기사 리스트'!B:C,2,FALSE))-21),'뉴스룸 PV UV data'!A:B,2,FALSE))</f>
        <v/>
      </c>
      <c r="H11" s="267" t="str">
        <f>IFERROR(IF(VLOOKUP(D11,'기사 리스트'!B:D,3,FALSE)="yes","yes",""),"")</f>
        <v/>
      </c>
    </row>
    <row r="12" spans="2:10">
      <c r="B12" s="153">
        <v>10</v>
      </c>
      <c r="C12" s="354" t="str">
        <f>IF(D12="","",INDEX('기사 리스트'!A:A,MATCH(B12,'기사 리스트'!G:G)))</f>
        <v/>
      </c>
      <c r="D12" s="355" t="str">
        <f>IF(B12&gt;MAX('기사 리스트'!G:G),"",INDEX('기사 리스트'!B:B,MATCH(B12,'기사 리스트'!G:G,0)))</f>
        <v/>
      </c>
      <c r="E12" s="159" t="str">
        <f>IF(D12="","",VLOOKUP(RIGHT(VLOOKUP(D12,'기사 리스트'!B:C,2,FALSE),LEN(VLOOKUP(D12,'기사 리스트'!B:C,2,FALSE))-21),'뉴스룸 PV UV data'!A:C,3,FALSE))</f>
        <v/>
      </c>
      <c r="F12" s="159" t="str">
        <f>IF(D12="","",VLOOKUP(RIGHT(VLOOKUP(D12,'기사 리스트'!B:C,2,FALSE),LEN(VLOOKUP(D12,'기사 리스트'!B:C,2,FALSE))-21),'뉴스룸 PV UV data'!A:B,2,FALSE))</f>
        <v/>
      </c>
      <c r="H12" s="267" t="str">
        <f>IFERROR(IF(VLOOKUP(D12,'기사 리스트'!B:D,3,FALSE)="yes","yes",""),"")</f>
        <v/>
      </c>
      <c r="J12" s="356" t="str">
        <f>"SKinno News 글로벌 채널 누적 UV/PV ("&amp;TEXT('뉴스룸 요약'!F17,"yyyy.mm.dd")&amp;" ~ "&amp;TEXT(EOMONTH('뉴스룸 요약'!F17,0),"yyyy.mm.dd")&amp;" 23:59 UTC 데이터 기준)"</f>
        <v>SKinno News 글로벌 채널 누적 UV/PV (2024.09.01 ~ 2024.09.30 23:59 UTC 데이터 기준)</v>
      </c>
    </row>
    <row r="13" spans="2:10">
      <c r="B13" s="153">
        <v>11</v>
      </c>
      <c r="C13" s="354" t="str">
        <f>IF(D13="","",INDEX('기사 리스트'!A:A,MATCH(B13,'기사 리스트'!G:G)))</f>
        <v/>
      </c>
      <c r="D13" s="355" t="str">
        <f>IF(B13&gt;MAX('기사 리스트'!G:G),"",INDEX('기사 리스트'!B:B,MATCH(B13,'기사 리스트'!G:G,0)))</f>
        <v/>
      </c>
      <c r="E13" s="159" t="str">
        <f>IF(D13="","",VLOOKUP(RIGHT(VLOOKUP(D13,'기사 리스트'!B:C,2,FALSE),LEN(VLOOKUP(D13,'기사 리스트'!B:C,2,FALSE))-21),'뉴스룸 PV UV data'!A:C,3,FALSE))</f>
        <v/>
      </c>
      <c r="F13" s="159" t="str">
        <f>IF(D13="","",VLOOKUP(RIGHT(VLOOKUP(D13,'기사 리스트'!B:C,2,FALSE),LEN(VLOOKUP(D13,'기사 리스트'!B:C,2,FALSE))-21),'뉴스룸 PV UV data'!A:B,2,FALSE))</f>
        <v/>
      </c>
      <c r="H13" s="267" t="str">
        <f>IFERROR(IF(VLOOKUP(D13,'기사 리스트'!B:D,3,FALSE)="yes","yes",""),"")</f>
        <v/>
      </c>
    </row>
    <row r="14" spans="2:10">
      <c r="B14" s="153">
        <v>12</v>
      </c>
      <c r="C14" s="354" t="str">
        <f>IF(D14="","",INDEX('기사 리스트'!A:A,MATCH(B14,'기사 리스트'!G:G)))</f>
        <v/>
      </c>
      <c r="D14" s="355" t="str">
        <f>IF(B14&gt;MAX('기사 리스트'!G:G),"",INDEX('기사 리스트'!B:B,MATCH(B14,'기사 리스트'!G:G,0)))</f>
        <v/>
      </c>
      <c r="E14" s="159" t="str">
        <f>IF(D14="","",VLOOKUP(RIGHT(VLOOKUP(D14,'기사 리스트'!B:C,2,FALSE),LEN(VLOOKUP(D14,'기사 리스트'!B:C,2,FALSE))-21),'뉴스룸 PV UV data'!A:C,3,FALSE))</f>
        <v/>
      </c>
      <c r="F14" s="159" t="str">
        <f>IF(D14="","",VLOOKUP(RIGHT(VLOOKUP(D14,'기사 리스트'!B:C,2,FALSE),LEN(VLOOKUP(D14,'기사 리스트'!B:C,2,FALSE))-21),'뉴스룸 PV UV data'!A:B,2,FALSE))</f>
        <v/>
      </c>
      <c r="H14" s="267" t="str">
        <f>IFERROR(IF(VLOOKUP(D14,'기사 리스트'!B:D,3,FALSE)="yes","yes",""),"")</f>
        <v/>
      </c>
    </row>
    <row r="15" spans="2:10">
      <c r="B15" s="153">
        <v>13</v>
      </c>
      <c r="C15" s="354" t="str">
        <f>IF(D15="","",INDEX('기사 리스트'!A:A,MATCH(B15,'기사 리스트'!G:G)))</f>
        <v/>
      </c>
      <c r="D15" s="355" t="str">
        <f>IF(B15&gt;MAX('기사 리스트'!G:G),"",INDEX('기사 리스트'!B:B,MATCH(B15,'기사 리스트'!G:G,0)))</f>
        <v/>
      </c>
      <c r="E15" s="159" t="str">
        <f>IF(D15="","",VLOOKUP(RIGHT(VLOOKUP(D15,'기사 리스트'!B:C,2,FALSE),LEN(VLOOKUP(D15,'기사 리스트'!B:C,2,FALSE))-21),'뉴스룸 PV UV data'!A:C,3,FALSE))</f>
        <v/>
      </c>
      <c r="F15" s="159" t="str">
        <f>IF(D15="","",VLOOKUP(RIGHT(VLOOKUP(D15,'기사 리스트'!B:C,2,FALSE),LEN(VLOOKUP(D15,'기사 리스트'!B:C,2,FALSE))-21),'뉴스룸 PV UV data'!A:B,2,FALSE))</f>
        <v/>
      </c>
      <c r="H15" s="267" t="str">
        <f>IFERROR(IF(VLOOKUP(D15,'기사 리스트'!B:D,3,FALSE)="yes","yes",""),"")</f>
        <v/>
      </c>
    </row>
    <row r="16" spans="2:10">
      <c r="B16" s="153">
        <v>14</v>
      </c>
      <c r="C16" s="354" t="str">
        <f>IF(D16="","",INDEX('기사 리스트'!A:A,MATCH(B16,'기사 리스트'!G:G)))</f>
        <v/>
      </c>
      <c r="D16" s="355" t="str">
        <f>IF(B16&gt;MAX('기사 리스트'!G:G),"",INDEX('기사 리스트'!B:B,MATCH(B16,'기사 리스트'!G:G,0)))</f>
        <v/>
      </c>
      <c r="E16" s="159" t="str">
        <f>IF(D16="","",VLOOKUP(RIGHT(VLOOKUP(D16,'기사 리스트'!B:C,2,FALSE),LEN(VLOOKUP(D16,'기사 리스트'!B:C,2,FALSE))-21),'뉴스룸 PV UV data'!A:C,3,FALSE))</f>
        <v/>
      </c>
      <c r="F16" s="159" t="str">
        <f>IF(D16="","",VLOOKUP(RIGHT(VLOOKUP(D16,'기사 리스트'!B:C,2,FALSE),LEN(VLOOKUP(D16,'기사 리스트'!B:C,2,FALSE))-21),'뉴스룸 PV UV data'!A:B,2,FALSE))</f>
        <v/>
      </c>
      <c r="H16" s="267" t="str">
        <f>IFERROR(IF(VLOOKUP(D16,'기사 리스트'!B:D,3,FALSE)="yes","yes",""),"")</f>
        <v/>
      </c>
    </row>
    <row r="17" spans="2:8">
      <c r="B17" s="153">
        <v>15</v>
      </c>
      <c r="C17" s="354" t="str">
        <f>IF(D17="","",INDEX('기사 리스트'!A:A,MATCH(B17,'기사 리스트'!G:G)))</f>
        <v/>
      </c>
      <c r="D17" s="355" t="str">
        <f>IF(B17&gt;MAX('기사 리스트'!G:G),"",INDEX('기사 리스트'!B:B,MATCH(B17,'기사 리스트'!G:G,0)))</f>
        <v/>
      </c>
      <c r="E17" s="159" t="str">
        <f>IF(D17="","",VLOOKUP(RIGHT(VLOOKUP(D17,'기사 리스트'!B:C,2,FALSE),LEN(VLOOKUP(D17,'기사 리스트'!B:C,2,FALSE))-21),'뉴스룸 PV UV data'!A:C,3,FALSE))</f>
        <v/>
      </c>
      <c r="F17" s="159" t="str">
        <f>IF(D17="","",VLOOKUP(RIGHT(VLOOKUP(D17,'기사 리스트'!B:C,2,FALSE),LEN(VLOOKUP(D17,'기사 리스트'!B:C,2,FALSE))-21),'뉴스룸 PV UV data'!A:B,2,FALSE))</f>
        <v/>
      </c>
      <c r="H17" s="267" t="str">
        <f>IFERROR(IF(VLOOKUP(D17,'기사 리스트'!B:D,3,FALSE)="yes","yes",""),"")</f>
        <v/>
      </c>
    </row>
    <row r="18" spans="2:8">
      <c r="B18" s="153">
        <v>16</v>
      </c>
      <c r="C18" s="354" t="str">
        <f>IF(D18="","",INDEX('기사 리스트'!A:A,MATCH(B18,'기사 리스트'!G:G)))</f>
        <v/>
      </c>
      <c r="D18" s="355" t="str">
        <f>IF(B18&gt;MAX('기사 리스트'!G:G),"",INDEX('기사 리스트'!B:B,MATCH(B18,'기사 리스트'!G:G,0)))</f>
        <v/>
      </c>
      <c r="E18" s="159" t="str">
        <f>IF(D18="","",VLOOKUP(RIGHT(VLOOKUP(D18,'기사 리스트'!B:C,2,FALSE),LEN(VLOOKUP(D18,'기사 리스트'!B:C,2,FALSE))-21),'뉴스룸 PV UV data'!A:C,3,FALSE))</f>
        <v/>
      </c>
      <c r="F18" s="159" t="str">
        <f>IF(D18="","",VLOOKUP(RIGHT(VLOOKUP(D18,'기사 리스트'!B:C,2,FALSE),LEN(VLOOKUP(D18,'기사 리스트'!B:C,2,FALSE))-21),'뉴스룸 PV UV data'!A:B,2,FALSE))</f>
        <v/>
      </c>
      <c r="H18" s="267" t="str">
        <f>IFERROR(IF(VLOOKUP(D18,'기사 리스트'!B:D,3,FALSE)="yes","yes",""),"")</f>
        <v/>
      </c>
    </row>
    <row r="19" spans="2:8">
      <c r="B19" s="153">
        <v>17</v>
      </c>
      <c r="C19" s="354" t="str">
        <f>IF(D19="","",INDEX('기사 리스트'!A:A,MATCH(B19,'기사 리스트'!G:G)))</f>
        <v/>
      </c>
      <c r="D19" s="355" t="str">
        <f>IF(B19&gt;MAX('기사 리스트'!G:G),"",INDEX('기사 리스트'!B:B,MATCH(B19,'기사 리스트'!G:G,0)))</f>
        <v/>
      </c>
      <c r="E19" s="159" t="str">
        <f>IF(D19="","",VLOOKUP(RIGHT(VLOOKUP(D19,'기사 리스트'!B:C,2,FALSE),LEN(VLOOKUP(D19,'기사 리스트'!B:C,2,FALSE))-21),'뉴스룸 PV UV data'!A:C,3,FALSE))</f>
        <v/>
      </c>
      <c r="F19" s="159" t="str">
        <f>IF(D19="","",VLOOKUP(RIGHT(VLOOKUP(D19,'기사 리스트'!B:C,2,FALSE),LEN(VLOOKUP(D19,'기사 리스트'!B:C,2,FALSE))-21),'뉴스룸 PV UV data'!A:B,2,FALSE))</f>
        <v/>
      </c>
      <c r="H19" s="267" t="str">
        <f>IFERROR(IF(VLOOKUP(D19,'기사 리스트'!B:D,3,FALSE)="yes","yes",""),"")</f>
        <v/>
      </c>
    </row>
    <row r="20" spans="2:8">
      <c r="B20" s="153">
        <v>18</v>
      </c>
      <c r="C20" s="354" t="str">
        <f>IF(D20="","",INDEX('기사 리스트'!A:A,MATCH(B20,'기사 리스트'!G:G)))</f>
        <v/>
      </c>
      <c r="D20" s="355" t="str">
        <f>IF(B20&gt;MAX('기사 리스트'!G:G),"",INDEX('기사 리스트'!B:B,MATCH(B20,'기사 리스트'!G:G,0)))</f>
        <v/>
      </c>
      <c r="E20" s="159" t="str">
        <f>IF(D20="","",VLOOKUP(RIGHT(VLOOKUP(D20,'기사 리스트'!B:C,2,FALSE),LEN(VLOOKUP(D20,'기사 리스트'!B:C,2,FALSE))-21),'뉴스룸 PV UV data'!A:C,3,FALSE))</f>
        <v/>
      </c>
      <c r="F20" s="159" t="str">
        <f>IF(D20="","",VLOOKUP(RIGHT(VLOOKUP(D20,'기사 리스트'!B:C,2,FALSE),LEN(VLOOKUP(D20,'기사 리스트'!B:C,2,FALSE))-21),'뉴스룸 PV UV data'!A:B,2,FALSE))</f>
        <v/>
      </c>
      <c r="H20" s="267" t="str">
        <f>IFERROR(IF(VLOOKUP(D20,'기사 리스트'!B:D,3,FALSE)="yes","yes",""),"")</f>
        <v/>
      </c>
    </row>
    <row r="21" spans="2:8">
      <c r="B21" s="153">
        <v>19</v>
      </c>
      <c r="C21" s="354" t="str">
        <f>IF(D21="","",INDEX('기사 리스트'!A:A,MATCH(B21,'기사 리스트'!G:G)))</f>
        <v/>
      </c>
      <c r="D21" s="355" t="str">
        <f>IF(B21&gt;MAX('기사 리스트'!G:G),"",INDEX('기사 리스트'!B:B,MATCH(B21,'기사 리스트'!G:G,0)))</f>
        <v/>
      </c>
      <c r="E21" s="159" t="str">
        <f>IF(D21="","",VLOOKUP(RIGHT(VLOOKUP(D21,'기사 리스트'!B:C,2,FALSE),LEN(VLOOKUP(D21,'기사 리스트'!B:C,2,FALSE))-21),'뉴스룸 PV UV data'!A:C,3,FALSE))</f>
        <v/>
      </c>
      <c r="F21" s="159" t="str">
        <f>IF(D21="","",VLOOKUP(RIGHT(VLOOKUP(D21,'기사 리스트'!B:C,2,FALSE),LEN(VLOOKUP(D21,'기사 리스트'!B:C,2,FALSE))-21),'뉴스룸 PV UV data'!A:B,2,FALSE))</f>
        <v/>
      </c>
      <c r="H21" s="267" t="str">
        <f>IFERROR(IF(VLOOKUP(D21,'기사 리스트'!B:D,3,FALSE)="yes","yes",""),"")</f>
        <v/>
      </c>
    </row>
    <row r="22" spans="2:8">
      <c r="B22" s="153">
        <v>20</v>
      </c>
      <c r="C22" s="354" t="str">
        <f>IF(D22="","",INDEX('기사 리스트'!A:A,MATCH(B22,'기사 리스트'!G:G)))</f>
        <v/>
      </c>
      <c r="D22" s="355" t="str">
        <f>IF(B22&gt;MAX('기사 리스트'!G:G),"",INDEX('기사 리스트'!B:B,MATCH(B22,'기사 리스트'!G:G,0)))</f>
        <v/>
      </c>
      <c r="E22" s="159" t="str">
        <f>IF(D22="","",VLOOKUP(RIGHT(VLOOKUP(D22,'기사 리스트'!B:C,2,FALSE),LEN(VLOOKUP(D22,'기사 리스트'!B:C,2,FALSE))-21),'뉴스룸 PV UV data'!A:C,3,FALSE))</f>
        <v/>
      </c>
      <c r="F22" s="159" t="str">
        <f>IF(D22="","",VLOOKUP(RIGHT(VLOOKUP(D22,'기사 리스트'!B:C,2,FALSE),LEN(VLOOKUP(D22,'기사 리스트'!B:C,2,FALSE))-21),'뉴스룸 PV UV data'!A:B,2,FALSE))</f>
        <v/>
      </c>
      <c r="H22" s="267" t="str">
        <f>IFERROR(IF(VLOOKUP(D22,'기사 리스트'!B:D,3,FALSE)="yes","yes",""),"")</f>
        <v/>
      </c>
    </row>
    <row r="23" spans="2:8">
      <c r="B23" s="153">
        <v>21</v>
      </c>
      <c r="C23" s="354" t="str">
        <f>IF(D23="","",INDEX('기사 리스트'!A:A,MATCH(B23,'기사 리스트'!G:G)))</f>
        <v/>
      </c>
      <c r="D23" s="355" t="str">
        <f>IF(B23&gt;MAX('기사 리스트'!G:G),"",INDEX('기사 리스트'!B:B,MATCH(B23,'기사 리스트'!G:G,0)))</f>
        <v/>
      </c>
      <c r="E23" s="159" t="str">
        <f>IF(D23="","",VLOOKUP(RIGHT(VLOOKUP(D23,'기사 리스트'!B:C,2,FALSE),LEN(VLOOKUP(D23,'기사 리스트'!B:C,2,FALSE))-21),'뉴스룸 PV UV data'!A:C,3,FALSE))</f>
        <v/>
      </c>
      <c r="F23" s="159" t="str">
        <f>IF(D23="","",VLOOKUP(RIGHT(VLOOKUP(D23,'기사 리스트'!B:C,2,FALSE),LEN(VLOOKUP(D23,'기사 리스트'!B:C,2,FALSE))-21),'뉴스룸 PV UV data'!A:B,2,FALSE))</f>
        <v/>
      </c>
      <c r="H23" s="267" t="str">
        <f>IFERROR(IF(VLOOKUP(D23,'기사 리스트'!B:D,3,FALSE)="yes","yes",""),"")</f>
        <v/>
      </c>
    </row>
    <row r="24" spans="2:8">
      <c r="B24" s="153">
        <v>22</v>
      </c>
      <c r="C24" s="354" t="str">
        <f>IF(D24="","",INDEX('기사 리스트'!A:A,MATCH(B24,'기사 리스트'!G:G)))</f>
        <v/>
      </c>
      <c r="D24" s="355" t="str">
        <f>IF(B24&gt;MAX('기사 리스트'!G:G),"",INDEX('기사 리스트'!B:B,MATCH(B24,'기사 리스트'!G:G,0)))</f>
        <v/>
      </c>
      <c r="E24" s="159" t="str">
        <f>IF(D24="","",VLOOKUP(RIGHT(VLOOKUP(D24,'기사 리스트'!B:C,2,FALSE),LEN(VLOOKUP(D24,'기사 리스트'!B:C,2,FALSE))-21),'뉴스룸 PV UV data'!A:C,3,FALSE))</f>
        <v/>
      </c>
      <c r="F24" s="159" t="str">
        <f>IF(D24="","",VLOOKUP(RIGHT(VLOOKUP(D24,'기사 리스트'!B:C,2,FALSE),LEN(VLOOKUP(D24,'기사 리스트'!B:C,2,FALSE))-21),'뉴스룸 PV UV data'!A:B,2,FALSE))</f>
        <v/>
      </c>
      <c r="H24" s="267" t="str">
        <f>IFERROR(IF(VLOOKUP(D24,'기사 리스트'!B:D,3,FALSE)="yes","yes",""),"")</f>
        <v/>
      </c>
    </row>
    <row r="25" spans="2:8">
      <c r="B25" s="153">
        <v>23</v>
      </c>
      <c r="C25" s="354" t="str">
        <f>IF(D25="","",INDEX('기사 리스트'!A:A,MATCH(B25,'기사 리스트'!G:G)))</f>
        <v/>
      </c>
      <c r="D25" s="355" t="str">
        <f>IF(B25&gt;MAX('기사 리스트'!G:G),"",INDEX('기사 리스트'!B:B,MATCH(B25,'기사 리스트'!G:G,0)))</f>
        <v/>
      </c>
      <c r="E25" s="159" t="str">
        <f>IF(D25="","",VLOOKUP(RIGHT(VLOOKUP(D25,'기사 리스트'!B:C,2,FALSE),LEN(VLOOKUP(D25,'기사 리스트'!B:C,2,FALSE))-21),'뉴스룸 PV UV data'!A:C,3,FALSE))</f>
        <v/>
      </c>
      <c r="F25" s="159" t="str">
        <f>IF(D25="","",VLOOKUP(RIGHT(VLOOKUP(D25,'기사 리스트'!B:C,2,FALSE),LEN(VLOOKUP(D25,'기사 리스트'!B:C,2,FALSE))-21),'뉴스룸 PV UV data'!A:B,2,FALSE))</f>
        <v/>
      </c>
      <c r="H25" s="267" t="str">
        <f>IFERROR(IF(VLOOKUP(D25,'기사 리스트'!B:D,3,FALSE)="yes","yes",""),"")</f>
        <v/>
      </c>
    </row>
    <row r="26" spans="2:8">
      <c r="B26" s="153">
        <v>24</v>
      </c>
      <c r="C26" s="354" t="str">
        <f>IF(D26="","",INDEX('기사 리스트'!A:A,MATCH(B26,'기사 리스트'!G:G)))</f>
        <v/>
      </c>
      <c r="D26" s="355" t="str">
        <f>IF(B26&gt;MAX('기사 리스트'!G:G),"",INDEX('기사 리스트'!B:B,MATCH(B26,'기사 리스트'!G:G,0)))</f>
        <v/>
      </c>
      <c r="E26" s="159" t="str">
        <f>IF(D26="","",VLOOKUP(RIGHT(VLOOKUP(D26,'기사 리스트'!B:C,2,FALSE),LEN(VLOOKUP(D26,'기사 리스트'!B:C,2,FALSE))-21),'뉴스룸 PV UV data'!A:C,3,FALSE))</f>
        <v/>
      </c>
      <c r="F26" s="159" t="str">
        <f>IF(D26="","",VLOOKUP(RIGHT(VLOOKUP(D26,'기사 리스트'!B:C,2,FALSE),LEN(VLOOKUP(D26,'기사 리스트'!B:C,2,FALSE))-21),'뉴스룸 PV UV data'!A:B,2,FALSE))</f>
        <v/>
      </c>
      <c r="H26" s="267" t="str">
        <f>IFERROR(IF(VLOOKUP(D26,'기사 리스트'!B:D,3,FALSE)="yes","yes",""),"")</f>
        <v/>
      </c>
    </row>
    <row r="27" spans="2:8">
      <c r="B27" s="153">
        <v>25</v>
      </c>
      <c r="C27" s="354" t="str">
        <f>IF(D27="","",INDEX('기사 리스트'!A:A,MATCH(B27,'기사 리스트'!G:G)))</f>
        <v/>
      </c>
      <c r="D27" s="355" t="str">
        <f>IF(B27&gt;MAX('기사 리스트'!G:G),"",INDEX('기사 리스트'!B:B,MATCH(B27,'기사 리스트'!G:G,0)))</f>
        <v/>
      </c>
      <c r="E27" s="159" t="str">
        <f>IF(D27="","",VLOOKUP(RIGHT(VLOOKUP(D27,'기사 리스트'!B:C,2,FALSE),LEN(VLOOKUP(D27,'기사 리스트'!B:C,2,FALSE))-21),'뉴스룸 PV UV data'!A:C,3,FALSE))</f>
        <v/>
      </c>
      <c r="F27" s="159" t="str">
        <f>IF(D27="","",VLOOKUP(RIGHT(VLOOKUP(D27,'기사 리스트'!B:C,2,FALSE),LEN(VLOOKUP(D27,'기사 리스트'!B:C,2,FALSE))-21),'뉴스룸 PV UV data'!A:B,2,FALSE))</f>
        <v/>
      </c>
      <c r="H27" s="267" t="str">
        <f>IFERROR(IF(VLOOKUP(D27,'기사 리스트'!B:D,3,FALSE)="yes","yes",""),"")</f>
        <v/>
      </c>
    </row>
    <row r="28" spans="2:8">
      <c r="B28" s="153">
        <v>26</v>
      </c>
      <c r="C28" s="354" t="str">
        <f>IF(D28="","",INDEX('기사 리스트'!A:A,MATCH(B28,'기사 리스트'!G:G)))</f>
        <v/>
      </c>
      <c r="D28" s="355" t="str">
        <f>IF(B28&gt;MAX('기사 리스트'!G:G),"",INDEX('기사 리스트'!B:B,MATCH(B28,'기사 리스트'!G:G,0)))</f>
        <v/>
      </c>
      <c r="E28" s="159" t="str">
        <f>IF(D28="","",VLOOKUP(RIGHT(VLOOKUP(D28,'기사 리스트'!B:C,2,FALSE),LEN(VLOOKUP(D28,'기사 리스트'!B:C,2,FALSE))-21),'뉴스룸 PV UV data'!A:C,3,FALSE))</f>
        <v/>
      </c>
      <c r="F28" s="159" t="str">
        <f>IF(D28="","",VLOOKUP(RIGHT(VLOOKUP(D28,'기사 리스트'!B:C,2,FALSE),LEN(VLOOKUP(D28,'기사 리스트'!B:C,2,FALSE))-21),'뉴스룸 PV UV data'!A:B,2,FALSE))</f>
        <v/>
      </c>
      <c r="H28" s="267" t="str">
        <f>IFERROR(IF(VLOOKUP(D28,'기사 리스트'!B:D,3,FALSE)="yes","yes",""),"")</f>
        <v/>
      </c>
    </row>
    <row r="29" spans="2:8">
      <c r="B29" s="153">
        <v>27</v>
      </c>
      <c r="C29" s="354" t="str">
        <f>IF(D29="","",INDEX('기사 리스트'!A:A,MATCH(B29,'기사 리스트'!G:G)))</f>
        <v/>
      </c>
      <c r="D29" s="355" t="str">
        <f>IF(B29&gt;MAX('기사 리스트'!G:G),"",INDEX('기사 리스트'!B:B,MATCH(B29,'기사 리스트'!G:G,0)))</f>
        <v/>
      </c>
      <c r="E29" s="159" t="str">
        <f>IF(D29="","",VLOOKUP(RIGHT(VLOOKUP(D29,'기사 리스트'!B:C,2,FALSE),LEN(VLOOKUP(D29,'기사 리스트'!B:C,2,FALSE))-21),'뉴스룸 PV UV data'!A:C,3,FALSE))</f>
        <v/>
      </c>
      <c r="F29" s="159" t="str">
        <f>IF(D29="","",VLOOKUP(RIGHT(VLOOKUP(D29,'기사 리스트'!B:C,2,FALSE),LEN(VLOOKUP(D29,'기사 리스트'!B:C,2,FALSE))-21),'뉴스룸 PV UV data'!A:B,2,FALSE))</f>
        <v/>
      </c>
      <c r="H29" s="267" t="str">
        <f>IFERROR(IF(VLOOKUP(D29,'기사 리스트'!B:D,3,FALSE)="yes","yes",""),"")</f>
        <v/>
      </c>
    </row>
    <row r="30" spans="2:8">
      <c r="B30" s="153">
        <v>28</v>
      </c>
      <c r="C30" s="354" t="str">
        <f>IF(D30="","",INDEX('기사 리스트'!A:A,MATCH(B30,'기사 리스트'!G:G)))</f>
        <v/>
      </c>
      <c r="D30" s="355" t="str">
        <f>IF(B30&gt;MAX('기사 리스트'!G:G),"",INDEX('기사 리스트'!B:B,MATCH(B30,'기사 리스트'!G:G,0)))</f>
        <v/>
      </c>
      <c r="E30" s="159" t="str">
        <f>IF(D30="","",VLOOKUP(RIGHT(VLOOKUP(D30,'기사 리스트'!B:C,2,FALSE),LEN(VLOOKUP(D30,'기사 리스트'!B:C,2,FALSE))-21),'뉴스룸 PV UV data'!A:C,3,FALSE))</f>
        <v/>
      </c>
      <c r="F30" s="159" t="str">
        <f>IF(D30="","",VLOOKUP(RIGHT(VLOOKUP(D30,'기사 리스트'!B:C,2,FALSE),LEN(VLOOKUP(D30,'기사 리스트'!B:C,2,FALSE))-21),'뉴스룸 PV UV data'!A:B,2,FALSE))</f>
        <v/>
      </c>
      <c r="H30" s="267" t="str">
        <f>IFERROR(IF(VLOOKUP(D30,'기사 리스트'!B:D,3,FALSE)="yes","yes",""),"")</f>
        <v/>
      </c>
    </row>
    <row r="31" spans="2:8">
      <c r="B31" s="153">
        <v>29</v>
      </c>
      <c r="C31" s="354" t="str">
        <f>IF(D31="","",INDEX('기사 리스트'!A:A,MATCH(B31,'기사 리스트'!G:G)))</f>
        <v/>
      </c>
      <c r="D31" s="355" t="str">
        <f>IF(B31&gt;MAX('기사 리스트'!G:G),"",INDEX('기사 리스트'!B:B,MATCH(B31,'기사 리스트'!G:G,0)))</f>
        <v/>
      </c>
      <c r="E31" s="159" t="str">
        <f>IF(D31="","",VLOOKUP(RIGHT(VLOOKUP(D31,'기사 리스트'!B:C,2,FALSE),LEN(VLOOKUP(D31,'기사 리스트'!B:C,2,FALSE))-21),'뉴스룸 PV UV data'!A:C,3,FALSE))</f>
        <v/>
      </c>
      <c r="F31" s="159" t="str">
        <f>IF(D31="","",VLOOKUP(RIGHT(VLOOKUP(D31,'기사 리스트'!B:C,2,FALSE),LEN(VLOOKUP(D31,'기사 리스트'!B:C,2,FALSE))-21),'뉴스룸 PV UV data'!A:B,2,FALSE))</f>
        <v/>
      </c>
      <c r="H31" s="267" t="str">
        <f>IFERROR(IF(VLOOKUP(D31,'기사 리스트'!B:D,3,FALSE)="yes","yes",""),"")</f>
        <v/>
      </c>
    </row>
    <row r="32" spans="2:8">
      <c r="B32" s="153">
        <v>30</v>
      </c>
      <c r="C32" s="354" t="str">
        <f>IF(D32="","",INDEX('기사 리스트'!A:A,MATCH(B32,'기사 리스트'!G:G)))</f>
        <v/>
      </c>
      <c r="D32" s="355" t="str">
        <f>IF(B32&gt;MAX('기사 리스트'!G:G),"",INDEX('기사 리스트'!B:B,MATCH(B32,'기사 리스트'!G:G,0)))</f>
        <v/>
      </c>
      <c r="E32" s="159" t="str">
        <f>IF(D32="","",VLOOKUP(RIGHT(VLOOKUP(D32,'기사 리스트'!B:C,2,FALSE),LEN(VLOOKUP(D32,'기사 리스트'!B:C,2,FALSE))-21),'뉴스룸 PV UV data'!A:C,3,FALSE))</f>
        <v/>
      </c>
      <c r="F32" s="159" t="str">
        <f>IF(D32="","",VLOOKUP(RIGHT(VLOOKUP(D32,'기사 리스트'!B:C,2,FALSE),LEN(VLOOKUP(D32,'기사 리스트'!B:C,2,FALSE))-21),'뉴스룸 PV UV data'!A:B,2,FALSE))</f>
        <v/>
      </c>
      <c r="H32" s="267" t="str">
        <f>IFERROR(IF(VLOOKUP(D32,'기사 리스트'!B:D,3,FALSE)="yes","yes",""),"")</f>
        <v/>
      </c>
    </row>
    <row r="33" spans="2:8">
      <c r="B33" s="153">
        <v>31</v>
      </c>
      <c r="C33" s="354" t="str">
        <f>IF(D33="","",INDEX('기사 리스트'!A:A,MATCH(B33,'기사 리스트'!G:G)))</f>
        <v/>
      </c>
      <c r="D33" s="355" t="str">
        <f>IF(B33&gt;MAX('기사 리스트'!G:G),"",INDEX('기사 리스트'!B:B,MATCH(B33,'기사 리스트'!G:G,0)))</f>
        <v/>
      </c>
      <c r="E33" s="159" t="str">
        <f>IF(D33="","",VLOOKUP(RIGHT(VLOOKUP(D33,'기사 리스트'!B:C,2,FALSE),LEN(VLOOKUP(D33,'기사 리스트'!B:C,2,FALSE))-21),'뉴스룸 PV UV data'!A:C,3,FALSE))</f>
        <v/>
      </c>
      <c r="F33" s="159" t="str">
        <f>IF(D33="","",VLOOKUP(RIGHT(VLOOKUP(D33,'기사 리스트'!B:C,2,FALSE),LEN(VLOOKUP(D33,'기사 리스트'!B:C,2,FALSE))-21),'뉴스룸 PV UV data'!A:B,2,FALSE))</f>
        <v/>
      </c>
      <c r="H33" s="267" t="str">
        <f>IFERROR(IF(VLOOKUP(D33,'기사 리스트'!B:D,3,FALSE)="yes","yes",""),"")</f>
        <v/>
      </c>
    </row>
    <row r="34" spans="2:8">
      <c r="B34" s="153">
        <v>32</v>
      </c>
      <c r="C34" s="354" t="str">
        <f>IF(D34="","",INDEX('기사 리스트'!A:A,MATCH(B34,'기사 리스트'!G:G)))</f>
        <v/>
      </c>
      <c r="D34" s="355" t="str">
        <f>IF(B34&gt;MAX('기사 리스트'!G:G),"",INDEX('기사 리스트'!B:B,MATCH(B34,'기사 리스트'!G:G,0)))</f>
        <v/>
      </c>
      <c r="E34" s="159" t="str">
        <f>IF(D34="","",VLOOKUP(RIGHT(VLOOKUP(D34,'기사 리스트'!B:C,2,FALSE),LEN(VLOOKUP(D34,'기사 리스트'!B:C,2,FALSE))-21),'뉴스룸 PV UV data'!A:C,3,FALSE))</f>
        <v/>
      </c>
      <c r="F34" s="159" t="str">
        <f>IF(D34="","",VLOOKUP(RIGHT(VLOOKUP(D34,'기사 리스트'!B:C,2,FALSE),LEN(VLOOKUP(D34,'기사 리스트'!B:C,2,FALSE))-21),'뉴스룸 PV UV data'!A:B,2,FALSE))</f>
        <v/>
      </c>
      <c r="H34" s="267" t="str">
        <f>IFERROR(IF(VLOOKUP(D34,'기사 리스트'!B:D,3,FALSE)="yes","yes",""),"")</f>
        <v/>
      </c>
    </row>
    <row r="35" spans="2:8">
      <c r="B35" s="153">
        <v>33</v>
      </c>
      <c r="C35" s="354" t="str">
        <f>IF(D35="","",INDEX('기사 리스트'!A:A,MATCH(B35,'기사 리스트'!G:G)))</f>
        <v/>
      </c>
      <c r="D35" s="355" t="str">
        <f>IF(B35&gt;MAX('기사 리스트'!G:G),"",INDEX('기사 리스트'!B:B,MATCH(B35,'기사 리스트'!G:G,0)))</f>
        <v/>
      </c>
      <c r="E35" s="159" t="str">
        <f>IF(D35="","",VLOOKUP(RIGHT(VLOOKUP(D35,'기사 리스트'!B:C,2,FALSE),LEN(VLOOKUP(D35,'기사 리스트'!B:C,2,FALSE))-21),'뉴스룸 PV UV data'!A:C,3,FALSE))</f>
        <v/>
      </c>
      <c r="F35" s="159" t="str">
        <f>IF(D35="","",VLOOKUP(RIGHT(VLOOKUP(D35,'기사 리스트'!B:C,2,FALSE),LEN(VLOOKUP(D35,'기사 리스트'!B:C,2,FALSE))-21),'뉴스룸 PV UV data'!A:B,2,FALSE))</f>
        <v/>
      </c>
      <c r="H35" s="267" t="str">
        <f>IFERROR(IF(VLOOKUP(D35,'기사 리스트'!B:D,3,FALSE)="yes","yes",""),"")</f>
        <v/>
      </c>
    </row>
    <row r="36" spans="2:8">
      <c r="B36" s="153">
        <v>34</v>
      </c>
      <c r="C36" s="354" t="str">
        <f>IF(D36="","",INDEX('기사 리스트'!A:A,MATCH(B36,'기사 리스트'!G:G)))</f>
        <v/>
      </c>
      <c r="D36" s="355" t="str">
        <f>IF(B36&gt;MAX('기사 리스트'!G:G),"",INDEX('기사 리스트'!B:B,MATCH(B36,'기사 리스트'!G:G,0)))</f>
        <v/>
      </c>
      <c r="E36" s="159" t="str">
        <f>IF(D36="","",VLOOKUP(RIGHT(VLOOKUP(D36,'기사 리스트'!B:C,2,FALSE),LEN(VLOOKUP(D36,'기사 리스트'!B:C,2,FALSE))-21),'뉴스룸 PV UV data'!A:C,3,FALSE))</f>
        <v/>
      </c>
      <c r="F36" s="159" t="str">
        <f>IF(D36="","",VLOOKUP(RIGHT(VLOOKUP(D36,'기사 리스트'!B:C,2,FALSE),LEN(VLOOKUP(D36,'기사 리스트'!B:C,2,FALSE))-21),'뉴스룸 PV UV data'!A:B,2,FALSE))</f>
        <v/>
      </c>
      <c r="H36" s="267" t="str">
        <f>IFERROR(IF(VLOOKUP(D36,'기사 리스트'!B:D,3,FALSE)="yes","yes",""),"")</f>
        <v/>
      </c>
    </row>
    <row r="37" spans="2:8">
      <c r="B37" s="153">
        <v>35</v>
      </c>
      <c r="C37" s="354" t="str">
        <f>IF(D37="","",INDEX('기사 리스트'!A:A,MATCH(B37,'기사 리스트'!G:G)))</f>
        <v/>
      </c>
      <c r="D37" s="355" t="str">
        <f>IF(B37&gt;MAX('기사 리스트'!G:G),"",INDEX('기사 리스트'!B:B,MATCH(B37,'기사 리스트'!G:G,0)))</f>
        <v/>
      </c>
      <c r="E37" s="159" t="str">
        <f>IF(D37="","",VLOOKUP(RIGHT(VLOOKUP(D37,'기사 리스트'!B:C,2,FALSE),LEN(VLOOKUP(D37,'기사 리스트'!B:C,2,FALSE))-21),'뉴스룸 PV UV data'!A:C,3,FALSE))</f>
        <v/>
      </c>
      <c r="F37" s="159" t="str">
        <f>IF(D37="","",VLOOKUP(RIGHT(VLOOKUP(D37,'기사 리스트'!B:C,2,FALSE),LEN(VLOOKUP(D37,'기사 리스트'!B:C,2,FALSE))-21),'뉴스룸 PV UV data'!A:B,2,FALSE))</f>
        <v/>
      </c>
      <c r="H37" s="267" t="str">
        <f>IFERROR(IF(VLOOKUP(D37,'기사 리스트'!B:D,3,FALSE)="yes","yes",""),"")</f>
        <v/>
      </c>
    </row>
    <row r="38" spans="2:8">
      <c r="B38" s="153">
        <v>36</v>
      </c>
      <c r="C38" s="354" t="str">
        <f>IF(D38="","",INDEX('기사 리스트'!A:A,MATCH(B38,'기사 리스트'!G:G)))</f>
        <v/>
      </c>
      <c r="D38" s="355" t="str">
        <f>IF(B38&gt;MAX('기사 리스트'!G:G),"",INDEX('기사 리스트'!B:B,MATCH(B38,'기사 리스트'!G:G,0)))</f>
        <v/>
      </c>
      <c r="E38" s="159" t="str">
        <f>IF(D38="","",VLOOKUP(RIGHT(VLOOKUP(D38,'기사 리스트'!B:C,2,FALSE),LEN(VLOOKUP(D38,'기사 리스트'!B:C,2,FALSE))-21),'뉴스룸 PV UV data'!A:C,3,FALSE))</f>
        <v/>
      </c>
      <c r="F38" s="159" t="str">
        <f>IF(D38="","",VLOOKUP(RIGHT(VLOOKUP(D38,'기사 리스트'!B:C,2,FALSE),LEN(VLOOKUP(D38,'기사 리스트'!B:C,2,FALSE))-21),'뉴스룸 PV UV data'!A:B,2,FALSE))</f>
        <v/>
      </c>
      <c r="H38" s="267" t="str">
        <f>IFERROR(IF(VLOOKUP(D38,'기사 리스트'!B:D,3,FALSE)="yes","yes",""),"")</f>
        <v/>
      </c>
    </row>
    <row r="39" spans="2:8">
      <c r="B39" s="153">
        <v>37</v>
      </c>
      <c r="C39" s="354" t="str">
        <f>IF(D39="","",INDEX('기사 리스트'!A:A,MATCH(B39,'기사 리스트'!G:G)))</f>
        <v/>
      </c>
      <c r="D39" s="355" t="str">
        <f>IF(B39&gt;MAX('기사 리스트'!G:G),"",INDEX('기사 리스트'!B:B,MATCH(B39,'기사 리스트'!G:G,0)))</f>
        <v/>
      </c>
      <c r="E39" s="159" t="str">
        <f>IF(D39="","",VLOOKUP(RIGHT(VLOOKUP(D39,'기사 리스트'!B:C,2,FALSE),LEN(VLOOKUP(D39,'기사 리스트'!B:C,2,FALSE))-21),'뉴스룸 PV UV data'!A:C,3,FALSE))</f>
        <v/>
      </c>
      <c r="F39" s="159" t="str">
        <f>IF(D39="","",VLOOKUP(RIGHT(VLOOKUP(D39,'기사 리스트'!B:C,2,FALSE),LEN(VLOOKUP(D39,'기사 리스트'!B:C,2,FALSE))-21),'뉴스룸 PV UV data'!A:B,2,FALSE))</f>
        <v/>
      </c>
      <c r="H39" s="267" t="str">
        <f>IFERROR(IF(VLOOKUP(D39,'기사 리스트'!B:D,3,FALSE)="yes","yes",""),"")</f>
        <v/>
      </c>
    </row>
    <row r="40" spans="2:8">
      <c r="B40" s="153">
        <v>38</v>
      </c>
      <c r="C40" s="354" t="str">
        <f>IF(D40="","",INDEX('기사 리스트'!A:A,MATCH(B40,'기사 리스트'!G:G)))</f>
        <v/>
      </c>
      <c r="D40" s="355" t="str">
        <f>IF(B40&gt;MAX('기사 리스트'!G:G),"",INDEX('기사 리스트'!B:B,MATCH(B40,'기사 리스트'!G:G,0)))</f>
        <v/>
      </c>
      <c r="E40" s="159" t="str">
        <f>IF(D40="","",VLOOKUP(RIGHT(VLOOKUP(D40,'기사 리스트'!B:C,2,FALSE),LEN(VLOOKUP(D40,'기사 리스트'!B:C,2,FALSE))-21),'뉴스룸 PV UV data'!A:C,3,FALSE))</f>
        <v/>
      </c>
      <c r="F40" s="159" t="str">
        <f>IF(D40="","",VLOOKUP(RIGHT(VLOOKUP(D40,'기사 리스트'!B:C,2,FALSE),LEN(VLOOKUP(D40,'기사 리스트'!B:C,2,FALSE))-21),'뉴스룸 PV UV data'!A:B,2,FALSE))</f>
        <v/>
      </c>
      <c r="H40" s="267" t="str">
        <f>IFERROR(IF(VLOOKUP(D40,'기사 리스트'!B:D,3,FALSE)="yes","yes",""),"")</f>
        <v/>
      </c>
    </row>
  </sheetData>
  <phoneticPr fontId="5"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2453-1BBF-4B7A-B360-B63AA04C33E9}">
  <sheetPr>
    <tabColor theme="7" tint="0.79998168889431442"/>
  </sheetPr>
  <dimension ref="A1:M1976"/>
  <sheetViews>
    <sheetView workbookViewId="0">
      <selection activeCell="J14" sqref="J14"/>
    </sheetView>
  </sheetViews>
  <sheetFormatPr defaultRowHeight="16.5"/>
  <cols>
    <col min="1" max="1" width="26.25" style="6" customWidth="1"/>
    <col min="2" max="2" width="17.875" style="6" customWidth="1"/>
    <col min="3" max="4" width="11" style="6" customWidth="1"/>
  </cols>
  <sheetData>
    <row r="1" spans="1:13">
      <c r="A1" s="6" t="s">
        <v>1521</v>
      </c>
      <c r="B1" s="6" t="s">
        <v>1522</v>
      </c>
      <c r="C1" s="6" t="s">
        <v>1523</v>
      </c>
      <c r="D1" s="6" t="s">
        <v>1524</v>
      </c>
      <c r="E1" t="s">
        <v>369</v>
      </c>
      <c r="F1" t="s">
        <v>1530</v>
      </c>
      <c r="G1" t="s">
        <v>1531</v>
      </c>
      <c r="J1" s="136" t="s">
        <v>1532</v>
      </c>
      <c r="K1" s="137" t="s">
        <v>1533</v>
      </c>
      <c r="M1" t="s">
        <v>1938</v>
      </c>
    </row>
    <row r="2" spans="1:13" ht="17.25" thickBot="1">
      <c r="A2" s="6" t="s">
        <v>2279</v>
      </c>
      <c r="B2" s="6" t="s">
        <v>1525</v>
      </c>
      <c r="C2" s="6">
        <v>10066</v>
      </c>
      <c r="D2" s="6">
        <v>8086</v>
      </c>
      <c r="E2" s="46" t="str">
        <f>IF(AND(LEFT(A2,17)="/global/archives/",ISNUMBER(_xlfn.NUMBERVALUE(MID(A2,18,1))),ISERROR(FIND("ckattempt",A2)),ISERROR(FIND("preview",A2))),"기사임","")</f>
        <v>기사임</v>
      </c>
      <c r="F2" s="46" t="str">
        <f>IF(E2="기사임",IFERROR(IF((VLOOKUP(CONCATENATE("http://skinnonews.com",A2),'기사 리스트'!C:E,3,FALSE))&gt;='뉴스룸 요약'!$F$17,"O",""),""),"")</f>
        <v>O</v>
      </c>
      <c r="G2" s="46" t="str">
        <f>IFERROR(IF(AND(F2="O",B2="Paid Search",VLOOKUP("http://skinnonews.com"&amp;A2,'기사 리스트'!C:D,2,FALSE)="yes"), "당월 GDN", ""),"")</f>
        <v>당월 GDN</v>
      </c>
      <c r="J2" s="89">
        <f>SUMIF(G:G,"당월 GDN",C:C)</f>
        <v>11004</v>
      </c>
      <c r="K2" s="138">
        <f>SUMIF(G:G,"당월 GDN",D:D)</f>
        <v>8848</v>
      </c>
    </row>
    <row r="3" spans="1:13">
      <c r="A3" s="6" t="s">
        <v>2280</v>
      </c>
      <c r="B3" s="6" t="s">
        <v>1525</v>
      </c>
      <c r="C3" s="6">
        <v>938</v>
      </c>
      <c r="D3" s="6">
        <v>762</v>
      </c>
      <c r="E3" s="46" t="str">
        <f t="shared" ref="E3:E66" si="0">IF(AND(LEFT(A3,17)="/global/archives/",ISNUMBER(_xlfn.NUMBERVALUE(MID(A3,18,1))),ISERROR(FIND("ckattempt",A3)),ISERROR(FIND("preview",A3))),"기사임","")</f>
        <v>기사임</v>
      </c>
      <c r="F3" s="46" t="str">
        <f>IF(E3="기사임",IFERROR(IF((VLOOKUP(CONCATENATE("http://skinnonews.com",A3),'기사 리스트'!C:E,3,FALSE))&gt;='뉴스룸 요약'!$F$17,"O",""),""),"")</f>
        <v>O</v>
      </c>
      <c r="G3" s="46" t="str">
        <f>IFERROR(IF(AND(F3="O",B3="Paid Search",VLOOKUP("http://skinnonews.com"&amp;A3,'기사 리스트'!C:D,2,FALSE)="yes"), "당월 GDN", ""),"")</f>
        <v>당월 GDN</v>
      </c>
    </row>
    <row r="4" spans="1:13">
      <c r="A4" s="6" t="s">
        <v>473</v>
      </c>
      <c r="B4" s="6" t="s">
        <v>1526</v>
      </c>
      <c r="C4" s="6">
        <v>484</v>
      </c>
      <c r="D4" s="6">
        <v>479</v>
      </c>
      <c r="E4" s="46" t="str">
        <f t="shared" si="0"/>
        <v/>
      </c>
      <c r="F4" s="46" t="str">
        <f>IF(E4="기사임",IFERROR(IF((VLOOKUP(CONCATENATE("http://skinnonews.com",A4),'기사 리스트'!C:E,3,FALSE))&gt;='뉴스룸 요약'!$F$17,"O",""),""),"")</f>
        <v/>
      </c>
      <c r="G4" s="46" t="str">
        <f>IFERROR(IF(AND(F4="O",B4="Paid Search",VLOOKUP("http://skinnonews.com"&amp;A4,'기사 리스트'!C:D,2,FALSE)="yes"), "당월 GDN", ""),"")</f>
        <v/>
      </c>
    </row>
    <row r="5" spans="1:13">
      <c r="A5" s="6" t="s">
        <v>1922</v>
      </c>
      <c r="B5" s="6" t="s">
        <v>1525</v>
      </c>
      <c r="C5" s="6">
        <v>468</v>
      </c>
      <c r="D5" s="6">
        <v>190</v>
      </c>
      <c r="E5" s="46" t="str">
        <f t="shared" si="0"/>
        <v/>
      </c>
      <c r="F5" s="46" t="str">
        <f>IF(E5="기사임",IFERROR(IF((VLOOKUP(CONCATENATE("http://skinnonews.com",A5),'기사 리스트'!C:E,3,FALSE))&gt;='뉴스룸 요약'!$F$17,"O",""),""),"")</f>
        <v/>
      </c>
      <c r="G5" s="46" t="str">
        <f>IFERROR(IF(AND(F5="O",B5="Paid Search",VLOOKUP("http://skinnonews.com"&amp;A5,'기사 리스트'!C:D,2,FALSE)="yes"), "당월 GDN", ""),"")</f>
        <v/>
      </c>
    </row>
    <row r="6" spans="1:13">
      <c r="A6" s="6" t="s">
        <v>2279</v>
      </c>
      <c r="B6" s="6" t="s">
        <v>1526</v>
      </c>
      <c r="C6" s="6">
        <v>425</v>
      </c>
      <c r="D6" s="6">
        <v>321</v>
      </c>
      <c r="E6" s="46" t="str">
        <f t="shared" si="0"/>
        <v>기사임</v>
      </c>
      <c r="F6" s="46" t="str">
        <f>IF(E6="기사임",IFERROR(IF((VLOOKUP(CONCATENATE("http://skinnonews.com",A6),'기사 리스트'!C:E,3,FALSE))&gt;='뉴스룸 요약'!$F$17,"O",""),""),"")</f>
        <v>O</v>
      </c>
      <c r="G6" s="46" t="str">
        <f>IFERROR(IF(AND(F6="O",B6="Paid Search",VLOOKUP("http://skinnonews.com"&amp;A6,'기사 리스트'!C:D,2,FALSE)="yes"), "당월 GDN", ""),"")</f>
        <v/>
      </c>
    </row>
    <row r="7" spans="1:13">
      <c r="A7" s="6" t="s">
        <v>2280</v>
      </c>
      <c r="B7" s="6" t="s">
        <v>1526</v>
      </c>
      <c r="C7" s="6">
        <v>388</v>
      </c>
      <c r="D7" s="6">
        <v>350</v>
      </c>
      <c r="E7" s="46" t="str">
        <f t="shared" si="0"/>
        <v>기사임</v>
      </c>
      <c r="F7" s="46" t="str">
        <f>IF(E7="기사임",IFERROR(IF((VLOOKUP(CONCATENATE("http://skinnonews.com",A7),'기사 리스트'!C:E,3,FALSE))&gt;='뉴스룸 요약'!$F$17,"O",""),""),"")</f>
        <v>O</v>
      </c>
      <c r="G7" s="46" t="str">
        <f>IFERROR(IF(AND(F7="O",B7="Paid Search",VLOOKUP("http://skinnonews.com"&amp;A7,'기사 리스트'!C:D,2,FALSE)="yes"), "당월 GDN", ""),"")</f>
        <v/>
      </c>
    </row>
    <row r="8" spans="1:13">
      <c r="A8" s="6" t="s">
        <v>472</v>
      </c>
      <c r="B8" s="6" t="s">
        <v>1526</v>
      </c>
      <c r="C8" s="6">
        <v>331</v>
      </c>
      <c r="D8" s="6">
        <v>281</v>
      </c>
      <c r="E8" s="46" t="str">
        <f t="shared" si="0"/>
        <v/>
      </c>
      <c r="F8" s="46" t="str">
        <f>IF(E8="기사임",IFERROR(IF((VLOOKUP(CONCATENATE("http://skinnonews.com",A8),'기사 리스트'!C:E,3,FALSE))&gt;='뉴스룸 요약'!$F$17,"O",""),""),"")</f>
        <v/>
      </c>
      <c r="G8" s="46" t="str">
        <f>IFERROR(IF(AND(F8="O",B8="Paid Search",VLOOKUP("http://skinnonews.com"&amp;A8,'기사 리스트'!C:D,2,FALSE)="yes"), "당월 GDN", ""),"")</f>
        <v/>
      </c>
    </row>
    <row r="9" spans="1:13">
      <c r="A9" s="6" t="s">
        <v>472</v>
      </c>
      <c r="B9" s="6" t="s">
        <v>1527</v>
      </c>
      <c r="C9" s="6">
        <v>305</v>
      </c>
      <c r="D9" s="6">
        <v>205</v>
      </c>
      <c r="E9" s="46" t="str">
        <f t="shared" si="0"/>
        <v/>
      </c>
      <c r="F9" s="46" t="str">
        <f>IF(E9="기사임",IFERROR(IF((VLOOKUP(CONCATENATE("http://skinnonews.com",A9),'기사 리스트'!C:E,3,FALSE))&gt;='뉴스룸 요약'!$F$17,"O",""),""),"")</f>
        <v/>
      </c>
      <c r="G9" s="46" t="str">
        <f>IFERROR(IF(AND(F9="O",B9="Paid Search",VLOOKUP("http://skinnonews.com"&amp;A9,'기사 리스트'!C:D,2,FALSE)="yes"), "당월 GDN", ""),"")</f>
        <v/>
      </c>
    </row>
    <row r="10" spans="1:13">
      <c r="A10" s="6" t="s">
        <v>2280</v>
      </c>
      <c r="B10" s="6" t="s">
        <v>1527</v>
      </c>
      <c r="C10" s="6">
        <v>249</v>
      </c>
      <c r="D10" s="6">
        <v>252</v>
      </c>
      <c r="E10" s="46" t="str">
        <f t="shared" si="0"/>
        <v>기사임</v>
      </c>
      <c r="F10" s="46" t="str">
        <f>IF(E10="기사임",IFERROR(IF((VLOOKUP(CONCATENATE("http://skinnonews.com",A10),'기사 리스트'!C:E,3,FALSE))&gt;='뉴스룸 요약'!$F$17,"O",""),""),"")</f>
        <v>O</v>
      </c>
      <c r="G10" s="46" t="str">
        <f>IFERROR(IF(AND(F10="O",B10="Paid Search",VLOOKUP("http://skinnonews.com"&amp;A10,'기사 리스트'!C:D,2,FALSE)="yes"), "당월 GDN", ""),"")</f>
        <v/>
      </c>
    </row>
    <row r="11" spans="1:13">
      <c r="A11" s="6" t="s">
        <v>472</v>
      </c>
      <c r="B11" s="6" t="s">
        <v>1528</v>
      </c>
      <c r="C11" s="6">
        <v>242</v>
      </c>
      <c r="D11" s="6">
        <v>183</v>
      </c>
      <c r="E11" s="46" t="str">
        <f t="shared" si="0"/>
        <v/>
      </c>
      <c r="F11" s="46" t="str">
        <f>IF(E11="기사임",IFERROR(IF((VLOOKUP(CONCATENATE("http://skinnonews.com",A11),'기사 리스트'!C:E,3,FALSE))&gt;='뉴스룸 요약'!$F$17,"O",""),""),"")</f>
        <v/>
      </c>
      <c r="G11" s="46" t="str">
        <f>IFERROR(IF(AND(F11="O",B11="Paid Search",VLOOKUP("http://skinnonews.com"&amp;A11,'기사 리스트'!C:D,2,FALSE)="yes"), "당월 GDN", ""),"")</f>
        <v/>
      </c>
    </row>
    <row r="12" spans="1:13">
      <c r="A12" s="6" t="s">
        <v>2023</v>
      </c>
      <c r="B12" s="6" t="s">
        <v>1527</v>
      </c>
      <c r="C12" s="6">
        <v>214</v>
      </c>
      <c r="D12" s="6">
        <v>247</v>
      </c>
      <c r="E12" s="46" t="str">
        <f t="shared" si="0"/>
        <v>기사임</v>
      </c>
      <c r="F12" s="46" t="str">
        <f>IF(E12="기사임",IFERROR(IF((VLOOKUP(CONCATENATE("http://skinnonews.com",A12),'기사 리스트'!C:E,3,FALSE))&gt;='뉴스룸 요약'!$F$17,"O",""),""),"")</f>
        <v/>
      </c>
      <c r="G12" s="46" t="str">
        <f>IFERROR(IF(AND(F12="O",B12="Paid Search",VLOOKUP("http://skinnonews.com"&amp;A12,'기사 리스트'!C:D,2,FALSE)="yes"), "당월 GDN", ""),"")</f>
        <v/>
      </c>
    </row>
    <row r="13" spans="1:13">
      <c r="A13" s="6" t="s">
        <v>478</v>
      </c>
      <c r="B13" s="6" t="s">
        <v>1527</v>
      </c>
      <c r="C13" s="6">
        <v>190</v>
      </c>
      <c r="D13" s="6">
        <v>104</v>
      </c>
      <c r="E13" s="46" t="str">
        <f t="shared" si="0"/>
        <v/>
      </c>
      <c r="F13" s="46" t="str">
        <f>IF(E13="기사임",IFERROR(IF((VLOOKUP(CONCATENATE("http://skinnonews.com",A13),'기사 리스트'!C:E,3,FALSE))&gt;='뉴스룸 요약'!$F$17,"O",""),""),"")</f>
        <v/>
      </c>
      <c r="G13" s="46" t="str">
        <f>IFERROR(IF(AND(F13="O",B13="Paid Search",VLOOKUP("http://skinnonews.com"&amp;A13,'기사 리스트'!C:D,2,FALSE)="yes"), "당월 GDN", ""),"")</f>
        <v/>
      </c>
    </row>
    <row r="14" spans="1:13">
      <c r="A14" s="6" t="s">
        <v>1480</v>
      </c>
      <c r="B14" s="6" t="s">
        <v>1527</v>
      </c>
      <c r="C14" s="6">
        <v>178</v>
      </c>
      <c r="D14" s="6">
        <v>147</v>
      </c>
      <c r="E14" s="46" t="str">
        <f t="shared" si="0"/>
        <v>기사임</v>
      </c>
      <c r="F14" s="46" t="str">
        <f>IF(E14="기사임",IFERROR(IF((VLOOKUP(CONCATENATE("http://skinnonews.com",A14),'기사 리스트'!C:E,3,FALSE))&gt;='뉴스룸 요약'!$F$17,"O",""),""),"")</f>
        <v/>
      </c>
      <c r="G14" s="46" t="str">
        <f>IFERROR(IF(AND(F14="O",B14="Paid Search",VLOOKUP("http://skinnonews.com"&amp;A14,'기사 리스트'!C:D,2,FALSE)="yes"), "당월 GDN", ""),"")</f>
        <v/>
      </c>
    </row>
    <row r="15" spans="1:13">
      <c r="A15" s="6" t="s">
        <v>2279</v>
      </c>
      <c r="B15" s="6" t="s">
        <v>1527</v>
      </c>
      <c r="C15" s="6">
        <v>174</v>
      </c>
      <c r="D15" s="6">
        <v>173</v>
      </c>
      <c r="E15" s="46" t="str">
        <f t="shared" si="0"/>
        <v>기사임</v>
      </c>
      <c r="F15" s="46" t="str">
        <f>IF(E15="기사임",IFERROR(IF((VLOOKUP(CONCATENATE("http://skinnonews.com",A15),'기사 리스트'!C:E,3,FALSE))&gt;='뉴스룸 요약'!$F$17,"O",""),""),"")</f>
        <v>O</v>
      </c>
      <c r="G15" s="46" t="str">
        <f>IFERROR(IF(AND(F15="O",B15="Paid Search",VLOOKUP("http://skinnonews.com"&amp;A15,'기사 리스트'!C:D,2,FALSE)="yes"), "당월 GDN", ""),"")</f>
        <v/>
      </c>
    </row>
    <row r="16" spans="1:13">
      <c r="A16" s="6" t="s">
        <v>513</v>
      </c>
      <c r="B16" s="6" t="s">
        <v>1527</v>
      </c>
      <c r="C16" s="6">
        <v>167</v>
      </c>
      <c r="D16" s="6">
        <v>175</v>
      </c>
      <c r="E16" s="46" t="str">
        <f t="shared" si="0"/>
        <v>기사임</v>
      </c>
      <c r="F16" s="46" t="str">
        <f>IF(E16="기사임",IFERROR(IF((VLOOKUP(CONCATENATE("http://skinnonews.com",A16),'기사 리스트'!C:E,3,FALSE))&gt;='뉴스룸 요약'!$F$17,"O",""),""),"")</f>
        <v/>
      </c>
      <c r="G16" s="46" t="str">
        <f>IFERROR(IF(AND(F16="O",B16="Paid Search",VLOOKUP("http://skinnonews.com"&amp;A16,'기사 리스트'!C:D,2,FALSE)="yes"), "당월 GDN", ""),"")</f>
        <v/>
      </c>
    </row>
    <row r="17" spans="1:7">
      <c r="A17" s="6" t="s">
        <v>473</v>
      </c>
      <c r="B17" s="6" t="s">
        <v>1527</v>
      </c>
      <c r="C17" s="6">
        <v>163</v>
      </c>
      <c r="D17" s="6">
        <v>155</v>
      </c>
      <c r="E17" s="46" t="str">
        <f t="shared" si="0"/>
        <v/>
      </c>
      <c r="F17" s="46" t="str">
        <f>IF(E17="기사임",IFERROR(IF((VLOOKUP(CONCATENATE("http://skinnonews.com",A17),'기사 리스트'!C:E,3,FALSE))&gt;='뉴스룸 요약'!$F$17,"O",""),""),"")</f>
        <v/>
      </c>
      <c r="G17" s="46" t="str">
        <f>IFERROR(IF(AND(F17="O",B17="Paid Search",VLOOKUP("http://skinnonews.com"&amp;A17,'기사 리스트'!C:D,2,FALSE)="yes"), "당월 GDN", ""),"")</f>
        <v/>
      </c>
    </row>
    <row r="18" spans="1:7">
      <c r="A18" s="6" t="s">
        <v>1919</v>
      </c>
      <c r="B18" s="6" t="s">
        <v>1527</v>
      </c>
      <c r="C18" s="6">
        <v>146</v>
      </c>
      <c r="D18" s="6">
        <v>143</v>
      </c>
      <c r="E18" s="46" t="str">
        <f t="shared" si="0"/>
        <v>기사임</v>
      </c>
      <c r="F18" s="46" t="str">
        <f>IF(E18="기사임",IFERROR(IF((VLOOKUP(CONCATENATE("http://skinnonews.com",A18),'기사 리스트'!C:E,3,FALSE))&gt;='뉴스룸 요약'!$F$17,"O",""),""),"")</f>
        <v/>
      </c>
      <c r="G18" s="46" t="str">
        <f>IFERROR(IF(AND(F18="O",B18="Paid Search",VLOOKUP("http://skinnonews.com"&amp;A18,'기사 리스트'!C:D,2,FALSE)="yes"), "당월 GDN", ""),"")</f>
        <v/>
      </c>
    </row>
    <row r="19" spans="1:7">
      <c r="A19" s="6" t="s">
        <v>2169</v>
      </c>
      <c r="B19" s="6" t="s">
        <v>1527</v>
      </c>
      <c r="C19" s="6">
        <v>119</v>
      </c>
      <c r="D19" s="6">
        <v>103</v>
      </c>
      <c r="E19" s="46" t="str">
        <f t="shared" si="0"/>
        <v>기사임</v>
      </c>
      <c r="F19" s="46" t="str">
        <f>IF(E19="기사임",IFERROR(IF((VLOOKUP(CONCATENATE("http://skinnonews.com",A19),'기사 리스트'!C:E,3,FALSE))&gt;='뉴스룸 요약'!$F$17,"O",""),""),"")</f>
        <v/>
      </c>
      <c r="G19" s="46" t="str">
        <f>IFERROR(IF(AND(F19="O",B19="Paid Search",VLOOKUP("http://skinnonews.com"&amp;A19,'기사 리스트'!C:D,2,FALSE)="yes"), "당월 GDN", ""),"")</f>
        <v/>
      </c>
    </row>
    <row r="20" spans="1:7">
      <c r="A20" s="6" t="s">
        <v>487</v>
      </c>
      <c r="B20" s="6" t="s">
        <v>1527</v>
      </c>
      <c r="C20" s="6">
        <v>110</v>
      </c>
      <c r="D20" s="6">
        <v>120</v>
      </c>
      <c r="E20" s="46" t="str">
        <f t="shared" si="0"/>
        <v>기사임</v>
      </c>
      <c r="F20" s="46" t="str">
        <f>IF(E20="기사임",IFERROR(IF((VLOOKUP(CONCATENATE("http://skinnonews.com",A20),'기사 리스트'!C:E,3,FALSE))&gt;='뉴스룸 요약'!$F$17,"O",""),""),"")</f>
        <v/>
      </c>
      <c r="G20" s="46" t="str">
        <f>IFERROR(IF(AND(F20="O",B20="Paid Search",VLOOKUP("http://skinnonews.com"&amp;A20,'기사 리스트'!C:D,2,FALSE)="yes"), "당월 GDN", ""),"")</f>
        <v/>
      </c>
    </row>
    <row r="21" spans="1:7">
      <c r="A21" s="6" t="s">
        <v>472</v>
      </c>
      <c r="B21" s="6" t="s">
        <v>1529</v>
      </c>
      <c r="C21" s="6">
        <v>108</v>
      </c>
      <c r="D21" s="6">
        <v>76</v>
      </c>
      <c r="E21" s="46" t="str">
        <f t="shared" si="0"/>
        <v/>
      </c>
      <c r="F21" s="46" t="str">
        <f>IF(E21="기사임",IFERROR(IF((VLOOKUP(CONCATENATE("http://skinnonews.com",A21),'기사 리스트'!C:E,3,FALSE))&gt;='뉴스룸 요약'!$F$17,"O",""),""),"")</f>
        <v/>
      </c>
      <c r="G21" s="46" t="str">
        <f>IFERROR(IF(AND(F21="O",B21="Paid Search",VLOOKUP("http://skinnonews.com"&amp;A21,'기사 리스트'!C:D,2,FALSE)="yes"), "당월 GDN", ""),"")</f>
        <v/>
      </c>
    </row>
    <row r="22" spans="1:7">
      <c r="A22" s="6" t="s">
        <v>476</v>
      </c>
      <c r="B22" s="6" t="s">
        <v>1526</v>
      </c>
      <c r="C22" s="6">
        <v>106</v>
      </c>
      <c r="D22" s="6">
        <v>96</v>
      </c>
      <c r="E22" s="46" t="str">
        <f t="shared" si="0"/>
        <v/>
      </c>
      <c r="F22" s="46" t="str">
        <f>IF(E22="기사임",IFERROR(IF((VLOOKUP(CONCATENATE("http://skinnonews.com",A22),'기사 리스트'!C:E,3,FALSE))&gt;='뉴스룸 요약'!$F$17,"O",""),""),"")</f>
        <v/>
      </c>
      <c r="G22" s="46" t="str">
        <f>IFERROR(IF(AND(F22="O",B22="Paid Search",VLOOKUP("http://skinnonews.com"&amp;A22,'기사 리스트'!C:D,2,FALSE)="yes"), "당월 GDN", ""),"")</f>
        <v/>
      </c>
    </row>
    <row r="23" spans="1:7">
      <c r="A23" s="6" t="s">
        <v>472</v>
      </c>
      <c r="B23" s="6" t="s">
        <v>1525</v>
      </c>
      <c r="C23" s="6">
        <v>99</v>
      </c>
      <c r="D23" s="6">
        <v>68</v>
      </c>
      <c r="E23" s="46" t="str">
        <f t="shared" si="0"/>
        <v/>
      </c>
      <c r="F23" s="46" t="str">
        <f>IF(E23="기사임",IFERROR(IF((VLOOKUP(CONCATENATE("http://skinnonews.com",A23),'기사 리스트'!C:E,3,FALSE))&gt;='뉴스룸 요약'!$F$17,"O",""),""),"")</f>
        <v/>
      </c>
      <c r="G23" s="46" t="str">
        <f>IFERROR(IF(AND(F23="O",B23="Paid Search",VLOOKUP("http://skinnonews.com"&amp;A23,'기사 리스트'!C:D,2,FALSE)="yes"), "당월 GDN", ""),"")</f>
        <v/>
      </c>
    </row>
    <row r="24" spans="1:7">
      <c r="A24" s="6" t="s">
        <v>2280</v>
      </c>
      <c r="B24" s="6" t="s">
        <v>1528</v>
      </c>
      <c r="C24" s="6">
        <v>95</v>
      </c>
      <c r="D24" s="6">
        <v>94</v>
      </c>
      <c r="E24" s="46" t="str">
        <f t="shared" si="0"/>
        <v>기사임</v>
      </c>
      <c r="F24" s="46" t="str">
        <f>IF(E24="기사임",IFERROR(IF((VLOOKUP(CONCATENATE("http://skinnonews.com",A24),'기사 리스트'!C:E,3,FALSE))&gt;='뉴스룸 요약'!$F$17,"O",""),""),"")</f>
        <v>O</v>
      </c>
      <c r="G24" s="46" t="str">
        <f>IFERROR(IF(AND(F24="O",B24="Paid Search",VLOOKUP("http://skinnonews.com"&amp;A24,'기사 리스트'!C:D,2,FALSE)="yes"), "당월 GDN", ""),"")</f>
        <v/>
      </c>
    </row>
    <row r="25" spans="1:7">
      <c r="A25" s="6" t="s">
        <v>1482</v>
      </c>
      <c r="B25" s="6" t="s">
        <v>1527</v>
      </c>
      <c r="C25" s="6">
        <v>89</v>
      </c>
      <c r="D25" s="6">
        <v>74</v>
      </c>
      <c r="E25" s="46" t="str">
        <f t="shared" si="0"/>
        <v/>
      </c>
      <c r="F25" s="46" t="str">
        <f>IF(E25="기사임",IFERROR(IF((VLOOKUP(CONCATENATE("http://skinnonews.com",A25),'기사 리스트'!C:E,3,FALSE))&gt;='뉴스룸 요약'!$F$17,"O",""),""),"")</f>
        <v/>
      </c>
      <c r="G25" s="46" t="str">
        <f>IFERROR(IF(AND(F25="O",B25="Paid Search",VLOOKUP("http://skinnonews.com"&amp;A25,'기사 리스트'!C:D,2,FALSE)="yes"), "당월 GDN", ""),"")</f>
        <v/>
      </c>
    </row>
    <row r="26" spans="1:7">
      <c r="A26" s="6" t="s">
        <v>2280</v>
      </c>
      <c r="B26" s="6" t="s">
        <v>1529</v>
      </c>
      <c r="C26" s="6">
        <v>85</v>
      </c>
      <c r="D26" s="6">
        <v>81</v>
      </c>
      <c r="E26" s="46" t="str">
        <f t="shared" si="0"/>
        <v>기사임</v>
      </c>
      <c r="F26" s="46" t="str">
        <f>IF(E26="기사임",IFERROR(IF((VLOOKUP(CONCATENATE("http://skinnonews.com",A26),'기사 리스트'!C:E,3,FALSE))&gt;='뉴스룸 요약'!$F$17,"O",""),""),"")</f>
        <v>O</v>
      </c>
      <c r="G26" s="46" t="str">
        <f>IFERROR(IF(AND(F26="O",B26="Paid Search",VLOOKUP("http://skinnonews.com"&amp;A26,'기사 리스트'!C:D,2,FALSE)="yes"), "당월 GDN", ""),"")</f>
        <v/>
      </c>
    </row>
    <row r="27" spans="1:7">
      <c r="A27" s="6" t="s">
        <v>476</v>
      </c>
      <c r="B27" s="6" t="s">
        <v>1527</v>
      </c>
      <c r="C27" s="6">
        <v>82</v>
      </c>
      <c r="D27" s="6">
        <v>66</v>
      </c>
      <c r="E27" s="46" t="str">
        <f t="shared" si="0"/>
        <v/>
      </c>
      <c r="F27" s="46" t="str">
        <f>IF(E27="기사임",IFERROR(IF((VLOOKUP(CONCATENATE("http://skinnonews.com",A27),'기사 리스트'!C:E,3,FALSE))&gt;='뉴스룸 요약'!$F$17,"O",""),""),"")</f>
        <v/>
      </c>
      <c r="G27" s="46" t="str">
        <f>IFERROR(IF(AND(F27="O",B27="Paid Search",VLOOKUP("http://skinnonews.com"&amp;A27,'기사 리스트'!C:D,2,FALSE)="yes"), "당월 GDN", ""),"")</f>
        <v/>
      </c>
    </row>
    <row r="28" spans="1:7">
      <c r="A28" s="6" t="s">
        <v>1484</v>
      </c>
      <c r="B28" s="6" t="s">
        <v>1527</v>
      </c>
      <c r="C28" s="6">
        <v>80</v>
      </c>
      <c r="D28" s="6">
        <v>69</v>
      </c>
      <c r="E28" s="46" t="str">
        <f t="shared" si="0"/>
        <v/>
      </c>
      <c r="F28" s="46" t="str">
        <f>IF(E28="기사임",IFERROR(IF((VLOOKUP(CONCATENATE("http://skinnonews.com",A28),'기사 리스트'!C:E,3,FALSE))&gt;='뉴스룸 요약'!$F$17,"O",""),""),"")</f>
        <v/>
      </c>
      <c r="G28" s="46" t="str">
        <f>IFERROR(IF(AND(F28="O",B28="Paid Search",VLOOKUP("http://skinnonews.com"&amp;A28,'기사 리스트'!C:D,2,FALSE)="yes"), "당월 GDN", ""),"")</f>
        <v/>
      </c>
    </row>
    <row r="29" spans="1:7">
      <c r="A29" s="6" t="s">
        <v>2023</v>
      </c>
      <c r="B29" s="6" t="s">
        <v>1526</v>
      </c>
      <c r="C29" s="6">
        <v>78</v>
      </c>
      <c r="D29" s="6">
        <v>79</v>
      </c>
      <c r="E29" s="46" t="str">
        <f t="shared" si="0"/>
        <v>기사임</v>
      </c>
      <c r="F29" s="46" t="str">
        <f>IF(E29="기사임",IFERROR(IF((VLOOKUP(CONCATENATE("http://skinnonews.com",A29),'기사 리스트'!C:E,3,FALSE))&gt;='뉴스룸 요약'!$F$17,"O",""),""),"")</f>
        <v/>
      </c>
      <c r="G29" s="46" t="str">
        <f>IFERROR(IF(AND(F29="O",B29="Paid Search",VLOOKUP("http://skinnonews.com"&amp;A29,'기사 리스트'!C:D,2,FALSE)="yes"), "당월 GDN", ""),"")</f>
        <v/>
      </c>
    </row>
    <row r="30" spans="1:7">
      <c r="A30" s="6" t="s">
        <v>2279</v>
      </c>
      <c r="B30" s="6" t="s">
        <v>1528</v>
      </c>
      <c r="C30" s="6">
        <v>77</v>
      </c>
      <c r="D30" s="6">
        <v>76</v>
      </c>
      <c r="E30" s="46" t="str">
        <f t="shared" si="0"/>
        <v>기사임</v>
      </c>
      <c r="F30" s="46" t="str">
        <f>IF(E30="기사임",IFERROR(IF((VLOOKUP(CONCATENATE("http://skinnonews.com",A30),'기사 리스트'!C:E,3,FALSE))&gt;='뉴스룸 요약'!$F$17,"O",""),""),"")</f>
        <v>O</v>
      </c>
      <c r="G30" s="46" t="str">
        <f>IFERROR(IF(AND(F30="O",B30="Paid Search",VLOOKUP("http://skinnonews.com"&amp;A30,'기사 리스트'!C:D,2,FALSE)="yes"), "당월 GDN", ""),"")</f>
        <v/>
      </c>
    </row>
    <row r="31" spans="1:7">
      <c r="A31" s="6" t="s">
        <v>2168</v>
      </c>
      <c r="B31" s="6" t="s">
        <v>1527</v>
      </c>
      <c r="C31" s="6">
        <v>75</v>
      </c>
      <c r="D31" s="6">
        <v>72</v>
      </c>
      <c r="E31" s="46" t="str">
        <f t="shared" si="0"/>
        <v>기사임</v>
      </c>
      <c r="F31" s="46" t="str">
        <f>IF(E31="기사임",IFERROR(IF((VLOOKUP(CONCATENATE("http://skinnonews.com",A31),'기사 리스트'!C:E,3,FALSE))&gt;='뉴스룸 요약'!$F$17,"O",""),""),"")</f>
        <v/>
      </c>
      <c r="G31" s="46" t="str">
        <f>IFERROR(IF(AND(F31="O",B31="Paid Search",VLOOKUP("http://skinnonews.com"&amp;A31,'기사 리스트'!C:D,2,FALSE)="yes"), "당월 GDN", ""),"")</f>
        <v/>
      </c>
    </row>
    <row r="32" spans="1:7">
      <c r="A32" s="6" t="s">
        <v>492</v>
      </c>
      <c r="B32" s="6" t="s">
        <v>1527</v>
      </c>
      <c r="C32" s="6">
        <v>71</v>
      </c>
      <c r="D32" s="6">
        <v>65</v>
      </c>
      <c r="E32" s="46" t="str">
        <f t="shared" si="0"/>
        <v>기사임</v>
      </c>
      <c r="F32" s="46" t="str">
        <f>IF(E32="기사임",IFERROR(IF((VLOOKUP(CONCATENATE("http://skinnonews.com",A32),'기사 리스트'!C:E,3,FALSE))&gt;='뉴스룸 요약'!$F$17,"O",""),""),"")</f>
        <v/>
      </c>
      <c r="G32" s="46" t="str">
        <f>IFERROR(IF(AND(F32="O",B32="Paid Search",VLOOKUP("http://skinnonews.com"&amp;A32,'기사 리스트'!C:D,2,FALSE)="yes"), "당월 GDN", ""),"")</f>
        <v/>
      </c>
    </row>
    <row r="33" spans="1:7">
      <c r="A33" s="6" t="s">
        <v>2171</v>
      </c>
      <c r="B33" s="6" t="s">
        <v>1526</v>
      </c>
      <c r="C33" s="6">
        <v>70</v>
      </c>
      <c r="D33" s="6">
        <v>72</v>
      </c>
      <c r="E33" s="46" t="str">
        <f t="shared" si="0"/>
        <v>기사임</v>
      </c>
      <c r="F33" s="46" t="str">
        <f>IF(E33="기사임",IFERROR(IF((VLOOKUP(CONCATENATE("http://skinnonews.com",A33),'기사 리스트'!C:E,3,FALSE))&gt;='뉴스룸 요약'!$F$17,"O",""),""),"")</f>
        <v/>
      </c>
      <c r="G33" s="46" t="str">
        <f>IFERROR(IF(AND(F33="O",B33="Paid Search",VLOOKUP("http://skinnonews.com"&amp;A33,'기사 리스트'!C:D,2,FALSE)="yes"), "당월 GDN", ""),"")</f>
        <v/>
      </c>
    </row>
    <row r="34" spans="1:7">
      <c r="A34" s="6" t="s">
        <v>1483</v>
      </c>
      <c r="B34" s="6" t="s">
        <v>1527</v>
      </c>
      <c r="C34" s="6">
        <v>69</v>
      </c>
      <c r="D34" s="6">
        <v>59</v>
      </c>
      <c r="E34" s="46" t="str">
        <f t="shared" si="0"/>
        <v/>
      </c>
      <c r="F34" s="46" t="str">
        <f>IF(E34="기사임",IFERROR(IF((VLOOKUP(CONCATENATE("http://skinnonews.com",A34),'기사 리스트'!C:E,3,FALSE))&gt;='뉴스룸 요약'!$F$17,"O",""),""),"")</f>
        <v/>
      </c>
      <c r="G34" s="46" t="str">
        <f>IFERROR(IF(AND(F34="O",B34="Paid Search",VLOOKUP("http://skinnonews.com"&amp;A34,'기사 리스트'!C:D,2,FALSE)="yes"), "당월 GDN", ""),"")</f>
        <v/>
      </c>
    </row>
    <row r="35" spans="1:7">
      <c r="A35" s="6" t="s">
        <v>1169</v>
      </c>
      <c r="B35" s="6" t="s">
        <v>1527</v>
      </c>
      <c r="C35" s="6">
        <v>66</v>
      </c>
      <c r="D35" s="6">
        <v>68</v>
      </c>
      <c r="E35" s="46" t="str">
        <f t="shared" si="0"/>
        <v>기사임</v>
      </c>
      <c r="F35" s="46" t="str">
        <f>IF(E35="기사임",IFERROR(IF((VLOOKUP(CONCATENATE("http://skinnonews.com",A35),'기사 리스트'!C:E,3,FALSE))&gt;='뉴스룸 요약'!$F$17,"O",""),""),"")</f>
        <v/>
      </c>
      <c r="G35" s="46" t="str">
        <f>IFERROR(IF(AND(F35="O",B35="Paid Search",VLOOKUP("http://skinnonews.com"&amp;A35,'기사 리스트'!C:D,2,FALSE)="yes"), "당월 GDN", ""),"")</f>
        <v/>
      </c>
    </row>
    <row r="36" spans="1:7">
      <c r="A36" s="6" t="s">
        <v>1301</v>
      </c>
      <c r="B36" s="6" t="s">
        <v>1527</v>
      </c>
      <c r="C36" s="6">
        <v>66</v>
      </c>
      <c r="D36" s="6">
        <v>62</v>
      </c>
      <c r="E36" s="46" t="str">
        <f t="shared" si="0"/>
        <v>기사임</v>
      </c>
      <c r="F36" s="46" t="str">
        <f>IF(E36="기사임",IFERROR(IF((VLOOKUP(CONCATENATE("http://skinnonews.com",A36),'기사 리스트'!C:E,3,FALSE))&gt;='뉴스룸 요약'!$F$17,"O",""),""),"")</f>
        <v/>
      </c>
      <c r="G36" s="46" t="str">
        <f>IFERROR(IF(AND(F36="O",B36="Paid Search",VLOOKUP("http://skinnonews.com"&amp;A36,'기사 리스트'!C:D,2,FALSE)="yes"), "당월 GDN", ""),"")</f>
        <v/>
      </c>
    </row>
    <row r="37" spans="1:7">
      <c r="A37" s="6" t="s">
        <v>1426</v>
      </c>
      <c r="B37" s="6" t="s">
        <v>1527</v>
      </c>
      <c r="C37" s="6">
        <v>64</v>
      </c>
      <c r="D37" s="6">
        <v>67</v>
      </c>
      <c r="E37" s="46" t="str">
        <f t="shared" si="0"/>
        <v>기사임</v>
      </c>
      <c r="F37" s="46" t="str">
        <f>IF(E37="기사임",IFERROR(IF((VLOOKUP(CONCATENATE("http://skinnonews.com",A37),'기사 리스트'!C:E,3,FALSE))&gt;='뉴스룸 요약'!$F$17,"O",""),""),"")</f>
        <v/>
      </c>
      <c r="G37" s="46" t="str">
        <f>IFERROR(IF(AND(F37="O",B37="Paid Search",VLOOKUP("http://skinnonews.com"&amp;A37,'기사 리스트'!C:D,2,FALSE)="yes"), "당월 GDN", ""),"")</f>
        <v/>
      </c>
    </row>
    <row r="38" spans="1:7">
      <c r="A38" s="6" t="s">
        <v>1552</v>
      </c>
      <c r="B38" s="6" t="s">
        <v>1527</v>
      </c>
      <c r="C38" s="6">
        <v>60</v>
      </c>
      <c r="D38" s="6">
        <v>63</v>
      </c>
      <c r="E38" s="46" t="str">
        <f t="shared" si="0"/>
        <v>기사임</v>
      </c>
      <c r="F38" s="46" t="str">
        <f>IF(E38="기사임",IFERROR(IF((VLOOKUP(CONCATENATE("http://skinnonews.com",A38),'기사 리스트'!C:E,3,FALSE))&gt;='뉴스룸 요약'!$F$17,"O",""),""),"")</f>
        <v/>
      </c>
      <c r="G38" s="46" t="str">
        <f>IFERROR(IF(AND(F38="O",B38="Paid Search",VLOOKUP("http://skinnonews.com"&amp;A38,'기사 리스트'!C:D,2,FALSE)="yes"), "당월 GDN", ""),"")</f>
        <v/>
      </c>
    </row>
    <row r="39" spans="1:7">
      <c r="A39" s="6" t="s">
        <v>591</v>
      </c>
      <c r="B39" s="6" t="s">
        <v>1527</v>
      </c>
      <c r="C39" s="6">
        <v>59</v>
      </c>
      <c r="D39" s="6">
        <v>49</v>
      </c>
      <c r="E39" s="46" t="str">
        <f t="shared" si="0"/>
        <v>기사임</v>
      </c>
      <c r="F39" s="46" t="str">
        <f>IF(E39="기사임",IFERROR(IF((VLOOKUP(CONCATENATE("http://skinnonews.com",A39),'기사 리스트'!C:E,3,FALSE))&gt;='뉴스룸 요약'!$F$17,"O",""),""),"")</f>
        <v/>
      </c>
      <c r="G39" s="46" t="str">
        <f>IFERROR(IF(AND(F39="O",B39="Paid Search",VLOOKUP("http://skinnonews.com"&amp;A39,'기사 리스트'!C:D,2,FALSE)="yes"), "당월 GDN", ""),"")</f>
        <v/>
      </c>
    </row>
    <row r="40" spans="1:7">
      <c r="A40" s="6" t="s">
        <v>1296</v>
      </c>
      <c r="B40" s="6" t="s">
        <v>1527</v>
      </c>
      <c r="C40" s="6">
        <v>58</v>
      </c>
      <c r="D40" s="6">
        <v>58</v>
      </c>
      <c r="E40" s="46" t="str">
        <f t="shared" si="0"/>
        <v>기사임</v>
      </c>
      <c r="F40" s="46" t="str">
        <f>IF(E40="기사임",IFERROR(IF((VLOOKUP(CONCATENATE("http://skinnonews.com",A40),'기사 리스트'!C:E,3,FALSE))&gt;='뉴스룸 요약'!$F$17,"O",""),""),"")</f>
        <v/>
      </c>
      <c r="G40" s="46" t="str">
        <f>IFERROR(IF(AND(F40="O",B40="Paid Search",VLOOKUP("http://skinnonews.com"&amp;A40,'기사 리스트'!C:D,2,FALSE)="yes"), "당월 GDN", ""),"")</f>
        <v/>
      </c>
    </row>
    <row r="41" spans="1:7">
      <c r="A41" s="6" t="s">
        <v>1250</v>
      </c>
      <c r="B41" s="6" t="s">
        <v>1527</v>
      </c>
      <c r="C41" s="6">
        <v>57</v>
      </c>
      <c r="D41" s="6">
        <v>61</v>
      </c>
      <c r="E41" s="46" t="str">
        <f t="shared" si="0"/>
        <v>기사임</v>
      </c>
      <c r="F41" s="46" t="str">
        <f>IF(E41="기사임",IFERROR(IF((VLOOKUP(CONCATENATE("http://skinnonews.com",A41),'기사 리스트'!C:E,3,FALSE))&gt;='뉴스룸 요약'!$F$17,"O",""),""),"")</f>
        <v/>
      </c>
      <c r="G41" s="46" t="str">
        <f>IFERROR(IF(AND(F41="O",B41="Paid Search",VLOOKUP("http://skinnonews.com"&amp;A41,'기사 리스트'!C:D,2,FALSE)="yes"), "당월 GDN", ""),"")</f>
        <v/>
      </c>
    </row>
    <row r="42" spans="1:7">
      <c r="A42" s="6" t="s">
        <v>1168</v>
      </c>
      <c r="B42" s="6" t="s">
        <v>1527</v>
      </c>
      <c r="C42" s="6">
        <v>55</v>
      </c>
      <c r="D42" s="6">
        <v>60</v>
      </c>
      <c r="E42" s="46" t="str">
        <f t="shared" si="0"/>
        <v>기사임</v>
      </c>
      <c r="F42" s="46" t="str">
        <f>IF(E42="기사임",IFERROR(IF((VLOOKUP(CONCATENATE("http://skinnonews.com",A42),'기사 리스트'!C:E,3,FALSE))&gt;='뉴스룸 요약'!$F$17,"O",""),""),"")</f>
        <v/>
      </c>
      <c r="G42" s="46" t="str">
        <f>IFERROR(IF(AND(F42="O",B42="Paid Search",VLOOKUP("http://skinnonews.com"&amp;A42,'기사 리스트'!C:D,2,FALSE)="yes"), "당월 GDN", ""),"")</f>
        <v/>
      </c>
    </row>
    <row r="43" spans="1:7">
      <c r="A43" s="6" t="s">
        <v>1551</v>
      </c>
      <c r="B43" s="6" t="s">
        <v>1527</v>
      </c>
      <c r="C43" s="6">
        <v>55</v>
      </c>
      <c r="D43" s="6">
        <v>56</v>
      </c>
      <c r="E43" s="46" t="str">
        <f t="shared" si="0"/>
        <v>기사임</v>
      </c>
      <c r="F43" s="46" t="str">
        <f>IF(E43="기사임",IFERROR(IF((VLOOKUP(CONCATENATE("http://skinnonews.com",A43),'기사 리스트'!C:E,3,FALSE))&gt;='뉴스룸 요약'!$F$17,"O",""),""),"")</f>
        <v/>
      </c>
      <c r="G43" s="46" t="str">
        <f>IFERROR(IF(AND(F43="O",B43="Paid Search",VLOOKUP("http://skinnonews.com"&amp;A43,'기사 리스트'!C:D,2,FALSE)="yes"), "당월 GDN", ""),"")</f>
        <v/>
      </c>
    </row>
    <row r="44" spans="1:7">
      <c r="A44" s="6" t="s">
        <v>523</v>
      </c>
      <c r="B44" s="6" t="s">
        <v>1527</v>
      </c>
      <c r="C44" s="6">
        <v>54</v>
      </c>
      <c r="D44" s="6">
        <v>54</v>
      </c>
      <c r="E44" s="46" t="str">
        <f t="shared" si="0"/>
        <v>기사임</v>
      </c>
      <c r="F44" s="46" t="str">
        <f>IF(E44="기사임",IFERROR(IF((VLOOKUP(CONCATENATE("http://skinnonews.com",A44),'기사 리스트'!C:E,3,FALSE))&gt;='뉴스룸 요약'!$F$17,"O",""),""),"")</f>
        <v/>
      </c>
      <c r="G44" s="46" t="str">
        <f>IFERROR(IF(AND(F44="O",B44="Paid Search",VLOOKUP("http://skinnonews.com"&amp;A44,'기사 리스트'!C:D,2,FALSE)="yes"), "당월 GDN", ""),"")</f>
        <v/>
      </c>
    </row>
    <row r="45" spans="1:7">
      <c r="A45" s="6" t="s">
        <v>2027</v>
      </c>
      <c r="B45" s="6" t="s">
        <v>1527</v>
      </c>
      <c r="C45" s="6">
        <v>54</v>
      </c>
      <c r="D45" s="6">
        <v>53</v>
      </c>
      <c r="E45" s="46" t="str">
        <f t="shared" si="0"/>
        <v>기사임</v>
      </c>
      <c r="F45" s="46" t="str">
        <f>IF(E45="기사임",IFERROR(IF((VLOOKUP(CONCATENATE("http://skinnonews.com",A45),'기사 리스트'!C:E,3,FALSE))&gt;='뉴스룸 요약'!$F$17,"O",""),""),"")</f>
        <v/>
      </c>
      <c r="G45" s="46" t="str">
        <f>IFERROR(IF(AND(F45="O",B45="Paid Search",VLOOKUP("http://skinnonews.com"&amp;A45,'기사 리스트'!C:D,2,FALSE)="yes"), "당월 GDN", ""),"")</f>
        <v/>
      </c>
    </row>
    <row r="46" spans="1:7">
      <c r="A46" s="6" t="s">
        <v>2171</v>
      </c>
      <c r="B46" s="6" t="s">
        <v>1527</v>
      </c>
      <c r="C46" s="6">
        <v>53</v>
      </c>
      <c r="D46" s="6">
        <v>69</v>
      </c>
      <c r="E46" s="46" t="str">
        <f t="shared" si="0"/>
        <v>기사임</v>
      </c>
      <c r="F46" s="46" t="str">
        <f>IF(E46="기사임",IFERROR(IF((VLOOKUP(CONCATENATE("http://skinnonews.com",A46),'기사 리스트'!C:E,3,FALSE))&gt;='뉴스룸 요약'!$F$17,"O",""),""),"")</f>
        <v/>
      </c>
      <c r="G46" s="46" t="str">
        <f>IFERROR(IF(AND(F46="O",B46="Paid Search",VLOOKUP("http://skinnonews.com"&amp;A46,'기사 리스트'!C:D,2,FALSE)="yes"), "당월 GDN", ""),"")</f>
        <v/>
      </c>
    </row>
    <row r="47" spans="1:7">
      <c r="A47" s="6" t="s">
        <v>2279</v>
      </c>
      <c r="B47" s="6" t="s">
        <v>1529</v>
      </c>
      <c r="C47" s="6">
        <v>51</v>
      </c>
      <c r="D47" s="6">
        <v>49</v>
      </c>
      <c r="E47" s="46" t="str">
        <f t="shared" si="0"/>
        <v>기사임</v>
      </c>
      <c r="F47" s="46" t="str">
        <f>IF(E47="기사임",IFERROR(IF((VLOOKUP(CONCATENATE("http://skinnonews.com",A47),'기사 리스트'!C:E,3,FALSE))&gt;='뉴스룸 요약'!$F$17,"O",""),""),"")</f>
        <v>O</v>
      </c>
      <c r="G47" s="46" t="str">
        <f>IFERROR(IF(AND(F47="O",B47="Paid Search",VLOOKUP("http://skinnonews.com"&amp;A47,'기사 리스트'!C:D,2,FALSE)="yes"), "당월 GDN", ""),"")</f>
        <v/>
      </c>
    </row>
    <row r="48" spans="1:7">
      <c r="A48" s="6" t="s">
        <v>1443</v>
      </c>
      <c r="B48" s="6" t="s">
        <v>1527</v>
      </c>
      <c r="C48" s="6">
        <v>51</v>
      </c>
      <c r="D48" s="6">
        <v>50</v>
      </c>
      <c r="E48" s="46" t="str">
        <f t="shared" si="0"/>
        <v>기사임</v>
      </c>
      <c r="F48" s="46" t="str">
        <f>IF(E48="기사임",IFERROR(IF((VLOOKUP(CONCATENATE("http://skinnonews.com",A48),'기사 리스트'!C:E,3,FALSE))&gt;='뉴스룸 요약'!$F$17,"O",""),""),"")</f>
        <v/>
      </c>
      <c r="G48" s="46" t="str">
        <f>IFERROR(IF(AND(F48="O",B48="Paid Search",VLOOKUP("http://skinnonews.com"&amp;A48,'기사 리스트'!C:D,2,FALSE)="yes"), "당월 GDN", ""),"")</f>
        <v/>
      </c>
    </row>
    <row r="49" spans="1:7">
      <c r="A49" s="6" t="s">
        <v>491</v>
      </c>
      <c r="B49" s="6" t="s">
        <v>1526</v>
      </c>
      <c r="C49" s="6">
        <v>48</v>
      </c>
      <c r="D49" s="6">
        <v>38</v>
      </c>
      <c r="E49" s="46" t="str">
        <f t="shared" si="0"/>
        <v/>
      </c>
      <c r="F49" s="46" t="str">
        <f>IF(E49="기사임",IFERROR(IF((VLOOKUP(CONCATENATE("http://skinnonews.com",A49),'기사 리스트'!C:E,3,FALSE))&gt;='뉴스룸 요약'!$F$17,"O",""),""),"")</f>
        <v/>
      </c>
      <c r="G49" s="46" t="str">
        <f>IFERROR(IF(AND(F49="O",B49="Paid Search",VLOOKUP("http://skinnonews.com"&amp;A49,'기사 리스트'!C:D,2,FALSE)="yes"), "당월 GDN", ""),"")</f>
        <v/>
      </c>
    </row>
    <row r="50" spans="1:7">
      <c r="A50" s="6" t="s">
        <v>1498</v>
      </c>
      <c r="B50" s="6" t="s">
        <v>1527</v>
      </c>
      <c r="C50" s="6">
        <v>47</v>
      </c>
      <c r="D50" s="6">
        <v>27</v>
      </c>
      <c r="E50" s="46" t="str">
        <f t="shared" si="0"/>
        <v/>
      </c>
      <c r="F50" s="46" t="str">
        <f>IF(E50="기사임",IFERROR(IF((VLOOKUP(CONCATENATE("http://skinnonews.com",A50),'기사 리스트'!C:E,3,FALSE))&gt;='뉴스룸 요약'!$F$17,"O",""),""),"")</f>
        <v/>
      </c>
      <c r="G50" s="46" t="str">
        <f>IFERROR(IF(AND(F50="O",B50="Paid Search",VLOOKUP("http://skinnonews.com"&amp;A50,'기사 리스트'!C:D,2,FALSE)="yes"), "당월 GDN", ""),"")</f>
        <v/>
      </c>
    </row>
    <row r="51" spans="1:7">
      <c r="A51" s="6" t="s">
        <v>476</v>
      </c>
      <c r="B51" s="6" t="s">
        <v>1528</v>
      </c>
      <c r="C51" s="6">
        <v>46</v>
      </c>
      <c r="D51" s="6">
        <v>41</v>
      </c>
      <c r="E51" s="46" t="str">
        <f t="shared" si="0"/>
        <v/>
      </c>
      <c r="F51" s="46" t="str">
        <f>IF(E51="기사임",IFERROR(IF((VLOOKUP(CONCATENATE("http://skinnonews.com",A51),'기사 리스트'!C:E,3,FALSE))&gt;='뉴스룸 요약'!$F$17,"O",""),""),"")</f>
        <v/>
      </c>
      <c r="G51" s="46" t="str">
        <f>IFERROR(IF(AND(F51="O",B51="Paid Search",VLOOKUP("http://skinnonews.com"&amp;A51,'기사 리스트'!C:D,2,FALSE)="yes"), "당월 GDN", ""),"")</f>
        <v/>
      </c>
    </row>
    <row r="52" spans="1:7">
      <c r="A52" s="6" t="s">
        <v>1198</v>
      </c>
      <c r="B52" s="6" t="s">
        <v>1527</v>
      </c>
      <c r="C52" s="6">
        <v>45</v>
      </c>
      <c r="D52" s="6">
        <v>40</v>
      </c>
      <c r="E52" s="46" t="str">
        <f t="shared" si="0"/>
        <v>기사임</v>
      </c>
      <c r="F52" s="46" t="str">
        <f>IF(E52="기사임",IFERROR(IF((VLOOKUP(CONCATENATE("http://skinnonews.com",A52),'기사 리스트'!C:E,3,FALSE))&gt;='뉴스룸 요약'!$F$17,"O",""),""),"")</f>
        <v/>
      </c>
      <c r="G52" s="46" t="str">
        <f>IFERROR(IF(AND(F52="O",B52="Paid Search",VLOOKUP("http://skinnonews.com"&amp;A52,'기사 리스트'!C:D,2,FALSE)="yes"), "당월 GDN", ""),"")</f>
        <v/>
      </c>
    </row>
    <row r="53" spans="1:7">
      <c r="A53" s="6" t="s">
        <v>739</v>
      </c>
      <c r="B53" s="6" t="s">
        <v>1527</v>
      </c>
      <c r="C53" s="6">
        <v>44</v>
      </c>
      <c r="D53" s="6">
        <v>46</v>
      </c>
      <c r="E53" s="46" t="str">
        <f t="shared" si="0"/>
        <v>기사임</v>
      </c>
      <c r="F53" s="46" t="str">
        <f>IF(E53="기사임",IFERROR(IF((VLOOKUP(CONCATENATE("http://skinnonews.com",A53),'기사 리스트'!C:E,3,FALSE))&gt;='뉴스룸 요약'!$F$17,"O",""),""),"")</f>
        <v/>
      </c>
      <c r="G53" s="46" t="str">
        <f>IFERROR(IF(AND(F53="O",B53="Paid Search",VLOOKUP("http://skinnonews.com"&amp;A53,'기사 리스트'!C:D,2,FALSE)="yes"), "당월 GDN", ""),"")</f>
        <v/>
      </c>
    </row>
    <row r="54" spans="1:7">
      <c r="A54" s="6" t="s">
        <v>1479</v>
      </c>
      <c r="B54" s="6" t="s">
        <v>1527</v>
      </c>
      <c r="C54" s="6">
        <v>44</v>
      </c>
      <c r="D54" s="6">
        <v>43</v>
      </c>
      <c r="E54" s="46" t="str">
        <f t="shared" si="0"/>
        <v>기사임</v>
      </c>
      <c r="F54" s="46" t="str">
        <f>IF(E54="기사임",IFERROR(IF((VLOOKUP(CONCATENATE("http://skinnonews.com",A54),'기사 리스트'!C:E,3,FALSE))&gt;='뉴스룸 요약'!$F$17,"O",""),""),"")</f>
        <v/>
      </c>
      <c r="G54" s="46" t="str">
        <f>IFERROR(IF(AND(F54="O",B54="Paid Search",VLOOKUP("http://skinnonews.com"&amp;A54,'기사 리스트'!C:D,2,FALSE)="yes"), "당월 GDN", ""),"")</f>
        <v/>
      </c>
    </row>
    <row r="55" spans="1:7">
      <c r="A55" s="6" t="s">
        <v>1486</v>
      </c>
      <c r="B55" s="6" t="s">
        <v>1527</v>
      </c>
      <c r="C55" s="6">
        <v>44</v>
      </c>
      <c r="D55" s="6">
        <v>35</v>
      </c>
      <c r="E55" s="46" t="str">
        <f t="shared" si="0"/>
        <v/>
      </c>
      <c r="F55" s="46" t="str">
        <f>IF(E55="기사임",IFERROR(IF((VLOOKUP(CONCATENATE("http://skinnonews.com",A55),'기사 리스트'!C:E,3,FALSE))&gt;='뉴스룸 요약'!$F$17,"O",""),""),"")</f>
        <v/>
      </c>
      <c r="G55" s="46" t="str">
        <f>IFERROR(IF(AND(F55="O",B55="Paid Search",VLOOKUP("http://skinnonews.com"&amp;A55,'기사 리스트'!C:D,2,FALSE)="yes"), "당월 GDN", ""),"")</f>
        <v/>
      </c>
    </row>
    <row r="56" spans="1:7">
      <c r="A56" s="6" t="s">
        <v>491</v>
      </c>
      <c r="B56" s="6" t="s">
        <v>1527</v>
      </c>
      <c r="C56" s="6">
        <v>44</v>
      </c>
      <c r="D56" s="6">
        <v>33</v>
      </c>
      <c r="E56" s="46" t="str">
        <f t="shared" si="0"/>
        <v/>
      </c>
      <c r="F56" s="46" t="str">
        <f>IF(E56="기사임",IFERROR(IF((VLOOKUP(CONCATENATE("http://skinnonews.com",A56),'기사 리스트'!C:E,3,FALSE))&gt;='뉴스룸 요약'!$F$17,"O",""),""),"")</f>
        <v/>
      </c>
      <c r="G56" s="46" t="str">
        <f>IFERROR(IF(AND(F56="O",B56="Paid Search",VLOOKUP("http://skinnonews.com"&amp;A56,'기사 리스트'!C:D,2,FALSE)="yes"), "당월 GDN", ""),"")</f>
        <v/>
      </c>
    </row>
    <row r="57" spans="1:7">
      <c r="A57" s="6" t="s">
        <v>480</v>
      </c>
      <c r="B57" s="6" t="s">
        <v>1527</v>
      </c>
      <c r="C57" s="6">
        <v>42</v>
      </c>
      <c r="D57" s="6">
        <v>43</v>
      </c>
      <c r="E57" s="46" t="str">
        <f t="shared" si="0"/>
        <v>기사임</v>
      </c>
      <c r="F57" s="46" t="str">
        <f>IF(E57="기사임",IFERROR(IF((VLOOKUP(CONCATENATE("http://skinnonews.com",A57),'기사 리스트'!C:E,3,FALSE))&gt;='뉴스룸 요약'!$F$17,"O",""),""),"")</f>
        <v/>
      </c>
      <c r="G57" s="46" t="str">
        <f>IFERROR(IF(AND(F57="O",B57="Paid Search",VLOOKUP("http://skinnonews.com"&amp;A57,'기사 리스트'!C:D,2,FALSE)="yes"), "당월 GDN", ""),"")</f>
        <v/>
      </c>
    </row>
    <row r="58" spans="1:7">
      <c r="A58" s="6" t="s">
        <v>491</v>
      </c>
      <c r="B58" s="6" t="s">
        <v>1528</v>
      </c>
      <c r="C58" s="6">
        <v>42</v>
      </c>
      <c r="D58" s="6">
        <v>29</v>
      </c>
      <c r="E58" s="46" t="str">
        <f t="shared" si="0"/>
        <v/>
      </c>
      <c r="F58" s="46" t="str">
        <f>IF(E58="기사임",IFERROR(IF((VLOOKUP(CONCATENATE("http://skinnonews.com",A58),'기사 리스트'!C:E,3,FALSE))&gt;='뉴스룸 요약'!$F$17,"O",""),""),"")</f>
        <v/>
      </c>
      <c r="G58" s="46" t="str">
        <f>IFERROR(IF(AND(F58="O",B58="Paid Search",VLOOKUP("http://skinnonews.com"&amp;A58,'기사 리스트'!C:D,2,FALSE)="yes"), "당월 GDN", ""),"")</f>
        <v/>
      </c>
    </row>
    <row r="59" spans="1:7">
      <c r="A59" s="6" t="s">
        <v>1515</v>
      </c>
      <c r="B59" s="6" t="s">
        <v>1527</v>
      </c>
      <c r="C59" s="6">
        <v>39</v>
      </c>
      <c r="D59" s="6">
        <v>41</v>
      </c>
      <c r="E59" s="46" t="str">
        <f t="shared" si="0"/>
        <v>기사임</v>
      </c>
      <c r="F59" s="46" t="str">
        <f>IF(E59="기사임",IFERROR(IF((VLOOKUP(CONCATENATE("http://skinnonews.com",A59),'기사 리스트'!C:E,3,FALSE))&gt;='뉴스룸 요약'!$F$17,"O",""),""),"")</f>
        <v/>
      </c>
      <c r="G59" s="46" t="str">
        <f>IFERROR(IF(AND(F59="O",B59="Paid Search",VLOOKUP("http://skinnonews.com"&amp;A59,'기사 리스트'!C:D,2,FALSE)="yes"), "당월 GDN", ""),"")</f>
        <v/>
      </c>
    </row>
    <row r="60" spans="1:7">
      <c r="A60" s="6" t="s">
        <v>485</v>
      </c>
      <c r="B60" s="6" t="s">
        <v>1527</v>
      </c>
      <c r="C60" s="6">
        <v>38</v>
      </c>
      <c r="D60" s="6">
        <v>35</v>
      </c>
      <c r="E60" s="46" t="str">
        <f t="shared" si="0"/>
        <v>기사임</v>
      </c>
      <c r="F60" s="46" t="str">
        <f>IF(E60="기사임",IFERROR(IF((VLOOKUP(CONCATENATE("http://skinnonews.com",A60),'기사 리스트'!C:E,3,FALSE))&gt;='뉴스룸 요약'!$F$17,"O",""),""),"")</f>
        <v/>
      </c>
      <c r="G60" s="46" t="str">
        <f>IFERROR(IF(AND(F60="O",B60="Paid Search",VLOOKUP("http://skinnonews.com"&amp;A60,'기사 리스트'!C:D,2,FALSE)="yes"), "당월 GDN", ""),"")</f>
        <v/>
      </c>
    </row>
    <row r="61" spans="1:7">
      <c r="A61" s="6" t="s">
        <v>1957</v>
      </c>
      <c r="B61" s="6" t="s">
        <v>1527</v>
      </c>
      <c r="C61" s="6">
        <v>38</v>
      </c>
      <c r="D61" s="6">
        <v>41</v>
      </c>
      <c r="E61" s="46" t="str">
        <f t="shared" si="0"/>
        <v>기사임</v>
      </c>
      <c r="F61" s="46" t="str">
        <f>IF(E61="기사임",IFERROR(IF((VLOOKUP(CONCATENATE("http://skinnonews.com",A61),'기사 리스트'!C:E,3,FALSE))&gt;='뉴스룸 요약'!$F$17,"O",""),""),"")</f>
        <v/>
      </c>
      <c r="G61" s="46" t="str">
        <f>IFERROR(IF(AND(F61="O",B61="Paid Search",VLOOKUP("http://skinnonews.com"&amp;A61,'기사 리스트'!C:D,2,FALSE)="yes"), "당월 GDN", ""),"")</f>
        <v/>
      </c>
    </row>
    <row r="62" spans="1:7">
      <c r="A62" s="6" t="s">
        <v>737</v>
      </c>
      <c r="B62" s="6" t="s">
        <v>1527</v>
      </c>
      <c r="C62" s="6">
        <v>37</v>
      </c>
      <c r="D62" s="6">
        <v>40</v>
      </c>
      <c r="E62" s="46" t="str">
        <f t="shared" si="0"/>
        <v>기사임</v>
      </c>
      <c r="F62" s="46" t="str">
        <f>IF(E62="기사임",IFERROR(IF((VLOOKUP(CONCATENATE("http://skinnonews.com",A62),'기사 리스트'!C:E,3,FALSE))&gt;='뉴스룸 요약'!$F$17,"O",""),""),"")</f>
        <v/>
      </c>
      <c r="G62" s="46" t="str">
        <f>IFERROR(IF(AND(F62="O",B62="Paid Search",VLOOKUP("http://skinnonews.com"&amp;A62,'기사 리스트'!C:D,2,FALSE)="yes"), "당월 GDN", ""),"")</f>
        <v/>
      </c>
    </row>
    <row r="63" spans="1:7">
      <c r="A63" s="6" t="s">
        <v>1367</v>
      </c>
      <c r="B63" s="6" t="s">
        <v>1527</v>
      </c>
      <c r="C63" s="6">
        <v>36</v>
      </c>
      <c r="D63" s="6">
        <v>40</v>
      </c>
      <c r="E63" s="46" t="str">
        <f t="shared" si="0"/>
        <v>기사임</v>
      </c>
      <c r="F63" s="46" t="str">
        <f>IF(E63="기사임",IFERROR(IF((VLOOKUP(CONCATENATE("http://skinnonews.com",A63),'기사 리스트'!C:E,3,FALSE))&gt;='뉴스룸 요약'!$F$17,"O",""),""),"")</f>
        <v/>
      </c>
      <c r="G63" s="46" t="str">
        <f>IFERROR(IF(AND(F63="O",B63="Paid Search",VLOOKUP("http://skinnonews.com"&amp;A63,'기사 리스트'!C:D,2,FALSE)="yes"), "당월 GDN", ""),"")</f>
        <v/>
      </c>
    </row>
    <row r="64" spans="1:7">
      <c r="A64" s="6" t="s">
        <v>2169</v>
      </c>
      <c r="B64" s="6" t="s">
        <v>1526</v>
      </c>
      <c r="C64" s="6">
        <v>36</v>
      </c>
      <c r="D64" s="6">
        <v>31</v>
      </c>
      <c r="E64" s="46" t="str">
        <f t="shared" si="0"/>
        <v>기사임</v>
      </c>
      <c r="F64" s="46" t="str">
        <f>IF(E64="기사임",IFERROR(IF((VLOOKUP(CONCATENATE("http://skinnonews.com",A64),'기사 리스트'!C:E,3,FALSE))&gt;='뉴스룸 요약'!$F$17,"O",""),""),"")</f>
        <v/>
      </c>
      <c r="G64" s="46" t="str">
        <f>IFERROR(IF(AND(F64="O",B64="Paid Search",VLOOKUP("http://skinnonews.com"&amp;A64,'기사 리스트'!C:D,2,FALSE)="yes"), "당월 GDN", ""),"")</f>
        <v/>
      </c>
    </row>
    <row r="65" spans="1:7">
      <c r="A65" s="6" t="s">
        <v>2171</v>
      </c>
      <c r="B65" s="6" t="s">
        <v>1528</v>
      </c>
      <c r="C65" s="6">
        <v>36</v>
      </c>
      <c r="D65" s="6">
        <v>36</v>
      </c>
      <c r="E65" s="46" t="str">
        <f t="shared" si="0"/>
        <v>기사임</v>
      </c>
      <c r="F65" s="46" t="str">
        <f>IF(E65="기사임",IFERROR(IF((VLOOKUP(CONCATENATE("http://skinnonews.com",A65),'기사 리스트'!C:E,3,FALSE))&gt;='뉴스룸 요약'!$F$17,"O",""),""),"")</f>
        <v/>
      </c>
      <c r="G65" s="46" t="str">
        <f>IFERROR(IF(AND(F65="O",B65="Paid Search",VLOOKUP("http://skinnonews.com"&amp;A65,'기사 리스트'!C:D,2,FALSE)="yes"), "당월 GDN", ""),"")</f>
        <v/>
      </c>
    </row>
    <row r="66" spans="1:7">
      <c r="A66" s="6" t="s">
        <v>1305</v>
      </c>
      <c r="B66" s="6" t="s">
        <v>1527</v>
      </c>
      <c r="C66" s="6">
        <v>35</v>
      </c>
      <c r="D66" s="6">
        <v>34</v>
      </c>
      <c r="E66" s="46" t="str">
        <f t="shared" si="0"/>
        <v>기사임</v>
      </c>
      <c r="F66" s="46" t="str">
        <f>IF(E66="기사임",IFERROR(IF((VLOOKUP(CONCATENATE("http://skinnonews.com",A66),'기사 리스트'!C:E,3,FALSE))&gt;='뉴스룸 요약'!$F$17,"O",""),""),"")</f>
        <v/>
      </c>
      <c r="G66" s="46" t="str">
        <f>IFERROR(IF(AND(F66="O",B66="Paid Search",VLOOKUP("http://skinnonews.com"&amp;A66,'기사 리스트'!C:D,2,FALSE)="yes"), "당월 GDN", ""),"")</f>
        <v/>
      </c>
    </row>
    <row r="67" spans="1:7">
      <c r="A67" s="6" t="s">
        <v>495</v>
      </c>
      <c r="B67" s="6" t="s">
        <v>1527</v>
      </c>
      <c r="C67" s="6">
        <v>34</v>
      </c>
      <c r="D67" s="6">
        <v>33</v>
      </c>
      <c r="E67" s="46" t="str">
        <f t="shared" ref="E67:E130" si="1">IF(AND(LEFT(A67,17)="/global/archives/",ISNUMBER(_xlfn.NUMBERVALUE(MID(A67,18,1))),ISERROR(FIND("ckattempt",A67)),ISERROR(FIND("preview",A67))),"기사임","")</f>
        <v>기사임</v>
      </c>
      <c r="F67" s="46" t="str">
        <f>IF(E67="기사임",IFERROR(IF((VLOOKUP(CONCATENATE("http://skinnonews.com",A67),'기사 리스트'!C:E,3,FALSE))&gt;='뉴스룸 요약'!$F$17,"O",""),""),"")</f>
        <v/>
      </c>
      <c r="G67" s="46" t="str">
        <f>IFERROR(IF(AND(F67="O",B67="Paid Search",VLOOKUP("http://skinnonews.com"&amp;A67,'기사 리스트'!C:D,2,FALSE)="yes"), "당월 GDN", ""),"")</f>
        <v/>
      </c>
    </row>
    <row r="68" spans="1:7">
      <c r="A68" s="6" t="s">
        <v>1168</v>
      </c>
      <c r="B68" s="6" t="s">
        <v>1526</v>
      </c>
      <c r="C68" s="6">
        <v>34</v>
      </c>
      <c r="D68" s="6">
        <v>28</v>
      </c>
      <c r="E68" s="46" t="str">
        <f t="shared" si="1"/>
        <v>기사임</v>
      </c>
      <c r="F68" s="46" t="str">
        <f>IF(E68="기사임",IFERROR(IF((VLOOKUP(CONCATENATE("http://skinnonews.com",A68),'기사 리스트'!C:E,3,FALSE))&gt;='뉴스룸 요약'!$F$17,"O",""),""),"")</f>
        <v/>
      </c>
      <c r="G68" s="46" t="str">
        <f>IFERROR(IF(AND(F68="O",B68="Paid Search",VLOOKUP("http://skinnonews.com"&amp;A68,'기사 리스트'!C:D,2,FALSE)="yes"), "당월 GDN", ""),"")</f>
        <v/>
      </c>
    </row>
    <row r="69" spans="1:7">
      <c r="A69" s="6" t="s">
        <v>1300</v>
      </c>
      <c r="B69" s="6" t="s">
        <v>1526</v>
      </c>
      <c r="C69" s="6">
        <v>34</v>
      </c>
      <c r="D69" s="6">
        <v>33</v>
      </c>
      <c r="E69" s="46" t="str">
        <f t="shared" si="1"/>
        <v>기사임</v>
      </c>
      <c r="F69" s="46" t="str">
        <f>IF(E69="기사임",IFERROR(IF((VLOOKUP(CONCATENATE("http://skinnonews.com",A69),'기사 리스트'!C:E,3,FALSE))&gt;='뉴스룸 요약'!$F$17,"O",""),""),"")</f>
        <v/>
      </c>
      <c r="G69" s="46" t="str">
        <f>IFERROR(IF(AND(F69="O",B69="Paid Search",VLOOKUP("http://skinnonews.com"&amp;A69,'기사 리스트'!C:D,2,FALSE)="yes"), "당월 GDN", ""),"")</f>
        <v/>
      </c>
    </row>
    <row r="70" spans="1:7">
      <c r="A70" s="6" t="s">
        <v>1489</v>
      </c>
      <c r="B70" s="6" t="s">
        <v>1527</v>
      </c>
      <c r="C70" s="6">
        <v>34</v>
      </c>
      <c r="D70" s="6">
        <v>30</v>
      </c>
      <c r="E70" s="46" t="str">
        <f t="shared" si="1"/>
        <v>기사임</v>
      </c>
      <c r="F70" s="46" t="str">
        <f>IF(E70="기사임",IFERROR(IF((VLOOKUP(CONCATENATE("http://skinnonews.com",A70),'기사 리스트'!C:E,3,FALSE))&gt;='뉴스룸 요약'!$F$17,"O",""),""),"")</f>
        <v/>
      </c>
      <c r="G70" s="46" t="str">
        <f>IFERROR(IF(AND(F70="O",B70="Paid Search",VLOOKUP("http://skinnonews.com"&amp;A70,'기사 리스트'!C:D,2,FALSE)="yes"), "당월 GDN", ""),"")</f>
        <v/>
      </c>
    </row>
    <row r="71" spans="1:7">
      <c r="A71" s="6" t="s">
        <v>504</v>
      </c>
      <c r="B71" s="6" t="s">
        <v>1526</v>
      </c>
      <c r="C71" s="6">
        <v>34</v>
      </c>
      <c r="D71" s="6">
        <v>33</v>
      </c>
      <c r="E71" s="46" t="str">
        <f t="shared" si="1"/>
        <v/>
      </c>
      <c r="F71" s="46" t="str">
        <f>IF(E71="기사임",IFERROR(IF((VLOOKUP(CONCATENATE("http://skinnonews.com",A71),'기사 리스트'!C:E,3,FALSE))&gt;='뉴스룸 요약'!$F$17,"O",""),""),"")</f>
        <v/>
      </c>
      <c r="G71" s="46" t="str">
        <f>IFERROR(IF(AND(F71="O",B71="Paid Search",VLOOKUP("http://skinnonews.com"&amp;A71,'기사 리스트'!C:D,2,FALSE)="yes"), "당월 GDN", ""),"")</f>
        <v/>
      </c>
    </row>
    <row r="72" spans="1:7">
      <c r="A72" s="6" t="s">
        <v>473</v>
      </c>
      <c r="B72" s="6" t="s">
        <v>1529</v>
      </c>
      <c r="C72" s="6">
        <v>34</v>
      </c>
      <c r="D72" s="6">
        <v>19</v>
      </c>
      <c r="E72" s="46" t="str">
        <f t="shared" si="1"/>
        <v/>
      </c>
      <c r="F72" s="46" t="str">
        <f>IF(E72="기사임",IFERROR(IF((VLOOKUP(CONCATENATE("http://skinnonews.com",A72),'기사 리스트'!C:E,3,FALSE))&gt;='뉴스룸 요약'!$F$17,"O",""),""),"")</f>
        <v/>
      </c>
      <c r="G72" s="46" t="str">
        <f>IFERROR(IF(AND(F72="O",B72="Paid Search",VLOOKUP("http://skinnonews.com"&amp;A72,'기사 리스트'!C:D,2,FALSE)="yes"), "당월 GDN", ""),"")</f>
        <v/>
      </c>
    </row>
    <row r="73" spans="1:7">
      <c r="A73" s="6" t="s">
        <v>1494</v>
      </c>
      <c r="B73" s="6" t="s">
        <v>1527</v>
      </c>
      <c r="C73" s="6">
        <v>33</v>
      </c>
      <c r="D73" s="6">
        <v>21</v>
      </c>
      <c r="E73" s="46" t="str">
        <f t="shared" si="1"/>
        <v/>
      </c>
      <c r="F73" s="46" t="str">
        <f>IF(E73="기사임",IFERROR(IF((VLOOKUP(CONCATENATE("http://skinnonews.com",A73),'기사 리스트'!C:E,3,FALSE))&gt;='뉴스룸 요약'!$F$17,"O",""),""),"")</f>
        <v/>
      </c>
      <c r="G73" s="46" t="str">
        <f>IFERROR(IF(AND(F73="O",B73="Paid Search",VLOOKUP("http://skinnonews.com"&amp;A73,'기사 리스트'!C:D,2,FALSE)="yes"), "당월 GDN", ""),"")</f>
        <v/>
      </c>
    </row>
    <row r="74" spans="1:7">
      <c r="A74" s="6" t="s">
        <v>527</v>
      </c>
      <c r="B74" s="6" t="s">
        <v>1527</v>
      </c>
      <c r="C74" s="6">
        <v>32</v>
      </c>
      <c r="D74" s="6">
        <v>31</v>
      </c>
      <c r="E74" s="46" t="str">
        <f t="shared" si="1"/>
        <v>기사임</v>
      </c>
      <c r="F74" s="46" t="str">
        <f>IF(E74="기사임",IFERROR(IF((VLOOKUP(CONCATENATE("http://skinnonews.com",A74),'기사 리스트'!C:E,3,FALSE))&gt;='뉴스룸 요약'!$F$17,"O",""),""),"")</f>
        <v/>
      </c>
      <c r="G74" s="46" t="str">
        <f>IFERROR(IF(AND(F74="O",B74="Paid Search",VLOOKUP("http://skinnonews.com"&amp;A74,'기사 리스트'!C:D,2,FALSE)="yes"), "당월 GDN", ""),"")</f>
        <v/>
      </c>
    </row>
    <row r="75" spans="1:7">
      <c r="A75" s="6" t="s">
        <v>520</v>
      </c>
      <c r="B75" s="6" t="s">
        <v>1527</v>
      </c>
      <c r="C75" s="6">
        <v>32</v>
      </c>
      <c r="D75" s="6">
        <v>30</v>
      </c>
      <c r="E75" s="46" t="str">
        <f t="shared" si="1"/>
        <v>기사임</v>
      </c>
      <c r="F75" s="46" t="str">
        <f>IF(E75="기사임",IFERROR(IF((VLOOKUP(CONCATENATE("http://skinnonews.com",A75),'기사 리스트'!C:E,3,FALSE))&gt;='뉴스룸 요약'!$F$17,"O",""),""),"")</f>
        <v/>
      </c>
      <c r="G75" s="46" t="str">
        <f>IFERROR(IF(AND(F75="O",B75="Paid Search",VLOOKUP("http://skinnonews.com"&amp;A75,'기사 리스트'!C:D,2,FALSE)="yes"), "당월 GDN", ""),"")</f>
        <v/>
      </c>
    </row>
    <row r="76" spans="1:7">
      <c r="A76" s="6" t="s">
        <v>1195</v>
      </c>
      <c r="B76" s="6" t="s">
        <v>1527</v>
      </c>
      <c r="C76" s="6">
        <v>32</v>
      </c>
      <c r="D76" s="6">
        <v>34</v>
      </c>
      <c r="E76" s="46" t="str">
        <f t="shared" si="1"/>
        <v>기사임</v>
      </c>
      <c r="F76" s="46" t="str">
        <f>IF(E76="기사임",IFERROR(IF((VLOOKUP(CONCATENATE("http://skinnonews.com",A76),'기사 리스트'!C:E,3,FALSE))&gt;='뉴스룸 요약'!$F$17,"O",""),""),"")</f>
        <v/>
      </c>
      <c r="G76" s="46" t="str">
        <f>IFERROR(IF(AND(F76="O",B76="Paid Search",VLOOKUP("http://skinnonews.com"&amp;A76,'기사 리스트'!C:D,2,FALSE)="yes"), "당월 GDN", ""),"")</f>
        <v/>
      </c>
    </row>
    <row r="77" spans="1:7">
      <c r="A77" s="6" t="s">
        <v>1550</v>
      </c>
      <c r="B77" s="6" t="s">
        <v>1527</v>
      </c>
      <c r="C77" s="6">
        <v>32</v>
      </c>
      <c r="D77" s="6">
        <v>36</v>
      </c>
      <c r="E77" s="46" t="str">
        <f t="shared" si="1"/>
        <v>기사임</v>
      </c>
      <c r="F77" s="46" t="str">
        <f>IF(E77="기사임",IFERROR(IF((VLOOKUP(CONCATENATE("http://skinnonews.com",A77),'기사 리스트'!C:E,3,FALSE))&gt;='뉴스룸 요약'!$F$17,"O",""),""),"")</f>
        <v/>
      </c>
      <c r="G77" s="46" t="str">
        <f>IFERROR(IF(AND(F77="O",B77="Paid Search",VLOOKUP("http://skinnonews.com"&amp;A77,'기사 리스트'!C:D,2,FALSE)="yes"), "당월 GDN", ""),"")</f>
        <v/>
      </c>
    </row>
    <row r="78" spans="1:7">
      <c r="A78" s="6" t="s">
        <v>2281</v>
      </c>
      <c r="B78" s="6" t="s">
        <v>1526</v>
      </c>
      <c r="C78" s="6">
        <v>32</v>
      </c>
      <c r="D78" s="6">
        <v>36</v>
      </c>
      <c r="E78" s="46" t="str">
        <f t="shared" si="1"/>
        <v>기사임</v>
      </c>
      <c r="F78" s="46" t="str">
        <f>IF(E78="기사임",IFERROR(IF((VLOOKUP(CONCATENATE("http://skinnonews.com",A78),'기사 리스트'!C:E,3,FALSE))&gt;='뉴스룸 요약'!$F$17,"O",""),""),"")</f>
        <v>O</v>
      </c>
      <c r="G78" s="46" t="str">
        <f>IFERROR(IF(AND(F78="O",B78="Paid Search",VLOOKUP("http://skinnonews.com"&amp;A78,'기사 리스트'!C:D,2,FALSE)="yes"), "당월 GDN", ""),"")</f>
        <v/>
      </c>
    </row>
    <row r="79" spans="1:7">
      <c r="A79" s="6" t="s">
        <v>577</v>
      </c>
      <c r="B79" s="6" t="s">
        <v>1527</v>
      </c>
      <c r="C79" s="6">
        <v>31</v>
      </c>
      <c r="D79" s="6">
        <v>27</v>
      </c>
      <c r="E79" s="46" t="str">
        <f t="shared" si="1"/>
        <v>기사임</v>
      </c>
      <c r="F79" s="46" t="str">
        <f>IF(E79="기사임",IFERROR(IF((VLOOKUP(CONCATENATE("http://skinnonews.com",A79),'기사 리스트'!C:E,3,FALSE))&gt;='뉴스룸 요약'!$F$17,"O",""),""),"")</f>
        <v/>
      </c>
      <c r="G79" s="46" t="str">
        <f>IFERROR(IF(AND(F79="O",B79="Paid Search",VLOOKUP("http://skinnonews.com"&amp;A79,'기사 리스트'!C:D,2,FALSE)="yes"), "당월 GDN", ""),"")</f>
        <v/>
      </c>
    </row>
    <row r="80" spans="1:7">
      <c r="A80" s="6" t="s">
        <v>955</v>
      </c>
      <c r="B80" s="6" t="s">
        <v>1527</v>
      </c>
      <c r="C80" s="6">
        <v>31</v>
      </c>
      <c r="D80" s="6">
        <v>40</v>
      </c>
      <c r="E80" s="46" t="str">
        <f t="shared" si="1"/>
        <v>기사임</v>
      </c>
      <c r="F80" s="46" t="str">
        <f>IF(E80="기사임",IFERROR(IF((VLOOKUP(CONCATENATE("http://skinnonews.com",A80),'기사 리스트'!C:E,3,FALSE))&gt;='뉴스룸 요약'!$F$17,"O",""),""),"")</f>
        <v/>
      </c>
      <c r="G80" s="46" t="str">
        <f>IFERROR(IF(AND(F80="O",B80="Paid Search",VLOOKUP("http://skinnonews.com"&amp;A80,'기사 리스트'!C:D,2,FALSE)="yes"), "당월 GDN", ""),"")</f>
        <v/>
      </c>
    </row>
    <row r="81" spans="1:7">
      <c r="A81" s="6" t="s">
        <v>1612</v>
      </c>
      <c r="B81" s="6" t="s">
        <v>1527</v>
      </c>
      <c r="C81" s="6">
        <v>31</v>
      </c>
      <c r="D81" s="6">
        <v>31</v>
      </c>
      <c r="E81" s="46" t="str">
        <f t="shared" si="1"/>
        <v>기사임</v>
      </c>
      <c r="F81" s="46" t="str">
        <f>IF(E81="기사임",IFERROR(IF((VLOOKUP(CONCATENATE("http://skinnonews.com",A81),'기사 리스트'!C:E,3,FALSE))&gt;='뉴스룸 요약'!$F$17,"O",""),""),"")</f>
        <v/>
      </c>
      <c r="G81" s="46" t="str">
        <f>IFERROR(IF(AND(F81="O",B81="Paid Search",VLOOKUP("http://skinnonews.com"&amp;A81,'기사 리스트'!C:D,2,FALSE)="yes"), "당월 GDN", ""),"")</f>
        <v/>
      </c>
    </row>
    <row r="82" spans="1:7">
      <c r="A82" s="6" t="s">
        <v>503</v>
      </c>
      <c r="B82" s="6" t="s">
        <v>1528</v>
      </c>
      <c r="C82" s="6">
        <v>31</v>
      </c>
      <c r="D82" s="6">
        <v>27</v>
      </c>
      <c r="E82" s="46" t="str">
        <f t="shared" si="1"/>
        <v/>
      </c>
      <c r="F82" s="46" t="str">
        <f>IF(E82="기사임",IFERROR(IF((VLOOKUP(CONCATENATE("http://skinnonews.com",A82),'기사 리스트'!C:E,3,FALSE))&gt;='뉴스룸 요약'!$F$17,"O",""),""),"")</f>
        <v/>
      </c>
      <c r="G82" s="46" t="str">
        <f>IFERROR(IF(AND(F82="O",B82="Paid Search",VLOOKUP("http://skinnonews.com"&amp;A82,'기사 리스트'!C:D,2,FALSE)="yes"), "당월 GDN", ""),"")</f>
        <v/>
      </c>
    </row>
    <row r="83" spans="1:7">
      <c r="A83" s="6" t="s">
        <v>1486</v>
      </c>
      <c r="B83" s="6" t="s">
        <v>1526</v>
      </c>
      <c r="C83" s="6">
        <v>31</v>
      </c>
      <c r="D83" s="6">
        <v>20</v>
      </c>
      <c r="E83" s="46" t="str">
        <f t="shared" si="1"/>
        <v/>
      </c>
      <c r="F83" s="46" t="str">
        <f>IF(E83="기사임",IFERROR(IF((VLOOKUP(CONCATENATE("http://skinnonews.com",A83),'기사 리스트'!C:E,3,FALSE))&gt;='뉴스룸 요약'!$F$17,"O",""),""),"")</f>
        <v/>
      </c>
      <c r="G83" s="46" t="str">
        <f>IFERROR(IF(AND(F83="O",B83="Paid Search",VLOOKUP("http://skinnonews.com"&amp;A83,'기사 리스트'!C:D,2,FALSE)="yes"), "당월 GDN", ""),"")</f>
        <v/>
      </c>
    </row>
    <row r="84" spans="1:7">
      <c r="A84" s="6" t="s">
        <v>478</v>
      </c>
      <c r="B84" s="6" t="s">
        <v>1526</v>
      </c>
      <c r="C84" s="6">
        <v>31</v>
      </c>
      <c r="D84" s="6">
        <v>15</v>
      </c>
      <c r="E84" s="46" t="str">
        <f t="shared" si="1"/>
        <v/>
      </c>
      <c r="F84" s="46" t="str">
        <f>IF(E84="기사임",IFERROR(IF((VLOOKUP(CONCATENATE("http://skinnonews.com",A84),'기사 리스트'!C:E,3,FALSE))&gt;='뉴스룸 요약'!$F$17,"O",""),""),"")</f>
        <v/>
      </c>
      <c r="G84" s="46" t="str">
        <f>IFERROR(IF(AND(F84="O",B84="Paid Search",VLOOKUP("http://skinnonews.com"&amp;A84,'기사 리스트'!C:D,2,FALSE)="yes"), "당월 GDN", ""),"")</f>
        <v/>
      </c>
    </row>
    <row r="85" spans="1:7">
      <c r="A85" s="6" t="s">
        <v>497</v>
      </c>
      <c r="B85" s="6" t="s">
        <v>1527</v>
      </c>
      <c r="C85" s="6">
        <v>30</v>
      </c>
      <c r="D85" s="6">
        <v>31</v>
      </c>
      <c r="E85" s="46" t="str">
        <f t="shared" si="1"/>
        <v>기사임</v>
      </c>
      <c r="F85" s="46" t="str">
        <f>IF(E85="기사임",IFERROR(IF((VLOOKUP(CONCATENATE("http://skinnonews.com",A85),'기사 리스트'!C:E,3,FALSE))&gt;='뉴스룸 요약'!$F$17,"O",""),""),"")</f>
        <v/>
      </c>
      <c r="G85" s="46" t="str">
        <f>IFERROR(IF(AND(F85="O",B85="Paid Search",VLOOKUP("http://skinnonews.com"&amp;A85,'기사 리스트'!C:D,2,FALSE)="yes"), "당월 GDN", ""),"")</f>
        <v/>
      </c>
    </row>
    <row r="86" spans="1:7">
      <c r="A86" s="6" t="s">
        <v>1428</v>
      </c>
      <c r="B86" s="6" t="s">
        <v>1527</v>
      </c>
      <c r="C86" s="6">
        <v>30</v>
      </c>
      <c r="D86" s="6">
        <v>27</v>
      </c>
      <c r="E86" s="46" t="str">
        <f t="shared" si="1"/>
        <v>기사임</v>
      </c>
      <c r="F86" s="46" t="str">
        <f>IF(E86="기사임",IFERROR(IF((VLOOKUP(CONCATENATE("http://skinnonews.com",A86),'기사 리스트'!C:E,3,FALSE))&gt;='뉴스룸 요약'!$F$17,"O",""),""),"")</f>
        <v/>
      </c>
      <c r="G86" s="46" t="str">
        <f>IFERROR(IF(AND(F86="O",B86="Paid Search",VLOOKUP("http://skinnonews.com"&amp;A86,'기사 리스트'!C:D,2,FALSE)="yes"), "당월 GDN", ""),"")</f>
        <v/>
      </c>
    </row>
    <row r="87" spans="1:7">
      <c r="A87" s="6" t="s">
        <v>1957</v>
      </c>
      <c r="B87" s="6" t="s">
        <v>1526</v>
      </c>
      <c r="C87" s="6">
        <v>30</v>
      </c>
      <c r="D87" s="6">
        <v>33</v>
      </c>
      <c r="E87" s="46" t="str">
        <f t="shared" si="1"/>
        <v>기사임</v>
      </c>
      <c r="F87" s="46" t="str">
        <f>IF(E87="기사임",IFERROR(IF((VLOOKUP(CONCATENATE("http://skinnonews.com",A87),'기사 리스트'!C:E,3,FALSE))&gt;='뉴스룸 요약'!$F$17,"O",""),""),"")</f>
        <v/>
      </c>
      <c r="G87" s="46" t="str">
        <f>IFERROR(IF(AND(F87="O",B87="Paid Search",VLOOKUP("http://skinnonews.com"&amp;A87,'기사 리스트'!C:D,2,FALSE)="yes"), "당월 GDN", ""),"")</f>
        <v/>
      </c>
    </row>
    <row r="88" spans="1:7">
      <c r="A88" s="6" t="s">
        <v>1958</v>
      </c>
      <c r="B88" s="6" t="s">
        <v>1527</v>
      </c>
      <c r="C88" s="6">
        <v>30</v>
      </c>
      <c r="D88" s="6">
        <v>31</v>
      </c>
      <c r="E88" s="46" t="str">
        <f t="shared" si="1"/>
        <v>기사임</v>
      </c>
      <c r="F88" s="46" t="str">
        <f>IF(E88="기사임",IFERROR(IF((VLOOKUP(CONCATENATE("http://skinnonews.com",A88),'기사 리스트'!C:E,3,FALSE))&gt;='뉴스룸 요약'!$F$17,"O",""),""),"")</f>
        <v/>
      </c>
      <c r="G88" s="46" t="str">
        <f>IFERROR(IF(AND(F88="O",B88="Paid Search",VLOOKUP("http://skinnonews.com"&amp;A88,'기사 리스트'!C:D,2,FALSE)="yes"), "당월 GDN", ""),"")</f>
        <v/>
      </c>
    </row>
    <row r="89" spans="1:7">
      <c r="A89" s="6" t="s">
        <v>517</v>
      </c>
      <c r="B89" s="6" t="s">
        <v>1527</v>
      </c>
      <c r="C89" s="6">
        <v>30</v>
      </c>
      <c r="D89" s="6">
        <v>27</v>
      </c>
      <c r="E89" s="46" t="str">
        <f t="shared" si="1"/>
        <v/>
      </c>
      <c r="F89" s="46" t="str">
        <f>IF(E89="기사임",IFERROR(IF((VLOOKUP(CONCATENATE("http://skinnonews.com",A89),'기사 리스트'!C:E,3,FALSE))&gt;='뉴스룸 요약'!$F$17,"O",""),""),"")</f>
        <v/>
      </c>
      <c r="G89" s="46" t="str">
        <f>IFERROR(IF(AND(F89="O",B89="Paid Search",VLOOKUP("http://skinnonews.com"&amp;A89,'기사 리스트'!C:D,2,FALSE)="yes"), "당월 GDN", ""),"")</f>
        <v/>
      </c>
    </row>
    <row r="90" spans="1:7">
      <c r="A90" s="6" t="s">
        <v>1068</v>
      </c>
      <c r="B90" s="6" t="s">
        <v>1527</v>
      </c>
      <c r="C90" s="6">
        <v>29</v>
      </c>
      <c r="D90" s="6">
        <v>32</v>
      </c>
      <c r="E90" s="46" t="str">
        <f t="shared" si="1"/>
        <v>기사임</v>
      </c>
      <c r="F90" s="46" t="str">
        <f>IF(E90="기사임",IFERROR(IF((VLOOKUP(CONCATENATE("http://skinnonews.com",A90),'기사 리스트'!C:E,3,FALSE))&gt;='뉴스룸 요약'!$F$17,"O",""),""),"")</f>
        <v/>
      </c>
      <c r="G90" s="46" t="str">
        <f>IFERROR(IF(AND(F90="O",B90="Paid Search",VLOOKUP("http://skinnonews.com"&amp;A90,'기사 리스트'!C:D,2,FALSE)="yes"), "당월 GDN", ""),"")</f>
        <v/>
      </c>
    </row>
    <row r="91" spans="1:7">
      <c r="A91" s="6" t="s">
        <v>2173</v>
      </c>
      <c r="B91" s="6" t="s">
        <v>1527</v>
      </c>
      <c r="C91" s="6">
        <v>29</v>
      </c>
      <c r="D91" s="6">
        <v>32</v>
      </c>
      <c r="E91" s="46" t="str">
        <f t="shared" si="1"/>
        <v>기사임</v>
      </c>
      <c r="F91" s="46" t="str">
        <f>IF(E91="기사임",IFERROR(IF((VLOOKUP(CONCATENATE("http://skinnonews.com",A91),'기사 리스트'!C:E,3,FALSE))&gt;='뉴스룸 요약'!$F$17,"O",""),""),"")</f>
        <v/>
      </c>
      <c r="G91" s="46" t="str">
        <f>IFERROR(IF(AND(F91="O",B91="Paid Search",VLOOKUP("http://skinnonews.com"&amp;A91,'기사 리스트'!C:D,2,FALSE)="yes"), "당월 GDN", ""),"")</f>
        <v/>
      </c>
    </row>
    <row r="92" spans="1:7">
      <c r="A92" s="6" t="s">
        <v>1482</v>
      </c>
      <c r="B92" s="6" t="s">
        <v>1528</v>
      </c>
      <c r="C92" s="6">
        <v>28</v>
      </c>
      <c r="D92" s="6">
        <v>21</v>
      </c>
      <c r="E92" s="46" t="str">
        <f t="shared" si="1"/>
        <v/>
      </c>
      <c r="F92" s="46" t="str">
        <f>IF(E92="기사임",IFERROR(IF((VLOOKUP(CONCATENATE("http://skinnonews.com",A92),'기사 리스트'!C:E,3,FALSE))&gt;='뉴스룸 요약'!$F$17,"O",""),""),"")</f>
        <v/>
      </c>
      <c r="G92" s="46" t="str">
        <f>IFERROR(IF(AND(F92="O",B92="Paid Search",VLOOKUP("http://skinnonews.com"&amp;A92,'기사 리스트'!C:D,2,FALSE)="yes"), "당월 GDN", ""),"")</f>
        <v/>
      </c>
    </row>
    <row r="93" spans="1:7">
      <c r="A93" s="6" t="s">
        <v>1487</v>
      </c>
      <c r="B93" s="6" t="s">
        <v>1527</v>
      </c>
      <c r="C93" s="6">
        <v>27</v>
      </c>
      <c r="D93" s="6">
        <v>31</v>
      </c>
      <c r="E93" s="46" t="str">
        <f t="shared" si="1"/>
        <v>기사임</v>
      </c>
      <c r="F93" s="46" t="str">
        <f>IF(E93="기사임",IFERROR(IF((VLOOKUP(CONCATENATE("http://skinnonews.com",A93),'기사 리스트'!C:E,3,FALSE))&gt;='뉴스룸 요약'!$F$17,"O",""),""),"")</f>
        <v/>
      </c>
      <c r="G93" s="46" t="str">
        <f>IFERROR(IF(AND(F93="O",B93="Paid Search",VLOOKUP("http://skinnonews.com"&amp;A93,'기사 리스트'!C:D,2,FALSE)="yes"), "당월 GDN", ""),"")</f>
        <v/>
      </c>
    </row>
    <row r="94" spans="1:7">
      <c r="A94" s="6" t="s">
        <v>1959</v>
      </c>
      <c r="B94" s="6" t="s">
        <v>1527</v>
      </c>
      <c r="C94" s="6">
        <v>27</v>
      </c>
      <c r="D94" s="6">
        <v>26</v>
      </c>
      <c r="E94" s="46" t="str">
        <f t="shared" si="1"/>
        <v>기사임</v>
      </c>
      <c r="F94" s="46" t="str">
        <f>IF(E94="기사임",IFERROR(IF((VLOOKUP(CONCATENATE("http://skinnonews.com",A94),'기사 리스트'!C:E,3,FALSE))&gt;='뉴스룸 요약'!$F$17,"O",""),""),"")</f>
        <v/>
      </c>
      <c r="G94" s="46" t="str">
        <f>IFERROR(IF(AND(F94="O",B94="Paid Search",VLOOKUP("http://skinnonews.com"&amp;A94,'기사 리스트'!C:D,2,FALSE)="yes"), "당월 GDN", ""),"")</f>
        <v/>
      </c>
    </row>
    <row r="95" spans="1:7">
      <c r="A95" s="6" t="s">
        <v>537</v>
      </c>
      <c r="B95" s="6" t="s">
        <v>1528</v>
      </c>
      <c r="C95" s="6">
        <v>27</v>
      </c>
      <c r="D95" s="6">
        <v>22</v>
      </c>
      <c r="E95" s="46" t="str">
        <f t="shared" si="1"/>
        <v/>
      </c>
      <c r="F95" s="46" t="str">
        <f>IF(E95="기사임",IFERROR(IF((VLOOKUP(CONCATENATE("http://skinnonews.com",A95),'기사 리스트'!C:E,3,FALSE))&gt;='뉴스룸 요약'!$F$17,"O",""),""),"")</f>
        <v/>
      </c>
      <c r="G95" s="46" t="str">
        <f>IFERROR(IF(AND(F95="O",B95="Paid Search",VLOOKUP("http://skinnonews.com"&amp;A95,'기사 리스트'!C:D,2,FALSE)="yes"), "당월 GDN", ""),"")</f>
        <v/>
      </c>
    </row>
    <row r="96" spans="1:7">
      <c r="A96" s="6" t="s">
        <v>473</v>
      </c>
      <c r="B96" s="6" t="s">
        <v>1528</v>
      </c>
      <c r="C96" s="6">
        <v>27</v>
      </c>
      <c r="D96" s="6">
        <v>26</v>
      </c>
      <c r="E96" s="46" t="str">
        <f t="shared" si="1"/>
        <v/>
      </c>
      <c r="F96" s="46" t="str">
        <f>IF(E96="기사임",IFERROR(IF((VLOOKUP(CONCATENATE("http://skinnonews.com",A96),'기사 리스트'!C:E,3,FALSE))&gt;='뉴스룸 요약'!$F$17,"O",""),""),"")</f>
        <v/>
      </c>
      <c r="G96" s="46" t="str">
        <f>IFERROR(IF(AND(F96="O",B96="Paid Search",VLOOKUP("http://skinnonews.com"&amp;A96,'기사 리스트'!C:D,2,FALSE)="yes"), "당월 GDN", ""),"")</f>
        <v/>
      </c>
    </row>
    <row r="97" spans="1:7">
      <c r="A97" s="6" t="s">
        <v>533</v>
      </c>
      <c r="B97" s="6" t="s">
        <v>1527</v>
      </c>
      <c r="C97" s="6">
        <v>26</v>
      </c>
      <c r="D97" s="6">
        <v>26</v>
      </c>
      <c r="E97" s="46" t="str">
        <f t="shared" si="1"/>
        <v>기사임</v>
      </c>
      <c r="F97" s="46" t="str">
        <f>IF(E97="기사임",IFERROR(IF((VLOOKUP(CONCATENATE("http://skinnonews.com",A97),'기사 리스트'!C:E,3,FALSE))&gt;='뉴스룸 요약'!$F$17,"O",""),""),"")</f>
        <v/>
      </c>
      <c r="G97" s="46" t="str">
        <f>IFERROR(IF(AND(F97="O",B97="Paid Search",VLOOKUP("http://skinnonews.com"&amp;A97,'기사 리스트'!C:D,2,FALSE)="yes"), "당월 GDN", ""),"")</f>
        <v/>
      </c>
    </row>
    <row r="98" spans="1:7">
      <c r="A98" s="6" t="s">
        <v>1483</v>
      </c>
      <c r="B98" s="6" t="s">
        <v>1528</v>
      </c>
      <c r="C98" s="6">
        <v>26</v>
      </c>
      <c r="D98" s="6">
        <v>14</v>
      </c>
      <c r="E98" s="46" t="str">
        <f t="shared" si="1"/>
        <v/>
      </c>
      <c r="F98" s="46" t="str">
        <f>IF(E98="기사임",IFERROR(IF((VLOOKUP(CONCATENATE("http://skinnonews.com",A98),'기사 리스트'!C:E,3,FALSE))&gt;='뉴스룸 요약'!$F$17,"O",""),""),"")</f>
        <v/>
      </c>
      <c r="G98" s="46" t="str">
        <f>IFERROR(IF(AND(F98="O",B98="Paid Search",VLOOKUP("http://skinnonews.com"&amp;A98,'기사 리스트'!C:D,2,FALSE)="yes"), "당월 GDN", ""),"")</f>
        <v/>
      </c>
    </row>
    <row r="99" spans="1:7">
      <c r="A99" s="6" t="s">
        <v>1480</v>
      </c>
      <c r="B99" s="6" t="s">
        <v>1526</v>
      </c>
      <c r="C99" s="6">
        <v>25</v>
      </c>
      <c r="D99" s="6">
        <v>24</v>
      </c>
      <c r="E99" s="46" t="str">
        <f t="shared" si="1"/>
        <v>기사임</v>
      </c>
      <c r="F99" s="46" t="str">
        <f>IF(E99="기사임",IFERROR(IF((VLOOKUP(CONCATENATE("http://skinnonews.com",A99),'기사 리스트'!C:E,3,FALSE))&gt;='뉴스룸 요약'!$F$17,"O",""),""),"")</f>
        <v/>
      </c>
      <c r="G99" s="46" t="str">
        <f>IFERROR(IF(AND(F99="O",B99="Paid Search",VLOOKUP("http://skinnonews.com"&amp;A99,'기사 리스트'!C:D,2,FALSE)="yes"), "당월 GDN", ""),"")</f>
        <v/>
      </c>
    </row>
    <row r="100" spans="1:7">
      <c r="A100" s="6" t="s">
        <v>1607</v>
      </c>
      <c r="B100" s="6" t="s">
        <v>1527</v>
      </c>
      <c r="C100" s="6">
        <v>25</v>
      </c>
      <c r="D100" s="6">
        <v>31</v>
      </c>
      <c r="E100" s="46" t="str">
        <f t="shared" si="1"/>
        <v>기사임</v>
      </c>
      <c r="F100" s="46" t="str">
        <f>IF(E100="기사임",IFERROR(IF((VLOOKUP(CONCATENATE("http://skinnonews.com",A100),'기사 리스트'!C:E,3,FALSE))&gt;='뉴스룸 요약'!$F$17,"O",""),""),"")</f>
        <v/>
      </c>
      <c r="G100" s="46" t="str">
        <f>IFERROR(IF(AND(F100="O",B100="Paid Search",VLOOKUP("http://skinnonews.com"&amp;A100,'기사 리스트'!C:D,2,FALSE)="yes"), "당월 GDN", ""),"")</f>
        <v/>
      </c>
    </row>
    <row r="101" spans="1:7">
      <c r="A101" s="6" t="s">
        <v>2023</v>
      </c>
      <c r="B101" s="6" t="s">
        <v>1528</v>
      </c>
      <c r="C101" s="6">
        <v>25</v>
      </c>
      <c r="D101" s="6">
        <v>32</v>
      </c>
      <c r="E101" s="46" t="str">
        <f t="shared" si="1"/>
        <v>기사임</v>
      </c>
      <c r="F101" s="46" t="str">
        <f>IF(E101="기사임",IFERROR(IF((VLOOKUP(CONCATENATE("http://skinnonews.com",A101),'기사 리스트'!C:E,3,FALSE))&gt;='뉴스룸 요약'!$F$17,"O",""),""),"")</f>
        <v/>
      </c>
      <c r="G101" s="46" t="str">
        <f>IFERROR(IF(AND(F101="O",B101="Paid Search",VLOOKUP("http://skinnonews.com"&amp;A101,'기사 리스트'!C:D,2,FALSE)="yes"), "당월 GDN", ""),"")</f>
        <v/>
      </c>
    </row>
    <row r="102" spans="1:7">
      <c r="A102" s="6" t="s">
        <v>560</v>
      </c>
      <c r="B102" s="6" t="s">
        <v>1526</v>
      </c>
      <c r="C102" s="6">
        <v>25</v>
      </c>
      <c r="D102" s="6">
        <v>27</v>
      </c>
      <c r="E102" s="46" t="str">
        <f t="shared" si="1"/>
        <v/>
      </c>
      <c r="F102" s="46" t="str">
        <f>IF(E102="기사임",IFERROR(IF((VLOOKUP(CONCATENATE("http://skinnonews.com",A102),'기사 리스트'!C:E,3,FALSE))&gt;='뉴스룸 요약'!$F$17,"O",""),""),"")</f>
        <v/>
      </c>
      <c r="G102" s="46" t="str">
        <f>IFERROR(IF(AND(F102="O",B102="Paid Search",VLOOKUP("http://skinnonews.com"&amp;A102,'기사 리스트'!C:D,2,FALSE)="yes"), "당월 GDN", ""),"")</f>
        <v/>
      </c>
    </row>
    <row r="103" spans="1:7">
      <c r="A103" s="6" t="s">
        <v>558</v>
      </c>
      <c r="B103" s="6" t="s">
        <v>1527</v>
      </c>
      <c r="C103" s="6">
        <v>25</v>
      </c>
      <c r="D103" s="6">
        <v>25</v>
      </c>
      <c r="E103" s="46" t="str">
        <f t="shared" si="1"/>
        <v/>
      </c>
      <c r="F103" s="46" t="str">
        <f>IF(E103="기사임",IFERROR(IF((VLOOKUP(CONCATENATE("http://skinnonews.com",A103),'기사 리스트'!C:E,3,FALSE))&gt;='뉴스룸 요약'!$F$17,"O",""),""),"")</f>
        <v/>
      </c>
      <c r="G103" s="46" t="str">
        <f>IFERROR(IF(AND(F103="O",B103="Paid Search",VLOOKUP("http://skinnonews.com"&amp;A103,'기사 리스트'!C:D,2,FALSE)="yes"), "당월 GDN", ""),"")</f>
        <v/>
      </c>
    </row>
    <row r="104" spans="1:7">
      <c r="A104" s="6" t="s">
        <v>504</v>
      </c>
      <c r="B104" s="6" t="s">
        <v>1527</v>
      </c>
      <c r="C104" s="6">
        <v>25</v>
      </c>
      <c r="D104" s="6">
        <v>22</v>
      </c>
      <c r="E104" s="46" t="str">
        <f t="shared" si="1"/>
        <v/>
      </c>
      <c r="F104" s="46" t="str">
        <f>IF(E104="기사임",IFERROR(IF((VLOOKUP(CONCATENATE("http://skinnonews.com",A104),'기사 리스트'!C:E,3,FALSE))&gt;='뉴스룸 요약'!$F$17,"O",""),""),"")</f>
        <v/>
      </c>
      <c r="G104" s="46" t="str">
        <f>IFERROR(IF(AND(F104="O",B104="Paid Search",VLOOKUP("http://skinnonews.com"&amp;A104,'기사 리스트'!C:D,2,FALSE)="yes"), "당월 GDN", ""),"")</f>
        <v/>
      </c>
    </row>
    <row r="105" spans="1:7">
      <c r="A105" s="6" t="s">
        <v>1074</v>
      </c>
      <c r="B105" s="6" t="s">
        <v>1527</v>
      </c>
      <c r="C105" s="6">
        <v>25</v>
      </c>
      <c r="D105" s="6">
        <v>19</v>
      </c>
      <c r="E105" s="46" t="str">
        <f t="shared" si="1"/>
        <v/>
      </c>
      <c r="F105" s="46" t="str">
        <f>IF(E105="기사임",IFERROR(IF((VLOOKUP(CONCATENATE("http://skinnonews.com",A105),'기사 리스트'!C:E,3,FALSE))&gt;='뉴스룸 요약'!$F$17,"O",""),""),"")</f>
        <v/>
      </c>
      <c r="G105" s="46" t="str">
        <f>IFERROR(IF(AND(F105="O",B105="Paid Search",VLOOKUP("http://skinnonews.com"&amp;A105,'기사 리스트'!C:D,2,FALSE)="yes"), "당월 GDN", ""),"")</f>
        <v/>
      </c>
    </row>
    <row r="106" spans="1:7">
      <c r="A106" s="6" t="s">
        <v>484</v>
      </c>
      <c r="B106" s="6" t="s">
        <v>1527</v>
      </c>
      <c r="C106" s="6">
        <v>24</v>
      </c>
      <c r="D106" s="6">
        <v>23</v>
      </c>
      <c r="E106" s="46" t="str">
        <f t="shared" si="1"/>
        <v>기사임</v>
      </c>
      <c r="F106" s="46" t="str">
        <f>IF(E106="기사임",IFERROR(IF((VLOOKUP(CONCATENATE("http://skinnonews.com",A106),'기사 리스트'!C:E,3,FALSE))&gt;='뉴스룸 요약'!$F$17,"O",""),""),"")</f>
        <v/>
      </c>
      <c r="G106" s="46" t="str">
        <f>IFERROR(IF(AND(F106="O",B106="Paid Search",VLOOKUP("http://skinnonews.com"&amp;A106,'기사 리스트'!C:D,2,FALSE)="yes"), "당월 GDN", ""),"")</f>
        <v/>
      </c>
    </row>
    <row r="107" spans="1:7">
      <c r="A107" s="6" t="s">
        <v>522</v>
      </c>
      <c r="B107" s="6" t="s">
        <v>1527</v>
      </c>
      <c r="C107" s="6">
        <v>24</v>
      </c>
      <c r="D107" s="6">
        <v>24</v>
      </c>
      <c r="E107" s="46" t="str">
        <f t="shared" si="1"/>
        <v>기사임</v>
      </c>
      <c r="F107" s="46" t="str">
        <f>IF(E107="기사임",IFERROR(IF((VLOOKUP(CONCATENATE("http://skinnonews.com",A107),'기사 리스트'!C:E,3,FALSE))&gt;='뉴스룸 요약'!$F$17,"O",""),""),"")</f>
        <v/>
      </c>
      <c r="G107" s="46" t="str">
        <f>IFERROR(IF(AND(F107="O",B107="Paid Search",VLOOKUP("http://skinnonews.com"&amp;A107,'기사 리스트'!C:D,2,FALSE)="yes"), "당월 GDN", ""),"")</f>
        <v/>
      </c>
    </row>
    <row r="108" spans="1:7">
      <c r="A108" s="6" t="s">
        <v>1483</v>
      </c>
      <c r="B108" s="6" t="s">
        <v>1526</v>
      </c>
      <c r="C108" s="6">
        <v>24</v>
      </c>
      <c r="D108" s="6">
        <v>15</v>
      </c>
      <c r="E108" s="46" t="str">
        <f t="shared" si="1"/>
        <v/>
      </c>
      <c r="F108" s="46" t="str">
        <f>IF(E108="기사임",IFERROR(IF((VLOOKUP(CONCATENATE("http://skinnonews.com",A108),'기사 리스트'!C:E,3,FALSE))&gt;='뉴스룸 요약'!$F$17,"O",""),""),"")</f>
        <v/>
      </c>
      <c r="G108" s="46" t="str">
        <f>IFERROR(IF(AND(F108="O",B108="Paid Search",VLOOKUP("http://skinnonews.com"&amp;A108,'기사 리스트'!C:D,2,FALSE)="yes"), "당월 GDN", ""),"")</f>
        <v/>
      </c>
    </row>
    <row r="109" spans="1:7">
      <c r="A109" s="6" t="s">
        <v>1484</v>
      </c>
      <c r="B109" s="6" t="s">
        <v>1526</v>
      </c>
      <c r="C109" s="6">
        <v>24</v>
      </c>
      <c r="D109" s="6">
        <v>17</v>
      </c>
      <c r="E109" s="46" t="str">
        <f t="shared" si="1"/>
        <v/>
      </c>
      <c r="F109" s="46" t="str">
        <f>IF(E109="기사임",IFERROR(IF((VLOOKUP(CONCATENATE("http://skinnonews.com",A109),'기사 리스트'!C:E,3,FALSE))&gt;='뉴스룸 요약'!$F$17,"O",""),""),"")</f>
        <v/>
      </c>
      <c r="G109" s="46" t="str">
        <f>IFERROR(IF(AND(F109="O",B109="Paid Search",VLOOKUP("http://skinnonews.com"&amp;A109,'기사 리스트'!C:D,2,FALSE)="yes"), "당월 GDN", ""),"")</f>
        <v/>
      </c>
    </row>
    <row r="110" spans="1:7">
      <c r="A110" s="6" t="s">
        <v>560</v>
      </c>
      <c r="B110" s="6" t="s">
        <v>1527</v>
      </c>
      <c r="C110" s="6">
        <v>24</v>
      </c>
      <c r="D110" s="6">
        <v>22</v>
      </c>
      <c r="E110" s="46" t="str">
        <f t="shared" si="1"/>
        <v/>
      </c>
      <c r="F110" s="46" t="str">
        <f>IF(E110="기사임",IFERROR(IF((VLOOKUP(CONCATENATE("http://skinnonews.com",A110),'기사 리스트'!C:E,3,FALSE))&gt;='뉴스룸 요약'!$F$17,"O",""),""),"")</f>
        <v/>
      </c>
      <c r="G110" s="46" t="str">
        <f>IFERROR(IF(AND(F110="O",B110="Paid Search",VLOOKUP("http://skinnonews.com"&amp;A110,'기사 리스트'!C:D,2,FALSE)="yes"), "당월 GDN", ""),"")</f>
        <v/>
      </c>
    </row>
    <row r="111" spans="1:7">
      <c r="A111" s="6" t="s">
        <v>1492</v>
      </c>
      <c r="B111" s="6" t="s">
        <v>1527</v>
      </c>
      <c r="C111" s="6">
        <v>23</v>
      </c>
      <c r="D111" s="6">
        <v>24</v>
      </c>
      <c r="E111" s="46" t="str">
        <f t="shared" si="1"/>
        <v>기사임</v>
      </c>
      <c r="F111" s="46" t="str">
        <f>IF(E111="기사임",IFERROR(IF((VLOOKUP(CONCATENATE("http://skinnonews.com",A111),'기사 리스트'!C:E,3,FALSE))&gt;='뉴스룸 요약'!$F$17,"O",""),""),"")</f>
        <v/>
      </c>
      <c r="G111" s="46" t="str">
        <f>IFERROR(IF(AND(F111="O",B111="Paid Search",VLOOKUP("http://skinnonews.com"&amp;A111,'기사 리스트'!C:D,2,FALSE)="yes"), "당월 GDN", ""),"")</f>
        <v/>
      </c>
    </row>
    <row r="112" spans="1:7">
      <c r="A112" s="6" t="s">
        <v>1606</v>
      </c>
      <c r="B112" s="6" t="s">
        <v>1527</v>
      </c>
      <c r="C112" s="6">
        <v>23</v>
      </c>
      <c r="D112" s="6">
        <v>22</v>
      </c>
      <c r="E112" s="46" t="str">
        <f t="shared" si="1"/>
        <v>기사임</v>
      </c>
      <c r="F112" s="46" t="str">
        <f>IF(E112="기사임",IFERROR(IF((VLOOKUP(CONCATENATE("http://skinnonews.com",A112),'기사 리스트'!C:E,3,FALSE))&gt;='뉴스룸 요약'!$F$17,"O",""),""),"")</f>
        <v/>
      </c>
      <c r="G112" s="46" t="str">
        <f>IFERROR(IF(AND(F112="O",B112="Paid Search",VLOOKUP("http://skinnonews.com"&amp;A112,'기사 리스트'!C:D,2,FALSE)="yes"), "당월 GDN", ""),"")</f>
        <v/>
      </c>
    </row>
    <row r="113" spans="1:7">
      <c r="A113" s="6" t="s">
        <v>2169</v>
      </c>
      <c r="B113" s="6" t="s">
        <v>1528</v>
      </c>
      <c r="C113" s="6">
        <v>23</v>
      </c>
      <c r="D113" s="6">
        <v>24</v>
      </c>
      <c r="E113" s="46" t="str">
        <f t="shared" si="1"/>
        <v>기사임</v>
      </c>
      <c r="F113" s="46" t="str">
        <f>IF(E113="기사임",IFERROR(IF((VLOOKUP(CONCATENATE("http://skinnonews.com",A113),'기사 리스트'!C:E,3,FALSE))&gt;='뉴스룸 요약'!$F$17,"O",""),""),"")</f>
        <v/>
      </c>
      <c r="G113" s="46" t="str">
        <f>IFERROR(IF(AND(F113="O",B113="Paid Search",VLOOKUP("http://skinnonews.com"&amp;A113,'기사 리스트'!C:D,2,FALSE)="yes"), "당월 GDN", ""),"")</f>
        <v/>
      </c>
    </row>
    <row r="114" spans="1:7">
      <c r="A114" s="6" t="s">
        <v>565</v>
      </c>
      <c r="B114" s="6" t="s">
        <v>1527</v>
      </c>
      <c r="C114" s="6">
        <v>23</v>
      </c>
      <c r="D114" s="6">
        <v>20</v>
      </c>
      <c r="E114" s="46" t="str">
        <f t="shared" si="1"/>
        <v>기사임</v>
      </c>
      <c r="F114" s="46" t="str">
        <f>IF(E114="기사임",IFERROR(IF((VLOOKUP(CONCATENATE("http://skinnonews.com",A114),'기사 리스트'!C:E,3,FALSE))&gt;='뉴스룸 요약'!$F$17,"O",""),""),"")</f>
        <v/>
      </c>
      <c r="G114" s="46" t="str">
        <f>IFERROR(IF(AND(F114="O",B114="Paid Search",VLOOKUP("http://skinnonews.com"&amp;A114,'기사 리스트'!C:D,2,FALSE)="yes"), "당월 GDN", ""),"")</f>
        <v/>
      </c>
    </row>
    <row r="115" spans="1:7">
      <c r="A115" s="6" t="s">
        <v>586</v>
      </c>
      <c r="B115" s="6" t="s">
        <v>1527</v>
      </c>
      <c r="C115" s="6">
        <v>23</v>
      </c>
      <c r="D115" s="6">
        <v>16</v>
      </c>
      <c r="E115" s="46" t="str">
        <f t="shared" si="1"/>
        <v/>
      </c>
      <c r="F115" s="46" t="str">
        <f>IF(E115="기사임",IFERROR(IF((VLOOKUP(CONCATENATE("http://skinnonews.com",A115),'기사 리스트'!C:E,3,FALSE))&gt;='뉴스룸 요약'!$F$17,"O",""),""),"")</f>
        <v/>
      </c>
      <c r="G115" s="46" t="str">
        <f>IFERROR(IF(AND(F115="O",B115="Paid Search",VLOOKUP("http://skinnonews.com"&amp;A115,'기사 리스트'!C:D,2,FALSE)="yes"), "당월 GDN", ""),"")</f>
        <v/>
      </c>
    </row>
    <row r="116" spans="1:7">
      <c r="A116" s="6" t="s">
        <v>531</v>
      </c>
      <c r="B116" s="6" t="s">
        <v>1527</v>
      </c>
      <c r="C116" s="6">
        <v>22</v>
      </c>
      <c r="D116" s="6">
        <v>25</v>
      </c>
      <c r="E116" s="46" t="str">
        <f t="shared" si="1"/>
        <v>기사임</v>
      </c>
      <c r="F116" s="46" t="str">
        <f>IF(E116="기사임",IFERROR(IF((VLOOKUP(CONCATENATE("http://skinnonews.com",A116),'기사 리스트'!C:E,3,FALSE))&gt;='뉴스룸 요약'!$F$17,"O",""),""),"")</f>
        <v/>
      </c>
      <c r="G116" s="46" t="str">
        <f>IFERROR(IF(AND(F116="O",B116="Paid Search",VLOOKUP("http://skinnonews.com"&amp;A116,'기사 리스트'!C:D,2,FALSE)="yes"), "당월 GDN", ""),"")</f>
        <v/>
      </c>
    </row>
    <row r="117" spans="1:7">
      <c r="A117" s="6" t="s">
        <v>1065</v>
      </c>
      <c r="B117" s="6" t="s">
        <v>1527</v>
      </c>
      <c r="C117" s="6">
        <v>22</v>
      </c>
      <c r="D117" s="6">
        <v>25</v>
      </c>
      <c r="E117" s="46" t="str">
        <f t="shared" si="1"/>
        <v>기사임</v>
      </c>
      <c r="F117" s="46" t="str">
        <f>IF(E117="기사임",IFERROR(IF((VLOOKUP(CONCATENATE("http://skinnonews.com",A117),'기사 리스트'!C:E,3,FALSE))&gt;='뉴스룸 요약'!$F$17,"O",""),""),"")</f>
        <v/>
      </c>
      <c r="G117" s="46" t="str">
        <f>IFERROR(IF(AND(F117="O",B117="Paid Search",VLOOKUP("http://skinnonews.com"&amp;A117,'기사 리스트'!C:D,2,FALSE)="yes"), "당월 GDN", ""),"")</f>
        <v/>
      </c>
    </row>
    <row r="118" spans="1:7">
      <c r="A118" s="6" t="s">
        <v>1294</v>
      </c>
      <c r="B118" s="6" t="s">
        <v>1527</v>
      </c>
      <c r="C118" s="6">
        <v>22</v>
      </c>
      <c r="D118" s="6">
        <v>24</v>
      </c>
      <c r="E118" s="46" t="str">
        <f t="shared" si="1"/>
        <v>기사임</v>
      </c>
      <c r="F118" s="46" t="str">
        <f>IF(E118="기사임",IFERROR(IF((VLOOKUP(CONCATENATE("http://skinnonews.com",A118),'기사 리스트'!C:E,3,FALSE))&gt;='뉴스룸 요약'!$F$17,"O",""),""),"")</f>
        <v/>
      </c>
      <c r="G118" s="46" t="str">
        <f>IFERROR(IF(AND(F118="O",B118="Paid Search",VLOOKUP("http://skinnonews.com"&amp;A118,'기사 리스트'!C:D,2,FALSE)="yes"), "당월 GDN", ""),"")</f>
        <v/>
      </c>
    </row>
    <row r="119" spans="1:7">
      <c r="A119" s="6" t="s">
        <v>2168</v>
      </c>
      <c r="B119" s="6" t="s">
        <v>1526</v>
      </c>
      <c r="C119" s="6">
        <v>22</v>
      </c>
      <c r="D119" s="6">
        <v>23</v>
      </c>
      <c r="E119" s="46" t="str">
        <f t="shared" si="1"/>
        <v>기사임</v>
      </c>
      <c r="F119" s="46" t="str">
        <f>IF(E119="기사임",IFERROR(IF((VLOOKUP(CONCATENATE("http://skinnonews.com",A119),'기사 리스트'!C:E,3,FALSE))&gt;='뉴스룸 요약'!$F$17,"O",""),""),"")</f>
        <v/>
      </c>
      <c r="G119" s="46" t="str">
        <f>IFERROR(IF(AND(F119="O",B119="Paid Search",VLOOKUP("http://skinnonews.com"&amp;A119,'기사 리스트'!C:D,2,FALSE)="yes"), "당월 GDN", ""),"")</f>
        <v/>
      </c>
    </row>
    <row r="120" spans="1:7">
      <c r="A120" s="6" t="s">
        <v>515</v>
      </c>
      <c r="B120" s="6" t="s">
        <v>1527</v>
      </c>
      <c r="C120" s="6">
        <v>21</v>
      </c>
      <c r="D120" s="6">
        <v>14</v>
      </c>
      <c r="E120" s="46" t="str">
        <f t="shared" si="1"/>
        <v>기사임</v>
      </c>
      <c r="F120" s="46" t="str">
        <f>IF(E120="기사임",IFERROR(IF((VLOOKUP(CONCATENATE("http://skinnonews.com",A120),'기사 리스트'!C:E,3,FALSE))&gt;='뉴스룸 요약'!$F$17,"O",""),""),"")</f>
        <v/>
      </c>
      <c r="G120" s="46" t="str">
        <f>IFERROR(IF(AND(F120="O",B120="Paid Search",VLOOKUP("http://skinnonews.com"&amp;A120,'기사 리스트'!C:D,2,FALSE)="yes"), "당월 GDN", ""),"")</f>
        <v/>
      </c>
    </row>
    <row r="121" spans="1:7">
      <c r="A121" s="6" t="s">
        <v>1197</v>
      </c>
      <c r="B121" s="6" t="s">
        <v>1527</v>
      </c>
      <c r="C121" s="6">
        <v>21</v>
      </c>
      <c r="D121" s="6">
        <v>20</v>
      </c>
      <c r="E121" s="46" t="str">
        <f t="shared" si="1"/>
        <v>기사임</v>
      </c>
      <c r="F121" s="46" t="str">
        <f>IF(E121="기사임",IFERROR(IF((VLOOKUP(CONCATENATE("http://skinnonews.com",A121),'기사 리스트'!C:E,3,FALSE))&gt;='뉴스룸 요약'!$F$17,"O",""),""),"")</f>
        <v/>
      </c>
      <c r="G121" s="46" t="str">
        <f>IFERROR(IF(AND(F121="O",B121="Paid Search",VLOOKUP("http://skinnonews.com"&amp;A121,'기사 리스트'!C:D,2,FALSE)="yes"), "당월 GDN", ""),"")</f>
        <v/>
      </c>
    </row>
    <row r="122" spans="1:7">
      <c r="A122" s="6" t="s">
        <v>1487</v>
      </c>
      <c r="B122" s="6" t="s">
        <v>1528</v>
      </c>
      <c r="C122" s="6">
        <v>21</v>
      </c>
      <c r="D122" s="6">
        <v>19</v>
      </c>
      <c r="E122" s="46" t="str">
        <f t="shared" si="1"/>
        <v>기사임</v>
      </c>
      <c r="F122" s="46" t="str">
        <f>IF(E122="기사임",IFERROR(IF((VLOOKUP(CONCATENATE("http://skinnonews.com",A122),'기사 리스트'!C:E,3,FALSE))&gt;='뉴스룸 요약'!$F$17,"O",""),""),"")</f>
        <v/>
      </c>
      <c r="G122" s="46" t="str">
        <f>IFERROR(IF(AND(F122="O",B122="Paid Search",VLOOKUP("http://skinnonews.com"&amp;A122,'기사 리스트'!C:D,2,FALSE)="yes"), "당월 GDN", ""),"")</f>
        <v/>
      </c>
    </row>
    <row r="123" spans="1:7">
      <c r="A123" s="6" t="s">
        <v>2168</v>
      </c>
      <c r="B123" s="6" t="s">
        <v>1525</v>
      </c>
      <c r="C123" s="6">
        <v>21</v>
      </c>
      <c r="D123" s="6">
        <v>20</v>
      </c>
      <c r="E123" s="46" t="str">
        <f t="shared" si="1"/>
        <v>기사임</v>
      </c>
      <c r="F123" s="46" t="str">
        <f>IF(E123="기사임",IFERROR(IF((VLOOKUP(CONCATENATE("http://skinnonews.com",A123),'기사 리스트'!C:E,3,FALSE))&gt;='뉴스룸 요약'!$F$17,"O",""),""),"")</f>
        <v/>
      </c>
      <c r="G123" s="46" t="str">
        <f>IFERROR(IF(AND(F123="O",B123="Paid Search",VLOOKUP("http://skinnonews.com"&amp;A123,'기사 리스트'!C:D,2,FALSE)="yes"), "당월 GDN", ""),"")</f>
        <v/>
      </c>
    </row>
    <row r="124" spans="1:7">
      <c r="A124" s="6" t="s">
        <v>2281</v>
      </c>
      <c r="B124" s="6" t="s">
        <v>1529</v>
      </c>
      <c r="C124" s="6">
        <v>21</v>
      </c>
      <c r="D124" s="6">
        <v>22</v>
      </c>
      <c r="E124" s="46" t="str">
        <f t="shared" si="1"/>
        <v>기사임</v>
      </c>
      <c r="F124" s="46" t="str">
        <f>IF(E124="기사임",IFERROR(IF((VLOOKUP(CONCATENATE("http://skinnonews.com",A124),'기사 리스트'!C:E,3,FALSE))&gt;='뉴스룸 요약'!$F$17,"O",""),""),"")</f>
        <v>O</v>
      </c>
      <c r="G124" s="46" t="str">
        <f>IFERROR(IF(AND(F124="O",B124="Paid Search",VLOOKUP("http://skinnonews.com"&amp;A124,'기사 리스트'!C:D,2,FALSE)="yes"), "당월 GDN", ""),"")</f>
        <v/>
      </c>
    </row>
    <row r="125" spans="1:7">
      <c r="A125" s="6" t="s">
        <v>529</v>
      </c>
      <c r="B125" s="6" t="s">
        <v>1527</v>
      </c>
      <c r="C125" s="6">
        <v>21</v>
      </c>
      <c r="D125" s="6">
        <v>20</v>
      </c>
      <c r="E125" s="46" t="str">
        <f t="shared" si="1"/>
        <v>기사임</v>
      </c>
      <c r="F125" s="46" t="str">
        <f>IF(E125="기사임",IFERROR(IF((VLOOKUP(CONCATENATE("http://skinnonews.com",A125),'기사 리스트'!C:E,3,FALSE))&gt;='뉴스룸 요약'!$F$17,"O",""),""),"")</f>
        <v/>
      </c>
      <c r="G125" s="46" t="str">
        <f>IFERROR(IF(AND(F125="O",B125="Paid Search",VLOOKUP("http://skinnonews.com"&amp;A125,'기사 리스트'!C:D,2,FALSE)="yes"), "당월 GDN", ""),"")</f>
        <v/>
      </c>
    </row>
    <row r="126" spans="1:7">
      <c r="A126" s="6" t="s">
        <v>1491</v>
      </c>
      <c r="B126" s="6" t="s">
        <v>1527</v>
      </c>
      <c r="C126" s="6">
        <v>21</v>
      </c>
      <c r="D126" s="6">
        <v>13</v>
      </c>
      <c r="E126" s="46" t="str">
        <f t="shared" si="1"/>
        <v/>
      </c>
      <c r="F126" s="46" t="str">
        <f>IF(E126="기사임",IFERROR(IF((VLOOKUP(CONCATENATE("http://skinnonews.com",A126),'기사 리스트'!C:E,3,FALSE))&gt;='뉴스룸 요약'!$F$17,"O",""),""),"")</f>
        <v/>
      </c>
      <c r="G126" s="46" t="str">
        <f>IFERROR(IF(AND(F126="O",B126="Paid Search",VLOOKUP("http://skinnonews.com"&amp;A126,'기사 리스트'!C:D,2,FALSE)="yes"), "당월 GDN", ""),"")</f>
        <v/>
      </c>
    </row>
    <row r="127" spans="1:7">
      <c r="A127" s="6" t="s">
        <v>1482</v>
      </c>
      <c r="B127" s="6" t="s">
        <v>1526</v>
      </c>
      <c r="C127" s="6">
        <v>21</v>
      </c>
      <c r="D127" s="6">
        <v>19</v>
      </c>
      <c r="E127" s="46" t="str">
        <f t="shared" si="1"/>
        <v/>
      </c>
      <c r="F127" s="46" t="str">
        <f>IF(E127="기사임",IFERROR(IF((VLOOKUP(CONCATENATE("http://skinnonews.com",A127),'기사 리스트'!C:E,3,FALSE))&gt;='뉴스룸 요약'!$F$17,"O",""),""),"")</f>
        <v/>
      </c>
      <c r="G127" s="46" t="str">
        <f>IFERROR(IF(AND(F127="O",B127="Paid Search",VLOOKUP("http://skinnonews.com"&amp;A127,'기사 리스트'!C:D,2,FALSE)="yes"), "당월 GDN", ""),"")</f>
        <v/>
      </c>
    </row>
    <row r="128" spans="1:7">
      <c r="A128" s="6" t="s">
        <v>510</v>
      </c>
      <c r="B128" s="6" t="s">
        <v>1527</v>
      </c>
      <c r="C128" s="6">
        <v>21</v>
      </c>
      <c r="D128" s="6">
        <v>18</v>
      </c>
      <c r="E128" s="46" t="str">
        <f t="shared" si="1"/>
        <v/>
      </c>
      <c r="F128" s="46" t="str">
        <f>IF(E128="기사임",IFERROR(IF((VLOOKUP(CONCATENATE("http://skinnonews.com",A128),'기사 리스트'!C:E,3,FALSE))&gt;='뉴스룸 요약'!$F$17,"O",""),""),"")</f>
        <v/>
      </c>
      <c r="G128" s="46" t="str">
        <f>IFERROR(IF(AND(F128="O",B128="Paid Search",VLOOKUP("http://skinnonews.com"&amp;A128,'기사 리스트'!C:D,2,FALSE)="yes"), "당월 GDN", ""),"")</f>
        <v/>
      </c>
    </row>
    <row r="129" spans="1:7">
      <c r="A129" s="6" t="s">
        <v>478</v>
      </c>
      <c r="B129" s="6" t="s">
        <v>1528</v>
      </c>
      <c r="C129" s="6">
        <v>21</v>
      </c>
      <c r="D129" s="6">
        <v>8</v>
      </c>
      <c r="E129" s="46" t="str">
        <f t="shared" si="1"/>
        <v/>
      </c>
      <c r="F129" s="46" t="str">
        <f>IF(E129="기사임",IFERROR(IF((VLOOKUP(CONCATENATE("http://skinnonews.com",A129),'기사 리스트'!C:E,3,FALSE))&gt;='뉴스룸 요약'!$F$17,"O",""),""),"")</f>
        <v/>
      </c>
      <c r="G129" s="46" t="str">
        <f>IFERROR(IF(AND(F129="O",B129="Paid Search",VLOOKUP("http://skinnonews.com"&amp;A129,'기사 리스트'!C:D,2,FALSE)="yes"), "당월 GDN", ""),"")</f>
        <v/>
      </c>
    </row>
    <row r="130" spans="1:7">
      <c r="A130" s="6" t="s">
        <v>553</v>
      </c>
      <c r="B130" s="6" t="s">
        <v>1527</v>
      </c>
      <c r="C130" s="6">
        <v>20</v>
      </c>
      <c r="D130" s="6">
        <v>18</v>
      </c>
      <c r="E130" s="46" t="str">
        <f t="shared" si="1"/>
        <v>기사임</v>
      </c>
      <c r="F130" s="46" t="str">
        <f>IF(E130="기사임",IFERROR(IF((VLOOKUP(CONCATENATE("http://skinnonews.com",A130),'기사 리스트'!C:E,3,FALSE))&gt;='뉴스룸 요약'!$F$17,"O",""),""),"")</f>
        <v/>
      </c>
      <c r="G130" s="46" t="str">
        <f>IFERROR(IF(AND(F130="O",B130="Paid Search",VLOOKUP("http://skinnonews.com"&amp;A130,'기사 리스트'!C:D,2,FALSE)="yes"), "당월 GDN", ""),"")</f>
        <v/>
      </c>
    </row>
    <row r="131" spans="1:7">
      <c r="A131" s="6" t="s">
        <v>1169</v>
      </c>
      <c r="B131" s="6" t="s">
        <v>1528</v>
      </c>
      <c r="C131" s="6">
        <v>20</v>
      </c>
      <c r="D131" s="6">
        <v>18</v>
      </c>
      <c r="E131" s="46" t="str">
        <f t="shared" ref="E131:E194" si="2">IF(AND(LEFT(A131,17)="/global/archives/",ISNUMBER(_xlfn.NUMBERVALUE(MID(A131,18,1))),ISERROR(FIND("ckattempt",A131)),ISERROR(FIND("preview",A131))),"기사임","")</f>
        <v>기사임</v>
      </c>
      <c r="F131" s="46" t="str">
        <f>IF(E131="기사임",IFERROR(IF((VLOOKUP(CONCATENATE("http://skinnonews.com",A131),'기사 리스트'!C:E,3,FALSE))&gt;='뉴스룸 요약'!$F$17,"O",""),""),"")</f>
        <v/>
      </c>
      <c r="G131" s="46" t="str">
        <f>IFERROR(IF(AND(F131="O",B131="Paid Search",VLOOKUP("http://skinnonews.com"&amp;A131,'기사 리스트'!C:D,2,FALSE)="yes"), "당월 GDN", ""),"")</f>
        <v/>
      </c>
    </row>
    <row r="132" spans="1:7">
      <c r="A132" s="6" t="s">
        <v>1432</v>
      </c>
      <c r="B132" s="6" t="s">
        <v>1527</v>
      </c>
      <c r="C132" s="6">
        <v>20</v>
      </c>
      <c r="D132" s="6">
        <v>22</v>
      </c>
      <c r="E132" s="46" t="str">
        <f t="shared" si="2"/>
        <v>기사임</v>
      </c>
      <c r="F132" s="46" t="str">
        <f>IF(E132="기사임",IFERROR(IF((VLOOKUP(CONCATENATE("http://skinnonews.com",A132),'기사 리스트'!C:E,3,FALSE))&gt;='뉴스룸 요약'!$F$17,"O",""),""),"")</f>
        <v/>
      </c>
      <c r="G132" s="46" t="str">
        <f>IFERROR(IF(AND(F132="O",B132="Paid Search",VLOOKUP("http://skinnonews.com"&amp;A132,'기사 리스트'!C:D,2,FALSE)="yes"), "당월 GDN", ""),"")</f>
        <v/>
      </c>
    </row>
    <row r="133" spans="1:7">
      <c r="A133" s="6" t="s">
        <v>552</v>
      </c>
      <c r="B133" s="6" t="s">
        <v>1527</v>
      </c>
      <c r="C133" s="6">
        <v>20</v>
      </c>
      <c r="D133" s="6">
        <v>18</v>
      </c>
      <c r="E133" s="46" t="str">
        <f t="shared" si="2"/>
        <v>기사임</v>
      </c>
      <c r="F133" s="46" t="str">
        <f>IF(E133="기사임",IFERROR(IF((VLOOKUP(CONCATENATE("http://skinnonews.com",A133),'기사 리스트'!C:E,3,FALSE))&gt;='뉴스룸 요약'!$F$17,"O",""),""),"")</f>
        <v/>
      </c>
      <c r="G133" s="46" t="str">
        <f>IFERROR(IF(AND(F133="O",B133="Paid Search",VLOOKUP("http://skinnonews.com"&amp;A133,'기사 리스트'!C:D,2,FALSE)="yes"), "당월 GDN", ""),"")</f>
        <v/>
      </c>
    </row>
    <row r="134" spans="1:7">
      <c r="A134" s="6" t="s">
        <v>1484</v>
      </c>
      <c r="B134" s="6" t="s">
        <v>1528</v>
      </c>
      <c r="C134" s="6">
        <v>20</v>
      </c>
      <c r="D134" s="6">
        <v>13</v>
      </c>
      <c r="E134" s="46" t="str">
        <f t="shared" si="2"/>
        <v/>
      </c>
      <c r="F134" s="46" t="str">
        <f>IF(E134="기사임",IFERROR(IF((VLOOKUP(CONCATENATE("http://skinnonews.com",A134),'기사 리스트'!C:E,3,FALSE))&gt;='뉴스룸 요약'!$F$17,"O",""),""),"")</f>
        <v/>
      </c>
      <c r="G134" s="46" t="str">
        <f>IFERROR(IF(AND(F134="O",B134="Paid Search",VLOOKUP("http://skinnonews.com"&amp;A134,'기사 리스트'!C:D,2,FALSE)="yes"), "당월 GDN", ""),"")</f>
        <v/>
      </c>
    </row>
    <row r="135" spans="1:7">
      <c r="A135" s="6" t="s">
        <v>1441</v>
      </c>
      <c r="B135" s="6" t="s">
        <v>1527</v>
      </c>
      <c r="C135" s="6">
        <v>20</v>
      </c>
      <c r="D135" s="6">
        <v>17</v>
      </c>
      <c r="E135" s="46" t="str">
        <f t="shared" si="2"/>
        <v/>
      </c>
      <c r="F135" s="46" t="str">
        <f>IF(E135="기사임",IFERROR(IF((VLOOKUP(CONCATENATE("http://skinnonews.com",A135),'기사 리스트'!C:E,3,FALSE))&gt;='뉴스룸 요약'!$F$17,"O",""),""),"")</f>
        <v/>
      </c>
      <c r="G135" s="46" t="str">
        <f>IFERROR(IF(AND(F135="O",B135="Paid Search",VLOOKUP("http://skinnonews.com"&amp;A135,'기사 리스트'!C:D,2,FALSE)="yes"), "당월 GDN", ""),"")</f>
        <v/>
      </c>
    </row>
    <row r="136" spans="1:7">
      <c r="A136" s="6" t="s">
        <v>555</v>
      </c>
      <c r="B136" s="6" t="s">
        <v>1527</v>
      </c>
      <c r="C136" s="6">
        <v>19</v>
      </c>
      <c r="D136" s="6">
        <v>22</v>
      </c>
      <c r="E136" s="46" t="str">
        <f t="shared" si="2"/>
        <v>기사임</v>
      </c>
      <c r="F136" s="46" t="str">
        <f>IF(E136="기사임",IFERROR(IF((VLOOKUP(CONCATENATE("http://skinnonews.com",A136),'기사 리스트'!C:E,3,FALSE))&gt;='뉴스룸 요약'!$F$17,"O",""),""),"")</f>
        <v/>
      </c>
      <c r="G136" s="46" t="str">
        <f>IFERROR(IF(AND(F136="O",B136="Paid Search",VLOOKUP("http://skinnonews.com"&amp;A136,'기사 리스트'!C:D,2,FALSE)="yes"), "당월 GDN", ""),"")</f>
        <v/>
      </c>
    </row>
    <row r="137" spans="1:7">
      <c r="A137" s="6" t="s">
        <v>1116</v>
      </c>
      <c r="B137" s="6" t="s">
        <v>1526</v>
      </c>
      <c r="C137" s="6">
        <v>19</v>
      </c>
      <c r="D137" s="6">
        <v>19</v>
      </c>
      <c r="E137" s="46" t="str">
        <f t="shared" si="2"/>
        <v>기사임</v>
      </c>
      <c r="F137" s="46" t="str">
        <f>IF(E137="기사임",IFERROR(IF((VLOOKUP(CONCATENATE("http://skinnonews.com",A137),'기사 리스트'!C:E,3,FALSE))&gt;='뉴스룸 요약'!$F$17,"O",""),""),"")</f>
        <v/>
      </c>
      <c r="G137" s="46" t="str">
        <f>IFERROR(IF(AND(F137="O",B137="Paid Search",VLOOKUP("http://skinnonews.com"&amp;A137,'기사 리스트'!C:D,2,FALSE)="yes"), "당월 GDN", ""),"")</f>
        <v/>
      </c>
    </row>
    <row r="138" spans="1:7">
      <c r="A138" s="6" t="s">
        <v>1250</v>
      </c>
      <c r="B138" s="6" t="s">
        <v>1526</v>
      </c>
      <c r="C138" s="6">
        <v>19</v>
      </c>
      <c r="D138" s="6">
        <v>19</v>
      </c>
      <c r="E138" s="46" t="str">
        <f t="shared" si="2"/>
        <v>기사임</v>
      </c>
      <c r="F138" s="46" t="str">
        <f>IF(E138="기사임",IFERROR(IF((VLOOKUP(CONCATENATE("http://skinnonews.com",A138),'기사 리스트'!C:E,3,FALSE))&gt;='뉴스룸 요약'!$F$17,"O",""),""),"")</f>
        <v/>
      </c>
      <c r="G138" s="46" t="str">
        <f>IFERROR(IF(AND(F138="O",B138="Paid Search",VLOOKUP("http://skinnonews.com"&amp;A138,'기사 리스트'!C:D,2,FALSE)="yes"), "당월 GDN", ""),"")</f>
        <v/>
      </c>
    </row>
    <row r="139" spans="1:7">
      <c r="A139" s="6" t="s">
        <v>1295</v>
      </c>
      <c r="B139" s="6" t="s">
        <v>1527</v>
      </c>
      <c r="C139" s="6">
        <v>19</v>
      </c>
      <c r="D139" s="6">
        <v>20</v>
      </c>
      <c r="E139" s="46" t="str">
        <f t="shared" si="2"/>
        <v>기사임</v>
      </c>
      <c r="F139" s="46" t="str">
        <f>IF(E139="기사임",IFERROR(IF((VLOOKUP(CONCATENATE("http://skinnonews.com",A139),'기사 리스트'!C:E,3,FALSE))&gt;='뉴스룸 요약'!$F$17,"O",""),""),"")</f>
        <v/>
      </c>
      <c r="G139" s="46" t="str">
        <f>IFERROR(IF(AND(F139="O",B139="Paid Search",VLOOKUP("http://skinnonews.com"&amp;A139,'기사 리스트'!C:D,2,FALSE)="yes"), "당월 GDN", ""),"")</f>
        <v/>
      </c>
    </row>
    <row r="140" spans="1:7">
      <c r="A140" s="6" t="s">
        <v>1299</v>
      </c>
      <c r="B140" s="6" t="s">
        <v>1527</v>
      </c>
      <c r="C140" s="6">
        <v>19</v>
      </c>
      <c r="D140" s="6">
        <v>19</v>
      </c>
      <c r="E140" s="46" t="str">
        <f t="shared" si="2"/>
        <v>기사임</v>
      </c>
      <c r="F140" s="46" t="str">
        <f>IF(E140="기사임",IFERROR(IF((VLOOKUP(CONCATENATE("http://skinnonews.com",A140),'기사 리스트'!C:E,3,FALSE))&gt;='뉴스룸 요약'!$F$17,"O",""),""),"")</f>
        <v/>
      </c>
      <c r="G140" s="46" t="str">
        <f>IFERROR(IF(AND(F140="O",B140="Paid Search",VLOOKUP("http://skinnonews.com"&amp;A140,'기사 리스트'!C:D,2,FALSE)="yes"), "당월 GDN", ""),"")</f>
        <v/>
      </c>
    </row>
    <row r="141" spans="1:7">
      <c r="A141" s="6" t="s">
        <v>2171</v>
      </c>
      <c r="B141" s="6" t="s">
        <v>1529</v>
      </c>
      <c r="C141" s="6">
        <v>19</v>
      </c>
      <c r="D141" s="6">
        <v>18</v>
      </c>
      <c r="E141" s="46" t="str">
        <f t="shared" si="2"/>
        <v>기사임</v>
      </c>
      <c r="F141" s="46" t="str">
        <f>IF(E141="기사임",IFERROR(IF((VLOOKUP(CONCATENATE("http://skinnonews.com",A141),'기사 리스트'!C:E,3,FALSE))&gt;='뉴스룸 요약'!$F$17,"O",""),""),"")</f>
        <v/>
      </c>
      <c r="G141" s="46" t="str">
        <f>IFERROR(IF(AND(F141="O",B141="Paid Search",VLOOKUP("http://skinnonews.com"&amp;A141,'기사 리스트'!C:D,2,FALSE)="yes"), "당월 GDN", ""),"")</f>
        <v/>
      </c>
    </row>
    <row r="142" spans="1:7">
      <c r="A142" s="6" t="s">
        <v>2282</v>
      </c>
      <c r="B142" s="6" t="s">
        <v>1526</v>
      </c>
      <c r="C142" s="6">
        <v>19</v>
      </c>
      <c r="D142" s="6">
        <v>20</v>
      </c>
      <c r="E142" s="46" t="str">
        <f t="shared" si="2"/>
        <v>기사임</v>
      </c>
      <c r="F142" s="46" t="str">
        <f>IF(E142="기사임",IFERROR(IF((VLOOKUP(CONCATENATE("http://skinnonews.com",A142),'기사 리스트'!C:E,3,FALSE))&gt;='뉴스룸 요약'!$F$17,"O",""),""),"")</f>
        <v>O</v>
      </c>
      <c r="G142" s="46" t="str">
        <f>IFERROR(IF(AND(F142="O",B142="Paid Search",VLOOKUP("http://skinnonews.com"&amp;A142,'기사 리스트'!C:D,2,FALSE)="yes"), "당월 GDN", ""),"")</f>
        <v/>
      </c>
    </row>
    <row r="143" spans="1:7">
      <c r="A143" s="6" t="s">
        <v>590</v>
      </c>
      <c r="B143" s="6" t="s">
        <v>1527</v>
      </c>
      <c r="C143" s="6">
        <v>19</v>
      </c>
      <c r="D143" s="6">
        <v>19</v>
      </c>
      <c r="E143" s="46" t="str">
        <f t="shared" si="2"/>
        <v>기사임</v>
      </c>
      <c r="F143" s="46" t="str">
        <f>IF(E143="기사임",IFERROR(IF((VLOOKUP(CONCATENATE("http://skinnonews.com",A143),'기사 리스트'!C:E,3,FALSE))&gt;='뉴스룸 요약'!$F$17,"O",""),""),"")</f>
        <v/>
      </c>
      <c r="G143" s="46" t="str">
        <f>IFERROR(IF(AND(F143="O",B143="Paid Search",VLOOKUP("http://skinnonews.com"&amp;A143,'기사 리스트'!C:D,2,FALSE)="yes"), "당월 GDN", ""),"")</f>
        <v/>
      </c>
    </row>
    <row r="144" spans="1:7">
      <c r="A144" s="6" t="s">
        <v>487</v>
      </c>
      <c r="B144" s="6" t="s">
        <v>1526</v>
      </c>
      <c r="C144" s="6">
        <v>19</v>
      </c>
      <c r="D144" s="6">
        <v>19</v>
      </c>
      <c r="E144" s="46" t="str">
        <f t="shared" si="2"/>
        <v>기사임</v>
      </c>
      <c r="F144" s="46" t="str">
        <f>IF(E144="기사임",IFERROR(IF((VLOOKUP(CONCATENATE("http://skinnonews.com",A144),'기사 리스트'!C:E,3,FALSE))&gt;='뉴스룸 요약'!$F$17,"O",""),""),"")</f>
        <v/>
      </c>
      <c r="G144" s="46" t="str">
        <f>IFERROR(IF(AND(F144="O",B144="Paid Search",VLOOKUP("http://skinnonews.com"&amp;A144,'기사 리스트'!C:D,2,FALSE)="yes"), "당월 GDN", ""),"")</f>
        <v/>
      </c>
    </row>
    <row r="145" spans="1:7">
      <c r="A145" s="6" t="s">
        <v>637</v>
      </c>
      <c r="B145" s="6" t="s">
        <v>1527</v>
      </c>
      <c r="C145" s="6">
        <v>19</v>
      </c>
      <c r="D145" s="6">
        <v>15</v>
      </c>
      <c r="E145" s="46" t="str">
        <f t="shared" si="2"/>
        <v>기사임</v>
      </c>
      <c r="F145" s="46" t="str">
        <f>IF(E145="기사임",IFERROR(IF((VLOOKUP(CONCATENATE("http://skinnonews.com",A145),'기사 리스트'!C:E,3,FALSE))&gt;='뉴스룸 요약'!$F$17,"O",""),""),"")</f>
        <v/>
      </c>
      <c r="G145" s="46" t="str">
        <f>IFERROR(IF(AND(F145="O",B145="Paid Search",VLOOKUP("http://skinnonews.com"&amp;A145,'기사 리스트'!C:D,2,FALSE)="yes"), "당월 GDN", ""),"")</f>
        <v/>
      </c>
    </row>
    <row r="146" spans="1:7">
      <c r="A146" s="6" t="s">
        <v>2177</v>
      </c>
      <c r="B146" s="6" t="s">
        <v>1527</v>
      </c>
      <c r="C146" s="6">
        <v>19</v>
      </c>
      <c r="D146" s="6">
        <v>8</v>
      </c>
      <c r="E146" s="46" t="str">
        <f t="shared" si="2"/>
        <v/>
      </c>
      <c r="F146" s="46" t="str">
        <f>IF(E146="기사임",IFERROR(IF((VLOOKUP(CONCATENATE("http://skinnonews.com",A146),'기사 리스트'!C:E,3,FALSE))&gt;='뉴스룸 요약'!$F$17,"O",""),""),"")</f>
        <v/>
      </c>
      <c r="G146" s="46" t="str">
        <f>IFERROR(IF(AND(F146="O",B146="Paid Search",VLOOKUP("http://skinnonews.com"&amp;A146,'기사 리스트'!C:D,2,FALSE)="yes"), "당월 GDN", ""),"")</f>
        <v/>
      </c>
    </row>
    <row r="147" spans="1:7">
      <c r="A147" s="6" t="s">
        <v>629</v>
      </c>
      <c r="B147" s="6" t="s">
        <v>1527</v>
      </c>
      <c r="C147" s="6">
        <v>19</v>
      </c>
      <c r="D147" s="6">
        <v>11</v>
      </c>
      <c r="E147" s="46" t="str">
        <f t="shared" si="2"/>
        <v/>
      </c>
      <c r="F147" s="46" t="str">
        <f>IF(E147="기사임",IFERROR(IF((VLOOKUP(CONCATENATE("http://skinnonews.com",A147),'기사 리스트'!C:E,3,FALSE))&gt;='뉴스룸 요약'!$F$17,"O",""),""),"")</f>
        <v/>
      </c>
      <c r="G147" s="46" t="str">
        <f>IFERROR(IF(AND(F147="O",B147="Paid Search",VLOOKUP("http://skinnonews.com"&amp;A147,'기사 리스트'!C:D,2,FALSE)="yes"), "당월 GDN", ""),"")</f>
        <v/>
      </c>
    </row>
    <row r="148" spans="1:7">
      <c r="A148" s="6" t="s">
        <v>538</v>
      </c>
      <c r="B148" s="6" t="s">
        <v>1527</v>
      </c>
      <c r="C148" s="6">
        <v>19</v>
      </c>
      <c r="D148" s="6">
        <v>19</v>
      </c>
      <c r="E148" s="46" t="str">
        <f t="shared" si="2"/>
        <v/>
      </c>
      <c r="F148" s="46" t="str">
        <f>IF(E148="기사임",IFERROR(IF((VLOOKUP(CONCATENATE("http://skinnonews.com",A148),'기사 리스트'!C:E,3,FALSE))&gt;='뉴스룸 요약'!$F$17,"O",""),""),"")</f>
        <v/>
      </c>
      <c r="G148" s="46" t="str">
        <f>IFERROR(IF(AND(F148="O",B148="Paid Search",VLOOKUP("http://skinnonews.com"&amp;A148,'기사 리스트'!C:D,2,FALSE)="yes"), "당월 GDN", ""),"")</f>
        <v/>
      </c>
    </row>
    <row r="149" spans="1:7">
      <c r="A149" s="6" t="s">
        <v>954</v>
      </c>
      <c r="B149" s="6" t="s">
        <v>1527</v>
      </c>
      <c r="C149" s="6">
        <v>18</v>
      </c>
      <c r="D149" s="6">
        <v>15</v>
      </c>
      <c r="E149" s="46" t="str">
        <f t="shared" si="2"/>
        <v>기사임</v>
      </c>
      <c r="F149" s="46" t="str">
        <f>IF(E149="기사임",IFERROR(IF((VLOOKUP(CONCATENATE("http://skinnonews.com",A149),'기사 리스트'!C:E,3,FALSE))&gt;='뉴스룸 요약'!$F$17,"O",""),""),"")</f>
        <v/>
      </c>
      <c r="G149" s="46" t="str">
        <f>IFERROR(IF(AND(F149="O",B149="Paid Search",VLOOKUP("http://skinnonews.com"&amp;A149,'기사 리스트'!C:D,2,FALSE)="yes"), "당월 GDN", ""),"")</f>
        <v/>
      </c>
    </row>
    <row r="150" spans="1:7">
      <c r="A150" s="6" t="s">
        <v>1549</v>
      </c>
      <c r="B150" s="6" t="s">
        <v>1527</v>
      </c>
      <c r="C150" s="6">
        <v>18</v>
      </c>
      <c r="D150" s="6">
        <v>20</v>
      </c>
      <c r="E150" s="46" t="str">
        <f t="shared" si="2"/>
        <v>기사임</v>
      </c>
      <c r="F150" s="46" t="str">
        <f>IF(E150="기사임",IFERROR(IF((VLOOKUP(CONCATENATE("http://skinnonews.com",A150),'기사 리스트'!C:E,3,FALSE))&gt;='뉴스룸 요약'!$F$17,"O",""),""),"")</f>
        <v/>
      </c>
      <c r="G150" s="46" t="str">
        <f>IFERROR(IF(AND(F150="O",B150="Paid Search",VLOOKUP("http://skinnonews.com"&amp;A150,'기사 리스트'!C:D,2,FALSE)="yes"), "당월 GDN", ""),"")</f>
        <v/>
      </c>
    </row>
    <row r="151" spans="1:7">
      <c r="A151" s="6" t="s">
        <v>1494</v>
      </c>
      <c r="B151" s="6" t="s">
        <v>1525</v>
      </c>
      <c r="C151" s="6">
        <v>18</v>
      </c>
      <c r="D151" s="6">
        <v>15</v>
      </c>
      <c r="E151" s="46" t="str">
        <f t="shared" si="2"/>
        <v/>
      </c>
      <c r="F151" s="46" t="str">
        <f>IF(E151="기사임",IFERROR(IF((VLOOKUP(CONCATENATE("http://skinnonews.com",A151),'기사 리스트'!C:E,3,FALSE))&gt;='뉴스룸 요약'!$F$17,"O",""),""),"")</f>
        <v/>
      </c>
      <c r="G151" s="46" t="str">
        <f>IFERROR(IF(AND(F151="O",B151="Paid Search",VLOOKUP("http://skinnonews.com"&amp;A151,'기사 리스트'!C:D,2,FALSE)="yes"), "당월 GDN", ""),"")</f>
        <v/>
      </c>
    </row>
    <row r="152" spans="1:7">
      <c r="A152" s="6" t="s">
        <v>1490</v>
      </c>
      <c r="B152" s="6" t="s">
        <v>1528</v>
      </c>
      <c r="C152" s="6">
        <v>18</v>
      </c>
      <c r="D152" s="6">
        <v>11</v>
      </c>
      <c r="E152" s="46" t="str">
        <f t="shared" si="2"/>
        <v/>
      </c>
      <c r="F152" s="46" t="str">
        <f>IF(E152="기사임",IFERROR(IF((VLOOKUP(CONCATENATE("http://skinnonews.com",A152),'기사 리스트'!C:E,3,FALSE))&gt;='뉴스룸 요약'!$F$17,"O",""),""),"")</f>
        <v/>
      </c>
      <c r="G152" s="46" t="str">
        <f>IFERROR(IF(AND(F152="O",B152="Paid Search",VLOOKUP("http://skinnonews.com"&amp;A152,'기사 리스트'!C:D,2,FALSE)="yes"), "당월 GDN", ""),"")</f>
        <v/>
      </c>
    </row>
    <row r="153" spans="1:7">
      <c r="A153" s="6" t="s">
        <v>736</v>
      </c>
      <c r="B153" s="6" t="s">
        <v>1527</v>
      </c>
      <c r="C153" s="6">
        <v>17</v>
      </c>
      <c r="D153" s="6">
        <v>15</v>
      </c>
      <c r="E153" s="46" t="str">
        <f t="shared" si="2"/>
        <v>기사임</v>
      </c>
      <c r="F153" s="46" t="str">
        <f>IF(E153="기사임",IFERROR(IF((VLOOKUP(CONCATENATE("http://skinnonews.com",A153),'기사 리스트'!C:E,3,FALSE))&gt;='뉴스룸 요약'!$F$17,"O",""),""),"")</f>
        <v/>
      </c>
      <c r="G153" s="46" t="str">
        <f>IFERROR(IF(AND(F153="O",B153="Paid Search",VLOOKUP("http://skinnonews.com"&amp;A153,'기사 리스트'!C:D,2,FALSE)="yes"), "당월 GDN", ""),"")</f>
        <v/>
      </c>
    </row>
    <row r="154" spans="1:7">
      <c r="A154" s="6" t="s">
        <v>1250</v>
      </c>
      <c r="B154" s="6" t="s">
        <v>1528</v>
      </c>
      <c r="C154" s="6">
        <v>17</v>
      </c>
      <c r="D154" s="6">
        <v>21</v>
      </c>
      <c r="E154" s="46" t="str">
        <f t="shared" si="2"/>
        <v>기사임</v>
      </c>
      <c r="F154" s="46" t="str">
        <f>IF(E154="기사임",IFERROR(IF((VLOOKUP(CONCATENATE("http://skinnonews.com",A154),'기사 리스트'!C:E,3,FALSE))&gt;='뉴스룸 요약'!$F$17,"O",""),""),"")</f>
        <v/>
      </c>
      <c r="G154" s="46" t="str">
        <f>IFERROR(IF(AND(F154="O",B154="Paid Search",VLOOKUP("http://skinnonews.com"&amp;A154,'기사 리스트'!C:D,2,FALSE)="yes"), "당월 GDN", ""),"")</f>
        <v/>
      </c>
    </row>
    <row r="155" spans="1:7">
      <c r="A155" s="6" t="s">
        <v>1961</v>
      </c>
      <c r="B155" s="6" t="s">
        <v>1527</v>
      </c>
      <c r="C155" s="6">
        <v>17</v>
      </c>
      <c r="D155" s="6">
        <v>16</v>
      </c>
      <c r="E155" s="46" t="str">
        <f t="shared" si="2"/>
        <v>기사임</v>
      </c>
      <c r="F155" s="46" t="str">
        <f>IF(E155="기사임",IFERROR(IF((VLOOKUP(CONCATENATE("http://skinnonews.com",A155),'기사 리스트'!C:E,3,FALSE))&gt;='뉴스룸 요약'!$F$17,"O",""),""),"")</f>
        <v/>
      </c>
      <c r="G155" s="46" t="str">
        <f>IFERROR(IF(AND(F155="O",B155="Paid Search",VLOOKUP("http://skinnonews.com"&amp;A155,'기사 리스트'!C:D,2,FALSE)="yes"), "당월 GDN", ""),"")</f>
        <v/>
      </c>
    </row>
    <row r="156" spans="1:7">
      <c r="A156" s="6" t="s">
        <v>2172</v>
      </c>
      <c r="B156" s="6" t="s">
        <v>1526</v>
      </c>
      <c r="C156" s="6">
        <v>17</v>
      </c>
      <c r="D156" s="6">
        <v>15</v>
      </c>
      <c r="E156" s="46" t="str">
        <f t="shared" si="2"/>
        <v>기사임</v>
      </c>
      <c r="F156" s="46" t="str">
        <f>IF(E156="기사임",IFERROR(IF((VLOOKUP(CONCATENATE("http://skinnonews.com",A156),'기사 리스트'!C:E,3,FALSE))&gt;='뉴스룸 요약'!$F$17,"O",""),""),"")</f>
        <v/>
      </c>
      <c r="G156" s="46" t="str">
        <f>IFERROR(IF(AND(F156="O",B156="Paid Search",VLOOKUP("http://skinnonews.com"&amp;A156,'기사 리스트'!C:D,2,FALSE)="yes"), "당월 GDN", ""),"")</f>
        <v/>
      </c>
    </row>
    <row r="157" spans="1:7">
      <c r="A157" s="6" t="s">
        <v>524</v>
      </c>
      <c r="B157" s="6" t="s">
        <v>1527</v>
      </c>
      <c r="C157" s="6">
        <v>17</v>
      </c>
      <c r="D157" s="6">
        <v>16</v>
      </c>
      <c r="E157" s="46" t="str">
        <f t="shared" si="2"/>
        <v>기사임</v>
      </c>
      <c r="F157" s="46" t="str">
        <f>IF(E157="기사임",IFERROR(IF((VLOOKUP(CONCATENATE("http://skinnonews.com",A157),'기사 리스트'!C:E,3,FALSE))&gt;='뉴스룸 요약'!$F$17,"O",""),""),"")</f>
        <v/>
      </c>
      <c r="G157" s="46" t="str">
        <f>IFERROR(IF(AND(F157="O",B157="Paid Search",VLOOKUP("http://skinnonews.com"&amp;A157,'기사 리스트'!C:D,2,FALSE)="yes"), "당월 GDN", ""),"")</f>
        <v/>
      </c>
    </row>
    <row r="158" spans="1:7">
      <c r="A158" s="6" t="s">
        <v>513</v>
      </c>
      <c r="B158" s="6" t="s">
        <v>1526</v>
      </c>
      <c r="C158" s="6">
        <v>17</v>
      </c>
      <c r="D158" s="6">
        <v>16</v>
      </c>
      <c r="E158" s="46" t="str">
        <f t="shared" si="2"/>
        <v>기사임</v>
      </c>
      <c r="F158" s="46" t="str">
        <f>IF(E158="기사임",IFERROR(IF((VLOOKUP(CONCATENATE("http://skinnonews.com",A158),'기사 리스트'!C:E,3,FALSE))&gt;='뉴스룸 요약'!$F$17,"O",""),""),"")</f>
        <v/>
      </c>
      <c r="G158" s="46" t="str">
        <f>IFERROR(IF(AND(F158="O",B158="Paid Search",VLOOKUP("http://skinnonews.com"&amp;A158,'기사 리스트'!C:D,2,FALSE)="yes"), "당월 GDN", ""),"")</f>
        <v/>
      </c>
    </row>
    <row r="159" spans="1:7">
      <c r="A159" s="6" t="s">
        <v>1494</v>
      </c>
      <c r="B159" s="6" t="s">
        <v>1526</v>
      </c>
      <c r="C159" s="6">
        <v>17</v>
      </c>
      <c r="D159" s="6">
        <v>9</v>
      </c>
      <c r="E159" s="46" t="str">
        <f t="shared" si="2"/>
        <v/>
      </c>
      <c r="F159" s="46" t="str">
        <f>IF(E159="기사임",IFERROR(IF((VLOOKUP(CONCATENATE("http://skinnonews.com",A159),'기사 리스트'!C:E,3,FALSE))&gt;='뉴스룸 요약'!$F$17,"O",""),""),"")</f>
        <v/>
      </c>
      <c r="G159" s="46" t="str">
        <f>IFERROR(IF(AND(F159="O",B159="Paid Search",VLOOKUP("http://skinnonews.com"&amp;A159,'기사 리스트'!C:D,2,FALSE)="yes"), "당월 GDN", ""),"")</f>
        <v/>
      </c>
    </row>
    <row r="160" spans="1:7">
      <c r="A160" s="6" t="s">
        <v>1495</v>
      </c>
      <c r="B160" s="6" t="s">
        <v>1527</v>
      </c>
      <c r="C160" s="6">
        <v>17</v>
      </c>
      <c r="D160" s="6">
        <v>16</v>
      </c>
      <c r="E160" s="46" t="str">
        <f t="shared" si="2"/>
        <v/>
      </c>
      <c r="F160" s="46" t="str">
        <f>IF(E160="기사임",IFERROR(IF((VLOOKUP(CONCATENATE("http://skinnonews.com",A160),'기사 리스트'!C:E,3,FALSE))&gt;='뉴스룸 요약'!$F$17,"O",""),""),"")</f>
        <v/>
      </c>
      <c r="G160" s="46" t="str">
        <f>IFERROR(IF(AND(F160="O",B160="Paid Search",VLOOKUP("http://skinnonews.com"&amp;A160,'기사 리스트'!C:D,2,FALSE)="yes"), "당월 GDN", ""),"")</f>
        <v/>
      </c>
    </row>
    <row r="161" spans="1:7">
      <c r="A161" s="6" t="s">
        <v>498</v>
      </c>
      <c r="B161" s="6" t="s">
        <v>1527</v>
      </c>
      <c r="C161" s="6">
        <v>17</v>
      </c>
      <c r="D161" s="6">
        <v>19</v>
      </c>
      <c r="E161" s="46" t="str">
        <f t="shared" si="2"/>
        <v/>
      </c>
      <c r="F161" s="46" t="str">
        <f>IF(E161="기사임",IFERROR(IF((VLOOKUP(CONCATENATE("http://skinnonews.com",A161),'기사 리스트'!C:E,3,FALSE))&gt;='뉴스룸 요약'!$F$17,"O",""),""),"")</f>
        <v/>
      </c>
      <c r="G161" s="46" t="str">
        <f>IFERROR(IF(AND(F161="O",B161="Paid Search",VLOOKUP("http://skinnonews.com"&amp;A161,'기사 리스트'!C:D,2,FALSE)="yes"), "당월 GDN", ""),"")</f>
        <v/>
      </c>
    </row>
    <row r="162" spans="1:7">
      <c r="A162" s="6" t="s">
        <v>1116</v>
      </c>
      <c r="B162" s="6" t="s">
        <v>1527</v>
      </c>
      <c r="C162" s="6">
        <v>16</v>
      </c>
      <c r="D162" s="6">
        <v>10</v>
      </c>
      <c r="E162" s="46" t="str">
        <f t="shared" si="2"/>
        <v>기사임</v>
      </c>
      <c r="F162" s="46" t="str">
        <f>IF(E162="기사임",IFERROR(IF((VLOOKUP(CONCATENATE("http://skinnonews.com",A162),'기사 리스트'!C:E,3,FALSE))&gt;='뉴스룸 요약'!$F$17,"O",""),""),"")</f>
        <v/>
      </c>
      <c r="G162" s="46" t="str">
        <f>IFERROR(IF(AND(F162="O",B162="Paid Search",VLOOKUP("http://skinnonews.com"&amp;A162,'기사 리스트'!C:D,2,FALSE)="yes"), "당월 GDN", ""),"")</f>
        <v/>
      </c>
    </row>
    <row r="163" spans="1:7">
      <c r="A163" s="6" t="s">
        <v>1201</v>
      </c>
      <c r="B163" s="6" t="s">
        <v>1527</v>
      </c>
      <c r="C163" s="6">
        <v>16</v>
      </c>
      <c r="D163" s="6">
        <v>16</v>
      </c>
      <c r="E163" s="46" t="str">
        <f t="shared" si="2"/>
        <v>기사임</v>
      </c>
      <c r="F163" s="46" t="str">
        <f>IF(E163="기사임",IFERROR(IF((VLOOKUP(CONCATENATE("http://skinnonews.com",A163),'기사 리스트'!C:E,3,FALSE))&gt;='뉴스룸 요약'!$F$17,"O",""),""),"")</f>
        <v/>
      </c>
      <c r="G163" s="46" t="str">
        <f>IFERROR(IF(AND(F163="O",B163="Paid Search",VLOOKUP("http://skinnonews.com"&amp;A163,'기사 리스트'!C:D,2,FALSE)="yes"), "당월 GDN", ""),"")</f>
        <v/>
      </c>
    </row>
    <row r="164" spans="1:7">
      <c r="A164" s="6" t="s">
        <v>2172</v>
      </c>
      <c r="B164" s="6" t="s">
        <v>1527</v>
      </c>
      <c r="C164" s="6">
        <v>16</v>
      </c>
      <c r="D164" s="6">
        <v>15</v>
      </c>
      <c r="E164" s="46" t="str">
        <f t="shared" si="2"/>
        <v>기사임</v>
      </c>
      <c r="F164" s="46" t="str">
        <f>IF(E164="기사임",IFERROR(IF((VLOOKUP(CONCATENATE("http://skinnonews.com",A164),'기사 리스트'!C:E,3,FALSE))&gt;='뉴스룸 요약'!$F$17,"O",""),""),"")</f>
        <v/>
      </c>
      <c r="G164" s="46" t="str">
        <f>IFERROR(IF(AND(F164="O",B164="Paid Search",VLOOKUP("http://skinnonews.com"&amp;A164,'기사 리스트'!C:D,2,FALSE)="yes"), "당월 GDN", ""),"")</f>
        <v/>
      </c>
    </row>
    <row r="165" spans="1:7">
      <c r="A165" s="6" t="s">
        <v>2283</v>
      </c>
      <c r="B165" s="6" t="s">
        <v>1526</v>
      </c>
      <c r="C165" s="6">
        <v>16</v>
      </c>
      <c r="D165" s="6">
        <v>19</v>
      </c>
      <c r="E165" s="46" t="str">
        <f t="shared" si="2"/>
        <v>기사임</v>
      </c>
      <c r="F165" s="46" t="str">
        <f>IF(E165="기사임",IFERROR(IF((VLOOKUP(CONCATENATE("http://skinnonews.com",A165),'기사 리스트'!C:E,3,FALSE))&gt;='뉴스룸 요약'!$F$17,"O",""),""),"")</f>
        <v>O</v>
      </c>
      <c r="G165" s="46" t="str">
        <f>IFERROR(IF(AND(F165="O",B165="Paid Search",VLOOKUP("http://skinnonews.com"&amp;A165,'기사 리스트'!C:D,2,FALSE)="yes"), "당월 GDN", ""),"")</f>
        <v/>
      </c>
    </row>
    <row r="166" spans="1:7">
      <c r="A166" s="6" t="s">
        <v>634</v>
      </c>
      <c r="B166" s="6" t="s">
        <v>1527</v>
      </c>
      <c r="C166" s="6">
        <v>16</v>
      </c>
      <c r="D166" s="6">
        <v>16</v>
      </c>
      <c r="E166" s="46" t="str">
        <f t="shared" si="2"/>
        <v>기사임</v>
      </c>
      <c r="F166" s="46" t="str">
        <f>IF(E166="기사임",IFERROR(IF((VLOOKUP(CONCATENATE("http://skinnonews.com",A166),'기사 리스트'!C:E,3,FALSE))&gt;='뉴스룸 요약'!$F$17,"O",""),""),"")</f>
        <v/>
      </c>
      <c r="G166" s="46" t="str">
        <f>IFERROR(IF(AND(F166="O",B166="Paid Search",VLOOKUP("http://skinnonews.com"&amp;A166,'기사 리스트'!C:D,2,FALSE)="yes"), "당월 GDN", ""),"")</f>
        <v/>
      </c>
    </row>
    <row r="167" spans="1:7">
      <c r="A167" s="6" t="s">
        <v>575</v>
      </c>
      <c r="B167" s="6" t="s">
        <v>1527</v>
      </c>
      <c r="C167" s="6">
        <v>16</v>
      </c>
      <c r="D167" s="6">
        <v>15</v>
      </c>
      <c r="E167" s="46" t="str">
        <f t="shared" si="2"/>
        <v>기사임</v>
      </c>
      <c r="F167" s="46" t="str">
        <f>IF(E167="기사임",IFERROR(IF((VLOOKUP(CONCATENATE("http://skinnonews.com",A167),'기사 리스트'!C:E,3,FALSE))&gt;='뉴스룸 요약'!$F$17,"O",""),""),"")</f>
        <v/>
      </c>
      <c r="G167" s="46" t="str">
        <f>IFERROR(IF(AND(F167="O",B167="Paid Search",VLOOKUP("http://skinnonews.com"&amp;A167,'기사 리스트'!C:D,2,FALSE)="yes"), "당월 GDN", ""),"")</f>
        <v/>
      </c>
    </row>
    <row r="168" spans="1:7">
      <c r="A168" s="6" t="s">
        <v>572</v>
      </c>
      <c r="B168" s="6" t="s">
        <v>1527</v>
      </c>
      <c r="C168" s="6">
        <v>16</v>
      </c>
      <c r="D168" s="6">
        <v>16</v>
      </c>
      <c r="E168" s="46" t="str">
        <f t="shared" si="2"/>
        <v>기사임</v>
      </c>
      <c r="F168" s="46" t="str">
        <f>IF(E168="기사임",IFERROR(IF((VLOOKUP(CONCATENATE("http://skinnonews.com",A168),'기사 리스트'!C:E,3,FALSE))&gt;='뉴스룸 요약'!$F$17,"O",""),""),"")</f>
        <v/>
      </c>
      <c r="G168" s="46" t="str">
        <f>IFERROR(IF(AND(F168="O",B168="Paid Search",VLOOKUP("http://skinnonews.com"&amp;A168,'기사 리스트'!C:D,2,FALSE)="yes"), "당월 GDN", ""),"")</f>
        <v/>
      </c>
    </row>
    <row r="169" spans="1:7">
      <c r="A169" s="6" t="s">
        <v>535</v>
      </c>
      <c r="B169" s="6" t="s">
        <v>1527</v>
      </c>
      <c r="C169" s="6">
        <v>16</v>
      </c>
      <c r="D169" s="6">
        <v>13</v>
      </c>
      <c r="E169" s="46" t="str">
        <f t="shared" si="2"/>
        <v>기사임</v>
      </c>
      <c r="F169" s="46" t="str">
        <f>IF(E169="기사임",IFERROR(IF((VLOOKUP(CONCATENATE("http://skinnonews.com",A169),'기사 리스트'!C:E,3,FALSE))&gt;='뉴스룸 요약'!$F$17,"O",""),""),"")</f>
        <v/>
      </c>
      <c r="G169" s="46" t="str">
        <f>IFERROR(IF(AND(F169="O",B169="Paid Search",VLOOKUP("http://skinnonews.com"&amp;A169,'기사 리스트'!C:D,2,FALSE)="yes"), "당월 GDN", ""),"")</f>
        <v/>
      </c>
    </row>
    <row r="170" spans="1:7">
      <c r="A170" s="6" t="s">
        <v>585</v>
      </c>
      <c r="B170" s="6" t="s">
        <v>1527</v>
      </c>
      <c r="C170" s="6">
        <v>16</v>
      </c>
      <c r="D170" s="6">
        <v>16</v>
      </c>
      <c r="E170" s="46" t="str">
        <f t="shared" si="2"/>
        <v>기사임</v>
      </c>
      <c r="F170" s="46" t="str">
        <f>IF(E170="기사임",IFERROR(IF((VLOOKUP(CONCATENATE("http://skinnonews.com",A170),'기사 리스트'!C:E,3,FALSE))&gt;='뉴스룸 요약'!$F$17,"O",""),""),"")</f>
        <v/>
      </c>
      <c r="G170" s="46" t="str">
        <f>IFERROR(IF(AND(F170="O",B170="Paid Search",VLOOKUP("http://skinnonews.com"&amp;A170,'기사 리스트'!C:D,2,FALSE)="yes"), "당월 GDN", ""),"")</f>
        <v/>
      </c>
    </row>
    <row r="171" spans="1:7">
      <c r="A171" s="6" t="s">
        <v>1490</v>
      </c>
      <c r="B171" s="6" t="s">
        <v>1527</v>
      </c>
      <c r="C171" s="6">
        <v>16</v>
      </c>
      <c r="D171" s="6">
        <v>14</v>
      </c>
      <c r="E171" s="46" t="str">
        <f t="shared" si="2"/>
        <v/>
      </c>
      <c r="F171" s="46" t="str">
        <f>IF(E171="기사임",IFERROR(IF((VLOOKUP(CONCATENATE("http://skinnonews.com",A171),'기사 리스트'!C:E,3,FALSE))&gt;='뉴스룸 요약'!$F$17,"O",""),""),"")</f>
        <v/>
      </c>
      <c r="G171" s="46" t="str">
        <f>IFERROR(IF(AND(F171="O",B171="Paid Search",VLOOKUP("http://skinnonews.com"&amp;A171,'기사 리스트'!C:D,2,FALSE)="yes"), "당월 GDN", ""),"")</f>
        <v/>
      </c>
    </row>
    <row r="172" spans="1:7">
      <c r="A172" s="6" t="s">
        <v>632</v>
      </c>
      <c r="B172" s="6" t="s">
        <v>1527</v>
      </c>
      <c r="C172" s="6">
        <v>15</v>
      </c>
      <c r="D172" s="6">
        <v>15</v>
      </c>
      <c r="E172" s="46" t="str">
        <f t="shared" si="2"/>
        <v>기사임</v>
      </c>
      <c r="F172" s="46" t="str">
        <f>IF(E172="기사임",IFERROR(IF((VLOOKUP(CONCATENATE("http://skinnonews.com",A172),'기사 리스트'!C:E,3,FALSE))&gt;='뉴스룸 요약'!$F$17,"O",""),""),"")</f>
        <v/>
      </c>
      <c r="G172" s="46" t="str">
        <f>IFERROR(IF(AND(F172="O",B172="Paid Search",VLOOKUP("http://skinnonews.com"&amp;A172,'기사 리스트'!C:D,2,FALSE)="yes"), "당월 GDN", ""),"")</f>
        <v/>
      </c>
    </row>
    <row r="173" spans="1:7">
      <c r="A173" s="6" t="s">
        <v>512</v>
      </c>
      <c r="B173" s="6" t="s">
        <v>1527</v>
      </c>
      <c r="C173" s="6">
        <v>15</v>
      </c>
      <c r="D173" s="6">
        <v>12</v>
      </c>
      <c r="E173" s="46" t="str">
        <f t="shared" si="2"/>
        <v>기사임</v>
      </c>
      <c r="F173" s="46" t="str">
        <f>IF(E173="기사임",IFERROR(IF((VLOOKUP(CONCATENATE("http://skinnonews.com",A173),'기사 리스트'!C:E,3,FALSE))&gt;='뉴스룸 요약'!$F$17,"O",""),""),"")</f>
        <v/>
      </c>
      <c r="G173" s="46" t="str">
        <f>IFERROR(IF(AND(F173="O",B173="Paid Search",VLOOKUP("http://skinnonews.com"&amp;A173,'기사 리스트'!C:D,2,FALSE)="yes"), "당월 GDN", ""),"")</f>
        <v/>
      </c>
    </row>
    <row r="174" spans="1:7">
      <c r="A174" s="6" t="s">
        <v>846</v>
      </c>
      <c r="B174" s="6" t="s">
        <v>1527</v>
      </c>
      <c r="C174" s="6">
        <v>15</v>
      </c>
      <c r="D174" s="6">
        <v>16</v>
      </c>
      <c r="E174" s="46" t="str">
        <f t="shared" si="2"/>
        <v>기사임</v>
      </c>
      <c r="F174" s="46" t="str">
        <f>IF(E174="기사임",IFERROR(IF((VLOOKUP(CONCATENATE("http://skinnonews.com",A174),'기사 리스트'!C:E,3,FALSE))&gt;='뉴스룸 요약'!$F$17,"O",""),""),"")</f>
        <v/>
      </c>
      <c r="G174" s="46" t="str">
        <f>IFERROR(IF(AND(F174="O",B174="Paid Search",VLOOKUP("http://skinnonews.com"&amp;A174,'기사 리스트'!C:D,2,FALSE)="yes"), "당월 GDN", ""),"")</f>
        <v/>
      </c>
    </row>
    <row r="175" spans="1:7">
      <c r="A175" s="6" t="s">
        <v>1169</v>
      </c>
      <c r="B175" s="6" t="s">
        <v>1526</v>
      </c>
      <c r="C175" s="6">
        <v>15</v>
      </c>
      <c r="D175" s="6">
        <v>15</v>
      </c>
      <c r="E175" s="46" t="str">
        <f t="shared" si="2"/>
        <v>기사임</v>
      </c>
      <c r="F175" s="46" t="str">
        <f>IF(E175="기사임",IFERROR(IF((VLOOKUP(CONCATENATE("http://skinnonews.com",A175),'기사 리스트'!C:E,3,FALSE))&gt;='뉴스룸 요약'!$F$17,"O",""),""),"")</f>
        <v/>
      </c>
      <c r="G175" s="46" t="str">
        <f>IFERROR(IF(AND(F175="O",B175="Paid Search",VLOOKUP("http://skinnonews.com"&amp;A175,'기사 리스트'!C:D,2,FALSE)="yes"), "당월 GDN", ""),"")</f>
        <v/>
      </c>
    </row>
    <row r="176" spans="1:7">
      <c r="A176" s="6" t="s">
        <v>1174</v>
      </c>
      <c r="B176" s="6" t="s">
        <v>1527</v>
      </c>
      <c r="C176" s="6">
        <v>15</v>
      </c>
      <c r="D176" s="6">
        <v>15</v>
      </c>
      <c r="E176" s="46" t="str">
        <f t="shared" si="2"/>
        <v>기사임</v>
      </c>
      <c r="F176" s="46" t="str">
        <f>IF(E176="기사임",IFERROR(IF((VLOOKUP(CONCATENATE("http://skinnonews.com",A176),'기사 리스트'!C:E,3,FALSE))&gt;='뉴스룸 요약'!$F$17,"O",""),""),"")</f>
        <v/>
      </c>
      <c r="G176" s="46" t="str">
        <f>IFERROR(IF(AND(F176="O",B176="Paid Search",VLOOKUP("http://skinnonews.com"&amp;A176,'기사 리스트'!C:D,2,FALSE)="yes"), "당월 GDN", ""),"")</f>
        <v/>
      </c>
    </row>
    <row r="177" spans="1:7">
      <c r="A177" s="6" t="s">
        <v>1480</v>
      </c>
      <c r="B177" s="6" t="s">
        <v>1528</v>
      </c>
      <c r="C177" s="6">
        <v>15</v>
      </c>
      <c r="D177" s="6">
        <v>17</v>
      </c>
      <c r="E177" s="46" t="str">
        <f t="shared" si="2"/>
        <v>기사임</v>
      </c>
      <c r="F177" s="46" t="str">
        <f>IF(E177="기사임",IFERROR(IF((VLOOKUP(CONCATENATE("http://skinnonews.com",A177),'기사 리스트'!C:E,3,FALSE))&gt;='뉴스룸 요약'!$F$17,"O",""),""),"")</f>
        <v/>
      </c>
      <c r="G177" s="46" t="str">
        <f>IFERROR(IF(AND(F177="O",B177="Paid Search",VLOOKUP("http://skinnonews.com"&amp;A177,'기사 리스트'!C:D,2,FALSE)="yes"), "당월 GDN", ""),"")</f>
        <v/>
      </c>
    </row>
    <row r="178" spans="1:7">
      <c r="A178" s="6" t="s">
        <v>2028</v>
      </c>
      <c r="B178" s="6" t="s">
        <v>1528</v>
      </c>
      <c r="C178" s="6">
        <v>15</v>
      </c>
      <c r="D178" s="6">
        <v>15</v>
      </c>
      <c r="E178" s="46" t="str">
        <f t="shared" si="2"/>
        <v>기사임</v>
      </c>
      <c r="F178" s="46" t="str">
        <f>IF(E178="기사임",IFERROR(IF((VLOOKUP(CONCATENATE("http://skinnonews.com",A178),'기사 리스트'!C:E,3,FALSE))&gt;='뉴스룸 요약'!$F$17,"O",""),""),"")</f>
        <v/>
      </c>
      <c r="G178" s="46" t="str">
        <f>IFERROR(IF(AND(F178="O",B178="Paid Search",VLOOKUP("http://skinnonews.com"&amp;A178,'기사 리스트'!C:D,2,FALSE)="yes"), "당월 GDN", ""),"")</f>
        <v/>
      </c>
    </row>
    <row r="179" spans="1:7">
      <c r="A179" s="6" t="s">
        <v>2173</v>
      </c>
      <c r="B179" s="6" t="s">
        <v>1528</v>
      </c>
      <c r="C179" s="6">
        <v>15</v>
      </c>
      <c r="D179" s="6">
        <v>15</v>
      </c>
      <c r="E179" s="46" t="str">
        <f t="shared" si="2"/>
        <v>기사임</v>
      </c>
      <c r="F179" s="46" t="str">
        <f>IF(E179="기사임",IFERROR(IF((VLOOKUP(CONCATENATE("http://skinnonews.com",A179),'기사 리스트'!C:E,3,FALSE))&gt;='뉴스룸 요약'!$F$17,"O",""),""),"")</f>
        <v/>
      </c>
      <c r="G179" s="46" t="str">
        <f>IFERROR(IF(AND(F179="O",B179="Paid Search",VLOOKUP("http://skinnonews.com"&amp;A179,'기사 리스트'!C:D,2,FALSE)="yes"), "당월 GDN", ""),"")</f>
        <v/>
      </c>
    </row>
    <row r="180" spans="1:7">
      <c r="A180" s="6" t="s">
        <v>2281</v>
      </c>
      <c r="B180" s="6" t="s">
        <v>1528</v>
      </c>
      <c r="C180" s="6">
        <v>15</v>
      </c>
      <c r="D180" s="6">
        <v>14</v>
      </c>
      <c r="E180" s="46" t="str">
        <f t="shared" si="2"/>
        <v>기사임</v>
      </c>
      <c r="F180" s="46" t="str">
        <f>IF(E180="기사임",IFERROR(IF((VLOOKUP(CONCATENATE("http://skinnonews.com",A180),'기사 리스트'!C:E,3,FALSE))&gt;='뉴스룸 요약'!$F$17,"O",""),""),"")</f>
        <v>O</v>
      </c>
      <c r="G180" s="46" t="str">
        <f>IFERROR(IF(AND(F180="O",B180="Paid Search",VLOOKUP("http://skinnonews.com"&amp;A180,'기사 리스트'!C:D,2,FALSE)="yes"), "당월 GDN", ""),"")</f>
        <v/>
      </c>
    </row>
    <row r="181" spans="1:7">
      <c r="A181" s="6" t="s">
        <v>581</v>
      </c>
      <c r="B181" s="6" t="s">
        <v>1527</v>
      </c>
      <c r="C181" s="6">
        <v>15</v>
      </c>
      <c r="D181" s="6">
        <v>16</v>
      </c>
      <c r="E181" s="46" t="str">
        <f t="shared" si="2"/>
        <v>기사임</v>
      </c>
      <c r="F181" s="46" t="str">
        <f>IF(E181="기사임",IFERROR(IF((VLOOKUP(CONCATENATE("http://skinnonews.com",A181),'기사 리스트'!C:E,3,FALSE))&gt;='뉴스룸 요약'!$F$17,"O",""),""),"")</f>
        <v/>
      </c>
      <c r="G181" s="46" t="str">
        <f>IFERROR(IF(AND(F181="O",B181="Paid Search",VLOOKUP("http://skinnonews.com"&amp;A181,'기사 리스트'!C:D,2,FALSE)="yes"), "당월 GDN", ""),"")</f>
        <v/>
      </c>
    </row>
    <row r="182" spans="1:7">
      <c r="A182" s="6" t="s">
        <v>573</v>
      </c>
      <c r="B182" s="6" t="s">
        <v>1527</v>
      </c>
      <c r="C182" s="6">
        <v>15</v>
      </c>
      <c r="D182" s="6">
        <v>12</v>
      </c>
      <c r="E182" s="46" t="str">
        <f t="shared" si="2"/>
        <v>기사임</v>
      </c>
      <c r="F182" s="46" t="str">
        <f>IF(E182="기사임",IFERROR(IF((VLOOKUP(CONCATENATE("http://skinnonews.com",A182),'기사 리스트'!C:E,3,FALSE))&gt;='뉴스룸 요약'!$F$17,"O",""),""),"")</f>
        <v/>
      </c>
      <c r="G182" s="46" t="str">
        <f>IFERROR(IF(AND(F182="O",B182="Paid Search",VLOOKUP("http://skinnonews.com"&amp;A182,'기사 리스트'!C:D,2,FALSE)="yes"), "당월 GDN", ""),"")</f>
        <v/>
      </c>
    </row>
    <row r="183" spans="1:7">
      <c r="A183" s="6" t="s">
        <v>1444</v>
      </c>
      <c r="B183" s="6" t="s">
        <v>1527</v>
      </c>
      <c r="C183" s="6">
        <v>15</v>
      </c>
      <c r="D183" s="6">
        <v>14</v>
      </c>
      <c r="E183" s="46" t="str">
        <f t="shared" si="2"/>
        <v>기사임</v>
      </c>
      <c r="F183" s="46" t="str">
        <f>IF(E183="기사임",IFERROR(IF((VLOOKUP(CONCATENATE("http://skinnonews.com",A183),'기사 리스트'!C:E,3,FALSE))&gt;='뉴스룸 요약'!$F$17,"O",""),""),"")</f>
        <v/>
      </c>
      <c r="G183" s="46" t="str">
        <f>IFERROR(IF(AND(F183="O",B183="Paid Search",VLOOKUP("http://skinnonews.com"&amp;A183,'기사 리스트'!C:D,2,FALSE)="yes"), "당월 GDN", ""),"")</f>
        <v/>
      </c>
    </row>
    <row r="184" spans="1:7">
      <c r="A184" s="6" t="s">
        <v>551</v>
      </c>
      <c r="B184" s="6" t="s">
        <v>1527</v>
      </c>
      <c r="C184" s="6">
        <v>15</v>
      </c>
      <c r="D184" s="6">
        <v>10</v>
      </c>
      <c r="E184" s="46" t="str">
        <f t="shared" si="2"/>
        <v>기사임</v>
      </c>
      <c r="F184" s="46" t="str">
        <f>IF(E184="기사임",IFERROR(IF((VLOOKUP(CONCATENATE("http://skinnonews.com",A184),'기사 리스트'!C:E,3,FALSE))&gt;='뉴스룸 요약'!$F$17,"O",""),""),"")</f>
        <v/>
      </c>
      <c r="G184" s="46" t="str">
        <f>IFERROR(IF(AND(F184="O",B184="Paid Search",VLOOKUP("http://skinnonews.com"&amp;A184,'기사 리스트'!C:D,2,FALSE)="yes"), "당월 GDN", ""),"")</f>
        <v/>
      </c>
    </row>
    <row r="185" spans="1:7">
      <c r="A185" s="6" t="s">
        <v>1486</v>
      </c>
      <c r="B185" s="6" t="s">
        <v>1528</v>
      </c>
      <c r="C185" s="6">
        <v>15</v>
      </c>
      <c r="D185" s="6">
        <v>12</v>
      </c>
      <c r="E185" s="46" t="str">
        <f t="shared" si="2"/>
        <v/>
      </c>
      <c r="F185" s="46" t="str">
        <f>IF(E185="기사임",IFERROR(IF((VLOOKUP(CONCATENATE("http://skinnonews.com",A185),'기사 리스트'!C:E,3,FALSE))&gt;='뉴스룸 요약'!$F$17,"O",""),""),"")</f>
        <v/>
      </c>
      <c r="G185" s="46" t="str">
        <f>IFERROR(IF(AND(F185="O",B185="Paid Search",VLOOKUP("http://skinnonews.com"&amp;A185,'기사 리스트'!C:D,2,FALSE)="yes"), "당월 GDN", ""),"")</f>
        <v/>
      </c>
    </row>
    <row r="186" spans="1:7">
      <c r="A186" s="6" t="s">
        <v>1491</v>
      </c>
      <c r="B186" s="6" t="s">
        <v>1526</v>
      </c>
      <c r="C186" s="6">
        <v>15</v>
      </c>
      <c r="D186" s="6">
        <v>6</v>
      </c>
      <c r="E186" s="46" t="str">
        <f t="shared" si="2"/>
        <v/>
      </c>
      <c r="F186" s="46" t="str">
        <f>IF(E186="기사임",IFERROR(IF((VLOOKUP(CONCATENATE("http://skinnonews.com",A186),'기사 리스트'!C:E,3,FALSE))&gt;='뉴스룸 요약'!$F$17,"O",""),""),"")</f>
        <v/>
      </c>
      <c r="G186" s="46" t="str">
        <f>IFERROR(IF(AND(F186="O",B186="Paid Search",VLOOKUP("http://skinnonews.com"&amp;A186,'기사 리스트'!C:D,2,FALSE)="yes"), "당월 GDN", ""),"")</f>
        <v/>
      </c>
    </row>
    <row r="187" spans="1:7">
      <c r="A187" s="6" t="s">
        <v>1493</v>
      </c>
      <c r="B187" s="6" t="s">
        <v>1528</v>
      </c>
      <c r="C187" s="6">
        <v>15</v>
      </c>
      <c r="D187" s="6">
        <v>13</v>
      </c>
      <c r="E187" s="46" t="str">
        <f t="shared" si="2"/>
        <v/>
      </c>
      <c r="F187" s="46" t="str">
        <f>IF(E187="기사임",IFERROR(IF((VLOOKUP(CONCATENATE("http://skinnonews.com",A187),'기사 리스트'!C:E,3,FALSE))&gt;='뉴스룸 요약'!$F$17,"O",""),""),"")</f>
        <v/>
      </c>
      <c r="G187" s="46" t="str">
        <f>IFERROR(IF(AND(F187="O",B187="Paid Search",VLOOKUP("http://skinnonews.com"&amp;A187,'기사 리스트'!C:D,2,FALSE)="yes"), "당월 GDN", ""),"")</f>
        <v/>
      </c>
    </row>
    <row r="188" spans="1:7">
      <c r="A188" s="6" t="s">
        <v>630</v>
      </c>
      <c r="B188" s="6" t="s">
        <v>1527</v>
      </c>
      <c r="C188" s="6">
        <v>15</v>
      </c>
      <c r="D188" s="6">
        <v>12</v>
      </c>
      <c r="E188" s="46" t="str">
        <f t="shared" si="2"/>
        <v/>
      </c>
      <c r="F188" s="46" t="str">
        <f>IF(E188="기사임",IFERROR(IF((VLOOKUP(CONCATENATE("http://skinnonews.com",A188),'기사 리스트'!C:E,3,FALSE))&gt;='뉴스룸 요약'!$F$17,"O",""),""),"")</f>
        <v/>
      </c>
      <c r="G188" s="46" t="str">
        <f>IFERROR(IF(AND(F188="O",B188="Paid Search",VLOOKUP("http://skinnonews.com"&amp;A188,'기사 리스트'!C:D,2,FALSE)="yes"), "당월 GDN", ""),"")</f>
        <v/>
      </c>
    </row>
    <row r="189" spans="1:7">
      <c r="A189" s="6" t="s">
        <v>549</v>
      </c>
      <c r="B189" s="6" t="s">
        <v>1527</v>
      </c>
      <c r="C189" s="6">
        <v>14</v>
      </c>
      <c r="D189" s="6">
        <v>15</v>
      </c>
      <c r="E189" s="46" t="str">
        <f t="shared" si="2"/>
        <v>기사임</v>
      </c>
      <c r="F189" s="46" t="str">
        <f>IF(E189="기사임",IFERROR(IF((VLOOKUP(CONCATENATE("http://skinnonews.com",A189),'기사 리스트'!C:E,3,FALSE))&gt;='뉴스룸 요약'!$F$17,"O",""),""),"")</f>
        <v/>
      </c>
      <c r="G189" s="46" t="str">
        <f>IFERROR(IF(AND(F189="O",B189="Paid Search",VLOOKUP("http://skinnonews.com"&amp;A189,'기사 리스트'!C:D,2,FALSE)="yes"), "당월 GDN", ""),"")</f>
        <v/>
      </c>
    </row>
    <row r="190" spans="1:7">
      <c r="A190" s="6" t="s">
        <v>849</v>
      </c>
      <c r="B190" s="6" t="s">
        <v>1528</v>
      </c>
      <c r="C190" s="6">
        <v>14</v>
      </c>
      <c r="D190" s="6">
        <v>14</v>
      </c>
      <c r="E190" s="46" t="str">
        <f t="shared" si="2"/>
        <v>기사임</v>
      </c>
      <c r="F190" s="46" t="str">
        <f>IF(E190="기사임",IFERROR(IF((VLOOKUP(CONCATENATE("http://skinnonews.com",A190),'기사 리스트'!C:E,3,FALSE))&gt;='뉴스룸 요약'!$F$17,"O",""),""),"")</f>
        <v/>
      </c>
      <c r="G190" s="46" t="str">
        <f>IFERROR(IF(AND(F190="O",B190="Paid Search",VLOOKUP("http://skinnonews.com"&amp;A190,'기사 리스트'!C:D,2,FALSE)="yes"), "당월 GDN", ""),"")</f>
        <v/>
      </c>
    </row>
    <row r="191" spans="1:7">
      <c r="A191" s="6" t="s">
        <v>1170</v>
      </c>
      <c r="B191" s="6" t="s">
        <v>1527</v>
      </c>
      <c r="C191" s="6">
        <v>14</v>
      </c>
      <c r="D191" s="6">
        <v>15</v>
      </c>
      <c r="E191" s="46" t="str">
        <f t="shared" si="2"/>
        <v>기사임</v>
      </c>
      <c r="F191" s="46" t="str">
        <f>IF(E191="기사임",IFERROR(IF((VLOOKUP(CONCATENATE("http://skinnonews.com",A191),'기사 리스트'!C:E,3,FALSE))&gt;='뉴스룸 요약'!$F$17,"O",""),""),"")</f>
        <v/>
      </c>
      <c r="G191" s="46" t="str">
        <f>IFERROR(IF(AND(F191="O",B191="Paid Search",VLOOKUP("http://skinnonews.com"&amp;A191,'기사 리스트'!C:D,2,FALSE)="yes"), "당월 GDN", ""),"")</f>
        <v/>
      </c>
    </row>
    <row r="192" spans="1:7">
      <c r="A192" s="6" t="s">
        <v>1435</v>
      </c>
      <c r="B192" s="6" t="s">
        <v>1528</v>
      </c>
      <c r="C192" s="6">
        <v>14</v>
      </c>
      <c r="D192" s="6">
        <v>15</v>
      </c>
      <c r="E192" s="46" t="str">
        <f t="shared" si="2"/>
        <v>기사임</v>
      </c>
      <c r="F192" s="46" t="str">
        <f>IF(E192="기사임",IFERROR(IF((VLOOKUP(CONCATENATE("http://skinnonews.com",A192),'기사 리스트'!C:E,3,FALSE))&gt;='뉴스룸 요약'!$F$17,"O",""),""),"")</f>
        <v/>
      </c>
      <c r="G192" s="46" t="str">
        <f>IFERROR(IF(AND(F192="O",B192="Paid Search",VLOOKUP("http://skinnonews.com"&amp;A192,'기사 리스트'!C:D,2,FALSE)="yes"), "당월 GDN", ""),"")</f>
        <v/>
      </c>
    </row>
    <row r="193" spans="1:7">
      <c r="A193" s="6" t="s">
        <v>1488</v>
      </c>
      <c r="B193" s="6" t="s">
        <v>1527</v>
      </c>
      <c r="C193" s="6">
        <v>14</v>
      </c>
      <c r="D193" s="6">
        <v>15</v>
      </c>
      <c r="E193" s="46" t="str">
        <f t="shared" si="2"/>
        <v>기사임</v>
      </c>
      <c r="F193" s="46" t="str">
        <f>IF(E193="기사임",IFERROR(IF((VLOOKUP(CONCATENATE("http://skinnonews.com",A193),'기사 리스트'!C:E,3,FALSE))&gt;='뉴스룸 요약'!$F$17,"O",""),""),"")</f>
        <v/>
      </c>
      <c r="G193" s="46" t="str">
        <f>IFERROR(IF(AND(F193="O",B193="Paid Search",VLOOKUP("http://skinnonews.com"&amp;A193,'기사 리스트'!C:D,2,FALSE)="yes"), "당월 GDN", ""),"")</f>
        <v/>
      </c>
    </row>
    <row r="194" spans="1:7">
      <c r="A194" s="6" t="s">
        <v>2027</v>
      </c>
      <c r="B194" s="6" t="s">
        <v>1528</v>
      </c>
      <c r="C194" s="6">
        <v>14</v>
      </c>
      <c r="D194" s="6">
        <v>17</v>
      </c>
      <c r="E194" s="46" t="str">
        <f t="shared" si="2"/>
        <v>기사임</v>
      </c>
      <c r="F194" s="46" t="str">
        <f>IF(E194="기사임",IFERROR(IF((VLOOKUP(CONCATENATE("http://skinnonews.com",A194),'기사 리스트'!C:E,3,FALSE))&gt;='뉴스룸 요약'!$F$17,"O",""),""),"")</f>
        <v/>
      </c>
      <c r="G194" s="46" t="str">
        <f>IFERROR(IF(AND(F194="O",B194="Paid Search",VLOOKUP("http://skinnonews.com"&amp;A194,'기사 리스트'!C:D,2,FALSE)="yes"), "당월 GDN", ""),"")</f>
        <v/>
      </c>
    </row>
    <row r="195" spans="1:7">
      <c r="A195" s="6" t="s">
        <v>2285</v>
      </c>
      <c r="B195" s="6" t="s">
        <v>1526</v>
      </c>
      <c r="C195" s="6">
        <v>14</v>
      </c>
      <c r="D195" s="6">
        <v>14</v>
      </c>
      <c r="E195" s="46" t="str">
        <f t="shared" ref="E195:E258" si="3">IF(AND(LEFT(A195,17)="/global/archives/",ISNUMBER(_xlfn.NUMBERVALUE(MID(A195,18,1))),ISERROR(FIND("ckattempt",A195)),ISERROR(FIND("preview",A195))),"기사임","")</f>
        <v>기사임</v>
      </c>
      <c r="F195" s="46" t="str">
        <f>IF(E195="기사임",IFERROR(IF((VLOOKUP(CONCATENATE("http://skinnonews.com",A195),'기사 리스트'!C:E,3,FALSE))&gt;='뉴스룸 요약'!$F$17,"O",""),""),"")</f>
        <v>O</v>
      </c>
      <c r="G195" s="46" t="str">
        <f>IFERROR(IF(AND(F195="O",B195="Paid Search",VLOOKUP("http://skinnonews.com"&amp;A195,'기사 리스트'!C:D,2,FALSE)="yes"), "당월 GDN", ""),"")</f>
        <v/>
      </c>
    </row>
    <row r="196" spans="1:7">
      <c r="A196" s="6" t="s">
        <v>2284</v>
      </c>
      <c r="B196" s="6" t="s">
        <v>1526</v>
      </c>
      <c r="C196" s="6">
        <v>14</v>
      </c>
      <c r="D196" s="6">
        <v>15</v>
      </c>
      <c r="E196" s="46" t="str">
        <f t="shared" si="3"/>
        <v>기사임</v>
      </c>
      <c r="F196" s="46" t="str">
        <f>IF(E196="기사임",IFERROR(IF((VLOOKUP(CONCATENATE("http://skinnonews.com",A196),'기사 리스트'!C:E,3,FALSE))&gt;='뉴스룸 요약'!$F$17,"O",""),""),"")</f>
        <v>O</v>
      </c>
      <c r="G196" s="46" t="str">
        <f>IFERROR(IF(AND(F196="O",B196="Paid Search",VLOOKUP("http://skinnonews.com"&amp;A196,'기사 리스트'!C:D,2,FALSE)="yes"), "당월 GDN", ""),"")</f>
        <v/>
      </c>
    </row>
    <row r="197" spans="1:7">
      <c r="A197" s="6" t="s">
        <v>2284</v>
      </c>
      <c r="B197" s="6" t="s">
        <v>1528</v>
      </c>
      <c r="C197" s="6">
        <v>14</v>
      </c>
      <c r="D197" s="6">
        <v>10</v>
      </c>
      <c r="E197" s="46" t="str">
        <f t="shared" si="3"/>
        <v>기사임</v>
      </c>
      <c r="F197" s="46" t="str">
        <f>IF(E197="기사임",IFERROR(IF((VLOOKUP(CONCATENATE("http://skinnonews.com",A197),'기사 리스트'!C:E,3,FALSE))&gt;='뉴스룸 요약'!$F$17,"O",""),""),"")</f>
        <v>O</v>
      </c>
      <c r="G197" s="46" t="str">
        <f>IFERROR(IF(AND(F197="O",B197="Paid Search",VLOOKUP("http://skinnonews.com"&amp;A197,'기사 리스트'!C:D,2,FALSE)="yes"), "당월 GDN", ""),"")</f>
        <v/>
      </c>
    </row>
    <row r="198" spans="1:7">
      <c r="A198" s="6" t="s">
        <v>2287</v>
      </c>
      <c r="B198" s="6" t="s">
        <v>1526</v>
      </c>
      <c r="C198" s="6">
        <v>14</v>
      </c>
      <c r="D198" s="6">
        <v>18</v>
      </c>
      <c r="E198" s="46" t="str">
        <f t="shared" si="3"/>
        <v>기사임</v>
      </c>
      <c r="F198" s="46" t="str">
        <f>IF(E198="기사임",IFERROR(IF((VLOOKUP(CONCATENATE("http://skinnonews.com",A198),'기사 리스트'!C:E,3,FALSE))&gt;='뉴스룸 요약'!$F$17,"O",""),""),"")</f>
        <v>O</v>
      </c>
      <c r="G198" s="46" t="str">
        <f>IFERROR(IF(AND(F198="O",B198="Paid Search",VLOOKUP("http://skinnonews.com"&amp;A198,'기사 리스트'!C:D,2,FALSE)="yes"), "당월 GDN", ""),"")</f>
        <v/>
      </c>
    </row>
    <row r="199" spans="1:7">
      <c r="A199" s="6" t="s">
        <v>673</v>
      </c>
      <c r="B199" s="6" t="s">
        <v>1527</v>
      </c>
      <c r="C199" s="6">
        <v>14</v>
      </c>
      <c r="D199" s="6">
        <v>11</v>
      </c>
      <c r="E199" s="46" t="str">
        <f t="shared" si="3"/>
        <v>기사임</v>
      </c>
      <c r="F199" s="46" t="str">
        <f>IF(E199="기사임",IFERROR(IF((VLOOKUP(CONCATENATE("http://skinnonews.com",A199),'기사 리스트'!C:E,3,FALSE))&gt;='뉴스룸 요약'!$F$17,"O",""),""),"")</f>
        <v/>
      </c>
      <c r="G199" s="46" t="str">
        <f>IFERROR(IF(AND(F199="O",B199="Paid Search",VLOOKUP("http://skinnonews.com"&amp;A199,'기사 리스트'!C:D,2,FALSE)="yes"), "당월 GDN", ""),"")</f>
        <v/>
      </c>
    </row>
    <row r="200" spans="1:7">
      <c r="A200" s="6" t="s">
        <v>511</v>
      </c>
      <c r="B200" s="6" t="s">
        <v>1527</v>
      </c>
      <c r="C200" s="6">
        <v>14</v>
      </c>
      <c r="D200" s="6">
        <v>14</v>
      </c>
      <c r="E200" s="46" t="str">
        <f t="shared" si="3"/>
        <v>기사임</v>
      </c>
      <c r="F200" s="46" t="str">
        <f>IF(E200="기사임",IFERROR(IF((VLOOKUP(CONCATENATE("http://skinnonews.com",A200),'기사 리스트'!C:E,3,FALSE))&gt;='뉴스룸 요약'!$F$17,"O",""),""),"")</f>
        <v/>
      </c>
      <c r="G200" s="46" t="str">
        <f>IFERROR(IF(AND(F200="O",B200="Paid Search",VLOOKUP("http://skinnonews.com"&amp;A200,'기사 리스트'!C:D,2,FALSE)="yes"), "당월 GDN", ""),"")</f>
        <v/>
      </c>
    </row>
    <row r="201" spans="1:7">
      <c r="A201" s="6" t="s">
        <v>516</v>
      </c>
      <c r="B201" s="6" t="s">
        <v>1527</v>
      </c>
      <c r="C201" s="6">
        <v>14</v>
      </c>
      <c r="D201" s="6">
        <v>13</v>
      </c>
      <c r="E201" s="46" t="str">
        <f t="shared" si="3"/>
        <v>기사임</v>
      </c>
      <c r="F201" s="46" t="str">
        <f>IF(E201="기사임",IFERROR(IF((VLOOKUP(CONCATENATE("http://skinnonews.com",A201),'기사 리스트'!C:E,3,FALSE))&gt;='뉴스룸 요약'!$F$17,"O",""),""),"")</f>
        <v/>
      </c>
      <c r="G201" s="46" t="str">
        <f>IFERROR(IF(AND(F201="O",B201="Paid Search",VLOOKUP("http://skinnonews.com"&amp;A201,'기사 리스트'!C:D,2,FALSE)="yes"), "당월 GDN", ""),"")</f>
        <v/>
      </c>
    </row>
    <row r="202" spans="1:7">
      <c r="A202" s="6" t="s">
        <v>539</v>
      </c>
      <c r="B202" s="6" t="s">
        <v>1527</v>
      </c>
      <c r="C202" s="6">
        <v>14</v>
      </c>
      <c r="D202" s="6">
        <v>14</v>
      </c>
      <c r="E202" s="46" t="str">
        <f t="shared" si="3"/>
        <v>기사임</v>
      </c>
      <c r="F202" s="46" t="str">
        <f>IF(E202="기사임",IFERROR(IF((VLOOKUP(CONCATENATE("http://skinnonews.com",A202),'기사 리스트'!C:E,3,FALSE))&gt;='뉴스룸 요약'!$F$17,"O",""),""),"")</f>
        <v/>
      </c>
      <c r="G202" s="46" t="str">
        <f>IFERROR(IF(AND(F202="O",B202="Paid Search",VLOOKUP("http://skinnonews.com"&amp;A202,'기사 리스트'!C:D,2,FALSE)="yes"), "당월 GDN", ""),"")</f>
        <v/>
      </c>
    </row>
    <row r="203" spans="1:7">
      <c r="A203" s="6" t="s">
        <v>2288</v>
      </c>
      <c r="B203" s="6" t="s">
        <v>1526</v>
      </c>
      <c r="C203" s="6">
        <v>14</v>
      </c>
      <c r="D203" s="6">
        <v>10</v>
      </c>
      <c r="E203" s="46" t="str">
        <f t="shared" si="3"/>
        <v/>
      </c>
      <c r="F203" s="46" t="str">
        <f>IF(E203="기사임",IFERROR(IF((VLOOKUP(CONCATENATE("http://skinnonews.com",A203),'기사 리스트'!C:E,3,FALSE))&gt;='뉴스룸 요약'!$F$17,"O",""),""),"")</f>
        <v/>
      </c>
      <c r="G203" s="46" t="str">
        <f>IFERROR(IF(AND(F203="O",B203="Paid Search",VLOOKUP("http://skinnonews.com"&amp;A203,'기사 리스트'!C:D,2,FALSE)="yes"), "당월 GDN", ""),"")</f>
        <v/>
      </c>
    </row>
    <row r="204" spans="1:7">
      <c r="A204" s="6" t="s">
        <v>1494</v>
      </c>
      <c r="B204" s="6" t="s">
        <v>1528</v>
      </c>
      <c r="C204" s="6">
        <v>14</v>
      </c>
      <c r="D204" s="6">
        <v>13</v>
      </c>
      <c r="E204" s="46" t="str">
        <f t="shared" si="3"/>
        <v/>
      </c>
      <c r="F204" s="46" t="str">
        <f>IF(E204="기사임",IFERROR(IF((VLOOKUP(CONCATENATE("http://skinnonews.com",A204),'기사 리스트'!C:E,3,FALSE))&gt;='뉴스룸 요약'!$F$17,"O",""),""),"")</f>
        <v/>
      </c>
      <c r="G204" s="46" t="str">
        <f>IFERROR(IF(AND(F204="O",B204="Paid Search",VLOOKUP("http://skinnonews.com"&amp;A204,'기사 리스트'!C:D,2,FALSE)="yes"), "당월 GDN", ""),"")</f>
        <v/>
      </c>
    </row>
    <row r="205" spans="1:7">
      <c r="A205" s="6" t="s">
        <v>1495</v>
      </c>
      <c r="B205" s="6" t="s">
        <v>1528</v>
      </c>
      <c r="C205" s="6">
        <v>14</v>
      </c>
      <c r="D205" s="6">
        <v>14</v>
      </c>
      <c r="E205" s="46" t="str">
        <f t="shared" si="3"/>
        <v/>
      </c>
      <c r="F205" s="46" t="str">
        <f>IF(E205="기사임",IFERROR(IF((VLOOKUP(CONCATENATE("http://skinnonews.com",A205),'기사 리스트'!C:E,3,FALSE))&gt;='뉴스룸 요약'!$F$17,"O",""),""),"")</f>
        <v/>
      </c>
      <c r="G205" s="46" t="str">
        <f>IFERROR(IF(AND(F205="O",B205="Paid Search",VLOOKUP("http://skinnonews.com"&amp;A205,'기사 리스트'!C:D,2,FALSE)="yes"), "당월 GDN", ""),"")</f>
        <v/>
      </c>
    </row>
    <row r="206" spans="1:7">
      <c r="A206" s="6" t="s">
        <v>1493</v>
      </c>
      <c r="B206" s="6" t="s">
        <v>1527</v>
      </c>
      <c r="C206" s="6">
        <v>14</v>
      </c>
      <c r="D206" s="6">
        <v>11</v>
      </c>
      <c r="E206" s="46" t="str">
        <f t="shared" si="3"/>
        <v/>
      </c>
      <c r="F206" s="46" t="str">
        <f>IF(E206="기사임",IFERROR(IF((VLOOKUP(CONCATENATE("http://skinnonews.com",A206),'기사 리스트'!C:E,3,FALSE))&gt;='뉴스룸 요약'!$F$17,"O",""),""),"")</f>
        <v/>
      </c>
      <c r="G206" s="46" t="str">
        <f>IFERROR(IF(AND(F206="O",B206="Paid Search",VLOOKUP("http://skinnonews.com"&amp;A206,'기사 리스트'!C:D,2,FALSE)="yes"), "당월 GDN", ""),"")</f>
        <v/>
      </c>
    </row>
    <row r="207" spans="1:7">
      <c r="A207" s="6" t="s">
        <v>603</v>
      </c>
      <c r="B207" s="6" t="s">
        <v>1527</v>
      </c>
      <c r="C207" s="6">
        <v>14</v>
      </c>
      <c r="D207" s="6">
        <v>9</v>
      </c>
      <c r="E207" s="46" t="str">
        <f t="shared" si="3"/>
        <v/>
      </c>
      <c r="F207" s="46" t="str">
        <f>IF(E207="기사임",IFERROR(IF((VLOOKUP(CONCATENATE("http://skinnonews.com",A207),'기사 리스트'!C:E,3,FALSE))&gt;='뉴스룸 요약'!$F$17,"O",""),""),"")</f>
        <v/>
      </c>
      <c r="G207" s="46" t="str">
        <f>IFERROR(IF(AND(F207="O",B207="Paid Search",VLOOKUP("http://skinnonews.com"&amp;A207,'기사 리스트'!C:D,2,FALSE)="yes"), "당월 GDN", ""),"")</f>
        <v/>
      </c>
    </row>
    <row r="208" spans="1:7">
      <c r="A208" s="6" t="s">
        <v>545</v>
      </c>
      <c r="B208" s="6" t="s">
        <v>1527</v>
      </c>
      <c r="C208" s="6">
        <v>13</v>
      </c>
      <c r="D208" s="6">
        <v>13</v>
      </c>
      <c r="E208" s="46" t="str">
        <f t="shared" si="3"/>
        <v>기사임</v>
      </c>
      <c r="F208" s="46" t="str">
        <f>IF(E208="기사임",IFERROR(IF((VLOOKUP(CONCATENATE("http://skinnonews.com",A208),'기사 리스트'!C:E,3,FALSE))&gt;='뉴스룸 요약'!$F$17,"O",""),""),"")</f>
        <v/>
      </c>
      <c r="G208" s="46" t="str">
        <f>IFERROR(IF(AND(F208="O",B208="Paid Search",VLOOKUP("http://skinnonews.com"&amp;A208,'기사 리스트'!C:D,2,FALSE)="yes"), "당월 GDN", ""),"")</f>
        <v/>
      </c>
    </row>
    <row r="209" spans="1:7">
      <c r="A209" s="6" t="s">
        <v>849</v>
      </c>
      <c r="B209" s="6" t="s">
        <v>1527</v>
      </c>
      <c r="C209" s="6">
        <v>13</v>
      </c>
      <c r="D209" s="6">
        <v>16</v>
      </c>
      <c r="E209" s="46" t="str">
        <f t="shared" si="3"/>
        <v>기사임</v>
      </c>
      <c r="F209" s="46" t="str">
        <f>IF(E209="기사임",IFERROR(IF((VLOOKUP(CONCATENATE("http://skinnonews.com",A209),'기사 리스트'!C:E,3,FALSE))&gt;='뉴스룸 요약'!$F$17,"O",""),""),"")</f>
        <v/>
      </c>
      <c r="G209" s="46" t="str">
        <f>IFERROR(IF(AND(F209="O",B209="Paid Search",VLOOKUP("http://skinnonews.com"&amp;A209,'기사 리스트'!C:D,2,FALSE)="yes"), "당월 GDN", ""),"")</f>
        <v/>
      </c>
    </row>
    <row r="210" spans="1:7">
      <c r="A210" s="6" t="s">
        <v>1071</v>
      </c>
      <c r="B210" s="6" t="s">
        <v>1527</v>
      </c>
      <c r="C210" s="6">
        <v>13</v>
      </c>
      <c r="D210" s="6">
        <v>13</v>
      </c>
      <c r="E210" s="46" t="str">
        <f t="shared" si="3"/>
        <v>기사임</v>
      </c>
      <c r="F210" s="46" t="str">
        <f>IF(E210="기사임",IFERROR(IF((VLOOKUP(CONCATENATE("http://skinnonews.com",A210),'기사 리스트'!C:E,3,FALSE))&gt;='뉴스룸 요약'!$F$17,"O",""),""),"")</f>
        <v/>
      </c>
      <c r="G210" s="46" t="str">
        <f>IFERROR(IF(AND(F210="O",B210="Paid Search",VLOOKUP("http://skinnonews.com"&amp;A210,'기사 리스트'!C:D,2,FALSE)="yes"), "당월 GDN", ""),"")</f>
        <v/>
      </c>
    </row>
    <row r="211" spans="1:7">
      <c r="A211" s="6" t="s">
        <v>1367</v>
      </c>
      <c r="B211" s="6" t="s">
        <v>1526</v>
      </c>
      <c r="C211" s="6">
        <v>13</v>
      </c>
      <c r="D211" s="6">
        <v>13</v>
      </c>
      <c r="E211" s="46" t="str">
        <f t="shared" si="3"/>
        <v>기사임</v>
      </c>
      <c r="F211" s="46" t="str">
        <f>IF(E211="기사임",IFERROR(IF((VLOOKUP(CONCATENATE("http://skinnonews.com",A211),'기사 리스트'!C:E,3,FALSE))&gt;='뉴스룸 요약'!$F$17,"O",""),""),"")</f>
        <v/>
      </c>
      <c r="G211" s="46" t="str">
        <f>IFERROR(IF(AND(F211="O",B211="Paid Search",VLOOKUP("http://skinnonews.com"&amp;A211,'기사 리스트'!C:D,2,FALSE)="yes"), "당월 GDN", ""),"")</f>
        <v/>
      </c>
    </row>
    <row r="212" spans="1:7">
      <c r="A212" s="6" t="s">
        <v>1481</v>
      </c>
      <c r="B212" s="6" t="s">
        <v>1527</v>
      </c>
      <c r="C212" s="6">
        <v>13</v>
      </c>
      <c r="D212" s="6">
        <v>13</v>
      </c>
      <c r="E212" s="46" t="str">
        <f t="shared" si="3"/>
        <v>기사임</v>
      </c>
      <c r="F212" s="46" t="str">
        <f>IF(E212="기사임",IFERROR(IF((VLOOKUP(CONCATENATE("http://skinnonews.com",A212),'기사 리스트'!C:E,3,FALSE))&gt;='뉴스룸 요약'!$F$17,"O",""),""),"")</f>
        <v/>
      </c>
      <c r="G212" s="46" t="str">
        <f>IFERROR(IF(AND(F212="O",B212="Paid Search",VLOOKUP("http://skinnonews.com"&amp;A212,'기사 리스트'!C:D,2,FALSE)="yes"), "당월 GDN", ""),"")</f>
        <v/>
      </c>
    </row>
    <row r="213" spans="1:7">
      <c r="A213" s="6" t="s">
        <v>1918</v>
      </c>
      <c r="B213" s="6" t="s">
        <v>1526</v>
      </c>
      <c r="C213" s="6">
        <v>13</v>
      </c>
      <c r="D213" s="6">
        <v>15</v>
      </c>
      <c r="E213" s="46" t="str">
        <f t="shared" si="3"/>
        <v>기사임</v>
      </c>
      <c r="F213" s="46" t="str">
        <f>IF(E213="기사임",IFERROR(IF((VLOOKUP(CONCATENATE("http://skinnonews.com",A213),'기사 리스트'!C:E,3,FALSE))&gt;='뉴스룸 요약'!$F$17,"O",""),""),"")</f>
        <v/>
      </c>
      <c r="G213" s="46" t="str">
        <f>IFERROR(IF(AND(F213="O",B213="Paid Search",VLOOKUP("http://skinnonews.com"&amp;A213,'기사 리스트'!C:D,2,FALSE)="yes"), "당월 GDN", ""),"")</f>
        <v/>
      </c>
    </row>
    <row r="214" spans="1:7">
      <c r="A214" s="6" t="s">
        <v>2170</v>
      </c>
      <c r="B214" s="6" t="s">
        <v>1526</v>
      </c>
      <c r="C214" s="6">
        <v>13</v>
      </c>
      <c r="D214" s="6">
        <v>10</v>
      </c>
      <c r="E214" s="46" t="str">
        <f t="shared" si="3"/>
        <v>기사임</v>
      </c>
      <c r="F214" s="46" t="str">
        <f>IF(E214="기사임",IFERROR(IF((VLOOKUP(CONCATENATE("http://skinnonews.com",A214),'기사 리스트'!C:E,3,FALSE))&gt;='뉴스룸 요약'!$F$17,"O",""),""),"")</f>
        <v/>
      </c>
      <c r="G214" s="46" t="str">
        <f>IFERROR(IF(AND(F214="O",B214="Paid Search",VLOOKUP("http://skinnonews.com"&amp;A214,'기사 리스트'!C:D,2,FALSE)="yes"), "당월 GDN", ""),"")</f>
        <v/>
      </c>
    </row>
    <row r="215" spans="1:7">
      <c r="A215" s="6" t="s">
        <v>2174</v>
      </c>
      <c r="B215" s="6" t="s">
        <v>1526</v>
      </c>
      <c r="C215" s="6">
        <v>13</v>
      </c>
      <c r="D215" s="6">
        <v>11</v>
      </c>
      <c r="E215" s="46" t="str">
        <f t="shared" si="3"/>
        <v>기사임</v>
      </c>
      <c r="F215" s="46" t="str">
        <f>IF(E215="기사임",IFERROR(IF((VLOOKUP(CONCATENATE("http://skinnonews.com",A215),'기사 리스트'!C:E,3,FALSE))&gt;='뉴스룸 요약'!$F$17,"O",""),""),"")</f>
        <v/>
      </c>
      <c r="G215" s="46" t="str">
        <f>IFERROR(IF(AND(F215="O",B215="Paid Search",VLOOKUP("http://skinnonews.com"&amp;A215,'기사 리스트'!C:D,2,FALSE)="yes"), "당월 GDN", ""),"")</f>
        <v/>
      </c>
    </row>
    <row r="216" spans="1:7">
      <c r="A216" s="6" t="s">
        <v>2285</v>
      </c>
      <c r="B216" s="6" t="s">
        <v>1528</v>
      </c>
      <c r="C216" s="6">
        <v>13</v>
      </c>
      <c r="D216" s="6">
        <v>11</v>
      </c>
      <c r="E216" s="46" t="str">
        <f t="shared" si="3"/>
        <v>기사임</v>
      </c>
      <c r="F216" s="46" t="str">
        <f>IF(E216="기사임",IFERROR(IF((VLOOKUP(CONCATENATE("http://skinnonews.com",A216),'기사 리스트'!C:E,3,FALSE))&gt;='뉴스룸 요약'!$F$17,"O",""),""),"")</f>
        <v>O</v>
      </c>
      <c r="G216" s="46" t="str">
        <f>IFERROR(IF(AND(F216="O",B216="Paid Search",VLOOKUP("http://skinnonews.com"&amp;A216,'기사 리스트'!C:D,2,FALSE)="yes"), "당월 GDN", ""),"")</f>
        <v/>
      </c>
    </row>
    <row r="217" spans="1:7">
      <c r="A217" s="6" t="s">
        <v>653</v>
      </c>
      <c r="B217" s="6" t="s">
        <v>1527</v>
      </c>
      <c r="C217" s="6">
        <v>13</v>
      </c>
      <c r="D217" s="6">
        <v>15</v>
      </c>
      <c r="E217" s="46" t="str">
        <f t="shared" si="3"/>
        <v>기사임</v>
      </c>
      <c r="F217" s="46" t="str">
        <f>IF(E217="기사임",IFERROR(IF((VLOOKUP(CONCATENATE("http://skinnonews.com",A217),'기사 리스트'!C:E,3,FALSE))&gt;='뉴스룸 요약'!$F$17,"O",""),""),"")</f>
        <v/>
      </c>
      <c r="G217" s="46" t="str">
        <f>IFERROR(IF(AND(F217="O",B217="Paid Search",VLOOKUP("http://skinnonews.com"&amp;A217,'기사 리스트'!C:D,2,FALSE)="yes"), "당월 GDN", ""),"")</f>
        <v/>
      </c>
    </row>
    <row r="218" spans="1:7">
      <c r="A218" s="6" t="s">
        <v>629</v>
      </c>
      <c r="B218" s="6" t="s">
        <v>1526</v>
      </c>
      <c r="C218" s="6">
        <v>13</v>
      </c>
      <c r="D218" s="6">
        <v>9</v>
      </c>
      <c r="E218" s="46" t="str">
        <f t="shared" si="3"/>
        <v/>
      </c>
      <c r="F218" s="46" t="str">
        <f>IF(E218="기사임",IFERROR(IF((VLOOKUP(CONCATENATE("http://skinnonews.com",A218),'기사 리스트'!C:E,3,FALSE))&gt;='뉴스룸 요약'!$F$17,"O",""),""),"")</f>
        <v/>
      </c>
      <c r="G218" s="46" t="str">
        <f>IFERROR(IF(AND(F218="O",B218="Paid Search",VLOOKUP("http://skinnonews.com"&amp;A218,'기사 리스트'!C:D,2,FALSE)="yes"), "당월 GDN", ""),"")</f>
        <v/>
      </c>
    </row>
    <row r="219" spans="1:7">
      <c r="A219" s="6" t="s">
        <v>1453</v>
      </c>
      <c r="B219" s="6" t="s">
        <v>1525</v>
      </c>
      <c r="C219" s="6">
        <v>13</v>
      </c>
      <c r="D219" s="6">
        <v>12</v>
      </c>
      <c r="E219" s="46" t="str">
        <f t="shared" si="3"/>
        <v/>
      </c>
      <c r="F219" s="46" t="str">
        <f>IF(E219="기사임",IFERROR(IF((VLOOKUP(CONCATENATE("http://skinnonews.com",A219),'기사 리스트'!C:E,3,FALSE))&gt;='뉴스룸 요약'!$F$17,"O",""),""),"")</f>
        <v/>
      </c>
      <c r="G219" s="46" t="str">
        <f>IFERROR(IF(AND(F219="O",B219="Paid Search",VLOOKUP("http://skinnonews.com"&amp;A219,'기사 리스트'!C:D,2,FALSE)="yes"), "당월 GDN", ""),"")</f>
        <v/>
      </c>
    </row>
    <row r="220" spans="1:7">
      <c r="A220" s="6" t="s">
        <v>2035</v>
      </c>
      <c r="B220" s="6" t="s">
        <v>1527</v>
      </c>
      <c r="C220" s="6">
        <v>13</v>
      </c>
      <c r="D220" s="6">
        <v>8</v>
      </c>
      <c r="E220" s="46" t="str">
        <f t="shared" si="3"/>
        <v/>
      </c>
      <c r="F220" s="46" t="str">
        <f>IF(E220="기사임",IFERROR(IF((VLOOKUP(CONCATENATE("http://skinnonews.com",A220),'기사 리스트'!C:E,3,FALSE))&gt;='뉴스룸 요약'!$F$17,"O",""),""),"")</f>
        <v/>
      </c>
      <c r="G220" s="46" t="str">
        <f>IFERROR(IF(AND(F220="O",B220="Paid Search",VLOOKUP("http://skinnonews.com"&amp;A220,'기사 리스트'!C:D,2,FALSE)="yes"), "당월 GDN", ""),"")</f>
        <v/>
      </c>
    </row>
    <row r="221" spans="1:7">
      <c r="A221" s="6" t="s">
        <v>597</v>
      </c>
      <c r="B221" s="6" t="s">
        <v>1526</v>
      </c>
      <c r="C221" s="6">
        <v>12</v>
      </c>
      <c r="D221" s="6">
        <v>11</v>
      </c>
      <c r="E221" s="46" t="str">
        <f t="shared" si="3"/>
        <v>기사임</v>
      </c>
      <c r="F221" s="46" t="str">
        <f>IF(E221="기사임",IFERROR(IF((VLOOKUP(CONCATENATE("http://skinnonews.com",A221),'기사 리스트'!C:E,3,FALSE))&gt;='뉴스룸 요약'!$F$17,"O",""),""),"")</f>
        <v/>
      </c>
      <c r="G221" s="46" t="str">
        <f>IFERROR(IF(AND(F221="O",B221="Paid Search",VLOOKUP("http://skinnonews.com"&amp;A221,'기사 리스트'!C:D,2,FALSE)="yes"), "당월 GDN", ""),"")</f>
        <v/>
      </c>
    </row>
    <row r="222" spans="1:7">
      <c r="A222" s="6" t="s">
        <v>855</v>
      </c>
      <c r="B222" s="6" t="s">
        <v>1527</v>
      </c>
      <c r="C222" s="6">
        <v>12</v>
      </c>
      <c r="D222" s="6">
        <v>13</v>
      </c>
      <c r="E222" s="46" t="str">
        <f t="shared" si="3"/>
        <v>기사임</v>
      </c>
      <c r="F222" s="46" t="str">
        <f>IF(E222="기사임",IFERROR(IF((VLOOKUP(CONCATENATE("http://skinnonews.com",A222),'기사 리스트'!C:E,3,FALSE))&gt;='뉴스룸 요약'!$F$17,"O",""),""),"")</f>
        <v/>
      </c>
      <c r="G222" s="46" t="str">
        <f>IFERROR(IF(AND(F222="O",B222="Paid Search",VLOOKUP("http://skinnonews.com"&amp;A222,'기사 리스트'!C:D,2,FALSE)="yes"), "당월 GDN", ""),"")</f>
        <v/>
      </c>
    </row>
    <row r="223" spans="1:7">
      <c r="A223" s="6" t="s">
        <v>1300</v>
      </c>
      <c r="B223" s="6" t="s">
        <v>1527</v>
      </c>
      <c r="C223" s="6">
        <v>12</v>
      </c>
      <c r="D223" s="6">
        <v>9</v>
      </c>
      <c r="E223" s="46" t="str">
        <f t="shared" si="3"/>
        <v>기사임</v>
      </c>
      <c r="F223" s="46" t="str">
        <f>IF(E223="기사임",IFERROR(IF((VLOOKUP(CONCATENATE("http://skinnonews.com",A223),'기사 리스트'!C:E,3,FALSE))&gt;='뉴스룸 요약'!$F$17,"O",""),""),"")</f>
        <v/>
      </c>
      <c r="G223" s="46" t="str">
        <f>IFERROR(IF(AND(F223="O",B223="Paid Search",VLOOKUP("http://skinnonews.com"&amp;A223,'기사 리스트'!C:D,2,FALSE)="yes"), "당월 GDN", ""),"")</f>
        <v/>
      </c>
    </row>
    <row r="224" spans="1:7">
      <c r="A224" s="6" t="s">
        <v>1368</v>
      </c>
      <c r="B224" s="6" t="s">
        <v>1526</v>
      </c>
      <c r="C224" s="6">
        <v>12</v>
      </c>
      <c r="D224" s="6">
        <v>10</v>
      </c>
      <c r="E224" s="46" t="str">
        <f t="shared" si="3"/>
        <v>기사임</v>
      </c>
      <c r="F224" s="46" t="str">
        <f>IF(E224="기사임",IFERROR(IF((VLOOKUP(CONCATENATE("http://skinnonews.com",A224),'기사 리스트'!C:E,3,FALSE))&gt;='뉴스룸 요약'!$F$17,"O",""),""),"")</f>
        <v/>
      </c>
      <c r="G224" s="46" t="str">
        <f>IFERROR(IF(AND(F224="O",B224="Paid Search",VLOOKUP("http://skinnonews.com"&amp;A224,'기사 리스트'!C:D,2,FALSE)="yes"), "당월 GDN", ""),"")</f>
        <v/>
      </c>
    </row>
    <row r="225" spans="1:7">
      <c r="A225" s="6" t="s">
        <v>1430</v>
      </c>
      <c r="B225" s="6" t="s">
        <v>1527</v>
      </c>
      <c r="C225" s="6">
        <v>12</v>
      </c>
      <c r="D225" s="6">
        <v>10</v>
      </c>
      <c r="E225" s="46" t="str">
        <f t="shared" si="3"/>
        <v>기사임</v>
      </c>
      <c r="F225" s="46" t="str">
        <f>IF(E225="기사임",IFERROR(IF((VLOOKUP(CONCATENATE("http://skinnonews.com",A225),'기사 리스트'!C:E,3,FALSE))&gt;='뉴스룸 요약'!$F$17,"O",""),""),"")</f>
        <v/>
      </c>
      <c r="G225" s="46" t="str">
        <f>IFERROR(IF(AND(F225="O",B225="Paid Search",VLOOKUP("http://skinnonews.com"&amp;A225,'기사 리스트'!C:D,2,FALSE)="yes"), "당월 GDN", ""),"")</f>
        <v/>
      </c>
    </row>
    <row r="226" spans="1:7">
      <c r="A226" s="6" t="s">
        <v>1487</v>
      </c>
      <c r="B226" s="6" t="s">
        <v>1526</v>
      </c>
      <c r="C226" s="6">
        <v>12</v>
      </c>
      <c r="D226" s="6">
        <v>12</v>
      </c>
      <c r="E226" s="46" t="str">
        <f t="shared" si="3"/>
        <v>기사임</v>
      </c>
      <c r="F226" s="46" t="str">
        <f>IF(E226="기사임",IFERROR(IF((VLOOKUP(CONCATENATE("http://skinnonews.com",A226),'기사 리스트'!C:E,3,FALSE))&gt;='뉴스룸 요약'!$F$17,"O",""),""),"")</f>
        <v/>
      </c>
      <c r="G226" s="46" t="str">
        <f>IFERROR(IF(AND(F226="O",B226="Paid Search",VLOOKUP("http://skinnonews.com"&amp;A226,'기사 리스트'!C:D,2,FALSE)="yes"), "당월 GDN", ""),"")</f>
        <v/>
      </c>
    </row>
    <row r="227" spans="1:7">
      <c r="A227" s="6" t="s">
        <v>1552</v>
      </c>
      <c r="B227" s="6" t="s">
        <v>1526</v>
      </c>
      <c r="C227" s="6">
        <v>12</v>
      </c>
      <c r="D227" s="6">
        <v>12</v>
      </c>
      <c r="E227" s="46" t="str">
        <f t="shared" si="3"/>
        <v>기사임</v>
      </c>
      <c r="F227" s="46" t="str">
        <f>IF(E227="기사임",IFERROR(IF((VLOOKUP(CONCATENATE("http://skinnonews.com",A227),'기사 리스트'!C:E,3,FALSE))&gt;='뉴스룸 요약'!$F$17,"O",""),""),"")</f>
        <v/>
      </c>
      <c r="G227" s="46" t="str">
        <f>IFERROR(IF(AND(F227="O",B227="Paid Search",VLOOKUP("http://skinnonews.com"&amp;A227,'기사 리스트'!C:D,2,FALSE)="yes"), "당월 GDN", ""),"")</f>
        <v/>
      </c>
    </row>
    <row r="228" spans="1:7">
      <c r="A228" s="6" t="s">
        <v>1606</v>
      </c>
      <c r="B228" s="6" t="s">
        <v>1526</v>
      </c>
      <c r="C228" s="6">
        <v>12</v>
      </c>
      <c r="D228" s="6">
        <v>11</v>
      </c>
      <c r="E228" s="46" t="str">
        <f t="shared" si="3"/>
        <v>기사임</v>
      </c>
      <c r="F228" s="46" t="str">
        <f>IF(E228="기사임",IFERROR(IF((VLOOKUP(CONCATENATE("http://skinnonews.com",A228),'기사 리스트'!C:E,3,FALSE))&gt;='뉴스룸 요약'!$F$17,"O",""),""),"")</f>
        <v/>
      </c>
      <c r="G228" s="46" t="str">
        <f>IFERROR(IF(AND(F228="O",B228="Paid Search",VLOOKUP("http://skinnonews.com"&amp;A228,'기사 리스트'!C:D,2,FALSE)="yes"), "당월 GDN", ""),"")</f>
        <v/>
      </c>
    </row>
    <row r="229" spans="1:7">
      <c r="A229" s="6" t="s">
        <v>1958</v>
      </c>
      <c r="B229" s="6" t="s">
        <v>1526</v>
      </c>
      <c r="C229" s="6">
        <v>12</v>
      </c>
      <c r="D229" s="6">
        <v>12</v>
      </c>
      <c r="E229" s="46" t="str">
        <f t="shared" si="3"/>
        <v>기사임</v>
      </c>
      <c r="F229" s="46" t="str">
        <f>IF(E229="기사임",IFERROR(IF((VLOOKUP(CONCATENATE("http://skinnonews.com",A229),'기사 리스트'!C:E,3,FALSE))&gt;='뉴스룸 요약'!$F$17,"O",""),""),"")</f>
        <v/>
      </c>
      <c r="G229" s="46" t="str">
        <f>IFERROR(IF(AND(F229="O",B229="Paid Search",VLOOKUP("http://skinnonews.com"&amp;A229,'기사 리스트'!C:D,2,FALSE)="yes"), "당월 GDN", ""),"")</f>
        <v/>
      </c>
    </row>
    <row r="230" spans="1:7">
      <c r="A230" s="6" t="s">
        <v>2024</v>
      </c>
      <c r="B230" s="6" t="s">
        <v>1527</v>
      </c>
      <c r="C230" s="6">
        <v>12</v>
      </c>
      <c r="D230" s="6">
        <v>12</v>
      </c>
      <c r="E230" s="46" t="str">
        <f t="shared" si="3"/>
        <v>기사임</v>
      </c>
      <c r="F230" s="46" t="str">
        <f>IF(E230="기사임",IFERROR(IF((VLOOKUP(CONCATENATE("http://skinnonews.com",A230),'기사 리스트'!C:E,3,FALSE))&gt;='뉴스룸 요약'!$F$17,"O",""),""),"")</f>
        <v/>
      </c>
      <c r="G230" s="46" t="str">
        <f>IFERROR(IF(AND(F230="O",B230="Paid Search",VLOOKUP("http://skinnonews.com"&amp;A230,'기사 리스트'!C:D,2,FALSE)="yes"), "당월 GDN", ""),"")</f>
        <v/>
      </c>
    </row>
    <row r="231" spans="1:7">
      <c r="A231" s="6" t="s">
        <v>2170</v>
      </c>
      <c r="B231" s="6" t="s">
        <v>1527</v>
      </c>
      <c r="C231" s="6">
        <v>12</v>
      </c>
      <c r="D231" s="6">
        <v>14</v>
      </c>
      <c r="E231" s="46" t="str">
        <f t="shared" si="3"/>
        <v>기사임</v>
      </c>
      <c r="F231" s="46" t="str">
        <f>IF(E231="기사임",IFERROR(IF((VLOOKUP(CONCATENATE("http://skinnonews.com",A231),'기사 리스트'!C:E,3,FALSE))&gt;='뉴스룸 요약'!$F$17,"O",""),""),"")</f>
        <v/>
      </c>
      <c r="G231" s="46" t="str">
        <f>IFERROR(IF(AND(F231="O",B231="Paid Search",VLOOKUP("http://skinnonews.com"&amp;A231,'기사 리스트'!C:D,2,FALSE)="yes"), "당월 GDN", ""),"")</f>
        <v/>
      </c>
    </row>
    <row r="232" spans="1:7">
      <c r="A232" s="6" t="s">
        <v>2282</v>
      </c>
      <c r="B232" s="6" t="s">
        <v>1528</v>
      </c>
      <c r="C232" s="6">
        <v>12</v>
      </c>
      <c r="D232" s="6">
        <v>9</v>
      </c>
      <c r="E232" s="46" t="str">
        <f t="shared" si="3"/>
        <v>기사임</v>
      </c>
      <c r="F232" s="46" t="str">
        <f>IF(E232="기사임",IFERROR(IF((VLOOKUP(CONCATENATE("http://skinnonews.com",A232),'기사 리스트'!C:E,3,FALSE))&gt;='뉴스룸 요약'!$F$17,"O",""),""),"")</f>
        <v>O</v>
      </c>
      <c r="G232" s="46" t="str">
        <f>IFERROR(IF(AND(F232="O",B232="Paid Search",VLOOKUP("http://skinnonews.com"&amp;A232,'기사 리스트'!C:D,2,FALSE)="yes"), "당월 GDN", ""),"")</f>
        <v/>
      </c>
    </row>
    <row r="233" spans="1:7">
      <c r="A233" s="6" t="s">
        <v>492</v>
      </c>
      <c r="B233" s="6" t="s">
        <v>1526</v>
      </c>
      <c r="C233" s="6">
        <v>12</v>
      </c>
      <c r="D233" s="6">
        <v>11</v>
      </c>
      <c r="E233" s="46" t="str">
        <f t="shared" si="3"/>
        <v>기사임</v>
      </c>
      <c r="F233" s="46" t="str">
        <f>IF(E233="기사임",IFERROR(IF((VLOOKUP(CONCATENATE("http://skinnonews.com",A233),'기사 리스트'!C:E,3,FALSE))&gt;='뉴스룸 요약'!$F$17,"O",""),""),"")</f>
        <v/>
      </c>
      <c r="G233" s="46" t="str">
        <f>IFERROR(IF(AND(F233="O",B233="Paid Search",VLOOKUP("http://skinnonews.com"&amp;A233,'기사 리스트'!C:D,2,FALSE)="yes"), "당월 GDN", ""),"")</f>
        <v/>
      </c>
    </row>
    <row r="234" spans="1:7">
      <c r="A234" s="6" t="s">
        <v>635</v>
      </c>
      <c r="B234" s="6" t="s">
        <v>1527</v>
      </c>
      <c r="C234" s="6">
        <v>12</v>
      </c>
      <c r="D234" s="6">
        <v>13</v>
      </c>
      <c r="E234" s="46" t="str">
        <f t="shared" si="3"/>
        <v>기사임</v>
      </c>
      <c r="F234" s="46" t="str">
        <f>IF(E234="기사임",IFERROR(IF((VLOOKUP(CONCATENATE("http://skinnonews.com",A234),'기사 리스트'!C:E,3,FALSE))&gt;='뉴스룸 요약'!$F$17,"O",""),""),"")</f>
        <v/>
      </c>
      <c r="G234" s="46" t="str">
        <f>IFERROR(IF(AND(F234="O",B234="Paid Search",VLOOKUP("http://skinnonews.com"&amp;A234,'기사 리스트'!C:D,2,FALSE)="yes"), "당월 GDN", ""),"")</f>
        <v/>
      </c>
    </row>
    <row r="235" spans="1:7">
      <c r="A235" s="6" t="s">
        <v>625</v>
      </c>
      <c r="B235" s="6" t="s">
        <v>1527</v>
      </c>
      <c r="C235" s="6">
        <v>12</v>
      </c>
      <c r="D235" s="6">
        <v>11</v>
      </c>
      <c r="E235" s="46" t="str">
        <f t="shared" si="3"/>
        <v>기사임</v>
      </c>
      <c r="F235" s="46" t="str">
        <f>IF(E235="기사임",IFERROR(IF((VLOOKUP(CONCATENATE("http://skinnonews.com",A235),'기사 리스트'!C:E,3,FALSE))&gt;='뉴스룸 요약'!$F$17,"O",""),""),"")</f>
        <v/>
      </c>
      <c r="G235" s="46" t="str">
        <f>IFERROR(IF(AND(F235="O",B235="Paid Search",VLOOKUP("http://skinnonews.com"&amp;A235,'기사 리스트'!C:D,2,FALSE)="yes"), "당월 GDN", ""),"")</f>
        <v/>
      </c>
    </row>
    <row r="236" spans="1:7">
      <c r="A236" s="6" t="s">
        <v>637</v>
      </c>
      <c r="B236" s="6" t="s">
        <v>1528</v>
      </c>
      <c r="C236" s="6">
        <v>12</v>
      </c>
      <c r="D236" s="6">
        <v>8</v>
      </c>
      <c r="E236" s="46" t="str">
        <f t="shared" si="3"/>
        <v>기사임</v>
      </c>
      <c r="F236" s="46" t="str">
        <f>IF(E236="기사임",IFERROR(IF((VLOOKUP(CONCATENATE("http://skinnonews.com",A236),'기사 리스트'!C:E,3,FALSE))&gt;='뉴스룸 요약'!$F$17,"O",""),""),"")</f>
        <v/>
      </c>
      <c r="G236" s="46" t="str">
        <f>IFERROR(IF(AND(F236="O",B236="Paid Search",VLOOKUP("http://skinnonews.com"&amp;A236,'기사 리스트'!C:D,2,FALSE)="yes"), "당월 GDN", ""),"")</f>
        <v/>
      </c>
    </row>
    <row r="237" spans="1:7">
      <c r="A237" s="6" t="s">
        <v>2199</v>
      </c>
      <c r="B237" s="6" t="s">
        <v>1526</v>
      </c>
      <c r="C237" s="6">
        <v>12</v>
      </c>
      <c r="D237" s="6">
        <v>12</v>
      </c>
      <c r="E237" s="46" t="str">
        <f t="shared" si="3"/>
        <v/>
      </c>
      <c r="F237" s="46" t="str">
        <f>IF(E237="기사임",IFERROR(IF((VLOOKUP(CONCATENATE("http://skinnonews.com",A237),'기사 리스트'!C:E,3,FALSE))&gt;='뉴스룸 요약'!$F$17,"O",""),""),"")</f>
        <v/>
      </c>
      <c r="G237" s="46" t="str">
        <f>IFERROR(IF(AND(F237="O",B237="Paid Search",VLOOKUP("http://skinnonews.com"&amp;A237,'기사 리스트'!C:D,2,FALSE)="yes"), "당월 GDN", ""),"")</f>
        <v/>
      </c>
    </row>
    <row r="238" spans="1:7">
      <c r="A238" s="6" t="s">
        <v>499</v>
      </c>
      <c r="B238" s="6" t="s">
        <v>1527</v>
      </c>
      <c r="C238" s="6">
        <v>12</v>
      </c>
      <c r="D238" s="6">
        <v>9</v>
      </c>
      <c r="E238" s="46" t="str">
        <f t="shared" si="3"/>
        <v/>
      </c>
      <c r="F238" s="46" t="str">
        <f>IF(E238="기사임",IFERROR(IF((VLOOKUP(CONCATENATE("http://skinnonews.com",A238),'기사 리스트'!C:E,3,FALSE))&gt;='뉴스룸 요약'!$F$17,"O",""),""),"")</f>
        <v/>
      </c>
      <c r="G238" s="46" t="str">
        <f>IFERROR(IF(AND(F238="O",B238="Paid Search",VLOOKUP("http://skinnonews.com"&amp;A238,'기사 리스트'!C:D,2,FALSE)="yes"), "당월 GDN", ""),"")</f>
        <v/>
      </c>
    </row>
    <row r="239" spans="1:7">
      <c r="A239" s="6" t="s">
        <v>480</v>
      </c>
      <c r="B239" s="6" t="s">
        <v>1526</v>
      </c>
      <c r="C239" s="6">
        <v>11</v>
      </c>
      <c r="D239" s="6">
        <v>12</v>
      </c>
      <c r="E239" s="46" t="str">
        <f t="shared" si="3"/>
        <v>기사임</v>
      </c>
      <c r="F239" s="46" t="str">
        <f>IF(E239="기사임",IFERROR(IF((VLOOKUP(CONCATENATE("http://skinnonews.com",A239),'기사 리스트'!C:E,3,FALSE))&gt;='뉴스룸 요약'!$F$17,"O",""),""),"")</f>
        <v/>
      </c>
      <c r="G239" s="46" t="str">
        <f>IFERROR(IF(AND(F239="O",B239="Paid Search",VLOOKUP("http://skinnonews.com"&amp;A239,'기사 리스트'!C:D,2,FALSE)="yes"), "당월 GDN", ""),"")</f>
        <v/>
      </c>
    </row>
    <row r="240" spans="1:7">
      <c r="A240" s="6" t="s">
        <v>1504</v>
      </c>
      <c r="B240" s="6" t="s">
        <v>1527</v>
      </c>
      <c r="C240" s="6">
        <v>11</v>
      </c>
      <c r="D240" s="6">
        <v>11</v>
      </c>
      <c r="E240" s="46" t="str">
        <f t="shared" si="3"/>
        <v>기사임</v>
      </c>
      <c r="F240" s="46" t="str">
        <f>IF(E240="기사임",IFERROR(IF((VLOOKUP(CONCATENATE("http://skinnonews.com",A240),'기사 리스트'!C:E,3,FALSE))&gt;='뉴스룸 요약'!$F$17,"O",""),""),"")</f>
        <v/>
      </c>
      <c r="G240" s="46" t="str">
        <f>IFERROR(IF(AND(F240="O",B240="Paid Search",VLOOKUP("http://skinnonews.com"&amp;A240,'기사 리스트'!C:D,2,FALSE)="yes"), "당월 GDN", ""),"")</f>
        <v/>
      </c>
    </row>
    <row r="241" spans="1:7">
      <c r="A241" s="6" t="s">
        <v>1118</v>
      </c>
      <c r="B241" s="6" t="s">
        <v>1527</v>
      </c>
      <c r="C241" s="6">
        <v>11</v>
      </c>
      <c r="D241" s="6">
        <v>9</v>
      </c>
      <c r="E241" s="46" t="str">
        <f t="shared" si="3"/>
        <v>기사임</v>
      </c>
      <c r="F241" s="46" t="str">
        <f>IF(E241="기사임",IFERROR(IF((VLOOKUP(CONCATENATE("http://skinnonews.com",A241),'기사 리스트'!C:E,3,FALSE))&gt;='뉴스룸 요약'!$F$17,"O",""),""),"")</f>
        <v/>
      </c>
      <c r="G241" s="46" t="str">
        <f>IFERROR(IF(AND(F241="O",B241="Paid Search",VLOOKUP("http://skinnonews.com"&amp;A241,'기사 리스트'!C:D,2,FALSE)="yes"), "당월 GDN", ""),"")</f>
        <v/>
      </c>
    </row>
    <row r="242" spans="1:7">
      <c r="A242" s="6" t="s">
        <v>1198</v>
      </c>
      <c r="B242" s="6" t="s">
        <v>1528</v>
      </c>
      <c r="C242" s="6">
        <v>11</v>
      </c>
      <c r="D242" s="6">
        <v>13</v>
      </c>
      <c r="E242" s="46" t="str">
        <f t="shared" si="3"/>
        <v>기사임</v>
      </c>
      <c r="F242" s="46" t="str">
        <f>IF(E242="기사임",IFERROR(IF((VLOOKUP(CONCATENATE("http://skinnonews.com",A242),'기사 리스트'!C:E,3,FALSE))&gt;='뉴스룸 요약'!$F$17,"O",""),""),"")</f>
        <v/>
      </c>
      <c r="G242" s="46" t="str">
        <f>IFERROR(IF(AND(F242="O",B242="Paid Search",VLOOKUP("http://skinnonews.com"&amp;A242,'기사 리스트'!C:D,2,FALSE)="yes"), "당월 GDN", ""),"")</f>
        <v/>
      </c>
    </row>
    <row r="243" spans="1:7">
      <c r="A243" s="6" t="s">
        <v>1196</v>
      </c>
      <c r="B243" s="6" t="s">
        <v>1527</v>
      </c>
      <c r="C243" s="6">
        <v>11</v>
      </c>
      <c r="D243" s="6">
        <v>13</v>
      </c>
      <c r="E243" s="46" t="str">
        <f t="shared" si="3"/>
        <v>기사임</v>
      </c>
      <c r="F243" s="46" t="str">
        <f>IF(E243="기사임",IFERROR(IF((VLOOKUP(CONCATENATE("http://skinnonews.com",A243),'기사 리스트'!C:E,3,FALSE))&gt;='뉴스룸 요약'!$F$17,"O",""),""),"")</f>
        <v/>
      </c>
      <c r="G243" s="46" t="str">
        <f>IFERROR(IF(AND(F243="O",B243="Paid Search",VLOOKUP("http://skinnonews.com"&amp;A243,'기사 리스트'!C:D,2,FALSE)="yes"), "당월 GDN", ""),"")</f>
        <v/>
      </c>
    </row>
    <row r="244" spans="1:7">
      <c r="A244" s="6" t="s">
        <v>1251</v>
      </c>
      <c r="B244" s="6" t="s">
        <v>1527</v>
      </c>
      <c r="C244" s="6">
        <v>11</v>
      </c>
      <c r="D244" s="6">
        <v>9</v>
      </c>
      <c r="E244" s="46" t="str">
        <f t="shared" si="3"/>
        <v>기사임</v>
      </c>
      <c r="F244" s="46" t="str">
        <f>IF(E244="기사임",IFERROR(IF((VLOOKUP(CONCATENATE("http://skinnonews.com",A244),'기사 리스트'!C:E,3,FALSE))&gt;='뉴스룸 요약'!$F$17,"O",""),""),"")</f>
        <v/>
      </c>
      <c r="G244" s="46" t="str">
        <f>IFERROR(IF(AND(F244="O",B244="Paid Search",VLOOKUP("http://skinnonews.com"&amp;A244,'기사 리스트'!C:D,2,FALSE)="yes"), "당월 GDN", ""),"")</f>
        <v/>
      </c>
    </row>
    <row r="245" spans="1:7">
      <c r="A245" s="6" t="s">
        <v>1252</v>
      </c>
      <c r="B245" s="6" t="s">
        <v>1527</v>
      </c>
      <c r="C245" s="6">
        <v>11</v>
      </c>
      <c r="D245" s="6">
        <v>10</v>
      </c>
      <c r="E245" s="46" t="str">
        <f t="shared" si="3"/>
        <v>기사임</v>
      </c>
      <c r="F245" s="46" t="str">
        <f>IF(E245="기사임",IFERROR(IF((VLOOKUP(CONCATENATE("http://skinnonews.com",A245),'기사 리스트'!C:E,3,FALSE))&gt;='뉴스룸 요약'!$F$17,"O",""),""),"")</f>
        <v/>
      </c>
      <c r="G245" s="46" t="str">
        <f>IFERROR(IF(AND(F245="O",B245="Paid Search",VLOOKUP("http://skinnonews.com"&amp;A245,'기사 리스트'!C:D,2,FALSE)="yes"), "당월 GDN", ""),"")</f>
        <v/>
      </c>
    </row>
    <row r="246" spans="1:7">
      <c r="A246" s="6" t="s">
        <v>1293</v>
      </c>
      <c r="B246" s="6" t="s">
        <v>1525</v>
      </c>
      <c r="C246" s="6">
        <v>11</v>
      </c>
      <c r="D246" s="6">
        <v>10</v>
      </c>
      <c r="E246" s="46" t="str">
        <f t="shared" si="3"/>
        <v>기사임</v>
      </c>
      <c r="F246" s="46" t="str">
        <f>IF(E246="기사임",IFERROR(IF((VLOOKUP(CONCATENATE("http://skinnonews.com",A246),'기사 리스트'!C:E,3,FALSE))&gt;='뉴스룸 요약'!$F$17,"O",""),""),"")</f>
        <v/>
      </c>
      <c r="G246" s="46" t="str">
        <f>IFERROR(IF(AND(F246="O",B246="Paid Search",VLOOKUP("http://skinnonews.com"&amp;A246,'기사 리스트'!C:D,2,FALSE)="yes"), "당월 GDN", ""),"")</f>
        <v/>
      </c>
    </row>
    <row r="247" spans="1:7">
      <c r="A247" s="6" t="s">
        <v>1368</v>
      </c>
      <c r="B247" s="6" t="s">
        <v>1527</v>
      </c>
      <c r="C247" s="6">
        <v>11</v>
      </c>
      <c r="D247" s="6">
        <v>10</v>
      </c>
      <c r="E247" s="46" t="str">
        <f t="shared" si="3"/>
        <v>기사임</v>
      </c>
      <c r="F247" s="46" t="str">
        <f>IF(E247="기사임",IFERROR(IF((VLOOKUP(CONCATENATE("http://skinnonews.com",A247),'기사 리스트'!C:E,3,FALSE))&gt;='뉴스룸 요약'!$F$17,"O",""),""),"")</f>
        <v/>
      </c>
      <c r="G247" s="46" t="str">
        <f>IFERROR(IF(AND(F247="O",B247="Paid Search",VLOOKUP("http://skinnonews.com"&amp;A247,'기사 리스트'!C:D,2,FALSE)="yes"), "당월 GDN", ""),"")</f>
        <v/>
      </c>
    </row>
    <row r="248" spans="1:7">
      <c r="A248" s="6" t="s">
        <v>1371</v>
      </c>
      <c r="B248" s="6" t="s">
        <v>1527</v>
      </c>
      <c r="C248" s="6">
        <v>11</v>
      </c>
      <c r="D248" s="6">
        <v>10</v>
      </c>
      <c r="E248" s="46" t="str">
        <f t="shared" si="3"/>
        <v>기사임</v>
      </c>
      <c r="F248" s="46" t="str">
        <f>IF(E248="기사임",IFERROR(IF((VLOOKUP(CONCATENATE("http://skinnonews.com",A248),'기사 리스트'!C:E,3,FALSE))&gt;='뉴스룸 요약'!$F$17,"O",""),""),"")</f>
        <v/>
      </c>
      <c r="G248" s="46" t="str">
        <f>IFERROR(IF(AND(F248="O",B248="Paid Search",VLOOKUP("http://skinnonews.com"&amp;A248,'기사 리스트'!C:D,2,FALSE)="yes"), "당월 GDN", ""),"")</f>
        <v/>
      </c>
    </row>
    <row r="249" spans="1:7">
      <c r="A249" s="6" t="s">
        <v>1918</v>
      </c>
      <c r="B249" s="6" t="s">
        <v>1527</v>
      </c>
      <c r="C249" s="6">
        <v>11</v>
      </c>
      <c r="D249" s="6">
        <v>13</v>
      </c>
      <c r="E249" s="46" t="str">
        <f t="shared" si="3"/>
        <v>기사임</v>
      </c>
      <c r="F249" s="46" t="str">
        <f>IF(E249="기사임",IFERROR(IF((VLOOKUP(CONCATENATE("http://skinnonews.com",A249),'기사 리스트'!C:E,3,FALSE))&gt;='뉴스룸 요약'!$F$17,"O",""),""),"")</f>
        <v/>
      </c>
      <c r="G249" s="46" t="str">
        <f>IFERROR(IF(AND(F249="O",B249="Paid Search",VLOOKUP("http://skinnonews.com"&amp;A249,'기사 리스트'!C:D,2,FALSE)="yes"), "당월 GDN", ""),"")</f>
        <v/>
      </c>
    </row>
    <row r="250" spans="1:7">
      <c r="A250" s="6" t="s">
        <v>1918</v>
      </c>
      <c r="B250" s="6" t="s">
        <v>1529</v>
      </c>
      <c r="C250" s="6">
        <v>11</v>
      </c>
      <c r="D250" s="6">
        <v>12</v>
      </c>
      <c r="E250" s="46" t="str">
        <f t="shared" si="3"/>
        <v>기사임</v>
      </c>
      <c r="F250" s="46" t="str">
        <f>IF(E250="기사임",IFERROR(IF((VLOOKUP(CONCATENATE("http://skinnonews.com",A250),'기사 리스트'!C:E,3,FALSE))&gt;='뉴스룸 요약'!$F$17,"O",""),""),"")</f>
        <v/>
      </c>
      <c r="G250" s="46" t="str">
        <f>IFERROR(IF(AND(F250="O",B250="Paid Search",VLOOKUP("http://skinnonews.com"&amp;A250,'기사 리스트'!C:D,2,FALSE)="yes"), "당월 GDN", ""),"")</f>
        <v/>
      </c>
    </row>
    <row r="251" spans="1:7">
      <c r="A251" s="6" t="s">
        <v>2024</v>
      </c>
      <c r="B251" s="6" t="s">
        <v>1528</v>
      </c>
      <c r="C251" s="6">
        <v>11</v>
      </c>
      <c r="D251" s="6">
        <v>12</v>
      </c>
      <c r="E251" s="46" t="str">
        <f t="shared" si="3"/>
        <v>기사임</v>
      </c>
      <c r="F251" s="46" t="str">
        <f>IF(E251="기사임",IFERROR(IF((VLOOKUP(CONCATENATE("http://skinnonews.com",A251),'기사 리스트'!C:E,3,FALSE))&gt;='뉴스룸 요약'!$F$17,"O",""),""),"")</f>
        <v/>
      </c>
      <c r="G251" s="46" t="str">
        <f>IFERROR(IF(AND(F251="O",B251="Paid Search",VLOOKUP("http://skinnonews.com"&amp;A251,'기사 리스트'!C:D,2,FALSE)="yes"), "당월 GDN", ""),"")</f>
        <v/>
      </c>
    </row>
    <row r="252" spans="1:7">
      <c r="A252" s="6" t="s">
        <v>594</v>
      </c>
      <c r="B252" s="6" t="s">
        <v>1527</v>
      </c>
      <c r="C252" s="6">
        <v>11</v>
      </c>
      <c r="D252" s="6">
        <v>11</v>
      </c>
      <c r="E252" s="46" t="str">
        <f t="shared" si="3"/>
        <v>기사임</v>
      </c>
      <c r="F252" s="46" t="str">
        <f>IF(E252="기사임",IFERROR(IF((VLOOKUP(CONCATENATE("http://skinnonews.com",A252),'기사 리스트'!C:E,3,FALSE))&gt;='뉴스룸 요약'!$F$17,"O",""),""),"")</f>
        <v/>
      </c>
      <c r="G252" s="46" t="str">
        <f>IFERROR(IF(AND(F252="O",B252="Paid Search",VLOOKUP("http://skinnonews.com"&amp;A252,'기사 리스트'!C:D,2,FALSE)="yes"), "당월 GDN", ""),"")</f>
        <v/>
      </c>
    </row>
    <row r="253" spans="1:7">
      <c r="A253" s="6" t="s">
        <v>1496</v>
      </c>
      <c r="B253" s="6" t="s">
        <v>1528</v>
      </c>
      <c r="C253" s="6">
        <v>11</v>
      </c>
      <c r="D253" s="6">
        <v>10</v>
      </c>
      <c r="E253" s="46" t="str">
        <f t="shared" si="3"/>
        <v/>
      </c>
      <c r="F253" s="46" t="str">
        <f>IF(E253="기사임",IFERROR(IF((VLOOKUP(CONCATENATE("http://skinnonews.com",A253),'기사 리스트'!C:E,3,FALSE))&gt;='뉴스룸 요약'!$F$17,"O",""),""),"")</f>
        <v/>
      </c>
      <c r="G253" s="46" t="str">
        <f>IFERROR(IF(AND(F253="O",B253="Paid Search",VLOOKUP("http://skinnonews.com"&amp;A253,'기사 리스트'!C:D,2,FALSE)="yes"), "당월 GDN", ""),"")</f>
        <v/>
      </c>
    </row>
    <row r="254" spans="1:7">
      <c r="A254" s="6" t="s">
        <v>583</v>
      </c>
      <c r="B254" s="6" t="s">
        <v>1527</v>
      </c>
      <c r="C254" s="6">
        <v>11</v>
      </c>
      <c r="D254" s="6">
        <v>8</v>
      </c>
      <c r="E254" s="46" t="str">
        <f t="shared" si="3"/>
        <v/>
      </c>
      <c r="F254" s="46" t="str">
        <f>IF(E254="기사임",IFERROR(IF((VLOOKUP(CONCATENATE("http://skinnonews.com",A254),'기사 리스트'!C:E,3,FALSE))&gt;='뉴스룸 요약'!$F$17,"O",""),""),"")</f>
        <v/>
      </c>
      <c r="G254" s="46" t="str">
        <f>IFERROR(IF(AND(F254="O",B254="Paid Search",VLOOKUP("http://skinnonews.com"&amp;A254,'기사 리스트'!C:D,2,FALSE)="yes"), "당월 GDN", ""),"")</f>
        <v/>
      </c>
    </row>
    <row r="255" spans="1:7">
      <c r="A255" s="6" t="s">
        <v>1455</v>
      </c>
      <c r="B255" s="6" t="s">
        <v>1527</v>
      </c>
      <c r="C255" s="6">
        <v>11</v>
      </c>
      <c r="D255" s="6">
        <v>10</v>
      </c>
      <c r="E255" s="46" t="str">
        <f t="shared" si="3"/>
        <v/>
      </c>
      <c r="F255" s="46" t="str">
        <f>IF(E255="기사임",IFERROR(IF((VLOOKUP(CONCATENATE("http://skinnonews.com",A255),'기사 리스트'!C:E,3,FALSE))&gt;='뉴스룸 요약'!$F$17,"O",""),""),"")</f>
        <v/>
      </c>
      <c r="G255" s="46" t="str">
        <f>IFERROR(IF(AND(F255="O",B255="Paid Search",VLOOKUP("http://skinnonews.com"&amp;A255,'기사 리스트'!C:D,2,FALSE)="yes"), "당월 GDN", ""),"")</f>
        <v/>
      </c>
    </row>
    <row r="256" spans="1:7">
      <c r="A256" s="6" t="s">
        <v>489</v>
      </c>
      <c r="B256" s="6" t="s">
        <v>1527</v>
      </c>
      <c r="C256" s="6">
        <v>10</v>
      </c>
      <c r="D256" s="6">
        <v>12</v>
      </c>
      <c r="E256" s="46" t="str">
        <f t="shared" si="3"/>
        <v>기사임</v>
      </c>
      <c r="F256" s="46" t="str">
        <f>IF(E256="기사임",IFERROR(IF((VLOOKUP(CONCATENATE("http://skinnonews.com",A256),'기사 리스트'!C:E,3,FALSE))&gt;='뉴스룸 요약'!$F$17,"O",""),""),"")</f>
        <v/>
      </c>
      <c r="G256" s="46" t="str">
        <f>IFERROR(IF(AND(F256="O",B256="Paid Search",VLOOKUP("http://skinnonews.com"&amp;A256,'기사 리스트'!C:D,2,FALSE)="yes"), "당월 GDN", ""),"")</f>
        <v/>
      </c>
    </row>
    <row r="257" spans="1:7">
      <c r="A257" s="6" t="s">
        <v>596</v>
      </c>
      <c r="B257" s="6" t="s">
        <v>1527</v>
      </c>
      <c r="C257" s="6">
        <v>10</v>
      </c>
      <c r="D257" s="6">
        <v>11</v>
      </c>
      <c r="E257" s="46" t="str">
        <f t="shared" si="3"/>
        <v>기사임</v>
      </c>
      <c r="F257" s="46" t="str">
        <f>IF(E257="기사임",IFERROR(IF((VLOOKUP(CONCATENATE("http://skinnonews.com",A257),'기사 리스트'!C:E,3,FALSE))&gt;='뉴스룸 요약'!$F$17,"O",""),""),"")</f>
        <v/>
      </c>
      <c r="G257" s="46" t="str">
        <f>IFERROR(IF(AND(F257="O",B257="Paid Search",VLOOKUP("http://skinnonews.com"&amp;A257,'기사 리스트'!C:D,2,FALSE)="yes"), "당월 GDN", ""),"")</f>
        <v/>
      </c>
    </row>
    <row r="258" spans="1:7">
      <c r="A258" s="6" t="s">
        <v>532</v>
      </c>
      <c r="B258" s="6" t="s">
        <v>1527</v>
      </c>
      <c r="C258" s="6">
        <v>10</v>
      </c>
      <c r="D258" s="6">
        <v>9</v>
      </c>
      <c r="E258" s="46" t="str">
        <f t="shared" si="3"/>
        <v>기사임</v>
      </c>
      <c r="F258" s="46" t="str">
        <f>IF(E258="기사임",IFERROR(IF((VLOOKUP(CONCATENATE("http://skinnonews.com",A258),'기사 리스트'!C:E,3,FALSE))&gt;='뉴스룸 요약'!$F$17,"O",""),""),"")</f>
        <v/>
      </c>
      <c r="G258" s="46" t="str">
        <f>IFERROR(IF(AND(F258="O",B258="Paid Search",VLOOKUP("http://skinnonews.com"&amp;A258,'기사 리스트'!C:D,2,FALSE)="yes"), "당월 GDN", ""),"")</f>
        <v/>
      </c>
    </row>
    <row r="259" spans="1:7">
      <c r="A259" s="6" t="s">
        <v>495</v>
      </c>
      <c r="B259" s="6" t="s">
        <v>1526</v>
      </c>
      <c r="C259" s="6">
        <v>10</v>
      </c>
      <c r="D259" s="6">
        <v>9</v>
      </c>
      <c r="E259" s="46" t="str">
        <f t="shared" ref="E259:E322" si="4">IF(AND(LEFT(A259,17)="/global/archives/",ISNUMBER(_xlfn.NUMBERVALUE(MID(A259,18,1))),ISERROR(FIND("ckattempt",A259)),ISERROR(FIND("preview",A259))),"기사임","")</f>
        <v>기사임</v>
      </c>
      <c r="F259" s="46" t="str">
        <f>IF(E259="기사임",IFERROR(IF((VLOOKUP(CONCATENATE("http://skinnonews.com",A259),'기사 리스트'!C:E,3,FALSE))&gt;='뉴스룸 요약'!$F$17,"O",""),""),"")</f>
        <v/>
      </c>
      <c r="G259" s="46" t="str">
        <f>IFERROR(IF(AND(F259="O",B259="Paid Search",VLOOKUP("http://skinnonews.com"&amp;A259,'기사 리스트'!C:D,2,FALSE)="yes"), "당월 GDN", ""),"")</f>
        <v/>
      </c>
    </row>
    <row r="260" spans="1:7">
      <c r="A260" s="6" t="s">
        <v>502</v>
      </c>
      <c r="B260" s="6" t="s">
        <v>1527</v>
      </c>
      <c r="C260" s="6">
        <v>10</v>
      </c>
      <c r="D260" s="6">
        <v>9</v>
      </c>
      <c r="E260" s="46" t="str">
        <f t="shared" si="4"/>
        <v>기사임</v>
      </c>
      <c r="F260" s="46" t="str">
        <f>IF(E260="기사임",IFERROR(IF((VLOOKUP(CONCATENATE("http://skinnonews.com",A260),'기사 리스트'!C:E,3,FALSE))&gt;='뉴스룸 요약'!$F$17,"O",""),""),"")</f>
        <v/>
      </c>
      <c r="G260" s="46" t="str">
        <f>IFERROR(IF(AND(F260="O",B260="Paid Search",VLOOKUP("http://skinnonews.com"&amp;A260,'기사 리스트'!C:D,2,FALSE)="yes"), "당월 GDN", ""),"")</f>
        <v/>
      </c>
    </row>
    <row r="261" spans="1:7">
      <c r="A261" s="6" t="s">
        <v>852</v>
      </c>
      <c r="B261" s="6" t="s">
        <v>1527</v>
      </c>
      <c r="C261" s="6">
        <v>10</v>
      </c>
      <c r="D261" s="6">
        <v>10</v>
      </c>
      <c r="E261" s="46" t="str">
        <f t="shared" si="4"/>
        <v>기사임</v>
      </c>
      <c r="F261" s="46" t="str">
        <f>IF(E261="기사임",IFERROR(IF((VLOOKUP(CONCATENATE("http://skinnonews.com",A261),'기사 리스트'!C:E,3,FALSE))&gt;='뉴스룸 요약'!$F$17,"O",""),""),"")</f>
        <v/>
      </c>
      <c r="G261" s="46" t="str">
        <f>IFERROR(IF(AND(F261="O",B261="Paid Search",VLOOKUP("http://skinnonews.com"&amp;A261,'기사 리스트'!C:D,2,FALSE)="yes"), "당월 GDN", ""),"")</f>
        <v/>
      </c>
    </row>
    <row r="262" spans="1:7">
      <c r="A262" s="6" t="s">
        <v>1118</v>
      </c>
      <c r="B262" s="6" t="s">
        <v>1526</v>
      </c>
      <c r="C262" s="6">
        <v>10</v>
      </c>
      <c r="D262" s="6">
        <v>9</v>
      </c>
      <c r="E262" s="46" t="str">
        <f t="shared" si="4"/>
        <v>기사임</v>
      </c>
      <c r="F262" s="46" t="str">
        <f>IF(E262="기사임",IFERROR(IF((VLOOKUP(CONCATENATE("http://skinnonews.com",A262),'기사 리스트'!C:E,3,FALSE))&gt;='뉴스룸 요약'!$F$17,"O",""),""),"")</f>
        <v/>
      </c>
      <c r="G262" s="46" t="str">
        <f>IFERROR(IF(AND(F262="O",B262="Paid Search",VLOOKUP("http://skinnonews.com"&amp;A262,'기사 리스트'!C:D,2,FALSE)="yes"), "당월 GDN", ""),"")</f>
        <v/>
      </c>
    </row>
    <row r="263" spans="1:7">
      <c r="A263" s="6" t="s">
        <v>1297</v>
      </c>
      <c r="B263" s="6" t="s">
        <v>1527</v>
      </c>
      <c r="C263" s="6">
        <v>10</v>
      </c>
      <c r="D263" s="6">
        <v>11</v>
      </c>
      <c r="E263" s="46" t="str">
        <f t="shared" si="4"/>
        <v>기사임</v>
      </c>
      <c r="F263" s="46" t="str">
        <f>IF(E263="기사임",IFERROR(IF((VLOOKUP(CONCATENATE("http://skinnonews.com",A263),'기사 리스트'!C:E,3,FALSE))&gt;='뉴스룸 요약'!$F$17,"O",""),""),"")</f>
        <v/>
      </c>
      <c r="G263" s="46" t="str">
        <f>IFERROR(IF(AND(F263="O",B263="Paid Search",VLOOKUP("http://skinnonews.com"&amp;A263,'기사 리스트'!C:D,2,FALSE)="yes"), "당월 GDN", ""),"")</f>
        <v/>
      </c>
    </row>
    <row r="264" spans="1:7">
      <c r="A264" s="6" t="s">
        <v>1425</v>
      </c>
      <c r="B264" s="6" t="s">
        <v>1527</v>
      </c>
      <c r="C264" s="6">
        <v>10</v>
      </c>
      <c r="D264" s="6">
        <v>10</v>
      </c>
      <c r="E264" s="46" t="str">
        <f t="shared" si="4"/>
        <v>기사임</v>
      </c>
      <c r="F264" s="46" t="str">
        <f>IF(E264="기사임",IFERROR(IF((VLOOKUP(CONCATENATE("http://skinnonews.com",A264),'기사 리스트'!C:E,3,FALSE))&gt;='뉴스룸 요약'!$F$17,"O",""),""),"")</f>
        <v/>
      </c>
      <c r="G264" s="46" t="str">
        <f>IFERROR(IF(AND(F264="O",B264="Paid Search",VLOOKUP("http://skinnonews.com"&amp;A264,'기사 리스트'!C:D,2,FALSE)="yes"), "당월 GDN", ""),"")</f>
        <v/>
      </c>
    </row>
    <row r="265" spans="1:7">
      <c r="A265" s="6" t="s">
        <v>1551</v>
      </c>
      <c r="B265" s="6" t="s">
        <v>1526</v>
      </c>
      <c r="C265" s="6">
        <v>10</v>
      </c>
      <c r="D265" s="6">
        <v>11</v>
      </c>
      <c r="E265" s="46" t="str">
        <f t="shared" si="4"/>
        <v>기사임</v>
      </c>
      <c r="F265" s="46" t="str">
        <f>IF(E265="기사임",IFERROR(IF((VLOOKUP(CONCATENATE("http://skinnonews.com",A265),'기사 리스트'!C:E,3,FALSE))&gt;='뉴스룸 요약'!$F$17,"O",""),""),"")</f>
        <v/>
      </c>
      <c r="G265" s="46" t="str">
        <f>IFERROR(IF(AND(F265="O",B265="Paid Search",VLOOKUP("http://skinnonews.com"&amp;A265,'기사 리스트'!C:D,2,FALSE)="yes"), "당월 GDN", ""),"")</f>
        <v/>
      </c>
    </row>
    <row r="266" spans="1:7">
      <c r="A266" s="6" t="s">
        <v>1612</v>
      </c>
      <c r="B266" s="6" t="s">
        <v>1526</v>
      </c>
      <c r="C266" s="6">
        <v>10</v>
      </c>
      <c r="D266" s="6">
        <v>12</v>
      </c>
      <c r="E266" s="46" t="str">
        <f t="shared" si="4"/>
        <v>기사임</v>
      </c>
      <c r="F266" s="46" t="str">
        <f>IF(E266="기사임",IFERROR(IF((VLOOKUP(CONCATENATE("http://skinnonews.com",A266),'기사 리스트'!C:E,3,FALSE))&gt;='뉴스룸 요약'!$F$17,"O",""),""),"")</f>
        <v/>
      </c>
      <c r="G266" s="46" t="str">
        <f>IFERROR(IF(AND(F266="O",B266="Paid Search",VLOOKUP("http://skinnonews.com"&amp;A266,'기사 리스트'!C:D,2,FALSE)="yes"), "당월 GDN", ""),"")</f>
        <v/>
      </c>
    </row>
    <row r="267" spans="1:7">
      <c r="A267" s="6" t="s">
        <v>1918</v>
      </c>
      <c r="B267" s="6" t="s">
        <v>1528</v>
      </c>
      <c r="C267" s="6">
        <v>10</v>
      </c>
      <c r="D267" s="6">
        <v>11</v>
      </c>
      <c r="E267" s="46" t="str">
        <f t="shared" si="4"/>
        <v>기사임</v>
      </c>
      <c r="F267" s="46" t="str">
        <f>IF(E267="기사임",IFERROR(IF((VLOOKUP(CONCATENATE("http://skinnonews.com",A267),'기사 리스트'!C:E,3,FALSE))&gt;='뉴스룸 요약'!$F$17,"O",""),""),"")</f>
        <v/>
      </c>
      <c r="G267" s="46" t="str">
        <f>IFERROR(IF(AND(F267="O",B267="Paid Search",VLOOKUP("http://skinnonews.com"&amp;A267,'기사 리스트'!C:D,2,FALSE)="yes"), "당월 GDN", ""),"")</f>
        <v/>
      </c>
    </row>
    <row r="268" spans="1:7">
      <c r="A268" s="6" t="s">
        <v>1960</v>
      </c>
      <c r="B268" s="6" t="s">
        <v>1527</v>
      </c>
      <c r="C268" s="6">
        <v>10</v>
      </c>
      <c r="D268" s="6">
        <v>8</v>
      </c>
      <c r="E268" s="46" t="str">
        <f t="shared" si="4"/>
        <v>기사임</v>
      </c>
      <c r="F268" s="46" t="str">
        <f>IF(E268="기사임",IFERROR(IF((VLOOKUP(CONCATENATE("http://skinnonews.com",A268),'기사 리스트'!C:E,3,FALSE))&gt;='뉴스룸 요약'!$F$17,"O",""),""),"")</f>
        <v/>
      </c>
      <c r="G268" s="46" t="str">
        <f>IFERROR(IF(AND(F268="O",B268="Paid Search",VLOOKUP("http://skinnonews.com"&amp;A268,'기사 리스트'!C:D,2,FALSE)="yes"), "당월 GDN", ""),"")</f>
        <v/>
      </c>
    </row>
    <row r="269" spans="1:7">
      <c r="A269" s="6" t="s">
        <v>2024</v>
      </c>
      <c r="B269" s="6" t="s">
        <v>1526</v>
      </c>
      <c r="C269" s="6">
        <v>10</v>
      </c>
      <c r="D269" s="6">
        <v>11</v>
      </c>
      <c r="E269" s="46" t="str">
        <f t="shared" si="4"/>
        <v>기사임</v>
      </c>
      <c r="F269" s="46" t="str">
        <f>IF(E269="기사임",IFERROR(IF((VLOOKUP(CONCATENATE("http://skinnonews.com",A269),'기사 리스트'!C:E,3,FALSE))&gt;='뉴스룸 요약'!$F$17,"O",""),""),"")</f>
        <v/>
      </c>
      <c r="G269" s="46" t="str">
        <f>IFERROR(IF(AND(F269="O",B269="Paid Search",VLOOKUP("http://skinnonews.com"&amp;A269,'기사 리스트'!C:D,2,FALSE)="yes"), "당월 GDN", ""),"")</f>
        <v/>
      </c>
    </row>
    <row r="270" spans="1:7">
      <c r="A270" s="6" t="s">
        <v>2282</v>
      </c>
      <c r="B270" s="6" t="s">
        <v>1527</v>
      </c>
      <c r="C270" s="6">
        <v>10</v>
      </c>
      <c r="D270" s="6">
        <v>13</v>
      </c>
      <c r="E270" s="46" t="str">
        <f t="shared" si="4"/>
        <v>기사임</v>
      </c>
      <c r="F270" s="46" t="str">
        <f>IF(E270="기사임",IFERROR(IF((VLOOKUP(CONCATENATE("http://skinnonews.com",A270),'기사 리스트'!C:E,3,FALSE))&gt;='뉴스룸 요약'!$F$17,"O",""),""),"")</f>
        <v>O</v>
      </c>
      <c r="G270" s="46" t="str">
        <f>IFERROR(IF(AND(F270="O",B270="Paid Search",VLOOKUP("http://skinnonews.com"&amp;A270,'기사 리스트'!C:D,2,FALSE)="yes"), "당월 GDN", ""),"")</f>
        <v/>
      </c>
    </row>
    <row r="271" spans="1:7">
      <c r="A271" s="6" t="s">
        <v>668</v>
      </c>
      <c r="B271" s="6" t="s">
        <v>1527</v>
      </c>
      <c r="C271" s="6">
        <v>10</v>
      </c>
      <c r="D271" s="6">
        <v>11</v>
      </c>
      <c r="E271" s="46" t="str">
        <f t="shared" si="4"/>
        <v>기사임</v>
      </c>
      <c r="F271" s="46" t="str">
        <f>IF(E271="기사임",IFERROR(IF((VLOOKUP(CONCATENATE("http://skinnonews.com",A271),'기사 리스트'!C:E,3,FALSE))&gt;='뉴스룸 요약'!$F$17,"O",""),""),"")</f>
        <v/>
      </c>
      <c r="G271" s="46" t="str">
        <f>IFERROR(IF(AND(F271="O",B271="Paid Search",VLOOKUP("http://skinnonews.com"&amp;A271,'기사 리스트'!C:D,2,FALSE)="yes"), "당월 GDN", ""),"")</f>
        <v/>
      </c>
    </row>
    <row r="272" spans="1:7">
      <c r="A272" s="6" t="s">
        <v>506</v>
      </c>
      <c r="B272" s="6" t="s">
        <v>1527</v>
      </c>
      <c r="C272" s="6">
        <v>10</v>
      </c>
      <c r="D272" s="6">
        <v>8</v>
      </c>
      <c r="E272" s="46" t="str">
        <f t="shared" si="4"/>
        <v>기사임</v>
      </c>
      <c r="F272" s="46" t="str">
        <f>IF(E272="기사임",IFERROR(IF((VLOOKUP(CONCATENATE("http://skinnonews.com",A272),'기사 리스트'!C:E,3,FALSE))&gt;='뉴스룸 요약'!$F$17,"O",""),""),"")</f>
        <v/>
      </c>
      <c r="G272" s="46" t="str">
        <f>IFERROR(IF(AND(F272="O",B272="Paid Search",VLOOKUP("http://skinnonews.com"&amp;A272,'기사 리스트'!C:D,2,FALSE)="yes"), "당월 GDN", ""),"")</f>
        <v/>
      </c>
    </row>
    <row r="273" spans="1:7">
      <c r="A273" s="6" t="s">
        <v>560</v>
      </c>
      <c r="B273" s="6" t="s">
        <v>1529</v>
      </c>
      <c r="C273" s="6">
        <v>10</v>
      </c>
      <c r="D273" s="6">
        <v>6</v>
      </c>
      <c r="E273" s="46" t="str">
        <f t="shared" si="4"/>
        <v/>
      </c>
      <c r="F273" s="46" t="str">
        <f>IF(E273="기사임",IFERROR(IF((VLOOKUP(CONCATENATE("http://skinnonews.com",A273),'기사 리스트'!C:E,3,FALSE))&gt;='뉴스룸 요약'!$F$17,"O",""),""),"")</f>
        <v/>
      </c>
      <c r="G273" s="46" t="str">
        <f>IFERROR(IF(AND(F273="O",B273="Paid Search",VLOOKUP("http://skinnonews.com"&amp;A273,'기사 리스트'!C:D,2,FALSE)="yes"), "당월 GDN", ""),"")</f>
        <v/>
      </c>
    </row>
    <row r="274" spans="1:7">
      <c r="A274" s="6" t="s">
        <v>2286</v>
      </c>
      <c r="B274" s="6" t="s">
        <v>1526</v>
      </c>
      <c r="C274" s="6">
        <v>10</v>
      </c>
      <c r="D274" s="6">
        <v>10</v>
      </c>
      <c r="E274" s="46" t="str">
        <f t="shared" si="4"/>
        <v/>
      </c>
      <c r="F274" s="46" t="str">
        <f>IF(E274="기사임",IFERROR(IF((VLOOKUP(CONCATENATE("http://skinnonews.com",A274),'기사 리스트'!C:E,3,FALSE))&gt;='뉴스룸 요약'!$F$17,"O",""),""),"")</f>
        <v/>
      </c>
      <c r="G274" s="46" t="str">
        <f>IFERROR(IF(AND(F274="O",B274="Paid Search",VLOOKUP("http://skinnonews.com"&amp;A274,'기사 리스트'!C:D,2,FALSE)="yes"), "당월 GDN", ""),"")</f>
        <v/>
      </c>
    </row>
    <row r="275" spans="1:7">
      <c r="A275" s="6" t="s">
        <v>520</v>
      </c>
      <c r="B275" s="6" t="s">
        <v>1528</v>
      </c>
      <c r="C275" s="6">
        <v>9</v>
      </c>
      <c r="D275" s="6">
        <v>10</v>
      </c>
      <c r="E275" s="46" t="str">
        <f t="shared" si="4"/>
        <v>기사임</v>
      </c>
      <c r="F275" s="46" t="str">
        <f>IF(E275="기사임",IFERROR(IF((VLOOKUP(CONCATENATE("http://skinnonews.com",A275),'기사 리스트'!C:E,3,FALSE))&gt;='뉴스룸 요약'!$F$17,"O",""),""),"")</f>
        <v/>
      </c>
      <c r="G275" s="46" t="str">
        <f>IFERROR(IF(AND(F275="O",B275="Paid Search",VLOOKUP("http://skinnonews.com"&amp;A275,'기사 리스트'!C:D,2,FALSE)="yes"), "당월 GDN", ""),"")</f>
        <v/>
      </c>
    </row>
    <row r="276" spans="1:7">
      <c r="A276" s="6" t="s">
        <v>500</v>
      </c>
      <c r="B276" s="6" t="s">
        <v>1527</v>
      </c>
      <c r="C276" s="6">
        <v>9</v>
      </c>
      <c r="D276" s="6">
        <v>10</v>
      </c>
      <c r="E276" s="46" t="str">
        <f t="shared" si="4"/>
        <v>기사임</v>
      </c>
      <c r="F276" s="46" t="str">
        <f>IF(E276="기사임",IFERROR(IF((VLOOKUP(CONCATENATE("http://skinnonews.com",A276),'기사 리스트'!C:E,3,FALSE))&gt;='뉴스룸 요약'!$F$17,"O",""),""),"")</f>
        <v/>
      </c>
      <c r="G276" s="46" t="str">
        <f>IFERROR(IF(AND(F276="O",B276="Paid Search",VLOOKUP("http://skinnonews.com"&amp;A276,'기사 리스트'!C:D,2,FALSE)="yes"), "당월 GDN", ""),"")</f>
        <v/>
      </c>
    </row>
    <row r="277" spans="1:7">
      <c r="A277" s="6" t="s">
        <v>488</v>
      </c>
      <c r="B277" s="6" t="s">
        <v>1527</v>
      </c>
      <c r="C277" s="6">
        <v>9</v>
      </c>
      <c r="D277" s="6">
        <v>9</v>
      </c>
      <c r="E277" s="46" t="str">
        <f t="shared" si="4"/>
        <v>기사임</v>
      </c>
      <c r="F277" s="46" t="str">
        <f>IF(E277="기사임",IFERROR(IF((VLOOKUP(CONCATENATE("http://skinnonews.com",A277),'기사 리스트'!C:E,3,FALSE))&gt;='뉴스룸 요약'!$F$17,"O",""),""),"")</f>
        <v/>
      </c>
      <c r="G277" s="46" t="str">
        <f>IFERROR(IF(AND(F277="O",B277="Paid Search",VLOOKUP("http://skinnonews.com"&amp;A277,'기사 리스트'!C:D,2,FALSE)="yes"), "당월 GDN", ""),"")</f>
        <v/>
      </c>
    </row>
    <row r="278" spans="1:7">
      <c r="A278" s="6" t="s">
        <v>739</v>
      </c>
      <c r="B278" s="6" t="s">
        <v>1528</v>
      </c>
      <c r="C278" s="6">
        <v>9</v>
      </c>
      <c r="D278" s="6">
        <v>3</v>
      </c>
      <c r="E278" s="46" t="str">
        <f t="shared" si="4"/>
        <v>기사임</v>
      </c>
      <c r="F278" s="46" t="str">
        <f>IF(E278="기사임",IFERROR(IF((VLOOKUP(CONCATENATE("http://skinnonews.com",A278),'기사 리스트'!C:E,3,FALSE))&gt;='뉴스룸 요약'!$F$17,"O",""),""),"")</f>
        <v/>
      </c>
      <c r="G278" s="46" t="str">
        <f>IFERROR(IF(AND(F278="O",B278="Paid Search",VLOOKUP("http://skinnonews.com"&amp;A278,'기사 리스트'!C:D,2,FALSE)="yes"), "당월 GDN", ""),"")</f>
        <v/>
      </c>
    </row>
    <row r="279" spans="1:7">
      <c r="A279" s="6" t="s">
        <v>845</v>
      </c>
      <c r="B279" s="6" t="s">
        <v>1526</v>
      </c>
      <c r="C279" s="6">
        <v>9</v>
      </c>
      <c r="D279" s="6">
        <v>7</v>
      </c>
      <c r="E279" s="46" t="str">
        <f t="shared" si="4"/>
        <v>기사임</v>
      </c>
      <c r="F279" s="46" t="str">
        <f>IF(E279="기사임",IFERROR(IF((VLOOKUP(CONCATENATE("http://skinnonews.com",A279),'기사 리스트'!C:E,3,FALSE))&gt;='뉴스룸 요약'!$F$17,"O",""),""),"")</f>
        <v/>
      </c>
      <c r="G279" s="46" t="str">
        <f>IFERROR(IF(AND(F279="O",B279="Paid Search",VLOOKUP("http://skinnonews.com"&amp;A279,'기사 리스트'!C:D,2,FALSE)="yes"), "당월 GDN", ""),"")</f>
        <v/>
      </c>
    </row>
    <row r="280" spans="1:7">
      <c r="A280" s="6" t="s">
        <v>847</v>
      </c>
      <c r="B280" s="6" t="s">
        <v>1527</v>
      </c>
      <c r="C280" s="6">
        <v>9</v>
      </c>
      <c r="D280" s="6">
        <v>6</v>
      </c>
      <c r="E280" s="46" t="str">
        <f t="shared" si="4"/>
        <v>기사임</v>
      </c>
      <c r="F280" s="46" t="str">
        <f>IF(E280="기사임",IFERROR(IF((VLOOKUP(CONCATENATE("http://skinnonews.com",A280),'기사 리스트'!C:E,3,FALSE))&gt;='뉴스룸 요약'!$F$17,"O",""),""),"")</f>
        <v/>
      </c>
      <c r="G280" s="46" t="str">
        <f>IFERROR(IF(AND(F280="O",B280="Paid Search",VLOOKUP("http://skinnonews.com"&amp;A280,'기사 리스트'!C:D,2,FALSE)="yes"), "당월 GDN", ""),"")</f>
        <v/>
      </c>
    </row>
    <row r="281" spans="1:7">
      <c r="A281" s="6" t="s">
        <v>1195</v>
      </c>
      <c r="B281" s="6" t="s">
        <v>1526</v>
      </c>
      <c r="C281" s="6">
        <v>9</v>
      </c>
      <c r="D281" s="6">
        <v>9</v>
      </c>
      <c r="E281" s="46" t="str">
        <f t="shared" si="4"/>
        <v>기사임</v>
      </c>
      <c r="F281" s="46" t="str">
        <f>IF(E281="기사임",IFERROR(IF((VLOOKUP(CONCATENATE("http://skinnonews.com",A281),'기사 리스트'!C:E,3,FALSE))&gt;='뉴스룸 요약'!$F$17,"O",""),""),"")</f>
        <v/>
      </c>
      <c r="G281" s="46" t="str">
        <f>IFERROR(IF(AND(F281="O",B281="Paid Search",VLOOKUP("http://skinnonews.com"&amp;A281,'기사 리스트'!C:D,2,FALSE)="yes"), "당월 GDN", ""),"")</f>
        <v/>
      </c>
    </row>
    <row r="282" spans="1:7">
      <c r="A282" s="6" t="s">
        <v>1294</v>
      </c>
      <c r="B282" s="6" t="s">
        <v>1525</v>
      </c>
      <c r="C282" s="6">
        <v>9</v>
      </c>
      <c r="D282" s="6">
        <v>9</v>
      </c>
      <c r="E282" s="46" t="str">
        <f t="shared" si="4"/>
        <v>기사임</v>
      </c>
      <c r="F282" s="46" t="str">
        <f>IF(E282="기사임",IFERROR(IF((VLOOKUP(CONCATENATE("http://skinnonews.com",A282),'기사 리스트'!C:E,3,FALSE))&gt;='뉴스룸 요약'!$F$17,"O",""),""),"")</f>
        <v/>
      </c>
      <c r="G282" s="46" t="str">
        <f>IFERROR(IF(AND(F282="O",B282="Paid Search",VLOOKUP("http://skinnonews.com"&amp;A282,'기사 리스트'!C:D,2,FALSE)="yes"), "당월 GDN", ""),"")</f>
        <v/>
      </c>
    </row>
    <row r="283" spans="1:7">
      <c r="A283" s="6" t="s">
        <v>1428</v>
      </c>
      <c r="B283" s="6" t="s">
        <v>1528</v>
      </c>
      <c r="C283" s="6">
        <v>9</v>
      </c>
      <c r="D283" s="6">
        <v>11</v>
      </c>
      <c r="E283" s="46" t="str">
        <f t="shared" si="4"/>
        <v>기사임</v>
      </c>
      <c r="F283" s="46" t="str">
        <f>IF(E283="기사임",IFERROR(IF((VLOOKUP(CONCATENATE("http://skinnonews.com",A283),'기사 리스트'!C:E,3,FALSE))&gt;='뉴스룸 요약'!$F$17,"O",""),""),"")</f>
        <v/>
      </c>
      <c r="G283" s="46" t="str">
        <f>IFERROR(IF(AND(F283="O",B283="Paid Search",VLOOKUP("http://skinnonews.com"&amp;A283,'기사 리스트'!C:D,2,FALSE)="yes"), "당월 GDN", ""),"")</f>
        <v/>
      </c>
    </row>
    <row r="284" spans="1:7">
      <c r="A284" s="6" t="s">
        <v>1553</v>
      </c>
      <c r="B284" s="6" t="s">
        <v>1527</v>
      </c>
      <c r="C284" s="6">
        <v>9</v>
      </c>
      <c r="D284" s="6">
        <v>9</v>
      </c>
      <c r="E284" s="46" t="str">
        <f t="shared" si="4"/>
        <v>기사임</v>
      </c>
      <c r="F284" s="46" t="str">
        <f>IF(E284="기사임",IFERROR(IF((VLOOKUP(CONCATENATE("http://skinnonews.com",A284),'기사 리스트'!C:E,3,FALSE))&gt;='뉴스룸 요약'!$F$17,"O",""),""),"")</f>
        <v/>
      </c>
      <c r="G284" s="46" t="str">
        <f>IFERROR(IF(AND(F284="O",B284="Paid Search",VLOOKUP("http://skinnonews.com"&amp;A284,'기사 리스트'!C:D,2,FALSE)="yes"), "당월 GDN", ""),"")</f>
        <v/>
      </c>
    </row>
    <row r="285" spans="1:7">
      <c r="A285" s="6" t="s">
        <v>2026</v>
      </c>
      <c r="B285" s="6" t="s">
        <v>1527</v>
      </c>
      <c r="C285" s="6">
        <v>9</v>
      </c>
      <c r="D285" s="6">
        <v>9</v>
      </c>
      <c r="E285" s="46" t="str">
        <f t="shared" si="4"/>
        <v>기사임</v>
      </c>
      <c r="F285" s="46" t="str">
        <f>IF(E285="기사임",IFERROR(IF((VLOOKUP(CONCATENATE("http://skinnonews.com",A285),'기사 리스트'!C:E,3,FALSE))&gt;='뉴스룸 요약'!$F$17,"O",""),""),"")</f>
        <v/>
      </c>
      <c r="G285" s="46" t="str">
        <f>IFERROR(IF(AND(F285="O",B285="Paid Search",VLOOKUP("http://skinnonews.com"&amp;A285,'기사 리스트'!C:D,2,FALSE)="yes"), "당월 GDN", ""),"")</f>
        <v/>
      </c>
    </row>
    <row r="286" spans="1:7">
      <c r="A286" s="6" t="s">
        <v>636</v>
      </c>
      <c r="B286" s="6" t="s">
        <v>1527</v>
      </c>
      <c r="C286" s="6">
        <v>9</v>
      </c>
      <c r="D286" s="6">
        <v>8</v>
      </c>
      <c r="E286" s="46" t="str">
        <f t="shared" si="4"/>
        <v>기사임</v>
      </c>
      <c r="F286" s="46" t="str">
        <f>IF(E286="기사임",IFERROR(IF((VLOOKUP(CONCATENATE("http://skinnonews.com",A286),'기사 리스트'!C:E,3,FALSE))&gt;='뉴스룸 요약'!$F$17,"O",""),""),"")</f>
        <v/>
      </c>
      <c r="G286" s="46" t="str">
        <f>IFERROR(IF(AND(F286="O",B286="Paid Search",VLOOKUP("http://skinnonews.com"&amp;A286,'기사 리스트'!C:D,2,FALSE)="yes"), "당월 GDN", ""),"")</f>
        <v/>
      </c>
    </row>
    <row r="287" spans="1:7">
      <c r="A287" s="6" t="s">
        <v>623</v>
      </c>
      <c r="B287" s="6" t="s">
        <v>1527</v>
      </c>
      <c r="C287" s="6">
        <v>9</v>
      </c>
      <c r="D287" s="6">
        <v>10</v>
      </c>
      <c r="E287" s="46" t="str">
        <f t="shared" si="4"/>
        <v>기사임</v>
      </c>
      <c r="F287" s="46" t="str">
        <f>IF(E287="기사임",IFERROR(IF((VLOOKUP(CONCATENATE("http://skinnonews.com",A287),'기사 리스트'!C:E,3,FALSE))&gt;='뉴스룸 요약'!$F$17,"O",""),""),"")</f>
        <v/>
      </c>
      <c r="G287" s="46" t="str">
        <f>IFERROR(IF(AND(F287="O",B287="Paid Search",VLOOKUP("http://skinnonews.com"&amp;A287,'기사 리스트'!C:D,2,FALSE)="yes"), "당월 GDN", ""),"")</f>
        <v/>
      </c>
    </row>
    <row r="288" spans="1:7">
      <c r="A288" s="6" t="s">
        <v>1970</v>
      </c>
      <c r="B288" s="6" t="s">
        <v>1527</v>
      </c>
      <c r="C288" s="6">
        <v>9</v>
      </c>
      <c r="D288" s="6">
        <v>8</v>
      </c>
      <c r="E288" s="46" t="str">
        <f t="shared" si="4"/>
        <v>기사임</v>
      </c>
      <c r="F288" s="46" t="str">
        <f>IF(E288="기사임",IFERROR(IF((VLOOKUP(CONCATENATE("http://skinnonews.com",A288),'기사 리스트'!C:E,3,FALSE))&gt;='뉴스룸 요약'!$F$17,"O",""),""),"")</f>
        <v/>
      </c>
      <c r="G288" s="46" t="str">
        <f>IFERROR(IF(AND(F288="O",B288="Paid Search",VLOOKUP("http://skinnonews.com"&amp;A288,'기사 리스트'!C:D,2,FALSE)="yes"), "당월 GDN", ""),"")</f>
        <v/>
      </c>
    </row>
    <row r="289" spans="1:7">
      <c r="A289" s="6" t="s">
        <v>1499</v>
      </c>
      <c r="B289" s="6" t="s">
        <v>1527</v>
      </c>
      <c r="C289" s="6">
        <v>9</v>
      </c>
      <c r="D289" s="6">
        <v>12</v>
      </c>
      <c r="E289" s="46" t="str">
        <f t="shared" si="4"/>
        <v>기사임</v>
      </c>
      <c r="F289" s="46" t="str">
        <f>IF(E289="기사임",IFERROR(IF((VLOOKUP(CONCATENATE("http://skinnonews.com",A289),'기사 리스트'!C:E,3,FALSE))&gt;='뉴스룸 요약'!$F$17,"O",""),""),"")</f>
        <v/>
      </c>
      <c r="G289" s="46" t="str">
        <f>IFERROR(IF(AND(F289="O",B289="Paid Search",VLOOKUP("http://skinnonews.com"&amp;A289,'기사 리스트'!C:D,2,FALSE)="yes"), "당월 GDN", ""),"")</f>
        <v/>
      </c>
    </row>
    <row r="290" spans="1:7">
      <c r="A290" s="6" t="s">
        <v>608</v>
      </c>
      <c r="B290" s="6" t="s">
        <v>1527</v>
      </c>
      <c r="C290" s="6">
        <v>9</v>
      </c>
      <c r="D290" s="6">
        <v>9</v>
      </c>
      <c r="E290" s="46" t="str">
        <f t="shared" si="4"/>
        <v>기사임</v>
      </c>
      <c r="F290" s="46" t="str">
        <f>IF(E290="기사임",IFERROR(IF((VLOOKUP(CONCATENATE("http://skinnonews.com",A290),'기사 리스트'!C:E,3,FALSE))&gt;='뉴스룸 요약'!$F$17,"O",""),""),"")</f>
        <v/>
      </c>
      <c r="G290" s="46" t="str">
        <f>IFERROR(IF(AND(F290="O",B290="Paid Search",VLOOKUP("http://skinnonews.com"&amp;A290,'기사 리스트'!C:D,2,FALSE)="yes"), "당월 GDN", ""),"")</f>
        <v/>
      </c>
    </row>
    <row r="291" spans="1:7">
      <c r="A291" s="6" t="s">
        <v>474</v>
      </c>
      <c r="B291" s="6" t="s">
        <v>1526</v>
      </c>
      <c r="C291" s="6">
        <v>9</v>
      </c>
      <c r="D291" s="6">
        <v>11</v>
      </c>
      <c r="E291" s="46" t="str">
        <f t="shared" si="4"/>
        <v>기사임</v>
      </c>
      <c r="F291" s="46" t="str">
        <f>IF(E291="기사임",IFERROR(IF((VLOOKUP(CONCATENATE("http://skinnonews.com",A291),'기사 리스트'!C:E,3,FALSE))&gt;='뉴스룸 요약'!$F$17,"O",""),""),"")</f>
        <v/>
      </c>
      <c r="G291" s="46" t="str">
        <f>IFERROR(IF(AND(F291="O",B291="Paid Search",VLOOKUP("http://skinnonews.com"&amp;A291,'기사 리스트'!C:D,2,FALSE)="yes"), "당월 GDN", ""),"")</f>
        <v/>
      </c>
    </row>
    <row r="292" spans="1:7">
      <c r="A292" s="6" t="s">
        <v>639</v>
      </c>
      <c r="B292" s="6" t="s">
        <v>1527</v>
      </c>
      <c r="C292" s="6">
        <v>9</v>
      </c>
      <c r="D292" s="6">
        <v>7</v>
      </c>
      <c r="E292" s="46" t="str">
        <f t="shared" si="4"/>
        <v>기사임</v>
      </c>
      <c r="F292" s="46" t="str">
        <f>IF(E292="기사임",IFERROR(IF((VLOOKUP(CONCATENATE("http://skinnonews.com",A292),'기사 리스트'!C:E,3,FALSE))&gt;='뉴스룸 요약'!$F$17,"O",""),""),"")</f>
        <v/>
      </c>
      <c r="G292" s="46" t="str">
        <f>IFERROR(IF(AND(F292="O",B292="Paid Search",VLOOKUP("http://skinnonews.com"&amp;A292,'기사 리스트'!C:D,2,FALSE)="yes"), "당월 GDN", ""),"")</f>
        <v/>
      </c>
    </row>
    <row r="293" spans="1:7">
      <c r="A293" s="6" t="s">
        <v>1496</v>
      </c>
      <c r="B293" s="6" t="s">
        <v>1527</v>
      </c>
      <c r="C293" s="6">
        <v>9</v>
      </c>
      <c r="D293" s="6">
        <v>8</v>
      </c>
      <c r="E293" s="46" t="str">
        <f t="shared" si="4"/>
        <v/>
      </c>
      <c r="F293" s="46" t="str">
        <f>IF(E293="기사임",IFERROR(IF((VLOOKUP(CONCATENATE("http://skinnonews.com",A293),'기사 리스트'!C:E,3,FALSE))&gt;='뉴스룸 요약'!$F$17,"O",""),""),"")</f>
        <v/>
      </c>
      <c r="G293" s="46" t="str">
        <f>IFERROR(IF(AND(F293="O",B293="Paid Search",VLOOKUP("http://skinnonews.com"&amp;A293,'기사 리스트'!C:D,2,FALSE)="yes"), "당월 GDN", ""),"")</f>
        <v/>
      </c>
    </row>
    <row r="294" spans="1:7">
      <c r="A294" s="6" t="s">
        <v>504</v>
      </c>
      <c r="B294" s="6" t="s">
        <v>1528</v>
      </c>
      <c r="C294" s="6">
        <v>9</v>
      </c>
      <c r="D294" s="6">
        <v>8</v>
      </c>
      <c r="E294" s="46" t="str">
        <f t="shared" si="4"/>
        <v/>
      </c>
      <c r="F294" s="46" t="str">
        <f>IF(E294="기사임",IFERROR(IF((VLOOKUP(CONCATENATE("http://skinnonews.com",A294),'기사 리스트'!C:E,3,FALSE))&gt;='뉴스룸 요약'!$F$17,"O",""),""),"")</f>
        <v/>
      </c>
      <c r="G294" s="46" t="str">
        <f>IFERROR(IF(AND(F294="O",B294="Paid Search",VLOOKUP("http://skinnonews.com"&amp;A294,'기사 리스트'!C:D,2,FALSE)="yes"), "당월 GDN", ""),"")</f>
        <v/>
      </c>
    </row>
    <row r="295" spans="1:7">
      <c r="A295" s="6" t="s">
        <v>1440</v>
      </c>
      <c r="B295" s="6" t="s">
        <v>1527</v>
      </c>
      <c r="C295" s="6">
        <v>9</v>
      </c>
      <c r="D295" s="6">
        <v>7</v>
      </c>
      <c r="E295" s="46" t="str">
        <f t="shared" si="4"/>
        <v/>
      </c>
      <c r="F295" s="46" t="str">
        <f>IF(E295="기사임",IFERROR(IF((VLOOKUP(CONCATENATE("http://skinnonews.com",A295),'기사 리스트'!C:E,3,FALSE))&gt;='뉴스룸 요약'!$F$17,"O",""),""),"")</f>
        <v/>
      </c>
      <c r="G295" s="46" t="str">
        <f>IFERROR(IF(AND(F295="O",B295="Paid Search",VLOOKUP("http://skinnonews.com"&amp;A295,'기사 리스트'!C:D,2,FALSE)="yes"), "당월 GDN", ""),"")</f>
        <v/>
      </c>
    </row>
    <row r="296" spans="1:7">
      <c r="A296" s="6" t="s">
        <v>1560</v>
      </c>
      <c r="B296" s="6" t="s">
        <v>1527</v>
      </c>
      <c r="C296" s="6">
        <v>9</v>
      </c>
      <c r="D296" s="6">
        <v>4</v>
      </c>
      <c r="E296" s="46" t="str">
        <f t="shared" si="4"/>
        <v/>
      </c>
      <c r="F296" s="46" t="str">
        <f>IF(E296="기사임",IFERROR(IF((VLOOKUP(CONCATENATE("http://skinnonews.com",A296),'기사 리스트'!C:E,3,FALSE))&gt;='뉴스룸 요약'!$F$17,"O",""),""),"")</f>
        <v/>
      </c>
      <c r="G296" s="46" t="str">
        <f>IFERROR(IF(AND(F296="O",B296="Paid Search",VLOOKUP("http://skinnonews.com"&amp;A296,'기사 리스트'!C:D,2,FALSE)="yes"), "당월 GDN", ""),"")</f>
        <v/>
      </c>
    </row>
    <row r="297" spans="1:7">
      <c r="A297" s="6" t="s">
        <v>2290</v>
      </c>
      <c r="B297" s="6" t="s">
        <v>1525</v>
      </c>
      <c r="C297" s="6">
        <v>9</v>
      </c>
      <c r="D297" s="6">
        <v>9</v>
      </c>
      <c r="E297" s="46" t="str">
        <f t="shared" si="4"/>
        <v/>
      </c>
      <c r="F297" s="46" t="str">
        <f>IF(E297="기사임",IFERROR(IF((VLOOKUP(CONCATENATE("http://skinnonews.com",A297),'기사 리스트'!C:E,3,FALSE))&gt;='뉴스룸 요약'!$F$17,"O",""),""),"")</f>
        <v/>
      </c>
      <c r="G297" s="46" t="str">
        <f>IFERROR(IF(AND(F297="O",B297="Paid Search",VLOOKUP("http://skinnonews.com"&amp;A297,'기사 리스트'!C:D,2,FALSE)="yes"), "당월 GDN", ""),"")</f>
        <v/>
      </c>
    </row>
    <row r="298" spans="1:7">
      <c r="A298" s="6" t="s">
        <v>2178</v>
      </c>
      <c r="B298" s="6" t="s">
        <v>1527</v>
      </c>
      <c r="C298" s="6">
        <v>9</v>
      </c>
      <c r="D298" s="6">
        <v>5</v>
      </c>
      <c r="E298" s="46" t="str">
        <f t="shared" si="4"/>
        <v/>
      </c>
      <c r="F298" s="46" t="str">
        <f>IF(E298="기사임",IFERROR(IF((VLOOKUP(CONCATENATE("http://skinnonews.com",A298),'기사 리스트'!C:E,3,FALSE))&gt;='뉴스룸 요약'!$F$17,"O",""),""),"")</f>
        <v/>
      </c>
      <c r="G298" s="46" t="str">
        <f>IFERROR(IF(AND(F298="O",B298="Paid Search",VLOOKUP("http://skinnonews.com"&amp;A298,'기사 리스트'!C:D,2,FALSE)="yes"), "당월 GDN", ""),"")</f>
        <v/>
      </c>
    </row>
    <row r="299" spans="1:7">
      <c r="A299" s="6" t="s">
        <v>526</v>
      </c>
      <c r="B299" s="6" t="s">
        <v>1527</v>
      </c>
      <c r="C299" s="6">
        <v>9</v>
      </c>
      <c r="D299" s="6">
        <v>5</v>
      </c>
      <c r="E299" s="46" t="str">
        <f t="shared" si="4"/>
        <v/>
      </c>
      <c r="F299" s="46" t="str">
        <f>IF(E299="기사임",IFERROR(IF((VLOOKUP(CONCATENATE("http://skinnonews.com",A299),'기사 리스트'!C:E,3,FALSE))&gt;='뉴스룸 요약'!$F$17,"O",""),""),"")</f>
        <v/>
      </c>
      <c r="G299" s="46" t="str">
        <f>IFERROR(IF(AND(F299="O",B299="Paid Search",VLOOKUP("http://skinnonews.com"&amp;A299,'기사 리스트'!C:D,2,FALSE)="yes"), "당월 GDN", ""),"")</f>
        <v/>
      </c>
    </row>
    <row r="300" spans="1:7">
      <c r="A300" s="6" t="s">
        <v>2286</v>
      </c>
      <c r="B300" s="6" t="s">
        <v>1528</v>
      </c>
      <c r="C300" s="6">
        <v>9</v>
      </c>
      <c r="D300" s="6">
        <v>11</v>
      </c>
      <c r="E300" s="46" t="str">
        <f t="shared" si="4"/>
        <v/>
      </c>
      <c r="F300" s="46" t="str">
        <f>IF(E300="기사임",IFERROR(IF((VLOOKUP(CONCATENATE("http://skinnonews.com",A300),'기사 리스트'!C:E,3,FALSE))&gt;='뉴스룸 요약'!$F$17,"O",""),""),"")</f>
        <v/>
      </c>
      <c r="G300" s="46" t="str">
        <f>IFERROR(IF(AND(F300="O",B300="Paid Search",VLOOKUP("http://skinnonews.com"&amp;A300,'기사 리스트'!C:D,2,FALSE)="yes"), "당월 GDN", ""),"")</f>
        <v/>
      </c>
    </row>
    <row r="301" spans="1:7">
      <c r="A301" s="6" t="s">
        <v>498</v>
      </c>
      <c r="B301" s="6" t="s">
        <v>1526</v>
      </c>
      <c r="C301" s="6">
        <v>9</v>
      </c>
      <c r="D301" s="6">
        <v>9</v>
      </c>
      <c r="E301" s="46" t="str">
        <f t="shared" si="4"/>
        <v/>
      </c>
      <c r="F301" s="46" t="str">
        <f>IF(E301="기사임",IFERROR(IF((VLOOKUP(CONCATENATE("http://skinnonews.com",A301),'기사 리스트'!C:E,3,FALSE))&gt;='뉴스룸 요약'!$F$17,"O",""),""),"")</f>
        <v/>
      </c>
      <c r="G301" s="46" t="str">
        <f>IFERROR(IF(AND(F301="O",B301="Paid Search",VLOOKUP("http://skinnonews.com"&amp;A301,'기사 리스트'!C:D,2,FALSE)="yes"), "당월 GDN", ""),"")</f>
        <v/>
      </c>
    </row>
    <row r="302" spans="1:7">
      <c r="A302" s="6" t="s">
        <v>604</v>
      </c>
      <c r="B302" s="6" t="s">
        <v>1527</v>
      </c>
      <c r="C302" s="6">
        <v>8</v>
      </c>
      <c r="D302" s="6">
        <v>8</v>
      </c>
      <c r="E302" s="46" t="str">
        <f t="shared" si="4"/>
        <v>기사임</v>
      </c>
      <c r="F302" s="46" t="str">
        <f>IF(E302="기사임",IFERROR(IF((VLOOKUP(CONCATENATE("http://skinnonews.com",A302),'기사 리스트'!C:E,3,FALSE))&gt;='뉴스룸 요약'!$F$17,"O",""),""),"")</f>
        <v/>
      </c>
      <c r="G302" s="46" t="str">
        <f>IFERROR(IF(AND(F302="O",B302="Paid Search",VLOOKUP("http://skinnonews.com"&amp;A302,'기사 리스트'!C:D,2,FALSE)="yes"), "당월 GDN", ""),"")</f>
        <v/>
      </c>
    </row>
    <row r="303" spans="1:7">
      <c r="A303" s="6" t="s">
        <v>577</v>
      </c>
      <c r="B303" s="6" t="s">
        <v>1526</v>
      </c>
      <c r="C303" s="6">
        <v>8</v>
      </c>
      <c r="D303" s="6">
        <v>8</v>
      </c>
      <c r="E303" s="46" t="str">
        <f t="shared" si="4"/>
        <v>기사임</v>
      </c>
      <c r="F303" s="46" t="str">
        <f>IF(E303="기사임",IFERROR(IF((VLOOKUP(CONCATENATE("http://skinnonews.com",A303),'기사 리스트'!C:E,3,FALSE))&gt;='뉴스룸 요약'!$F$17,"O",""),""),"")</f>
        <v/>
      </c>
      <c r="G303" s="46" t="str">
        <f>IFERROR(IF(AND(F303="O",B303="Paid Search",VLOOKUP("http://skinnonews.com"&amp;A303,'기사 리스트'!C:D,2,FALSE)="yes"), "당월 GDN", ""),"")</f>
        <v/>
      </c>
    </row>
    <row r="304" spans="1:7">
      <c r="A304" s="6" t="s">
        <v>659</v>
      </c>
      <c r="B304" s="6" t="s">
        <v>1528</v>
      </c>
      <c r="C304" s="6">
        <v>8</v>
      </c>
      <c r="D304" s="6">
        <v>8</v>
      </c>
      <c r="E304" s="46" t="str">
        <f t="shared" si="4"/>
        <v>기사임</v>
      </c>
      <c r="F304" s="46" t="str">
        <f>IF(E304="기사임",IFERROR(IF((VLOOKUP(CONCATENATE("http://skinnonews.com",A304),'기사 리스트'!C:E,3,FALSE))&gt;='뉴스룸 요약'!$F$17,"O",""),""),"")</f>
        <v/>
      </c>
      <c r="G304" s="46" t="str">
        <f>IFERROR(IF(AND(F304="O",B304="Paid Search",VLOOKUP("http://skinnonews.com"&amp;A304,'기사 리스트'!C:D,2,FALSE)="yes"), "당월 GDN", ""),"")</f>
        <v/>
      </c>
    </row>
    <row r="305" spans="1:7">
      <c r="A305" s="6" t="s">
        <v>485</v>
      </c>
      <c r="B305" s="6" t="s">
        <v>1526</v>
      </c>
      <c r="C305" s="6">
        <v>8</v>
      </c>
      <c r="D305" s="6">
        <v>8</v>
      </c>
      <c r="E305" s="46" t="str">
        <f t="shared" si="4"/>
        <v>기사임</v>
      </c>
      <c r="F305" s="46" t="str">
        <f>IF(E305="기사임",IFERROR(IF((VLOOKUP(CONCATENATE("http://skinnonews.com",A305),'기사 리스트'!C:E,3,FALSE))&gt;='뉴스룸 요약'!$F$17,"O",""),""),"")</f>
        <v/>
      </c>
      <c r="G305" s="46" t="str">
        <f>IFERROR(IF(AND(F305="O",B305="Paid Search",VLOOKUP("http://skinnonews.com"&amp;A305,'기사 리스트'!C:D,2,FALSE)="yes"), "당월 GDN", ""),"")</f>
        <v/>
      </c>
    </row>
    <row r="306" spans="1:7">
      <c r="A306" s="6" t="s">
        <v>1172</v>
      </c>
      <c r="B306" s="6" t="s">
        <v>1527</v>
      </c>
      <c r="C306" s="6">
        <v>8</v>
      </c>
      <c r="D306" s="6">
        <v>10</v>
      </c>
      <c r="E306" s="46" t="str">
        <f t="shared" si="4"/>
        <v>기사임</v>
      </c>
      <c r="F306" s="46" t="str">
        <f>IF(E306="기사임",IFERROR(IF((VLOOKUP(CONCATENATE("http://skinnonews.com",A306),'기사 리스트'!C:E,3,FALSE))&gt;='뉴스룸 요약'!$F$17,"O",""),""),"")</f>
        <v/>
      </c>
      <c r="G306" s="46" t="str">
        <f>IFERROR(IF(AND(F306="O",B306="Paid Search",VLOOKUP("http://skinnonews.com"&amp;A306,'기사 리스트'!C:D,2,FALSE)="yes"), "당월 GDN", ""),"")</f>
        <v/>
      </c>
    </row>
    <row r="307" spans="1:7">
      <c r="A307" s="6" t="s">
        <v>1301</v>
      </c>
      <c r="B307" s="6" t="s">
        <v>1526</v>
      </c>
      <c r="C307" s="6">
        <v>8</v>
      </c>
      <c r="D307" s="6">
        <v>9</v>
      </c>
      <c r="E307" s="46" t="str">
        <f t="shared" si="4"/>
        <v>기사임</v>
      </c>
      <c r="F307" s="46" t="str">
        <f>IF(E307="기사임",IFERROR(IF((VLOOKUP(CONCATENATE("http://skinnonews.com",A307),'기사 리스트'!C:E,3,FALSE))&gt;='뉴스룸 요약'!$F$17,"O",""),""),"")</f>
        <v/>
      </c>
      <c r="G307" s="46" t="str">
        <f>IFERROR(IF(AND(F307="O",B307="Paid Search",VLOOKUP("http://skinnonews.com"&amp;A307,'기사 리스트'!C:D,2,FALSE)="yes"), "당월 GDN", ""),"")</f>
        <v/>
      </c>
    </row>
    <row r="308" spans="1:7">
      <c r="A308" s="6" t="s">
        <v>1293</v>
      </c>
      <c r="B308" s="6" t="s">
        <v>1527</v>
      </c>
      <c r="C308" s="6">
        <v>8</v>
      </c>
      <c r="D308" s="6">
        <v>8</v>
      </c>
      <c r="E308" s="46" t="str">
        <f t="shared" si="4"/>
        <v>기사임</v>
      </c>
      <c r="F308" s="46" t="str">
        <f>IF(E308="기사임",IFERROR(IF((VLOOKUP(CONCATENATE("http://skinnonews.com",A308),'기사 리스트'!C:E,3,FALSE))&gt;='뉴스룸 요약'!$F$17,"O",""),""),"")</f>
        <v/>
      </c>
      <c r="G308" s="46" t="str">
        <f>IFERROR(IF(AND(F308="O",B308="Paid Search",VLOOKUP("http://skinnonews.com"&amp;A308,'기사 리스트'!C:D,2,FALSE)="yes"), "당월 GDN", ""),"")</f>
        <v/>
      </c>
    </row>
    <row r="309" spans="1:7">
      <c r="A309" s="6" t="s">
        <v>1427</v>
      </c>
      <c r="B309" s="6" t="s">
        <v>1527</v>
      </c>
      <c r="C309" s="6">
        <v>8</v>
      </c>
      <c r="D309" s="6">
        <v>7</v>
      </c>
      <c r="E309" s="46" t="str">
        <f t="shared" si="4"/>
        <v>기사임</v>
      </c>
      <c r="F309" s="46" t="str">
        <f>IF(E309="기사임",IFERROR(IF((VLOOKUP(CONCATENATE("http://skinnonews.com",A309),'기사 리스트'!C:E,3,FALSE))&gt;='뉴스룸 요약'!$F$17,"O",""),""),"")</f>
        <v/>
      </c>
      <c r="G309" s="46" t="str">
        <f>IFERROR(IF(AND(F309="O",B309="Paid Search",VLOOKUP("http://skinnonews.com"&amp;A309,'기사 리스트'!C:D,2,FALSE)="yes"), "당월 GDN", ""),"")</f>
        <v/>
      </c>
    </row>
    <row r="310" spans="1:7">
      <c r="A310" s="6" t="s">
        <v>1485</v>
      </c>
      <c r="B310" s="6" t="s">
        <v>1527</v>
      </c>
      <c r="C310" s="6">
        <v>8</v>
      </c>
      <c r="D310" s="6">
        <v>10</v>
      </c>
      <c r="E310" s="46" t="str">
        <f t="shared" si="4"/>
        <v>기사임</v>
      </c>
      <c r="F310" s="46" t="str">
        <f>IF(E310="기사임",IFERROR(IF((VLOOKUP(CONCATENATE("http://skinnonews.com",A310),'기사 리스트'!C:E,3,FALSE))&gt;='뉴스룸 요약'!$F$17,"O",""),""),"")</f>
        <v/>
      </c>
      <c r="G310" s="46" t="str">
        <f>IFERROR(IF(AND(F310="O",B310="Paid Search",VLOOKUP("http://skinnonews.com"&amp;A310,'기사 리스트'!C:D,2,FALSE)="yes"), "당월 GDN", ""),"")</f>
        <v/>
      </c>
    </row>
    <row r="311" spans="1:7">
      <c r="A311" s="6" t="s">
        <v>1610</v>
      </c>
      <c r="B311" s="6" t="s">
        <v>1527</v>
      </c>
      <c r="C311" s="6">
        <v>8</v>
      </c>
      <c r="D311" s="6">
        <v>9</v>
      </c>
      <c r="E311" s="46" t="str">
        <f t="shared" si="4"/>
        <v>기사임</v>
      </c>
      <c r="F311" s="46" t="str">
        <f>IF(E311="기사임",IFERROR(IF((VLOOKUP(CONCATENATE("http://skinnonews.com",A311),'기사 리스트'!C:E,3,FALSE))&gt;='뉴스룸 요약'!$F$17,"O",""),""),"")</f>
        <v/>
      </c>
      <c r="G311" s="46" t="str">
        <f>IFERROR(IF(AND(F311="O",B311="Paid Search",VLOOKUP("http://skinnonews.com"&amp;A311,'기사 리스트'!C:D,2,FALSE)="yes"), "당월 GDN", ""),"")</f>
        <v/>
      </c>
    </row>
    <row r="312" spans="1:7">
      <c r="A312" s="6" t="s">
        <v>1614</v>
      </c>
      <c r="B312" s="6" t="s">
        <v>1526</v>
      </c>
      <c r="C312" s="6">
        <v>8</v>
      </c>
      <c r="D312" s="6">
        <v>9</v>
      </c>
      <c r="E312" s="46" t="str">
        <f t="shared" si="4"/>
        <v>기사임</v>
      </c>
      <c r="F312" s="46" t="str">
        <f>IF(E312="기사임",IFERROR(IF((VLOOKUP(CONCATENATE("http://skinnonews.com",A312),'기사 리스트'!C:E,3,FALSE))&gt;='뉴스룸 요약'!$F$17,"O",""),""),"")</f>
        <v/>
      </c>
      <c r="G312" s="46" t="str">
        <f>IFERROR(IF(AND(F312="O",B312="Paid Search",VLOOKUP("http://skinnonews.com"&amp;A312,'기사 리스트'!C:D,2,FALSE)="yes"), "당월 GDN", ""),"")</f>
        <v/>
      </c>
    </row>
    <row r="313" spans="1:7">
      <c r="A313" s="6" t="s">
        <v>1614</v>
      </c>
      <c r="B313" s="6" t="s">
        <v>1527</v>
      </c>
      <c r="C313" s="6">
        <v>8</v>
      </c>
      <c r="D313" s="6">
        <v>9</v>
      </c>
      <c r="E313" s="46" t="str">
        <f t="shared" si="4"/>
        <v>기사임</v>
      </c>
      <c r="F313" s="46" t="str">
        <f>IF(E313="기사임",IFERROR(IF((VLOOKUP(CONCATENATE("http://skinnonews.com",A313),'기사 리스트'!C:E,3,FALSE))&gt;='뉴스룸 요약'!$F$17,"O",""),""),"")</f>
        <v/>
      </c>
      <c r="G313" s="46" t="str">
        <f>IFERROR(IF(AND(F313="O",B313="Paid Search",VLOOKUP("http://skinnonews.com"&amp;A313,'기사 리스트'!C:D,2,FALSE)="yes"), "당월 GDN", ""),"")</f>
        <v/>
      </c>
    </row>
    <row r="314" spans="1:7">
      <c r="A314" s="6" t="s">
        <v>1614</v>
      </c>
      <c r="B314" s="6" t="s">
        <v>1528</v>
      </c>
      <c r="C314" s="6">
        <v>8</v>
      </c>
      <c r="D314" s="6">
        <v>7</v>
      </c>
      <c r="E314" s="46" t="str">
        <f t="shared" si="4"/>
        <v>기사임</v>
      </c>
      <c r="F314" s="46" t="str">
        <f>IF(E314="기사임",IFERROR(IF((VLOOKUP(CONCATENATE("http://skinnonews.com",A314),'기사 리스트'!C:E,3,FALSE))&gt;='뉴스룸 요약'!$F$17,"O",""),""),"")</f>
        <v/>
      </c>
      <c r="G314" s="46" t="str">
        <f>IFERROR(IF(AND(F314="O",B314="Paid Search",VLOOKUP("http://skinnonews.com"&amp;A314,'기사 리스트'!C:D,2,FALSE)="yes"), "당월 GDN", ""),"")</f>
        <v/>
      </c>
    </row>
    <row r="315" spans="1:7">
      <c r="A315" s="6" t="s">
        <v>1919</v>
      </c>
      <c r="B315" s="6" t="s">
        <v>1526</v>
      </c>
      <c r="C315" s="6">
        <v>8</v>
      </c>
      <c r="D315" s="6">
        <v>8</v>
      </c>
      <c r="E315" s="46" t="str">
        <f t="shared" si="4"/>
        <v>기사임</v>
      </c>
      <c r="F315" s="46" t="str">
        <f>IF(E315="기사임",IFERROR(IF((VLOOKUP(CONCATENATE("http://skinnonews.com",A315),'기사 리스트'!C:E,3,FALSE))&gt;='뉴스룸 요약'!$F$17,"O",""),""),"")</f>
        <v/>
      </c>
      <c r="G315" s="46" t="str">
        <f>IFERROR(IF(AND(F315="O",B315="Paid Search",VLOOKUP("http://skinnonews.com"&amp;A315,'기사 리스트'!C:D,2,FALSE)="yes"), "당월 GDN", ""),"")</f>
        <v/>
      </c>
    </row>
    <row r="316" spans="1:7">
      <c r="A316" s="6" t="s">
        <v>1921</v>
      </c>
      <c r="B316" s="6" t="s">
        <v>1527</v>
      </c>
      <c r="C316" s="6">
        <v>8</v>
      </c>
      <c r="D316" s="6">
        <v>7</v>
      </c>
      <c r="E316" s="46" t="str">
        <f t="shared" si="4"/>
        <v>기사임</v>
      </c>
      <c r="F316" s="46" t="str">
        <f>IF(E316="기사임",IFERROR(IF((VLOOKUP(CONCATENATE("http://skinnonews.com",A316),'기사 리스트'!C:E,3,FALSE))&gt;='뉴스룸 요약'!$F$17,"O",""),""),"")</f>
        <v/>
      </c>
      <c r="G316" s="46" t="str">
        <f>IFERROR(IF(AND(F316="O",B316="Paid Search",VLOOKUP("http://skinnonews.com"&amp;A316,'기사 리스트'!C:D,2,FALSE)="yes"), "당월 GDN", ""),"")</f>
        <v/>
      </c>
    </row>
    <row r="317" spans="1:7">
      <c r="A317" s="6" t="s">
        <v>2028</v>
      </c>
      <c r="B317" s="6" t="s">
        <v>1527</v>
      </c>
      <c r="C317" s="6">
        <v>8</v>
      </c>
      <c r="D317" s="6">
        <v>8</v>
      </c>
      <c r="E317" s="46" t="str">
        <f t="shared" si="4"/>
        <v>기사임</v>
      </c>
      <c r="F317" s="46" t="str">
        <f>IF(E317="기사임",IFERROR(IF((VLOOKUP(CONCATENATE("http://skinnonews.com",A317),'기사 리스트'!C:E,3,FALSE))&gt;='뉴스룸 요약'!$F$17,"O",""),""),"")</f>
        <v/>
      </c>
      <c r="G317" s="46" t="str">
        <f>IFERROR(IF(AND(F317="O",B317="Paid Search",VLOOKUP("http://skinnonews.com"&amp;A317,'기사 리스트'!C:D,2,FALSE)="yes"), "당월 GDN", ""),"")</f>
        <v/>
      </c>
    </row>
    <row r="318" spans="1:7">
      <c r="A318" s="6" t="s">
        <v>2027</v>
      </c>
      <c r="B318" s="6" t="s">
        <v>1526</v>
      </c>
      <c r="C318" s="6">
        <v>8</v>
      </c>
      <c r="D318" s="6">
        <v>10</v>
      </c>
      <c r="E318" s="46" t="str">
        <f t="shared" si="4"/>
        <v>기사임</v>
      </c>
      <c r="F318" s="46" t="str">
        <f>IF(E318="기사임",IFERROR(IF((VLOOKUP(CONCATENATE("http://skinnonews.com",A318),'기사 리스트'!C:E,3,FALSE))&gt;='뉴스룸 요약'!$F$17,"O",""),""),"")</f>
        <v/>
      </c>
      <c r="G318" s="46" t="str">
        <f>IFERROR(IF(AND(F318="O",B318="Paid Search",VLOOKUP("http://skinnonews.com"&amp;A318,'기사 리스트'!C:D,2,FALSE)="yes"), "당월 GDN", ""),"")</f>
        <v/>
      </c>
    </row>
    <row r="319" spans="1:7">
      <c r="A319" s="6" t="s">
        <v>2283</v>
      </c>
      <c r="B319" s="6" t="s">
        <v>1527</v>
      </c>
      <c r="C319" s="6">
        <v>8</v>
      </c>
      <c r="D319" s="6">
        <v>6</v>
      </c>
      <c r="E319" s="46" t="str">
        <f t="shared" si="4"/>
        <v>기사임</v>
      </c>
      <c r="F319" s="46" t="str">
        <f>IF(E319="기사임",IFERROR(IF((VLOOKUP(CONCATENATE("http://skinnonews.com",A319),'기사 리스트'!C:E,3,FALSE))&gt;='뉴스룸 요약'!$F$17,"O",""),""),"")</f>
        <v>O</v>
      </c>
      <c r="G319" s="46" t="str">
        <f>IFERROR(IF(AND(F319="O",B319="Paid Search",VLOOKUP("http://skinnonews.com"&amp;A319,'기사 리스트'!C:D,2,FALSE)="yes"), "당월 GDN", ""),"")</f>
        <v/>
      </c>
    </row>
    <row r="320" spans="1:7">
      <c r="A320" s="6" t="s">
        <v>550</v>
      </c>
      <c r="B320" s="6" t="s">
        <v>1527</v>
      </c>
      <c r="C320" s="6">
        <v>8</v>
      </c>
      <c r="D320" s="6">
        <v>9</v>
      </c>
      <c r="E320" s="46" t="str">
        <f t="shared" si="4"/>
        <v>기사임</v>
      </c>
      <c r="F320" s="46" t="str">
        <f>IF(E320="기사임",IFERROR(IF((VLOOKUP(CONCATENATE("http://skinnonews.com",A320),'기사 리스트'!C:E,3,FALSE))&gt;='뉴스룸 요약'!$F$17,"O",""),""),"")</f>
        <v/>
      </c>
      <c r="G320" s="46" t="str">
        <f>IFERROR(IF(AND(F320="O",B320="Paid Search",VLOOKUP("http://skinnonews.com"&amp;A320,'기사 리스트'!C:D,2,FALSE)="yes"), "당월 GDN", ""),"")</f>
        <v/>
      </c>
    </row>
    <row r="321" spans="1:7">
      <c r="A321" s="6" t="s">
        <v>601</v>
      </c>
      <c r="B321" s="6" t="s">
        <v>1527</v>
      </c>
      <c r="C321" s="6">
        <v>8</v>
      </c>
      <c r="D321" s="6">
        <v>10</v>
      </c>
      <c r="E321" s="46" t="str">
        <f t="shared" si="4"/>
        <v>기사임</v>
      </c>
      <c r="F321" s="46" t="str">
        <f>IF(E321="기사임",IFERROR(IF((VLOOKUP(CONCATENATE("http://skinnonews.com",A321),'기사 리스트'!C:E,3,FALSE))&gt;='뉴스룸 요약'!$F$17,"O",""),""),"")</f>
        <v/>
      </c>
      <c r="G321" s="46" t="str">
        <f>IFERROR(IF(AND(F321="O",B321="Paid Search",VLOOKUP("http://skinnonews.com"&amp;A321,'기사 리스트'!C:D,2,FALSE)="yes"), "당월 GDN", ""),"")</f>
        <v/>
      </c>
    </row>
    <row r="322" spans="1:7">
      <c r="A322" s="6" t="s">
        <v>637</v>
      </c>
      <c r="B322" s="6" t="s">
        <v>1526</v>
      </c>
      <c r="C322" s="6">
        <v>8</v>
      </c>
      <c r="D322" s="6">
        <v>4</v>
      </c>
      <c r="E322" s="46" t="str">
        <f t="shared" si="4"/>
        <v>기사임</v>
      </c>
      <c r="F322" s="46" t="str">
        <f>IF(E322="기사임",IFERROR(IF((VLOOKUP(CONCATENATE("http://skinnonews.com",A322),'기사 리스트'!C:E,3,FALSE))&gt;='뉴스룸 요약'!$F$17,"O",""),""),"")</f>
        <v/>
      </c>
      <c r="G322" s="46" t="str">
        <f>IFERROR(IF(AND(F322="O",B322="Paid Search",VLOOKUP("http://skinnonews.com"&amp;A322,'기사 리스트'!C:D,2,FALSE)="yes"), "당월 GDN", ""),"")</f>
        <v/>
      </c>
    </row>
    <row r="323" spans="1:7">
      <c r="A323" s="6" t="s">
        <v>567</v>
      </c>
      <c r="B323" s="6" t="s">
        <v>1527</v>
      </c>
      <c r="C323" s="6">
        <v>8</v>
      </c>
      <c r="D323" s="6">
        <v>8</v>
      </c>
      <c r="E323" s="46" t="str">
        <f t="shared" ref="E323:E386" si="5">IF(AND(LEFT(A323,17)="/global/archives/",ISNUMBER(_xlfn.NUMBERVALUE(MID(A323,18,1))),ISERROR(FIND("ckattempt",A323)),ISERROR(FIND("preview",A323))),"기사임","")</f>
        <v>기사임</v>
      </c>
      <c r="F323" s="46" t="str">
        <f>IF(E323="기사임",IFERROR(IF((VLOOKUP(CONCATENATE("http://skinnonews.com",A323),'기사 리스트'!C:E,3,FALSE))&gt;='뉴스룸 요약'!$F$17,"O",""),""),"")</f>
        <v/>
      </c>
      <c r="G323" s="46" t="str">
        <f>IFERROR(IF(AND(F323="O",B323="Paid Search",VLOOKUP("http://skinnonews.com"&amp;A323,'기사 리스트'!C:D,2,FALSE)="yes"), "당월 GDN", ""),"")</f>
        <v/>
      </c>
    </row>
    <row r="324" spans="1:7">
      <c r="A324" s="6" t="s">
        <v>507</v>
      </c>
      <c r="B324" s="6" t="s">
        <v>1528</v>
      </c>
      <c r="C324" s="6">
        <v>8</v>
      </c>
      <c r="D324" s="6">
        <v>9</v>
      </c>
      <c r="E324" s="46" t="str">
        <f t="shared" si="5"/>
        <v/>
      </c>
      <c r="F324" s="46" t="str">
        <f>IF(E324="기사임",IFERROR(IF((VLOOKUP(CONCATENATE("http://skinnonews.com",A324),'기사 리스트'!C:E,3,FALSE))&gt;='뉴스룸 요약'!$F$17,"O",""),""),"")</f>
        <v/>
      </c>
      <c r="G324" s="46" t="str">
        <f>IFERROR(IF(AND(F324="O",B324="Paid Search",VLOOKUP("http://skinnonews.com"&amp;A324,'기사 리스트'!C:D,2,FALSE)="yes"), "당월 GDN", ""),"")</f>
        <v/>
      </c>
    </row>
    <row r="325" spans="1:7">
      <c r="A325" s="6" t="s">
        <v>1498</v>
      </c>
      <c r="B325" s="6" t="s">
        <v>1528</v>
      </c>
      <c r="C325" s="6">
        <v>8</v>
      </c>
      <c r="D325" s="6">
        <v>9</v>
      </c>
      <c r="E325" s="46" t="str">
        <f t="shared" si="5"/>
        <v/>
      </c>
      <c r="F325" s="46" t="str">
        <f>IF(E325="기사임",IFERROR(IF((VLOOKUP(CONCATENATE("http://skinnonews.com",A325),'기사 리스트'!C:E,3,FALSE))&gt;='뉴스룸 요약'!$F$17,"O",""),""),"")</f>
        <v/>
      </c>
      <c r="G325" s="46" t="str">
        <f>IFERROR(IF(AND(F325="O",B325="Paid Search",VLOOKUP("http://skinnonews.com"&amp;A325,'기사 리스트'!C:D,2,FALSE)="yes"), "당월 GDN", ""),"")</f>
        <v/>
      </c>
    </row>
    <row r="326" spans="1:7">
      <c r="A326" s="6" t="s">
        <v>510</v>
      </c>
      <c r="B326" s="6" t="s">
        <v>1526</v>
      </c>
      <c r="C326" s="6">
        <v>8</v>
      </c>
      <c r="D326" s="6">
        <v>9</v>
      </c>
      <c r="E326" s="46" t="str">
        <f t="shared" si="5"/>
        <v/>
      </c>
      <c r="F326" s="46" t="str">
        <f>IF(E326="기사임",IFERROR(IF((VLOOKUP(CONCATENATE("http://skinnonews.com",A326),'기사 리스트'!C:E,3,FALSE))&gt;='뉴스룸 요약'!$F$17,"O",""),""),"")</f>
        <v/>
      </c>
      <c r="G326" s="46" t="str">
        <f>IFERROR(IF(AND(F326="O",B326="Paid Search",VLOOKUP("http://skinnonews.com"&amp;A326,'기사 리스트'!C:D,2,FALSE)="yes"), "당월 GDN", ""),"")</f>
        <v/>
      </c>
    </row>
    <row r="327" spans="1:7">
      <c r="A327" s="6" t="s">
        <v>655</v>
      </c>
      <c r="B327" s="6" t="s">
        <v>1527</v>
      </c>
      <c r="C327" s="6">
        <v>8</v>
      </c>
      <c r="D327" s="6">
        <v>5</v>
      </c>
      <c r="E327" s="46" t="str">
        <f t="shared" si="5"/>
        <v/>
      </c>
      <c r="F327" s="46" t="str">
        <f>IF(E327="기사임",IFERROR(IF((VLOOKUP(CONCATENATE("http://skinnonews.com",A327),'기사 리스트'!C:E,3,FALSE))&gt;='뉴스룸 요약'!$F$17,"O",""),""),"")</f>
        <v/>
      </c>
      <c r="G327" s="46" t="str">
        <f>IFERROR(IF(AND(F327="O",B327="Paid Search",VLOOKUP("http://skinnonews.com"&amp;A327,'기사 리스트'!C:D,2,FALSE)="yes"), "당월 GDN", ""),"")</f>
        <v/>
      </c>
    </row>
    <row r="328" spans="1:7">
      <c r="A328" s="6" t="s">
        <v>1616</v>
      </c>
      <c r="B328" s="6" t="s">
        <v>1527</v>
      </c>
      <c r="C328" s="6">
        <v>8</v>
      </c>
      <c r="D328" s="6">
        <v>7</v>
      </c>
      <c r="E328" s="46" t="str">
        <f t="shared" si="5"/>
        <v/>
      </c>
      <c r="F328" s="46" t="str">
        <f>IF(E328="기사임",IFERROR(IF((VLOOKUP(CONCATENATE("http://skinnonews.com",A328),'기사 리스트'!C:E,3,FALSE))&gt;='뉴스룸 요약'!$F$17,"O",""),""),"")</f>
        <v/>
      </c>
      <c r="G328" s="46" t="str">
        <f>IFERROR(IF(AND(F328="O",B328="Paid Search",VLOOKUP("http://skinnonews.com"&amp;A328,'기사 리스트'!C:D,2,FALSE)="yes"), "당월 GDN", ""),"")</f>
        <v/>
      </c>
    </row>
    <row r="329" spans="1:7">
      <c r="A329" s="6" t="s">
        <v>569</v>
      </c>
      <c r="B329" s="6" t="s">
        <v>1527</v>
      </c>
      <c r="C329" s="6">
        <v>8</v>
      </c>
      <c r="D329" s="6">
        <v>6</v>
      </c>
      <c r="E329" s="46" t="str">
        <f t="shared" si="5"/>
        <v/>
      </c>
      <c r="F329" s="46" t="str">
        <f>IF(E329="기사임",IFERROR(IF((VLOOKUP(CONCATENATE("http://skinnonews.com",A329),'기사 리스트'!C:E,3,FALSE))&gt;='뉴스룸 요약'!$F$17,"O",""),""),"")</f>
        <v/>
      </c>
      <c r="G329" s="46" t="str">
        <f>IFERROR(IF(AND(F329="O",B329="Paid Search",VLOOKUP("http://skinnonews.com"&amp;A329,'기사 리스트'!C:D,2,FALSE)="yes"), "당월 GDN", ""),"")</f>
        <v/>
      </c>
    </row>
    <row r="330" spans="1:7">
      <c r="A330" s="6" t="s">
        <v>2186</v>
      </c>
      <c r="B330" s="6" t="s">
        <v>1527</v>
      </c>
      <c r="C330" s="6">
        <v>8</v>
      </c>
      <c r="D330" s="6">
        <v>7</v>
      </c>
      <c r="E330" s="46" t="str">
        <f t="shared" si="5"/>
        <v/>
      </c>
      <c r="F330" s="46" t="str">
        <f>IF(E330="기사임",IFERROR(IF((VLOOKUP(CONCATENATE("http://skinnonews.com",A330),'기사 리스트'!C:E,3,FALSE))&gt;='뉴스룸 요약'!$F$17,"O",""),""),"")</f>
        <v/>
      </c>
      <c r="G330" s="46" t="str">
        <f>IFERROR(IF(AND(F330="O",B330="Paid Search",VLOOKUP("http://skinnonews.com"&amp;A330,'기사 리스트'!C:D,2,FALSE)="yes"), "당월 GDN", ""),"")</f>
        <v/>
      </c>
    </row>
    <row r="331" spans="1:7">
      <c r="A331" s="6" t="s">
        <v>563</v>
      </c>
      <c r="B331" s="6" t="s">
        <v>1527</v>
      </c>
      <c r="C331" s="6">
        <v>8</v>
      </c>
      <c r="D331" s="6">
        <v>7</v>
      </c>
      <c r="E331" s="46" t="str">
        <f t="shared" si="5"/>
        <v/>
      </c>
      <c r="F331" s="46" t="str">
        <f>IF(E331="기사임",IFERROR(IF((VLOOKUP(CONCATENATE("http://skinnonews.com",A331),'기사 리스트'!C:E,3,FALSE))&gt;='뉴스룸 요약'!$F$17,"O",""),""),"")</f>
        <v/>
      </c>
      <c r="G331" s="46" t="str">
        <f>IFERROR(IF(AND(F331="O",B331="Paid Search",VLOOKUP("http://skinnonews.com"&amp;A331,'기사 리스트'!C:D,2,FALSE)="yes"), "당월 GDN", ""),"")</f>
        <v/>
      </c>
    </row>
    <row r="332" spans="1:7">
      <c r="A332" s="6" t="s">
        <v>631</v>
      </c>
      <c r="B332" s="6" t="s">
        <v>1527</v>
      </c>
      <c r="C332" s="6">
        <v>8</v>
      </c>
      <c r="D332" s="6">
        <v>6</v>
      </c>
      <c r="E332" s="46" t="str">
        <f t="shared" si="5"/>
        <v/>
      </c>
      <c r="F332" s="46" t="str">
        <f>IF(E332="기사임",IFERROR(IF((VLOOKUP(CONCATENATE("http://skinnonews.com",A332),'기사 리스트'!C:E,3,FALSE))&gt;='뉴스룸 요약'!$F$17,"O",""),""),"")</f>
        <v/>
      </c>
      <c r="G332" s="46" t="str">
        <f>IFERROR(IF(AND(F332="O",B332="Paid Search",VLOOKUP("http://skinnonews.com"&amp;A332,'기사 리스트'!C:D,2,FALSE)="yes"), "당월 GDN", ""),"")</f>
        <v/>
      </c>
    </row>
    <row r="333" spans="1:7">
      <c r="A333" s="6" t="s">
        <v>554</v>
      </c>
      <c r="B333" s="6" t="s">
        <v>1527</v>
      </c>
      <c r="C333" s="6">
        <v>7</v>
      </c>
      <c r="D333" s="6">
        <v>7</v>
      </c>
      <c r="E333" s="46" t="str">
        <f t="shared" si="5"/>
        <v>기사임</v>
      </c>
      <c r="F333" s="46" t="str">
        <f>IF(E333="기사임",IFERROR(IF((VLOOKUP(CONCATENATE("http://skinnonews.com",A333),'기사 리스트'!C:E,3,FALSE))&gt;='뉴스룸 요약'!$F$17,"O",""),""),"")</f>
        <v/>
      </c>
      <c r="G333" s="46" t="str">
        <f>IFERROR(IF(AND(F333="O",B333="Paid Search",VLOOKUP("http://skinnonews.com"&amp;A333,'기사 리스트'!C:D,2,FALSE)="yes"), "당월 GDN", ""),"")</f>
        <v/>
      </c>
    </row>
    <row r="334" spans="1:7">
      <c r="A334" s="6" t="s">
        <v>548</v>
      </c>
      <c r="B334" s="6" t="s">
        <v>1526</v>
      </c>
      <c r="C334" s="6">
        <v>7</v>
      </c>
      <c r="D334" s="6">
        <v>7</v>
      </c>
      <c r="E334" s="46" t="str">
        <f t="shared" si="5"/>
        <v>기사임</v>
      </c>
      <c r="F334" s="46" t="str">
        <f>IF(E334="기사임",IFERROR(IF((VLOOKUP(CONCATENATE("http://skinnonews.com",A334),'기사 리스트'!C:E,3,FALSE))&gt;='뉴스룸 요약'!$F$17,"O",""),""),"")</f>
        <v/>
      </c>
      <c r="G334" s="46" t="str">
        <f>IFERROR(IF(AND(F334="O",B334="Paid Search",VLOOKUP("http://skinnonews.com"&amp;A334,'기사 리스트'!C:D,2,FALSE)="yes"), "당월 GDN", ""),"")</f>
        <v/>
      </c>
    </row>
    <row r="335" spans="1:7">
      <c r="A335" s="6" t="s">
        <v>613</v>
      </c>
      <c r="B335" s="6" t="s">
        <v>1528</v>
      </c>
      <c r="C335" s="6">
        <v>7</v>
      </c>
      <c r="D335" s="6">
        <v>8</v>
      </c>
      <c r="E335" s="46" t="str">
        <f t="shared" si="5"/>
        <v>기사임</v>
      </c>
      <c r="F335" s="46" t="str">
        <f>IF(E335="기사임",IFERROR(IF((VLOOKUP(CONCATENATE("http://skinnonews.com",A335),'기사 리스트'!C:E,3,FALSE))&gt;='뉴스룸 요약'!$F$17,"O",""),""),"")</f>
        <v/>
      </c>
      <c r="G335" s="46" t="str">
        <f>IFERROR(IF(AND(F335="O",B335="Paid Search",VLOOKUP("http://skinnonews.com"&amp;A335,'기사 리스트'!C:D,2,FALSE)="yes"), "당월 GDN", ""),"")</f>
        <v/>
      </c>
    </row>
    <row r="336" spans="1:7">
      <c r="A336" s="6" t="s">
        <v>587</v>
      </c>
      <c r="B336" s="6" t="s">
        <v>1527</v>
      </c>
      <c r="C336" s="6">
        <v>7</v>
      </c>
      <c r="D336" s="6">
        <v>7</v>
      </c>
      <c r="E336" s="46" t="str">
        <f t="shared" si="5"/>
        <v>기사임</v>
      </c>
      <c r="F336" s="46" t="str">
        <f>IF(E336="기사임",IFERROR(IF((VLOOKUP(CONCATENATE("http://skinnonews.com",A336),'기사 리스트'!C:E,3,FALSE))&gt;='뉴스룸 요약'!$F$17,"O",""),""),"")</f>
        <v/>
      </c>
      <c r="G336" s="46" t="str">
        <f>IFERROR(IF(AND(F336="O",B336="Paid Search",VLOOKUP("http://skinnonews.com"&amp;A336,'기사 리스트'!C:D,2,FALSE)="yes"), "당월 GDN", ""),"")</f>
        <v/>
      </c>
    </row>
    <row r="337" spans="1:7">
      <c r="A337" s="6" t="s">
        <v>501</v>
      </c>
      <c r="B337" s="6" t="s">
        <v>1527</v>
      </c>
      <c r="C337" s="6">
        <v>7</v>
      </c>
      <c r="D337" s="6">
        <v>8</v>
      </c>
      <c r="E337" s="46" t="str">
        <f t="shared" si="5"/>
        <v>기사임</v>
      </c>
      <c r="F337" s="46" t="str">
        <f>IF(E337="기사임",IFERROR(IF((VLOOKUP(CONCATENATE("http://skinnonews.com",A337),'기사 리스트'!C:E,3,FALSE))&gt;='뉴스룸 요약'!$F$17,"O",""),""),"")</f>
        <v/>
      </c>
      <c r="G337" s="46" t="str">
        <f>IFERROR(IF(AND(F337="O",B337="Paid Search",VLOOKUP("http://skinnonews.com"&amp;A337,'기사 리스트'!C:D,2,FALSE)="yes"), "당월 GDN", ""),"")</f>
        <v/>
      </c>
    </row>
    <row r="338" spans="1:7">
      <c r="A338" s="6" t="s">
        <v>515</v>
      </c>
      <c r="B338" s="6" t="s">
        <v>1526</v>
      </c>
      <c r="C338" s="6">
        <v>7</v>
      </c>
      <c r="D338" s="6">
        <v>8</v>
      </c>
      <c r="E338" s="46" t="str">
        <f t="shared" si="5"/>
        <v>기사임</v>
      </c>
      <c r="F338" s="46" t="str">
        <f>IF(E338="기사임",IFERROR(IF((VLOOKUP(CONCATENATE("http://skinnonews.com",A338),'기사 리스트'!C:E,3,FALSE))&gt;='뉴스룸 요약'!$F$17,"O",""),""),"")</f>
        <v/>
      </c>
      <c r="G338" s="46" t="str">
        <f>IFERROR(IF(AND(F338="O",B338="Paid Search",VLOOKUP("http://skinnonews.com"&amp;A338,'기사 리스트'!C:D,2,FALSE)="yes"), "당월 GDN", ""),"")</f>
        <v/>
      </c>
    </row>
    <row r="339" spans="1:7">
      <c r="A339" s="6" t="s">
        <v>482</v>
      </c>
      <c r="B339" s="6" t="s">
        <v>1527</v>
      </c>
      <c r="C339" s="6">
        <v>7</v>
      </c>
      <c r="D339" s="6">
        <v>9</v>
      </c>
      <c r="E339" s="46" t="str">
        <f t="shared" si="5"/>
        <v>기사임</v>
      </c>
      <c r="F339" s="46" t="str">
        <f>IF(E339="기사임",IFERROR(IF((VLOOKUP(CONCATENATE("http://skinnonews.com",A339),'기사 리스트'!C:E,3,FALSE))&gt;='뉴스룸 요약'!$F$17,"O",""),""),"")</f>
        <v/>
      </c>
      <c r="G339" s="46" t="str">
        <f>IFERROR(IF(AND(F339="O",B339="Paid Search",VLOOKUP("http://skinnonews.com"&amp;A339,'기사 리스트'!C:D,2,FALSE)="yes"), "당월 GDN", ""),"")</f>
        <v/>
      </c>
    </row>
    <row r="340" spans="1:7">
      <c r="A340" s="6" t="s">
        <v>845</v>
      </c>
      <c r="B340" s="6" t="s">
        <v>1527</v>
      </c>
      <c r="C340" s="6">
        <v>7</v>
      </c>
      <c r="D340" s="6">
        <v>5</v>
      </c>
      <c r="E340" s="46" t="str">
        <f t="shared" si="5"/>
        <v>기사임</v>
      </c>
      <c r="F340" s="46" t="str">
        <f>IF(E340="기사임",IFERROR(IF((VLOOKUP(CONCATENATE("http://skinnonews.com",A340),'기사 리스트'!C:E,3,FALSE))&gt;='뉴스룸 요약'!$F$17,"O",""),""),"")</f>
        <v/>
      </c>
      <c r="G340" s="46" t="str">
        <f>IFERROR(IF(AND(F340="O",B340="Paid Search",VLOOKUP("http://skinnonews.com"&amp;A340,'기사 리스트'!C:D,2,FALSE)="yes"), "당월 GDN", ""),"")</f>
        <v/>
      </c>
    </row>
    <row r="341" spans="1:7">
      <c r="A341" s="6" t="s">
        <v>955</v>
      </c>
      <c r="B341" s="6" t="s">
        <v>1526</v>
      </c>
      <c r="C341" s="6">
        <v>7</v>
      </c>
      <c r="D341" s="6">
        <v>7</v>
      </c>
      <c r="E341" s="46" t="str">
        <f t="shared" si="5"/>
        <v>기사임</v>
      </c>
      <c r="F341" s="46" t="str">
        <f>IF(E341="기사임",IFERROR(IF((VLOOKUP(CONCATENATE("http://skinnonews.com",A341),'기사 리스트'!C:E,3,FALSE))&gt;='뉴스룸 요약'!$F$17,"O",""),""),"")</f>
        <v/>
      </c>
      <c r="G341" s="46" t="str">
        <f>IFERROR(IF(AND(F341="O",B341="Paid Search",VLOOKUP("http://skinnonews.com"&amp;A341,'기사 리스트'!C:D,2,FALSE)="yes"), "당월 GDN", ""),"")</f>
        <v/>
      </c>
    </row>
    <row r="342" spans="1:7">
      <c r="A342" s="6" t="s">
        <v>1068</v>
      </c>
      <c r="B342" s="6" t="s">
        <v>1526</v>
      </c>
      <c r="C342" s="6">
        <v>7</v>
      </c>
      <c r="D342" s="6">
        <v>6</v>
      </c>
      <c r="E342" s="46" t="str">
        <f t="shared" si="5"/>
        <v>기사임</v>
      </c>
      <c r="F342" s="46" t="str">
        <f>IF(E342="기사임",IFERROR(IF((VLOOKUP(CONCATENATE("http://skinnonews.com",A342),'기사 리스트'!C:E,3,FALSE))&gt;='뉴스룸 요약'!$F$17,"O",""),""),"")</f>
        <v/>
      </c>
      <c r="G342" s="46" t="str">
        <f>IFERROR(IF(AND(F342="O",B342="Paid Search",VLOOKUP("http://skinnonews.com"&amp;A342,'기사 리스트'!C:D,2,FALSE)="yes"), "당월 GDN", ""),"")</f>
        <v/>
      </c>
    </row>
    <row r="343" spans="1:7">
      <c r="A343" s="6" t="s">
        <v>1931</v>
      </c>
      <c r="B343" s="6" t="s">
        <v>1527</v>
      </c>
      <c r="C343" s="6">
        <v>7</v>
      </c>
      <c r="D343" s="6">
        <v>6</v>
      </c>
      <c r="E343" s="46" t="str">
        <f t="shared" si="5"/>
        <v>기사임</v>
      </c>
      <c r="F343" s="46" t="str">
        <f>IF(E343="기사임",IFERROR(IF((VLOOKUP(CONCATENATE("http://skinnonews.com",A343),'기사 리스트'!C:E,3,FALSE))&gt;='뉴스룸 요약'!$F$17,"O",""),""),"")</f>
        <v/>
      </c>
      <c r="G343" s="46" t="str">
        <f>IFERROR(IF(AND(F343="O",B343="Paid Search",VLOOKUP("http://skinnonews.com"&amp;A343,'기사 리스트'!C:D,2,FALSE)="yes"), "당월 GDN", ""),"")</f>
        <v/>
      </c>
    </row>
    <row r="344" spans="1:7">
      <c r="A344" s="6" t="s">
        <v>1114</v>
      </c>
      <c r="B344" s="6" t="s">
        <v>1527</v>
      </c>
      <c r="C344" s="6">
        <v>7</v>
      </c>
      <c r="D344" s="6">
        <v>7</v>
      </c>
      <c r="E344" s="46" t="str">
        <f t="shared" si="5"/>
        <v>기사임</v>
      </c>
      <c r="F344" s="46" t="str">
        <f>IF(E344="기사임",IFERROR(IF((VLOOKUP(CONCATENATE("http://skinnonews.com",A344),'기사 리스트'!C:E,3,FALSE))&gt;='뉴스룸 요약'!$F$17,"O",""),""),"")</f>
        <v/>
      </c>
      <c r="G344" s="46" t="str">
        <f>IFERROR(IF(AND(F344="O",B344="Paid Search",VLOOKUP("http://skinnonews.com"&amp;A344,'기사 리스트'!C:D,2,FALSE)="yes"), "당월 GDN", ""),"")</f>
        <v/>
      </c>
    </row>
    <row r="345" spans="1:7">
      <c r="A345" s="6" t="s">
        <v>1113</v>
      </c>
      <c r="B345" s="6" t="s">
        <v>1527</v>
      </c>
      <c r="C345" s="6">
        <v>7</v>
      </c>
      <c r="D345" s="6">
        <v>7</v>
      </c>
      <c r="E345" s="46" t="str">
        <f t="shared" si="5"/>
        <v>기사임</v>
      </c>
      <c r="F345" s="46" t="str">
        <f>IF(E345="기사임",IFERROR(IF((VLOOKUP(CONCATENATE("http://skinnonews.com",A345),'기사 리스트'!C:E,3,FALSE))&gt;='뉴스룸 요약'!$F$17,"O",""),""),"")</f>
        <v/>
      </c>
      <c r="G345" s="46" t="str">
        <f>IFERROR(IF(AND(F345="O",B345="Paid Search",VLOOKUP("http://skinnonews.com"&amp;A345,'기사 리스트'!C:D,2,FALSE)="yes"), "당월 GDN", ""),"")</f>
        <v/>
      </c>
    </row>
    <row r="346" spans="1:7">
      <c r="A346" s="6" t="s">
        <v>1178</v>
      </c>
      <c r="B346" s="6" t="s">
        <v>1527</v>
      </c>
      <c r="C346" s="6">
        <v>7</v>
      </c>
      <c r="D346" s="6">
        <v>5</v>
      </c>
      <c r="E346" s="46" t="str">
        <f t="shared" si="5"/>
        <v>기사임</v>
      </c>
      <c r="F346" s="46" t="str">
        <f>IF(E346="기사임",IFERROR(IF((VLOOKUP(CONCATENATE("http://skinnonews.com",A346),'기사 리스트'!C:E,3,FALSE))&gt;='뉴스룸 요약'!$F$17,"O",""),""),"")</f>
        <v/>
      </c>
      <c r="G346" s="46" t="str">
        <f>IFERROR(IF(AND(F346="O",B346="Paid Search",VLOOKUP("http://skinnonews.com"&amp;A346,'기사 리스트'!C:D,2,FALSE)="yes"), "당월 GDN", ""),"")</f>
        <v/>
      </c>
    </row>
    <row r="347" spans="1:7">
      <c r="A347" s="6" t="s">
        <v>1175</v>
      </c>
      <c r="B347" s="6" t="s">
        <v>1527</v>
      </c>
      <c r="C347" s="6">
        <v>7</v>
      </c>
      <c r="D347" s="6">
        <v>5</v>
      </c>
      <c r="E347" s="46" t="str">
        <f t="shared" si="5"/>
        <v>기사임</v>
      </c>
      <c r="F347" s="46" t="str">
        <f>IF(E347="기사임",IFERROR(IF((VLOOKUP(CONCATENATE("http://skinnonews.com",A347),'기사 리스트'!C:E,3,FALSE))&gt;='뉴스룸 요약'!$F$17,"O",""),""),"")</f>
        <v/>
      </c>
      <c r="G347" s="46" t="str">
        <f>IFERROR(IF(AND(F347="O",B347="Paid Search",VLOOKUP("http://skinnonews.com"&amp;A347,'기사 리스트'!C:D,2,FALSE)="yes"), "당월 GDN", ""),"")</f>
        <v/>
      </c>
    </row>
    <row r="348" spans="1:7">
      <c r="A348" s="6" t="s">
        <v>1298</v>
      </c>
      <c r="B348" s="6" t="s">
        <v>1527</v>
      </c>
      <c r="C348" s="6">
        <v>7</v>
      </c>
      <c r="D348" s="6">
        <v>9</v>
      </c>
      <c r="E348" s="46" t="str">
        <f t="shared" si="5"/>
        <v>기사임</v>
      </c>
      <c r="F348" s="46" t="str">
        <f>IF(E348="기사임",IFERROR(IF((VLOOKUP(CONCATENATE("http://skinnonews.com",A348),'기사 리스트'!C:E,3,FALSE))&gt;='뉴스룸 요약'!$F$17,"O",""),""),"")</f>
        <v/>
      </c>
      <c r="G348" s="46" t="str">
        <f>IFERROR(IF(AND(F348="O",B348="Paid Search",VLOOKUP("http://skinnonews.com"&amp;A348,'기사 리스트'!C:D,2,FALSE)="yes"), "당월 GDN", ""),"")</f>
        <v/>
      </c>
    </row>
    <row r="349" spans="1:7">
      <c r="A349" s="6" t="s">
        <v>1296</v>
      </c>
      <c r="B349" s="6" t="s">
        <v>1526</v>
      </c>
      <c r="C349" s="6">
        <v>7</v>
      </c>
      <c r="D349" s="6">
        <v>6</v>
      </c>
      <c r="E349" s="46" t="str">
        <f t="shared" si="5"/>
        <v>기사임</v>
      </c>
      <c r="F349" s="46" t="str">
        <f>IF(E349="기사임",IFERROR(IF((VLOOKUP(CONCATENATE("http://skinnonews.com",A349),'기사 리스트'!C:E,3,FALSE))&gt;='뉴스룸 요약'!$F$17,"O",""),""),"")</f>
        <v/>
      </c>
      <c r="G349" s="46" t="str">
        <f>IFERROR(IF(AND(F349="O",B349="Paid Search",VLOOKUP("http://skinnonews.com"&amp;A349,'기사 리스트'!C:D,2,FALSE)="yes"), "당월 GDN", ""),"")</f>
        <v/>
      </c>
    </row>
    <row r="350" spans="1:7">
      <c r="A350" s="6" t="s">
        <v>1366</v>
      </c>
      <c r="B350" s="6" t="s">
        <v>1527</v>
      </c>
      <c r="C350" s="6">
        <v>7</v>
      </c>
      <c r="D350" s="6">
        <v>6</v>
      </c>
      <c r="E350" s="46" t="str">
        <f t="shared" si="5"/>
        <v>기사임</v>
      </c>
      <c r="F350" s="46" t="str">
        <f>IF(E350="기사임",IFERROR(IF((VLOOKUP(CONCATENATE("http://skinnonews.com",A350),'기사 리스트'!C:E,3,FALSE))&gt;='뉴스룸 요약'!$F$17,"O",""),""),"")</f>
        <v/>
      </c>
      <c r="G350" s="46" t="str">
        <f>IFERROR(IF(AND(F350="O",B350="Paid Search",VLOOKUP("http://skinnonews.com"&amp;A350,'기사 리스트'!C:D,2,FALSE)="yes"), "당월 GDN", ""),"")</f>
        <v/>
      </c>
    </row>
    <row r="351" spans="1:7">
      <c r="A351" s="6" t="s">
        <v>1369</v>
      </c>
      <c r="B351" s="6" t="s">
        <v>1527</v>
      </c>
      <c r="C351" s="6">
        <v>7</v>
      </c>
      <c r="D351" s="6">
        <v>9</v>
      </c>
      <c r="E351" s="46" t="str">
        <f t="shared" si="5"/>
        <v>기사임</v>
      </c>
      <c r="F351" s="46" t="str">
        <f>IF(E351="기사임",IFERROR(IF((VLOOKUP(CONCATENATE("http://skinnonews.com",A351),'기사 리스트'!C:E,3,FALSE))&gt;='뉴스룸 요약'!$F$17,"O",""),""),"")</f>
        <v/>
      </c>
      <c r="G351" s="46" t="str">
        <f>IFERROR(IF(AND(F351="O",B351="Paid Search",VLOOKUP("http://skinnonews.com"&amp;A351,'기사 리스트'!C:D,2,FALSE)="yes"), "당월 GDN", ""),"")</f>
        <v/>
      </c>
    </row>
    <row r="352" spans="1:7">
      <c r="A352" s="6" t="s">
        <v>1426</v>
      </c>
      <c r="B352" s="6" t="s">
        <v>1528</v>
      </c>
      <c r="C352" s="6">
        <v>7</v>
      </c>
      <c r="D352" s="6">
        <v>7</v>
      </c>
      <c r="E352" s="46" t="str">
        <f t="shared" si="5"/>
        <v>기사임</v>
      </c>
      <c r="F352" s="46" t="str">
        <f>IF(E352="기사임",IFERROR(IF((VLOOKUP(CONCATENATE("http://skinnonews.com",A352),'기사 리스트'!C:E,3,FALSE))&gt;='뉴스룸 요약'!$F$17,"O",""),""),"")</f>
        <v/>
      </c>
      <c r="G352" s="46" t="str">
        <f>IFERROR(IF(AND(F352="O",B352="Paid Search",VLOOKUP("http://skinnonews.com"&amp;A352,'기사 리스트'!C:D,2,FALSE)="yes"), "당월 GDN", ""),"")</f>
        <v/>
      </c>
    </row>
    <row r="353" spans="1:7">
      <c r="A353" s="6" t="s">
        <v>1607</v>
      </c>
      <c r="B353" s="6" t="s">
        <v>1526</v>
      </c>
      <c r="C353" s="6">
        <v>7</v>
      </c>
      <c r="D353" s="6">
        <v>7</v>
      </c>
      <c r="E353" s="46" t="str">
        <f t="shared" si="5"/>
        <v>기사임</v>
      </c>
      <c r="F353" s="46" t="str">
        <f>IF(E353="기사임",IFERROR(IF((VLOOKUP(CONCATENATE("http://skinnonews.com",A353),'기사 리스트'!C:E,3,FALSE))&gt;='뉴스룸 요약'!$F$17,"O",""),""),"")</f>
        <v/>
      </c>
      <c r="G353" s="46" t="str">
        <f>IFERROR(IF(AND(F353="O",B353="Paid Search",VLOOKUP("http://skinnonews.com"&amp;A353,'기사 리스트'!C:D,2,FALSE)="yes"), "당월 GDN", ""),"")</f>
        <v/>
      </c>
    </row>
    <row r="354" spans="1:7">
      <c r="A354" s="6" t="s">
        <v>1609</v>
      </c>
      <c r="B354" s="6" t="s">
        <v>1527</v>
      </c>
      <c r="C354" s="6">
        <v>7</v>
      </c>
      <c r="D354" s="6">
        <v>8</v>
      </c>
      <c r="E354" s="46" t="str">
        <f t="shared" si="5"/>
        <v>기사임</v>
      </c>
      <c r="F354" s="46" t="str">
        <f>IF(E354="기사임",IFERROR(IF((VLOOKUP(CONCATENATE("http://skinnonews.com",A354),'기사 리스트'!C:E,3,FALSE))&gt;='뉴스룸 요약'!$F$17,"O",""),""),"")</f>
        <v/>
      </c>
      <c r="G354" s="46" t="str">
        <f>IFERROR(IF(AND(F354="O",B354="Paid Search",VLOOKUP("http://skinnonews.com"&amp;A354,'기사 리스트'!C:D,2,FALSE)="yes"), "당월 GDN", ""),"")</f>
        <v/>
      </c>
    </row>
    <row r="355" spans="1:7">
      <c r="A355" s="6" t="s">
        <v>2172</v>
      </c>
      <c r="B355" s="6" t="s">
        <v>1529</v>
      </c>
      <c r="C355" s="6">
        <v>7</v>
      </c>
      <c r="D355" s="6">
        <v>6</v>
      </c>
      <c r="E355" s="46" t="str">
        <f t="shared" si="5"/>
        <v>기사임</v>
      </c>
      <c r="F355" s="46" t="str">
        <f>IF(E355="기사임",IFERROR(IF((VLOOKUP(CONCATENATE("http://skinnonews.com",A355),'기사 리스트'!C:E,3,FALSE))&gt;='뉴스룸 요약'!$F$17,"O",""),""),"")</f>
        <v/>
      </c>
      <c r="G355" s="46" t="str">
        <f>IFERROR(IF(AND(F355="O",B355="Paid Search",VLOOKUP("http://skinnonews.com"&amp;A355,'기사 리스트'!C:D,2,FALSE)="yes"), "당월 GDN", ""),"")</f>
        <v/>
      </c>
    </row>
    <row r="356" spans="1:7">
      <c r="A356" s="6" t="s">
        <v>2174</v>
      </c>
      <c r="B356" s="6" t="s">
        <v>1529</v>
      </c>
      <c r="C356" s="6">
        <v>7</v>
      </c>
      <c r="D356" s="6">
        <v>8</v>
      </c>
      <c r="E356" s="46" t="str">
        <f t="shared" si="5"/>
        <v>기사임</v>
      </c>
      <c r="F356" s="46" t="str">
        <f>IF(E356="기사임",IFERROR(IF((VLOOKUP(CONCATENATE("http://skinnonews.com",A356),'기사 리스트'!C:E,3,FALSE))&gt;='뉴스룸 요약'!$F$17,"O",""),""),"")</f>
        <v/>
      </c>
      <c r="G356" s="46" t="str">
        <f>IFERROR(IF(AND(F356="O",B356="Paid Search",VLOOKUP("http://skinnonews.com"&amp;A356,'기사 리스트'!C:D,2,FALSE)="yes"), "당월 GDN", ""),"")</f>
        <v/>
      </c>
    </row>
    <row r="357" spans="1:7">
      <c r="A357" s="6" t="s">
        <v>2283</v>
      </c>
      <c r="B357" s="6" t="s">
        <v>1528</v>
      </c>
      <c r="C357" s="6">
        <v>7</v>
      </c>
      <c r="D357" s="6">
        <v>5</v>
      </c>
      <c r="E357" s="46" t="str">
        <f t="shared" si="5"/>
        <v>기사임</v>
      </c>
      <c r="F357" s="46" t="str">
        <f>IF(E357="기사임",IFERROR(IF((VLOOKUP(CONCATENATE("http://skinnonews.com",A357),'기사 리스트'!C:E,3,FALSE))&gt;='뉴스룸 요약'!$F$17,"O",""),""),"")</f>
        <v>O</v>
      </c>
      <c r="G357" s="46" t="str">
        <f>IFERROR(IF(AND(F357="O",B357="Paid Search",VLOOKUP("http://skinnonews.com"&amp;A357,'기사 리스트'!C:D,2,FALSE)="yes"), "당월 GDN", ""),"")</f>
        <v/>
      </c>
    </row>
    <row r="358" spans="1:7">
      <c r="A358" s="6" t="s">
        <v>2284</v>
      </c>
      <c r="B358" s="6" t="s">
        <v>1529</v>
      </c>
      <c r="C358" s="6">
        <v>7</v>
      </c>
      <c r="D358" s="6">
        <v>12</v>
      </c>
      <c r="E358" s="46" t="str">
        <f t="shared" si="5"/>
        <v>기사임</v>
      </c>
      <c r="F358" s="46" t="str">
        <f>IF(E358="기사임",IFERROR(IF((VLOOKUP(CONCATENATE("http://skinnonews.com",A358),'기사 리스트'!C:E,3,FALSE))&gt;='뉴스룸 요약'!$F$17,"O",""),""),"")</f>
        <v>O</v>
      </c>
      <c r="G358" s="46" t="str">
        <f>IFERROR(IF(AND(F358="O",B358="Paid Search",VLOOKUP("http://skinnonews.com"&amp;A358,'기사 리스트'!C:D,2,FALSE)="yes"), "당월 GDN", ""),"")</f>
        <v/>
      </c>
    </row>
    <row r="359" spans="1:7">
      <c r="A359" s="6" t="s">
        <v>492</v>
      </c>
      <c r="B359" s="6" t="s">
        <v>1528</v>
      </c>
      <c r="C359" s="6">
        <v>7</v>
      </c>
      <c r="D359" s="6">
        <v>9</v>
      </c>
      <c r="E359" s="46" t="str">
        <f t="shared" si="5"/>
        <v>기사임</v>
      </c>
      <c r="F359" s="46" t="str">
        <f>IF(E359="기사임",IFERROR(IF((VLOOKUP(CONCATENATE("http://skinnonews.com",A359),'기사 리스트'!C:E,3,FALSE))&gt;='뉴스룸 요약'!$F$17,"O",""),""),"")</f>
        <v/>
      </c>
      <c r="G359" s="46" t="str">
        <f>IFERROR(IF(AND(F359="O",B359="Paid Search",VLOOKUP("http://skinnonews.com"&amp;A359,'기사 리스트'!C:D,2,FALSE)="yes"), "당월 GDN", ""),"")</f>
        <v/>
      </c>
    </row>
    <row r="360" spans="1:7">
      <c r="A360" s="6" t="s">
        <v>961</v>
      </c>
      <c r="B360" s="6" t="s">
        <v>1527</v>
      </c>
      <c r="C360" s="6">
        <v>7</v>
      </c>
      <c r="D360" s="6">
        <v>7</v>
      </c>
      <c r="E360" s="46" t="str">
        <f t="shared" si="5"/>
        <v>기사임</v>
      </c>
      <c r="F360" s="46" t="str">
        <f>IF(E360="기사임",IFERROR(IF((VLOOKUP(CONCATENATE("http://skinnonews.com",A360),'기사 리스트'!C:E,3,FALSE))&gt;='뉴스룸 요약'!$F$17,"O",""),""),"")</f>
        <v/>
      </c>
      <c r="G360" s="46" t="str">
        <f>IFERROR(IF(AND(F360="O",B360="Paid Search",VLOOKUP("http://skinnonews.com"&amp;A360,'기사 리스트'!C:D,2,FALSE)="yes"), "당월 GDN", ""),"")</f>
        <v/>
      </c>
    </row>
    <row r="361" spans="1:7">
      <c r="A361" s="6" t="s">
        <v>664</v>
      </c>
      <c r="B361" s="6" t="s">
        <v>1527</v>
      </c>
      <c r="C361" s="6">
        <v>7</v>
      </c>
      <c r="D361" s="6">
        <v>7</v>
      </c>
      <c r="E361" s="46" t="str">
        <f t="shared" si="5"/>
        <v>기사임</v>
      </c>
      <c r="F361" s="46" t="str">
        <f>IF(E361="기사임",IFERROR(IF((VLOOKUP(CONCATENATE("http://skinnonews.com",A361),'기사 리스트'!C:E,3,FALSE))&gt;='뉴스룸 요약'!$F$17,"O",""),""),"")</f>
        <v/>
      </c>
      <c r="G361" s="46" t="str">
        <f>IFERROR(IF(AND(F361="O",B361="Paid Search",VLOOKUP("http://skinnonews.com"&amp;A361,'기사 리스트'!C:D,2,FALSE)="yes"), "당월 GDN", ""),"")</f>
        <v/>
      </c>
    </row>
    <row r="362" spans="1:7">
      <c r="A362" s="6" t="s">
        <v>522</v>
      </c>
      <c r="B362" s="6" t="s">
        <v>1526</v>
      </c>
      <c r="C362" s="6">
        <v>7</v>
      </c>
      <c r="D362" s="6">
        <v>7</v>
      </c>
      <c r="E362" s="46" t="str">
        <f t="shared" si="5"/>
        <v>기사임</v>
      </c>
      <c r="F362" s="46" t="str">
        <f>IF(E362="기사임",IFERROR(IF((VLOOKUP(CONCATENATE("http://skinnonews.com",A362),'기사 리스트'!C:E,3,FALSE))&gt;='뉴스룸 요약'!$F$17,"O",""),""),"")</f>
        <v/>
      </c>
      <c r="G362" s="46" t="str">
        <f>IFERROR(IF(AND(F362="O",B362="Paid Search",VLOOKUP("http://skinnonews.com"&amp;A362,'기사 리스트'!C:D,2,FALSE)="yes"), "당월 GDN", ""),"")</f>
        <v/>
      </c>
    </row>
    <row r="363" spans="1:7">
      <c r="A363" s="6" t="s">
        <v>628</v>
      </c>
      <c r="B363" s="6" t="s">
        <v>1527</v>
      </c>
      <c r="C363" s="6">
        <v>7</v>
      </c>
      <c r="D363" s="6">
        <v>9</v>
      </c>
      <c r="E363" s="46" t="str">
        <f t="shared" si="5"/>
        <v>기사임</v>
      </c>
      <c r="F363" s="46" t="str">
        <f>IF(E363="기사임",IFERROR(IF((VLOOKUP(CONCATENATE("http://skinnonews.com",A363),'기사 리스트'!C:E,3,FALSE))&gt;='뉴스룸 요약'!$F$17,"O",""),""),"")</f>
        <v/>
      </c>
      <c r="G363" s="46" t="str">
        <f>IFERROR(IF(AND(F363="O",B363="Paid Search",VLOOKUP("http://skinnonews.com"&amp;A363,'기사 리스트'!C:D,2,FALSE)="yes"), "당월 GDN", ""),"")</f>
        <v/>
      </c>
    </row>
    <row r="364" spans="1:7">
      <c r="A364" s="6" t="s">
        <v>477</v>
      </c>
      <c r="B364" s="6" t="s">
        <v>1528</v>
      </c>
      <c r="C364" s="6">
        <v>7</v>
      </c>
      <c r="D364" s="6">
        <v>6</v>
      </c>
      <c r="E364" s="46" t="str">
        <f t="shared" si="5"/>
        <v/>
      </c>
      <c r="F364" s="46" t="str">
        <f>IF(E364="기사임",IFERROR(IF((VLOOKUP(CONCATENATE("http://skinnonews.com",A364),'기사 리스트'!C:E,3,FALSE))&gt;='뉴스룸 요약'!$F$17,"O",""),""),"")</f>
        <v/>
      </c>
      <c r="G364" s="46" t="str">
        <f>IFERROR(IF(AND(F364="O",B364="Paid Search",VLOOKUP("http://skinnonews.com"&amp;A364,'기사 리스트'!C:D,2,FALSE)="yes"), "당월 GDN", ""),"")</f>
        <v/>
      </c>
    </row>
    <row r="365" spans="1:7">
      <c r="A365" s="6" t="s">
        <v>1494</v>
      </c>
      <c r="B365" s="6" t="s">
        <v>1529</v>
      </c>
      <c r="C365" s="6">
        <v>7</v>
      </c>
      <c r="D365" s="6">
        <v>5</v>
      </c>
      <c r="E365" s="46" t="str">
        <f t="shared" si="5"/>
        <v/>
      </c>
      <c r="F365" s="46" t="str">
        <f>IF(E365="기사임",IFERROR(IF((VLOOKUP(CONCATENATE("http://skinnonews.com",A365),'기사 리스트'!C:E,3,FALSE))&gt;='뉴스룸 요약'!$F$17,"O",""),""),"")</f>
        <v/>
      </c>
      <c r="G365" s="46" t="str">
        <f>IFERROR(IF(AND(F365="O",B365="Paid Search",VLOOKUP("http://skinnonews.com"&amp;A365,'기사 리스트'!C:D,2,FALSE)="yes"), "당월 GDN", ""),"")</f>
        <v/>
      </c>
    </row>
    <row r="366" spans="1:7">
      <c r="A366" s="6" t="s">
        <v>560</v>
      </c>
      <c r="B366" s="6" t="s">
        <v>1528</v>
      </c>
      <c r="C366" s="6">
        <v>7</v>
      </c>
      <c r="D366" s="6">
        <v>6</v>
      </c>
      <c r="E366" s="46" t="str">
        <f t="shared" si="5"/>
        <v/>
      </c>
      <c r="F366" s="46" t="str">
        <f>IF(E366="기사임",IFERROR(IF((VLOOKUP(CONCATENATE("http://skinnonews.com",A366),'기사 리스트'!C:E,3,FALSE))&gt;='뉴스룸 요약'!$F$17,"O",""),""),"")</f>
        <v/>
      </c>
      <c r="G366" s="46" t="str">
        <f>IFERROR(IF(AND(F366="O",B366="Paid Search",VLOOKUP("http://skinnonews.com"&amp;A366,'기사 리스트'!C:D,2,FALSE)="yes"), "당월 GDN", ""),"")</f>
        <v/>
      </c>
    </row>
    <row r="367" spans="1:7">
      <c r="A367" s="6" t="s">
        <v>558</v>
      </c>
      <c r="B367" s="6" t="s">
        <v>1528</v>
      </c>
      <c r="C367" s="6">
        <v>7</v>
      </c>
      <c r="D367" s="6">
        <v>5</v>
      </c>
      <c r="E367" s="46" t="str">
        <f t="shared" si="5"/>
        <v/>
      </c>
      <c r="F367" s="46" t="str">
        <f>IF(E367="기사임",IFERROR(IF((VLOOKUP(CONCATENATE("http://skinnonews.com",A367),'기사 리스트'!C:E,3,FALSE))&gt;='뉴스룸 요약'!$F$17,"O",""),""),"")</f>
        <v/>
      </c>
      <c r="G367" s="46" t="str">
        <f>IFERROR(IF(AND(F367="O",B367="Paid Search",VLOOKUP("http://skinnonews.com"&amp;A367,'기사 리스트'!C:D,2,FALSE)="yes"), "당월 GDN", ""),"")</f>
        <v/>
      </c>
    </row>
    <row r="368" spans="1:7">
      <c r="A368" s="6" t="s">
        <v>510</v>
      </c>
      <c r="B368" s="6" t="s">
        <v>1528</v>
      </c>
      <c r="C368" s="6">
        <v>7</v>
      </c>
      <c r="D368" s="6">
        <v>6</v>
      </c>
      <c r="E368" s="46" t="str">
        <f t="shared" si="5"/>
        <v/>
      </c>
      <c r="F368" s="46" t="str">
        <f>IF(E368="기사임",IFERROR(IF((VLOOKUP(CONCATENATE("http://skinnonews.com",A368),'기사 리스트'!C:E,3,FALSE))&gt;='뉴스룸 요약'!$F$17,"O",""),""),"")</f>
        <v/>
      </c>
      <c r="G368" s="46" t="str">
        <f>IFERROR(IF(AND(F368="O",B368="Paid Search",VLOOKUP("http://skinnonews.com"&amp;A368,'기사 리스트'!C:D,2,FALSE)="yes"), "당월 GDN", ""),"")</f>
        <v/>
      </c>
    </row>
    <row r="369" spans="1:7">
      <c r="A369" s="6" t="s">
        <v>1441</v>
      </c>
      <c r="B369" s="6" t="s">
        <v>1528</v>
      </c>
      <c r="C369" s="6">
        <v>7</v>
      </c>
      <c r="D369" s="6">
        <v>4</v>
      </c>
      <c r="E369" s="46" t="str">
        <f t="shared" si="5"/>
        <v/>
      </c>
      <c r="F369" s="46" t="str">
        <f>IF(E369="기사임",IFERROR(IF((VLOOKUP(CONCATENATE("http://skinnonews.com",A369),'기사 리스트'!C:E,3,FALSE))&gt;='뉴스룸 요약'!$F$17,"O",""),""),"")</f>
        <v/>
      </c>
      <c r="G369" s="46" t="str">
        <f>IFERROR(IF(AND(F369="O",B369="Paid Search",VLOOKUP("http://skinnonews.com"&amp;A369,'기사 리스트'!C:D,2,FALSE)="yes"), "당월 GDN", ""),"")</f>
        <v/>
      </c>
    </row>
    <row r="370" spans="1:7">
      <c r="A370" s="6" t="s">
        <v>661</v>
      </c>
      <c r="B370" s="6" t="s">
        <v>1527</v>
      </c>
      <c r="C370" s="6">
        <v>7</v>
      </c>
      <c r="D370" s="6">
        <v>4</v>
      </c>
      <c r="E370" s="46" t="str">
        <f t="shared" si="5"/>
        <v/>
      </c>
      <c r="F370" s="46" t="str">
        <f>IF(E370="기사임",IFERROR(IF((VLOOKUP(CONCATENATE("http://skinnonews.com",A370),'기사 리스트'!C:E,3,FALSE))&gt;='뉴스룸 요약'!$F$17,"O",""),""),"")</f>
        <v/>
      </c>
      <c r="G370" s="46" t="str">
        <f>IFERROR(IF(AND(F370="O",B370="Paid Search",VLOOKUP("http://skinnonews.com"&amp;A370,'기사 리스트'!C:D,2,FALSE)="yes"), "당월 GDN", ""),"")</f>
        <v/>
      </c>
    </row>
    <row r="371" spans="1:7">
      <c r="A371" s="6" t="s">
        <v>2289</v>
      </c>
      <c r="B371" s="6" t="s">
        <v>1525</v>
      </c>
      <c r="C371" s="6">
        <v>7</v>
      </c>
      <c r="D371" s="6">
        <v>7</v>
      </c>
      <c r="E371" s="46" t="str">
        <f t="shared" si="5"/>
        <v/>
      </c>
      <c r="F371" s="46" t="str">
        <f>IF(E371="기사임",IFERROR(IF((VLOOKUP(CONCATENATE("http://skinnonews.com",A371),'기사 리스트'!C:E,3,FALSE))&gt;='뉴스룸 요약'!$F$17,"O",""),""),"")</f>
        <v/>
      </c>
      <c r="G371" s="46" t="str">
        <f>IFERROR(IF(AND(F371="O",B371="Paid Search",VLOOKUP("http://skinnonews.com"&amp;A371,'기사 리스트'!C:D,2,FALSE)="yes"), "당월 GDN", ""),"")</f>
        <v/>
      </c>
    </row>
    <row r="372" spans="1:7">
      <c r="A372" s="6" t="s">
        <v>547</v>
      </c>
      <c r="B372" s="6" t="s">
        <v>1527</v>
      </c>
      <c r="C372" s="6">
        <v>7</v>
      </c>
      <c r="D372" s="6">
        <v>4</v>
      </c>
      <c r="E372" s="46" t="str">
        <f t="shared" si="5"/>
        <v/>
      </c>
      <c r="F372" s="46" t="str">
        <f>IF(E372="기사임",IFERROR(IF((VLOOKUP(CONCATENATE("http://skinnonews.com",A372),'기사 리스트'!C:E,3,FALSE))&gt;='뉴스룸 요약'!$F$17,"O",""),""),"")</f>
        <v/>
      </c>
      <c r="G372" s="46" t="str">
        <f>IFERROR(IF(AND(F372="O",B372="Paid Search",VLOOKUP("http://skinnonews.com"&amp;A372,'기사 리스트'!C:D,2,FALSE)="yes"), "당월 GDN", ""),"")</f>
        <v/>
      </c>
    </row>
    <row r="373" spans="1:7">
      <c r="A373" s="6" t="s">
        <v>656</v>
      </c>
      <c r="B373" s="6" t="s">
        <v>1527</v>
      </c>
      <c r="C373" s="6">
        <v>7</v>
      </c>
      <c r="D373" s="6">
        <v>6</v>
      </c>
      <c r="E373" s="46" t="str">
        <f t="shared" si="5"/>
        <v/>
      </c>
      <c r="F373" s="46" t="str">
        <f>IF(E373="기사임",IFERROR(IF((VLOOKUP(CONCATENATE("http://skinnonews.com",A373),'기사 리스트'!C:E,3,FALSE))&gt;='뉴스룸 요약'!$F$17,"O",""),""),"")</f>
        <v/>
      </c>
      <c r="G373" s="46" t="str">
        <f>IFERROR(IF(AND(F373="O",B373="Paid Search",VLOOKUP("http://skinnonews.com"&amp;A373,'기사 리스트'!C:D,2,FALSE)="yes"), "당월 GDN", ""),"")</f>
        <v/>
      </c>
    </row>
    <row r="374" spans="1:7">
      <c r="A374" s="6" t="s">
        <v>960</v>
      </c>
      <c r="B374" s="6" t="s">
        <v>1527</v>
      </c>
      <c r="C374" s="6">
        <v>7</v>
      </c>
      <c r="D374" s="6">
        <v>5</v>
      </c>
      <c r="E374" s="46" t="str">
        <f t="shared" si="5"/>
        <v/>
      </c>
      <c r="F374" s="46" t="str">
        <f>IF(E374="기사임",IFERROR(IF((VLOOKUP(CONCATENATE("http://skinnonews.com",A374),'기사 리스트'!C:E,3,FALSE))&gt;='뉴스룸 요약'!$F$17,"O",""),""),"")</f>
        <v/>
      </c>
      <c r="G374" s="46" t="str">
        <f>IFERROR(IF(AND(F374="O",B374="Paid Search",VLOOKUP("http://skinnonews.com"&amp;A374,'기사 리스트'!C:D,2,FALSE)="yes"), "당월 GDN", ""),"")</f>
        <v/>
      </c>
    </row>
    <row r="375" spans="1:7">
      <c r="A375" s="6" t="s">
        <v>617</v>
      </c>
      <c r="B375" s="6" t="s">
        <v>1527</v>
      </c>
      <c r="C375" s="6">
        <v>7</v>
      </c>
      <c r="D375" s="6">
        <v>8</v>
      </c>
      <c r="E375" s="46" t="str">
        <f t="shared" si="5"/>
        <v/>
      </c>
      <c r="F375" s="46" t="str">
        <f>IF(E375="기사임",IFERROR(IF((VLOOKUP(CONCATENATE("http://skinnonews.com",A375),'기사 리스트'!C:E,3,FALSE))&gt;='뉴스룸 요약'!$F$17,"O",""),""),"")</f>
        <v/>
      </c>
      <c r="G375" s="46" t="str">
        <f>IFERROR(IF(AND(F375="O",B375="Paid Search",VLOOKUP("http://skinnonews.com"&amp;A375,'기사 리스트'!C:D,2,FALSE)="yes"), "당월 GDN", ""),"")</f>
        <v/>
      </c>
    </row>
    <row r="376" spans="1:7">
      <c r="A376" s="6" t="s">
        <v>2286</v>
      </c>
      <c r="B376" s="6" t="s">
        <v>1527</v>
      </c>
      <c r="C376" s="6">
        <v>7</v>
      </c>
      <c r="D376" s="6">
        <v>6</v>
      </c>
      <c r="E376" s="46" t="str">
        <f t="shared" si="5"/>
        <v/>
      </c>
      <c r="F376" s="46" t="str">
        <f>IF(E376="기사임",IFERROR(IF((VLOOKUP(CONCATENATE("http://skinnonews.com",A376),'기사 리스트'!C:E,3,FALSE))&gt;='뉴스룸 요약'!$F$17,"O",""),""),"")</f>
        <v/>
      </c>
      <c r="G376" s="46" t="str">
        <f>IFERROR(IF(AND(F376="O",B376="Paid Search",VLOOKUP("http://skinnonews.com"&amp;A376,'기사 리스트'!C:D,2,FALSE)="yes"), "당월 GDN", ""),"")</f>
        <v/>
      </c>
    </row>
    <row r="377" spans="1:7">
      <c r="A377" s="6" t="s">
        <v>555</v>
      </c>
      <c r="B377" s="6" t="s">
        <v>1526</v>
      </c>
      <c r="C377" s="6">
        <v>6</v>
      </c>
      <c r="D377" s="6">
        <v>6</v>
      </c>
      <c r="E377" s="46" t="str">
        <f t="shared" si="5"/>
        <v>기사임</v>
      </c>
      <c r="F377" s="46" t="str">
        <f>IF(E377="기사임",IFERROR(IF((VLOOKUP(CONCATENATE("http://skinnonews.com",A377),'기사 리스트'!C:E,3,FALSE))&gt;='뉴스룸 요약'!$F$17,"O",""),""),"")</f>
        <v/>
      </c>
      <c r="G377" s="46" t="str">
        <f>IFERROR(IF(AND(F377="O",B377="Paid Search",VLOOKUP("http://skinnonews.com"&amp;A377,'기사 리스트'!C:D,2,FALSE)="yes"), "당월 GDN", ""),"")</f>
        <v/>
      </c>
    </row>
    <row r="378" spans="1:7">
      <c r="A378" s="6" t="s">
        <v>541</v>
      </c>
      <c r="B378" s="6" t="s">
        <v>1527</v>
      </c>
      <c r="C378" s="6">
        <v>6</v>
      </c>
      <c r="D378" s="6">
        <v>6</v>
      </c>
      <c r="E378" s="46" t="str">
        <f t="shared" si="5"/>
        <v>기사임</v>
      </c>
      <c r="F378" s="46" t="str">
        <f>IF(E378="기사임",IFERROR(IF((VLOOKUP(CONCATENATE("http://skinnonews.com",A378),'기사 리스트'!C:E,3,FALSE))&gt;='뉴스룸 요약'!$F$17,"O",""),""),"")</f>
        <v/>
      </c>
      <c r="G378" s="46" t="str">
        <f>IFERROR(IF(AND(F378="O",B378="Paid Search",VLOOKUP("http://skinnonews.com"&amp;A378,'기사 리스트'!C:D,2,FALSE)="yes"), "당월 GDN", ""),"")</f>
        <v/>
      </c>
    </row>
    <row r="379" spans="1:7">
      <c r="A379" s="6" t="s">
        <v>564</v>
      </c>
      <c r="B379" s="6" t="s">
        <v>1527</v>
      </c>
      <c r="C379" s="6">
        <v>6</v>
      </c>
      <c r="D379" s="6">
        <v>6</v>
      </c>
      <c r="E379" s="46" t="str">
        <f t="shared" si="5"/>
        <v>기사임</v>
      </c>
      <c r="F379" s="46" t="str">
        <f>IF(E379="기사임",IFERROR(IF((VLOOKUP(CONCATENATE("http://skinnonews.com",A379),'기사 리스트'!C:E,3,FALSE))&gt;='뉴스룸 요약'!$F$17,"O",""),""),"")</f>
        <v/>
      </c>
      <c r="G379" s="46" t="str">
        <f>IFERROR(IF(AND(F379="O",B379="Paid Search",VLOOKUP("http://skinnonews.com"&amp;A379,'기사 리스트'!C:D,2,FALSE)="yes"), "당월 GDN", ""),"")</f>
        <v/>
      </c>
    </row>
    <row r="380" spans="1:7">
      <c r="A380" s="6" t="s">
        <v>533</v>
      </c>
      <c r="B380" s="6" t="s">
        <v>1528</v>
      </c>
      <c r="C380" s="6">
        <v>6</v>
      </c>
      <c r="D380" s="6">
        <v>2</v>
      </c>
      <c r="E380" s="46" t="str">
        <f t="shared" si="5"/>
        <v>기사임</v>
      </c>
      <c r="F380" s="46" t="str">
        <f>IF(E380="기사임",IFERROR(IF((VLOOKUP(CONCATENATE("http://skinnonews.com",A380),'기사 리스트'!C:E,3,FALSE))&gt;='뉴스룸 요약'!$F$17,"O",""),""),"")</f>
        <v/>
      </c>
      <c r="G380" s="46" t="str">
        <f>IFERROR(IF(AND(F380="O",B380="Paid Search",VLOOKUP("http://skinnonews.com"&amp;A380,'기사 리스트'!C:D,2,FALSE)="yes"), "당월 GDN", ""),"")</f>
        <v/>
      </c>
    </row>
    <row r="381" spans="1:7">
      <c r="A381" s="6" t="s">
        <v>2225</v>
      </c>
      <c r="B381" s="6" t="s">
        <v>1527</v>
      </c>
      <c r="C381" s="6">
        <v>6</v>
      </c>
      <c r="D381" s="6">
        <v>8</v>
      </c>
      <c r="E381" s="46" t="str">
        <f t="shared" si="5"/>
        <v>기사임</v>
      </c>
      <c r="F381" s="46" t="str">
        <f>IF(E381="기사임",IFERROR(IF((VLOOKUP(CONCATENATE("http://skinnonews.com",A381),'기사 리스트'!C:E,3,FALSE))&gt;='뉴스룸 요약'!$F$17,"O",""),""),"")</f>
        <v/>
      </c>
      <c r="G381" s="46" t="str">
        <f>IFERROR(IF(AND(F381="O",B381="Paid Search",VLOOKUP("http://skinnonews.com"&amp;A381,'기사 리스트'!C:D,2,FALSE)="yes"), "당월 GDN", ""),"")</f>
        <v/>
      </c>
    </row>
    <row r="382" spans="1:7">
      <c r="A382" s="6" t="s">
        <v>606</v>
      </c>
      <c r="B382" s="6" t="s">
        <v>1527</v>
      </c>
      <c r="C382" s="6">
        <v>6</v>
      </c>
      <c r="D382" s="6">
        <v>7</v>
      </c>
      <c r="E382" s="46" t="str">
        <f t="shared" si="5"/>
        <v>기사임</v>
      </c>
      <c r="F382" s="46" t="str">
        <f>IF(E382="기사임",IFERROR(IF((VLOOKUP(CONCATENATE("http://skinnonews.com",A382),'기사 리스트'!C:E,3,FALSE))&gt;='뉴스룸 요약'!$F$17,"O",""),""),"")</f>
        <v/>
      </c>
      <c r="G382" s="46" t="str">
        <f>IFERROR(IF(AND(F382="O",B382="Paid Search",VLOOKUP("http://skinnonews.com"&amp;A382,'기사 리스트'!C:D,2,FALSE)="yes"), "당월 GDN", ""),"")</f>
        <v/>
      </c>
    </row>
    <row r="383" spans="1:7">
      <c r="A383" s="6" t="s">
        <v>505</v>
      </c>
      <c r="B383" s="6" t="s">
        <v>1527</v>
      </c>
      <c r="C383" s="6">
        <v>6</v>
      </c>
      <c r="D383" s="6">
        <v>8</v>
      </c>
      <c r="E383" s="46" t="str">
        <f t="shared" si="5"/>
        <v>기사임</v>
      </c>
      <c r="F383" s="46" t="str">
        <f>IF(E383="기사임",IFERROR(IF((VLOOKUP(CONCATENATE("http://skinnonews.com",A383),'기사 리스트'!C:E,3,FALSE))&gt;='뉴스룸 요약'!$F$17,"O",""),""),"")</f>
        <v/>
      </c>
      <c r="G383" s="46" t="str">
        <f>IFERROR(IF(AND(F383="O",B383="Paid Search",VLOOKUP("http://skinnonews.com"&amp;A383,'기사 리스트'!C:D,2,FALSE)="yes"), "당월 GDN", ""),"")</f>
        <v/>
      </c>
    </row>
    <row r="384" spans="1:7">
      <c r="A384" s="6" t="s">
        <v>738</v>
      </c>
      <c r="B384" s="6" t="s">
        <v>1527</v>
      </c>
      <c r="C384" s="6">
        <v>6</v>
      </c>
      <c r="D384" s="6">
        <v>4</v>
      </c>
      <c r="E384" s="46" t="str">
        <f t="shared" si="5"/>
        <v>기사임</v>
      </c>
      <c r="F384" s="46" t="str">
        <f>IF(E384="기사임",IFERROR(IF((VLOOKUP(CONCATENATE("http://skinnonews.com",A384),'기사 리스트'!C:E,3,FALSE))&gt;='뉴스룸 요약'!$F$17,"O",""),""),"")</f>
        <v/>
      </c>
      <c r="G384" s="46" t="str">
        <f>IFERROR(IF(AND(F384="O",B384="Paid Search",VLOOKUP("http://skinnonews.com"&amp;A384,'기사 리스트'!C:D,2,FALSE)="yes"), "당월 GDN", ""),"")</f>
        <v/>
      </c>
    </row>
    <row r="385" spans="1:7">
      <c r="A385" s="6" t="s">
        <v>953</v>
      </c>
      <c r="B385" s="6" t="s">
        <v>1526</v>
      </c>
      <c r="C385" s="6">
        <v>6</v>
      </c>
      <c r="D385" s="6">
        <v>6</v>
      </c>
      <c r="E385" s="46" t="str">
        <f t="shared" si="5"/>
        <v>기사임</v>
      </c>
      <c r="F385" s="46" t="str">
        <f>IF(E385="기사임",IFERROR(IF((VLOOKUP(CONCATENATE("http://skinnonews.com",A385),'기사 리스트'!C:E,3,FALSE))&gt;='뉴스룸 요약'!$F$17,"O",""),""),"")</f>
        <v/>
      </c>
      <c r="G385" s="46" t="str">
        <f>IFERROR(IF(AND(F385="O",B385="Paid Search",VLOOKUP("http://skinnonews.com"&amp;A385,'기사 리스트'!C:D,2,FALSE)="yes"), "당월 GDN", ""),"")</f>
        <v/>
      </c>
    </row>
    <row r="386" spans="1:7">
      <c r="A386" s="6" t="s">
        <v>1068</v>
      </c>
      <c r="B386" s="6" t="s">
        <v>1525</v>
      </c>
      <c r="C386" s="6">
        <v>6</v>
      </c>
      <c r="D386" s="6">
        <v>5</v>
      </c>
      <c r="E386" s="46" t="str">
        <f t="shared" si="5"/>
        <v>기사임</v>
      </c>
      <c r="F386" s="46" t="str">
        <f>IF(E386="기사임",IFERROR(IF((VLOOKUP(CONCATENATE("http://skinnonews.com",A386),'기사 리스트'!C:E,3,FALSE))&gt;='뉴스룸 요약'!$F$17,"O",""),""),"")</f>
        <v/>
      </c>
      <c r="G386" s="46" t="str">
        <f>IFERROR(IF(AND(F386="O",B386="Paid Search",VLOOKUP("http://skinnonews.com"&amp;A386,'기사 리스트'!C:D,2,FALSE)="yes"), "당월 GDN", ""),"")</f>
        <v/>
      </c>
    </row>
    <row r="387" spans="1:7">
      <c r="A387" s="6" t="s">
        <v>579</v>
      </c>
      <c r="B387" s="6" t="s">
        <v>1527</v>
      </c>
      <c r="C387" s="6">
        <v>6</v>
      </c>
      <c r="D387" s="6">
        <v>6</v>
      </c>
      <c r="E387" s="46" t="str">
        <f t="shared" ref="E387:E450" si="6">IF(AND(LEFT(A387,17)="/global/archives/",ISNUMBER(_xlfn.NUMBERVALUE(MID(A387,18,1))),ISERROR(FIND("ckattempt",A387)),ISERROR(FIND("preview",A387))),"기사임","")</f>
        <v>기사임</v>
      </c>
      <c r="F387" s="46" t="str">
        <f>IF(E387="기사임",IFERROR(IF((VLOOKUP(CONCATENATE("http://skinnonews.com",A387),'기사 리스트'!C:E,3,FALSE))&gt;='뉴스룸 요약'!$F$17,"O",""),""),"")</f>
        <v/>
      </c>
      <c r="G387" s="46" t="str">
        <f>IFERROR(IF(AND(F387="O",B387="Paid Search",VLOOKUP("http://skinnonews.com"&amp;A387,'기사 리스트'!C:D,2,FALSE)="yes"), "당월 GDN", ""),"")</f>
        <v/>
      </c>
    </row>
    <row r="388" spans="1:7">
      <c r="A388" s="6" t="s">
        <v>1173</v>
      </c>
      <c r="B388" s="6" t="s">
        <v>1527</v>
      </c>
      <c r="C388" s="6">
        <v>6</v>
      </c>
      <c r="D388" s="6">
        <v>7</v>
      </c>
      <c r="E388" s="46" t="str">
        <f t="shared" si="6"/>
        <v>기사임</v>
      </c>
      <c r="F388" s="46" t="str">
        <f>IF(E388="기사임",IFERROR(IF((VLOOKUP(CONCATENATE("http://skinnonews.com",A388),'기사 리스트'!C:E,3,FALSE))&gt;='뉴스룸 요약'!$F$17,"O",""),""),"")</f>
        <v/>
      </c>
      <c r="G388" s="46" t="str">
        <f>IFERROR(IF(AND(F388="O",B388="Paid Search",VLOOKUP("http://skinnonews.com"&amp;A388,'기사 리스트'!C:D,2,FALSE)="yes"), "당월 GDN", ""),"")</f>
        <v/>
      </c>
    </row>
    <row r="389" spans="1:7">
      <c r="A389" s="6" t="s">
        <v>1168</v>
      </c>
      <c r="B389" s="6" t="s">
        <v>1528</v>
      </c>
      <c r="C389" s="6">
        <v>6</v>
      </c>
      <c r="D389" s="6">
        <v>6</v>
      </c>
      <c r="E389" s="46" t="str">
        <f t="shared" si="6"/>
        <v>기사임</v>
      </c>
      <c r="F389" s="46" t="str">
        <f>IF(E389="기사임",IFERROR(IF((VLOOKUP(CONCATENATE("http://skinnonews.com",A389),'기사 리스트'!C:E,3,FALSE))&gt;='뉴스룸 요약'!$F$17,"O",""),""),"")</f>
        <v/>
      </c>
      <c r="G389" s="46" t="str">
        <f>IFERROR(IF(AND(F389="O",B389="Paid Search",VLOOKUP("http://skinnonews.com"&amp;A389,'기사 리스트'!C:D,2,FALSE)="yes"), "당월 GDN", ""),"")</f>
        <v/>
      </c>
    </row>
    <row r="390" spans="1:7">
      <c r="A390" s="6" t="s">
        <v>1197</v>
      </c>
      <c r="B390" s="6" t="s">
        <v>1525</v>
      </c>
      <c r="C390" s="6">
        <v>6</v>
      </c>
      <c r="D390" s="6">
        <v>6</v>
      </c>
      <c r="E390" s="46" t="str">
        <f t="shared" si="6"/>
        <v>기사임</v>
      </c>
      <c r="F390" s="46" t="str">
        <f>IF(E390="기사임",IFERROR(IF((VLOOKUP(CONCATENATE("http://skinnonews.com",A390),'기사 리스트'!C:E,3,FALSE))&gt;='뉴스룸 요약'!$F$17,"O",""),""),"")</f>
        <v/>
      </c>
      <c r="G390" s="46" t="str">
        <f>IFERROR(IF(AND(F390="O",B390="Paid Search",VLOOKUP("http://skinnonews.com"&amp;A390,'기사 리스트'!C:D,2,FALSE)="yes"), "당월 GDN", ""),"")</f>
        <v/>
      </c>
    </row>
    <row r="391" spans="1:7">
      <c r="A391" s="6" t="s">
        <v>1250</v>
      </c>
      <c r="B391" s="6" t="s">
        <v>1529</v>
      </c>
      <c r="C391" s="6">
        <v>6</v>
      </c>
      <c r="D391" s="6">
        <v>6</v>
      </c>
      <c r="E391" s="46" t="str">
        <f t="shared" si="6"/>
        <v>기사임</v>
      </c>
      <c r="F391" s="46" t="str">
        <f>IF(E391="기사임",IFERROR(IF((VLOOKUP(CONCATENATE("http://skinnonews.com",A391),'기사 리스트'!C:E,3,FALSE))&gt;='뉴스룸 요약'!$F$17,"O",""),""),"")</f>
        <v/>
      </c>
      <c r="G391" s="46" t="str">
        <f>IFERROR(IF(AND(F391="O",B391="Paid Search",VLOOKUP("http://skinnonews.com"&amp;A391,'기사 리스트'!C:D,2,FALSE)="yes"), "당월 GDN", ""),"")</f>
        <v/>
      </c>
    </row>
    <row r="392" spans="1:7">
      <c r="A392" s="6" t="s">
        <v>1367</v>
      </c>
      <c r="B392" s="6" t="s">
        <v>1528</v>
      </c>
      <c r="C392" s="6">
        <v>6</v>
      </c>
      <c r="D392" s="6">
        <v>3</v>
      </c>
      <c r="E392" s="46" t="str">
        <f t="shared" si="6"/>
        <v>기사임</v>
      </c>
      <c r="F392" s="46" t="str">
        <f>IF(E392="기사임",IFERROR(IF((VLOOKUP(CONCATENATE("http://skinnonews.com",A392),'기사 리스트'!C:E,3,FALSE))&gt;='뉴스룸 요약'!$F$17,"O",""),""),"")</f>
        <v/>
      </c>
      <c r="G392" s="46" t="str">
        <f>IFERROR(IF(AND(F392="O",B392="Paid Search",VLOOKUP("http://skinnonews.com"&amp;A392,'기사 리스트'!C:D,2,FALSE)="yes"), "당월 GDN", ""),"")</f>
        <v/>
      </c>
    </row>
    <row r="393" spans="1:7">
      <c r="A393" s="6" t="s">
        <v>1426</v>
      </c>
      <c r="B393" s="6" t="s">
        <v>1526</v>
      </c>
      <c r="C393" s="6">
        <v>6</v>
      </c>
      <c r="D393" s="6">
        <v>5</v>
      </c>
      <c r="E393" s="46" t="str">
        <f t="shared" si="6"/>
        <v>기사임</v>
      </c>
      <c r="F393" s="46" t="str">
        <f>IF(E393="기사임",IFERROR(IF((VLOOKUP(CONCATENATE("http://skinnonews.com",A393),'기사 리스트'!C:E,3,FALSE))&gt;='뉴스룸 요약'!$F$17,"O",""),""),"")</f>
        <v/>
      </c>
      <c r="G393" s="46" t="str">
        <f>IFERROR(IF(AND(F393="O",B393="Paid Search",VLOOKUP("http://skinnonews.com"&amp;A393,'기사 리스트'!C:D,2,FALSE)="yes"), "당월 GDN", ""),"")</f>
        <v/>
      </c>
    </row>
    <row r="394" spans="1:7">
      <c r="A394" s="6" t="s">
        <v>1485</v>
      </c>
      <c r="B394" s="6" t="s">
        <v>1526</v>
      </c>
      <c r="C394" s="6">
        <v>6</v>
      </c>
      <c r="D394" s="6">
        <v>7</v>
      </c>
      <c r="E394" s="46" t="str">
        <f t="shared" si="6"/>
        <v>기사임</v>
      </c>
      <c r="F394" s="46" t="str">
        <f>IF(E394="기사임",IFERROR(IF((VLOOKUP(CONCATENATE("http://skinnonews.com",A394),'기사 리스트'!C:E,3,FALSE))&gt;='뉴스룸 요약'!$F$17,"O",""),""),"")</f>
        <v/>
      </c>
      <c r="G394" s="46" t="str">
        <f>IFERROR(IF(AND(F394="O",B394="Paid Search",VLOOKUP("http://skinnonews.com"&amp;A394,'기사 리스트'!C:D,2,FALSE)="yes"), "당월 GDN", ""),"")</f>
        <v/>
      </c>
    </row>
    <row r="395" spans="1:7">
      <c r="A395" s="6" t="s">
        <v>1551</v>
      </c>
      <c r="B395" s="6" t="s">
        <v>1528</v>
      </c>
      <c r="C395" s="6">
        <v>6</v>
      </c>
      <c r="D395" s="6">
        <v>7</v>
      </c>
      <c r="E395" s="46" t="str">
        <f t="shared" si="6"/>
        <v>기사임</v>
      </c>
      <c r="F395" s="46" t="str">
        <f>IF(E395="기사임",IFERROR(IF((VLOOKUP(CONCATENATE("http://skinnonews.com",A395),'기사 리스트'!C:E,3,FALSE))&gt;='뉴스룸 요약'!$F$17,"O",""),""),"")</f>
        <v/>
      </c>
      <c r="G395" s="46" t="str">
        <f>IFERROR(IF(AND(F395="O",B395="Paid Search",VLOOKUP("http://skinnonews.com"&amp;A395,'기사 리스트'!C:D,2,FALSE)="yes"), "당월 GDN", ""),"")</f>
        <v/>
      </c>
    </row>
    <row r="396" spans="1:7">
      <c r="A396" s="6" t="s">
        <v>2026</v>
      </c>
      <c r="B396" s="6" t="s">
        <v>1528</v>
      </c>
      <c r="C396" s="6">
        <v>6</v>
      </c>
      <c r="D396" s="6">
        <v>5</v>
      </c>
      <c r="E396" s="46" t="str">
        <f t="shared" si="6"/>
        <v>기사임</v>
      </c>
      <c r="F396" s="46" t="str">
        <f>IF(E396="기사임",IFERROR(IF((VLOOKUP(CONCATENATE("http://skinnonews.com",A396),'기사 리스트'!C:E,3,FALSE))&gt;='뉴스룸 요약'!$F$17,"O",""),""),"")</f>
        <v/>
      </c>
      <c r="G396" s="46" t="str">
        <f>IFERROR(IF(AND(F396="O",B396="Paid Search",VLOOKUP("http://skinnonews.com"&amp;A396,'기사 리스트'!C:D,2,FALSE)="yes"), "당월 GDN", ""),"")</f>
        <v/>
      </c>
    </row>
    <row r="397" spans="1:7">
      <c r="A397" s="6" t="s">
        <v>2025</v>
      </c>
      <c r="B397" s="6" t="s">
        <v>1527</v>
      </c>
      <c r="C397" s="6">
        <v>6</v>
      </c>
      <c r="D397" s="6">
        <v>7</v>
      </c>
      <c r="E397" s="46" t="str">
        <f t="shared" si="6"/>
        <v>기사임</v>
      </c>
      <c r="F397" s="46" t="str">
        <f>IF(E397="기사임",IFERROR(IF((VLOOKUP(CONCATENATE("http://skinnonews.com",A397),'기사 리스트'!C:E,3,FALSE))&gt;='뉴스룸 요약'!$F$17,"O",""),""),"")</f>
        <v/>
      </c>
      <c r="G397" s="46" t="str">
        <f>IFERROR(IF(AND(F397="O",B397="Paid Search",VLOOKUP("http://skinnonews.com"&amp;A397,'기사 리스트'!C:D,2,FALSE)="yes"), "당월 GDN", ""),"")</f>
        <v/>
      </c>
    </row>
    <row r="398" spans="1:7">
      <c r="A398" s="6" t="s">
        <v>2175</v>
      </c>
      <c r="B398" s="6" t="s">
        <v>1527</v>
      </c>
      <c r="C398" s="6">
        <v>6</v>
      </c>
      <c r="D398" s="6">
        <v>4</v>
      </c>
      <c r="E398" s="46" t="str">
        <f t="shared" si="6"/>
        <v>기사임</v>
      </c>
      <c r="F398" s="46" t="str">
        <f>IF(E398="기사임",IFERROR(IF((VLOOKUP(CONCATENATE("http://skinnonews.com",A398),'기사 리스트'!C:E,3,FALSE))&gt;='뉴스룸 요약'!$F$17,"O",""),""),"")</f>
        <v/>
      </c>
      <c r="G398" s="46" t="str">
        <f>IFERROR(IF(AND(F398="O",B398="Paid Search",VLOOKUP("http://skinnonews.com"&amp;A398,'기사 리스트'!C:D,2,FALSE)="yes"), "당월 GDN", ""),"")</f>
        <v/>
      </c>
    </row>
    <row r="399" spans="1:7">
      <c r="A399" s="6" t="s">
        <v>2168</v>
      </c>
      <c r="B399" s="6" t="s">
        <v>1528</v>
      </c>
      <c r="C399" s="6">
        <v>6</v>
      </c>
      <c r="D399" s="6">
        <v>5</v>
      </c>
      <c r="E399" s="46" t="str">
        <f t="shared" si="6"/>
        <v>기사임</v>
      </c>
      <c r="F399" s="46" t="str">
        <f>IF(E399="기사임",IFERROR(IF((VLOOKUP(CONCATENATE("http://skinnonews.com",A399),'기사 리스트'!C:E,3,FALSE))&gt;='뉴스룸 요약'!$F$17,"O",""),""),"")</f>
        <v/>
      </c>
      <c r="G399" s="46" t="str">
        <f>IFERROR(IF(AND(F399="O",B399="Paid Search",VLOOKUP("http://skinnonews.com"&amp;A399,'기사 리스트'!C:D,2,FALSE)="yes"), "당월 GDN", ""),"")</f>
        <v/>
      </c>
    </row>
    <row r="400" spans="1:7">
      <c r="A400" s="6" t="s">
        <v>2172</v>
      </c>
      <c r="B400" s="6" t="s">
        <v>1528</v>
      </c>
      <c r="C400" s="6">
        <v>6</v>
      </c>
      <c r="D400" s="6">
        <v>4</v>
      </c>
      <c r="E400" s="46" t="str">
        <f t="shared" si="6"/>
        <v>기사임</v>
      </c>
      <c r="F400" s="46" t="str">
        <f>IF(E400="기사임",IFERROR(IF((VLOOKUP(CONCATENATE("http://skinnonews.com",A400),'기사 리스트'!C:E,3,FALSE))&gt;='뉴스룸 요약'!$F$17,"O",""),""),"")</f>
        <v/>
      </c>
      <c r="G400" s="46" t="str">
        <f>IFERROR(IF(AND(F400="O",B400="Paid Search",VLOOKUP("http://skinnonews.com"&amp;A400,'기사 리스트'!C:D,2,FALSE)="yes"), "당월 GDN", ""),"")</f>
        <v/>
      </c>
    </row>
    <row r="401" spans="1:7">
      <c r="A401" s="6" t="s">
        <v>2170</v>
      </c>
      <c r="B401" s="6" t="s">
        <v>1528</v>
      </c>
      <c r="C401" s="6">
        <v>6</v>
      </c>
      <c r="D401" s="6">
        <v>7</v>
      </c>
      <c r="E401" s="46" t="str">
        <f t="shared" si="6"/>
        <v>기사임</v>
      </c>
      <c r="F401" s="46" t="str">
        <f>IF(E401="기사임",IFERROR(IF((VLOOKUP(CONCATENATE("http://skinnonews.com",A401),'기사 리스트'!C:E,3,FALSE))&gt;='뉴스룸 요약'!$F$17,"O",""),""),"")</f>
        <v/>
      </c>
      <c r="G401" s="46" t="str">
        <f>IFERROR(IF(AND(F401="O",B401="Paid Search",VLOOKUP("http://skinnonews.com"&amp;A401,'기사 리스트'!C:D,2,FALSE)="yes"), "당월 GDN", ""),"")</f>
        <v/>
      </c>
    </row>
    <row r="402" spans="1:7">
      <c r="A402" s="6" t="s">
        <v>2281</v>
      </c>
      <c r="B402" s="6" t="s">
        <v>1527</v>
      </c>
      <c r="C402" s="6">
        <v>6</v>
      </c>
      <c r="D402" s="6">
        <v>6</v>
      </c>
      <c r="E402" s="46" t="str">
        <f t="shared" si="6"/>
        <v>기사임</v>
      </c>
      <c r="F402" s="46" t="str">
        <f>IF(E402="기사임",IFERROR(IF((VLOOKUP(CONCATENATE("http://skinnonews.com",A402),'기사 리스트'!C:E,3,FALSE))&gt;='뉴스룸 요약'!$F$17,"O",""),""),"")</f>
        <v>O</v>
      </c>
      <c r="G402" s="46" t="str">
        <f>IFERROR(IF(AND(F402="O",B402="Paid Search",VLOOKUP("http://skinnonews.com"&amp;A402,'기사 리스트'!C:D,2,FALSE)="yes"), "당월 GDN", ""),"")</f>
        <v/>
      </c>
    </row>
    <row r="403" spans="1:7">
      <c r="A403" s="6" t="s">
        <v>561</v>
      </c>
      <c r="B403" s="6" t="s">
        <v>1527</v>
      </c>
      <c r="C403" s="6">
        <v>6</v>
      </c>
      <c r="D403" s="6">
        <v>7</v>
      </c>
      <c r="E403" s="46" t="str">
        <f t="shared" si="6"/>
        <v>기사임</v>
      </c>
      <c r="F403" s="46" t="str">
        <f>IF(E403="기사임",IFERROR(IF((VLOOKUP(CONCATENATE("http://skinnonews.com",A403),'기사 리스트'!C:E,3,FALSE))&gt;='뉴스룸 요약'!$F$17,"O",""),""),"")</f>
        <v/>
      </c>
      <c r="G403" s="46" t="str">
        <f>IFERROR(IF(AND(F403="O",B403="Paid Search",VLOOKUP("http://skinnonews.com"&amp;A403,'기사 리스트'!C:D,2,FALSE)="yes"), "당월 GDN", ""),"")</f>
        <v/>
      </c>
    </row>
    <row r="404" spans="1:7">
      <c r="A404" s="6" t="s">
        <v>607</v>
      </c>
      <c r="B404" s="6" t="s">
        <v>1527</v>
      </c>
      <c r="C404" s="6">
        <v>6</v>
      </c>
      <c r="D404" s="6">
        <v>9</v>
      </c>
      <c r="E404" s="46" t="str">
        <f t="shared" si="6"/>
        <v>기사임</v>
      </c>
      <c r="F404" s="46" t="str">
        <f>IF(E404="기사임",IFERROR(IF((VLOOKUP(CONCATENATE("http://skinnonews.com",A404),'기사 리스트'!C:E,3,FALSE))&gt;='뉴스룸 요약'!$F$17,"O",""),""),"")</f>
        <v/>
      </c>
      <c r="G404" s="46" t="str">
        <f>IFERROR(IF(AND(F404="O",B404="Paid Search",VLOOKUP("http://skinnonews.com"&amp;A404,'기사 리스트'!C:D,2,FALSE)="yes"), "당월 GDN", ""),"")</f>
        <v/>
      </c>
    </row>
    <row r="405" spans="1:7">
      <c r="A405" s="6" t="s">
        <v>621</v>
      </c>
      <c r="B405" s="6" t="s">
        <v>1527</v>
      </c>
      <c r="C405" s="6">
        <v>6</v>
      </c>
      <c r="D405" s="6">
        <v>6</v>
      </c>
      <c r="E405" s="46" t="str">
        <f t="shared" si="6"/>
        <v>기사임</v>
      </c>
      <c r="F405" s="46" t="str">
        <f>IF(E405="기사임",IFERROR(IF((VLOOKUP(CONCATENATE("http://skinnonews.com",A405),'기사 리스트'!C:E,3,FALSE))&gt;='뉴스룸 요약'!$F$17,"O",""),""),"")</f>
        <v/>
      </c>
      <c r="G405" s="46" t="str">
        <f>IFERROR(IF(AND(F405="O",B405="Paid Search",VLOOKUP("http://skinnonews.com"&amp;A405,'기사 리스트'!C:D,2,FALSE)="yes"), "당월 GDN", ""),"")</f>
        <v/>
      </c>
    </row>
    <row r="406" spans="1:7">
      <c r="A406" s="6" t="s">
        <v>542</v>
      </c>
      <c r="B406" s="6" t="s">
        <v>1527</v>
      </c>
      <c r="C406" s="6">
        <v>6</v>
      </c>
      <c r="D406" s="6">
        <v>8</v>
      </c>
      <c r="E406" s="46" t="str">
        <f t="shared" si="6"/>
        <v>기사임</v>
      </c>
      <c r="F406" s="46" t="str">
        <f>IF(E406="기사임",IFERROR(IF((VLOOKUP(CONCATENATE("http://skinnonews.com",A406),'기사 리스트'!C:E,3,FALSE))&gt;='뉴스룸 요약'!$F$17,"O",""),""),"")</f>
        <v/>
      </c>
      <c r="G406" s="46" t="str">
        <f>IFERROR(IF(AND(F406="O",B406="Paid Search",VLOOKUP("http://skinnonews.com"&amp;A406,'기사 리스트'!C:D,2,FALSE)="yes"), "당월 GDN", ""),"")</f>
        <v/>
      </c>
    </row>
    <row r="407" spans="1:7">
      <c r="A407" s="6" t="s">
        <v>584</v>
      </c>
      <c r="B407" s="6" t="s">
        <v>1527</v>
      </c>
      <c r="C407" s="6">
        <v>6</v>
      </c>
      <c r="D407" s="6">
        <v>7</v>
      </c>
      <c r="E407" s="46" t="str">
        <f t="shared" si="6"/>
        <v>기사임</v>
      </c>
      <c r="F407" s="46" t="str">
        <f>IF(E407="기사임",IFERROR(IF((VLOOKUP(CONCATENATE("http://skinnonews.com",A407),'기사 리스트'!C:E,3,FALSE))&gt;='뉴스룸 요약'!$F$17,"O",""),""),"")</f>
        <v/>
      </c>
      <c r="G407" s="46" t="str">
        <f>IFERROR(IF(AND(F407="O",B407="Paid Search",VLOOKUP("http://skinnonews.com"&amp;A407,'기사 리스트'!C:D,2,FALSE)="yes"), "당월 GDN", ""),"")</f>
        <v/>
      </c>
    </row>
    <row r="408" spans="1:7">
      <c r="A408" s="6" t="s">
        <v>671</v>
      </c>
      <c r="B408" s="6" t="s">
        <v>1527</v>
      </c>
      <c r="C408" s="6">
        <v>6</v>
      </c>
      <c r="D408" s="6">
        <v>4</v>
      </c>
      <c r="E408" s="46" t="str">
        <f t="shared" si="6"/>
        <v>기사임</v>
      </c>
      <c r="F408" s="46" t="str">
        <f>IF(E408="기사임",IFERROR(IF((VLOOKUP(CONCATENATE("http://skinnonews.com",A408),'기사 리스트'!C:E,3,FALSE))&gt;='뉴스룸 요약'!$F$17,"O",""),""),"")</f>
        <v/>
      </c>
      <c r="G408" s="46" t="str">
        <f>IFERROR(IF(AND(F408="O",B408="Paid Search",VLOOKUP("http://skinnonews.com"&amp;A408,'기사 리스트'!C:D,2,FALSE)="yes"), "당월 GDN", ""),"")</f>
        <v/>
      </c>
    </row>
    <row r="409" spans="1:7">
      <c r="A409" s="6" t="s">
        <v>487</v>
      </c>
      <c r="B409" s="6" t="s">
        <v>1528</v>
      </c>
      <c r="C409" s="6">
        <v>6</v>
      </c>
      <c r="D409" s="6">
        <v>9</v>
      </c>
      <c r="E409" s="46" t="str">
        <f t="shared" si="6"/>
        <v>기사임</v>
      </c>
      <c r="F409" s="46" t="str">
        <f>IF(E409="기사임",IFERROR(IF((VLOOKUP(CONCATENATE("http://skinnonews.com",A409),'기사 리스트'!C:E,3,FALSE))&gt;='뉴스룸 요약'!$F$17,"O",""),""),"")</f>
        <v/>
      </c>
      <c r="G409" s="46" t="str">
        <f>IFERROR(IF(AND(F409="O",B409="Paid Search",VLOOKUP("http://skinnonews.com"&amp;A409,'기사 리스트'!C:D,2,FALSE)="yes"), "당월 GDN", ""),"")</f>
        <v/>
      </c>
    </row>
    <row r="410" spans="1:7">
      <c r="A410" s="6" t="s">
        <v>963</v>
      </c>
      <c r="B410" s="6" t="s">
        <v>1527</v>
      </c>
      <c r="C410" s="6">
        <v>6</v>
      </c>
      <c r="D410" s="6">
        <v>4</v>
      </c>
      <c r="E410" s="46" t="str">
        <f t="shared" si="6"/>
        <v>기사임</v>
      </c>
      <c r="F410" s="46" t="str">
        <f>IF(E410="기사임",IFERROR(IF((VLOOKUP(CONCATENATE("http://skinnonews.com",A410),'기사 리스트'!C:E,3,FALSE))&gt;='뉴스룸 요약'!$F$17,"O",""),""),"")</f>
        <v/>
      </c>
      <c r="G410" s="46" t="str">
        <f>IFERROR(IF(AND(F410="O",B410="Paid Search",VLOOKUP("http://skinnonews.com"&amp;A410,'기사 리스트'!C:D,2,FALSE)="yes"), "당월 GDN", ""),"")</f>
        <v/>
      </c>
    </row>
    <row r="411" spans="1:7">
      <c r="A411" s="6" t="s">
        <v>627</v>
      </c>
      <c r="B411" s="6" t="s">
        <v>1527</v>
      </c>
      <c r="C411" s="6">
        <v>6</v>
      </c>
      <c r="D411" s="6">
        <v>5</v>
      </c>
      <c r="E411" s="46" t="str">
        <f t="shared" si="6"/>
        <v>기사임</v>
      </c>
      <c r="F411" s="46" t="str">
        <f>IF(E411="기사임",IFERROR(IF((VLOOKUP(CONCATENATE("http://skinnonews.com",A411),'기사 리스트'!C:E,3,FALSE))&gt;='뉴스룸 요약'!$F$17,"O",""),""),"")</f>
        <v/>
      </c>
      <c r="G411" s="46" t="str">
        <f>IFERROR(IF(AND(F411="O",B411="Paid Search",VLOOKUP("http://skinnonews.com"&amp;A411,'기사 리스트'!C:D,2,FALSE)="yes"), "당월 GDN", ""),"")</f>
        <v/>
      </c>
    </row>
    <row r="412" spans="1:7">
      <c r="A412" s="6" t="s">
        <v>615</v>
      </c>
      <c r="B412" s="6" t="s">
        <v>1527</v>
      </c>
      <c r="C412" s="6">
        <v>6</v>
      </c>
      <c r="D412" s="6">
        <v>6</v>
      </c>
      <c r="E412" s="46" t="str">
        <f t="shared" si="6"/>
        <v>기사임</v>
      </c>
      <c r="F412" s="46" t="str">
        <f>IF(E412="기사임",IFERROR(IF((VLOOKUP(CONCATENATE("http://skinnonews.com",A412),'기사 리스트'!C:E,3,FALSE))&gt;='뉴스룸 요약'!$F$17,"O",""),""),"")</f>
        <v/>
      </c>
      <c r="G412" s="46" t="str">
        <f>IFERROR(IF(AND(F412="O",B412="Paid Search",VLOOKUP("http://skinnonews.com"&amp;A412,'기사 리스트'!C:D,2,FALSE)="yes"), "당월 GDN", ""),"")</f>
        <v/>
      </c>
    </row>
    <row r="413" spans="1:7">
      <c r="A413" s="6" t="s">
        <v>602</v>
      </c>
      <c r="B413" s="6" t="s">
        <v>1527</v>
      </c>
      <c r="C413" s="6">
        <v>6</v>
      </c>
      <c r="D413" s="6">
        <v>6</v>
      </c>
      <c r="E413" s="46" t="str">
        <f t="shared" si="6"/>
        <v>기사임</v>
      </c>
      <c r="F413" s="46" t="str">
        <f>IF(E413="기사임",IFERROR(IF((VLOOKUP(CONCATENATE("http://skinnonews.com",A413),'기사 리스트'!C:E,3,FALSE))&gt;='뉴스룸 요약'!$F$17,"O",""),""),"")</f>
        <v/>
      </c>
      <c r="G413" s="46" t="str">
        <f>IFERROR(IF(AND(F413="O",B413="Paid Search",VLOOKUP("http://skinnonews.com"&amp;A413,'기사 리스트'!C:D,2,FALSE)="yes"), "당월 GDN", ""),"")</f>
        <v/>
      </c>
    </row>
    <row r="414" spans="1:7">
      <c r="A414" s="6" t="s">
        <v>672</v>
      </c>
      <c r="B414" s="6" t="s">
        <v>1527</v>
      </c>
      <c r="C414" s="6">
        <v>6</v>
      </c>
      <c r="D414" s="6">
        <v>6</v>
      </c>
      <c r="E414" s="46" t="str">
        <f t="shared" si="6"/>
        <v>기사임</v>
      </c>
      <c r="F414" s="46" t="str">
        <f>IF(E414="기사임",IFERROR(IF((VLOOKUP(CONCATENATE("http://skinnonews.com",A414),'기사 리스트'!C:E,3,FALSE))&gt;='뉴스룸 요약'!$F$17,"O",""),""),"")</f>
        <v/>
      </c>
      <c r="G414" s="46" t="str">
        <f>IFERROR(IF(AND(F414="O",B414="Paid Search",VLOOKUP("http://skinnonews.com"&amp;A414,'기사 리스트'!C:D,2,FALSE)="yes"), "당월 GDN", ""),"")</f>
        <v/>
      </c>
    </row>
    <row r="415" spans="1:7">
      <c r="A415" s="6" t="s">
        <v>1493</v>
      </c>
      <c r="B415" s="6" t="s">
        <v>1526</v>
      </c>
      <c r="C415" s="6">
        <v>6</v>
      </c>
      <c r="D415" s="6">
        <v>4</v>
      </c>
      <c r="E415" s="46" t="str">
        <f t="shared" si="6"/>
        <v/>
      </c>
      <c r="F415" s="46" t="str">
        <f>IF(E415="기사임",IFERROR(IF((VLOOKUP(CONCATENATE("http://skinnonews.com",A415),'기사 리스트'!C:E,3,FALSE))&gt;='뉴스룸 요약'!$F$17,"O",""),""),"")</f>
        <v/>
      </c>
      <c r="G415" s="46" t="str">
        <f>IFERROR(IF(AND(F415="O",B415="Paid Search",VLOOKUP("http://skinnonews.com"&amp;A415,'기사 리스트'!C:D,2,FALSE)="yes"), "당월 GDN", ""),"")</f>
        <v/>
      </c>
    </row>
    <row r="416" spans="1:7">
      <c r="A416" s="6" t="s">
        <v>483</v>
      </c>
      <c r="B416" s="6" t="s">
        <v>1527</v>
      </c>
      <c r="C416" s="6">
        <v>6</v>
      </c>
      <c r="D416" s="6">
        <v>6</v>
      </c>
      <c r="E416" s="46" t="str">
        <f t="shared" si="6"/>
        <v/>
      </c>
      <c r="F416" s="46" t="str">
        <f>IF(E416="기사임",IFERROR(IF((VLOOKUP(CONCATENATE("http://skinnonews.com",A416),'기사 리스트'!C:E,3,FALSE))&gt;='뉴스룸 요약'!$F$17,"O",""),""),"")</f>
        <v/>
      </c>
      <c r="G416" s="46" t="str">
        <f>IFERROR(IF(AND(F416="O",B416="Paid Search",VLOOKUP("http://skinnonews.com"&amp;A416,'기사 리스트'!C:D,2,FALSE)="yes"), "당월 GDN", ""),"")</f>
        <v/>
      </c>
    </row>
    <row r="417" spans="1:7">
      <c r="A417" s="6" t="s">
        <v>2291</v>
      </c>
      <c r="B417" s="6" t="s">
        <v>1527</v>
      </c>
      <c r="C417" s="6">
        <v>6</v>
      </c>
      <c r="D417" s="6">
        <v>3</v>
      </c>
      <c r="E417" s="46" t="str">
        <f t="shared" si="6"/>
        <v/>
      </c>
      <c r="F417" s="46" t="str">
        <f>IF(E417="기사임",IFERROR(IF((VLOOKUP(CONCATENATE("http://skinnonews.com",A417),'기사 리스트'!C:E,3,FALSE))&gt;='뉴스룸 요약'!$F$17,"O",""),""),"")</f>
        <v/>
      </c>
      <c r="G417" s="46" t="str">
        <f>IFERROR(IF(AND(F417="O",B417="Paid Search",VLOOKUP("http://skinnonews.com"&amp;A417,'기사 리스트'!C:D,2,FALSE)="yes"), "당월 GDN", ""),"")</f>
        <v/>
      </c>
    </row>
    <row r="418" spans="1:7">
      <c r="A418" s="6" t="s">
        <v>595</v>
      </c>
      <c r="B418" s="6" t="s">
        <v>1527</v>
      </c>
      <c r="C418" s="6">
        <v>6</v>
      </c>
      <c r="D418" s="6">
        <v>5</v>
      </c>
      <c r="E418" s="46" t="str">
        <f t="shared" si="6"/>
        <v/>
      </c>
      <c r="F418" s="46" t="str">
        <f>IF(E418="기사임",IFERROR(IF((VLOOKUP(CONCATENATE("http://skinnonews.com",A418),'기사 리스트'!C:E,3,FALSE))&gt;='뉴스룸 요약'!$F$17,"O",""),""),"")</f>
        <v/>
      </c>
      <c r="G418" s="46" t="str">
        <f>IFERROR(IF(AND(F418="O",B418="Paid Search",VLOOKUP("http://skinnonews.com"&amp;A418,'기사 리스트'!C:D,2,FALSE)="yes"), "당월 GDN", ""),"")</f>
        <v/>
      </c>
    </row>
    <row r="419" spans="1:7">
      <c r="A419" s="6" t="s">
        <v>2292</v>
      </c>
      <c r="B419" s="6" t="s">
        <v>1525</v>
      </c>
      <c r="C419" s="6">
        <v>6</v>
      </c>
      <c r="D419" s="6">
        <v>6</v>
      </c>
      <c r="E419" s="46" t="str">
        <f t="shared" si="6"/>
        <v/>
      </c>
      <c r="F419" s="46" t="str">
        <f>IF(E419="기사임",IFERROR(IF((VLOOKUP(CONCATENATE("http://skinnonews.com",A419),'기사 리스트'!C:E,3,FALSE))&gt;='뉴스룸 요약'!$F$17,"O",""),""),"")</f>
        <v/>
      </c>
      <c r="G419" s="46" t="str">
        <f>IFERROR(IF(AND(F419="O",B419="Paid Search",VLOOKUP("http://skinnonews.com"&amp;A419,'기사 리스트'!C:D,2,FALSE)="yes"), "당월 GDN", ""),"")</f>
        <v/>
      </c>
    </row>
    <row r="420" spans="1:7">
      <c r="A420" s="6" t="s">
        <v>2192</v>
      </c>
      <c r="B420" s="6" t="s">
        <v>1527</v>
      </c>
      <c r="C420" s="6">
        <v>6</v>
      </c>
      <c r="D420" s="6">
        <v>4</v>
      </c>
      <c r="E420" s="46" t="str">
        <f t="shared" si="6"/>
        <v/>
      </c>
      <c r="F420" s="46" t="str">
        <f>IF(E420="기사임",IFERROR(IF((VLOOKUP(CONCATENATE("http://skinnonews.com",A420),'기사 리스트'!C:E,3,FALSE))&gt;='뉴스룸 요약'!$F$17,"O",""),""),"")</f>
        <v/>
      </c>
      <c r="G420" s="46" t="str">
        <f>IFERROR(IF(AND(F420="O",B420="Paid Search",VLOOKUP("http://skinnonews.com"&amp;A420,'기사 리스트'!C:D,2,FALSE)="yes"), "당월 GDN", ""),"")</f>
        <v/>
      </c>
    </row>
    <row r="421" spans="1:7">
      <c r="A421" s="6" t="s">
        <v>657</v>
      </c>
      <c r="B421" s="6" t="s">
        <v>1527</v>
      </c>
      <c r="C421" s="6">
        <v>6</v>
      </c>
      <c r="D421" s="6">
        <v>7</v>
      </c>
      <c r="E421" s="46" t="str">
        <f t="shared" si="6"/>
        <v/>
      </c>
      <c r="F421" s="46" t="str">
        <f>IF(E421="기사임",IFERROR(IF((VLOOKUP(CONCATENATE("http://skinnonews.com",A421),'기사 리스트'!C:E,3,FALSE))&gt;='뉴스룸 요약'!$F$17,"O",""),""),"")</f>
        <v/>
      </c>
      <c r="G421" s="46" t="str">
        <f>IFERROR(IF(AND(F421="O",B421="Paid Search",VLOOKUP("http://skinnonews.com"&amp;A421,'기사 리스트'!C:D,2,FALSE)="yes"), "당월 GDN", ""),"")</f>
        <v/>
      </c>
    </row>
    <row r="422" spans="1:7">
      <c r="A422" s="6" t="s">
        <v>1980</v>
      </c>
      <c r="B422" s="6" t="s">
        <v>1527</v>
      </c>
      <c r="C422" s="6">
        <v>6</v>
      </c>
      <c r="D422" s="6">
        <v>5</v>
      </c>
      <c r="E422" s="46" t="str">
        <f t="shared" si="6"/>
        <v/>
      </c>
      <c r="F422" s="46" t="str">
        <f>IF(E422="기사임",IFERROR(IF((VLOOKUP(CONCATENATE("http://skinnonews.com",A422),'기사 리스트'!C:E,3,FALSE))&gt;='뉴스룸 요약'!$F$17,"O",""),""),"")</f>
        <v/>
      </c>
      <c r="G422" s="46" t="str">
        <f>IFERROR(IF(AND(F422="O",B422="Paid Search",VLOOKUP("http://skinnonews.com"&amp;A422,'기사 리스트'!C:D,2,FALSE)="yes"), "당월 GDN", ""),"")</f>
        <v/>
      </c>
    </row>
    <row r="423" spans="1:7">
      <c r="A423" s="6" t="s">
        <v>604</v>
      </c>
      <c r="B423" s="6" t="s">
        <v>1526</v>
      </c>
      <c r="C423" s="6">
        <v>5</v>
      </c>
      <c r="D423" s="6">
        <v>4</v>
      </c>
      <c r="E423" s="46" t="str">
        <f t="shared" si="6"/>
        <v>기사임</v>
      </c>
      <c r="F423" s="46" t="str">
        <f>IF(E423="기사임",IFERROR(IF((VLOOKUP(CONCATENATE("http://skinnonews.com",A423),'기사 리스트'!C:E,3,FALSE))&gt;='뉴스룸 요약'!$F$17,"O",""),""),"")</f>
        <v/>
      </c>
      <c r="G423" s="46" t="str">
        <f>IFERROR(IF(AND(F423="O",B423="Paid Search",VLOOKUP("http://skinnonews.com"&amp;A423,'기사 리스트'!C:D,2,FALSE)="yes"), "당월 GDN", ""),"")</f>
        <v/>
      </c>
    </row>
    <row r="424" spans="1:7">
      <c r="A424" s="6" t="s">
        <v>2044</v>
      </c>
      <c r="B424" s="6" t="s">
        <v>1527</v>
      </c>
      <c r="C424" s="6">
        <v>5</v>
      </c>
      <c r="D424" s="6">
        <v>4</v>
      </c>
      <c r="E424" s="46" t="str">
        <f t="shared" si="6"/>
        <v>기사임</v>
      </c>
      <c r="F424" s="46" t="str">
        <f>IF(E424="기사임",IFERROR(IF((VLOOKUP(CONCATENATE("http://skinnonews.com",A424),'기사 리스트'!C:E,3,FALSE))&gt;='뉴스룸 요약'!$F$17,"O",""),""),"")</f>
        <v/>
      </c>
      <c r="G424" s="46" t="str">
        <f>IFERROR(IF(AND(F424="O",B424="Paid Search",VLOOKUP("http://skinnonews.com"&amp;A424,'기사 리스트'!C:D,2,FALSE)="yes"), "당월 GDN", ""),"")</f>
        <v/>
      </c>
    </row>
    <row r="425" spans="1:7">
      <c r="A425" s="6" t="s">
        <v>532</v>
      </c>
      <c r="B425" s="6" t="s">
        <v>1526</v>
      </c>
      <c r="C425" s="6">
        <v>5</v>
      </c>
      <c r="D425" s="6">
        <v>6</v>
      </c>
      <c r="E425" s="46" t="str">
        <f t="shared" si="6"/>
        <v>기사임</v>
      </c>
      <c r="F425" s="46" t="str">
        <f>IF(E425="기사임",IFERROR(IF((VLOOKUP(CONCATENATE("http://skinnonews.com",A425),'기사 리스트'!C:E,3,FALSE))&gt;='뉴스룸 요약'!$F$17,"O",""),""),"")</f>
        <v/>
      </c>
      <c r="G425" s="46" t="str">
        <f>IFERROR(IF(AND(F425="O",B425="Paid Search",VLOOKUP("http://skinnonews.com"&amp;A425,'기사 리스트'!C:D,2,FALSE)="yes"), "당월 GDN", ""),"")</f>
        <v/>
      </c>
    </row>
    <row r="426" spans="1:7">
      <c r="A426" s="6" t="s">
        <v>578</v>
      </c>
      <c r="B426" s="6" t="s">
        <v>1527</v>
      </c>
      <c r="C426" s="6">
        <v>5</v>
      </c>
      <c r="D426" s="6">
        <v>6</v>
      </c>
      <c r="E426" s="46" t="str">
        <f t="shared" si="6"/>
        <v>기사임</v>
      </c>
      <c r="F426" s="46" t="str">
        <f>IF(E426="기사임",IFERROR(IF((VLOOKUP(CONCATENATE("http://skinnonews.com",A426),'기사 리스트'!C:E,3,FALSE))&gt;='뉴스룸 요약'!$F$17,"O",""),""),"")</f>
        <v/>
      </c>
      <c r="G426" s="46" t="str">
        <f>IFERROR(IF(AND(F426="O",B426="Paid Search",VLOOKUP("http://skinnonews.com"&amp;A426,'기사 리스트'!C:D,2,FALSE)="yes"), "당월 GDN", ""),"")</f>
        <v/>
      </c>
    </row>
    <row r="427" spans="1:7">
      <c r="A427" s="6" t="s">
        <v>556</v>
      </c>
      <c r="B427" s="6" t="s">
        <v>1527</v>
      </c>
      <c r="C427" s="6">
        <v>5</v>
      </c>
      <c r="D427" s="6">
        <v>5</v>
      </c>
      <c r="E427" s="46" t="str">
        <f t="shared" si="6"/>
        <v>기사임</v>
      </c>
      <c r="F427" s="46" t="str">
        <f>IF(E427="기사임",IFERROR(IF((VLOOKUP(CONCATENATE("http://skinnonews.com",A427),'기사 리스트'!C:E,3,FALSE))&gt;='뉴스룸 요약'!$F$17,"O",""),""),"")</f>
        <v/>
      </c>
      <c r="G427" s="46" t="str">
        <f>IFERROR(IF(AND(F427="O",B427="Paid Search",VLOOKUP("http://skinnonews.com"&amp;A427,'기사 리스트'!C:D,2,FALSE)="yes"), "당월 GDN", ""),"")</f>
        <v/>
      </c>
    </row>
    <row r="428" spans="1:7">
      <c r="A428" s="6" t="s">
        <v>505</v>
      </c>
      <c r="B428" s="6" t="s">
        <v>1526</v>
      </c>
      <c r="C428" s="6">
        <v>5</v>
      </c>
      <c r="D428" s="6">
        <v>3</v>
      </c>
      <c r="E428" s="46" t="str">
        <f t="shared" si="6"/>
        <v>기사임</v>
      </c>
      <c r="F428" s="46" t="str">
        <f>IF(E428="기사임",IFERROR(IF((VLOOKUP(CONCATENATE("http://skinnonews.com",A428),'기사 리스트'!C:E,3,FALSE))&gt;='뉴스룸 요약'!$F$17,"O",""),""),"")</f>
        <v/>
      </c>
      <c r="G428" s="46" t="str">
        <f>IFERROR(IF(AND(F428="O",B428="Paid Search",VLOOKUP("http://skinnonews.com"&amp;A428,'기사 리스트'!C:D,2,FALSE)="yes"), "당월 GDN", ""),"")</f>
        <v/>
      </c>
    </row>
    <row r="429" spans="1:7">
      <c r="A429" s="6" t="s">
        <v>502</v>
      </c>
      <c r="B429" s="6" t="s">
        <v>1526</v>
      </c>
      <c r="C429" s="6">
        <v>5</v>
      </c>
      <c r="D429" s="6">
        <v>5</v>
      </c>
      <c r="E429" s="46" t="str">
        <f t="shared" si="6"/>
        <v>기사임</v>
      </c>
      <c r="F429" s="46" t="str">
        <f>IF(E429="기사임",IFERROR(IF((VLOOKUP(CONCATENATE("http://skinnonews.com",A429),'기사 리스트'!C:E,3,FALSE))&gt;='뉴스룸 요약'!$F$17,"O",""),""),"")</f>
        <v/>
      </c>
      <c r="G429" s="46" t="str">
        <f>IFERROR(IF(AND(F429="O",B429="Paid Search",VLOOKUP("http://skinnonews.com"&amp;A429,'기사 리스트'!C:D,2,FALSE)="yes"), "당월 GDN", ""),"")</f>
        <v/>
      </c>
    </row>
    <row r="430" spans="1:7">
      <c r="A430" s="6" t="s">
        <v>484</v>
      </c>
      <c r="B430" s="6" t="s">
        <v>1528</v>
      </c>
      <c r="C430" s="6">
        <v>5</v>
      </c>
      <c r="D430" s="6">
        <v>5</v>
      </c>
      <c r="E430" s="46" t="str">
        <f t="shared" si="6"/>
        <v>기사임</v>
      </c>
      <c r="F430" s="46" t="str">
        <f>IF(E430="기사임",IFERROR(IF((VLOOKUP(CONCATENATE("http://skinnonews.com",A430),'기사 리스트'!C:E,3,FALSE))&gt;='뉴스룸 요약'!$F$17,"O",""),""),"")</f>
        <v/>
      </c>
      <c r="G430" s="46" t="str">
        <f>IFERROR(IF(AND(F430="O",B430="Paid Search",VLOOKUP("http://skinnonews.com"&amp;A430,'기사 리스트'!C:D,2,FALSE)="yes"), "당월 GDN", ""),"")</f>
        <v/>
      </c>
    </row>
    <row r="431" spans="1:7">
      <c r="A431" s="6" t="s">
        <v>475</v>
      </c>
      <c r="B431" s="6" t="s">
        <v>1526</v>
      </c>
      <c r="C431" s="6">
        <v>5</v>
      </c>
      <c r="D431" s="6">
        <v>5</v>
      </c>
      <c r="E431" s="46" t="str">
        <f t="shared" si="6"/>
        <v>기사임</v>
      </c>
      <c r="F431" s="46" t="str">
        <f>IF(E431="기사임",IFERROR(IF((VLOOKUP(CONCATENATE("http://skinnonews.com",A431),'기사 리스트'!C:E,3,FALSE))&gt;='뉴스룸 요약'!$F$17,"O",""),""),"")</f>
        <v/>
      </c>
      <c r="G431" s="46" t="str">
        <f>IFERROR(IF(AND(F431="O",B431="Paid Search",VLOOKUP("http://skinnonews.com"&amp;A431,'기사 리스트'!C:D,2,FALSE)="yes"), "당월 GDN", ""),"")</f>
        <v/>
      </c>
    </row>
    <row r="432" spans="1:7">
      <c r="A432" s="6" t="s">
        <v>746</v>
      </c>
      <c r="B432" s="6" t="s">
        <v>1527</v>
      </c>
      <c r="C432" s="6">
        <v>5</v>
      </c>
      <c r="D432" s="6">
        <v>5</v>
      </c>
      <c r="E432" s="46" t="str">
        <f t="shared" si="6"/>
        <v>기사임</v>
      </c>
      <c r="F432" s="46" t="str">
        <f>IF(E432="기사임",IFERROR(IF((VLOOKUP(CONCATENATE("http://skinnonews.com",A432),'기사 리스트'!C:E,3,FALSE))&gt;='뉴스룸 요약'!$F$17,"O",""),""),"")</f>
        <v/>
      </c>
      <c r="G432" s="46" t="str">
        <f>IFERROR(IF(AND(F432="O",B432="Paid Search",VLOOKUP("http://skinnonews.com"&amp;A432,'기사 리스트'!C:D,2,FALSE)="yes"), "당월 GDN", ""),"")</f>
        <v/>
      </c>
    </row>
    <row r="433" spans="1:7">
      <c r="A433" s="6" t="s">
        <v>1070</v>
      </c>
      <c r="B433" s="6" t="s">
        <v>1527</v>
      </c>
      <c r="C433" s="6">
        <v>5</v>
      </c>
      <c r="D433" s="6">
        <v>4</v>
      </c>
      <c r="E433" s="46" t="str">
        <f t="shared" si="6"/>
        <v>기사임</v>
      </c>
      <c r="F433" s="46" t="str">
        <f>IF(E433="기사임",IFERROR(IF((VLOOKUP(CONCATENATE("http://skinnonews.com",A433),'기사 리스트'!C:E,3,FALSE))&gt;='뉴스룸 요약'!$F$17,"O",""),""),"")</f>
        <v/>
      </c>
      <c r="G433" s="46" t="str">
        <f>IFERROR(IF(AND(F433="O",B433="Paid Search",VLOOKUP("http://skinnonews.com"&amp;A433,'기사 리스트'!C:D,2,FALSE)="yes"), "당월 GDN", ""),"")</f>
        <v/>
      </c>
    </row>
    <row r="434" spans="1:7">
      <c r="A434" s="6" t="s">
        <v>1117</v>
      </c>
      <c r="B434" s="6" t="s">
        <v>1527</v>
      </c>
      <c r="C434" s="6">
        <v>5</v>
      </c>
      <c r="D434" s="6">
        <v>4</v>
      </c>
      <c r="E434" s="46" t="str">
        <f t="shared" si="6"/>
        <v>기사임</v>
      </c>
      <c r="F434" s="46" t="str">
        <f>IF(E434="기사임",IFERROR(IF((VLOOKUP(CONCATENATE("http://skinnonews.com",A434),'기사 리스트'!C:E,3,FALSE))&gt;='뉴스룸 요약'!$F$17,"O",""),""),"")</f>
        <v/>
      </c>
      <c r="G434" s="46" t="str">
        <f>IFERROR(IF(AND(F434="O",B434="Paid Search",VLOOKUP("http://skinnonews.com"&amp;A434,'기사 리스트'!C:D,2,FALSE)="yes"), "당월 GDN", ""),"")</f>
        <v/>
      </c>
    </row>
    <row r="435" spans="1:7">
      <c r="A435" s="6" t="s">
        <v>1176</v>
      </c>
      <c r="B435" s="6" t="s">
        <v>1527</v>
      </c>
      <c r="C435" s="6">
        <v>5</v>
      </c>
      <c r="D435" s="6">
        <v>5</v>
      </c>
      <c r="E435" s="46" t="str">
        <f t="shared" si="6"/>
        <v>기사임</v>
      </c>
      <c r="F435" s="46" t="str">
        <f>IF(E435="기사임",IFERROR(IF((VLOOKUP(CONCATENATE("http://skinnonews.com",A435),'기사 리스트'!C:E,3,FALSE))&gt;='뉴스룸 요약'!$F$17,"O",""),""),"")</f>
        <v/>
      </c>
      <c r="G435" s="46" t="str">
        <f>IFERROR(IF(AND(F435="O",B435="Paid Search",VLOOKUP("http://skinnonews.com"&amp;A435,'기사 리스트'!C:D,2,FALSE)="yes"), "당월 GDN", ""),"")</f>
        <v/>
      </c>
    </row>
    <row r="436" spans="1:7">
      <c r="A436" s="6" t="s">
        <v>1197</v>
      </c>
      <c r="B436" s="6" t="s">
        <v>1528</v>
      </c>
      <c r="C436" s="6">
        <v>5</v>
      </c>
      <c r="D436" s="6">
        <v>3</v>
      </c>
      <c r="E436" s="46" t="str">
        <f t="shared" si="6"/>
        <v>기사임</v>
      </c>
      <c r="F436" s="46" t="str">
        <f>IF(E436="기사임",IFERROR(IF((VLOOKUP(CONCATENATE("http://skinnonews.com",A436),'기사 리스트'!C:E,3,FALSE))&gt;='뉴스룸 요약'!$F$17,"O",""),""),"")</f>
        <v/>
      </c>
      <c r="G436" s="46" t="str">
        <f>IFERROR(IF(AND(F436="O",B436="Paid Search",VLOOKUP("http://skinnonews.com"&amp;A436,'기사 리스트'!C:D,2,FALSE)="yes"), "당월 GDN", ""),"")</f>
        <v/>
      </c>
    </row>
    <row r="437" spans="1:7">
      <c r="A437" s="6" t="s">
        <v>1296</v>
      </c>
      <c r="B437" s="6" t="s">
        <v>1528</v>
      </c>
      <c r="C437" s="6">
        <v>5</v>
      </c>
      <c r="D437" s="6">
        <v>5</v>
      </c>
      <c r="E437" s="46" t="str">
        <f t="shared" si="6"/>
        <v>기사임</v>
      </c>
      <c r="F437" s="46" t="str">
        <f>IF(E437="기사임",IFERROR(IF((VLOOKUP(CONCATENATE("http://skinnonews.com",A437),'기사 리스트'!C:E,3,FALSE))&gt;='뉴스룸 요약'!$F$17,"O",""),""),"")</f>
        <v/>
      </c>
      <c r="G437" s="46" t="str">
        <f>IFERROR(IF(AND(F437="O",B437="Paid Search",VLOOKUP("http://skinnonews.com"&amp;A437,'기사 리스트'!C:D,2,FALSE)="yes"), "당월 GDN", ""),"")</f>
        <v/>
      </c>
    </row>
    <row r="438" spans="1:7">
      <c r="A438" s="6" t="s">
        <v>1369</v>
      </c>
      <c r="B438" s="6" t="s">
        <v>1526</v>
      </c>
      <c r="C438" s="6">
        <v>5</v>
      </c>
      <c r="D438" s="6">
        <v>4</v>
      </c>
      <c r="E438" s="46" t="str">
        <f t="shared" si="6"/>
        <v>기사임</v>
      </c>
      <c r="F438" s="46" t="str">
        <f>IF(E438="기사임",IFERROR(IF((VLOOKUP(CONCATENATE("http://skinnonews.com",A438),'기사 리스트'!C:E,3,FALSE))&gt;='뉴스룸 요약'!$F$17,"O",""),""),"")</f>
        <v/>
      </c>
      <c r="G438" s="46" t="str">
        <f>IFERROR(IF(AND(F438="O",B438="Paid Search",VLOOKUP("http://skinnonews.com"&amp;A438,'기사 리스트'!C:D,2,FALSE)="yes"), "당월 GDN", ""),"")</f>
        <v/>
      </c>
    </row>
    <row r="439" spans="1:7">
      <c r="A439" s="6" t="s">
        <v>598</v>
      </c>
      <c r="B439" s="6" t="s">
        <v>1527</v>
      </c>
      <c r="C439" s="6">
        <v>5</v>
      </c>
      <c r="D439" s="6">
        <v>5</v>
      </c>
      <c r="E439" s="46" t="str">
        <f t="shared" si="6"/>
        <v>기사임</v>
      </c>
      <c r="F439" s="46" t="str">
        <f>IF(E439="기사임",IFERROR(IF((VLOOKUP(CONCATENATE("http://skinnonews.com",A439),'기사 리스트'!C:E,3,FALSE))&gt;='뉴스룸 요약'!$F$17,"O",""),""),"")</f>
        <v/>
      </c>
      <c r="G439" s="46" t="str">
        <f>IFERROR(IF(AND(F439="O",B439="Paid Search",VLOOKUP("http://skinnonews.com"&amp;A439,'기사 리스트'!C:D,2,FALSE)="yes"), "당월 GDN", ""),"")</f>
        <v/>
      </c>
    </row>
    <row r="440" spans="1:7">
      <c r="A440" s="6" t="s">
        <v>1435</v>
      </c>
      <c r="B440" s="6" t="s">
        <v>1527</v>
      </c>
      <c r="C440" s="6">
        <v>5</v>
      </c>
      <c r="D440" s="6">
        <v>6</v>
      </c>
      <c r="E440" s="46" t="str">
        <f t="shared" si="6"/>
        <v>기사임</v>
      </c>
      <c r="F440" s="46" t="str">
        <f>IF(E440="기사임",IFERROR(IF((VLOOKUP(CONCATENATE("http://skinnonews.com",A440),'기사 리스트'!C:E,3,FALSE))&gt;='뉴스룸 요약'!$F$17,"O",""),""),"")</f>
        <v/>
      </c>
      <c r="G440" s="46" t="str">
        <f>IFERROR(IF(AND(F440="O",B440="Paid Search",VLOOKUP("http://skinnonews.com"&amp;A440,'기사 리스트'!C:D,2,FALSE)="yes"), "당월 GDN", ""),"")</f>
        <v/>
      </c>
    </row>
    <row r="441" spans="1:7">
      <c r="A441" s="6" t="s">
        <v>1492</v>
      </c>
      <c r="B441" s="6" t="s">
        <v>1526</v>
      </c>
      <c r="C441" s="6">
        <v>5</v>
      </c>
      <c r="D441" s="6">
        <v>5</v>
      </c>
      <c r="E441" s="46" t="str">
        <f t="shared" si="6"/>
        <v>기사임</v>
      </c>
      <c r="F441" s="46" t="str">
        <f>IF(E441="기사임",IFERROR(IF((VLOOKUP(CONCATENATE("http://skinnonews.com",A441),'기사 리스트'!C:E,3,FALSE))&gt;='뉴스룸 요약'!$F$17,"O",""),""),"")</f>
        <v/>
      </c>
      <c r="G441" s="46" t="str">
        <f>IFERROR(IF(AND(F441="O",B441="Paid Search",VLOOKUP("http://skinnonews.com"&amp;A441,'기사 리스트'!C:D,2,FALSE)="yes"), "당월 GDN", ""),"")</f>
        <v/>
      </c>
    </row>
    <row r="442" spans="1:7">
      <c r="A442" s="6" t="s">
        <v>1489</v>
      </c>
      <c r="B442" s="6" t="s">
        <v>1526</v>
      </c>
      <c r="C442" s="6">
        <v>5</v>
      </c>
      <c r="D442" s="6">
        <v>5</v>
      </c>
      <c r="E442" s="46" t="str">
        <f t="shared" si="6"/>
        <v>기사임</v>
      </c>
      <c r="F442" s="46" t="str">
        <f>IF(E442="기사임",IFERROR(IF((VLOOKUP(CONCATENATE("http://skinnonews.com",A442),'기사 리스트'!C:E,3,FALSE))&gt;='뉴스룸 요약'!$F$17,"O",""),""),"")</f>
        <v/>
      </c>
      <c r="G442" s="46" t="str">
        <f>IFERROR(IF(AND(F442="O",B442="Paid Search",VLOOKUP("http://skinnonews.com"&amp;A442,'기사 리스트'!C:D,2,FALSE)="yes"), "당월 GDN", ""),"")</f>
        <v/>
      </c>
    </row>
    <row r="443" spans="1:7">
      <c r="A443" s="6" t="s">
        <v>1550</v>
      </c>
      <c r="B443" s="6" t="s">
        <v>1526</v>
      </c>
      <c r="C443" s="6">
        <v>5</v>
      </c>
      <c r="D443" s="6">
        <v>6</v>
      </c>
      <c r="E443" s="46" t="str">
        <f t="shared" si="6"/>
        <v>기사임</v>
      </c>
      <c r="F443" s="46" t="str">
        <f>IF(E443="기사임",IFERROR(IF((VLOOKUP(CONCATENATE("http://skinnonews.com",A443),'기사 리스트'!C:E,3,FALSE))&gt;='뉴스룸 요약'!$F$17,"O",""),""),"")</f>
        <v/>
      </c>
      <c r="G443" s="46" t="str">
        <f>IFERROR(IF(AND(F443="O",B443="Paid Search",VLOOKUP("http://skinnonews.com"&amp;A443,'기사 리스트'!C:D,2,FALSE)="yes"), "당월 GDN", ""),"")</f>
        <v/>
      </c>
    </row>
    <row r="444" spans="1:7">
      <c r="A444" s="6" t="s">
        <v>1549</v>
      </c>
      <c r="B444" s="6" t="s">
        <v>1526</v>
      </c>
      <c r="C444" s="6">
        <v>5</v>
      </c>
      <c r="D444" s="6">
        <v>5</v>
      </c>
      <c r="E444" s="46" t="str">
        <f t="shared" si="6"/>
        <v>기사임</v>
      </c>
      <c r="F444" s="46" t="str">
        <f>IF(E444="기사임",IFERROR(IF((VLOOKUP(CONCATENATE("http://skinnonews.com",A444),'기사 리스트'!C:E,3,FALSE))&gt;='뉴스룸 요약'!$F$17,"O",""),""),"")</f>
        <v/>
      </c>
      <c r="G444" s="46" t="str">
        <f>IFERROR(IF(AND(F444="O",B444="Paid Search",VLOOKUP("http://skinnonews.com"&amp;A444,'기사 리스트'!C:D,2,FALSE)="yes"), "당월 GDN", ""),"")</f>
        <v/>
      </c>
    </row>
    <row r="445" spans="1:7">
      <c r="A445" s="6" t="s">
        <v>1555</v>
      </c>
      <c r="B445" s="6" t="s">
        <v>1527</v>
      </c>
      <c r="C445" s="6">
        <v>5</v>
      </c>
      <c r="D445" s="6">
        <v>6</v>
      </c>
      <c r="E445" s="46" t="str">
        <f t="shared" si="6"/>
        <v>기사임</v>
      </c>
      <c r="F445" s="46" t="str">
        <f>IF(E445="기사임",IFERROR(IF((VLOOKUP(CONCATENATE("http://skinnonews.com",A445),'기사 리스트'!C:E,3,FALSE))&gt;='뉴스룸 요약'!$F$17,"O",""),""),"")</f>
        <v/>
      </c>
      <c r="G445" s="46" t="str">
        <f>IFERROR(IF(AND(F445="O",B445="Paid Search",VLOOKUP("http://skinnonews.com"&amp;A445,'기사 리스트'!C:D,2,FALSE)="yes"), "당월 GDN", ""),"")</f>
        <v/>
      </c>
    </row>
    <row r="446" spans="1:7">
      <c r="A446" s="6" t="s">
        <v>1613</v>
      </c>
      <c r="B446" s="6" t="s">
        <v>1527</v>
      </c>
      <c r="C446" s="6">
        <v>5</v>
      </c>
      <c r="D446" s="6">
        <v>6</v>
      </c>
      <c r="E446" s="46" t="str">
        <f t="shared" si="6"/>
        <v>기사임</v>
      </c>
      <c r="F446" s="46" t="str">
        <f>IF(E446="기사임",IFERROR(IF((VLOOKUP(CONCATENATE("http://skinnonews.com",A446),'기사 리스트'!C:E,3,FALSE))&gt;='뉴스룸 요약'!$F$17,"O",""),""),"")</f>
        <v/>
      </c>
      <c r="G446" s="46" t="str">
        <f>IFERROR(IF(AND(F446="O",B446="Paid Search",VLOOKUP("http://skinnonews.com"&amp;A446,'기사 리스트'!C:D,2,FALSE)="yes"), "당월 GDN", ""),"")</f>
        <v/>
      </c>
    </row>
    <row r="447" spans="1:7">
      <c r="A447" s="6" t="s">
        <v>1606</v>
      </c>
      <c r="B447" s="6" t="s">
        <v>1529</v>
      </c>
      <c r="C447" s="6">
        <v>5</v>
      </c>
      <c r="D447" s="6">
        <v>5</v>
      </c>
      <c r="E447" s="46" t="str">
        <f t="shared" si="6"/>
        <v>기사임</v>
      </c>
      <c r="F447" s="46" t="str">
        <f>IF(E447="기사임",IFERROR(IF((VLOOKUP(CONCATENATE("http://skinnonews.com",A447),'기사 리스트'!C:E,3,FALSE))&gt;='뉴스룸 요약'!$F$17,"O",""),""),"")</f>
        <v/>
      </c>
      <c r="G447" s="46" t="str">
        <f>IFERROR(IF(AND(F447="O",B447="Paid Search",VLOOKUP("http://skinnonews.com"&amp;A447,'기사 리스트'!C:D,2,FALSE)="yes"), "당월 GDN", ""),"")</f>
        <v/>
      </c>
    </row>
    <row r="448" spans="1:7">
      <c r="A448" s="6" t="s">
        <v>1957</v>
      </c>
      <c r="B448" s="6" t="s">
        <v>1528</v>
      </c>
      <c r="C448" s="6">
        <v>5</v>
      </c>
      <c r="D448" s="6">
        <v>6</v>
      </c>
      <c r="E448" s="46" t="str">
        <f t="shared" si="6"/>
        <v>기사임</v>
      </c>
      <c r="F448" s="46" t="str">
        <f>IF(E448="기사임",IFERROR(IF((VLOOKUP(CONCATENATE("http://skinnonews.com",A448),'기사 리스트'!C:E,3,FALSE))&gt;='뉴스룸 요약'!$F$17,"O",""),""),"")</f>
        <v/>
      </c>
      <c r="G448" s="46" t="str">
        <f>IFERROR(IF(AND(F448="O",B448="Paid Search",VLOOKUP("http://skinnonews.com"&amp;A448,'기사 리스트'!C:D,2,FALSE)="yes"), "당월 GDN", ""),"")</f>
        <v/>
      </c>
    </row>
    <row r="449" spans="1:7">
      <c r="A449" s="6" t="s">
        <v>1959</v>
      </c>
      <c r="B449" s="6" t="s">
        <v>1526</v>
      </c>
      <c r="C449" s="6">
        <v>5</v>
      </c>
      <c r="D449" s="6">
        <v>5</v>
      </c>
      <c r="E449" s="46" t="str">
        <f t="shared" si="6"/>
        <v>기사임</v>
      </c>
      <c r="F449" s="46" t="str">
        <f>IF(E449="기사임",IFERROR(IF((VLOOKUP(CONCATENATE("http://skinnonews.com",A449),'기사 리스트'!C:E,3,FALSE))&gt;='뉴스룸 요약'!$F$17,"O",""),""),"")</f>
        <v/>
      </c>
      <c r="G449" s="46" t="str">
        <f>IFERROR(IF(AND(F449="O",B449="Paid Search",VLOOKUP("http://skinnonews.com"&amp;A449,'기사 리스트'!C:D,2,FALSE)="yes"), "당월 GDN", ""),"")</f>
        <v/>
      </c>
    </row>
    <row r="450" spans="1:7">
      <c r="A450" s="6" t="s">
        <v>2029</v>
      </c>
      <c r="B450" s="6" t="s">
        <v>1526</v>
      </c>
      <c r="C450" s="6">
        <v>5</v>
      </c>
      <c r="D450" s="6">
        <v>6</v>
      </c>
      <c r="E450" s="46" t="str">
        <f t="shared" si="6"/>
        <v>기사임</v>
      </c>
      <c r="F450" s="46" t="str">
        <f>IF(E450="기사임",IFERROR(IF((VLOOKUP(CONCATENATE("http://skinnonews.com",A450),'기사 리스트'!C:E,3,FALSE))&gt;='뉴스룸 요약'!$F$17,"O",""),""),"")</f>
        <v/>
      </c>
      <c r="G450" s="46" t="str">
        <f>IFERROR(IF(AND(F450="O",B450="Paid Search",VLOOKUP("http://skinnonews.com"&amp;A450,'기사 리스트'!C:D,2,FALSE)="yes"), "당월 GDN", ""),"")</f>
        <v/>
      </c>
    </row>
    <row r="451" spans="1:7">
      <c r="A451" s="6" t="s">
        <v>2170</v>
      </c>
      <c r="B451" s="6" t="s">
        <v>1529</v>
      </c>
      <c r="C451" s="6">
        <v>5</v>
      </c>
      <c r="D451" s="6">
        <v>5</v>
      </c>
      <c r="E451" s="46" t="str">
        <f t="shared" ref="E451:E514" si="7">IF(AND(LEFT(A451,17)="/global/archives/",ISNUMBER(_xlfn.NUMBERVALUE(MID(A451,18,1))),ISERROR(FIND("ckattempt",A451)),ISERROR(FIND("preview",A451))),"기사임","")</f>
        <v>기사임</v>
      </c>
      <c r="F451" s="46" t="str">
        <f>IF(E451="기사임",IFERROR(IF((VLOOKUP(CONCATENATE("http://skinnonews.com",A451),'기사 리스트'!C:E,3,FALSE))&gt;='뉴스룸 요약'!$F$17,"O",""),""),"")</f>
        <v/>
      </c>
      <c r="G451" s="46" t="str">
        <f>IFERROR(IF(AND(F451="O",B451="Paid Search",VLOOKUP("http://skinnonews.com"&amp;A451,'기사 리스트'!C:D,2,FALSE)="yes"), "당월 GDN", ""),"")</f>
        <v/>
      </c>
    </row>
    <row r="452" spans="1:7">
      <c r="A452" s="6" t="s">
        <v>2287</v>
      </c>
      <c r="B452" s="6" t="s">
        <v>1529</v>
      </c>
      <c r="C452" s="6">
        <v>5</v>
      </c>
      <c r="D452" s="6">
        <v>4</v>
      </c>
      <c r="E452" s="46" t="str">
        <f t="shared" si="7"/>
        <v>기사임</v>
      </c>
      <c r="F452" s="46" t="str">
        <f>IF(E452="기사임",IFERROR(IF((VLOOKUP(CONCATENATE("http://skinnonews.com",A452),'기사 리스트'!C:E,3,FALSE))&gt;='뉴스룸 요약'!$F$17,"O",""),""),"")</f>
        <v>O</v>
      </c>
      <c r="G452" s="46" t="str">
        <f>IFERROR(IF(AND(F452="O",B452="Paid Search",VLOOKUP("http://skinnonews.com"&amp;A452,'기사 리스트'!C:D,2,FALSE)="yes"), "당월 GDN", ""),"")</f>
        <v/>
      </c>
    </row>
    <row r="453" spans="1:7">
      <c r="A453" s="6" t="s">
        <v>2293</v>
      </c>
      <c r="B453" s="6" t="s">
        <v>1527</v>
      </c>
      <c r="C453" s="6">
        <v>5</v>
      </c>
      <c r="D453" s="6">
        <v>6</v>
      </c>
      <c r="E453" s="46" t="str">
        <f t="shared" si="7"/>
        <v>기사임</v>
      </c>
      <c r="F453" s="46" t="str">
        <f>IF(E453="기사임",IFERROR(IF((VLOOKUP(CONCATENATE("http://skinnonews.com",A453),'기사 리스트'!C:E,3,FALSE))&gt;='뉴스룸 요약'!$F$17,"O",""),""),"")</f>
        <v/>
      </c>
      <c r="G453" s="46" t="str">
        <f>IFERROR(IF(AND(F453="O",B453="Paid Search",VLOOKUP("http://skinnonews.com"&amp;A453,'기사 리스트'!C:D,2,FALSE)="yes"), "당월 GDN", ""),"")</f>
        <v/>
      </c>
    </row>
    <row r="454" spans="1:7">
      <c r="A454" s="6" t="s">
        <v>599</v>
      </c>
      <c r="B454" s="6" t="s">
        <v>1527</v>
      </c>
      <c r="C454" s="6">
        <v>5</v>
      </c>
      <c r="D454" s="6">
        <v>6</v>
      </c>
      <c r="E454" s="46" t="str">
        <f t="shared" si="7"/>
        <v>기사임</v>
      </c>
      <c r="F454" s="46" t="str">
        <f>IF(E454="기사임",IFERROR(IF((VLOOKUP(CONCATENATE("http://skinnonews.com",A454),'기사 리스트'!C:E,3,FALSE))&gt;='뉴스룸 요약'!$F$17,"O",""),""),"")</f>
        <v/>
      </c>
      <c r="G454" s="46" t="str">
        <f>IFERROR(IF(AND(F454="O",B454="Paid Search",VLOOKUP("http://skinnonews.com"&amp;A454,'기사 리스트'!C:D,2,FALSE)="yes"), "당월 GDN", ""),"")</f>
        <v/>
      </c>
    </row>
    <row r="455" spans="1:7">
      <c r="A455" s="6" t="s">
        <v>607</v>
      </c>
      <c r="B455" s="6" t="s">
        <v>1528</v>
      </c>
      <c r="C455" s="6">
        <v>5</v>
      </c>
      <c r="D455" s="6">
        <v>3</v>
      </c>
      <c r="E455" s="46" t="str">
        <f t="shared" si="7"/>
        <v>기사임</v>
      </c>
      <c r="F455" s="46" t="str">
        <f>IF(E455="기사임",IFERROR(IF((VLOOKUP(CONCATENATE("http://skinnonews.com",A455),'기사 리스트'!C:E,3,FALSE))&gt;='뉴스룸 요약'!$F$17,"O",""),""),"")</f>
        <v/>
      </c>
      <c r="G455" s="46" t="str">
        <f>IFERROR(IF(AND(F455="O",B455="Paid Search",VLOOKUP("http://skinnonews.com"&amp;A455,'기사 리스트'!C:D,2,FALSE)="yes"), "당월 GDN", ""),"")</f>
        <v/>
      </c>
    </row>
    <row r="456" spans="1:7">
      <c r="A456" s="6" t="s">
        <v>614</v>
      </c>
      <c r="B456" s="6" t="s">
        <v>1527</v>
      </c>
      <c r="C456" s="6">
        <v>5</v>
      </c>
      <c r="D456" s="6">
        <v>5</v>
      </c>
      <c r="E456" s="46" t="str">
        <f t="shared" si="7"/>
        <v>기사임</v>
      </c>
      <c r="F456" s="46" t="str">
        <f>IF(E456="기사임",IFERROR(IF((VLOOKUP(CONCATENATE("http://skinnonews.com",A456),'기사 리스트'!C:E,3,FALSE))&gt;='뉴스룸 요약'!$F$17,"O",""),""),"")</f>
        <v/>
      </c>
      <c r="G456" s="46" t="str">
        <f>IFERROR(IF(AND(F456="O",B456="Paid Search",VLOOKUP("http://skinnonews.com"&amp;A456,'기사 리스트'!C:D,2,FALSE)="yes"), "당월 GDN", ""),"")</f>
        <v/>
      </c>
    </row>
    <row r="457" spans="1:7">
      <c r="A457" s="6" t="s">
        <v>575</v>
      </c>
      <c r="B457" s="6" t="s">
        <v>1526</v>
      </c>
      <c r="C457" s="6">
        <v>5</v>
      </c>
      <c r="D457" s="6">
        <v>3</v>
      </c>
      <c r="E457" s="46" t="str">
        <f t="shared" si="7"/>
        <v>기사임</v>
      </c>
      <c r="F457" s="46" t="str">
        <f>IF(E457="기사임",IFERROR(IF((VLOOKUP(CONCATENATE("http://skinnonews.com",A457),'기사 리스트'!C:E,3,FALSE))&gt;='뉴스룸 요약'!$F$17,"O",""),""),"")</f>
        <v/>
      </c>
      <c r="G457" s="46" t="str">
        <f>IFERROR(IF(AND(F457="O",B457="Paid Search",VLOOKUP("http://skinnonews.com"&amp;A457,'기사 리스트'!C:D,2,FALSE)="yes"), "당월 GDN", ""),"")</f>
        <v/>
      </c>
    </row>
    <row r="458" spans="1:7">
      <c r="A458" s="6" t="s">
        <v>652</v>
      </c>
      <c r="B458" s="6" t="s">
        <v>1527</v>
      </c>
      <c r="C458" s="6">
        <v>5</v>
      </c>
      <c r="D458" s="6">
        <v>7</v>
      </c>
      <c r="E458" s="46" t="str">
        <f t="shared" si="7"/>
        <v>기사임</v>
      </c>
      <c r="F458" s="46" t="str">
        <f>IF(E458="기사임",IFERROR(IF((VLOOKUP(CONCATENATE("http://skinnonews.com",A458),'기사 리스트'!C:E,3,FALSE))&gt;='뉴스룸 요약'!$F$17,"O",""),""),"")</f>
        <v/>
      </c>
      <c r="G458" s="46" t="str">
        <f>IFERROR(IF(AND(F458="O",B458="Paid Search",VLOOKUP("http://skinnonews.com"&amp;A458,'기사 리스트'!C:D,2,FALSE)="yes"), "당월 GDN", ""),"")</f>
        <v/>
      </c>
    </row>
    <row r="459" spans="1:7">
      <c r="A459" s="6" t="s">
        <v>1258</v>
      </c>
      <c r="B459" s="6" t="s">
        <v>1527</v>
      </c>
      <c r="C459" s="6">
        <v>5</v>
      </c>
      <c r="D459" s="6">
        <v>4</v>
      </c>
      <c r="E459" s="46" t="str">
        <f t="shared" si="7"/>
        <v>기사임</v>
      </c>
      <c r="F459" s="46" t="str">
        <f>IF(E459="기사임",IFERROR(IF((VLOOKUP(CONCATENATE("http://skinnonews.com",A459),'기사 리스트'!C:E,3,FALSE))&gt;='뉴스룸 요약'!$F$17,"O",""),""),"")</f>
        <v/>
      </c>
      <c r="G459" s="46" t="str">
        <f>IFERROR(IF(AND(F459="O",B459="Paid Search",VLOOKUP("http://skinnonews.com"&amp;A459,'기사 리스트'!C:D,2,FALSE)="yes"), "당월 GDN", ""),"")</f>
        <v/>
      </c>
    </row>
    <row r="460" spans="1:7">
      <c r="A460" s="6" t="s">
        <v>609</v>
      </c>
      <c r="B460" s="6" t="s">
        <v>1527</v>
      </c>
      <c r="C460" s="6">
        <v>5</v>
      </c>
      <c r="D460" s="6">
        <v>4</v>
      </c>
      <c r="E460" s="46" t="str">
        <f t="shared" si="7"/>
        <v>기사임</v>
      </c>
      <c r="F460" s="46" t="str">
        <f>IF(E460="기사임",IFERROR(IF((VLOOKUP(CONCATENATE("http://skinnonews.com",A460),'기사 리스트'!C:E,3,FALSE))&gt;='뉴스룸 요약'!$F$17,"O",""),""),"")</f>
        <v/>
      </c>
      <c r="G460" s="46" t="str">
        <f>IFERROR(IF(AND(F460="O",B460="Paid Search",VLOOKUP("http://skinnonews.com"&amp;A460,'기사 리스트'!C:D,2,FALSE)="yes"), "당월 GDN", ""),"")</f>
        <v/>
      </c>
    </row>
    <row r="461" spans="1:7">
      <c r="A461" s="6" t="s">
        <v>600</v>
      </c>
      <c r="B461" s="6" t="s">
        <v>1527</v>
      </c>
      <c r="C461" s="6">
        <v>5</v>
      </c>
      <c r="D461" s="6">
        <v>5</v>
      </c>
      <c r="E461" s="46" t="str">
        <f t="shared" si="7"/>
        <v>기사임</v>
      </c>
      <c r="F461" s="46" t="str">
        <f>IF(E461="기사임",IFERROR(IF((VLOOKUP(CONCATENATE("http://skinnonews.com",A461),'기사 리스트'!C:E,3,FALSE))&gt;='뉴스룸 요약'!$F$17,"O",""),""),"")</f>
        <v/>
      </c>
      <c r="G461" s="46" t="str">
        <f>IFERROR(IF(AND(F461="O",B461="Paid Search",VLOOKUP("http://skinnonews.com"&amp;A461,'기사 리스트'!C:D,2,FALSE)="yes"), "당월 GDN", ""),"")</f>
        <v/>
      </c>
    </row>
    <row r="462" spans="1:7">
      <c r="A462" s="6" t="s">
        <v>474</v>
      </c>
      <c r="B462" s="6" t="s">
        <v>1527</v>
      </c>
      <c r="C462" s="6">
        <v>5</v>
      </c>
      <c r="D462" s="6">
        <v>5</v>
      </c>
      <c r="E462" s="46" t="str">
        <f t="shared" si="7"/>
        <v>기사임</v>
      </c>
      <c r="F462" s="46" t="str">
        <f>IF(E462="기사임",IFERROR(IF((VLOOKUP(CONCATENATE("http://skinnonews.com",A462),'기사 리스트'!C:E,3,FALSE))&gt;='뉴스룸 요약'!$F$17,"O",""),""),"")</f>
        <v/>
      </c>
      <c r="G462" s="46" t="str">
        <f>IFERROR(IF(AND(F462="O",B462="Paid Search",VLOOKUP("http://skinnonews.com"&amp;A462,'기사 리스트'!C:D,2,FALSE)="yes"), "당월 GDN", ""),"")</f>
        <v/>
      </c>
    </row>
    <row r="463" spans="1:7">
      <c r="A463" s="6" t="s">
        <v>534</v>
      </c>
      <c r="B463" s="6" t="s">
        <v>1527</v>
      </c>
      <c r="C463" s="6">
        <v>5</v>
      </c>
      <c r="D463" s="6">
        <v>5</v>
      </c>
      <c r="E463" s="46" t="str">
        <f t="shared" si="7"/>
        <v>기사임</v>
      </c>
      <c r="F463" s="46" t="str">
        <f>IF(E463="기사임",IFERROR(IF((VLOOKUP(CONCATENATE("http://skinnonews.com",A463),'기사 리스트'!C:E,3,FALSE))&gt;='뉴스룸 요약'!$F$17,"O",""),""),"")</f>
        <v/>
      </c>
      <c r="G463" s="46" t="str">
        <f>IFERROR(IF(AND(F463="O",B463="Paid Search",VLOOKUP("http://skinnonews.com"&amp;A463,'기사 리스트'!C:D,2,FALSE)="yes"), "당월 GDN", ""),"")</f>
        <v/>
      </c>
    </row>
    <row r="464" spans="1:7">
      <c r="A464" s="6" t="s">
        <v>2232</v>
      </c>
      <c r="B464" s="6" t="s">
        <v>1527</v>
      </c>
      <c r="C464" s="6">
        <v>5</v>
      </c>
      <c r="D464" s="6">
        <v>5</v>
      </c>
      <c r="E464" s="46" t="str">
        <f t="shared" si="7"/>
        <v>기사임</v>
      </c>
      <c r="F464" s="46" t="str">
        <f>IF(E464="기사임",IFERROR(IF((VLOOKUP(CONCATENATE("http://skinnonews.com",A464),'기사 리스트'!C:E,3,FALSE))&gt;='뉴스룸 요약'!$F$17,"O",""),""),"")</f>
        <v/>
      </c>
      <c r="G464" s="46" t="str">
        <f>IFERROR(IF(AND(F464="O",B464="Paid Search",VLOOKUP("http://skinnonews.com"&amp;A464,'기사 리스트'!C:D,2,FALSE)="yes"), "당월 GDN", ""),"")</f>
        <v/>
      </c>
    </row>
    <row r="465" spans="1:7">
      <c r="A465" s="6" t="s">
        <v>640</v>
      </c>
      <c r="B465" s="6" t="s">
        <v>1528</v>
      </c>
      <c r="C465" s="6">
        <v>5</v>
      </c>
      <c r="D465" s="6">
        <v>6</v>
      </c>
      <c r="E465" s="46" t="str">
        <f t="shared" si="7"/>
        <v>기사임</v>
      </c>
      <c r="F465" s="46" t="str">
        <f>IF(E465="기사임",IFERROR(IF((VLOOKUP(CONCATENATE("http://skinnonews.com",A465),'기사 리스트'!C:E,3,FALSE))&gt;='뉴스룸 요약'!$F$17,"O",""),""),"")</f>
        <v/>
      </c>
      <c r="G465" s="46" t="str">
        <f>IFERROR(IF(AND(F465="O",B465="Paid Search",VLOOKUP("http://skinnonews.com"&amp;A465,'기사 리스트'!C:D,2,FALSE)="yes"), "당월 GDN", ""),"")</f>
        <v/>
      </c>
    </row>
    <row r="466" spans="1:7">
      <c r="A466" s="6" t="s">
        <v>585</v>
      </c>
      <c r="B466" s="6" t="s">
        <v>1526</v>
      </c>
      <c r="C466" s="6">
        <v>5</v>
      </c>
      <c r="D466" s="6">
        <v>5</v>
      </c>
      <c r="E466" s="46" t="str">
        <f t="shared" si="7"/>
        <v>기사임</v>
      </c>
      <c r="F466" s="46" t="str">
        <f>IF(E466="기사임",IFERROR(IF((VLOOKUP(CONCATENATE("http://skinnonews.com",A466),'기사 리스트'!C:E,3,FALSE))&gt;='뉴스룸 요약'!$F$17,"O",""),""),"")</f>
        <v/>
      </c>
      <c r="G466" s="46" t="str">
        <f>IFERROR(IF(AND(F466="O",B466="Paid Search",VLOOKUP("http://skinnonews.com"&amp;A466,'기사 리스트'!C:D,2,FALSE)="yes"), "당월 GDN", ""),"")</f>
        <v/>
      </c>
    </row>
    <row r="467" spans="1:7">
      <c r="A467" s="6" t="s">
        <v>552</v>
      </c>
      <c r="B467" s="6" t="s">
        <v>1528</v>
      </c>
      <c r="C467" s="6">
        <v>5</v>
      </c>
      <c r="D467" s="6">
        <v>4</v>
      </c>
      <c r="E467" s="46" t="str">
        <f t="shared" si="7"/>
        <v>기사임</v>
      </c>
      <c r="F467" s="46" t="str">
        <f>IF(E467="기사임",IFERROR(IF((VLOOKUP(CONCATENATE("http://skinnonews.com",A467),'기사 리스트'!C:E,3,FALSE))&gt;='뉴스룸 요약'!$F$17,"O",""),""),"")</f>
        <v/>
      </c>
      <c r="G467" s="46" t="str">
        <f>IFERROR(IF(AND(F467="O",B467="Paid Search",VLOOKUP("http://skinnonews.com"&amp;A467,'기사 리스트'!C:D,2,FALSE)="yes"), "당월 GDN", ""),"")</f>
        <v/>
      </c>
    </row>
    <row r="468" spans="1:7">
      <c r="A468" s="6" t="s">
        <v>1073</v>
      </c>
      <c r="B468" s="6" t="s">
        <v>1527</v>
      </c>
      <c r="C468" s="6">
        <v>5</v>
      </c>
      <c r="D468" s="6">
        <v>4</v>
      </c>
      <c r="E468" s="46" t="str">
        <f t="shared" si="7"/>
        <v>기사임</v>
      </c>
      <c r="F468" s="46" t="str">
        <f>IF(E468="기사임",IFERROR(IF((VLOOKUP(CONCATENATE("http://skinnonews.com",A468),'기사 리스트'!C:E,3,FALSE))&gt;='뉴스룸 요약'!$F$17,"O",""),""),"")</f>
        <v/>
      </c>
      <c r="G468" s="46" t="str">
        <f>IFERROR(IF(AND(F468="O",B468="Paid Search",VLOOKUP("http://skinnonews.com"&amp;A468,'기사 리스트'!C:D,2,FALSE)="yes"), "당월 GDN", ""),"")</f>
        <v/>
      </c>
    </row>
    <row r="469" spans="1:7">
      <c r="A469" s="6" t="s">
        <v>477</v>
      </c>
      <c r="B469" s="6" t="s">
        <v>1526</v>
      </c>
      <c r="C469" s="6">
        <v>5</v>
      </c>
      <c r="D469" s="6">
        <v>7</v>
      </c>
      <c r="E469" s="46" t="str">
        <f t="shared" si="7"/>
        <v/>
      </c>
      <c r="F469" s="46" t="str">
        <f>IF(E469="기사임",IFERROR(IF((VLOOKUP(CONCATENATE("http://skinnonews.com",A469),'기사 리스트'!C:E,3,FALSE))&gt;='뉴스룸 요약'!$F$17,"O",""),""),"")</f>
        <v/>
      </c>
      <c r="G469" s="46" t="str">
        <f>IFERROR(IF(AND(F469="O",B469="Paid Search",VLOOKUP("http://skinnonews.com"&amp;A469,'기사 리스트'!C:D,2,FALSE)="yes"), "당월 GDN", ""),"")</f>
        <v/>
      </c>
    </row>
    <row r="470" spans="1:7">
      <c r="A470" s="6" t="s">
        <v>1617</v>
      </c>
      <c r="B470" s="6" t="s">
        <v>1527</v>
      </c>
      <c r="C470" s="6">
        <v>5</v>
      </c>
      <c r="D470" s="6">
        <v>3</v>
      </c>
      <c r="E470" s="46" t="str">
        <f t="shared" si="7"/>
        <v/>
      </c>
      <c r="F470" s="46" t="str">
        <f>IF(E470="기사임",IFERROR(IF((VLOOKUP(CONCATENATE("http://skinnonews.com",A470),'기사 리스트'!C:E,3,FALSE))&gt;='뉴스룸 요약'!$F$17,"O",""),""),"")</f>
        <v/>
      </c>
      <c r="G470" s="46" t="str">
        <f>IFERROR(IF(AND(F470="O",B470="Paid Search",VLOOKUP("http://skinnonews.com"&amp;A470,'기사 리스트'!C:D,2,FALSE)="yes"), "당월 GDN", ""),"")</f>
        <v/>
      </c>
    </row>
    <row r="471" spans="1:7">
      <c r="A471" s="6" t="s">
        <v>2051</v>
      </c>
      <c r="B471" s="6" t="s">
        <v>1527</v>
      </c>
      <c r="C471" s="6">
        <v>5</v>
      </c>
      <c r="D471" s="6">
        <v>4</v>
      </c>
      <c r="E471" s="46" t="str">
        <f t="shared" si="7"/>
        <v/>
      </c>
      <c r="F471" s="46" t="str">
        <f>IF(E471="기사임",IFERROR(IF((VLOOKUP(CONCATENATE("http://skinnonews.com",A471),'기사 리스트'!C:E,3,FALSE))&gt;='뉴스룸 요약'!$F$17,"O",""),""),"")</f>
        <v/>
      </c>
      <c r="G471" s="46" t="str">
        <f>IFERROR(IF(AND(F471="O",B471="Paid Search",VLOOKUP("http://skinnonews.com"&amp;A471,'기사 리스트'!C:D,2,FALSE)="yes"), "당월 GDN", ""),"")</f>
        <v/>
      </c>
    </row>
    <row r="472" spans="1:7">
      <c r="A472" s="6" t="s">
        <v>559</v>
      </c>
      <c r="B472" s="6" t="s">
        <v>1527</v>
      </c>
      <c r="C472" s="6">
        <v>5</v>
      </c>
      <c r="D472" s="6">
        <v>6</v>
      </c>
      <c r="E472" s="46" t="str">
        <f t="shared" si="7"/>
        <v/>
      </c>
      <c r="F472" s="46" t="str">
        <f>IF(E472="기사임",IFERROR(IF((VLOOKUP(CONCATENATE("http://skinnonews.com",A472),'기사 리스트'!C:E,3,FALSE))&gt;='뉴스룸 요약'!$F$17,"O",""),""),"")</f>
        <v/>
      </c>
      <c r="G472" s="46" t="str">
        <f>IFERROR(IF(AND(F472="O",B472="Paid Search",VLOOKUP("http://skinnonews.com"&amp;A472,'기사 리스트'!C:D,2,FALSE)="yes"), "당월 GDN", ""),"")</f>
        <v/>
      </c>
    </row>
    <row r="473" spans="1:7">
      <c r="A473" s="6" t="s">
        <v>1453</v>
      </c>
      <c r="B473" s="6" t="s">
        <v>1527</v>
      </c>
      <c r="C473" s="6">
        <v>5</v>
      </c>
      <c r="D473" s="6">
        <v>4</v>
      </c>
      <c r="E473" s="46" t="str">
        <f t="shared" si="7"/>
        <v/>
      </c>
      <c r="F473" s="46" t="str">
        <f>IF(E473="기사임",IFERROR(IF((VLOOKUP(CONCATENATE("http://skinnonews.com",A473),'기사 리스트'!C:E,3,FALSE))&gt;='뉴스룸 요약'!$F$17,"O",""),""),"")</f>
        <v/>
      </c>
      <c r="G473" s="46" t="str">
        <f>IFERROR(IF(AND(F473="O",B473="Paid Search",VLOOKUP("http://skinnonews.com"&amp;A473,'기사 리스트'!C:D,2,FALSE)="yes"), "당월 GDN", ""),"")</f>
        <v/>
      </c>
    </row>
    <row r="474" spans="1:7">
      <c r="A474" s="6" t="s">
        <v>1376</v>
      </c>
      <c r="B474" s="6" t="s">
        <v>1527</v>
      </c>
      <c r="C474" s="6">
        <v>5</v>
      </c>
      <c r="D474" s="6">
        <v>4</v>
      </c>
      <c r="E474" s="46" t="str">
        <f t="shared" si="7"/>
        <v/>
      </c>
      <c r="F474" s="46" t="str">
        <f>IF(E474="기사임",IFERROR(IF((VLOOKUP(CONCATENATE("http://skinnonews.com",A474),'기사 리스트'!C:E,3,FALSE))&gt;='뉴스룸 요약'!$F$17,"O",""),""),"")</f>
        <v/>
      </c>
      <c r="G474" s="46" t="str">
        <f>IFERROR(IF(AND(F474="O",B474="Paid Search",VLOOKUP("http://skinnonews.com"&amp;A474,'기사 리스트'!C:D,2,FALSE)="yes"), "당월 GDN", ""),"")</f>
        <v/>
      </c>
    </row>
    <row r="475" spans="1:7">
      <c r="A475" s="6" t="s">
        <v>1120</v>
      </c>
      <c r="B475" s="6" t="s">
        <v>1527</v>
      </c>
      <c r="C475" s="6">
        <v>5</v>
      </c>
      <c r="D475" s="6">
        <v>4</v>
      </c>
      <c r="E475" s="46" t="str">
        <f t="shared" si="7"/>
        <v/>
      </c>
      <c r="F475" s="46" t="str">
        <f>IF(E475="기사임",IFERROR(IF((VLOOKUP(CONCATENATE("http://skinnonews.com",A475),'기사 리스트'!C:E,3,FALSE))&gt;='뉴스룸 요약'!$F$17,"O",""),""),"")</f>
        <v/>
      </c>
      <c r="G475" s="46" t="str">
        <f>IFERROR(IF(AND(F475="O",B475="Paid Search",VLOOKUP("http://skinnonews.com"&amp;A475,'기사 리스트'!C:D,2,FALSE)="yes"), "당월 GDN", ""),"")</f>
        <v/>
      </c>
    </row>
    <row r="476" spans="1:7">
      <c r="A476" s="6" t="s">
        <v>2193</v>
      </c>
      <c r="B476" s="6" t="s">
        <v>1527</v>
      </c>
      <c r="C476" s="6">
        <v>5</v>
      </c>
      <c r="D476" s="6">
        <v>4</v>
      </c>
      <c r="E476" s="46" t="str">
        <f t="shared" si="7"/>
        <v/>
      </c>
      <c r="F476" s="46" t="str">
        <f>IF(E476="기사임",IFERROR(IF((VLOOKUP(CONCATENATE("http://skinnonews.com",A476),'기사 리스트'!C:E,3,FALSE))&gt;='뉴스룸 요약'!$F$17,"O",""),""),"")</f>
        <v/>
      </c>
      <c r="G476" s="46" t="str">
        <f>IFERROR(IF(AND(F476="O",B476="Paid Search",VLOOKUP("http://skinnonews.com"&amp;A476,'기사 리스트'!C:D,2,FALSE)="yes"), "당월 GDN", ""),"")</f>
        <v/>
      </c>
    </row>
    <row r="477" spans="1:7">
      <c r="A477" s="6" t="s">
        <v>650</v>
      </c>
      <c r="B477" s="6" t="s">
        <v>1527</v>
      </c>
      <c r="C477" s="6">
        <v>5</v>
      </c>
      <c r="D477" s="6">
        <v>4</v>
      </c>
      <c r="E477" s="46" t="str">
        <f t="shared" si="7"/>
        <v/>
      </c>
      <c r="F477" s="46" t="str">
        <f>IF(E477="기사임",IFERROR(IF((VLOOKUP(CONCATENATE("http://skinnonews.com",A477),'기사 리스트'!C:E,3,FALSE))&gt;='뉴스룸 요약'!$F$17,"O",""),""),"")</f>
        <v/>
      </c>
      <c r="G477" s="46" t="str">
        <f>IFERROR(IF(AND(F477="O",B477="Paid Search",VLOOKUP("http://skinnonews.com"&amp;A477,'기사 리스트'!C:D,2,FALSE)="yes"), "당월 GDN", ""),"")</f>
        <v/>
      </c>
    </row>
    <row r="478" spans="1:7">
      <c r="A478" s="6" t="s">
        <v>2255</v>
      </c>
      <c r="B478" s="6" t="s">
        <v>1527</v>
      </c>
      <c r="C478" s="6">
        <v>5</v>
      </c>
      <c r="D478" s="6">
        <v>2</v>
      </c>
      <c r="E478" s="46" t="str">
        <f t="shared" si="7"/>
        <v/>
      </c>
      <c r="F478" s="46" t="str">
        <f>IF(E478="기사임",IFERROR(IF((VLOOKUP(CONCATENATE("http://skinnonews.com",A478),'기사 리스트'!C:E,3,FALSE))&gt;='뉴스룸 요약'!$F$17,"O",""),""),"")</f>
        <v/>
      </c>
      <c r="G478" s="46" t="str">
        <f>IFERROR(IF(AND(F478="O",B478="Paid Search",VLOOKUP("http://skinnonews.com"&amp;A478,'기사 리스트'!C:D,2,FALSE)="yes"), "당월 GDN", ""),"")</f>
        <v/>
      </c>
    </row>
    <row r="479" spans="1:7">
      <c r="A479" s="6" t="s">
        <v>618</v>
      </c>
      <c r="B479" s="6" t="s">
        <v>1527</v>
      </c>
      <c r="C479" s="6">
        <v>4</v>
      </c>
      <c r="D479" s="6">
        <v>4</v>
      </c>
      <c r="E479" s="46" t="str">
        <f t="shared" si="7"/>
        <v>기사임</v>
      </c>
      <c r="F479" s="46" t="str">
        <f>IF(E479="기사임",IFERROR(IF((VLOOKUP(CONCATENATE("http://skinnonews.com",A479),'기사 리스트'!C:E,3,FALSE))&gt;='뉴스룸 요약'!$F$17,"O",""),""),"")</f>
        <v/>
      </c>
      <c r="G479" s="46" t="str">
        <f>IFERROR(IF(AND(F479="O",B479="Paid Search",VLOOKUP("http://skinnonews.com"&amp;A479,'기사 리스트'!C:D,2,FALSE)="yes"), "당월 GDN", ""),"")</f>
        <v/>
      </c>
    </row>
    <row r="480" spans="1:7">
      <c r="A480" s="6" t="s">
        <v>530</v>
      </c>
      <c r="B480" s="6" t="s">
        <v>1527</v>
      </c>
      <c r="C480" s="6">
        <v>4</v>
      </c>
      <c r="D480" s="6">
        <v>4</v>
      </c>
      <c r="E480" s="46" t="str">
        <f t="shared" si="7"/>
        <v>기사임</v>
      </c>
      <c r="F480" s="46" t="str">
        <f>IF(E480="기사임",IFERROR(IF((VLOOKUP(CONCATENATE("http://skinnonews.com",A480),'기사 리스트'!C:E,3,FALSE))&gt;='뉴스룸 요약'!$F$17,"O",""),""),"")</f>
        <v/>
      </c>
      <c r="G480" s="46" t="str">
        <f>IFERROR(IF(AND(F480="O",B480="Paid Search",VLOOKUP("http://skinnonews.com"&amp;A480,'기사 리스트'!C:D,2,FALSE)="yes"), "당월 GDN", ""),"")</f>
        <v/>
      </c>
    </row>
    <row r="481" spans="1:7">
      <c r="A481" s="6" t="s">
        <v>1966</v>
      </c>
      <c r="B481" s="6" t="s">
        <v>1527</v>
      </c>
      <c r="C481" s="6">
        <v>4</v>
      </c>
      <c r="D481" s="6">
        <v>4</v>
      </c>
      <c r="E481" s="46" t="str">
        <f t="shared" si="7"/>
        <v>기사임</v>
      </c>
      <c r="F481" s="46" t="str">
        <f>IF(E481="기사임",IFERROR(IF((VLOOKUP(CONCATENATE("http://skinnonews.com",A481),'기사 리스트'!C:E,3,FALSE))&gt;='뉴스룸 요약'!$F$17,"O",""),""),"")</f>
        <v/>
      </c>
      <c r="G481" s="46" t="str">
        <f>IFERROR(IF(AND(F481="O",B481="Paid Search",VLOOKUP("http://skinnonews.com"&amp;A481,'기사 리스트'!C:D,2,FALSE)="yes"), "당월 GDN", ""),"")</f>
        <v/>
      </c>
    </row>
    <row r="482" spans="1:7">
      <c r="A482" s="6" t="s">
        <v>554</v>
      </c>
      <c r="B482" s="6" t="s">
        <v>1526</v>
      </c>
      <c r="C482" s="6">
        <v>4</v>
      </c>
      <c r="D482" s="6">
        <v>3</v>
      </c>
      <c r="E482" s="46" t="str">
        <f t="shared" si="7"/>
        <v>기사임</v>
      </c>
      <c r="F482" s="46" t="str">
        <f>IF(E482="기사임",IFERROR(IF((VLOOKUP(CONCATENATE("http://skinnonews.com",A482),'기사 리스트'!C:E,3,FALSE))&gt;='뉴스룸 요약'!$F$17,"O",""),""),"")</f>
        <v/>
      </c>
      <c r="G482" s="46" t="str">
        <f>IFERROR(IF(AND(F482="O",B482="Paid Search",VLOOKUP("http://skinnonews.com"&amp;A482,'기사 리스트'!C:D,2,FALSE)="yes"), "당월 GDN", ""),"")</f>
        <v/>
      </c>
    </row>
    <row r="483" spans="1:7">
      <c r="A483" s="6" t="s">
        <v>520</v>
      </c>
      <c r="B483" s="6" t="s">
        <v>1526</v>
      </c>
      <c r="C483" s="6">
        <v>4</v>
      </c>
      <c r="D483" s="6">
        <v>4</v>
      </c>
      <c r="E483" s="46" t="str">
        <f t="shared" si="7"/>
        <v>기사임</v>
      </c>
      <c r="F483" s="46" t="str">
        <f>IF(E483="기사임",IFERROR(IF((VLOOKUP(CONCATENATE("http://skinnonews.com",A483),'기사 리스트'!C:E,3,FALSE))&gt;='뉴스룸 요약'!$F$17,"O",""),""),"")</f>
        <v/>
      </c>
      <c r="G483" s="46" t="str">
        <f>IFERROR(IF(AND(F483="O",B483="Paid Search",VLOOKUP("http://skinnonews.com"&amp;A483,'기사 리스트'!C:D,2,FALSE)="yes"), "당월 GDN", ""),"")</f>
        <v/>
      </c>
    </row>
    <row r="484" spans="1:7">
      <c r="A484" s="6" t="s">
        <v>570</v>
      </c>
      <c r="B484" s="6" t="s">
        <v>1527</v>
      </c>
      <c r="C484" s="6">
        <v>4</v>
      </c>
      <c r="D484" s="6">
        <v>4</v>
      </c>
      <c r="E484" s="46" t="str">
        <f t="shared" si="7"/>
        <v>기사임</v>
      </c>
      <c r="F484" s="46" t="str">
        <f>IF(E484="기사임",IFERROR(IF((VLOOKUP(CONCATENATE("http://skinnonews.com",A484),'기사 리스트'!C:E,3,FALSE))&gt;='뉴스룸 요약'!$F$17,"O",""),""),"")</f>
        <v/>
      </c>
      <c r="G484" s="46" t="str">
        <f>IFERROR(IF(AND(F484="O",B484="Paid Search",VLOOKUP("http://skinnonews.com"&amp;A484,'기사 리스트'!C:D,2,FALSE)="yes"), "당월 GDN", ""),"")</f>
        <v/>
      </c>
    </row>
    <row r="485" spans="1:7">
      <c r="A485" s="6" t="s">
        <v>548</v>
      </c>
      <c r="B485" s="6" t="s">
        <v>1527</v>
      </c>
      <c r="C485" s="6">
        <v>4</v>
      </c>
      <c r="D485" s="6">
        <v>4</v>
      </c>
      <c r="E485" s="46" t="str">
        <f t="shared" si="7"/>
        <v>기사임</v>
      </c>
      <c r="F485" s="46" t="str">
        <f>IF(E485="기사임",IFERROR(IF((VLOOKUP(CONCATENATE("http://skinnonews.com",A485),'기사 리스트'!C:E,3,FALSE))&gt;='뉴스룸 요약'!$F$17,"O",""),""),"")</f>
        <v/>
      </c>
      <c r="G485" s="46" t="str">
        <f>IFERROR(IF(AND(F485="O",B485="Paid Search",VLOOKUP("http://skinnonews.com"&amp;A485,'기사 리스트'!C:D,2,FALSE)="yes"), "당월 GDN", ""),"")</f>
        <v/>
      </c>
    </row>
    <row r="486" spans="1:7">
      <c r="A486" s="6" t="s">
        <v>548</v>
      </c>
      <c r="B486" s="6" t="s">
        <v>1528</v>
      </c>
      <c r="C486" s="6">
        <v>4</v>
      </c>
      <c r="D486" s="6">
        <v>5</v>
      </c>
      <c r="E486" s="46" t="str">
        <f t="shared" si="7"/>
        <v>기사임</v>
      </c>
      <c r="F486" s="46" t="str">
        <f>IF(E486="기사임",IFERROR(IF((VLOOKUP(CONCATENATE("http://skinnonews.com",A486),'기사 리스트'!C:E,3,FALSE))&gt;='뉴스룸 요약'!$F$17,"O",""),""),"")</f>
        <v/>
      </c>
      <c r="G486" s="46" t="str">
        <f>IFERROR(IF(AND(F486="O",B486="Paid Search",VLOOKUP("http://skinnonews.com"&amp;A486,'기사 리스트'!C:D,2,FALSE)="yes"), "당월 GDN", ""),"")</f>
        <v/>
      </c>
    </row>
    <row r="487" spans="1:7">
      <c r="A487" s="6" t="s">
        <v>485</v>
      </c>
      <c r="B487" s="6" t="s">
        <v>1528</v>
      </c>
      <c r="C487" s="6">
        <v>4</v>
      </c>
      <c r="D487" s="6">
        <v>3</v>
      </c>
      <c r="E487" s="46" t="str">
        <f t="shared" si="7"/>
        <v>기사임</v>
      </c>
      <c r="F487" s="46" t="str">
        <f>IF(E487="기사임",IFERROR(IF((VLOOKUP(CONCATENATE("http://skinnonews.com",A487),'기사 리스트'!C:E,3,FALSE))&gt;='뉴스룸 요약'!$F$17,"O",""),""),"")</f>
        <v/>
      </c>
      <c r="G487" s="46" t="str">
        <f>IFERROR(IF(AND(F487="O",B487="Paid Search",VLOOKUP("http://skinnonews.com"&amp;A487,'기사 리스트'!C:D,2,FALSE)="yes"), "당월 GDN", ""),"")</f>
        <v/>
      </c>
    </row>
    <row r="488" spans="1:7">
      <c r="A488" s="6" t="s">
        <v>523</v>
      </c>
      <c r="B488" s="6" t="s">
        <v>1528</v>
      </c>
      <c r="C488" s="6">
        <v>4</v>
      </c>
      <c r="D488" s="6">
        <v>6</v>
      </c>
      <c r="E488" s="46" t="str">
        <f t="shared" si="7"/>
        <v>기사임</v>
      </c>
      <c r="F488" s="46" t="str">
        <f>IF(E488="기사임",IFERROR(IF((VLOOKUP(CONCATENATE("http://skinnonews.com",A488),'기사 리스트'!C:E,3,FALSE))&gt;='뉴스룸 요약'!$F$17,"O",""),""),"")</f>
        <v/>
      </c>
      <c r="G488" s="46" t="str">
        <f>IFERROR(IF(AND(F488="O",B488="Paid Search",VLOOKUP("http://skinnonews.com"&amp;A488,'기사 리스트'!C:D,2,FALSE)="yes"), "당월 GDN", ""),"")</f>
        <v/>
      </c>
    </row>
    <row r="489" spans="1:7">
      <c r="A489" s="6" t="s">
        <v>660</v>
      </c>
      <c r="B489" s="6" t="s">
        <v>1527</v>
      </c>
      <c r="C489" s="6">
        <v>4</v>
      </c>
      <c r="D489" s="6">
        <v>4</v>
      </c>
      <c r="E489" s="46" t="str">
        <f t="shared" si="7"/>
        <v>기사임</v>
      </c>
      <c r="F489" s="46" t="str">
        <f>IF(E489="기사임",IFERROR(IF((VLOOKUP(CONCATENATE("http://skinnonews.com",A489),'기사 리스트'!C:E,3,FALSE))&gt;='뉴스룸 요약'!$F$17,"O",""),""),"")</f>
        <v/>
      </c>
      <c r="G489" s="46" t="str">
        <f>IFERROR(IF(AND(F489="O",B489="Paid Search",VLOOKUP("http://skinnonews.com"&amp;A489,'기사 리스트'!C:D,2,FALSE)="yes"), "당월 GDN", ""),"")</f>
        <v/>
      </c>
    </row>
    <row r="490" spans="1:7">
      <c r="A490" s="6" t="s">
        <v>484</v>
      </c>
      <c r="B490" s="6" t="s">
        <v>1526</v>
      </c>
      <c r="C490" s="6">
        <v>4</v>
      </c>
      <c r="D490" s="6">
        <v>5</v>
      </c>
      <c r="E490" s="46" t="str">
        <f t="shared" si="7"/>
        <v>기사임</v>
      </c>
      <c r="F490" s="46" t="str">
        <f>IF(E490="기사임",IFERROR(IF((VLOOKUP(CONCATENATE("http://skinnonews.com",A490),'기사 리스트'!C:E,3,FALSE))&gt;='뉴스룸 요약'!$F$17,"O",""),""),"")</f>
        <v/>
      </c>
      <c r="G490" s="46" t="str">
        <f>IFERROR(IF(AND(F490="O",B490="Paid Search",VLOOKUP("http://skinnonews.com"&amp;A490,'기사 리스트'!C:D,2,FALSE)="yes"), "당월 GDN", ""),"")</f>
        <v/>
      </c>
    </row>
    <row r="491" spans="1:7">
      <c r="A491" s="6" t="s">
        <v>475</v>
      </c>
      <c r="B491" s="6" t="s">
        <v>1527</v>
      </c>
      <c r="C491" s="6">
        <v>4</v>
      </c>
      <c r="D491" s="6">
        <v>4</v>
      </c>
      <c r="E491" s="46" t="str">
        <f t="shared" si="7"/>
        <v>기사임</v>
      </c>
      <c r="F491" s="46" t="str">
        <f>IF(E491="기사임",IFERROR(IF((VLOOKUP(CONCATENATE("http://skinnonews.com",A491),'기사 리스트'!C:E,3,FALSE))&gt;='뉴스룸 요약'!$F$17,"O",""),""),"")</f>
        <v/>
      </c>
      <c r="G491" s="46" t="str">
        <f>IFERROR(IF(AND(F491="O",B491="Paid Search",VLOOKUP("http://skinnonews.com"&amp;A491,'기사 리스트'!C:D,2,FALSE)="yes"), "당월 GDN", ""),"")</f>
        <v/>
      </c>
    </row>
    <row r="492" spans="1:7">
      <c r="A492" s="6" t="s">
        <v>747</v>
      </c>
      <c r="B492" s="6" t="s">
        <v>1527</v>
      </c>
      <c r="C492" s="6">
        <v>4</v>
      </c>
      <c r="D492" s="6">
        <v>4</v>
      </c>
      <c r="E492" s="46" t="str">
        <f t="shared" si="7"/>
        <v>기사임</v>
      </c>
      <c r="F492" s="46" t="str">
        <f>IF(E492="기사임",IFERROR(IF((VLOOKUP(CONCATENATE("http://skinnonews.com",A492),'기사 리스트'!C:E,3,FALSE))&gt;='뉴스룸 요약'!$F$17,"O",""),""),"")</f>
        <v/>
      </c>
      <c r="G492" s="46" t="str">
        <f>IFERROR(IF(AND(F492="O",B492="Paid Search",VLOOKUP("http://skinnonews.com"&amp;A492,'기사 리스트'!C:D,2,FALSE)="yes"), "당월 GDN", ""),"")</f>
        <v/>
      </c>
    </row>
    <row r="493" spans="1:7">
      <c r="A493" s="6" t="s">
        <v>851</v>
      </c>
      <c r="B493" s="6" t="s">
        <v>1527</v>
      </c>
      <c r="C493" s="6">
        <v>4</v>
      </c>
      <c r="D493" s="6">
        <v>6</v>
      </c>
      <c r="E493" s="46" t="str">
        <f t="shared" si="7"/>
        <v>기사임</v>
      </c>
      <c r="F493" s="46" t="str">
        <f>IF(E493="기사임",IFERROR(IF((VLOOKUP(CONCATENATE("http://skinnonews.com",A493),'기사 리스트'!C:E,3,FALSE))&gt;='뉴스룸 요약'!$F$17,"O",""),""),"")</f>
        <v/>
      </c>
      <c r="G493" s="46" t="str">
        <f>IFERROR(IF(AND(F493="O",B493="Paid Search",VLOOKUP("http://skinnonews.com"&amp;A493,'기사 리스트'!C:D,2,FALSE)="yes"), "당월 GDN", ""),"")</f>
        <v/>
      </c>
    </row>
    <row r="494" spans="1:7">
      <c r="A494" s="6" t="s">
        <v>2048</v>
      </c>
      <c r="B494" s="6" t="s">
        <v>1527</v>
      </c>
      <c r="C494" s="6">
        <v>4</v>
      </c>
      <c r="D494" s="6">
        <v>4</v>
      </c>
      <c r="E494" s="46" t="str">
        <f t="shared" si="7"/>
        <v>기사임</v>
      </c>
      <c r="F494" s="46" t="str">
        <f>IF(E494="기사임",IFERROR(IF((VLOOKUP(CONCATENATE("http://skinnonews.com",A494),'기사 리스트'!C:E,3,FALSE))&gt;='뉴스룸 요약'!$F$17,"O",""),""),"")</f>
        <v/>
      </c>
      <c r="G494" s="46" t="str">
        <f>IFERROR(IF(AND(F494="O",B494="Paid Search",VLOOKUP("http://skinnonews.com"&amp;A494,'기사 리스트'!C:D,2,FALSE)="yes"), "당월 GDN", ""),"")</f>
        <v/>
      </c>
    </row>
    <row r="495" spans="1:7">
      <c r="A495" s="6" t="s">
        <v>953</v>
      </c>
      <c r="B495" s="6" t="s">
        <v>1527</v>
      </c>
      <c r="C495" s="6">
        <v>4</v>
      </c>
      <c r="D495" s="6">
        <v>5</v>
      </c>
      <c r="E495" s="46" t="str">
        <f t="shared" si="7"/>
        <v>기사임</v>
      </c>
      <c r="F495" s="46" t="str">
        <f>IF(E495="기사임",IFERROR(IF((VLOOKUP(CONCATENATE("http://skinnonews.com",A495),'기사 리스트'!C:E,3,FALSE))&gt;='뉴스룸 요약'!$F$17,"O",""),""),"")</f>
        <v/>
      </c>
      <c r="G495" s="46" t="str">
        <f>IFERROR(IF(AND(F495="O",B495="Paid Search",VLOOKUP("http://skinnonews.com"&amp;A495,'기사 리스트'!C:D,2,FALSE)="yes"), "당월 GDN", ""),"")</f>
        <v/>
      </c>
    </row>
    <row r="496" spans="1:7">
      <c r="A496" s="6" t="s">
        <v>956</v>
      </c>
      <c r="B496" s="6" t="s">
        <v>1527</v>
      </c>
      <c r="C496" s="6">
        <v>4</v>
      </c>
      <c r="D496" s="6">
        <v>4</v>
      </c>
      <c r="E496" s="46" t="str">
        <f t="shared" si="7"/>
        <v>기사임</v>
      </c>
      <c r="F496" s="46" t="str">
        <f>IF(E496="기사임",IFERROR(IF((VLOOKUP(CONCATENATE("http://skinnonews.com",A496),'기사 리스트'!C:E,3,FALSE))&gt;='뉴스룸 요약'!$F$17,"O",""),""),"")</f>
        <v/>
      </c>
      <c r="G496" s="46" t="str">
        <f>IFERROR(IF(AND(F496="O",B496="Paid Search",VLOOKUP("http://skinnonews.com"&amp;A496,'기사 리스트'!C:D,2,FALSE)="yes"), "당월 GDN", ""),"")</f>
        <v/>
      </c>
    </row>
    <row r="497" spans="1:7">
      <c r="A497" s="6" t="s">
        <v>957</v>
      </c>
      <c r="B497" s="6" t="s">
        <v>1527</v>
      </c>
      <c r="C497" s="6">
        <v>4</v>
      </c>
      <c r="D497" s="6">
        <v>4</v>
      </c>
      <c r="E497" s="46" t="str">
        <f t="shared" si="7"/>
        <v>기사임</v>
      </c>
      <c r="F497" s="46" t="str">
        <f>IF(E497="기사임",IFERROR(IF((VLOOKUP(CONCATENATE("http://skinnonews.com",A497),'기사 리스트'!C:E,3,FALSE))&gt;='뉴스룸 요약'!$F$17,"O",""),""),"")</f>
        <v/>
      </c>
      <c r="G497" s="46" t="str">
        <f>IFERROR(IF(AND(F497="O",B497="Paid Search",VLOOKUP("http://skinnonews.com"&amp;A497,'기사 리스트'!C:D,2,FALSE)="yes"), "당월 GDN", ""),"")</f>
        <v/>
      </c>
    </row>
    <row r="498" spans="1:7">
      <c r="A498" s="6" t="s">
        <v>1066</v>
      </c>
      <c r="B498" s="6" t="s">
        <v>1527</v>
      </c>
      <c r="C498" s="6">
        <v>4</v>
      </c>
      <c r="D498" s="6">
        <v>4</v>
      </c>
      <c r="E498" s="46" t="str">
        <f t="shared" si="7"/>
        <v>기사임</v>
      </c>
      <c r="F498" s="46" t="str">
        <f>IF(E498="기사임",IFERROR(IF((VLOOKUP(CONCATENATE("http://skinnonews.com",A498),'기사 리스트'!C:E,3,FALSE))&gt;='뉴스룸 요약'!$F$17,"O",""),""),"")</f>
        <v/>
      </c>
      <c r="G498" s="46" t="str">
        <f>IFERROR(IF(AND(F498="O",B498="Paid Search",VLOOKUP("http://skinnonews.com"&amp;A498,'기사 리스트'!C:D,2,FALSE)="yes"), "당월 GDN", ""),"")</f>
        <v/>
      </c>
    </row>
    <row r="499" spans="1:7">
      <c r="A499" s="6" t="s">
        <v>1172</v>
      </c>
      <c r="B499" s="6" t="s">
        <v>1528</v>
      </c>
      <c r="C499" s="6">
        <v>4</v>
      </c>
      <c r="D499" s="6">
        <v>4</v>
      </c>
      <c r="E499" s="46" t="str">
        <f t="shared" si="7"/>
        <v>기사임</v>
      </c>
      <c r="F499" s="46" t="str">
        <f>IF(E499="기사임",IFERROR(IF((VLOOKUP(CONCATENATE("http://skinnonews.com",A499),'기사 리스트'!C:E,3,FALSE))&gt;='뉴스룸 요약'!$F$17,"O",""),""),"")</f>
        <v/>
      </c>
      <c r="G499" s="46" t="str">
        <f>IFERROR(IF(AND(F499="O",B499="Paid Search",VLOOKUP("http://skinnonews.com"&amp;A499,'기사 리스트'!C:D,2,FALSE)="yes"), "당월 GDN", ""),"")</f>
        <v/>
      </c>
    </row>
    <row r="500" spans="1:7">
      <c r="A500" s="6" t="s">
        <v>1198</v>
      </c>
      <c r="B500" s="6" t="s">
        <v>1526</v>
      </c>
      <c r="C500" s="6">
        <v>4</v>
      </c>
      <c r="D500" s="6">
        <v>3</v>
      </c>
      <c r="E500" s="46" t="str">
        <f t="shared" si="7"/>
        <v>기사임</v>
      </c>
      <c r="F500" s="46" t="str">
        <f>IF(E500="기사임",IFERROR(IF((VLOOKUP(CONCATENATE("http://skinnonews.com",A500),'기사 리스트'!C:E,3,FALSE))&gt;='뉴스룸 요약'!$F$17,"O",""),""),"")</f>
        <v/>
      </c>
      <c r="G500" s="46" t="str">
        <f>IFERROR(IF(AND(F500="O",B500="Paid Search",VLOOKUP("http://skinnonews.com"&amp;A500,'기사 리스트'!C:D,2,FALSE)="yes"), "당월 GDN", ""),"")</f>
        <v/>
      </c>
    </row>
    <row r="501" spans="1:7">
      <c r="A501" s="6" t="s">
        <v>1196</v>
      </c>
      <c r="B501" s="6" t="s">
        <v>1525</v>
      </c>
      <c r="C501" s="6">
        <v>4</v>
      </c>
      <c r="D501" s="6">
        <v>4</v>
      </c>
      <c r="E501" s="46" t="str">
        <f t="shared" si="7"/>
        <v>기사임</v>
      </c>
      <c r="F501" s="46" t="str">
        <f>IF(E501="기사임",IFERROR(IF((VLOOKUP(CONCATENATE("http://skinnonews.com",A501),'기사 리스트'!C:E,3,FALSE))&gt;='뉴스룸 요약'!$F$17,"O",""),""),"")</f>
        <v/>
      </c>
      <c r="G501" s="46" t="str">
        <f>IFERROR(IF(AND(F501="O",B501="Paid Search",VLOOKUP("http://skinnonews.com"&amp;A501,'기사 리스트'!C:D,2,FALSE)="yes"), "당월 GDN", ""),"")</f>
        <v/>
      </c>
    </row>
    <row r="502" spans="1:7">
      <c r="A502" s="6" t="s">
        <v>1253</v>
      </c>
      <c r="B502" s="6" t="s">
        <v>1527</v>
      </c>
      <c r="C502" s="6">
        <v>4</v>
      </c>
      <c r="D502" s="6">
        <v>3</v>
      </c>
      <c r="E502" s="46" t="str">
        <f t="shared" si="7"/>
        <v>기사임</v>
      </c>
      <c r="F502" s="46" t="str">
        <f>IF(E502="기사임",IFERROR(IF((VLOOKUP(CONCATENATE("http://skinnonews.com",A502),'기사 리스트'!C:E,3,FALSE))&gt;='뉴스룸 요약'!$F$17,"O",""),""),"")</f>
        <v/>
      </c>
      <c r="G502" s="46" t="str">
        <f>IFERROR(IF(AND(F502="O",B502="Paid Search",VLOOKUP("http://skinnonews.com"&amp;A502,'기사 리스트'!C:D,2,FALSE)="yes"), "당월 GDN", ""),"")</f>
        <v/>
      </c>
    </row>
    <row r="503" spans="1:7">
      <c r="A503" s="6" t="s">
        <v>1249</v>
      </c>
      <c r="B503" s="6" t="s">
        <v>1527</v>
      </c>
      <c r="C503" s="6">
        <v>4</v>
      </c>
      <c r="D503" s="6">
        <v>4</v>
      </c>
      <c r="E503" s="46" t="str">
        <f t="shared" si="7"/>
        <v>기사임</v>
      </c>
      <c r="F503" s="46" t="str">
        <f>IF(E503="기사임",IFERROR(IF((VLOOKUP(CONCATENATE("http://skinnonews.com",A503),'기사 리스트'!C:E,3,FALSE))&gt;='뉴스룸 요약'!$F$17,"O",""),""),"")</f>
        <v/>
      </c>
      <c r="G503" s="46" t="str">
        <f>IFERROR(IF(AND(F503="O",B503="Paid Search",VLOOKUP("http://skinnonews.com"&amp;A503,'기사 리스트'!C:D,2,FALSE)="yes"), "당월 GDN", ""),"")</f>
        <v/>
      </c>
    </row>
    <row r="504" spans="1:7">
      <c r="A504" s="6" t="s">
        <v>1252</v>
      </c>
      <c r="B504" s="6" t="s">
        <v>1526</v>
      </c>
      <c r="C504" s="6">
        <v>4</v>
      </c>
      <c r="D504" s="6">
        <v>3</v>
      </c>
      <c r="E504" s="46" t="str">
        <f t="shared" si="7"/>
        <v>기사임</v>
      </c>
      <c r="F504" s="46" t="str">
        <f>IF(E504="기사임",IFERROR(IF((VLOOKUP(CONCATENATE("http://skinnonews.com",A504),'기사 리스트'!C:E,3,FALSE))&gt;='뉴스룸 요약'!$F$17,"O",""),""),"")</f>
        <v/>
      </c>
      <c r="G504" s="46" t="str">
        <f>IFERROR(IF(AND(F504="O",B504="Paid Search",VLOOKUP("http://skinnonews.com"&amp;A504,'기사 리스트'!C:D,2,FALSE)="yes"), "당월 GDN", ""),"")</f>
        <v/>
      </c>
    </row>
    <row r="505" spans="1:7">
      <c r="A505" s="6" t="s">
        <v>1252</v>
      </c>
      <c r="B505" s="6" t="s">
        <v>1525</v>
      </c>
      <c r="C505" s="6">
        <v>4</v>
      </c>
      <c r="D505" s="6">
        <v>4</v>
      </c>
      <c r="E505" s="46" t="str">
        <f t="shared" si="7"/>
        <v>기사임</v>
      </c>
      <c r="F505" s="46" t="str">
        <f>IF(E505="기사임",IFERROR(IF((VLOOKUP(CONCATENATE("http://skinnonews.com",A505),'기사 리스트'!C:E,3,FALSE))&gt;='뉴스룸 요약'!$F$17,"O",""),""),"")</f>
        <v/>
      </c>
      <c r="G505" s="46" t="str">
        <f>IFERROR(IF(AND(F505="O",B505="Paid Search",VLOOKUP("http://skinnonews.com"&amp;A505,'기사 리스트'!C:D,2,FALSE)="yes"), "당월 GDN", ""),"")</f>
        <v/>
      </c>
    </row>
    <row r="506" spans="1:7">
      <c r="A506" s="6" t="s">
        <v>1369</v>
      </c>
      <c r="B506" s="6" t="s">
        <v>1528</v>
      </c>
      <c r="C506" s="6">
        <v>4</v>
      </c>
      <c r="D506" s="6">
        <v>3</v>
      </c>
      <c r="E506" s="46" t="str">
        <f t="shared" si="7"/>
        <v>기사임</v>
      </c>
      <c r="F506" s="46" t="str">
        <f>IF(E506="기사임",IFERROR(IF((VLOOKUP(CONCATENATE("http://skinnonews.com",A506),'기사 리스트'!C:E,3,FALSE))&gt;='뉴스룸 요약'!$F$17,"O",""),""),"")</f>
        <v/>
      </c>
      <c r="G506" s="46" t="str">
        <f>IFERROR(IF(AND(F506="O",B506="Paid Search",VLOOKUP("http://skinnonews.com"&amp;A506,'기사 리스트'!C:D,2,FALSE)="yes"), "당월 GDN", ""),"")</f>
        <v/>
      </c>
    </row>
    <row r="507" spans="1:7">
      <c r="A507" s="6" t="s">
        <v>1607</v>
      </c>
      <c r="B507" s="6" t="s">
        <v>1528</v>
      </c>
      <c r="C507" s="6">
        <v>4</v>
      </c>
      <c r="D507" s="6">
        <v>2</v>
      </c>
      <c r="E507" s="46" t="str">
        <f t="shared" si="7"/>
        <v>기사임</v>
      </c>
      <c r="F507" s="46" t="str">
        <f>IF(E507="기사임",IFERROR(IF((VLOOKUP(CONCATENATE("http://skinnonews.com",A507),'기사 리스트'!C:E,3,FALSE))&gt;='뉴스룸 요약'!$F$17,"O",""),""),"")</f>
        <v/>
      </c>
      <c r="G507" s="46" t="str">
        <f>IFERROR(IF(AND(F507="O",B507="Paid Search",VLOOKUP("http://skinnonews.com"&amp;A507,'기사 리스트'!C:D,2,FALSE)="yes"), "당월 GDN", ""),"")</f>
        <v/>
      </c>
    </row>
    <row r="508" spans="1:7">
      <c r="A508" s="6" t="s">
        <v>1609</v>
      </c>
      <c r="B508" s="6" t="s">
        <v>1526</v>
      </c>
      <c r="C508" s="6">
        <v>4</v>
      </c>
      <c r="D508" s="6">
        <v>4</v>
      </c>
      <c r="E508" s="46" t="str">
        <f t="shared" si="7"/>
        <v>기사임</v>
      </c>
      <c r="F508" s="46" t="str">
        <f>IF(E508="기사임",IFERROR(IF((VLOOKUP(CONCATENATE("http://skinnonews.com",A508),'기사 리스트'!C:E,3,FALSE))&gt;='뉴스룸 요약'!$F$17,"O",""),""),"")</f>
        <v/>
      </c>
      <c r="G508" s="46" t="str">
        <f>IFERROR(IF(AND(F508="O",B508="Paid Search",VLOOKUP("http://skinnonews.com"&amp;A508,'기사 리스트'!C:D,2,FALSE)="yes"), "당월 GDN", ""),"")</f>
        <v/>
      </c>
    </row>
    <row r="509" spans="1:7">
      <c r="A509" s="6" t="s">
        <v>1611</v>
      </c>
      <c r="B509" s="6" t="s">
        <v>1527</v>
      </c>
      <c r="C509" s="6">
        <v>4</v>
      </c>
      <c r="D509" s="6">
        <v>3</v>
      </c>
      <c r="E509" s="46" t="str">
        <f t="shared" si="7"/>
        <v>기사임</v>
      </c>
      <c r="F509" s="46" t="str">
        <f>IF(E509="기사임",IFERROR(IF((VLOOKUP(CONCATENATE("http://skinnonews.com",A509),'기사 리스트'!C:E,3,FALSE))&gt;='뉴스룸 요약'!$F$17,"O",""),""),"")</f>
        <v/>
      </c>
      <c r="G509" s="46" t="str">
        <f>IFERROR(IF(AND(F509="O",B509="Paid Search",VLOOKUP("http://skinnonews.com"&amp;A509,'기사 리스트'!C:D,2,FALSE)="yes"), "당월 GDN", ""),"")</f>
        <v/>
      </c>
    </row>
    <row r="510" spans="1:7">
      <c r="A510" s="6" t="s">
        <v>1919</v>
      </c>
      <c r="B510" s="6" t="s">
        <v>1529</v>
      </c>
      <c r="C510" s="6">
        <v>4</v>
      </c>
      <c r="D510" s="6">
        <v>3</v>
      </c>
      <c r="E510" s="46" t="str">
        <f t="shared" si="7"/>
        <v>기사임</v>
      </c>
      <c r="F510" s="46" t="str">
        <f>IF(E510="기사임",IFERROR(IF((VLOOKUP(CONCATENATE("http://skinnonews.com",A510),'기사 리스트'!C:E,3,FALSE))&gt;='뉴스룸 요약'!$F$17,"O",""),""),"")</f>
        <v/>
      </c>
      <c r="G510" s="46" t="str">
        <f>IFERROR(IF(AND(F510="O",B510="Paid Search",VLOOKUP("http://skinnonews.com"&amp;A510,'기사 리스트'!C:D,2,FALSE)="yes"), "당월 GDN", ""),"")</f>
        <v/>
      </c>
    </row>
    <row r="511" spans="1:7">
      <c r="A511" s="6" t="s">
        <v>1918</v>
      </c>
      <c r="B511" s="6" t="s">
        <v>1525</v>
      </c>
      <c r="C511" s="6">
        <v>4</v>
      </c>
      <c r="D511" s="6">
        <v>4</v>
      </c>
      <c r="E511" s="46" t="str">
        <f t="shared" si="7"/>
        <v>기사임</v>
      </c>
      <c r="F511" s="46" t="str">
        <f>IF(E511="기사임",IFERROR(IF((VLOOKUP(CONCATENATE("http://skinnonews.com",A511),'기사 리스트'!C:E,3,FALSE))&gt;='뉴스룸 요약'!$F$17,"O",""),""),"")</f>
        <v/>
      </c>
      <c r="G511" s="46" t="str">
        <f>IFERROR(IF(AND(F511="O",B511="Paid Search",VLOOKUP("http://skinnonews.com"&amp;A511,'기사 리스트'!C:D,2,FALSE)="yes"), "당월 GDN", ""),"")</f>
        <v/>
      </c>
    </row>
    <row r="512" spans="1:7">
      <c r="A512" s="6" t="s">
        <v>1962</v>
      </c>
      <c r="B512" s="6" t="s">
        <v>1526</v>
      </c>
      <c r="C512" s="6">
        <v>4</v>
      </c>
      <c r="D512" s="6">
        <v>3</v>
      </c>
      <c r="E512" s="46" t="str">
        <f t="shared" si="7"/>
        <v>기사임</v>
      </c>
      <c r="F512" s="46" t="str">
        <f>IF(E512="기사임",IFERROR(IF((VLOOKUP(CONCATENATE("http://skinnonews.com",A512),'기사 리스트'!C:E,3,FALSE))&gt;='뉴스룸 요약'!$F$17,"O",""),""),"")</f>
        <v/>
      </c>
      <c r="G512" s="46" t="str">
        <f>IFERROR(IF(AND(F512="O",B512="Paid Search",VLOOKUP("http://skinnonews.com"&amp;A512,'기사 리스트'!C:D,2,FALSE)="yes"), "당월 GDN", ""),"")</f>
        <v/>
      </c>
    </row>
    <row r="513" spans="1:7">
      <c r="A513" s="6" t="s">
        <v>1961</v>
      </c>
      <c r="B513" s="6" t="s">
        <v>1528</v>
      </c>
      <c r="C513" s="6">
        <v>4</v>
      </c>
      <c r="D513" s="6">
        <v>4</v>
      </c>
      <c r="E513" s="46" t="str">
        <f t="shared" si="7"/>
        <v>기사임</v>
      </c>
      <c r="F513" s="46" t="str">
        <f>IF(E513="기사임",IFERROR(IF((VLOOKUP(CONCATENATE("http://skinnonews.com",A513),'기사 리스트'!C:E,3,FALSE))&gt;='뉴스룸 요약'!$F$17,"O",""),""),"")</f>
        <v/>
      </c>
      <c r="G513" s="46" t="str">
        <f>IFERROR(IF(AND(F513="O",B513="Paid Search",VLOOKUP("http://skinnonews.com"&amp;A513,'기사 리스트'!C:D,2,FALSE)="yes"), "당월 GDN", ""),"")</f>
        <v/>
      </c>
    </row>
    <row r="514" spans="1:7">
      <c r="A514" s="6" t="s">
        <v>2026</v>
      </c>
      <c r="B514" s="6" t="s">
        <v>1526</v>
      </c>
      <c r="C514" s="6">
        <v>4</v>
      </c>
      <c r="D514" s="6">
        <v>4</v>
      </c>
      <c r="E514" s="46" t="str">
        <f t="shared" si="7"/>
        <v>기사임</v>
      </c>
      <c r="F514" s="46" t="str">
        <f>IF(E514="기사임",IFERROR(IF((VLOOKUP(CONCATENATE("http://skinnonews.com",A514),'기사 리스트'!C:E,3,FALSE))&gt;='뉴스룸 요약'!$F$17,"O",""),""),"")</f>
        <v/>
      </c>
      <c r="G514" s="46" t="str">
        <f>IFERROR(IF(AND(F514="O",B514="Paid Search",VLOOKUP("http://skinnonews.com"&amp;A514,'기사 리스트'!C:D,2,FALSE)="yes"), "당월 GDN", ""),"")</f>
        <v/>
      </c>
    </row>
    <row r="515" spans="1:7">
      <c r="A515" s="6" t="s">
        <v>2023</v>
      </c>
      <c r="B515" s="6" t="s">
        <v>1529</v>
      </c>
      <c r="C515" s="6">
        <v>4</v>
      </c>
      <c r="D515" s="6">
        <v>5</v>
      </c>
      <c r="E515" s="46" t="str">
        <f t="shared" ref="E515:E578" si="8">IF(AND(LEFT(A515,17)="/global/archives/",ISNUMBER(_xlfn.NUMBERVALUE(MID(A515,18,1))),ISERROR(FIND("ckattempt",A515)),ISERROR(FIND("preview",A515))),"기사임","")</f>
        <v>기사임</v>
      </c>
      <c r="F515" s="46" t="str">
        <f>IF(E515="기사임",IFERROR(IF((VLOOKUP(CONCATENATE("http://skinnonews.com",A515),'기사 리스트'!C:E,3,FALSE))&gt;='뉴스룸 요약'!$F$17,"O",""),""),"")</f>
        <v/>
      </c>
      <c r="G515" s="46" t="str">
        <f>IFERROR(IF(AND(F515="O",B515="Paid Search",VLOOKUP("http://skinnonews.com"&amp;A515,'기사 리스트'!C:D,2,FALSE)="yes"), "당월 GDN", ""),"")</f>
        <v/>
      </c>
    </row>
    <row r="516" spans="1:7">
      <c r="A516" s="6" t="s">
        <v>2176</v>
      </c>
      <c r="B516" s="6" t="s">
        <v>1526</v>
      </c>
      <c r="C516" s="6">
        <v>4</v>
      </c>
      <c r="D516" s="6">
        <v>5</v>
      </c>
      <c r="E516" s="46" t="str">
        <f t="shared" si="8"/>
        <v>기사임</v>
      </c>
      <c r="F516" s="46" t="str">
        <f>IF(E516="기사임",IFERROR(IF((VLOOKUP(CONCATENATE("http://skinnonews.com",A516),'기사 리스트'!C:E,3,FALSE))&gt;='뉴스룸 요약'!$F$17,"O",""),""),"")</f>
        <v/>
      </c>
      <c r="G516" s="46" t="str">
        <f>IFERROR(IF(AND(F516="O",B516="Paid Search",VLOOKUP("http://skinnonews.com"&amp;A516,'기사 리스트'!C:D,2,FALSE)="yes"), "당월 GDN", ""),"")</f>
        <v/>
      </c>
    </row>
    <row r="517" spans="1:7">
      <c r="A517" s="6" t="s">
        <v>2176</v>
      </c>
      <c r="B517" s="6" t="s">
        <v>1527</v>
      </c>
      <c r="C517" s="6">
        <v>4</v>
      </c>
      <c r="D517" s="6">
        <v>5</v>
      </c>
      <c r="E517" s="46" t="str">
        <f t="shared" si="8"/>
        <v>기사임</v>
      </c>
      <c r="F517" s="46" t="str">
        <f>IF(E517="기사임",IFERROR(IF((VLOOKUP(CONCATENATE("http://skinnonews.com",A517),'기사 리스트'!C:E,3,FALSE))&gt;='뉴스룸 요약'!$F$17,"O",""),""),"")</f>
        <v/>
      </c>
      <c r="G517" s="46" t="str">
        <f>IFERROR(IF(AND(F517="O",B517="Paid Search",VLOOKUP("http://skinnonews.com"&amp;A517,'기사 리스트'!C:D,2,FALSE)="yes"), "당월 GDN", ""),"")</f>
        <v/>
      </c>
    </row>
    <row r="518" spans="1:7">
      <c r="A518" s="6" t="s">
        <v>2176</v>
      </c>
      <c r="B518" s="6" t="s">
        <v>1529</v>
      </c>
      <c r="C518" s="6">
        <v>4</v>
      </c>
      <c r="D518" s="6">
        <v>7</v>
      </c>
      <c r="E518" s="46" t="str">
        <f t="shared" si="8"/>
        <v>기사임</v>
      </c>
      <c r="F518" s="46" t="str">
        <f>IF(E518="기사임",IFERROR(IF((VLOOKUP(CONCATENATE("http://skinnonews.com",A518),'기사 리스트'!C:E,3,FALSE))&gt;='뉴스룸 요약'!$F$17,"O",""),""),"")</f>
        <v/>
      </c>
      <c r="G518" s="46" t="str">
        <f>IFERROR(IF(AND(F518="O",B518="Paid Search",VLOOKUP("http://skinnonews.com"&amp;A518,'기사 리스트'!C:D,2,FALSE)="yes"), "당월 GDN", ""),"")</f>
        <v/>
      </c>
    </row>
    <row r="519" spans="1:7">
      <c r="A519" s="6" t="s">
        <v>2173</v>
      </c>
      <c r="B519" s="6" t="s">
        <v>1526</v>
      </c>
      <c r="C519" s="6">
        <v>4</v>
      </c>
      <c r="D519" s="6">
        <v>5</v>
      </c>
      <c r="E519" s="46" t="str">
        <f t="shared" si="8"/>
        <v>기사임</v>
      </c>
      <c r="F519" s="46" t="str">
        <f>IF(E519="기사임",IFERROR(IF((VLOOKUP(CONCATENATE("http://skinnonews.com",A519),'기사 리스트'!C:E,3,FALSE))&gt;='뉴스룸 요약'!$F$17,"O",""),""),"")</f>
        <v/>
      </c>
      <c r="G519" s="46" t="str">
        <f>IFERROR(IF(AND(F519="O",B519="Paid Search",VLOOKUP("http://skinnonews.com"&amp;A519,'기사 리스트'!C:D,2,FALSE)="yes"), "당월 GDN", ""),"")</f>
        <v/>
      </c>
    </row>
    <row r="520" spans="1:7">
      <c r="A520" s="6" t="s">
        <v>2281</v>
      </c>
      <c r="B520" s="6" t="s">
        <v>1525</v>
      </c>
      <c r="C520" s="6">
        <v>4</v>
      </c>
      <c r="D520" s="6">
        <v>2</v>
      </c>
      <c r="E520" s="46" t="str">
        <f t="shared" si="8"/>
        <v>기사임</v>
      </c>
      <c r="F520" s="46" t="str">
        <f>IF(E520="기사임",IFERROR(IF((VLOOKUP(CONCATENATE("http://skinnonews.com",A520),'기사 리스트'!C:E,3,FALSE))&gt;='뉴스룸 요약'!$F$17,"O",""),""),"")</f>
        <v>O</v>
      </c>
      <c r="G520" s="46" t="str">
        <f>IFERROR(IF(AND(F520="O",B520="Paid Search",VLOOKUP("http://skinnonews.com"&amp;A520,'기사 리스트'!C:D,2,FALSE)="yes"), "당월 GDN", ""),"")</f>
        <v/>
      </c>
    </row>
    <row r="521" spans="1:7">
      <c r="A521" s="6" t="s">
        <v>2283</v>
      </c>
      <c r="B521" s="6" t="s">
        <v>1525</v>
      </c>
      <c r="C521" s="6">
        <v>4</v>
      </c>
      <c r="D521" s="6">
        <v>2</v>
      </c>
      <c r="E521" s="46" t="str">
        <f t="shared" si="8"/>
        <v>기사임</v>
      </c>
      <c r="F521" s="46" t="str">
        <f>IF(E521="기사임",IFERROR(IF((VLOOKUP(CONCATENATE("http://skinnonews.com",A521),'기사 리스트'!C:E,3,FALSE))&gt;='뉴스룸 요약'!$F$17,"O",""),""),"")</f>
        <v>O</v>
      </c>
      <c r="G521" s="46" t="str">
        <f>IFERROR(IF(AND(F521="O",B521="Paid Search",VLOOKUP("http://skinnonews.com"&amp;A521,'기사 리스트'!C:D,2,FALSE)="yes"), "당월 GDN", ""),"")</f>
        <v/>
      </c>
    </row>
    <row r="522" spans="1:7">
      <c r="A522" s="6" t="s">
        <v>2285</v>
      </c>
      <c r="B522" s="6" t="s">
        <v>1529</v>
      </c>
      <c r="C522" s="6">
        <v>4</v>
      </c>
      <c r="D522" s="6">
        <v>5</v>
      </c>
      <c r="E522" s="46" t="str">
        <f t="shared" si="8"/>
        <v>기사임</v>
      </c>
      <c r="F522" s="46" t="str">
        <f>IF(E522="기사임",IFERROR(IF((VLOOKUP(CONCATENATE("http://skinnonews.com",A522),'기사 리스트'!C:E,3,FALSE))&gt;='뉴스룸 요약'!$F$17,"O",""),""),"")</f>
        <v>O</v>
      </c>
      <c r="G522" s="46" t="str">
        <f>IFERROR(IF(AND(F522="O",B522="Paid Search",VLOOKUP("http://skinnonews.com"&amp;A522,'기사 리스트'!C:D,2,FALSE)="yes"), "당월 GDN", ""),"")</f>
        <v/>
      </c>
    </row>
    <row r="523" spans="1:7">
      <c r="A523" s="6" t="s">
        <v>2287</v>
      </c>
      <c r="B523" s="6" t="s">
        <v>1527</v>
      </c>
      <c r="C523" s="6">
        <v>4</v>
      </c>
      <c r="D523" s="6">
        <v>4</v>
      </c>
      <c r="E523" s="46" t="str">
        <f t="shared" si="8"/>
        <v>기사임</v>
      </c>
      <c r="F523" s="46" t="str">
        <f>IF(E523="기사임",IFERROR(IF((VLOOKUP(CONCATENATE("http://skinnonews.com",A523),'기사 리스트'!C:E,3,FALSE))&gt;='뉴스룸 요약'!$F$17,"O",""),""),"")</f>
        <v>O</v>
      </c>
      <c r="G523" s="46" t="str">
        <f>IFERROR(IF(AND(F523="O",B523="Paid Search",VLOOKUP("http://skinnonews.com"&amp;A523,'기사 리스트'!C:D,2,FALSE)="yes"), "당월 GDN", ""),"")</f>
        <v/>
      </c>
    </row>
    <row r="524" spans="1:7">
      <c r="A524" s="6" t="s">
        <v>580</v>
      </c>
      <c r="B524" s="6" t="s">
        <v>1527</v>
      </c>
      <c r="C524" s="6">
        <v>4</v>
      </c>
      <c r="D524" s="6">
        <v>3</v>
      </c>
      <c r="E524" s="46" t="str">
        <f t="shared" si="8"/>
        <v>기사임</v>
      </c>
      <c r="F524" s="46" t="str">
        <f>IF(E524="기사임",IFERROR(IF((VLOOKUP(CONCATENATE("http://skinnonews.com",A524),'기사 리스트'!C:E,3,FALSE))&gt;='뉴스룸 요약'!$F$17,"O",""),""),"")</f>
        <v/>
      </c>
      <c r="G524" s="46" t="str">
        <f>IFERROR(IF(AND(F524="O",B524="Paid Search",VLOOKUP("http://skinnonews.com"&amp;A524,'기사 리스트'!C:D,2,FALSE)="yes"), "당월 GDN", ""),"")</f>
        <v/>
      </c>
    </row>
    <row r="525" spans="1:7">
      <c r="A525" s="6" t="s">
        <v>2205</v>
      </c>
      <c r="B525" s="6" t="s">
        <v>1527</v>
      </c>
      <c r="C525" s="6">
        <v>4</v>
      </c>
      <c r="D525" s="6">
        <v>4</v>
      </c>
      <c r="E525" s="46" t="str">
        <f t="shared" si="8"/>
        <v>기사임</v>
      </c>
      <c r="F525" s="46" t="str">
        <f>IF(E525="기사임",IFERROR(IF((VLOOKUP(CONCATENATE("http://skinnonews.com",A525),'기사 리스트'!C:E,3,FALSE))&gt;='뉴스룸 요약'!$F$17,"O",""),""),"")</f>
        <v/>
      </c>
      <c r="G525" s="46" t="str">
        <f>IFERROR(IF(AND(F525="O",B525="Paid Search",VLOOKUP("http://skinnonews.com"&amp;A525,'기사 리스트'!C:D,2,FALSE)="yes"), "당월 GDN", ""),"")</f>
        <v/>
      </c>
    </row>
    <row r="526" spans="1:7">
      <c r="A526" s="6" t="s">
        <v>669</v>
      </c>
      <c r="B526" s="6" t="s">
        <v>1527</v>
      </c>
      <c r="C526" s="6">
        <v>4</v>
      </c>
      <c r="D526" s="6">
        <v>3</v>
      </c>
      <c r="E526" s="46" t="str">
        <f t="shared" si="8"/>
        <v>기사임</v>
      </c>
      <c r="F526" s="46" t="str">
        <f>IF(E526="기사임",IFERROR(IF((VLOOKUP(CONCATENATE("http://skinnonews.com",A526),'기사 리스트'!C:E,3,FALSE))&gt;='뉴스룸 요약'!$F$17,"O",""),""),"")</f>
        <v/>
      </c>
      <c r="G526" s="46" t="str">
        <f>IFERROR(IF(AND(F526="O",B526="Paid Search",VLOOKUP("http://skinnonews.com"&amp;A526,'기사 리스트'!C:D,2,FALSE)="yes"), "당월 GDN", ""),"")</f>
        <v/>
      </c>
    </row>
    <row r="527" spans="1:7">
      <c r="A527" s="6" t="s">
        <v>2195</v>
      </c>
      <c r="B527" s="6" t="s">
        <v>1527</v>
      </c>
      <c r="C527" s="6">
        <v>4</v>
      </c>
      <c r="D527" s="6">
        <v>4</v>
      </c>
      <c r="E527" s="46" t="str">
        <f t="shared" si="8"/>
        <v>기사임</v>
      </c>
      <c r="F527" s="46" t="str">
        <f>IF(E527="기사임",IFERROR(IF((VLOOKUP(CONCATENATE("http://skinnonews.com",A527),'기사 리스트'!C:E,3,FALSE))&gt;='뉴스룸 요약'!$F$17,"O",""),""),"")</f>
        <v/>
      </c>
      <c r="G527" s="46" t="str">
        <f>IFERROR(IF(AND(F527="O",B527="Paid Search",VLOOKUP("http://skinnonews.com"&amp;A527,'기사 리스트'!C:D,2,FALSE)="yes"), "당월 GDN", ""),"")</f>
        <v/>
      </c>
    </row>
    <row r="528" spans="1:7">
      <c r="A528" s="6" t="s">
        <v>651</v>
      </c>
      <c r="B528" s="6" t="s">
        <v>1527</v>
      </c>
      <c r="C528" s="6">
        <v>4</v>
      </c>
      <c r="D528" s="6">
        <v>4</v>
      </c>
      <c r="E528" s="46" t="str">
        <f t="shared" si="8"/>
        <v>기사임</v>
      </c>
      <c r="F528" s="46" t="str">
        <f>IF(E528="기사임",IFERROR(IF((VLOOKUP(CONCATENATE("http://skinnonews.com",A528),'기사 리스트'!C:E,3,FALSE))&gt;='뉴스룸 요약'!$F$17,"O",""),""),"")</f>
        <v/>
      </c>
      <c r="G528" s="46" t="str">
        <f>IFERROR(IF(AND(F528="O",B528="Paid Search",VLOOKUP("http://skinnonews.com"&amp;A528,'기사 리스트'!C:D,2,FALSE)="yes"), "당월 GDN", ""),"")</f>
        <v/>
      </c>
    </row>
    <row r="529" spans="1:7">
      <c r="A529" s="6" t="s">
        <v>1932</v>
      </c>
      <c r="B529" s="6" t="s">
        <v>1527</v>
      </c>
      <c r="C529" s="6">
        <v>4</v>
      </c>
      <c r="D529" s="6">
        <v>6</v>
      </c>
      <c r="E529" s="46" t="str">
        <f t="shared" si="8"/>
        <v>기사임</v>
      </c>
      <c r="F529" s="46" t="str">
        <f>IF(E529="기사임",IFERROR(IF((VLOOKUP(CONCATENATE("http://skinnonews.com",A529),'기사 리스트'!C:E,3,FALSE))&gt;='뉴스룸 요약'!$F$17,"O",""),""),"")</f>
        <v/>
      </c>
      <c r="G529" s="46" t="str">
        <f>IFERROR(IF(AND(F529="O",B529="Paid Search",VLOOKUP("http://skinnonews.com"&amp;A529,'기사 리스트'!C:D,2,FALSE)="yes"), "당월 GDN", ""),"")</f>
        <v/>
      </c>
    </row>
    <row r="530" spans="1:7">
      <c r="A530" s="6" t="s">
        <v>590</v>
      </c>
      <c r="B530" s="6" t="s">
        <v>1526</v>
      </c>
      <c r="C530" s="6">
        <v>4</v>
      </c>
      <c r="D530" s="6">
        <v>4</v>
      </c>
      <c r="E530" s="46" t="str">
        <f t="shared" si="8"/>
        <v>기사임</v>
      </c>
      <c r="F530" s="46" t="str">
        <f>IF(E530="기사임",IFERROR(IF((VLOOKUP(CONCATENATE("http://skinnonews.com",A530),'기사 리스트'!C:E,3,FALSE))&gt;='뉴스룸 요약'!$F$17,"O",""),""),"")</f>
        <v/>
      </c>
      <c r="G530" s="46" t="str">
        <f>IFERROR(IF(AND(F530="O",B530="Paid Search",VLOOKUP("http://skinnonews.com"&amp;A530,'기사 리스트'!C:D,2,FALSE)="yes"), "당월 GDN", ""),"")</f>
        <v/>
      </c>
    </row>
    <row r="531" spans="1:7">
      <c r="A531" s="6" t="s">
        <v>622</v>
      </c>
      <c r="B531" s="6" t="s">
        <v>1527</v>
      </c>
      <c r="C531" s="6">
        <v>4</v>
      </c>
      <c r="D531" s="6">
        <v>3</v>
      </c>
      <c r="E531" s="46" t="str">
        <f t="shared" si="8"/>
        <v>기사임</v>
      </c>
      <c r="F531" s="46" t="str">
        <f>IF(E531="기사임",IFERROR(IF((VLOOKUP(CONCATENATE("http://skinnonews.com",A531),'기사 리스트'!C:E,3,FALSE))&gt;='뉴스룸 요약'!$F$17,"O",""),""),"")</f>
        <v/>
      </c>
      <c r="G531" s="46" t="str">
        <f>IFERROR(IF(AND(F531="O",B531="Paid Search",VLOOKUP("http://skinnonews.com"&amp;A531,'기사 리스트'!C:D,2,FALSE)="yes"), "당월 GDN", ""),"")</f>
        <v/>
      </c>
    </row>
    <row r="532" spans="1:7">
      <c r="A532" s="6" t="s">
        <v>565</v>
      </c>
      <c r="B532" s="6" t="s">
        <v>1526</v>
      </c>
      <c r="C532" s="6">
        <v>4</v>
      </c>
      <c r="D532" s="6">
        <v>4</v>
      </c>
      <c r="E532" s="46" t="str">
        <f t="shared" si="8"/>
        <v>기사임</v>
      </c>
      <c r="F532" s="46" t="str">
        <f>IF(E532="기사임",IFERROR(IF((VLOOKUP(CONCATENATE("http://skinnonews.com",A532),'기사 리스트'!C:E,3,FALSE))&gt;='뉴스룸 요약'!$F$17,"O",""),""),"")</f>
        <v/>
      </c>
      <c r="G532" s="46" t="str">
        <f>IFERROR(IF(AND(F532="O",B532="Paid Search",VLOOKUP("http://skinnonews.com"&amp;A532,'기사 리스트'!C:D,2,FALSE)="yes"), "당월 GDN", ""),"")</f>
        <v/>
      </c>
    </row>
    <row r="533" spans="1:7">
      <c r="A533" s="6" t="s">
        <v>2296</v>
      </c>
      <c r="B533" s="6" t="s">
        <v>1527</v>
      </c>
      <c r="C533" s="6">
        <v>4</v>
      </c>
      <c r="D533" s="6">
        <v>4</v>
      </c>
      <c r="E533" s="46" t="str">
        <f t="shared" si="8"/>
        <v>기사임</v>
      </c>
      <c r="F533" s="46" t="str">
        <f>IF(E533="기사임",IFERROR(IF((VLOOKUP(CONCATENATE("http://skinnonews.com",A533),'기사 리스트'!C:E,3,FALSE))&gt;='뉴스룸 요약'!$F$17,"O",""),""),"")</f>
        <v/>
      </c>
      <c r="G533" s="46" t="str">
        <f>IFERROR(IF(AND(F533="O",B533="Paid Search",VLOOKUP("http://skinnonews.com"&amp;A533,'기사 리스트'!C:D,2,FALSE)="yes"), "당월 GDN", ""),"")</f>
        <v/>
      </c>
    </row>
    <row r="534" spans="1:7">
      <c r="A534" s="6" t="s">
        <v>2196</v>
      </c>
      <c r="B534" s="6" t="s">
        <v>1527</v>
      </c>
      <c r="C534" s="6">
        <v>4</v>
      </c>
      <c r="D534" s="6">
        <v>4</v>
      </c>
      <c r="E534" s="46" t="str">
        <f t="shared" si="8"/>
        <v>기사임</v>
      </c>
      <c r="F534" s="46" t="str">
        <f>IF(E534="기사임",IFERROR(IF((VLOOKUP(CONCATENATE("http://skinnonews.com",A534),'기사 리스트'!C:E,3,FALSE))&gt;='뉴스룸 요약'!$F$17,"O",""),""),"")</f>
        <v/>
      </c>
      <c r="G534" s="46" t="str">
        <f>IFERROR(IF(AND(F534="O",B534="Paid Search",VLOOKUP("http://skinnonews.com"&amp;A534,'기사 리스트'!C:D,2,FALSE)="yes"), "당월 GDN", ""),"")</f>
        <v/>
      </c>
    </row>
    <row r="535" spans="1:7">
      <c r="A535" s="6" t="s">
        <v>544</v>
      </c>
      <c r="B535" s="6" t="s">
        <v>1527</v>
      </c>
      <c r="C535" s="6">
        <v>4</v>
      </c>
      <c r="D535" s="6">
        <v>4</v>
      </c>
      <c r="E535" s="46" t="str">
        <f t="shared" si="8"/>
        <v>기사임</v>
      </c>
      <c r="F535" s="46" t="str">
        <f>IF(E535="기사임",IFERROR(IF((VLOOKUP(CONCATENATE("http://skinnonews.com",A535),'기사 리스트'!C:E,3,FALSE))&gt;='뉴스룸 요약'!$F$17,"O",""),""),"")</f>
        <v/>
      </c>
      <c r="G535" s="46" t="str">
        <f>IFERROR(IF(AND(F535="O",B535="Paid Search",VLOOKUP("http://skinnonews.com"&amp;A535,'기사 리스트'!C:D,2,FALSE)="yes"), "당월 GDN", ""),"")</f>
        <v/>
      </c>
    </row>
    <row r="536" spans="1:7">
      <c r="A536" s="6" t="s">
        <v>593</v>
      </c>
      <c r="B536" s="6" t="s">
        <v>1527</v>
      </c>
      <c r="C536" s="6">
        <v>4</v>
      </c>
      <c r="D536" s="6">
        <v>4</v>
      </c>
      <c r="E536" s="46" t="str">
        <f t="shared" si="8"/>
        <v>기사임</v>
      </c>
      <c r="F536" s="46" t="str">
        <f>IF(E536="기사임",IFERROR(IF((VLOOKUP(CONCATENATE("http://skinnonews.com",A536),'기사 리스트'!C:E,3,FALSE))&gt;='뉴스룸 요약'!$F$17,"O",""),""),"")</f>
        <v/>
      </c>
      <c r="G536" s="46" t="str">
        <f>IFERROR(IF(AND(F536="O",B536="Paid Search",VLOOKUP("http://skinnonews.com"&amp;A536,'기사 리스트'!C:D,2,FALSE)="yes"), "당월 GDN", ""),"")</f>
        <v/>
      </c>
    </row>
    <row r="537" spans="1:7">
      <c r="A537" s="6" t="s">
        <v>646</v>
      </c>
      <c r="B537" s="6" t="s">
        <v>1527</v>
      </c>
      <c r="C537" s="6">
        <v>4</v>
      </c>
      <c r="D537" s="6">
        <v>4</v>
      </c>
      <c r="E537" s="46" t="str">
        <f t="shared" si="8"/>
        <v>기사임</v>
      </c>
      <c r="F537" s="46" t="str">
        <f>IF(E537="기사임",IFERROR(IF((VLOOKUP(CONCATENATE("http://skinnonews.com",A537),'기사 리스트'!C:E,3,FALSE))&gt;='뉴스룸 요약'!$F$17,"O",""),""),"")</f>
        <v/>
      </c>
      <c r="G537" s="46" t="str">
        <f>IFERROR(IF(AND(F537="O",B537="Paid Search",VLOOKUP("http://skinnonews.com"&amp;A537,'기사 리스트'!C:D,2,FALSE)="yes"), "당월 GDN", ""),"")</f>
        <v/>
      </c>
    </row>
    <row r="538" spans="1:7">
      <c r="A538" s="6" t="s">
        <v>624</v>
      </c>
      <c r="B538" s="6" t="s">
        <v>1527</v>
      </c>
      <c r="C538" s="6">
        <v>4</v>
      </c>
      <c r="D538" s="6">
        <v>4</v>
      </c>
      <c r="E538" s="46" t="str">
        <f t="shared" si="8"/>
        <v>기사임</v>
      </c>
      <c r="F538" s="46" t="str">
        <f>IF(E538="기사임",IFERROR(IF((VLOOKUP(CONCATENATE("http://skinnonews.com",A538),'기사 리스트'!C:E,3,FALSE))&gt;='뉴스룸 요약'!$F$17,"O",""),""),"")</f>
        <v/>
      </c>
      <c r="G538" s="46" t="str">
        <f>IFERROR(IF(AND(F538="O",B538="Paid Search",VLOOKUP("http://skinnonews.com"&amp;A538,'기사 리스트'!C:D,2,FALSE)="yes"), "당월 GDN", ""),"")</f>
        <v/>
      </c>
    </row>
    <row r="539" spans="1:7">
      <c r="A539" s="6" t="s">
        <v>1567</v>
      </c>
      <c r="B539" s="6" t="s">
        <v>1527</v>
      </c>
      <c r="C539" s="6">
        <v>4</v>
      </c>
      <c r="D539" s="6">
        <v>3</v>
      </c>
      <c r="E539" s="46" t="str">
        <f t="shared" si="8"/>
        <v>기사임</v>
      </c>
      <c r="F539" s="46" t="str">
        <f>IF(E539="기사임",IFERROR(IF((VLOOKUP(CONCATENATE("http://skinnonews.com",A539),'기사 리스트'!C:E,3,FALSE))&gt;='뉴스룸 요약'!$F$17,"O",""),""),"")</f>
        <v/>
      </c>
      <c r="G539" s="46" t="str">
        <f>IFERROR(IF(AND(F539="O",B539="Paid Search",VLOOKUP("http://skinnonews.com"&amp;A539,'기사 리스트'!C:D,2,FALSE)="yes"), "당월 GDN", ""),"")</f>
        <v/>
      </c>
    </row>
    <row r="540" spans="1:7">
      <c r="A540" s="6" t="s">
        <v>1569</v>
      </c>
      <c r="B540" s="6" t="s">
        <v>1527</v>
      </c>
      <c r="C540" s="6">
        <v>4</v>
      </c>
      <c r="D540" s="6">
        <v>3</v>
      </c>
      <c r="E540" s="46" t="str">
        <f t="shared" si="8"/>
        <v>기사임</v>
      </c>
      <c r="F540" s="46" t="str">
        <f>IF(E540="기사임",IFERROR(IF((VLOOKUP(CONCATENATE("http://skinnonews.com",A540),'기사 리스트'!C:E,3,FALSE))&gt;='뉴스룸 요약'!$F$17,"O",""),""),"")</f>
        <v/>
      </c>
      <c r="G540" s="46" t="str">
        <f>IFERROR(IF(AND(F540="O",B540="Paid Search",VLOOKUP("http://skinnonews.com"&amp;A540,'기사 리스트'!C:D,2,FALSE)="yes"), "당월 GDN", ""),"")</f>
        <v/>
      </c>
    </row>
    <row r="541" spans="1:7">
      <c r="A541" s="6" t="s">
        <v>856</v>
      </c>
      <c r="B541" s="6" t="s">
        <v>1527</v>
      </c>
      <c r="C541" s="6">
        <v>4</v>
      </c>
      <c r="D541" s="6">
        <v>4</v>
      </c>
      <c r="E541" s="46" t="str">
        <f t="shared" si="8"/>
        <v>기사임</v>
      </c>
      <c r="F541" s="46" t="str">
        <f>IF(E541="기사임",IFERROR(IF((VLOOKUP(CONCATENATE("http://skinnonews.com",A541),'기사 리스트'!C:E,3,FALSE))&gt;='뉴스룸 요약'!$F$17,"O",""),""),"")</f>
        <v/>
      </c>
      <c r="G541" s="46" t="str">
        <f>IFERROR(IF(AND(F541="O",B541="Paid Search",VLOOKUP("http://skinnonews.com"&amp;A541,'기사 리스트'!C:D,2,FALSE)="yes"), "당월 GDN", ""),"")</f>
        <v/>
      </c>
    </row>
    <row r="542" spans="1:7">
      <c r="A542" s="6" t="s">
        <v>627</v>
      </c>
      <c r="B542" s="6" t="s">
        <v>1526</v>
      </c>
      <c r="C542" s="6">
        <v>4</v>
      </c>
      <c r="D542" s="6">
        <v>3</v>
      </c>
      <c r="E542" s="46" t="str">
        <f t="shared" si="8"/>
        <v>기사임</v>
      </c>
      <c r="F542" s="46" t="str">
        <f>IF(E542="기사임",IFERROR(IF((VLOOKUP(CONCATENATE("http://skinnonews.com",A542),'기사 리스트'!C:E,3,FALSE))&gt;='뉴스룸 요약'!$F$17,"O",""),""),"")</f>
        <v/>
      </c>
      <c r="G542" s="46" t="str">
        <f>IFERROR(IF(AND(F542="O",B542="Paid Search",VLOOKUP("http://skinnonews.com"&amp;A542,'기사 리스트'!C:D,2,FALSE)="yes"), "당월 GDN", ""),"")</f>
        <v/>
      </c>
    </row>
    <row r="543" spans="1:7">
      <c r="A543" s="6" t="s">
        <v>525</v>
      </c>
      <c r="B543" s="6" t="s">
        <v>1527</v>
      </c>
      <c r="C543" s="6">
        <v>4</v>
      </c>
      <c r="D543" s="6">
        <v>4</v>
      </c>
      <c r="E543" s="46" t="str">
        <f t="shared" si="8"/>
        <v>기사임</v>
      </c>
      <c r="F543" s="46" t="str">
        <f>IF(E543="기사임",IFERROR(IF((VLOOKUP(CONCATENATE("http://skinnonews.com",A543),'기사 리스트'!C:E,3,FALSE))&gt;='뉴스룸 요약'!$F$17,"O",""),""),"")</f>
        <v/>
      </c>
      <c r="G543" s="46" t="str">
        <f>IFERROR(IF(AND(F543="O",B543="Paid Search",VLOOKUP("http://skinnonews.com"&amp;A543,'기사 리스트'!C:D,2,FALSE)="yes"), "당월 GDN", ""),"")</f>
        <v/>
      </c>
    </row>
    <row r="544" spans="1:7">
      <c r="A544" s="6" t="s">
        <v>610</v>
      </c>
      <c r="B544" s="6" t="s">
        <v>1527</v>
      </c>
      <c r="C544" s="6">
        <v>4</v>
      </c>
      <c r="D544" s="6">
        <v>3</v>
      </c>
      <c r="E544" s="46" t="str">
        <f t="shared" si="8"/>
        <v>기사임</v>
      </c>
      <c r="F544" s="46" t="str">
        <f>IF(E544="기사임",IFERROR(IF((VLOOKUP(CONCATENATE("http://skinnonews.com",A544),'기사 리스트'!C:E,3,FALSE))&gt;='뉴스룸 요약'!$F$17,"O",""),""),"")</f>
        <v/>
      </c>
      <c r="G544" s="46" t="str">
        <f>IFERROR(IF(AND(F544="O",B544="Paid Search",VLOOKUP("http://skinnonews.com"&amp;A544,'기사 리스트'!C:D,2,FALSE)="yes"), "당월 GDN", ""),"")</f>
        <v/>
      </c>
    </row>
    <row r="545" spans="1:7">
      <c r="A545" s="6" t="s">
        <v>567</v>
      </c>
      <c r="B545" s="6" t="s">
        <v>1526</v>
      </c>
      <c r="C545" s="6">
        <v>4</v>
      </c>
      <c r="D545" s="6">
        <v>5</v>
      </c>
      <c r="E545" s="46" t="str">
        <f t="shared" si="8"/>
        <v>기사임</v>
      </c>
      <c r="F545" s="46" t="str">
        <f>IF(E545="기사임",IFERROR(IF((VLOOKUP(CONCATENATE("http://skinnonews.com",A545),'기사 리스트'!C:E,3,FALSE))&gt;='뉴스룸 요약'!$F$17,"O",""),""),"")</f>
        <v/>
      </c>
      <c r="G545" s="46" t="str">
        <f>IFERROR(IF(AND(F545="O",B545="Paid Search",VLOOKUP("http://skinnonews.com"&amp;A545,'기사 리스트'!C:D,2,FALSE)="yes"), "당월 GDN", ""),"")</f>
        <v/>
      </c>
    </row>
    <row r="546" spans="1:7">
      <c r="A546" s="6" t="s">
        <v>1313</v>
      </c>
      <c r="B546" s="6" t="s">
        <v>1527</v>
      </c>
      <c r="C546" s="6">
        <v>4</v>
      </c>
      <c r="D546" s="6">
        <v>4</v>
      </c>
      <c r="E546" s="46" t="str">
        <f t="shared" si="8"/>
        <v>기사임</v>
      </c>
      <c r="F546" s="46" t="str">
        <f>IF(E546="기사임",IFERROR(IF((VLOOKUP(CONCATENATE("http://skinnonews.com",A546),'기사 리스트'!C:E,3,FALSE))&gt;='뉴스룸 요약'!$F$17,"O",""),""),"")</f>
        <v/>
      </c>
      <c r="G546" s="46" t="str">
        <f>IFERROR(IF(AND(F546="O",B546="Paid Search",VLOOKUP("http://skinnonews.com"&amp;A546,'기사 리스트'!C:D,2,FALSE)="yes"), "당월 GDN", ""),"")</f>
        <v/>
      </c>
    </row>
    <row r="547" spans="1:7">
      <c r="A547" s="6" t="s">
        <v>2181</v>
      </c>
      <c r="B547" s="6" t="s">
        <v>1527</v>
      </c>
      <c r="C547" s="6">
        <v>4</v>
      </c>
      <c r="D547" s="6">
        <v>4</v>
      </c>
      <c r="E547" s="46" t="str">
        <f t="shared" si="8"/>
        <v>기사임</v>
      </c>
      <c r="F547" s="46" t="str">
        <f>IF(E547="기사임",IFERROR(IF((VLOOKUP(CONCATENATE("http://skinnonews.com",A547),'기사 리스트'!C:E,3,FALSE))&gt;='뉴스룸 요약'!$F$17,"O",""),""),"")</f>
        <v/>
      </c>
      <c r="G547" s="46" t="str">
        <f>IFERROR(IF(AND(F547="O",B547="Paid Search",VLOOKUP("http://skinnonews.com"&amp;A547,'기사 리스트'!C:D,2,FALSE)="yes"), "당월 GDN", ""),"")</f>
        <v/>
      </c>
    </row>
    <row r="548" spans="1:7">
      <c r="A548" s="6" t="s">
        <v>539</v>
      </c>
      <c r="B548" s="6" t="s">
        <v>1526</v>
      </c>
      <c r="C548" s="6">
        <v>4</v>
      </c>
      <c r="D548" s="6">
        <v>4</v>
      </c>
      <c r="E548" s="46" t="str">
        <f t="shared" si="8"/>
        <v>기사임</v>
      </c>
      <c r="F548" s="46" t="str">
        <f>IF(E548="기사임",IFERROR(IF((VLOOKUP(CONCATENATE("http://skinnonews.com",A548),'기사 리스트'!C:E,3,FALSE))&gt;='뉴스룸 요약'!$F$17,"O",""),""),"")</f>
        <v/>
      </c>
      <c r="G548" s="46" t="str">
        <f>IFERROR(IF(AND(F548="O",B548="Paid Search",VLOOKUP("http://skinnonews.com"&amp;A548,'기사 리스트'!C:D,2,FALSE)="yes"), "당월 GDN", ""),"")</f>
        <v/>
      </c>
    </row>
    <row r="549" spans="1:7">
      <c r="A549" s="6" t="s">
        <v>557</v>
      </c>
      <c r="B549" s="6" t="s">
        <v>1527</v>
      </c>
      <c r="C549" s="6">
        <v>4</v>
      </c>
      <c r="D549" s="6">
        <v>5</v>
      </c>
      <c r="E549" s="46" t="str">
        <f t="shared" si="8"/>
        <v>기사임</v>
      </c>
      <c r="F549" s="46" t="str">
        <f>IF(E549="기사임",IFERROR(IF((VLOOKUP(CONCATENATE("http://skinnonews.com",A549),'기사 리스트'!C:E,3,FALSE))&gt;='뉴스룸 요약'!$F$17,"O",""),""),"")</f>
        <v/>
      </c>
      <c r="G549" s="46" t="str">
        <f>IFERROR(IF(AND(F549="O",B549="Paid Search",VLOOKUP("http://skinnonews.com"&amp;A549,'기사 리스트'!C:D,2,FALSE)="yes"), "당월 GDN", ""),"")</f>
        <v/>
      </c>
    </row>
    <row r="550" spans="1:7">
      <c r="A550" s="6" t="s">
        <v>513</v>
      </c>
      <c r="B550" s="6" t="s">
        <v>1528</v>
      </c>
      <c r="C550" s="6">
        <v>4</v>
      </c>
      <c r="D550" s="6">
        <v>5</v>
      </c>
      <c r="E550" s="46" t="str">
        <f t="shared" si="8"/>
        <v>기사임</v>
      </c>
      <c r="F550" s="46" t="str">
        <f>IF(E550="기사임",IFERROR(IF((VLOOKUP(CONCATENATE("http://skinnonews.com",A550),'기사 리스트'!C:E,3,FALSE))&gt;='뉴스룸 요약'!$F$17,"O",""),""),"")</f>
        <v/>
      </c>
      <c r="G550" s="46" t="str">
        <f>IFERROR(IF(AND(F550="O",B550="Paid Search",VLOOKUP("http://skinnonews.com"&amp;A550,'기사 리스트'!C:D,2,FALSE)="yes"), "당월 GDN", ""),"")</f>
        <v/>
      </c>
    </row>
    <row r="551" spans="1:7">
      <c r="A551" s="6" t="s">
        <v>2214</v>
      </c>
      <c r="B551" s="6" t="s">
        <v>1527</v>
      </c>
      <c r="C551" s="6">
        <v>4</v>
      </c>
      <c r="D551" s="6">
        <v>3</v>
      </c>
      <c r="E551" s="46" t="str">
        <f t="shared" si="8"/>
        <v>기사임</v>
      </c>
      <c r="F551" s="46" t="str">
        <f>IF(E551="기사임",IFERROR(IF((VLOOKUP(CONCATENATE("http://skinnonews.com",A551),'기사 리스트'!C:E,3,FALSE))&gt;='뉴스룸 요약'!$F$17,"O",""),""),"")</f>
        <v/>
      </c>
      <c r="G551" s="46" t="str">
        <f>IFERROR(IF(AND(F551="O",B551="Paid Search",VLOOKUP("http://skinnonews.com"&amp;A551,'기사 리스트'!C:D,2,FALSE)="yes"), "당월 GDN", ""),"")</f>
        <v/>
      </c>
    </row>
    <row r="552" spans="1:7">
      <c r="A552" s="6" t="s">
        <v>503</v>
      </c>
      <c r="B552" s="6" t="s">
        <v>1526</v>
      </c>
      <c r="C552" s="6">
        <v>4</v>
      </c>
      <c r="D552" s="6">
        <v>3</v>
      </c>
      <c r="E552" s="46" t="str">
        <f t="shared" si="8"/>
        <v/>
      </c>
      <c r="F552" s="46" t="str">
        <f>IF(E552="기사임",IFERROR(IF((VLOOKUP(CONCATENATE("http://skinnonews.com",A552),'기사 리스트'!C:E,3,FALSE))&gt;='뉴스룸 요약'!$F$17,"O",""),""),"")</f>
        <v/>
      </c>
      <c r="G552" s="46" t="str">
        <f>IFERROR(IF(AND(F552="O",B552="Paid Search",VLOOKUP("http://skinnonews.com"&amp;A552,'기사 리스트'!C:D,2,FALSE)="yes"), "당월 GDN", ""),"")</f>
        <v/>
      </c>
    </row>
    <row r="553" spans="1:7">
      <c r="A553" s="6" t="s">
        <v>1486</v>
      </c>
      <c r="B553" s="6" t="s">
        <v>1529</v>
      </c>
      <c r="C553" s="6">
        <v>4</v>
      </c>
      <c r="D553" s="6">
        <v>3</v>
      </c>
      <c r="E553" s="46" t="str">
        <f t="shared" si="8"/>
        <v/>
      </c>
      <c r="F553" s="46" t="str">
        <f>IF(E553="기사임",IFERROR(IF((VLOOKUP(CONCATENATE("http://skinnonews.com",A553),'기사 리스트'!C:E,3,FALSE))&gt;='뉴스룸 요약'!$F$17,"O",""),""),"")</f>
        <v/>
      </c>
      <c r="G553" s="46" t="str">
        <f>IFERROR(IF(AND(F553="O",B553="Paid Search",VLOOKUP("http://skinnonews.com"&amp;A553,'기사 리스트'!C:D,2,FALSE)="yes"), "당월 GDN", ""),"")</f>
        <v/>
      </c>
    </row>
    <row r="554" spans="1:7">
      <c r="A554" s="6" t="s">
        <v>1496</v>
      </c>
      <c r="B554" s="6" t="s">
        <v>1526</v>
      </c>
      <c r="C554" s="6">
        <v>4</v>
      </c>
      <c r="D554" s="6">
        <v>4</v>
      </c>
      <c r="E554" s="46" t="str">
        <f t="shared" si="8"/>
        <v/>
      </c>
      <c r="F554" s="46" t="str">
        <f>IF(E554="기사임",IFERROR(IF((VLOOKUP(CONCATENATE("http://skinnonews.com",A554),'기사 리스트'!C:E,3,FALSE))&gt;='뉴스룸 요약'!$F$17,"O",""),""),"")</f>
        <v/>
      </c>
      <c r="G554" s="46" t="str">
        <f>IFERROR(IF(AND(F554="O",B554="Paid Search",VLOOKUP("http://skinnonews.com"&amp;A554,'기사 리스트'!C:D,2,FALSE)="yes"), "당월 GDN", ""),"")</f>
        <v/>
      </c>
    </row>
    <row r="555" spans="1:7">
      <c r="A555" s="6" t="s">
        <v>641</v>
      </c>
      <c r="B555" s="6" t="s">
        <v>1526</v>
      </c>
      <c r="C555" s="6">
        <v>4</v>
      </c>
      <c r="D555" s="6">
        <v>3</v>
      </c>
      <c r="E555" s="46" t="str">
        <f t="shared" si="8"/>
        <v/>
      </c>
      <c r="F555" s="46" t="str">
        <f>IF(E555="기사임",IFERROR(IF((VLOOKUP(CONCATENATE("http://skinnonews.com",A555),'기사 리스트'!C:E,3,FALSE))&gt;='뉴스룸 요약'!$F$17,"O",""),""),"")</f>
        <v/>
      </c>
      <c r="G555" s="46" t="str">
        <f>IFERROR(IF(AND(F555="O",B555="Paid Search",VLOOKUP("http://skinnonews.com"&amp;A555,'기사 리스트'!C:D,2,FALSE)="yes"), "당월 GDN", ""),"")</f>
        <v/>
      </c>
    </row>
    <row r="556" spans="1:7">
      <c r="A556" s="6" t="s">
        <v>641</v>
      </c>
      <c r="B556" s="6" t="s">
        <v>1527</v>
      </c>
      <c r="C556" s="6">
        <v>4</v>
      </c>
      <c r="D556" s="6">
        <v>4</v>
      </c>
      <c r="E556" s="46" t="str">
        <f t="shared" si="8"/>
        <v/>
      </c>
      <c r="F556" s="46" t="str">
        <f>IF(E556="기사임",IFERROR(IF((VLOOKUP(CONCATENATE("http://skinnonews.com",A556),'기사 리스트'!C:E,3,FALSE))&gt;='뉴스룸 요약'!$F$17,"O",""),""),"")</f>
        <v/>
      </c>
      <c r="G556" s="46" t="str">
        <f>IFERROR(IF(AND(F556="O",B556="Paid Search",VLOOKUP("http://skinnonews.com"&amp;A556,'기사 리스트'!C:D,2,FALSE)="yes"), "당월 GDN", ""),"")</f>
        <v/>
      </c>
    </row>
    <row r="557" spans="1:7">
      <c r="A557" s="6" t="s">
        <v>1556</v>
      </c>
      <c r="B557" s="6" t="s">
        <v>1526</v>
      </c>
      <c r="C557" s="6">
        <v>4</v>
      </c>
      <c r="D557" s="6">
        <v>4</v>
      </c>
      <c r="E557" s="46" t="str">
        <f t="shared" si="8"/>
        <v/>
      </c>
      <c r="F557" s="46" t="str">
        <f>IF(E557="기사임",IFERROR(IF((VLOOKUP(CONCATENATE("http://skinnonews.com",A557),'기사 리스트'!C:E,3,FALSE))&gt;='뉴스룸 요약'!$F$17,"O",""),""),"")</f>
        <v/>
      </c>
      <c r="G557" s="46" t="str">
        <f>IFERROR(IF(AND(F557="O",B557="Paid Search",VLOOKUP("http://skinnonews.com"&amp;A557,'기사 리스트'!C:D,2,FALSE)="yes"), "당월 GDN", ""),"")</f>
        <v/>
      </c>
    </row>
    <row r="558" spans="1:7">
      <c r="A558" s="6" t="s">
        <v>2050</v>
      </c>
      <c r="B558" s="6" t="s">
        <v>1526</v>
      </c>
      <c r="C558" s="6">
        <v>4</v>
      </c>
      <c r="D558" s="6">
        <v>4</v>
      </c>
      <c r="E558" s="46" t="str">
        <f t="shared" si="8"/>
        <v/>
      </c>
      <c r="F558" s="46" t="str">
        <f>IF(E558="기사임",IFERROR(IF((VLOOKUP(CONCATENATE("http://skinnonews.com",A558),'기사 리스트'!C:E,3,FALSE))&gt;='뉴스룸 요약'!$F$17,"O",""),""),"")</f>
        <v/>
      </c>
      <c r="G558" s="46" t="str">
        <f>IFERROR(IF(AND(F558="O",B558="Paid Search",VLOOKUP("http://skinnonews.com"&amp;A558,'기사 리스트'!C:D,2,FALSE)="yes"), "당월 GDN", ""),"")</f>
        <v/>
      </c>
    </row>
    <row r="559" spans="1:7">
      <c r="A559" s="6" t="s">
        <v>2177</v>
      </c>
      <c r="B559" s="6" t="s">
        <v>1526</v>
      </c>
      <c r="C559" s="6">
        <v>4</v>
      </c>
      <c r="D559" s="6">
        <v>3</v>
      </c>
      <c r="E559" s="46" t="str">
        <f t="shared" si="8"/>
        <v/>
      </c>
      <c r="F559" s="46" t="str">
        <f>IF(E559="기사임",IFERROR(IF((VLOOKUP(CONCATENATE("http://skinnonews.com",A559),'기사 리스트'!C:E,3,FALSE))&gt;='뉴스룸 요약'!$F$17,"O",""),""),"")</f>
        <v/>
      </c>
      <c r="G559" s="46" t="str">
        <f>IFERROR(IF(AND(F559="O",B559="Paid Search",VLOOKUP("http://skinnonews.com"&amp;A559,'기사 리스트'!C:D,2,FALSE)="yes"), "당월 GDN", ""),"")</f>
        <v/>
      </c>
    </row>
    <row r="560" spans="1:7">
      <c r="A560" s="6" t="s">
        <v>750</v>
      </c>
      <c r="B560" s="6" t="s">
        <v>1527</v>
      </c>
      <c r="C560" s="6">
        <v>4</v>
      </c>
      <c r="D560" s="6">
        <v>3</v>
      </c>
      <c r="E560" s="46" t="str">
        <f t="shared" si="8"/>
        <v/>
      </c>
      <c r="F560" s="46" t="str">
        <f>IF(E560="기사임",IFERROR(IF((VLOOKUP(CONCATENATE("http://skinnonews.com",A560),'기사 리스트'!C:E,3,FALSE))&gt;='뉴스룸 요약'!$F$17,"O",""),""),"")</f>
        <v/>
      </c>
      <c r="G560" s="46" t="str">
        <f>IFERROR(IF(AND(F560="O",B560="Paid Search",VLOOKUP("http://skinnonews.com"&amp;A560,'기사 리스트'!C:D,2,FALSE)="yes"), "당월 GDN", ""),"")</f>
        <v/>
      </c>
    </row>
    <row r="561" spans="1:7">
      <c r="A561" s="6" t="s">
        <v>1509</v>
      </c>
      <c r="B561" s="6" t="s">
        <v>1527</v>
      </c>
      <c r="C561" s="6">
        <v>4</v>
      </c>
      <c r="D561" s="6">
        <v>3</v>
      </c>
      <c r="E561" s="46" t="str">
        <f t="shared" si="8"/>
        <v/>
      </c>
      <c r="F561" s="46" t="str">
        <f>IF(E561="기사임",IFERROR(IF((VLOOKUP(CONCATENATE("http://skinnonews.com",A561),'기사 리스트'!C:E,3,FALSE))&gt;='뉴스룸 요약'!$F$17,"O",""),""),"")</f>
        <v/>
      </c>
      <c r="G561" s="46" t="str">
        <f>IFERROR(IF(AND(F561="O",B561="Paid Search",VLOOKUP("http://skinnonews.com"&amp;A561,'기사 리스트'!C:D,2,FALSE)="yes"), "당월 GDN", ""),"")</f>
        <v/>
      </c>
    </row>
    <row r="562" spans="1:7">
      <c r="A562" s="6" t="s">
        <v>2239</v>
      </c>
      <c r="B562" s="6" t="s">
        <v>1527</v>
      </c>
      <c r="C562" s="6">
        <v>4</v>
      </c>
      <c r="D562" s="6">
        <v>5</v>
      </c>
      <c r="E562" s="46" t="str">
        <f t="shared" si="8"/>
        <v/>
      </c>
      <c r="F562" s="46" t="str">
        <f>IF(E562="기사임",IFERROR(IF((VLOOKUP(CONCATENATE("http://skinnonews.com",A562),'기사 리스트'!C:E,3,FALSE))&gt;='뉴스룸 요약'!$F$17,"O",""),""),"")</f>
        <v/>
      </c>
      <c r="G562" s="46" t="str">
        <f>IFERROR(IF(AND(F562="O",B562="Paid Search",VLOOKUP("http://skinnonews.com"&amp;A562,'기사 리스트'!C:D,2,FALSE)="yes"), "당월 GDN", ""),"")</f>
        <v/>
      </c>
    </row>
    <row r="563" spans="1:7">
      <c r="A563" s="6" t="s">
        <v>629</v>
      </c>
      <c r="B563" s="6" t="s">
        <v>1528</v>
      </c>
      <c r="C563" s="6">
        <v>4</v>
      </c>
      <c r="D563" s="6">
        <v>2</v>
      </c>
      <c r="E563" s="46" t="str">
        <f t="shared" si="8"/>
        <v/>
      </c>
      <c r="F563" s="46" t="str">
        <f>IF(E563="기사임",IFERROR(IF((VLOOKUP(CONCATENATE("http://skinnonews.com",A563),'기사 리스트'!C:E,3,FALSE))&gt;='뉴스룸 요약'!$F$17,"O",""),""),"")</f>
        <v/>
      </c>
      <c r="G563" s="46" t="str">
        <f>IFERROR(IF(AND(F563="O",B563="Paid Search",VLOOKUP("http://skinnonews.com"&amp;A563,'기사 리스트'!C:D,2,FALSE)="yes"), "당월 GDN", ""),"")</f>
        <v/>
      </c>
    </row>
    <row r="564" spans="1:7">
      <c r="A564" s="6" t="s">
        <v>2297</v>
      </c>
      <c r="B564" s="6" t="s">
        <v>1527</v>
      </c>
      <c r="C564" s="6">
        <v>4</v>
      </c>
      <c r="D564" s="6">
        <v>5</v>
      </c>
      <c r="E564" s="46" t="str">
        <f t="shared" si="8"/>
        <v/>
      </c>
      <c r="F564" s="46" t="str">
        <f>IF(E564="기사임",IFERROR(IF((VLOOKUP(CONCATENATE("http://skinnonews.com",A564),'기사 리스트'!C:E,3,FALSE))&gt;='뉴스룸 요약'!$F$17,"O",""),""),"")</f>
        <v/>
      </c>
      <c r="G564" s="46" t="str">
        <f>IFERROR(IF(AND(F564="O",B564="Paid Search",VLOOKUP("http://skinnonews.com"&amp;A564,'기사 리스트'!C:D,2,FALSE)="yes"), "당월 GDN", ""),"")</f>
        <v/>
      </c>
    </row>
    <row r="565" spans="1:7">
      <c r="A565" s="6" t="s">
        <v>2299</v>
      </c>
      <c r="B565" s="6" t="s">
        <v>1527</v>
      </c>
      <c r="C565" s="6">
        <v>4</v>
      </c>
      <c r="D565" s="6">
        <v>1</v>
      </c>
      <c r="E565" s="46" t="str">
        <f t="shared" si="8"/>
        <v/>
      </c>
      <c r="F565" s="46" t="str">
        <f>IF(E565="기사임",IFERROR(IF((VLOOKUP(CONCATENATE("http://skinnonews.com",A565),'기사 리스트'!C:E,3,FALSE))&gt;='뉴스룸 요약'!$F$17,"O",""),""),"")</f>
        <v/>
      </c>
      <c r="G565" s="46" t="str">
        <f>IFERROR(IF(AND(F565="O",B565="Paid Search",VLOOKUP("http://skinnonews.com"&amp;A565,'기사 리스트'!C:D,2,FALSE)="yes"), "당월 GDN", ""),"")</f>
        <v/>
      </c>
    </row>
    <row r="566" spans="1:7">
      <c r="A566" s="6" t="s">
        <v>2300</v>
      </c>
      <c r="B566" s="6" t="s">
        <v>1527</v>
      </c>
      <c r="C566" s="6">
        <v>4</v>
      </c>
      <c r="D566" s="6">
        <v>2</v>
      </c>
      <c r="E566" s="46" t="str">
        <f t="shared" si="8"/>
        <v/>
      </c>
      <c r="F566" s="46" t="str">
        <f>IF(E566="기사임",IFERROR(IF((VLOOKUP(CONCATENATE("http://skinnonews.com",A566),'기사 리스트'!C:E,3,FALSE))&gt;='뉴스룸 요약'!$F$17,"O",""),""),"")</f>
        <v/>
      </c>
      <c r="G566" s="46" t="str">
        <f>IFERROR(IF(AND(F566="O",B566="Paid Search",VLOOKUP("http://skinnonews.com"&amp;A566,'기사 리스트'!C:D,2,FALSE)="yes"), "당월 GDN", ""),"")</f>
        <v/>
      </c>
    </row>
    <row r="567" spans="1:7">
      <c r="A567" s="6" t="s">
        <v>1263</v>
      </c>
      <c r="B567" s="6" t="s">
        <v>1527</v>
      </c>
      <c r="C567" s="6">
        <v>4</v>
      </c>
      <c r="D567" s="6">
        <v>3</v>
      </c>
      <c r="E567" s="46" t="str">
        <f t="shared" si="8"/>
        <v/>
      </c>
      <c r="F567" s="46" t="str">
        <f>IF(E567="기사임",IFERROR(IF((VLOOKUP(CONCATENATE("http://skinnonews.com",A567),'기사 리스트'!C:E,3,FALSE))&gt;='뉴스룸 요약'!$F$17,"O",""),""),"")</f>
        <v/>
      </c>
      <c r="G567" s="46" t="str">
        <f>IFERROR(IF(AND(F567="O",B567="Paid Search",VLOOKUP("http://skinnonews.com"&amp;A567,'기사 리스트'!C:D,2,FALSE)="yes"), "당월 GDN", ""),"")</f>
        <v/>
      </c>
    </row>
    <row r="568" spans="1:7">
      <c r="A568" s="6" t="s">
        <v>1964</v>
      </c>
      <c r="B568" s="6" t="s">
        <v>1527</v>
      </c>
      <c r="C568" s="6">
        <v>3</v>
      </c>
      <c r="D568" s="6">
        <v>4</v>
      </c>
      <c r="E568" s="46" t="str">
        <f t="shared" si="8"/>
        <v>기사임</v>
      </c>
      <c r="F568" s="46" t="str">
        <f>IF(E568="기사임",IFERROR(IF((VLOOKUP(CONCATENATE("http://skinnonews.com",A568),'기사 리스트'!C:E,3,FALSE))&gt;='뉴스룸 요약'!$F$17,"O",""),""),"")</f>
        <v/>
      </c>
      <c r="G568" s="46" t="str">
        <f>IFERROR(IF(AND(F568="O",B568="Paid Search",VLOOKUP("http://skinnonews.com"&amp;A568,'기사 리스트'!C:D,2,FALSE)="yes"), "당월 GDN", ""),"")</f>
        <v/>
      </c>
    </row>
    <row r="569" spans="1:7">
      <c r="A569" s="6" t="s">
        <v>659</v>
      </c>
      <c r="B569" s="6" t="s">
        <v>1527</v>
      </c>
      <c r="C569" s="6">
        <v>3</v>
      </c>
      <c r="D569" s="6">
        <v>3</v>
      </c>
      <c r="E569" s="46" t="str">
        <f t="shared" si="8"/>
        <v>기사임</v>
      </c>
      <c r="F569" s="46" t="str">
        <f>IF(E569="기사임",IFERROR(IF((VLOOKUP(CONCATENATE("http://skinnonews.com",A569),'기사 리스트'!C:E,3,FALSE))&gt;='뉴스룸 요약'!$F$17,"O",""),""),"")</f>
        <v/>
      </c>
      <c r="G569" s="46" t="str">
        <f>IFERROR(IF(AND(F569="O",B569="Paid Search",VLOOKUP("http://skinnonews.com"&amp;A569,'기사 리스트'!C:D,2,FALSE)="yes"), "당월 GDN", ""),"")</f>
        <v/>
      </c>
    </row>
    <row r="570" spans="1:7">
      <c r="A570" s="6" t="s">
        <v>1180</v>
      </c>
      <c r="B570" s="6" t="s">
        <v>1527</v>
      </c>
      <c r="C570" s="6">
        <v>3</v>
      </c>
      <c r="D570" s="6">
        <v>4</v>
      </c>
      <c r="E570" s="46" t="str">
        <f t="shared" si="8"/>
        <v>기사임</v>
      </c>
      <c r="F570" s="46" t="str">
        <f>IF(E570="기사임",IFERROR(IF((VLOOKUP(CONCATENATE("http://skinnonews.com",A570),'기사 리스트'!C:E,3,FALSE))&gt;='뉴스룸 요약'!$F$17,"O",""),""),"")</f>
        <v/>
      </c>
      <c r="G570" s="46" t="str">
        <f>IFERROR(IF(AND(F570="O",B570="Paid Search",VLOOKUP("http://skinnonews.com"&amp;A570,'기사 리스트'!C:D,2,FALSE)="yes"), "당월 GDN", ""),"")</f>
        <v/>
      </c>
    </row>
    <row r="571" spans="1:7">
      <c r="A571" s="6" t="s">
        <v>644</v>
      </c>
      <c r="B571" s="6" t="s">
        <v>1527</v>
      </c>
      <c r="C571" s="6">
        <v>3</v>
      </c>
      <c r="D571" s="6">
        <v>3</v>
      </c>
      <c r="E571" s="46" t="str">
        <f t="shared" si="8"/>
        <v>기사임</v>
      </c>
      <c r="F571" s="46" t="str">
        <f>IF(E571="기사임",IFERROR(IF((VLOOKUP(CONCATENATE("http://skinnonews.com",A571),'기사 리스트'!C:E,3,FALSE))&gt;='뉴스룸 요약'!$F$17,"O",""),""),"")</f>
        <v/>
      </c>
      <c r="G571" s="46" t="str">
        <f>IFERROR(IF(AND(F571="O",B571="Paid Search",VLOOKUP("http://skinnonews.com"&amp;A571,'기사 리스트'!C:D,2,FALSE)="yes"), "당월 GDN", ""),"")</f>
        <v/>
      </c>
    </row>
    <row r="572" spans="1:7">
      <c r="A572" s="6" t="s">
        <v>1510</v>
      </c>
      <c r="B572" s="6" t="s">
        <v>1527</v>
      </c>
      <c r="C572" s="6">
        <v>3</v>
      </c>
      <c r="D572" s="6">
        <v>3</v>
      </c>
      <c r="E572" s="46" t="str">
        <f t="shared" si="8"/>
        <v>기사임</v>
      </c>
      <c r="F572" s="46" t="str">
        <f>IF(E572="기사임",IFERROR(IF((VLOOKUP(CONCATENATE("http://skinnonews.com",A572),'기사 리스트'!C:E,3,FALSE))&gt;='뉴스룸 요약'!$F$17,"O",""),""),"")</f>
        <v/>
      </c>
      <c r="G572" s="46" t="str">
        <f>IFERROR(IF(AND(F572="O",B572="Paid Search",VLOOKUP("http://skinnonews.com"&amp;A572,'기사 리스트'!C:D,2,FALSE)="yes"), "당월 GDN", ""),"")</f>
        <v/>
      </c>
    </row>
    <row r="573" spans="1:7">
      <c r="A573" s="6" t="s">
        <v>605</v>
      </c>
      <c r="B573" s="6" t="s">
        <v>1526</v>
      </c>
      <c r="C573" s="6">
        <v>3</v>
      </c>
      <c r="D573" s="6">
        <v>3</v>
      </c>
      <c r="E573" s="46" t="str">
        <f t="shared" si="8"/>
        <v>기사임</v>
      </c>
      <c r="F573" s="46" t="str">
        <f>IF(E573="기사임",IFERROR(IF((VLOOKUP(CONCATENATE("http://skinnonews.com",A573),'기사 리스트'!C:E,3,FALSE))&gt;='뉴스룸 요약'!$F$17,"O",""),""),"")</f>
        <v/>
      </c>
      <c r="G573" s="46" t="str">
        <f>IFERROR(IF(AND(F573="O",B573="Paid Search",VLOOKUP("http://skinnonews.com"&amp;A573,'기사 리스트'!C:D,2,FALSE)="yes"), "당월 GDN", ""),"")</f>
        <v/>
      </c>
    </row>
    <row r="574" spans="1:7">
      <c r="A574" s="6" t="s">
        <v>514</v>
      </c>
      <c r="B574" s="6" t="s">
        <v>1527</v>
      </c>
      <c r="C574" s="6">
        <v>3</v>
      </c>
      <c r="D574" s="6">
        <v>3</v>
      </c>
      <c r="E574" s="46" t="str">
        <f t="shared" si="8"/>
        <v>기사임</v>
      </c>
      <c r="F574" s="46" t="str">
        <f>IF(E574="기사임",IFERROR(IF((VLOOKUP(CONCATENATE("http://skinnonews.com",A574),'기사 리스트'!C:E,3,FALSE))&gt;='뉴스룸 요약'!$F$17,"O",""),""),"")</f>
        <v/>
      </c>
      <c r="G574" s="46" t="str">
        <f>IFERROR(IF(AND(F574="O",B574="Paid Search",VLOOKUP("http://skinnonews.com"&amp;A574,'기사 리스트'!C:D,2,FALSE)="yes"), "당월 GDN", ""),"")</f>
        <v/>
      </c>
    </row>
    <row r="575" spans="1:7">
      <c r="A575" s="6" t="s">
        <v>523</v>
      </c>
      <c r="B575" s="6" t="s">
        <v>1526</v>
      </c>
      <c r="C575" s="6">
        <v>3</v>
      </c>
      <c r="D575" s="6">
        <v>3</v>
      </c>
      <c r="E575" s="46" t="str">
        <f t="shared" si="8"/>
        <v>기사임</v>
      </c>
      <c r="F575" s="46" t="str">
        <f>IF(E575="기사임",IFERROR(IF((VLOOKUP(CONCATENATE("http://skinnonews.com",A575),'기사 리스트'!C:E,3,FALSE))&gt;='뉴스룸 요약'!$F$17,"O",""),""),"")</f>
        <v/>
      </c>
      <c r="G575" s="46" t="str">
        <f>IFERROR(IF(AND(F575="O",B575="Paid Search",VLOOKUP("http://skinnonews.com"&amp;A575,'기사 리스트'!C:D,2,FALSE)="yes"), "당월 GDN", ""),"")</f>
        <v/>
      </c>
    </row>
    <row r="576" spans="1:7">
      <c r="A576" s="6" t="s">
        <v>2036</v>
      </c>
      <c r="B576" s="6" t="s">
        <v>1527</v>
      </c>
      <c r="C576" s="6">
        <v>3</v>
      </c>
      <c r="D576" s="6">
        <v>2</v>
      </c>
      <c r="E576" s="46" t="str">
        <f t="shared" si="8"/>
        <v>기사임</v>
      </c>
      <c r="F576" s="46" t="str">
        <f>IF(E576="기사임",IFERROR(IF((VLOOKUP(CONCATENATE("http://skinnonews.com",A576),'기사 리스트'!C:E,3,FALSE))&gt;='뉴스룸 요약'!$F$17,"O",""),""),"")</f>
        <v/>
      </c>
      <c r="G576" s="46" t="str">
        <f>IFERROR(IF(AND(F576="O",B576="Paid Search",VLOOKUP("http://skinnonews.com"&amp;A576,'기사 리스트'!C:D,2,FALSE)="yes"), "당월 GDN", ""),"")</f>
        <v/>
      </c>
    </row>
    <row r="577" spans="1:7">
      <c r="A577" s="6" t="s">
        <v>518</v>
      </c>
      <c r="B577" s="6" t="s">
        <v>1527</v>
      </c>
      <c r="C577" s="6">
        <v>3</v>
      </c>
      <c r="D577" s="6">
        <v>2</v>
      </c>
      <c r="E577" s="46" t="str">
        <f t="shared" si="8"/>
        <v>기사임</v>
      </c>
      <c r="F577" s="46" t="str">
        <f>IF(E577="기사임",IFERROR(IF((VLOOKUP(CONCATENATE("http://skinnonews.com",A577),'기사 리스트'!C:E,3,FALSE))&gt;='뉴스룸 요약'!$F$17,"O",""),""),"")</f>
        <v/>
      </c>
      <c r="G577" s="46" t="str">
        <f>IFERROR(IF(AND(F577="O",B577="Paid Search",VLOOKUP("http://skinnonews.com"&amp;A577,'기사 리스트'!C:D,2,FALSE)="yes"), "당월 GDN", ""),"")</f>
        <v/>
      </c>
    </row>
    <row r="578" spans="1:7">
      <c r="A578" s="6" t="s">
        <v>1309</v>
      </c>
      <c r="B578" s="6" t="s">
        <v>1527</v>
      </c>
      <c r="C578" s="6">
        <v>3</v>
      </c>
      <c r="D578" s="6">
        <v>2</v>
      </c>
      <c r="E578" s="46" t="str">
        <f t="shared" si="8"/>
        <v>기사임</v>
      </c>
      <c r="F578" s="46" t="str">
        <f>IF(E578="기사임",IFERROR(IF((VLOOKUP(CONCATENATE("http://skinnonews.com",A578),'기사 리스트'!C:E,3,FALSE))&gt;='뉴스룸 요약'!$F$17,"O",""),""),"")</f>
        <v/>
      </c>
      <c r="G578" s="46" t="str">
        <f>IFERROR(IF(AND(F578="O",B578="Paid Search",VLOOKUP("http://skinnonews.com"&amp;A578,'기사 리스트'!C:D,2,FALSE)="yes"), "당월 GDN", ""),"")</f>
        <v/>
      </c>
    </row>
    <row r="579" spans="1:7">
      <c r="A579" s="6" t="s">
        <v>1309</v>
      </c>
      <c r="B579" s="6" t="s">
        <v>1528</v>
      </c>
      <c r="C579" s="6">
        <v>3</v>
      </c>
      <c r="D579" s="6">
        <v>3</v>
      </c>
      <c r="E579" s="46" t="str">
        <f t="shared" ref="E579:E642" si="9">IF(AND(LEFT(A579,17)="/global/archives/",ISNUMBER(_xlfn.NUMBERVALUE(MID(A579,18,1))),ISERROR(FIND("ckattempt",A579)),ISERROR(FIND("preview",A579))),"기사임","")</f>
        <v>기사임</v>
      </c>
      <c r="F579" s="46" t="str">
        <f>IF(E579="기사임",IFERROR(IF((VLOOKUP(CONCATENATE("http://skinnonews.com",A579),'기사 리스트'!C:E,3,FALSE))&gt;='뉴스룸 요약'!$F$17,"O",""),""),"")</f>
        <v/>
      </c>
      <c r="G579" s="46" t="str">
        <f>IFERROR(IF(AND(F579="O",B579="Paid Search",VLOOKUP("http://skinnonews.com"&amp;A579,'기사 리스트'!C:D,2,FALSE)="yes"), "당월 GDN", ""),"")</f>
        <v/>
      </c>
    </row>
    <row r="580" spans="1:7">
      <c r="A580" s="6" t="s">
        <v>1512</v>
      </c>
      <c r="B580" s="6" t="s">
        <v>1527</v>
      </c>
      <c r="C580" s="6">
        <v>3</v>
      </c>
      <c r="D580" s="6">
        <v>3</v>
      </c>
      <c r="E580" s="46" t="str">
        <f t="shared" si="9"/>
        <v>기사임</v>
      </c>
      <c r="F580" s="46" t="str">
        <f>IF(E580="기사임",IFERROR(IF((VLOOKUP(CONCATENATE("http://skinnonews.com",A580),'기사 리스트'!C:E,3,FALSE))&gt;='뉴스룸 요약'!$F$17,"O",""),""),"")</f>
        <v/>
      </c>
      <c r="G580" s="46" t="str">
        <f>IFERROR(IF(AND(F580="O",B580="Paid Search",VLOOKUP("http://skinnonews.com"&amp;A580,'기사 리스트'!C:D,2,FALSE)="yes"), "당월 GDN", ""),"")</f>
        <v/>
      </c>
    </row>
    <row r="581" spans="1:7">
      <c r="A581" s="6" t="s">
        <v>748</v>
      </c>
      <c r="B581" s="6" t="s">
        <v>1527</v>
      </c>
      <c r="C581" s="6">
        <v>3</v>
      </c>
      <c r="D581" s="6">
        <v>3</v>
      </c>
      <c r="E581" s="46" t="str">
        <f t="shared" si="9"/>
        <v>기사임</v>
      </c>
      <c r="F581" s="46" t="str">
        <f>IF(E581="기사임",IFERROR(IF((VLOOKUP(CONCATENATE("http://skinnonews.com",A581),'기사 리스트'!C:E,3,FALSE))&gt;='뉴스룸 요약'!$F$17,"O",""),""),"")</f>
        <v/>
      </c>
      <c r="G581" s="46" t="str">
        <f>IFERROR(IF(AND(F581="O",B581="Paid Search",VLOOKUP("http://skinnonews.com"&amp;A581,'기사 리스트'!C:D,2,FALSE)="yes"), "당월 GDN", ""),"")</f>
        <v/>
      </c>
    </row>
    <row r="582" spans="1:7">
      <c r="A582" s="6" t="s">
        <v>737</v>
      </c>
      <c r="B582" s="6" t="s">
        <v>1526</v>
      </c>
      <c r="C582" s="6">
        <v>3</v>
      </c>
      <c r="D582" s="6">
        <v>3</v>
      </c>
      <c r="E582" s="46" t="str">
        <f t="shared" si="9"/>
        <v>기사임</v>
      </c>
      <c r="F582" s="46" t="str">
        <f>IF(E582="기사임",IFERROR(IF((VLOOKUP(CONCATENATE("http://skinnonews.com",A582),'기사 리스트'!C:E,3,FALSE))&gt;='뉴스룸 요약'!$F$17,"O",""),""),"")</f>
        <v/>
      </c>
      <c r="G582" s="46" t="str">
        <f>IFERROR(IF(AND(F582="O",B582="Paid Search",VLOOKUP("http://skinnonews.com"&amp;A582,'기사 리스트'!C:D,2,FALSE)="yes"), "당월 GDN", ""),"")</f>
        <v/>
      </c>
    </row>
    <row r="583" spans="1:7">
      <c r="A583" s="6" t="s">
        <v>739</v>
      </c>
      <c r="B583" s="6" t="s">
        <v>1526</v>
      </c>
      <c r="C583" s="6">
        <v>3</v>
      </c>
      <c r="D583" s="6">
        <v>3</v>
      </c>
      <c r="E583" s="46" t="str">
        <f t="shared" si="9"/>
        <v>기사임</v>
      </c>
      <c r="F583" s="46" t="str">
        <f>IF(E583="기사임",IFERROR(IF((VLOOKUP(CONCATENATE("http://skinnonews.com",A583),'기사 리스트'!C:E,3,FALSE))&gt;='뉴스룸 요약'!$F$17,"O",""),""),"")</f>
        <v/>
      </c>
      <c r="G583" s="46" t="str">
        <f>IFERROR(IF(AND(F583="O",B583="Paid Search",VLOOKUP("http://skinnonews.com"&amp;A583,'기사 리스트'!C:D,2,FALSE)="yes"), "당월 GDN", ""),"")</f>
        <v/>
      </c>
    </row>
    <row r="584" spans="1:7">
      <c r="A584" s="6" t="s">
        <v>743</v>
      </c>
      <c r="B584" s="6" t="s">
        <v>1527</v>
      </c>
      <c r="C584" s="6">
        <v>3</v>
      </c>
      <c r="D584" s="6">
        <v>4</v>
      </c>
      <c r="E584" s="46" t="str">
        <f t="shared" si="9"/>
        <v>기사임</v>
      </c>
      <c r="F584" s="46" t="str">
        <f>IF(E584="기사임",IFERROR(IF((VLOOKUP(CONCATENATE("http://skinnonews.com",A584),'기사 리스트'!C:E,3,FALSE))&gt;='뉴스룸 요약'!$F$17,"O",""),""),"")</f>
        <v/>
      </c>
      <c r="G584" s="46" t="str">
        <f>IFERROR(IF(AND(F584="O",B584="Paid Search",VLOOKUP("http://skinnonews.com"&amp;A584,'기사 리스트'!C:D,2,FALSE)="yes"), "당월 GDN", ""),"")</f>
        <v/>
      </c>
    </row>
    <row r="585" spans="1:7">
      <c r="A585" s="6" t="s">
        <v>1928</v>
      </c>
      <c r="B585" s="6" t="s">
        <v>1527</v>
      </c>
      <c r="C585" s="6">
        <v>3</v>
      </c>
      <c r="D585" s="6">
        <v>2</v>
      </c>
      <c r="E585" s="46" t="str">
        <f t="shared" si="9"/>
        <v>기사임</v>
      </c>
      <c r="F585" s="46" t="str">
        <f>IF(E585="기사임",IFERROR(IF((VLOOKUP(CONCATENATE("http://skinnonews.com",A585),'기사 리스트'!C:E,3,FALSE))&gt;='뉴스룸 요약'!$F$17,"O",""),""),"")</f>
        <v/>
      </c>
      <c r="G585" s="46" t="str">
        <f>IFERROR(IF(AND(F585="O",B585="Paid Search",VLOOKUP("http://skinnonews.com"&amp;A585,'기사 리스트'!C:D,2,FALSE)="yes"), "당월 GDN", ""),"")</f>
        <v/>
      </c>
    </row>
    <row r="586" spans="1:7">
      <c r="A586" s="6" t="s">
        <v>742</v>
      </c>
      <c r="B586" s="6" t="s">
        <v>1527</v>
      </c>
      <c r="C586" s="6">
        <v>3</v>
      </c>
      <c r="D586" s="6">
        <v>3</v>
      </c>
      <c r="E586" s="46" t="str">
        <f t="shared" si="9"/>
        <v>기사임</v>
      </c>
      <c r="F586" s="46" t="str">
        <f>IF(E586="기사임",IFERROR(IF((VLOOKUP(CONCATENATE("http://skinnonews.com",A586),'기사 리스트'!C:E,3,FALSE))&gt;='뉴스룸 요약'!$F$17,"O",""),""),"")</f>
        <v/>
      </c>
      <c r="G586" s="46" t="str">
        <f>IFERROR(IF(AND(F586="O",B586="Paid Search",VLOOKUP("http://skinnonews.com"&amp;A586,'기사 리스트'!C:D,2,FALSE)="yes"), "당월 GDN", ""),"")</f>
        <v/>
      </c>
    </row>
    <row r="587" spans="1:7">
      <c r="A587" s="6" t="s">
        <v>846</v>
      </c>
      <c r="B587" s="6" t="s">
        <v>1526</v>
      </c>
      <c r="C587" s="6">
        <v>3</v>
      </c>
      <c r="D587" s="6">
        <v>2</v>
      </c>
      <c r="E587" s="46" t="str">
        <f t="shared" si="9"/>
        <v>기사임</v>
      </c>
      <c r="F587" s="46" t="str">
        <f>IF(E587="기사임",IFERROR(IF((VLOOKUP(CONCATENATE("http://skinnonews.com",A587),'기사 리스트'!C:E,3,FALSE))&gt;='뉴스룸 요약'!$F$17,"O",""),""),"")</f>
        <v/>
      </c>
      <c r="G587" s="46" t="str">
        <f>IFERROR(IF(AND(F587="O",B587="Paid Search",VLOOKUP("http://skinnonews.com"&amp;A587,'기사 리스트'!C:D,2,FALSE)="yes"), "당월 GDN", ""),"")</f>
        <v/>
      </c>
    </row>
    <row r="588" spans="1:7">
      <c r="A588" s="6" t="s">
        <v>849</v>
      </c>
      <c r="B588" s="6" t="s">
        <v>1526</v>
      </c>
      <c r="C588" s="6">
        <v>3</v>
      </c>
      <c r="D588" s="6">
        <v>3</v>
      </c>
      <c r="E588" s="46" t="str">
        <f t="shared" si="9"/>
        <v>기사임</v>
      </c>
      <c r="F588" s="46" t="str">
        <f>IF(E588="기사임",IFERROR(IF((VLOOKUP(CONCATENATE("http://skinnonews.com",A588),'기사 리스트'!C:E,3,FALSE))&gt;='뉴스룸 요약'!$F$17,"O",""),""),"")</f>
        <v/>
      </c>
      <c r="G588" s="46" t="str">
        <f>IFERROR(IF(AND(F588="O",B588="Paid Search",VLOOKUP("http://skinnonews.com"&amp;A588,'기사 리스트'!C:D,2,FALSE)="yes"), "당월 GDN", ""),"")</f>
        <v/>
      </c>
    </row>
    <row r="589" spans="1:7">
      <c r="A589" s="6" t="s">
        <v>956</v>
      </c>
      <c r="B589" s="6" t="s">
        <v>1526</v>
      </c>
      <c r="C589" s="6">
        <v>3</v>
      </c>
      <c r="D589" s="6">
        <v>3</v>
      </c>
      <c r="E589" s="46" t="str">
        <f t="shared" si="9"/>
        <v>기사임</v>
      </c>
      <c r="F589" s="46" t="str">
        <f>IF(E589="기사임",IFERROR(IF((VLOOKUP(CONCATENATE("http://skinnonews.com",A589),'기사 리스트'!C:E,3,FALSE))&gt;='뉴스룸 요약'!$F$17,"O",""),""),"")</f>
        <v/>
      </c>
      <c r="G589" s="46" t="str">
        <f>IFERROR(IF(AND(F589="O",B589="Paid Search",VLOOKUP("http://skinnonews.com"&amp;A589,'기사 리스트'!C:D,2,FALSE)="yes"), "당월 GDN", ""),"")</f>
        <v/>
      </c>
    </row>
    <row r="590" spans="1:7">
      <c r="A590" s="6" t="s">
        <v>1067</v>
      </c>
      <c r="B590" s="6" t="s">
        <v>1527</v>
      </c>
      <c r="C590" s="6">
        <v>3</v>
      </c>
      <c r="D590" s="6">
        <v>3</v>
      </c>
      <c r="E590" s="46" t="str">
        <f t="shared" si="9"/>
        <v>기사임</v>
      </c>
      <c r="F590" s="46" t="str">
        <f>IF(E590="기사임",IFERROR(IF((VLOOKUP(CONCATENATE("http://skinnonews.com",A590),'기사 리스트'!C:E,3,FALSE))&gt;='뉴스룸 요약'!$F$17,"O",""),""),"")</f>
        <v/>
      </c>
      <c r="G590" s="46" t="str">
        <f>IFERROR(IF(AND(F590="O",B590="Paid Search",VLOOKUP("http://skinnonews.com"&amp;A590,'기사 리스트'!C:D,2,FALSE)="yes"), "당월 GDN", ""),"")</f>
        <v/>
      </c>
    </row>
    <row r="591" spans="1:7">
      <c r="A591" s="6" t="s">
        <v>1069</v>
      </c>
      <c r="B591" s="6" t="s">
        <v>1526</v>
      </c>
      <c r="C591" s="6">
        <v>3</v>
      </c>
      <c r="D591" s="6">
        <v>3</v>
      </c>
      <c r="E591" s="46" t="str">
        <f t="shared" si="9"/>
        <v>기사임</v>
      </c>
      <c r="F591" s="46" t="str">
        <f>IF(E591="기사임",IFERROR(IF((VLOOKUP(CONCATENATE("http://skinnonews.com",A591),'기사 리스트'!C:E,3,FALSE))&gt;='뉴스룸 요약'!$F$17,"O",""),""),"")</f>
        <v/>
      </c>
      <c r="G591" s="46" t="str">
        <f>IFERROR(IF(AND(F591="O",B591="Paid Search",VLOOKUP("http://skinnonews.com"&amp;A591,'기사 리스트'!C:D,2,FALSE)="yes"), "당월 GDN", ""),"")</f>
        <v/>
      </c>
    </row>
    <row r="592" spans="1:7">
      <c r="A592" s="6" t="s">
        <v>1308</v>
      </c>
      <c r="B592" s="6" t="s">
        <v>1527</v>
      </c>
      <c r="C592" s="6">
        <v>3</v>
      </c>
      <c r="D592" s="6">
        <v>3</v>
      </c>
      <c r="E592" s="46" t="str">
        <f t="shared" si="9"/>
        <v>기사임</v>
      </c>
      <c r="F592" s="46" t="str">
        <f>IF(E592="기사임",IFERROR(IF((VLOOKUP(CONCATENATE("http://skinnonews.com",A592),'기사 리스트'!C:E,3,FALSE))&gt;='뉴스룸 요약'!$F$17,"O",""),""),"")</f>
        <v/>
      </c>
      <c r="G592" s="46" t="str">
        <f>IFERROR(IF(AND(F592="O",B592="Paid Search",VLOOKUP("http://skinnonews.com"&amp;A592,'기사 리스트'!C:D,2,FALSE)="yes"), "당월 GDN", ""),"")</f>
        <v/>
      </c>
    </row>
    <row r="593" spans="1:7">
      <c r="A593" s="6" t="s">
        <v>1116</v>
      </c>
      <c r="B593" s="6" t="s">
        <v>1528</v>
      </c>
      <c r="C593" s="6">
        <v>3</v>
      </c>
      <c r="D593" s="6">
        <v>2</v>
      </c>
      <c r="E593" s="46" t="str">
        <f t="shared" si="9"/>
        <v>기사임</v>
      </c>
      <c r="F593" s="46" t="str">
        <f>IF(E593="기사임",IFERROR(IF((VLOOKUP(CONCATENATE("http://skinnonews.com",A593),'기사 리스트'!C:E,3,FALSE))&gt;='뉴스룸 요약'!$F$17,"O",""),""),"")</f>
        <v/>
      </c>
      <c r="G593" s="46" t="str">
        <f>IFERROR(IF(AND(F593="O",B593="Paid Search",VLOOKUP("http://skinnonews.com"&amp;A593,'기사 리스트'!C:D,2,FALSE)="yes"), "당월 GDN", ""),"")</f>
        <v/>
      </c>
    </row>
    <row r="594" spans="1:7">
      <c r="A594" s="6" t="s">
        <v>1178</v>
      </c>
      <c r="B594" s="6" t="s">
        <v>1526</v>
      </c>
      <c r="C594" s="6">
        <v>3</v>
      </c>
      <c r="D594" s="6">
        <v>3</v>
      </c>
      <c r="E594" s="46" t="str">
        <f t="shared" si="9"/>
        <v>기사임</v>
      </c>
      <c r="F594" s="46" t="str">
        <f>IF(E594="기사임",IFERROR(IF((VLOOKUP(CONCATENATE("http://skinnonews.com",A594),'기사 리스트'!C:E,3,FALSE))&gt;='뉴스룸 요약'!$F$17,"O",""),""),"")</f>
        <v/>
      </c>
      <c r="G594" s="46" t="str">
        <f>IFERROR(IF(AND(F594="O",B594="Paid Search",VLOOKUP("http://skinnonews.com"&amp;A594,'기사 리스트'!C:D,2,FALSE)="yes"), "당월 GDN", ""),"")</f>
        <v/>
      </c>
    </row>
    <row r="595" spans="1:7">
      <c r="A595" s="6" t="s">
        <v>1178</v>
      </c>
      <c r="B595" s="6" t="s">
        <v>1528</v>
      </c>
      <c r="C595" s="6">
        <v>3</v>
      </c>
      <c r="D595" s="6">
        <v>5</v>
      </c>
      <c r="E595" s="46" t="str">
        <f t="shared" si="9"/>
        <v>기사임</v>
      </c>
      <c r="F595" s="46" t="str">
        <f>IF(E595="기사임",IFERROR(IF((VLOOKUP(CONCATENATE("http://skinnonews.com",A595),'기사 리스트'!C:E,3,FALSE))&gt;='뉴스룸 요약'!$F$17,"O",""),""),"")</f>
        <v/>
      </c>
      <c r="G595" s="46" t="str">
        <f>IFERROR(IF(AND(F595="O",B595="Paid Search",VLOOKUP("http://skinnonews.com"&amp;A595,'기사 리스트'!C:D,2,FALSE)="yes"), "당월 GDN", ""),"")</f>
        <v/>
      </c>
    </row>
    <row r="596" spans="1:7">
      <c r="A596" s="6" t="s">
        <v>1179</v>
      </c>
      <c r="B596" s="6" t="s">
        <v>1527</v>
      </c>
      <c r="C596" s="6">
        <v>3</v>
      </c>
      <c r="D596" s="6">
        <v>2</v>
      </c>
      <c r="E596" s="46" t="str">
        <f t="shared" si="9"/>
        <v>기사임</v>
      </c>
      <c r="F596" s="46" t="str">
        <f>IF(E596="기사임",IFERROR(IF((VLOOKUP(CONCATENATE("http://skinnonews.com",A596),'기사 리스트'!C:E,3,FALSE))&gt;='뉴스룸 요약'!$F$17,"O",""),""),"")</f>
        <v/>
      </c>
      <c r="G596" s="46" t="str">
        <f>IFERROR(IF(AND(F596="O",B596="Paid Search",VLOOKUP("http://skinnonews.com"&amp;A596,'기사 리스트'!C:D,2,FALSE)="yes"), "당월 GDN", ""),"")</f>
        <v/>
      </c>
    </row>
    <row r="597" spans="1:7">
      <c r="A597" s="6" t="s">
        <v>1177</v>
      </c>
      <c r="B597" s="6" t="s">
        <v>1527</v>
      </c>
      <c r="C597" s="6">
        <v>3</v>
      </c>
      <c r="D597" s="6">
        <v>3</v>
      </c>
      <c r="E597" s="46" t="str">
        <f t="shared" si="9"/>
        <v>기사임</v>
      </c>
      <c r="F597" s="46" t="str">
        <f>IF(E597="기사임",IFERROR(IF((VLOOKUP(CONCATENATE("http://skinnonews.com",A597),'기사 리스트'!C:E,3,FALSE))&gt;='뉴스룸 요약'!$F$17,"O",""),""),"")</f>
        <v/>
      </c>
      <c r="G597" s="46" t="str">
        <f>IFERROR(IF(AND(F597="O",B597="Paid Search",VLOOKUP("http://skinnonews.com"&amp;A597,'기사 리스트'!C:D,2,FALSE)="yes"), "당월 GDN", ""),"")</f>
        <v/>
      </c>
    </row>
    <row r="598" spans="1:7">
      <c r="A598" s="6" t="s">
        <v>1202</v>
      </c>
      <c r="B598" s="6" t="s">
        <v>1527</v>
      </c>
      <c r="C598" s="6">
        <v>3</v>
      </c>
      <c r="D598" s="6">
        <v>2</v>
      </c>
      <c r="E598" s="46" t="str">
        <f t="shared" si="9"/>
        <v>기사임</v>
      </c>
      <c r="F598" s="46" t="str">
        <f>IF(E598="기사임",IFERROR(IF((VLOOKUP(CONCATENATE("http://skinnonews.com",A598),'기사 리스트'!C:E,3,FALSE))&gt;='뉴스룸 요약'!$F$17,"O",""),""),"")</f>
        <v/>
      </c>
      <c r="G598" s="46" t="str">
        <f>IFERROR(IF(AND(F598="O",B598="Paid Search",VLOOKUP("http://skinnonews.com"&amp;A598,'기사 리스트'!C:D,2,FALSE)="yes"), "당월 GDN", ""),"")</f>
        <v/>
      </c>
    </row>
    <row r="599" spans="1:7">
      <c r="A599" s="6" t="s">
        <v>2301</v>
      </c>
      <c r="B599" s="6" t="s">
        <v>1527</v>
      </c>
      <c r="C599" s="6">
        <v>3</v>
      </c>
      <c r="D599" s="6">
        <v>3</v>
      </c>
      <c r="E599" s="46" t="str">
        <f t="shared" si="9"/>
        <v>기사임</v>
      </c>
      <c r="F599" s="46" t="str">
        <f>IF(E599="기사임",IFERROR(IF((VLOOKUP(CONCATENATE("http://skinnonews.com",A599),'기사 리스트'!C:E,3,FALSE))&gt;='뉴스룸 요약'!$F$17,"O",""),""),"")</f>
        <v/>
      </c>
      <c r="G599" s="46" t="str">
        <f>IFERROR(IF(AND(F599="O",B599="Paid Search",VLOOKUP("http://skinnonews.com"&amp;A599,'기사 리스트'!C:D,2,FALSE)="yes"), "당월 GDN", ""),"")</f>
        <v/>
      </c>
    </row>
    <row r="600" spans="1:7">
      <c r="A600" s="6" t="s">
        <v>1302</v>
      </c>
      <c r="B600" s="6" t="s">
        <v>1527</v>
      </c>
      <c r="C600" s="6">
        <v>3</v>
      </c>
      <c r="D600" s="6">
        <v>4</v>
      </c>
      <c r="E600" s="46" t="str">
        <f t="shared" si="9"/>
        <v>기사임</v>
      </c>
      <c r="F600" s="46" t="str">
        <f>IF(E600="기사임",IFERROR(IF((VLOOKUP(CONCATENATE("http://skinnonews.com",A600),'기사 리스트'!C:E,3,FALSE))&gt;='뉴스룸 요약'!$F$17,"O",""),""),"")</f>
        <v/>
      </c>
      <c r="G600" s="46" t="str">
        <f>IFERROR(IF(AND(F600="O",B600="Paid Search",VLOOKUP("http://skinnonews.com"&amp;A600,'기사 리스트'!C:D,2,FALSE)="yes"), "당월 GDN", ""),"")</f>
        <v/>
      </c>
    </row>
    <row r="601" spans="1:7">
      <c r="A601" s="6" t="s">
        <v>1294</v>
      </c>
      <c r="B601" s="6" t="s">
        <v>1526</v>
      </c>
      <c r="C601" s="6">
        <v>3</v>
      </c>
      <c r="D601" s="6">
        <v>4</v>
      </c>
      <c r="E601" s="46" t="str">
        <f t="shared" si="9"/>
        <v>기사임</v>
      </c>
      <c r="F601" s="46" t="str">
        <f>IF(E601="기사임",IFERROR(IF((VLOOKUP(CONCATENATE("http://skinnonews.com",A601),'기사 리스트'!C:E,3,FALSE))&gt;='뉴스룸 요약'!$F$17,"O",""),""),"")</f>
        <v/>
      </c>
      <c r="G601" s="46" t="str">
        <f>IFERROR(IF(AND(F601="O",B601="Paid Search",VLOOKUP("http://skinnonews.com"&amp;A601,'기사 리스트'!C:D,2,FALSE)="yes"), "당월 GDN", ""),"")</f>
        <v/>
      </c>
    </row>
    <row r="602" spans="1:7">
      <c r="A602" s="6" t="s">
        <v>1294</v>
      </c>
      <c r="B602" s="6" t="s">
        <v>1528</v>
      </c>
      <c r="C602" s="6">
        <v>3</v>
      </c>
      <c r="D602" s="6">
        <v>2</v>
      </c>
      <c r="E602" s="46" t="str">
        <f t="shared" si="9"/>
        <v>기사임</v>
      </c>
      <c r="F602" s="46" t="str">
        <f>IF(E602="기사임",IFERROR(IF((VLOOKUP(CONCATENATE("http://skinnonews.com",A602),'기사 리스트'!C:E,3,FALSE))&gt;='뉴스룸 요약'!$F$17,"O",""),""),"")</f>
        <v/>
      </c>
      <c r="G602" s="46" t="str">
        <f>IFERROR(IF(AND(F602="O",B602="Paid Search",VLOOKUP("http://skinnonews.com"&amp;A602,'기사 리스트'!C:D,2,FALSE)="yes"), "당월 GDN", ""),"")</f>
        <v/>
      </c>
    </row>
    <row r="603" spans="1:7">
      <c r="A603" s="6" t="s">
        <v>1305</v>
      </c>
      <c r="B603" s="6" t="s">
        <v>1526</v>
      </c>
      <c r="C603" s="6">
        <v>3</v>
      </c>
      <c r="D603" s="6">
        <v>2</v>
      </c>
      <c r="E603" s="46" t="str">
        <f t="shared" si="9"/>
        <v>기사임</v>
      </c>
      <c r="F603" s="46" t="str">
        <f>IF(E603="기사임",IFERROR(IF((VLOOKUP(CONCATENATE("http://skinnonews.com",A603),'기사 리스트'!C:E,3,FALSE))&gt;='뉴스룸 요약'!$F$17,"O",""),""),"")</f>
        <v/>
      </c>
      <c r="G603" s="46" t="str">
        <f>IFERROR(IF(AND(F603="O",B603="Paid Search",VLOOKUP("http://skinnonews.com"&amp;A603,'기사 리스트'!C:D,2,FALSE)="yes"), "당월 GDN", ""),"")</f>
        <v/>
      </c>
    </row>
    <row r="604" spans="1:7">
      <c r="A604" s="6" t="s">
        <v>1295</v>
      </c>
      <c r="B604" s="6" t="s">
        <v>1525</v>
      </c>
      <c r="C604" s="6">
        <v>3</v>
      </c>
      <c r="D604" s="6">
        <v>3</v>
      </c>
      <c r="E604" s="46" t="str">
        <f t="shared" si="9"/>
        <v>기사임</v>
      </c>
      <c r="F604" s="46" t="str">
        <f>IF(E604="기사임",IFERROR(IF((VLOOKUP(CONCATENATE("http://skinnonews.com",A604),'기사 리스트'!C:E,3,FALSE))&gt;='뉴스룸 요약'!$F$17,"O",""),""),"")</f>
        <v/>
      </c>
      <c r="G604" s="46" t="str">
        <f>IFERROR(IF(AND(F604="O",B604="Paid Search",VLOOKUP("http://skinnonews.com"&amp;A604,'기사 리스트'!C:D,2,FALSE)="yes"), "당월 GDN", ""),"")</f>
        <v/>
      </c>
    </row>
    <row r="605" spans="1:7">
      <c r="A605" s="6" t="s">
        <v>1299</v>
      </c>
      <c r="B605" s="6" t="s">
        <v>1526</v>
      </c>
      <c r="C605" s="6">
        <v>3</v>
      </c>
      <c r="D605" s="6">
        <v>1</v>
      </c>
      <c r="E605" s="46" t="str">
        <f t="shared" si="9"/>
        <v>기사임</v>
      </c>
      <c r="F605" s="46" t="str">
        <f>IF(E605="기사임",IFERROR(IF((VLOOKUP(CONCATENATE("http://skinnonews.com",A605),'기사 리스트'!C:E,3,FALSE))&gt;='뉴스룸 요약'!$F$17,"O",""),""),"")</f>
        <v/>
      </c>
      <c r="G605" s="46" t="str">
        <f>IFERROR(IF(AND(F605="O",B605="Paid Search",VLOOKUP("http://skinnonews.com"&amp;A605,'기사 리스트'!C:D,2,FALSE)="yes"), "당월 GDN", ""),"")</f>
        <v/>
      </c>
    </row>
    <row r="606" spans="1:7">
      <c r="A606" s="6" t="s">
        <v>1303</v>
      </c>
      <c r="B606" s="6" t="s">
        <v>1527</v>
      </c>
      <c r="C606" s="6">
        <v>3</v>
      </c>
      <c r="D606" s="6">
        <v>3</v>
      </c>
      <c r="E606" s="46" t="str">
        <f t="shared" si="9"/>
        <v>기사임</v>
      </c>
      <c r="F606" s="46" t="str">
        <f>IF(E606="기사임",IFERROR(IF((VLOOKUP(CONCATENATE("http://skinnonews.com",A606),'기사 리스트'!C:E,3,FALSE))&gt;='뉴스룸 요약'!$F$17,"O",""),""),"")</f>
        <v/>
      </c>
      <c r="G606" s="46" t="str">
        <f>IFERROR(IF(AND(F606="O",B606="Paid Search",VLOOKUP("http://skinnonews.com"&amp;A606,'기사 리스트'!C:D,2,FALSE)="yes"), "당월 GDN", ""),"")</f>
        <v/>
      </c>
    </row>
    <row r="607" spans="1:7">
      <c r="A607" s="6" t="s">
        <v>1365</v>
      </c>
      <c r="B607" s="6" t="s">
        <v>1526</v>
      </c>
      <c r="C607" s="6">
        <v>3</v>
      </c>
      <c r="D607" s="6">
        <v>2</v>
      </c>
      <c r="E607" s="46" t="str">
        <f t="shared" si="9"/>
        <v>기사임</v>
      </c>
      <c r="F607" s="46" t="str">
        <f>IF(E607="기사임",IFERROR(IF((VLOOKUP(CONCATENATE("http://skinnonews.com",A607),'기사 리스트'!C:E,3,FALSE))&gt;='뉴스룸 요약'!$F$17,"O",""),""),"")</f>
        <v/>
      </c>
      <c r="G607" s="46" t="str">
        <f>IFERROR(IF(AND(F607="O",B607="Paid Search",VLOOKUP("http://skinnonews.com"&amp;A607,'기사 리스트'!C:D,2,FALSE)="yes"), "당월 GDN", ""),"")</f>
        <v/>
      </c>
    </row>
    <row r="608" spans="1:7">
      <c r="A608" s="6" t="s">
        <v>1365</v>
      </c>
      <c r="B608" s="6" t="s">
        <v>1527</v>
      </c>
      <c r="C608" s="6">
        <v>3</v>
      </c>
      <c r="D608" s="6">
        <v>5</v>
      </c>
      <c r="E608" s="46" t="str">
        <f t="shared" si="9"/>
        <v>기사임</v>
      </c>
      <c r="F608" s="46" t="str">
        <f>IF(E608="기사임",IFERROR(IF((VLOOKUP(CONCATENATE("http://skinnonews.com",A608),'기사 리스트'!C:E,3,FALSE))&gt;='뉴스룸 요약'!$F$17,"O",""),""),"")</f>
        <v/>
      </c>
      <c r="G608" s="46" t="str">
        <f>IFERROR(IF(AND(F608="O",B608="Paid Search",VLOOKUP("http://skinnonews.com"&amp;A608,'기사 리스트'!C:D,2,FALSE)="yes"), "당월 GDN", ""),"")</f>
        <v/>
      </c>
    </row>
    <row r="609" spans="1:7">
      <c r="A609" s="6" t="s">
        <v>1372</v>
      </c>
      <c r="B609" s="6" t="s">
        <v>1527</v>
      </c>
      <c r="C609" s="6">
        <v>3</v>
      </c>
      <c r="D609" s="6">
        <v>3</v>
      </c>
      <c r="E609" s="46" t="str">
        <f t="shared" si="9"/>
        <v>기사임</v>
      </c>
      <c r="F609" s="46" t="str">
        <f>IF(E609="기사임",IFERROR(IF((VLOOKUP(CONCATENATE("http://skinnonews.com",A609),'기사 리스트'!C:E,3,FALSE))&gt;='뉴스룸 요약'!$F$17,"O",""),""),"")</f>
        <v/>
      </c>
      <c r="G609" s="46" t="str">
        <f>IFERROR(IF(AND(F609="O",B609="Paid Search",VLOOKUP("http://skinnonews.com"&amp;A609,'기사 리스트'!C:D,2,FALSE)="yes"), "당월 GDN", ""),"")</f>
        <v/>
      </c>
    </row>
    <row r="610" spans="1:7">
      <c r="A610" s="6" t="s">
        <v>1430</v>
      </c>
      <c r="B610" s="6" t="s">
        <v>1526</v>
      </c>
      <c r="C610" s="6">
        <v>3</v>
      </c>
      <c r="D610" s="6">
        <v>3</v>
      </c>
      <c r="E610" s="46" t="str">
        <f t="shared" si="9"/>
        <v>기사임</v>
      </c>
      <c r="F610" s="46" t="str">
        <f>IF(E610="기사임",IFERROR(IF((VLOOKUP(CONCATENATE("http://skinnonews.com",A610),'기사 리스트'!C:E,3,FALSE))&gt;='뉴스룸 요약'!$F$17,"O",""),""),"")</f>
        <v/>
      </c>
      <c r="G610" s="46" t="str">
        <f>IFERROR(IF(AND(F610="O",B610="Paid Search",VLOOKUP("http://skinnonews.com"&amp;A610,'기사 리스트'!C:D,2,FALSE)="yes"), "당월 GDN", ""),"")</f>
        <v/>
      </c>
    </row>
    <row r="611" spans="1:7">
      <c r="A611" s="6" t="s">
        <v>1429</v>
      </c>
      <c r="B611" s="6" t="s">
        <v>1526</v>
      </c>
      <c r="C611" s="6">
        <v>3</v>
      </c>
      <c r="D611" s="6">
        <v>3</v>
      </c>
      <c r="E611" s="46" t="str">
        <f t="shared" si="9"/>
        <v>기사임</v>
      </c>
      <c r="F611" s="46" t="str">
        <f>IF(E611="기사임",IFERROR(IF((VLOOKUP(CONCATENATE("http://skinnonews.com",A611),'기사 리스트'!C:E,3,FALSE))&gt;='뉴스룸 요약'!$F$17,"O",""),""),"")</f>
        <v/>
      </c>
      <c r="G611" s="46" t="str">
        <f>IFERROR(IF(AND(F611="O",B611="Paid Search",VLOOKUP("http://skinnonews.com"&amp;A611,'기사 리스트'!C:D,2,FALSE)="yes"), "당월 GDN", ""),"")</f>
        <v/>
      </c>
    </row>
    <row r="612" spans="1:7">
      <c r="A612" s="6" t="s">
        <v>1426</v>
      </c>
      <c r="B612" s="6" t="s">
        <v>1529</v>
      </c>
      <c r="C612" s="6">
        <v>3</v>
      </c>
      <c r="D612" s="6">
        <v>3</v>
      </c>
      <c r="E612" s="46" t="str">
        <f t="shared" si="9"/>
        <v>기사임</v>
      </c>
      <c r="F612" s="46" t="str">
        <f>IF(E612="기사임",IFERROR(IF((VLOOKUP(CONCATENATE("http://skinnonews.com",A612),'기사 리스트'!C:E,3,FALSE))&gt;='뉴스룸 요약'!$F$17,"O",""),""),"")</f>
        <v/>
      </c>
      <c r="G612" s="46" t="str">
        <f>IFERROR(IF(AND(F612="O",B612="Paid Search",VLOOKUP("http://skinnonews.com"&amp;A612,'기사 리스트'!C:D,2,FALSE)="yes"), "당월 GDN", ""),"")</f>
        <v/>
      </c>
    </row>
    <row r="613" spans="1:7">
      <c r="A613" s="6" t="s">
        <v>1428</v>
      </c>
      <c r="B613" s="6" t="s">
        <v>1526</v>
      </c>
      <c r="C613" s="6">
        <v>3</v>
      </c>
      <c r="D613" s="6">
        <v>3</v>
      </c>
      <c r="E613" s="46" t="str">
        <f t="shared" si="9"/>
        <v>기사임</v>
      </c>
      <c r="F613" s="46" t="str">
        <f>IF(E613="기사임",IFERROR(IF((VLOOKUP(CONCATENATE("http://skinnonews.com",A613),'기사 리스트'!C:E,3,FALSE))&gt;='뉴스룸 요약'!$F$17,"O",""),""),"")</f>
        <v/>
      </c>
      <c r="G613" s="46" t="str">
        <f>IFERROR(IF(AND(F613="O",B613="Paid Search",VLOOKUP("http://skinnonews.com"&amp;A613,'기사 리스트'!C:D,2,FALSE)="yes"), "당월 GDN", ""),"")</f>
        <v/>
      </c>
    </row>
    <row r="614" spans="1:7">
      <c r="A614" s="6" t="s">
        <v>1481</v>
      </c>
      <c r="B614" s="6" t="s">
        <v>1528</v>
      </c>
      <c r="C614" s="6">
        <v>3</v>
      </c>
      <c r="D614" s="6">
        <v>3</v>
      </c>
      <c r="E614" s="46" t="str">
        <f t="shared" si="9"/>
        <v>기사임</v>
      </c>
      <c r="F614" s="46" t="str">
        <f>IF(E614="기사임",IFERROR(IF((VLOOKUP(CONCATENATE("http://skinnonews.com",A614),'기사 리스트'!C:E,3,FALSE))&gt;='뉴스룸 요약'!$F$17,"O",""),""),"")</f>
        <v/>
      </c>
      <c r="G614" s="46" t="str">
        <f>IFERROR(IF(AND(F614="O",B614="Paid Search",VLOOKUP("http://skinnonews.com"&amp;A614,'기사 리스트'!C:D,2,FALSE)="yes"), "당월 GDN", ""),"")</f>
        <v/>
      </c>
    </row>
    <row r="615" spans="1:7">
      <c r="A615" s="6" t="s">
        <v>1479</v>
      </c>
      <c r="B615" s="6" t="s">
        <v>1526</v>
      </c>
      <c r="C615" s="6">
        <v>3</v>
      </c>
      <c r="D615" s="6">
        <v>4</v>
      </c>
      <c r="E615" s="46" t="str">
        <f t="shared" si="9"/>
        <v>기사임</v>
      </c>
      <c r="F615" s="46" t="str">
        <f>IF(E615="기사임",IFERROR(IF((VLOOKUP(CONCATENATE("http://skinnonews.com",A615),'기사 리스트'!C:E,3,FALSE))&gt;='뉴스룸 요약'!$F$17,"O",""),""),"")</f>
        <v/>
      </c>
      <c r="G615" s="46" t="str">
        <f>IFERROR(IF(AND(F615="O",B615="Paid Search",VLOOKUP("http://skinnonews.com"&amp;A615,'기사 리스트'!C:D,2,FALSE)="yes"), "당월 GDN", ""),"")</f>
        <v/>
      </c>
    </row>
    <row r="616" spans="1:7">
      <c r="A616" s="6" t="s">
        <v>1479</v>
      </c>
      <c r="B616" s="6" t="s">
        <v>1525</v>
      </c>
      <c r="C616" s="6">
        <v>3</v>
      </c>
      <c r="D616" s="6">
        <v>2</v>
      </c>
      <c r="E616" s="46" t="str">
        <f t="shared" si="9"/>
        <v>기사임</v>
      </c>
      <c r="F616" s="46" t="str">
        <f>IF(E616="기사임",IFERROR(IF((VLOOKUP(CONCATENATE("http://skinnonews.com",A616),'기사 리스트'!C:E,3,FALSE))&gt;='뉴스룸 요약'!$F$17,"O",""),""),"")</f>
        <v/>
      </c>
      <c r="G616" s="46" t="str">
        <f>IFERROR(IF(AND(F616="O",B616="Paid Search",VLOOKUP("http://skinnonews.com"&amp;A616,'기사 리스트'!C:D,2,FALSE)="yes"), "당월 GDN", ""),"")</f>
        <v/>
      </c>
    </row>
    <row r="617" spans="1:7">
      <c r="A617" s="6" t="s">
        <v>633</v>
      </c>
      <c r="B617" s="6" t="s">
        <v>1527</v>
      </c>
      <c r="C617" s="6">
        <v>3</v>
      </c>
      <c r="D617" s="6">
        <v>3</v>
      </c>
      <c r="E617" s="46" t="str">
        <f t="shared" si="9"/>
        <v>기사임</v>
      </c>
      <c r="F617" s="46" t="str">
        <f>IF(E617="기사임",IFERROR(IF((VLOOKUP(CONCATENATE("http://skinnonews.com",A617),'기사 리스트'!C:E,3,FALSE))&gt;='뉴스룸 요약'!$F$17,"O",""),""),"")</f>
        <v/>
      </c>
      <c r="G617" s="46" t="str">
        <f>IFERROR(IF(AND(F617="O",B617="Paid Search",VLOOKUP("http://skinnonews.com"&amp;A617,'기사 리스트'!C:D,2,FALSE)="yes"), "당월 GDN", ""),"")</f>
        <v/>
      </c>
    </row>
    <row r="618" spans="1:7">
      <c r="A618" s="6" t="s">
        <v>1554</v>
      </c>
      <c r="B618" s="6" t="s">
        <v>1527</v>
      </c>
      <c r="C618" s="6">
        <v>3</v>
      </c>
      <c r="D618" s="6">
        <v>2</v>
      </c>
      <c r="E618" s="46" t="str">
        <f t="shared" si="9"/>
        <v>기사임</v>
      </c>
      <c r="F618" s="46" t="str">
        <f>IF(E618="기사임",IFERROR(IF((VLOOKUP(CONCATENATE("http://skinnonews.com",A618),'기사 리스트'!C:E,3,FALSE))&gt;='뉴스룸 요약'!$F$17,"O",""),""),"")</f>
        <v/>
      </c>
      <c r="G618" s="46" t="str">
        <f>IFERROR(IF(AND(F618="O",B618="Paid Search",VLOOKUP("http://skinnonews.com"&amp;A618,'기사 리스트'!C:D,2,FALSE)="yes"), "당월 GDN", ""),"")</f>
        <v/>
      </c>
    </row>
    <row r="619" spans="1:7">
      <c r="A619" s="6" t="s">
        <v>1606</v>
      </c>
      <c r="B619" s="6" t="s">
        <v>1528</v>
      </c>
      <c r="C619" s="6">
        <v>3</v>
      </c>
      <c r="D619" s="6">
        <v>4</v>
      </c>
      <c r="E619" s="46" t="str">
        <f t="shared" si="9"/>
        <v>기사임</v>
      </c>
      <c r="F619" s="46" t="str">
        <f>IF(E619="기사임",IFERROR(IF((VLOOKUP(CONCATENATE("http://skinnonews.com",A619),'기사 리스트'!C:E,3,FALSE))&gt;='뉴스룸 요약'!$F$17,"O",""),""),"")</f>
        <v/>
      </c>
      <c r="G619" s="46" t="str">
        <f>IFERROR(IF(AND(F619="O",B619="Paid Search",VLOOKUP("http://skinnonews.com"&amp;A619,'기사 리스트'!C:D,2,FALSE)="yes"), "당월 GDN", ""),"")</f>
        <v/>
      </c>
    </row>
    <row r="620" spans="1:7">
      <c r="A620" s="6" t="s">
        <v>1962</v>
      </c>
      <c r="B620" s="6" t="s">
        <v>1527</v>
      </c>
      <c r="C620" s="6">
        <v>3</v>
      </c>
      <c r="D620" s="6">
        <v>3</v>
      </c>
      <c r="E620" s="46" t="str">
        <f t="shared" si="9"/>
        <v>기사임</v>
      </c>
      <c r="F620" s="46" t="str">
        <f>IF(E620="기사임",IFERROR(IF((VLOOKUP(CONCATENATE("http://skinnonews.com",A620),'기사 리스트'!C:E,3,FALSE))&gt;='뉴스룸 요약'!$F$17,"O",""),""),"")</f>
        <v/>
      </c>
      <c r="G620" s="46" t="str">
        <f>IFERROR(IF(AND(F620="O",B620="Paid Search",VLOOKUP("http://skinnonews.com"&amp;A620,'기사 리스트'!C:D,2,FALSE)="yes"), "당월 GDN", ""),"")</f>
        <v/>
      </c>
    </row>
    <row r="621" spans="1:7">
      <c r="A621" s="6" t="s">
        <v>1958</v>
      </c>
      <c r="B621" s="6" t="s">
        <v>1528</v>
      </c>
      <c r="C621" s="6">
        <v>3</v>
      </c>
      <c r="D621" s="6">
        <v>3</v>
      </c>
      <c r="E621" s="46" t="str">
        <f t="shared" si="9"/>
        <v>기사임</v>
      </c>
      <c r="F621" s="46" t="str">
        <f>IF(E621="기사임",IFERROR(IF((VLOOKUP(CONCATENATE("http://skinnonews.com",A621),'기사 리스트'!C:E,3,FALSE))&gt;='뉴스룸 요약'!$F$17,"O",""),""),"")</f>
        <v/>
      </c>
      <c r="G621" s="46" t="str">
        <f>IFERROR(IF(AND(F621="O",B621="Paid Search",VLOOKUP("http://skinnonews.com"&amp;A621,'기사 리스트'!C:D,2,FALSE)="yes"), "당월 GDN", ""),"")</f>
        <v/>
      </c>
    </row>
    <row r="622" spans="1:7">
      <c r="A622" s="6" t="s">
        <v>2025</v>
      </c>
      <c r="B622" s="6" t="s">
        <v>1526</v>
      </c>
      <c r="C622" s="6">
        <v>3</v>
      </c>
      <c r="D622" s="6">
        <v>4</v>
      </c>
      <c r="E622" s="46" t="str">
        <f t="shared" si="9"/>
        <v>기사임</v>
      </c>
      <c r="F622" s="46" t="str">
        <f>IF(E622="기사임",IFERROR(IF((VLOOKUP(CONCATENATE("http://skinnonews.com",A622),'기사 리스트'!C:E,3,FALSE))&gt;='뉴스룸 요약'!$F$17,"O",""),""),"")</f>
        <v/>
      </c>
      <c r="G622" s="46" t="str">
        <f>IFERROR(IF(AND(F622="O",B622="Paid Search",VLOOKUP("http://skinnonews.com"&amp;A622,'기사 리스트'!C:D,2,FALSE)="yes"), "당월 GDN", ""),"")</f>
        <v/>
      </c>
    </row>
    <row r="623" spans="1:7">
      <c r="A623" s="6" t="s">
        <v>2029</v>
      </c>
      <c r="B623" s="6" t="s">
        <v>1527</v>
      </c>
      <c r="C623" s="6">
        <v>3</v>
      </c>
      <c r="D623" s="6">
        <v>3</v>
      </c>
      <c r="E623" s="46" t="str">
        <f t="shared" si="9"/>
        <v>기사임</v>
      </c>
      <c r="F623" s="46" t="str">
        <f>IF(E623="기사임",IFERROR(IF((VLOOKUP(CONCATENATE("http://skinnonews.com",A623),'기사 리스트'!C:E,3,FALSE))&gt;='뉴스룸 요약'!$F$17,"O",""),""),"")</f>
        <v/>
      </c>
      <c r="G623" s="46" t="str">
        <f>IFERROR(IF(AND(F623="O",B623="Paid Search",VLOOKUP("http://skinnonews.com"&amp;A623,'기사 리스트'!C:D,2,FALSE)="yes"), "당월 GDN", ""),"")</f>
        <v/>
      </c>
    </row>
    <row r="624" spans="1:7">
      <c r="A624" s="6" t="s">
        <v>2179</v>
      </c>
      <c r="B624" s="6" t="s">
        <v>1528</v>
      </c>
      <c r="C624" s="6">
        <v>3</v>
      </c>
      <c r="D624" s="6">
        <v>4</v>
      </c>
      <c r="E624" s="46" t="str">
        <f t="shared" si="9"/>
        <v>기사임</v>
      </c>
      <c r="F624" s="46" t="str">
        <f>IF(E624="기사임",IFERROR(IF((VLOOKUP(CONCATENATE("http://skinnonews.com",A624),'기사 리스트'!C:E,3,FALSE))&gt;='뉴스룸 요약'!$F$17,"O",""),""),"")</f>
        <v/>
      </c>
      <c r="G624" s="46" t="str">
        <f>IFERROR(IF(AND(F624="O",B624="Paid Search",VLOOKUP("http://skinnonews.com"&amp;A624,'기사 리스트'!C:D,2,FALSE)="yes"), "당월 GDN", ""),"")</f>
        <v/>
      </c>
    </row>
    <row r="625" spans="1:7">
      <c r="A625" s="6" t="s">
        <v>2168</v>
      </c>
      <c r="B625" s="6" t="s">
        <v>1529</v>
      </c>
      <c r="C625" s="6">
        <v>3</v>
      </c>
      <c r="D625" s="6">
        <v>4</v>
      </c>
      <c r="E625" s="46" t="str">
        <f t="shared" si="9"/>
        <v>기사임</v>
      </c>
      <c r="F625" s="46" t="str">
        <f>IF(E625="기사임",IFERROR(IF((VLOOKUP(CONCATENATE("http://skinnonews.com",A625),'기사 리스트'!C:E,3,FALSE))&gt;='뉴스룸 요약'!$F$17,"O",""),""),"")</f>
        <v/>
      </c>
      <c r="G625" s="46" t="str">
        <f>IFERROR(IF(AND(F625="O",B625="Paid Search",VLOOKUP("http://skinnonews.com"&amp;A625,'기사 리스트'!C:D,2,FALSE)="yes"), "당월 GDN", ""),"")</f>
        <v/>
      </c>
    </row>
    <row r="626" spans="1:7">
      <c r="A626" s="6" t="s">
        <v>2180</v>
      </c>
      <c r="B626" s="6" t="s">
        <v>1528</v>
      </c>
      <c r="C626" s="6">
        <v>3</v>
      </c>
      <c r="D626" s="6">
        <v>4</v>
      </c>
      <c r="E626" s="46" t="str">
        <f t="shared" si="9"/>
        <v>기사임</v>
      </c>
      <c r="F626" s="46" t="str">
        <f>IF(E626="기사임",IFERROR(IF((VLOOKUP(CONCATENATE("http://skinnonews.com",A626),'기사 리스트'!C:E,3,FALSE))&gt;='뉴스룸 요약'!$F$17,"O",""),""),"")</f>
        <v/>
      </c>
      <c r="G626" s="46" t="str">
        <f>IFERROR(IF(AND(F626="O",B626="Paid Search",VLOOKUP("http://skinnonews.com"&amp;A626,'기사 리스트'!C:D,2,FALSE)="yes"), "당월 GDN", ""),"")</f>
        <v/>
      </c>
    </row>
    <row r="627" spans="1:7">
      <c r="A627" s="6" t="s">
        <v>2176</v>
      </c>
      <c r="B627" s="6" t="s">
        <v>1528</v>
      </c>
      <c r="C627" s="6">
        <v>3</v>
      </c>
      <c r="D627" s="6">
        <v>3</v>
      </c>
      <c r="E627" s="46" t="str">
        <f t="shared" si="9"/>
        <v>기사임</v>
      </c>
      <c r="F627" s="46" t="str">
        <f>IF(E627="기사임",IFERROR(IF((VLOOKUP(CONCATENATE("http://skinnonews.com",A627),'기사 리스트'!C:E,3,FALSE))&gt;='뉴스룸 요약'!$F$17,"O",""),""),"")</f>
        <v/>
      </c>
      <c r="G627" s="46" t="str">
        <f>IFERROR(IF(AND(F627="O",B627="Paid Search",VLOOKUP("http://skinnonews.com"&amp;A627,'기사 리스트'!C:D,2,FALSE)="yes"), "당월 GDN", ""),"")</f>
        <v/>
      </c>
    </row>
    <row r="628" spans="1:7">
      <c r="A628" s="6" t="s">
        <v>2174</v>
      </c>
      <c r="B628" s="6" t="s">
        <v>1528</v>
      </c>
      <c r="C628" s="6">
        <v>3</v>
      </c>
      <c r="D628" s="6">
        <v>3</v>
      </c>
      <c r="E628" s="46" t="str">
        <f t="shared" si="9"/>
        <v>기사임</v>
      </c>
      <c r="F628" s="46" t="str">
        <f>IF(E628="기사임",IFERROR(IF((VLOOKUP(CONCATENATE("http://skinnonews.com",A628),'기사 리스트'!C:E,3,FALSE))&gt;='뉴스룸 요약'!$F$17,"O",""),""),"")</f>
        <v/>
      </c>
      <c r="G628" s="46" t="str">
        <f>IFERROR(IF(AND(F628="O",B628="Paid Search",VLOOKUP("http://skinnonews.com"&amp;A628,'기사 리스트'!C:D,2,FALSE)="yes"), "당월 GDN", ""),"")</f>
        <v/>
      </c>
    </row>
    <row r="629" spans="1:7">
      <c r="A629" s="6" t="s">
        <v>2283</v>
      </c>
      <c r="B629" s="6" t="s">
        <v>1529</v>
      </c>
      <c r="C629" s="6">
        <v>3</v>
      </c>
      <c r="D629" s="6">
        <v>4</v>
      </c>
      <c r="E629" s="46" t="str">
        <f t="shared" si="9"/>
        <v>기사임</v>
      </c>
      <c r="F629" s="46" t="str">
        <f>IF(E629="기사임",IFERROR(IF((VLOOKUP(CONCATENATE("http://skinnonews.com",A629),'기사 리스트'!C:E,3,FALSE))&gt;='뉴스룸 요약'!$F$17,"O",""),""),"")</f>
        <v>O</v>
      </c>
      <c r="G629" s="46" t="str">
        <f>IFERROR(IF(AND(F629="O",B629="Paid Search",VLOOKUP("http://skinnonews.com"&amp;A629,'기사 리스트'!C:D,2,FALSE)="yes"), "당월 GDN", ""),"")</f>
        <v/>
      </c>
    </row>
    <row r="630" spans="1:7">
      <c r="A630" s="6" t="s">
        <v>2279</v>
      </c>
      <c r="B630" s="6" t="s">
        <v>1639</v>
      </c>
      <c r="C630" s="6">
        <v>3</v>
      </c>
      <c r="D630" s="6">
        <v>16</v>
      </c>
      <c r="E630" s="46" t="str">
        <f t="shared" si="9"/>
        <v>기사임</v>
      </c>
      <c r="F630" s="46" t="str">
        <f>IF(E630="기사임",IFERROR(IF((VLOOKUP(CONCATENATE("http://skinnonews.com",A630),'기사 리스트'!C:E,3,FALSE))&gt;='뉴스룸 요약'!$F$17,"O",""),""),"")</f>
        <v>O</v>
      </c>
      <c r="G630" s="46" t="str">
        <f>IFERROR(IF(AND(F630="O",B630="Paid Search",VLOOKUP("http://skinnonews.com"&amp;A630,'기사 리스트'!C:D,2,FALSE)="yes"), "당월 GDN", ""),"")</f>
        <v/>
      </c>
    </row>
    <row r="631" spans="1:7">
      <c r="A631" s="6" t="s">
        <v>2282</v>
      </c>
      <c r="B631" s="6" t="s">
        <v>1529</v>
      </c>
      <c r="C631" s="6">
        <v>3</v>
      </c>
      <c r="D631" s="6">
        <v>3</v>
      </c>
      <c r="E631" s="46" t="str">
        <f t="shared" si="9"/>
        <v>기사임</v>
      </c>
      <c r="F631" s="46" t="str">
        <f>IF(E631="기사임",IFERROR(IF((VLOOKUP(CONCATENATE("http://skinnonews.com",A631),'기사 리스트'!C:E,3,FALSE))&gt;='뉴스룸 요약'!$F$17,"O",""),""),"")</f>
        <v>O</v>
      </c>
      <c r="G631" s="46" t="str">
        <f>IFERROR(IF(AND(F631="O",B631="Paid Search",VLOOKUP("http://skinnonews.com"&amp;A631,'기사 리스트'!C:D,2,FALSE)="yes"), "당월 GDN", ""),"")</f>
        <v/>
      </c>
    </row>
    <row r="632" spans="1:7">
      <c r="A632" s="6" t="s">
        <v>2284</v>
      </c>
      <c r="B632" s="6" t="s">
        <v>1527</v>
      </c>
      <c r="C632" s="6">
        <v>3</v>
      </c>
      <c r="D632" s="6">
        <v>4</v>
      </c>
      <c r="E632" s="46" t="str">
        <f t="shared" si="9"/>
        <v>기사임</v>
      </c>
      <c r="F632" s="46" t="str">
        <f>IF(E632="기사임",IFERROR(IF((VLOOKUP(CONCATENATE("http://skinnonews.com",A632),'기사 리스트'!C:E,3,FALSE))&gt;='뉴스룸 요약'!$F$17,"O",""),""),"")</f>
        <v>O</v>
      </c>
      <c r="G632" s="46" t="str">
        <f>IFERROR(IF(AND(F632="O",B632="Paid Search",VLOOKUP("http://skinnonews.com"&amp;A632,'기사 리스트'!C:D,2,FALSE)="yes"), "당월 GDN", ""),"")</f>
        <v/>
      </c>
    </row>
    <row r="633" spans="1:7">
      <c r="A633" s="6" t="s">
        <v>1926</v>
      </c>
      <c r="B633" s="6" t="s">
        <v>1527</v>
      </c>
      <c r="C633" s="6">
        <v>3</v>
      </c>
      <c r="D633" s="6">
        <v>3</v>
      </c>
      <c r="E633" s="46" t="str">
        <f t="shared" si="9"/>
        <v>기사임</v>
      </c>
      <c r="F633" s="46" t="str">
        <f>IF(E633="기사임",IFERROR(IF((VLOOKUP(CONCATENATE("http://skinnonews.com",A633),'기사 리스트'!C:E,3,FALSE))&gt;='뉴스룸 요약'!$F$17,"O",""),""),"")</f>
        <v/>
      </c>
      <c r="G633" s="46" t="str">
        <f>IFERROR(IF(AND(F633="O",B633="Paid Search",VLOOKUP("http://skinnonews.com"&amp;A633,'기사 리스트'!C:D,2,FALSE)="yes"), "당월 GDN", ""),"")</f>
        <v/>
      </c>
    </row>
    <row r="634" spans="1:7">
      <c r="A634" s="6" t="s">
        <v>543</v>
      </c>
      <c r="B634" s="6" t="s">
        <v>1527</v>
      </c>
      <c r="C634" s="6">
        <v>3</v>
      </c>
      <c r="D634" s="6">
        <v>3</v>
      </c>
      <c r="E634" s="46" t="str">
        <f t="shared" si="9"/>
        <v>기사임</v>
      </c>
      <c r="F634" s="46" t="str">
        <f>IF(E634="기사임",IFERROR(IF((VLOOKUP(CONCATENATE("http://skinnonews.com",A634),'기사 리스트'!C:E,3,FALSE))&gt;='뉴스룸 요약'!$F$17,"O",""),""),"")</f>
        <v/>
      </c>
      <c r="G634" s="46" t="str">
        <f>IFERROR(IF(AND(F634="O",B634="Paid Search",VLOOKUP("http://skinnonews.com"&amp;A634,'기사 리스트'!C:D,2,FALSE)="yes"), "당월 GDN", ""),"")</f>
        <v/>
      </c>
    </row>
    <row r="635" spans="1:7">
      <c r="A635" s="6" t="s">
        <v>1621</v>
      </c>
      <c r="B635" s="6" t="s">
        <v>1527</v>
      </c>
      <c r="C635" s="6">
        <v>3</v>
      </c>
      <c r="D635" s="6">
        <v>4</v>
      </c>
      <c r="E635" s="46" t="str">
        <f t="shared" si="9"/>
        <v>기사임</v>
      </c>
      <c r="F635" s="46" t="str">
        <f>IF(E635="기사임",IFERROR(IF((VLOOKUP(CONCATENATE("http://skinnonews.com",A635),'기사 리스트'!C:E,3,FALSE))&gt;='뉴스룸 요약'!$F$17,"O",""),""),"")</f>
        <v/>
      </c>
      <c r="G635" s="46" t="str">
        <f>IFERROR(IF(AND(F635="O",B635="Paid Search",VLOOKUP("http://skinnonews.com"&amp;A635,'기사 리스트'!C:D,2,FALSE)="yes"), "당월 GDN", ""),"")</f>
        <v/>
      </c>
    </row>
    <row r="636" spans="1:7">
      <c r="A636" s="6" t="s">
        <v>1257</v>
      </c>
      <c r="B636" s="6" t="s">
        <v>1527</v>
      </c>
      <c r="C636" s="6">
        <v>3</v>
      </c>
      <c r="D636" s="6">
        <v>3</v>
      </c>
      <c r="E636" s="46" t="str">
        <f t="shared" si="9"/>
        <v>기사임</v>
      </c>
      <c r="F636" s="46" t="str">
        <f>IF(E636="기사임",IFERROR(IF((VLOOKUP(CONCATENATE("http://skinnonews.com",A636),'기사 리스트'!C:E,3,FALSE))&gt;='뉴스룸 요약'!$F$17,"O",""),""),"")</f>
        <v/>
      </c>
      <c r="G636" s="46" t="str">
        <f>IFERROR(IF(AND(F636="O",B636="Paid Search",VLOOKUP("http://skinnonews.com"&amp;A636,'기사 리스트'!C:D,2,FALSE)="yes"), "당월 GDN", ""),"")</f>
        <v/>
      </c>
    </row>
    <row r="637" spans="1:7">
      <c r="A637" s="6" t="s">
        <v>1203</v>
      </c>
      <c r="B637" s="6" t="s">
        <v>1527</v>
      </c>
      <c r="C637" s="6">
        <v>3</v>
      </c>
      <c r="D637" s="6">
        <v>3</v>
      </c>
      <c r="E637" s="46" t="str">
        <f t="shared" si="9"/>
        <v>기사임</v>
      </c>
      <c r="F637" s="46" t="str">
        <f>IF(E637="기사임",IFERROR(IF((VLOOKUP(CONCATENATE("http://skinnonews.com",A637),'기사 리스트'!C:E,3,FALSE))&gt;='뉴스룸 요약'!$F$17,"O",""),""),"")</f>
        <v/>
      </c>
      <c r="G637" s="46" t="str">
        <f>IFERROR(IF(AND(F637="O",B637="Paid Search",VLOOKUP("http://skinnonews.com"&amp;A637,'기사 리스트'!C:D,2,FALSE)="yes"), "당월 GDN", ""),"")</f>
        <v/>
      </c>
    </row>
    <row r="638" spans="1:7">
      <c r="A638" s="6" t="s">
        <v>2295</v>
      </c>
      <c r="B638" s="6" t="s">
        <v>1527</v>
      </c>
      <c r="C638" s="6">
        <v>3</v>
      </c>
      <c r="D638" s="6">
        <v>3</v>
      </c>
      <c r="E638" s="46" t="str">
        <f t="shared" si="9"/>
        <v>기사임</v>
      </c>
      <c r="F638" s="46" t="str">
        <f>IF(E638="기사임",IFERROR(IF((VLOOKUP(CONCATENATE("http://skinnonews.com",A638),'기사 리스트'!C:E,3,FALSE))&gt;='뉴스룸 요약'!$F$17,"O",""),""),"")</f>
        <v/>
      </c>
      <c r="G638" s="46" t="str">
        <f>IFERROR(IF(AND(F638="O",B638="Paid Search",VLOOKUP("http://skinnonews.com"&amp;A638,'기사 리스트'!C:D,2,FALSE)="yes"), "당월 GDN", ""),"")</f>
        <v/>
      </c>
    </row>
    <row r="639" spans="1:7">
      <c r="A639" s="6" t="s">
        <v>2067</v>
      </c>
      <c r="B639" s="6" t="s">
        <v>1527</v>
      </c>
      <c r="C639" s="6">
        <v>3</v>
      </c>
      <c r="D639" s="6">
        <v>1</v>
      </c>
      <c r="E639" s="46" t="str">
        <f t="shared" si="9"/>
        <v>기사임</v>
      </c>
      <c r="F639" s="46" t="str">
        <f>IF(E639="기사임",IFERROR(IF((VLOOKUP(CONCATENATE("http://skinnonews.com",A639),'기사 리스트'!C:E,3,FALSE))&gt;='뉴스룸 요약'!$F$17,"O",""),""),"")</f>
        <v/>
      </c>
      <c r="G639" s="46" t="str">
        <f>IFERROR(IF(AND(F639="O",B639="Paid Search",VLOOKUP("http://skinnonews.com"&amp;A639,'기사 리스트'!C:D,2,FALSE)="yes"), "당월 GDN", ""),"")</f>
        <v/>
      </c>
    </row>
    <row r="640" spans="1:7">
      <c r="A640" s="6" t="s">
        <v>2208</v>
      </c>
      <c r="B640" s="6" t="s">
        <v>1527</v>
      </c>
      <c r="C640" s="6">
        <v>3</v>
      </c>
      <c r="D640" s="6">
        <v>3</v>
      </c>
      <c r="E640" s="46" t="str">
        <f t="shared" si="9"/>
        <v>기사임</v>
      </c>
      <c r="F640" s="46" t="str">
        <f>IF(E640="기사임",IFERROR(IF((VLOOKUP(CONCATENATE("http://skinnonews.com",A640),'기사 리스트'!C:E,3,FALSE))&gt;='뉴스룸 요약'!$F$17,"O",""),""),"")</f>
        <v/>
      </c>
      <c r="G640" s="46" t="str">
        <f>IFERROR(IF(AND(F640="O",B640="Paid Search",VLOOKUP("http://skinnonews.com"&amp;A640,'기사 리스트'!C:D,2,FALSE)="yes"), "당월 GDN", ""),"")</f>
        <v/>
      </c>
    </row>
    <row r="641" spans="1:7">
      <c r="A641" s="6" t="s">
        <v>2209</v>
      </c>
      <c r="B641" s="6" t="s">
        <v>1526</v>
      </c>
      <c r="C641" s="6">
        <v>3</v>
      </c>
      <c r="D641" s="6">
        <v>1</v>
      </c>
      <c r="E641" s="46" t="str">
        <f t="shared" si="9"/>
        <v>기사임</v>
      </c>
      <c r="F641" s="46" t="str">
        <f>IF(E641="기사임",IFERROR(IF((VLOOKUP(CONCATENATE("http://skinnonews.com",A641),'기사 리스트'!C:E,3,FALSE))&gt;='뉴스룸 요약'!$F$17,"O",""),""),"")</f>
        <v/>
      </c>
      <c r="G641" s="46" t="str">
        <f>IFERROR(IF(AND(F641="O",B641="Paid Search",VLOOKUP("http://skinnonews.com"&amp;A641,'기사 리스트'!C:D,2,FALSE)="yes"), "당월 GDN", ""),"")</f>
        <v/>
      </c>
    </row>
    <row r="642" spans="1:7">
      <c r="A642" s="6" t="s">
        <v>1975</v>
      </c>
      <c r="B642" s="6" t="s">
        <v>1526</v>
      </c>
      <c r="C642" s="6">
        <v>3</v>
      </c>
      <c r="D642" s="6">
        <v>3</v>
      </c>
      <c r="E642" s="46" t="str">
        <f t="shared" si="9"/>
        <v>기사임</v>
      </c>
      <c r="F642" s="46" t="str">
        <f>IF(E642="기사임",IFERROR(IF((VLOOKUP(CONCATENATE("http://skinnonews.com",A642),'기사 리스트'!C:E,3,FALSE))&gt;='뉴스룸 요약'!$F$17,"O",""),""),"")</f>
        <v/>
      </c>
      <c r="G642" s="46" t="str">
        <f>IFERROR(IF(AND(F642="O",B642="Paid Search",VLOOKUP("http://skinnonews.com"&amp;A642,'기사 리스트'!C:D,2,FALSE)="yes"), "당월 GDN", ""),"")</f>
        <v/>
      </c>
    </row>
    <row r="643" spans="1:7">
      <c r="A643" s="6" t="s">
        <v>1975</v>
      </c>
      <c r="B643" s="6" t="s">
        <v>1527</v>
      </c>
      <c r="C643" s="6">
        <v>3</v>
      </c>
      <c r="D643" s="6">
        <v>2</v>
      </c>
      <c r="E643" s="46" t="str">
        <f t="shared" ref="E643:E706" si="10">IF(AND(LEFT(A643,17)="/global/archives/",ISNUMBER(_xlfn.NUMBERVALUE(MID(A643,18,1))),ISERROR(FIND("ckattempt",A643)),ISERROR(FIND("preview",A643))),"기사임","")</f>
        <v>기사임</v>
      </c>
      <c r="F643" s="46" t="str">
        <f>IF(E643="기사임",IFERROR(IF((VLOOKUP(CONCATENATE("http://skinnonews.com",A643),'기사 리스트'!C:E,3,FALSE))&gt;='뉴스룸 요약'!$F$17,"O",""),""),"")</f>
        <v/>
      </c>
      <c r="G643" s="46" t="str">
        <f>IFERROR(IF(AND(F643="O",B643="Paid Search",VLOOKUP("http://skinnonews.com"&amp;A643,'기사 리스트'!C:D,2,FALSE)="yes"), "당월 GDN", ""),"")</f>
        <v/>
      </c>
    </row>
    <row r="644" spans="1:7">
      <c r="A644" s="6" t="s">
        <v>1506</v>
      </c>
      <c r="B644" s="6" t="s">
        <v>1527</v>
      </c>
      <c r="C644" s="6">
        <v>3</v>
      </c>
      <c r="D644" s="6">
        <v>3</v>
      </c>
      <c r="E644" s="46" t="str">
        <f t="shared" si="10"/>
        <v>기사임</v>
      </c>
      <c r="F644" s="46" t="str">
        <f>IF(E644="기사임",IFERROR(IF((VLOOKUP(CONCATENATE("http://skinnonews.com",A644),'기사 리스트'!C:E,3,FALSE))&gt;='뉴스룸 요약'!$F$17,"O",""),""),"")</f>
        <v/>
      </c>
      <c r="G644" s="46" t="str">
        <f>IFERROR(IF(AND(F644="O",B644="Paid Search",VLOOKUP("http://skinnonews.com"&amp;A644,'기사 리스트'!C:D,2,FALSE)="yes"), "당월 GDN", ""),"")</f>
        <v/>
      </c>
    </row>
    <row r="645" spans="1:7">
      <c r="A645" s="6" t="s">
        <v>2302</v>
      </c>
      <c r="B645" s="6" t="s">
        <v>1527</v>
      </c>
      <c r="C645" s="6">
        <v>3</v>
      </c>
      <c r="D645" s="6">
        <v>4</v>
      </c>
      <c r="E645" s="46" t="str">
        <f t="shared" si="10"/>
        <v>기사임</v>
      </c>
      <c r="F645" s="46" t="str">
        <f>IF(E645="기사임",IFERROR(IF((VLOOKUP(CONCATENATE("http://skinnonews.com",A645),'기사 리스트'!C:E,3,FALSE))&gt;='뉴스룸 요약'!$F$17,"O",""),""),"")</f>
        <v/>
      </c>
      <c r="G645" s="46" t="str">
        <f>IFERROR(IF(AND(F645="O",B645="Paid Search",VLOOKUP("http://skinnonews.com"&amp;A645,'기사 리스트'!C:D,2,FALSE)="yes"), "당월 GDN", ""),"")</f>
        <v/>
      </c>
    </row>
    <row r="646" spans="1:7">
      <c r="A646" s="6" t="s">
        <v>1505</v>
      </c>
      <c r="B646" s="6" t="s">
        <v>1527</v>
      </c>
      <c r="C646" s="6">
        <v>3</v>
      </c>
      <c r="D646" s="6">
        <v>3</v>
      </c>
      <c r="E646" s="46" t="str">
        <f t="shared" si="10"/>
        <v>기사임</v>
      </c>
      <c r="F646" s="46" t="str">
        <f>IF(E646="기사임",IFERROR(IF((VLOOKUP(CONCATENATE("http://skinnonews.com",A646),'기사 리스트'!C:E,3,FALSE))&gt;='뉴스룸 요약'!$F$17,"O",""),""),"")</f>
        <v/>
      </c>
      <c r="G646" s="46" t="str">
        <f>IFERROR(IF(AND(F646="O",B646="Paid Search",VLOOKUP("http://skinnonews.com"&amp;A646,'기사 리스트'!C:D,2,FALSE)="yes"), "당월 GDN", ""),"")</f>
        <v/>
      </c>
    </row>
    <row r="647" spans="1:7">
      <c r="A647" s="6" t="s">
        <v>2303</v>
      </c>
      <c r="B647" s="6" t="s">
        <v>1527</v>
      </c>
      <c r="C647" s="6">
        <v>3</v>
      </c>
      <c r="D647" s="6">
        <v>3</v>
      </c>
      <c r="E647" s="46" t="str">
        <f t="shared" si="10"/>
        <v>기사임</v>
      </c>
      <c r="F647" s="46" t="str">
        <f>IF(E647="기사임",IFERROR(IF((VLOOKUP(CONCATENATE("http://skinnonews.com",A647),'기사 리스트'!C:E,3,FALSE))&gt;='뉴스룸 요약'!$F$17,"O",""),""),"")</f>
        <v/>
      </c>
      <c r="G647" s="46" t="str">
        <f>IFERROR(IF(AND(F647="O",B647="Paid Search",VLOOKUP("http://skinnonews.com"&amp;A647,'기사 리스트'!C:D,2,FALSE)="yes"), "당월 GDN", ""),"")</f>
        <v/>
      </c>
    </row>
    <row r="648" spans="1:7">
      <c r="A648" s="6" t="s">
        <v>2304</v>
      </c>
      <c r="B648" s="6" t="s">
        <v>1526</v>
      </c>
      <c r="C648" s="6">
        <v>3</v>
      </c>
      <c r="D648" s="6">
        <v>3</v>
      </c>
      <c r="E648" s="46" t="str">
        <f t="shared" si="10"/>
        <v>기사임</v>
      </c>
      <c r="F648" s="46" t="str">
        <f>IF(E648="기사임",IFERROR(IF((VLOOKUP(CONCATENATE("http://skinnonews.com",A648),'기사 리스트'!C:E,3,FALSE))&gt;='뉴스룸 요약'!$F$17,"O",""),""),"")</f>
        <v/>
      </c>
      <c r="G648" s="46" t="str">
        <f>IFERROR(IF(AND(F648="O",B648="Paid Search",VLOOKUP("http://skinnonews.com"&amp;A648,'기사 리스트'!C:D,2,FALSE)="yes"), "당월 GDN", ""),"")</f>
        <v/>
      </c>
    </row>
    <row r="649" spans="1:7">
      <c r="A649" s="6" t="s">
        <v>534</v>
      </c>
      <c r="B649" s="6" t="s">
        <v>1526</v>
      </c>
      <c r="C649" s="6">
        <v>3</v>
      </c>
      <c r="D649" s="6">
        <v>3</v>
      </c>
      <c r="E649" s="46" t="str">
        <f t="shared" si="10"/>
        <v>기사임</v>
      </c>
      <c r="F649" s="46" t="str">
        <f>IF(E649="기사임",IFERROR(IF((VLOOKUP(CONCATENATE("http://skinnonews.com",A649),'기사 리스트'!C:E,3,FALSE))&gt;='뉴스룸 요약'!$F$17,"O",""),""),"")</f>
        <v/>
      </c>
      <c r="G649" s="46" t="str">
        <f>IFERROR(IF(AND(F649="O",B649="Paid Search",VLOOKUP("http://skinnonews.com"&amp;A649,'기사 리스트'!C:D,2,FALSE)="yes"), "당월 GDN", ""),"")</f>
        <v/>
      </c>
    </row>
    <row r="650" spans="1:7">
      <c r="A650" s="6" t="s">
        <v>1449</v>
      </c>
      <c r="B650" s="6" t="s">
        <v>1527</v>
      </c>
      <c r="C650" s="6">
        <v>3</v>
      </c>
      <c r="D650" s="6">
        <v>3</v>
      </c>
      <c r="E650" s="46" t="str">
        <f t="shared" si="10"/>
        <v>기사임</v>
      </c>
      <c r="F650" s="46" t="str">
        <f>IF(E650="기사임",IFERROR(IF((VLOOKUP(CONCATENATE("http://skinnonews.com",A650),'기사 리스트'!C:E,3,FALSE))&gt;='뉴스룸 요약'!$F$17,"O",""),""),"")</f>
        <v/>
      </c>
      <c r="G650" s="46" t="str">
        <f>IFERROR(IF(AND(F650="O",B650="Paid Search",VLOOKUP("http://skinnonews.com"&amp;A650,'기사 리스트'!C:D,2,FALSE)="yes"), "당월 GDN", ""),"")</f>
        <v/>
      </c>
    </row>
    <row r="651" spans="1:7">
      <c r="A651" s="6" t="s">
        <v>648</v>
      </c>
      <c r="B651" s="6" t="s">
        <v>1527</v>
      </c>
      <c r="C651" s="6">
        <v>3</v>
      </c>
      <c r="D651" s="6">
        <v>3</v>
      </c>
      <c r="E651" s="46" t="str">
        <f t="shared" si="10"/>
        <v>기사임</v>
      </c>
      <c r="F651" s="46" t="str">
        <f>IF(E651="기사임",IFERROR(IF((VLOOKUP(CONCATENATE("http://skinnonews.com",A651),'기사 리스트'!C:E,3,FALSE))&gt;='뉴스룸 요약'!$F$17,"O",""),""),"")</f>
        <v/>
      </c>
      <c r="G651" s="46" t="str">
        <f>IFERROR(IF(AND(F651="O",B651="Paid Search",VLOOKUP("http://skinnonews.com"&amp;A651,'기사 리스트'!C:D,2,FALSE)="yes"), "당월 GDN", ""),"")</f>
        <v/>
      </c>
    </row>
    <row r="652" spans="1:7">
      <c r="A652" s="6" t="s">
        <v>1503</v>
      </c>
      <c r="B652" s="6" t="s">
        <v>1527</v>
      </c>
      <c r="C652" s="6">
        <v>3</v>
      </c>
      <c r="D652" s="6">
        <v>2</v>
      </c>
      <c r="E652" s="46" t="str">
        <f t="shared" si="10"/>
        <v>기사임</v>
      </c>
      <c r="F652" s="46" t="str">
        <f>IF(E652="기사임",IFERROR(IF((VLOOKUP(CONCATENATE("http://skinnonews.com",A652),'기사 리스트'!C:E,3,FALSE))&gt;='뉴스룸 요약'!$F$17,"O",""),""),"")</f>
        <v/>
      </c>
      <c r="G652" s="46" t="str">
        <f>IFERROR(IF(AND(F652="O",B652="Paid Search",VLOOKUP("http://skinnonews.com"&amp;A652,'기사 리스트'!C:D,2,FALSE)="yes"), "당월 GDN", ""),"")</f>
        <v/>
      </c>
    </row>
    <row r="653" spans="1:7">
      <c r="A653" s="6" t="s">
        <v>516</v>
      </c>
      <c r="B653" s="6" t="s">
        <v>1526</v>
      </c>
      <c r="C653" s="6">
        <v>3</v>
      </c>
      <c r="D653" s="6">
        <v>3</v>
      </c>
      <c r="E653" s="46" t="str">
        <f t="shared" si="10"/>
        <v>기사임</v>
      </c>
      <c r="F653" s="46" t="str">
        <f>IF(E653="기사임",IFERROR(IF((VLOOKUP(CONCATENATE("http://skinnonews.com",A653),'기사 리스트'!C:E,3,FALSE))&gt;='뉴스룸 요약'!$F$17,"O",""),""),"")</f>
        <v/>
      </c>
      <c r="G653" s="46" t="str">
        <f>IFERROR(IF(AND(F653="O",B653="Paid Search",VLOOKUP("http://skinnonews.com"&amp;A653,'기사 리스트'!C:D,2,FALSE)="yes"), "당월 GDN", ""),"")</f>
        <v/>
      </c>
    </row>
    <row r="654" spans="1:7">
      <c r="A654" s="6" t="s">
        <v>1508</v>
      </c>
      <c r="B654" s="6" t="s">
        <v>1527</v>
      </c>
      <c r="C654" s="6">
        <v>3</v>
      </c>
      <c r="D654" s="6">
        <v>3</v>
      </c>
      <c r="E654" s="46" t="str">
        <f t="shared" si="10"/>
        <v>기사임</v>
      </c>
      <c r="F654" s="46" t="str">
        <f>IF(E654="기사임",IFERROR(IF((VLOOKUP(CONCATENATE("http://skinnonews.com",A654),'기사 리스트'!C:E,3,FALSE))&gt;='뉴스룸 요약'!$F$17,"O",""),""),"")</f>
        <v/>
      </c>
      <c r="G654" s="46" t="str">
        <f>IFERROR(IF(AND(F654="O",B654="Paid Search",VLOOKUP("http://skinnonews.com"&amp;A654,'기사 리스트'!C:D,2,FALSE)="yes"), "당월 GDN", ""),"")</f>
        <v/>
      </c>
    </row>
    <row r="655" spans="1:7">
      <c r="A655" s="6" t="s">
        <v>2070</v>
      </c>
      <c r="B655" s="6" t="s">
        <v>1526</v>
      </c>
      <c r="C655" s="6">
        <v>3</v>
      </c>
      <c r="D655" s="6">
        <v>3</v>
      </c>
      <c r="E655" s="46" t="str">
        <f t="shared" si="10"/>
        <v>기사임</v>
      </c>
      <c r="F655" s="46" t="str">
        <f>IF(E655="기사임",IFERROR(IF((VLOOKUP(CONCATENATE("http://skinnonews.com",A655),'기사 리스트'!C:E,3,FALSE))&gt;='뉴스룸 요약'!$F$17,"O",""),""),"")</f>
        <v/>
      </c>
      <c r="G655" s="46" t="str">
        <f>IFERROR(IF(AND(F655="O",B655="Paid Search",VLOOKUP("http://skinnonews.com"&amp;A655,'기사 리스트'!C:D,2,FALSE)="yes"), "당월 GDN", ""),"")</f>
        <v/>
      </c>
    </row>
    <row r="656" spans="1:7">
      <c r="A656" s="6" t="s">
        <v>2037</v>
      </c>
      <c r="B656" s="6" t="s">
        <v>1527</v>
      </c>
      <c r="C656" s="6">
        <v>3</v>
      </c>
      <c r="D656" s="6">
        <v>4</v>
      </c>
      <c r="E656" s="46" t="str">
        <f t="shared" si="10"/>
        <v>기사임</v>
      </c>
      <c r="F656" s="46" t="str">
        <f>IF(E656="기사임",IFERROR(IF((VLOOKUP(CONCATENATE("http://skinnonews.com",A656),'기사 리스트'!C:E,3,FALSE))&gt;='뉴스룸 요약'!$F$17,"O",""),""),"")</f>
        <v/>
      </c>
      <c r="G656" s="46" t="str">
        <f>IFERROR(IF(AND(F656="O",B656="Paid Search",VLOOKUP("http://skinnonews.com"&amp;A656,'기사 리스트'!C:D,2,FALSE)="yes"), "당월 GDN", ""),"")</f>
        <v/>
      </c>
    </row>
    <row r="657" spans="1:7">
      <c r="A657" s="6" t="s">
        <v>503</v>
      </c>
      <c r="B657" s="6" t="s">
        <v>1527</v>
      </c>
      <c r="C657" s="6">
        <v>3</v>
      </c>
      <c r="D657" s="6">
        <v>4</v>
      </c>
      <c r="E657" s="46" t="str">
        <f t="shared" si="10"/>
        <v/>
      </c>
      <c r="F657" s="46" t="str">
        <f>IF(E657="기사임",IFERROR(IF((VLOOKUP(CONCATENATE("http://skinnonews.com",A657),'기사 리스트'!C:E,3,FALSE))&gt;='뉴스룸 요약'!$F$17,"O",""),""),"")</f>
        <v/>
      </c>
      <c r="G657" s="46" t="str">
        <f>IFERROR(IF(AND(F657="O",B657="Paid Search",VLOOKUP("http://skinnonews.com"&amp;A657,'기사 리스트'!C:D,2,FALSE)="yes"), "당월 GDN", ""),"")</f>
        <v/>
      </c>
    </row>
    <row r="658" spans="1:7">
      <c r="A658" s="6" t="s">
        <v>2288</v>
      </c>
      <c r="B658" s="6" t="s">
        <v>1527</v>
      </c>
      <c r="C658" s="6">
        <v>3</v>
      </c>
      <c r="D658" s="6">
        <v>3</v>
      </c>
      <c r="E658" s="46" t="str">
        <f t="shared" si="10"/>
        <v/>
      </c>
      <c r="F658" s="46" t="str">
        <f>IF(E658="기사임",IFERROR(IF((VLOOKUP(CONCATENATE("http://skinnonews.com",A658),'기사 리스트'!C:E,3,FALSE))&gt;='뉴스룸 요약'!$F$17,"O",""),""),"")</f>
        <v/>
      </c>
      <c r="G658" s="46" t="str">
        <f>IFERROR(IF(AND(F658="O",B658="Paid Search",VLOOKUP("http://skinnonews.com"&amp;A658,'기사 리스트'!C:D,2,FALSE)="yes"), "당월 GDN", ""),"")</f>
        <v/>
      </c>
    </row>
    <row r="659" spans="1:7">
      <c r="A659" s="6" t="s">
        <v>666</v>
      </c>
      <c r="B659" s="6" t="s">
        <v>1528</v>
      </c>
      <c r="C659" s="6">
        <v>3</v>
      </c>
      <c r="D659" s="6">
        <v>3</v>
      </c>
      <c r="E659" s="46" t="str">
        <f t="shared" si="10"/>
        <v/>
      </c>
      <c r="F659" s="46" t="str">
        <f>IF(E659="기사임",IFERROR(IF((VLOOKUP(CONCATENATE("http://skinnonews.com",A659),'기사 리스트'!C:E,3,FALSE))&gt;='뉴스룸 요약'!$F$17,"O",""),""),"")</f>
        <v/>
      </c>
      <c r="G659" s="46" t="str">
        <f>IFERROR(IF(AND(F659="O",B659="Paid Search",VLOOKUP("http://skinnonews.com"&amp;A659,'기사 리스트'!C:D,2,FALSE)="yes"), "당월 GDN", ""),"")</f>
        <v/>
      </c>
    </row>
    <row r="660" spans="1:7">
      <c r="A660" s="6" t="s">
        <v>1483</v>
      </c>
      <c r="B660" s="6" t="s">
        <v>1529</v>
      </c>
      <c r="C660" s="6">
        <v>3</v>
      </c>
      <c r="D660" s="6">
        <v>3</v>
      </c>
      <c r="E660" s="46" t="str">
        <f t="shared" si="10"/>
        <v/>
      </c>
      <c r="F660" s="46" t="str">
        <f>IF(E660="기사임",IFERROR(IF((VLOOKUP(CONCATENATE("http://skinnonews.com",A660),'기사 리스트'!C:E,3,FALSE))&gt;='뉴스룸 요약'!$F$17,"O",""),""),"")</f>
        <v/>
      </c>
      <c r="G660" s="46" t="str">
        <f>IFERROR(IF(AND(F660="O",B660="Paid Search",VLOOKUP("http://skinnonews.com"&amp;A660,'기사 리스트'!C:D,2,FALSE)="yes"), "당월 GDN", ""),"")</f>
        <v/>
      </c>
    </row>
    <row r="661" spans="1:7">
      <c r="A661" s="6" t="s">
        <v>1490</v>
      </c>
      <c r="B661" s="6" t="s">
        <v>1526</v>
      </c>
      <c r="C661" s="6">
        <v>3</v>
      </c>
      <c r="D661" s="6">
        <v>2</v>
      </c>
      <c r="E661" s="46" t="str">
        <f t="shared" si="10"/>
        <v/>
      </c>
      <c r="F661" s="46" t="str">
        <f>IF(E661="기사임",IFERROR(IF((VLOOKUP(CONCATENATE("http://skinnonews.com",A661),'기사 리스트'!C:E,3,FALSE))&gt;='뉴스룸 요약'!$F$17,"O",""),""),"")</f>
        <v/>
      </c>
      <c r="G661" s="46" t="str">
        <f>IFERROR(IF(AND(F661="O",B661="Paid Search",VLOOKUP("http://skinnonews.com"&amp;A661,'기사 리스트'!C:D,2,FALSE)="yes"), "당월 GDN", ""),"")</f>
        <v/>
      </c>
    </row>
    <row r="662" spans="1:7">
      <c r="A662" s="6" t="s">
        <v>558</v>
      </c>
      <c r="B662" s="6" t="s">
        <v>1526</v>
      </c>
      <c r="C662" s="6">
        <v>3</v>
      </c>
      <c r="D662" s="6">
        <v>3</v>
      </c>
      <c r="E662" s="46" t="str">
        <f t="shared" si="10"/>
        <v/>
      </c>
      <c r="F662" s="46" t="str">
        <f>IF(E662="기사임",IFERROR(IF((VLOOKUP(CONCATENATE("http://skinnonews.com",A662),'기사 리스트'!C:E,3,FALSE))&gt;='뉴스룸 요약'!$F$17,"O",""),""),"")</f>
        <v/>
      </c>
      <c r="G662" s="46" t="str">
        <f>IFERROR(IF(AND(F662="O",B662="Paid Search",VLOOKUP("http://skinnonews.com"&amp;A662,'기사 리스트'!C:D,2,FALSE)="yes"), "당월 GDN", ""),"")</f>
        <v/>
      </c>
    </row>
    <row r="663" spans="1:7">
      <c r="A663" s="6" t="s">
        <v>558</v>
      </c>
      <c r="B663" s="6" t="s">
        <v>1529</v>
      </c>
      <c r="C663" s="6">
        <v>3</v>
      </c>
      <c r="D663" s="6">
        <v>4</v>
      </c>
      <c r="E663" s="46" t="str">
        <f t="shared" si="10"/>
        <v/>
      </c>
      <c r="F663" s="46" t="str">
        <f>IF(E663="기사임",IFERROR(IF((VLOOKUP(CONCATENATE("http://skinnonews.com",A663),'기사 리스트'!C:E,3,FALSE))&gt;='뉴스룸 요약'!$F$17,"O",""),""),"")</f>
        <v/>
      </c>
      <c r="G663" s="46" t="str">
        <f>IFERROR(IF(AND(F663="O",B663="Paid Search",VLOOKUP("http://skinnonews.com"&amp;A663,'기사 리스트'!C:D,2,FALSE)="yes"), "당월 GDN", ""),"")</f>
        <v/>
      </c>
    </row>
    <row r="664" spans="1:7">
      <c r="A664" s="6" t="s">
        <v>1440</v>
      </c>
      <c r="B664" s="6" t="s">
        <v>1526</v>
      </c>
      <c r="C664" s="6">
        <v>3</v>
      </c>
      <c r="D664" s="6">
        <v>3</v>
      </c>
      <c r="E664" s="46" t="str">
        <f t="shared" si="10"/>
        <v/>
      </c>
      <c r="F664" s="46" t="str">
        <f>IF(E664="기사임",IFERROR(IF((VLOOKUP(CONCATENATE("http://skinnonews.com",A664),'기사 리스트'!C:E,3,FALSE))&gt;='뉴스룸 요약'!$F$17,"O",""),""),"")</f>
        <v/>
      </c>
      <c r="G664" s="46" t="str">
        <f>IFERROR(IF(AND(F664="O",B664="Paid Search",VLOOKUP("http://skinnonews.com"&amp;A664,'기사 리스트'!C:D,2,FALSE)="yes"), "당월 GDN", ""),"")</f>
        <v/>
      </c>
    </row>
    <row r="665" spans="1:7">
      <c r="A665" s="6" t="s">
        <v>1440</v>
      </c>
      <c r="B665" s="6" t="s">
        <v>1528</v>
      </c>
      <c r="C665" s="6">
        <v>3</v>
      </c>
      <c r="D665" s="6">
        <v>4</v>
      </c>
      <c r="E665" s="46" t="str">
        <f t="shared" si="10"/>
        <v/>
      </c>
      <c r="F665" s="46" t="str">
        <f>IF(E665="기사임",IFERROR(IF((VLOOKUP(CONCATENATE("http://skinnonews.com",A665),'기사 리스트'!C:E,3,FALSE))&gt;='뉴스룸 요약'!$F$17,"O",""),""),"")</f>
        <v/>
      </c>
      <c r="G665" s="46" t="str">
        <f>IFERROR(IF(AND(F665="O",B665="Paid Search",VLOOKUP("http://skinnonews.com"&amp;A665,'기사 리스트'!C:D,2,FALSE)="yes"), "당월 GDN", ""),"")</f>
        <v/>
      </c>
    </row>
    <row r="666" spans="1:7">
      <c r="A666" s="6" t="s">
        <v>1557</v>
      </c>
      <c r="B666" s="6" t="s">
        <v>1526</v>
      </c>
      <c r="C666" s="6">
        <v>3</v>
      </c>
      <c r="D666" s="6">
        <v>3</v>
      </c>
      <c r="E666" s="46" t="str">
        <f t="shared" si="10"/>
        <v/>
      </c>
      <c r="F666" s="46" t="str">
        <f>IF(E666="기사임",IFERROR(IF((VLOOKUP(CONCATENATE("http://skinnonews.com",A666),'기사 리스트'!C:E,3,FALSE))&gt;='뉴스룸 요약'!$F$17,"O",""),""),"")</f>
        <v/>
      </c>
      <c r="G666" s="46" t="str">
        <f>IFERROR(IF(AND(F666="O",B666="Paid Search",VLOOKUP("http://skinnonews.com"&amp;A666,'기사 리스트'!C:D,2,FALSE)="yes"), "당월 GDN", ""),"")</f>
        <v/>
      </c>
    </row>
    <row r="667" spans="1:7">
      <c r="A667" s="6" t="s">
        <v>1623</v>
      </c>
      <c r="B667" s="6" t="s">
        <v>1527</v>
      </c>
      <c r="C667" s="6">
        <v>3</v>
      </c>
      <c r="D667" s="6">
        <v>2</v>
      </c>
      <c r="E667" s="46" t="str">
        <f t="shared" si="10"/>
        <v/>
      </c>
      <c r="F667" s="46" t="str">
        <f>IF(E667="기사임",IFERROR(IF((VLOOKUP(CONCATENATE("http://skinnonews.com",A667),'기사 리스트'!C:E,3,FALSE))&gt;='뉴스룸 요약'!$F$17,"O",""),""),"")</f>
        <v/>
      </c>
      <c r="G667" s="46" t="str">
        <f>IFERROR(IF(AND(F667="O",B667="Paid Search",VLOOKUP("http://skinnonews.com"&amp;A667,'기사 리스트'!C:D,2,FALSE)="yes"), "당월 GDN", ""),"")</f>
        <v/>
      </c>
    </row>
    <row r="668" spans="1:7">
      <c r="A668" s="6" t="s">
        <v>1568</v>
      </c>
      <c r="B668" s="6" t="s">
        <v>1527</v>
      </c>
      <c r="C668" s="6">
        <v>3</v>
      </c>
      <c r="D668" s="6">
        <v>3</v>
      </c>
      <c r="E668" s="46" t="str">
        <f t="shared" si="10"/>
        <v/>
      </c>
      <c r="F668" s="46" t="str">
        <f>IF(E668="기사임",IFERROR(IF((VLOOKUP(CONCATENATE("http://skinnonews.com",A668),'기사 리스트'!C:E,3,FALSE))&gt;='뉴스룸 요약'!$F$17,"O",""),""),"")</f>
        <v/>
      </c>
      <c r="G668" s="46" t="str">
        <f>IFERROR(IF(AND(F668="O",B668="Paid Search",VLOOKUP("http://skinnonews.com"&amp;A668,'기사 리스트'!C:D,2,FALSE)="yes"), "당월 GDN", ""),"")</f>
        <v/>
      </c>
    </row>
    <row r="669" spans="1:7">
      <c r="A669" s="6" t="s">
        <v>1977</v>
      </c>
      <c r="B669" s="6" t="s">
        <v>1527</v>
      </c>
      <c r="C669" s="6">
        <v>3</v>
      </c>
      <c r="D669" s="6">
        <v>3</v>
      </c>
      <c r="E669" s="46" t="str">
        <f t="shared" si="10"/>
        <v/>
      </c>
      <c r="F669" s="46" t="str">
        <f>IF(E669="기사임",IFERROR(IF((VLOOKUP(CONCATENATE("http://skinnonews.com",A669),'기사 리스트'!C:E,3,FALSE))&gt;='뉴스룸 요약'!$F$17,"O",""),""),"")</f>
        <v/>
      </c>
      <c r="G669" s="46" t="str">
        <f>IFERROR(IF(AND(F669="O",B669="Paid Search",VLOOKUP("http://skinnonews.com"&amp;A669,'기사 리스트'!C:D,2,FALSE)="yes"), "당월 GDN", ""),"")</f>
        <v/>
      </c>
    </row>
    <row r="670" spans="1:7">
      <c r="A670" s="6" t="s">
        <v>1439</v>
      </c>
      <c r="B670" s="6" t="s">
        <v>1526</v>
      </c>
      <c r="C670" s="6">
        <v>3</v>
      </c>
      <c r="D670" s="6">
        <v>1</v>
      </c>
      <c r="E670" s="46" t="str">
        <f t="shared" si="10"/>
        <v/>
      </c>
      <c r="F670" s="46" t="str">
        <f>IF(E670="기사임",IFERROR(IF((VLOOKUP(CONCATENATE("http://skinnonews.com",A670),'기사 리스트'!C:E,3,FALSE))&gt;='뉴스룸 요약'!$F$17,"O",""),""),"")</f>
        <v/>
      </c>
      <c r="G670" s="46" t="str">
        <f>IFERROR(IF(AND(F670="O",B670="Paid Search",VLOOKUP("http://skinnonews.com"&amp;A670,'기사 리스트'!C:D,2,FALSE)="yes"), "당월 GDN", ""),"")</f>
        <v/>
      </c>
    </row>
    <row r="671" spans="1:7">
      <c r="A671" s="6" t="s">
        <v>1439</v>
      </c>
      <c r="B671" s="6" t="s">
        <v>1527</v>
      </c>
      <c r="C671" s="6">
        <v>3</v>
      </c>
      <c r="D671" s="6">
        <v>2</v>
      </c>
      <c r="E671" s="46" t="str">
        <f t="shared" si="10"/>
        <v/>
      </c>
      <c r="F671" s="46" t="str">
        <f>IF(E671="기사임",IFERROR(IF((VLOOKUP(CONCATENATE("http://skinnonews.com",A671),'기사 리스트'!C:E,3,FALSE))&gt;='뉴스룸 요약'!$F$17,"O",""),""),"")</f>
        <v/>
      </c>
      <c r="G671" s="46" t="str">
        <f>IFERROR(IF(AND(F671="O",B671="Paid Search",VLOOKUP("http://skinnonews.com"&amp;A671,'기사 리스트'!C:D,2,FALSE)="yes"), "당월 GDN", ""),"")</f>
        <v/>
      </c>
    </row>
    <row r="672" spans="1:7">
      <c r="A672" s="6" t="s">
        <v>642</v>
      </c>
      <c r="B672" s="6" t="s">
        <v>1527</v>
      </c>
      <c r="C672" s="6">
        <v>3</v>
      </c>
      <c r="D672" s="6">
        <v>3</v>
      </c>
      <c r="E672" s="46" t="str">
        <f t="shared" si="10"/>
        <v/>
      </c>
      <c r="F672" s="46" t="str">
        <f>IF(E672="기사임",IFERROR(IF((VLOOKUP(CONCATENATE("http://skinnonews.com",A672),'기사 리스트'!C:E,3,FALSE))&gt;='뉴스룸 요약'!$F$17,"O",""),""),"")</f>
        <v/>
      </c>
      <c r="G672" s="46" t="str">
        <f>IFERROR(IF(AND(F672="O",B672="Paid Search",VLOOKUP("http://skinnonews.com"&amp;A672,'기사 리스트'!C:D,2,FALSE)="yes"), "당월 GDN", ""),"")</f>
        <v/>
      </c>
    </row>
    <row r="673" spans="1:7">
      <c r="A673" s="6" t="s">
        <v>2308</v>
      </c>
      <c r="B673" s="6" t="s">
        <v>1527</v>
      </c>
      <c r="C673" s="6">
        <v>3</v>
      </c>
      <c r="D673" s="6">
        <v>3</v>
      </c>
      <c r="E673" s="46" t="str">
        <f t="shared" si="10"/>
        <v/>
      </c>
      <c r="F673" s="46" t="str">
        <f>IF(E673="기사임",IFERROR(IF((VLOOKUP(CONCATENATE("http://skinnonews.com",A673),'기사 리스트'!C:E,3,FALSE))&gt;='뉴스룸 요약'!$F$17,"O",""),""),"")</f>
        <v/>
      </c>
      <c r="G673" s="46" t="str">
        <f>IFERROR(IF(AND(F673="O",B673="Paid Search",VLOOKUP("http://skinnonews.com"&amp;A673,'기사 리스트'!C:D,2,FALSE)="yes"), "당월 GDN", ""),"")</f>
        <v/>
      </c>
    </row>
    <row r="674" spans="1:7">
      <c r="A674" s="6" t="s">
        <v>2240</v>
      </c>
      <c r="B674" s="6" t="s">
        <v>1527</v>
      </c>
      <c r="C674" s="6">
        <v>3</v>
      </c>
      <c r="D674" s="6">
        <v>5</v>
      </c>
      <c r="E674" s="46" t="str">
        <f t="shared" si="10"/>
        <v/>
      </c>
      <c r="F674" s="46" t="str">
        <f>IF(E674="기사임",IFERROR(IF((VLOOKUP(CONCATENATE("http://skinnonews.com",A674),'기사 리스트'!C:E,3,FALSE))&gt;='뉴스룸 요약'!$F$17,"O",""),""),"")</f>
        <v/>
      </c>
      <c r="G674" s="46" t="str">
        <f>IFERROR(IF(AND(F674="O",B674="Paid Search",VLOOKUP("http://skinnonews.com"&amp;A674,'기사 리스트'!C:D,2,FALSE)="yes"), "당월 GDN", ""),"")</f>
        <v/>
      </c>
    </row>
    <row r="675" spans="1:7">
      <c r="A675" s="6" t="s">
        <v>2241</v>
      </c>
      <c r="B675" s="6" t="s">
        <v>1527</v>
      </c>
      <c r="C675" s="6">
        <v>3</v>
      </c>
      <c r="D675" s="6">
        <v>3</v>
      </c>
      <c r="E675" s="46" t="str">
        <f t="shared" si="10"/>
        <v/>
      </c>
      <c r="F675" s="46" t="str">
        <f>IF(E675="기사임",IFERROR(IF((VLOOKUP(CONCATENATE("http://skinnonews.com",A675),'기사 리스트'!C:E,3,FALSE))&gt;='뉴스룸 요약'!$F$17,"O",""),""),"")</f>
        <v/>
      </c>
      <c r="G675" s="46" t="str">
        <f>IFERROR(IF(AND(F675="O",B675="Paid Search",VLOOKUP("http://skinnonews.com"&amp;A675,'기사 리스트'!C:D,2,FALSE)="yes"), "당월 GDN", ""),"")</f>
        <v/>
      </c>
    </row>
    <row r="676" spans="1:7">
      <c r="A676" s="6" t="s">
        <v>2309</v>
      </c>
      <c r="B676" s="6" t="s">
        <v>1527</v>
      </c>
      <c r="C676" s="6">
        <v>3</v>
      </c>
      <c r="D676" s="6">
        <v>2</v>
      </c>
      <c r="E676" s="46" t="str">
        <f t="shared" si="10"/>
        <v/>
      </c>
      <c r="F676" s="46" t="str">
        <f>IF(E676="기사임",IFERROR(IF((VLOOKUP(CONCATENATE("http://skinnonews.com",A676),'기사 리스트'!C:E,3,FALSE))&gt;='뉴스룸 요약'!$F$17,"O",""),""),"")</f>
        <v/>
      </c>
      <c r="G676" s="46" t="str">
        <f>IFERROR(IF(AND(F676="O",B676="Paid Search",VLOOKUP("http://skinnonews.com"&amp;A676,'기사 리스트'!C:D,2,FALSE)="yes"), "당월 GDN", ""),"")</f>
        <v/>
      </c>
    </row>
    <row r="677" spans="1:7">
      <c r="A677" s="6" t="s">
        <v>2310</v>
      </c>
      <c r="B677" s="6" t="s">
        <v>1527</v>
      </c>
      <c r="C677" s="6">
        <v>3</v>
      </c>
      <c r="D677" s="6">
        <v>4</v>
      </c>
      <c r="E677" s="46" t="str">
        <f t="shared" si="10"/>
        <v/>
      </c>
      <c r="F677" s="46" t="str">
        <f>IF(E677="기사임",IFERROR(IF((VLOOKUP(CONCATENATE("http://skinnonews.com",A677),'기사 리스트'!C:E,3,FALSE))&gt;='뉴스룸 요약'!$F$17,"O",""),""),"")</f>
        <v/>
      </c>
      <c r="G677" s="46" t="str">
        <f>IFERROR(IF(AND(F677="O",B677="Paid Search",VLOOKUP("http://skinnonews.com"&amp;A677,'기사 리스트'!C:D,2,FALSE)="yes"), "당월 GDN", ""),"")</f>
        <v/>
      </c>
    </row>
    <row r="678" spans="1:7">
      <c r="A678" s="6" t="s">
        <v>2038</v>
      </c>
      <c r="B678" s="6" t="s">
        <v>1527</v>
      </c>
      <c r="C678" s="6">
        <v>3</v>
      </c>
      <c r="D678" s="6">
        <v>2</v>
      </c>
      <c r="E678" s="46" t="str">
        <f t="shared" si="10"/>
        <v/>
      </c>
      <c r="F678" s="46" t="str">
        <f>IF(E678="기사임",IFERROR(IF((VLOOKUP(CONCATENATE("http://skinnonews.com",A678),'기사 리스트'!C:E,3,FALSE))&gt;='뉴스룸 요약'!$F$17,"O",""),""),"")</f>
        <v/>
      </c>
      <c r="G678" s="46" t="str">
        <f>IFERROR(IF(AND(F678="O",B678="Paid Search",VLOOKUP("http://skinnonews.com"&amp;A678,'기사 리스트'!C:D,2,FALSE)="yes"), "당월 GDN", ""),"")</f>
        <v/>
      </c>
    </row>
    <row r="679" spans="1:7">
      <c r="A679" s="6" t="s">
        <v>656</v>
      </c>
      <c r="B679" s="6" t="s">
        <v>1526</v>
      </c>
      <c r="C679" s="6">
        <v>3</v>
      </c>
      <c r="D679" s="6">
        <v>2</v>
      </c>
      <c r="E679" s="46" t="str">
        <f t="shared" si="10"/>
        <v/>
      </c>
      <c r="F679" s="46" t="str">
        <f>IF(E679="기사임",IFERROR(IF((VLOOKUP(CONCATENATE("http://skinnonews.com",A679),'기사 리스트'!C:E,3,FALSE))&gt;='뉴스룸 요약'!$F$17,"O",""),""),"")</f>
        <v/>
      </c>
      <c r="G679" s="46" t="str">
        <f>IFERROR(IF(AND(F679="O",B679="Paid Search",VLOOKUP("http://skinnonews.com"&amp;A679,'기사 리스트'!C:D,2,FALSE)="yes"), "당월 GDN", ""),"")</f>
        <v/>
      </c>
    </row>
    <row r="680" spans="1:7">
      <c r="A680" s="6" t="s">
        <v>2218</v>
      </c>
      <c r="B680" s="6" t="s">
        <v>1527</v>
      </c>
      <c r="C680" s="6">
        <v>3</v>
      </c>
      <c r="D680" s="6">
        <v>2</v>
      </c>
      <c r="E680" s="46" t="str">
        <f t="shared" si="10"/>
        <v/>
      </c>
      <c r="F680" s="46" t="str">
        <f>IF(E680="기사임",IFERROR(IF((VLOOKUP(CONCATENATE("http://skinnonews.com",A680),'기사 리스트'!C:E,3,FALSE))&gt;='뉴스룸 요약'!$F$17,"O",""),""),"")</f>
        <v/>
      </c>
      <c r="G680" s="46" t="str">
        <f>IFERROR(IF(AND(F680="O",B680="Paid Search",VLOOKUP("http://skinnonews.com"&amp;A680,'기사 리스트'!C:D,2,FALSE)="yes"), "당월 GDN", ""),"")</f>
        <v/>
      </c>
    </row>
    <row r="681" spans="1:7">
      <c r="A681" s="6" t="s">
        <v>2311</v>
      </c>
      <c r="B681" s="6" t="s">
        <v>1525</v>
      </c>
      <c r="C681" s="6">
        <v>3</v>
      </c>
      <c r="D681" s="6">
        <v>3</v>
      </c>
      <c r="E681" s="46" t="str">
        <f t="shared" si="10"/>
        <v/>
      </c>
      <c r="F681" s="46" t="str">
        <f>IF(E681="기사임",IFERROR(IF((VLOOKUP(CONCATENATE("http://skinnonews.com",A681),'기사 리스트'!C:E,3,FALSE))&gt;='뉴스룸 요약'!$F$17,"O",""),""),"")</f>
        <v/>
      </c>
      <c r="G681" s="46" t="str">
        <f>IFERROR(IF(AND(F681="O",B681="Paid Search",VLOOKUP("http://skinnonews.com"&amp;A681,'기사 리스트'!C:D,2,FALSE)="yes"), "당월 GDN", ""),"")</f>
        <v/>
      </c>
    </row>
    <row r="682" spans="1:7">
      <c r="A682" s="6" t="s">
        <v>960</v>
      </c>
      <c r="B682" s="6" t="s">
        <v>1526</v>
      </c>
      <c r="C682" s="6">
        <v>3</v>
      </c>
      <c r="D682" s="6">
        <v>3</v>
      </c>
      <c r="E682" s="46" t="str">
        <f t="shared" si="10"/>
        <v/>
      </c>
      <c r="F682" s="46" t="str">
        <f>IF(E682="기사임",IFERROR(IF((VLOOKUP(CONCATENATE("http://skinnonews.com",A682),'기사 리스트'!C:E,3,FALSE))&gt;='뉴스룸 요약'!$F$17,"O",""),""),"")</f>
        <v/>
      </c>
      <c r="G682" s="46" t="str">
        <f>IFERROR(IF(AND(F682="O",B682="Paid Search",VLOOKUP("http://skinnonews.com"&amp;A682,'기사 리스트'!C:D,2,FALSE)="yes"), "당월 GDN", ""),"")</f>
        <v/>
      </c>
    </row>
    <row r="683" spans="1:7">
      <c r="A683" s="6" t="s">
        <v>1375</v>
      </c>
      <c r="B683" s="6" t="s">
        <v>1527</v>
      </c>
      <c r="C683" s="6">
        <v>3</v>
      </c>
      <c r="D683" s="6">
        <v>1</v>
      </c>
      <c r="E683" s="46" t="str">
        <f t="shared" si="10"/>
        <v/>
      </c>
      <c r="F683" s="46" t="str">
        <f>IF(E683="기사임",IFERROR(IF((VLOOKUP(CONCATENATE("http://skinnonews.com",A683),'기사 리스트'!C:E,3,FALSE))&gt;='뉴스룸 요약'!$F$17,"O",""),""),"")</f>
        <v/>
      </c>
      <c r="G683" s="46" t="str">
        <f>IFERROR(IF(AND(F683="O",B683="Paid Search",VLOOKUP("http://skinnonews.com"&amp;A683,'기사 리스트'!C:D,2,FALSE)="yes"), "당월 GDN", ""),"")</f>
        <v/>
      </c>
    </row>
    <row r="684" spans="1:7">
      <c r="A684" s="6" t="s">
        <v>2035</v>
      </c>
      <c r="B684" s="6" t="s">
        <v>1526</v>
      </c>
      <c r="C684" s="6">
        <v>3</v>
      </c>
      <c r="D684" s="6">
        <v>3</v>
      </c>
      <c r="E684" s="46" t="str">
        <f t="shared" si="10"/>
        <v/>
      </c>
      <c r="F684" s="46" t="str">
        <f>IF(E684="기사임",IFERROR(IF((VLOOKUP(CONCATENATE("http://skinnonews.com",A684),'기사 리스트'!C:E,3,FALSE))&gt;='뉴스룸 요약'!$F$17,"O",""),""),"")</f>
        <v/>
      </c>
      <c r="G684" s="46" t="str">
        <f>IFERROR(IF(AND(F684="O",B684="Paid Search",VLOOKUP("http://skinnonews.com"&amp;A684,'기사 리스트'!C:D,2,FALSE)="yes"), "당월 GDN", ""),"")</f>
        <v/>
      </c>
    </row>
    <row r="685" spans="1:7">
      <c r="A685" s="6" t="s">
        <v>2219</v>
      </c>
      <c r="B685" s="6" t="s">
        <v>1527</v>
      </c>
      <c r="C685" s="6">
        <v>3</v>
      </c>
      <c r="D685" s="6">
        <v>1</v>
      </c>
      <c r="E685" s="46" t="str">
        <f t="shared" si="10"/>
        <v/>
      </c>
      <c r="F685" s="46" t="str">
        <f>IF(E685="기사임",IFERROR(IF((VLOOKUP(CONCATENATE("http://skinnonews.com",A685),'기사 리스트'!C:E,3,FALSE))&gt;='뉴스룸 요약'!$F$17,"O",""),""),"")</f>
        <v/>
      </c>
      <c r="G685" s="46" t="str">
        <f>IFERROR(IF(AND(F685="O",B685="Paid Search",VLOOKUP("http://skinnonews.com"&amp;A685,'기사 리스트'!C:D,2,FALSE)="yes"), "당월 GDN", ""),"")</f>
        <v/>
      </c>
    </row>
    <row r="686" spans="1:7">
      <c r="A686" s="6" t="s">
        <v>1930</v>
      </c>
      <c r="B686" s="6" t="s">
        <v>1527</v>
      </c>
      <c r="C686" s="6">
        <v>3</v>
      </c>
      <c r="D686" s="6">
        <v>3</v>
      </c>
      <c r="E686" s="46" t="str">
        <f t="shared" si="10"/>
        <v/>
      </c>
      <c r="F686" s="46" t="str">
        <f>IF(E686="기사임",IFERROR(IF((VLOOKUP(CONCATENATE("http://skinnonews.com",A686),'기사 리스트'!C:E,3,FALSE))&gt;='뉴스룸 요약'!$F$17,"O",""),""),"")</f>
        <v/>
      </c>
      <c r="G686" s="46" t="str">
        <f>IFERROR(IF(AND(F686="O",B686="Paid Search",VLOOKUP("http://skinnonews.com"&amp;A686,'기사 리스트'!C:D,2,FALSE)="yes"), "당월 GDN", ""),"")</f>
        <v/>
      </c>
    </row>
    <row r="687" spans="1:7">
      <c r="A687" s="6" t="s">
        <v>1558</v>
      </c>
      <c r="B687" s="6" t="s">
        <v>1527</v>
      </c>
      <c r="C687" s="6">
        <v>3</v>
      </c>
      <c r="D687" s="6">
        <v>3</v>
      </c>
      <c r="E687" s="46" t="str">
        <f t="shared" si="10"/>
        <v/>
      </c>
      <c r="F687" s="46" t="str">
        <f>IF(E687="기사임",IFERROR(IF((VLOOKUP(CONCATENATE("http://skinnonews.com",A687),'기사 리스트'!C:E,3,FALSE))&gt;='뉴스룸 요약'!$F$17,"O",""),""),"")</f>
        <v/>
      </c>
      <c r="G687" s="46" t="str">
        <f>IFERROR(IF(AND(F687="O",B687="Paid Search",VLOOKUP("http://skinnonews.com"&amp;A687,'기사 리스트'!C:D,2,FALSE)="yes"), "당월 GDN", ""),"")</f>
        <v/>
      </c>
    </row>
    <row r="688" spans="1:7">
      <c r="A688" s="6" t="s">
        <v>2220</v>
      </c>
      <c r="B688" s="6" t="s">
        <v>1527</v>
      </c>
      <c r="C688" s="6">
        <v>3</v>
      </c>
      <c r="D688" s="6">
        <v>2</v>
      </c>
      <c r="E688" s="46" t="str">
        <f t="shared" si="10"/>
        <v/>
      </c>
      <c r="F688" s="46" t="str">
        <f>IF(E688="기사임",IFERROR(IF((VLOOKUP(CONCATENATE("http://skinnonews.com",A688),'기사 리스트'!C:E,3,FALSE))&gt;='뉴스룸 요약'!$F$17,"O",""),""),"")</f>
        <v/>
      </c>
      <c r="G688" s="46" t="str">
        <f>IFERROR(IF(AND(F688="O",B688="Paid Search",VLOOKUP("http://skinnonews.com"&amp;A688,'기사 리스트'!C:D,2,FALSE)="yes"), "당월 GDN", ""),"")</f>
        <v/>
      </c>
    </row>
    <row r="689" spans="1:7">
      <c r="A689" s="6" t="s">
        <v>2252</v>
      </c>
      <c r="B689" s="6" t="s">
        <v>1527</v>
      </c>
      <c r="C689" s="6">
        <v>3</v>
      </c>
      <c r="D689" s="6">
        <v>3</v>
      </c>
      <c r="E689" s="46" t="str">
        <f t="shared" si="10"/>
        <v/>
      </c>
      <c r="F689" s="46" t="str">
        <f>IF(E689="기사임",IFERROR(IF((VLOOKUP(CONCATENATE("http://skinnonews.com",A689),'기사 리스트'!C:E,3,FALSE))&gt;='뉴스룸 요약'!$F$17,"O",""),""),"")</f>
        <v/>
      </c>
      <c r="G689" s="46" t="str">
        <f>IFERROR(IF(AND(F689="O",B689="Paid Search",VLOOKUP("http://skinnonews.com"&amp;A689,'기사 리스트'!C:D,2,FALSE)="yes"), "당월 GDN", ""),"")</f>
        <v/>
      </c>
    </row>
    <row r="690" spans="1:7">
      <c r="A690" s="6" t="s">
        <v>2313</v>
      </c>
      <c r="B690" s="6" t="s">
        <v>1527</v>
      </c>
      <c r="C690" s="6">
        <v>3</v>
      </c>
      <c r="D690" s="6">
        <v>2</v>
      </c>
      <c r="E690" s="46" t="str">
        <f t="shared" si="10"/>
        <v/>
      </c>
      <c r="F690" s="46" t="str">
        <f>IF(E690="기사임",IFERROR(IF((VLOOKUP(CONCATENATE("http://skinnonews.com",A690),'기사 리스트'!C:E,3,FALSE))&gt;='뉴스룸 요약'!$F$17,"O",""),""),"")</f>
        <v/>
      </c>
      <c r="G690" s="46" t="str">
        <f>IFERROR(IF(AND(F690="O",B690="Paid Search",VLOOKUP("http://skinnonews.com"&amp;A690,'기사 리스트'!C:D,2,FALSE)="yes"), "당월 GDN", ""),"")</f>
        <v/>
      </c>
    </row>
    <row r="691" spans="1:7">
      <c r="A691" s="6" t="s">
        <v>2040</v>
      </c>
      <c r="B691" s="6" t="s">
        <v>1527</v>
      </c>
      <c r="C691" s="6">
        <v>3</v>
      </c>
      <c r="D691" s="6">
        <v>2</v>
      </c>
      <c r="E691" s="46" t="str">
        <f t="shared" si="10"/>
        <v/>
      </c>
      <c r="F691" s="46" t="str">
        <f>IF(E691="기사임",IFERROR(IF((VLOOKUP(CONCATENATE("http://skinnonews.com",A691),'기사 리스트'!C:E,3,FALSE))&gt;='뉴스룸 요약'!$F$17,"O",""),""),"")</f>
        <v/>
      </c>
      <c r="G691" s="46" t="str">
        <f>IFERROR(IF(AND(F691="O",B691="Paid Search",VLOOKUP("http://skinnonews.com"&amp;A691,'기사 리스트'!C:D,2,FALSE)="yes"), "당월 GDN", ""),"")</f>
        <v/>
      </c>
    </row>
    <row r="692" spans="1:7">
      <c r="A692" s="6" t="s">
        <v>2314</v>
      </c>
      <c r="B692" s="6" t="s">
        <v>1527</v>
      </c>
      <c r="C692" s="6">
        <v>3</v>
      </c>
      <c r="D692" s="6">
        <v>1</v>
      </c>
      <c r="E692" s="46" t="str">
        <f t="shared" si="10"/>
        <v/>
      </c>
      <c r="F692" s="46" t="str">
        <f>IF(E692="기사임",IFERROR(IF((VLOOKUP(CONCATENATE("http://skinnonews.com",A692),'기사 리스트'!C:E,3,FALSE))&gt;='뉴스룸 요약'!$F$17,"O",""),""),"")</f>
        <v/>
      </c>
      <c r="G692" s="46" t="str">
        <f>IFERROR(IF(AND(F692="O",B692="Paid Search",VLOOKUP("http://skinnonews.com"&amp;A692,'기사 리스트'!C:D,2,FALSE)="yes"), "당월 GDN", ""),"")</f>
        <v/>
      </c>
    </row>
    <row r="693" spans="1:7">
      <c r="A693" s="6" t="s">
        <v>2315</v>
      </c>
      <c r="B693" s="6" t="s">
        <v>1527</v>
      </c>
      <c r="C693" s="6">
        <v>3</v>
      </c>
      <c r="D693" s="6">
        <v>1</v>
      </c>
      <c r="E693" s="46" t="str">
        <f t="shared" si="10"/>
        <v/>
      </c>
      <c r="F693" s="46" t="str">
        <f>IF(E693="기사임",IFERROR(IF((VLOOKUP(CONCATENATE("http://skinnonews.com",A693),'기사 리스트'!C:E,3,FALSE))&gt;='뉴스룸 요약'!$F$17,"O",""),""),"")</f>
        <v/>
      </c>
      <c r="G693" s="46" t="str">
        <f>IFERROR(IF(AND(F693="O",B693="Paid Search",VLOOKUP("http://skinnonews.com"&amp;A693,'기사 리스트'!C:D,2,FALSE)="yes"), "당월 GDN", ""),"")</f>
        <v/>
      </c>
    </row>
    <row r="694" spans="1:7">
      <c r="A694" s="6" t="s">
        <v>2187</v>
      </c>
      <c r="B694" s="6" t="s">
        <v>1528</v>
      </c>
      <c r="C694" s="6">
        <v>3</v>
      </c>
      <c r="D694" s="6">
        <v>1</v>
      </c>
      <c r="E694" s="46" t="str">
        <f t="shared" si="10"/>
        <v/>
      </c>
      <c r="F694" s="46" t="str">
        <f>IF(E694="기사임",IFERROR(IF((VLOOKUP(CONCATENATE("http://skinnonews.com",A694),'기사 리스트'!C:E,3,FALSE))&gt;='뉴스룸 요약'!$F$17,"O",""),""),"")</f>
        <v/>
      </c>
      <c r="G694" s="46" t="str">
        <f>IFERROR(IF(AND(F694="O",B694="Paid Search",VLOOKUP("http://skinnonews.com"&amp;A694,'기사 리스트'!C:D,2,FALSE)="yes"), "당월 GDN", ""),"")</f>
        <v/>
      </c>
    </row>
    <row r="695" spans="1:7">
      <c r="A695" s="6" t="s">
        <v>1446</v>
      </c>
      <c r="B695" s="6" t="s">
        <v>1527</v>
      </c>
      <c r="C695" s="6">
        <v>3</v>
      </c>
      <c r="D695" s="6">
        <v>3</v>
      </c>
      <c r="E695" s="46" t="str">
        <f t="shared" si="10"/>
        <v/>
      </c>
      <c r="F695" s="46" t="str">
        <f>IF(E695="기사임",IFERROR(IF((VLOOKUP(CONCATENATE("http://skinnonews.com",A695),'기사 리스트'!C:E,3,FALSE))&gt;='뉴스룸 요약'!$F$17,"O",""),""),"")</f>
        <v/>
      </c>
      <c r="G695" s="46" t="str">
        <f>IFERROR(IF(AND(F695="O",B695="Paid Search",VLOOKUP("http://skinnonews.com"&amp;A695,'기사 리스트'!C:D,2,FALSE)="yes"), "당월 GDN", ""),"")</f>
        <v/>
      </c>
    </row>
    <row r="696" spans="1:7">
      <c r="A696" s="6" t="s">
        <v>2317</v>
      </c>
      <c r="B696" s="6" t="s">
        <v>1527</v>
      </c>
      <c r="C696" s="6">
        <v>3</v>
      </c>
      <c r="D696" s="6">
        <v>3</v>
      </c>
      <c r="E696" s="46" t="str">
        <f t="shared" si="10"/>
        <v/>
      </c>
      <c r="F696" s="46" t="str">
        <f>IF(E696="기사임",IFERROR(IF((VLOOKUP(CONCATENATE("http://skinnonews.com",A696),'기사 리스트'!C:E,3,FALSE))&gt;='뉴스룸 요약'!$F$17,"O",""),""),"")</f>
        <v/>
      </c>
      <c r="G696" s="46" t="str">
        <f>IFERROR(IF(AND(F696="O",B696="Paid Search",VLOOKUP("http://skinnonews.com"&amp;A696,'기사 리스트'!C:D,2,FALSE)="yes"), "당월 GDN", ""),"")</f>
        <v/>
      </c>
    </row>
    <row r="697" spans="1:7">
      <c r="A697" s="6" t="s">
        <v>1925</v>
      </c>
      <c r="B697" s="6" t="s">
        <v>1527</v>
      </c>
      <c r="C697" s="6">
        <v>3</v>
      </c>
      <c r="D697" s="6">
        <v>4</v>
      </c>
      <c r="E697" s="46" t="str">
        <f t="shared" si="10"/>
        <v/>
      </c>
      <c r="F697" s="46" t="str">
        <f>IF(E697="기사임",IFERROR(IF((VLOOKUP(CONCATENATE("http://skinnonews.com",A697),'기사 리스트'!C:E,3,FALSE))&gt;='뉴스룸 요약'!$F$17,"O",""),""),"")</f>
        <v/>
      </c>
      <c r="G697" s="46" t="str">
        <f>IFERROR(IF(AND(F697="O",B697="Paid Search",VLOOKUP("http://skinnonews.com"&amp;A697,'기사 리스트'!C:D,2,FALSE)="yes"), "당월 GDN", ""),"")</f>
        <v/>
      </c>
    </row>
    <row r="698" spans="1:7">
      <c r="A698" s="6" t="s">
        <v>2294</v>
      </c>
      <c r="B698" s="6" t="s">
        <v>1526</v>
      </c>
      <c r="C698" s="6">
        <v>3</v>
      </c>
      <c r="D698" s="6">
        <v>1</v>
      </c>
      <c r="E698" s="46" t="str">
        <f t="shared" si="10"/>
        <v/>
      </c>
      <c r="F698" s="46" t="str">
        <f>IF(E698="기사임",IFERROR(IF((VLOOKUP(CONCATENATE("http://skinnonews.com",A698),'기사 리스트'!C:E,3,FALSE))&gt;='뉴스룸 요약'!$F$17,"O",""),""),"")</f>
        <v/>
      </c>
      <c r="G698" s="46" t="str">
        <f>IFERROR(IF(AND(F698="O",B698="Paid Search",VLOOKUP("http://skinnonews.com"&amp;A698,'기사 리스트'!C:D,2,FALSE)="yes"), "당월 GDN", ""),"")</f>
        <v/>
      </c>
    </row>
    <row r="699" spans="1:7">
      <c r="A699" s="6" t="s">
        <v>2286</v>
      </c>
      <c r="B699" s="6" t="s">
        <v>1525</v>
      </c>
      <c r="C699" s="6">
        <v>3</v>
      </c>
      <c r="D699" s="6">
        <v>2</v>
      </c>
      <c r="E699" s="46" t="str">
        <f t="shared" si="10"/>
        <v/>
      </c>
      <c r="F699" s="46" t="str">
        <f>IF(E699="기사임",IFERROR(IF((VLOOKUP(CONCATENATE("http://skinnonews.com",A699),'기사 리스트'!C:E,3,FALSE))&gt;='뉴스룸 요약'!$F$17,"O",""),""),"")</f>
        <v/>
      </c>
      <c r="G699" s="46" t="str">
        <f>IFERROR(IF(AND(F699="O",B699="Paid Search",VLOOKUP("http://skinnonews.com"&amp;A699,'기사 리스트'!C:D,2,FALSE)="yes"), "당월 GDN", ""),"")</f>
        <v/>
      </c>
    </row>
    <row r="700" spans="1:7">
      <c r="A700" s="6" t="s">
        <v>631</v>
      </c>
      <c r="B700" s="6" t="s">
        <v>1526</v>
      </c>
      <c r="C700" s="6">
        <v>3</v>
      </c>
      <c r="D700" s="6">
        <v>4</v>
      </c>
      <c r="E700" s="46" t="str">
        <f t="shared" si="10"/>
        <v/>
      </c>
      <c r="F700" s="46" t="str">
        <f>IF(E700="기사임",IFERROR(IF((VLOOKUP(CONCATENATE("http://skinnonews.com",A700),'기사 리스트'!C:E,3,FALSE))&gt;='뉴스룸 요약'!$F$17,"O",""),""),"")</f>
        <v/>
      </c>
      <c r="G700" s="46" t="str">
        <f>IFERROR(IF(AND(F700="O",B700="Paid Search",VLOOKUP("http://skinnonews.com"&amp;A700,'기사 리스트'!C:D,2,FALSE)="yes"), "당월 GDN", ""),"")</f>
        <v/>
      </c>
    </row>
    <row r="701" spans="1:7">
      <c r="A701" s="6" t="s">
        <v>498</v>
      </c>
      <c r="B701" s="6" t="s">
        <v>1528</v>
      </c>
      <c r="C701" s="6">
        <v>3</v>
      </c>
      <c r="D701" s="6">
        <v>4</v>
      </c>
      <c r="E701" s="46" t="str">
        <f t="shared" si="10"/>
        <v/>
      </c>
      <c r="F701" s="46" t="str">
        <f>IF(E701="기사임",IFERROR(IF((VLOOKUP(CONCATENATE("http://skinnonews.com",A701),'기사 리스트'!C:E,3,FALSE))&gt;='뉴스룸 요약'!$F$17,"O",""),""),"")</f>
        <v/>
      </c>
      <c r="G701" s="46" t="str">
        <f>IFERROR(IF(AND(F701="O",B701="Paid Search",VLOOKUP("http://skinnonews.com"&amp;A701,'기사 리스트'!C:D,2,FALSE)="yes"), "당월 GDN", ""),"")</f>
        <v/>
      </c>
    </row>
    <row r="702" spans="1:7">
      <c r="A702" s="6" t="s">
        <v>643</v>
      </c>
      <c r="B702" s="6" t="s">
        <v>1528</v>
      </c>
      <c r="C702" s="6">
        <v>3</v>
      </c>
      <c r="D702" s="6">
        <v>2</v>
      </c>
      <c r="E702" s="46" t="str">
        <f t="shared" si="10"/>
        <v/>
      </c>
      <c r="F702" s="46" t="str">
        <f>IF(E702="기사임",IFERROR(IF((VLOOKUP(CONCATENATE("http://skinnonews.com",A702),'기사 리스트'!C:E,3,FALSE))&gt;='뉴스룸 요약'!$F$17,"O",""),""),"")</f>
        <v/>
      </c>
      <c r="G702" s="46" t="str">
        <f>IFERROR(IF(AND(F702="O",B702="Paid Search",VLOOKUP("http://skinnonews.com"&amp;A702,'기사 리스트'!C:D,2,FALSE)="yes"), "당월 GDN", ""),"")</f>
        <v/>
      </c>
    </row>
    <row r="703" spans="1:7">
      <c r="A703" s="6" t="s">
        <v>1922</v>
      </c>
      <c r="B703" s="6" t="s">
        <v>1526</v>
      </c>
      <c r="C703" s="6">
        <v>3</v>
      </c>
      <c r="D703" s="6">
        <v>3</v>
      </c>
      <c r="E703" s="46" t="str">
        <f t="shared" si="10"/>
        <v/>
      </c>
      <c r="F703" s="46" t="str">
        <f>IF(E703="기사임",IFERROR(IF((VLOOKUP(CONCATENATE("http://skinnonews.com",A703),'기사 리스트'!C:E,3,FALSE))&gt;='뉴스룸 요약'!$F$17,"O",""),""),"")</f>
        <v/>
      </c>
      <c r="G703" s="46" t="str">
        <f>IFERROR(IF(AND(F703="O",B703="Paid Search",VLOOKUP("http://skinnonews.com"&amp;A703,'기사 리스트'!C:D,2,FALSE)="yes"), "당월 GDN", ""),"")</f>
        <v/>
      </c>
    </row>
    <row r="704" spans="1:7">
      <c r="A704" s="6" t="s">
        <v>1618</v>
      </c>
      <c r="B704" s="6" t="s">
        <v>1526</v>
      </c>
      <c r="C704" s="6">
        <v>2</v>
      </c>
      <c r="D704" s="6">
        <v>2</v>
      </c>
      <c r="E704" s="46" t="str">
        <f t="shared" si="10"/>
        <v/>
      </c>
      <c r="F704" s="46" t="str">
        <f>IF(E704="기사임",IFERROR(IF((VLOOKUP(CONCATENATE("http://skinnonews.com",A704),'기사 리스트'!C:E,3,FALSE))&gt;='뉴스룸 요약'!$F$17,"O",""),""),"")</f>
        <v/>
      </c>
      <c r="G704" s="46" t="str">
        <f>IFERROR(IF(AND(F704="O",B704="Paid Search",VLOOKUP("http://skinnonews.com"&amp;A704,'기사 리스트'!C:D,2,FALSE)="yes"), "당월 GDN", ""),"")</f>
        <v/>
      </c>
    </row>
    <row r="705" spans="1:7">
      <c r="A705" s="6" t="s">
        <v>553</v>
      </c>
      <c r="B705" s="6" t="s">
        <v>1528</v>
      </c>
      <c r="C705" s="6">
        <v>2</v>
      </c>
      <c r="D705" s="6">
        <v>1</v>
      </c>
      <c r="E705" s="46" t="str">
        <f t="shared" si="10"/>
        <v>기사임</v>
      </c>
      <c r="F705" s="46" t="str">
        <f>IF(E705="기사임",IFERROR(IF((VLOOKUP(CONCATENATE("http://skinnonews.com",A705),'기사 리스트'!C:E,3,FALSE))&gt;='뉴스룸 요약'!$F$17,"O",""),""),"")</f>
        <v/>
      </c>
      <c r="G705" s="46" t="str">
        <f>IFERROR(IF(AND(F705="O",B705="Paid Search",VLOOKUP("http://skinnonews.com"&amp;A705,'기사 리스트'!C:D,2,FALSE)="yes"), "당월 GDN", ""),"")</f>
        <v/>
      </c>
    </row>
    <row r="706" spans="1:7">
      <c r="A706" s="6" t="s">
        <v>658</v>
      </c>
      <c r="B706" s="6" t="s">
        <v>1527</v>
      </c>
      <c r="C706" s="6">
        <v>2</v>
      </c>
      <c r="D706" s="6">
        <v>1</v>
      </c>
      <c r="E706" s="46" t="str">
        <f t="shared" si="10"/>
        <v>기사임</v>
      </c>
      <c r="F706" s="46" t="str">
        <f>IF(E706="기사임",IFERROR(IF((VLOOKUP(CONCATENATE("http://skinnonews.com",A706),'기사 리스트'!C:E,3,FALSE))&gt;='뉴스룸 요약'!$F$17,"O",""),""),"")</f>
        <v/>
      </c>
      <c r="G706" s="46" t="str">
        <f>IFERROR(IF(AND(F706="O",B706="Paid Search",VLOOKUP("http://skinnonews.com"&amp;A706,'기사 리스트'!C:D,2,FALSE)="yes"), "당월 GDN", ""),"")</f>
        <v/>
      </c>
    </row>
    <row r="707" spans="1:7">
      <c r="A707" s="6" t="s">
        <v>2063</v>
      </c>
      <c r="B707" s="6" t="s">
        <v>1527</v>
      </c>
      <c r="C707" s="6">
        <v>2</v>
      </c>
      <c r="D707" s="6">
        <v>1</v>
      </c>
      <c r="E707" s="46" t="str">
        <f t="shared" ref="E707:E770" si="11">IF(AND(LEFT(A707,17)="/global/archives/",ISNUMBER(_xlfn.NUMBERVALUE(MID(A707,18,1))),ISERROR(FIND("ckattempt",A707)),ISERROR(FIND("preview",A707))),"기사임","")</f>
        <v>기사임</v>
      </c>
      <c r="F707" s="46" t="str">
        <f>IF(E707="기사임",IFERROR(IF((VLOOKUP(CONCATENATE("http://skinnonews.com",A707),'기사 리스트'!C:E,3,FALSE))&gt;='뉴스룸 요약'!$F$17,"O",""),""),"")</f>
        <v/>
      </c>
      <c r="G707" s="46" t="str">
        <f>IFERROR(IF(AND(F707="O",B707="Paid Search",VLOOKUP("http://skinnonews.com"&amp;A707,'기사 리스트'!C:D,2,FALSE)="yes"), "당월 GDN", ""),"")</f>
        <v/>
      </c>
    </row>
    <row r="708" spans="1:7">
      <c r="A708" s="6" t="s">
        <v>619</v>
      </c>
      <c r="B708" s="6" t="s">
        <v>1527</v>
      </c>
      <c r="C708" s="6">
        <v>2</v>
      </c>
      <c r="D708" s="6">
        <v>3</v>
      </c>
      <c r="E708" s="46" t="str">
        <f t="shared" si="11"/>
        <v>기사임</v>
      </c>
      <c r="F708" s="46" t="str">
        <f>IF(E708="기사임",IFERROR(IF((VLOOKUP(CONCATENATE("http://skinnonews.com",A708),'기사 리스트'!C:E,3,FALSE))&gt;='뉴스룸 요약'!$F$17,"O",""),""),"")</f>
        <v/>
      </c>
      <c r="G708" s="46" t="str">
        <f>IFERROR(IF(AND(F708="O",B708="Paid Search",VLOOKUP("http://skinnonews.com"&amp;A708,'기사 리스트'!C:D,2,FALSE)="yes"), "당월 GDN", ""),"")</f>
        <v/>
      </c>
    </row>
    <row r="709" spans="1:7">
      <c r="A709" s="6" t="s">
        <v>632</v>
      </c>
      <c r="B709" s="6" t="s">
        <v>1526</v>
      </c>
      <c r="C709" s="6">
        <v>2</v>
      </c>
      <c r="D709" s="6">
        <v>2</v>
      </c>
      <c r="E709" s="46" t="str">
        <f t="shared" si="11"/>
        <v>기사임</v>
      </c>
      <c r="F709" s="46" t="str">
        <f>IF(E709="기사임",IFERROR(IF((VLOOKUP(CONCATENATE("http://skinnonews.com",A709),'기사 리스트'!C:E,3,FALSE))&gt;='뉴스룸 요약'!$F$17,"O",""),""),"")</f>
        <v/>
      </c>
      <c r="G709" s="46" t="str">
        <f>IFERROR(IF(AND(F709="O",B709="Paid Search",VLOOKUP("http://skinnonews.com"&amp;A709,'기사 리스트'!C:D,2,FALSE)="yes"), "당월 GDN", ""),"")</f>
        <v/>
      </c>
    </row>
    <row r="710" spans="1:7">
      <c r="A710" s="6" t="s">
        <v>1966</v>
      </c>
      <c r="B710" s="6" t="s">
        <v>1526</v>
      </c>
      <c r="C710" s="6">
        <v>2</v>
      </c>
      <c r="D710" s="6">
        <v>2</v>
      </c>
      <c r="E710" s="46" t="str">
        <f t="shared" si="11"/>
        <v>기사임</v>
      </c>
      <c r="F710" s="46" t="str">
        <f>IF(E710="기사임",IFERROR(IF((VLOOKUP(CONCATENATE("http://skinnonews.com",A710),'기사 리스트'!C:E,3,FALSE))&gt;='뉴스룸 요약'!$F$17,"O",""),""),"")</f>
        <v/>
      </c>
      <c r="G710" s="46" t="str">
        <f>IFERROR(IF(AND(F710="O",B710="Paid Search",VLOOKUP("http://skinnonews.com"&amp;A710,'기사 리스트'!C:D,2,FALSE)="yes"), "당월 GDN", ""),"")</f>
        <v/>
      </c>
    </row>
    <row r="711" spans="1:7">
      <c r="A711" s="6" t="s">
        <v>1969</v>
      </c>
      <c r="B711" s="6" t="s">
        <v>1527</v>
      </c>
      <c r="C711" s="6">
        <v>2</v>
      </c>
      <c r="D711" s="6">
        <v>2</v>
      </c>
      <c r="E711" s="46" t="str">
        <f t="shared" si="11"/>
        <v>기사임</v>
      </c>
      <c r="F711" s="46" t="str">
        <f>IF(E711="기사임",IFERROR(IF((VLOOKUP(CONCATENATE("http://skinnonews.com",A711),'기사 리스트'!C:E,3,FALSE))&gt;='뉴스룸 요약'!$F$17,"O",""),""),"")</f>
        <v/>
      </c>
      <c r="G711" s="46" t="str">
        <f>IFERROR(IF(AND(F711="O",B711="Paid Search",VLOOKUP("http://skinnonews.com"&amp;A711,'기사 리스트'!C:D,2,FALSE)="yes"), "당월 GDN", ""),"")</f>
        <v/>
      </c>
    </row>
    <row r="712" spans="1:7">
      <c r="A712" s="6" t="s">
        <v>2044</v>
      </c>
      <c r="B712" s="6" t="s">
        <v>1529</v>
      </c>
      <c r="C712" s="6">
        <v>2</v>
      </c>
      <c r="D712" s="6">
        <v>2</v>
      </c>
      <c r="E712" s="46" t="str">
        <f t="shared" si="11"/>
        <v>기사임</v>
      </c>
      <c r="F712" s="46" t="str">
        <f>IF(E712="기사임",IFERROR(IF((VLOOKUP(CONCATENATE("http://skinnonews.com",A712),'기사 리스트'!C:E,3,FALSE))&gt;='뉴스룸 요약'!$F$17,"O",""),""),"")</f>
        <v/>
      </c>
      <c r="G712" s="46" t="str">
        <f>IFERROR(IF(AND(F712="O",B712="Paid Search",VLOOKUP("http://skinnonews.com"&amp;A712,'기사 리스트'!C:D,2,FALSE)="yes"), "당월 GDN", ""),"")</f>
        <v/>
      </c>
    </row>
    <row r="713" spans="1:7">
      <c r="A713" s="6" t="s">
        <v>1965</v>
      </c>
      <c r="B713" s="6" t="s">
        <v>1527</v>
      </c>
      <c r="C713" s="6">
        <v>2</v>
      </c>
      <c r="D713" s="6">
        <v>2</v>
      </c>
      <c r="E713" s="46" t="str">
        <f t="shared" si="11"/>
        <v>기사임</v>
      </c>
      <c r="F713" s="46" t="str">
        <f>IF(E713="기사임",IFERROR(IF((VLOOKUP(CONCATENATE("http://skinnonews.com",A713),'기사 리스트'!C:E,3,FALSE))&gt;='뉴스룸 요약'!$F$17,"O",""),""),"")</f>
        <v/>
      </c>
      <c r="G713" s="46" t="str">
        <f>IFERROR(IF(AND(F713="O",B713="Paid Search",VLOOKUP("http://skinnonews.com"&amp;A713,'기사 리스트'!C:D,2,FALSE)="yes"), "당월 GDN", ""),"")</f>
        <v/>
      </c>
    </row>
    <row r="714" spans="1:7">
      <c r="A714" s="6" t="s">
        <v>519</v>
      </c>
      <c r="B714" s="6" t="s">
        <v>1527</v>
      </c>
      <c r="C714" s="6">
        <v>2</v>
      </c>
      <c r="D714" s="6">
        <v>3</v>
      </c>
      <c r="E714" s="46" t="str">
        <f t="shared" si="11"/>
        <v>기사임</v>
      </c>
      <c r="F714" s="46" t="str">
        <f>IF(E714="기사임",IFERROR(IF((VLOOKUP(CONCATENATE("http://skinnonews.com",A714),'기사 리스트'!C:E,3,FALSE))&gt;='뉴스룸 요약'!$F$17,"O",""),""),"")</f>
        <v/>
      </c>
      <c r="G714" s="46" t="str">
        <f>IFERROR(IF(AND(F714="O",B714="Paid Search",VLOOKUP("http://skinnonews.com"&amp;A714,'기사 리스트'!C:D,2,FALSE)="yes"), "당월 GDN", ""),"")</f>
        <v/>
      </c>
    </row>
    <row r="715" spans="1:7">
      <c r="A715" s="6" t="s">
        <v>612</v>
      </c>
      <c r="B715" s="6" t="s">
        <v>1527</v>
      </c>
      <c r="C715" s="6">
        <v>2</v>
      </c>
      <c r="D715" s="6">
        <v>4</v>
      </c>
      <c r="E715" s="46" t="str">
        <f t="shared" si="11"/>
        <v>기사임</v>
      </c>
      <c r="F715" s="46" t="str">
        <f>IF(E715="기사임",IFERROR(IF((VLOOKUP(CONCATENATE("http://skinnonews.com",A715),'기사 리스트'!C:E,3,FALSE))&gt;='뉴스룸 요약'!$F$17,"O",""),""),"")</f>
        <v/>
      </c>
      <c r="G715" s="46" t="str">
        <f>IFERROR(IF(AND(F715="O",B715="Paid Search",VLOOKUP("http://skinnonews.com"&amp;A715,'기사 리스트'!C:D,2,FALSE)="yes"), "당월 GDN", ""),"")</f>
        <v/>
      </c>
    </row>
    <row r="716" spans="1:7">
      <c r="A716" s="6" t="s">
        <v>644</v>
      </c>
      <c r="B716" s="6" t="s">
        <v>1528</v>
      </c>
      <c r="C716" s="6">
        <v>2</v>
      </c>
      <c r="D716" s="6">
        <v>2</v>
      </c>
      <c r="E716" s="46" t="str">
        <f t="shared" si="11"/>
        <v>기사임</v>
      </c>
      <c r="F716" s="46" t="str">
        <f>IF(E716="기사임",IFERROR(IF((VLOOKUP(CONCATENATE("http://skinnonews.com",A716),'기사 리스트'!C:E,3,FALSE))&gt;='뉴스룸 요약'!$F$17,"O",""),""),"")</f>
        <v/>
      </c>
      <c r="G716" s="46" t="str">
        <f>IFERROR(IF(AND(F716="O",B716="Paid Search",VLOOKUP("http://skinnonews.com"&amp;A716,'기사 리스트'!C:D,2,FALSE)="yes"), "당월 GDN", ""),"")</f>
        <v/>
      </c>
    </row>
    <row r="717" spans="1:7">
      <c r="A717" s="6" t="s">
        <v>2045</v>
      </c>
      <c r="B717" s="6" t="s">
        <v>1527</v>
      </c>
      <c r="C717" s="6">
        <v>2</v>
      </c>
      <c r="D717" s="6">
        <v>2</v>
      </c>
      <c r="E717" s="46" t="str">
        <f t="shared" si="11"/>
        <v>기사임</v>
      </c>
      <c r="F717" s="46" t="str">
        <f>IF(E717="기사임",IFERROR(IF((VLOOKUP(CONCATENATE("http://skinnonews.com",A717),'기사 리스트'!C:E,3,FALSE))&gt;='뉴스룸 요약'!$F$17,"O",""),""),"")</f>
        <v/>
      </c>
      <c r="G717" s="46" t="str">
        <f>IFERROR(IF(AND(F717="O",B717="Paid Search",VLOOKUP("http://skinnonews.com"&amp;A717,'기사 리스트'!C:D,2,FALSE)="yes"), "당월 GDN", ""),"")</f>
        <v/>
      </c>
    </row>
    <row r="718" spans="1:7">
      <c r="A718" s="6" t="s">
        <v>570</v>
      </c>
      <c r="B718" s="6" t="s">
        <v>1528</v>
      </c>
      <c r="C718" s="6">
        <v>2</v>
      </c>
      <c r="D718" s="6">
        <v>2</v>
      </c>
      <c r="E718" s="46" t="str">
        <f t="shared" si="11"/>
        <v>기사임</v>
      </c>
      <c r="F718" s="46" t="str">
        <f>IF(E718="기사임",IFERROR(IF((VLOOKUP(CONCATENATE("http://skinnonews.com",A718),'기사 리스트'!C:E,3,FALSE))&gt;='뉴스룸 요약'!$F$17,"O",""),""),"")</f>
        <v/>
      </c>
      <c r="G718" s="46" t="str">
        <f>IFERROR(IF(AND(F718="O",B718="Paid Search",VLOOKUP("http://skinnonews.com"&amp;A718,'기사 리스트'!C:D,2,FALSE)="yes"), "당월 GDN", ""),"")</f>
        <v/>
      </c>
    </row>
    <row r="719" spans="1:7">
      <c r="A719" s="6" t="s">
        <v>605</v>
      </c>
      <c r="B719" s="6" t="s">
        <v>1528</v>
      </c>
      <c r="C719" s="6">
        <v>2</v>
      </c>
      <c r="D719" s="6">
        <v>2</v>
      </c>
      <c r="E719" s="46" t="str">
        <f t="shared" si="11"/>
        <v>기사임</v>
      </c>
      <c r="F719" s="46" t="str">
        <f>IF(E719="기사임",IFERROR(IF((VLOOKUP(CONCATENATE("http://skinnonews.com",A719),'기사 리스트'!C:E,3,FALSE))&gt;='뉴스룸 요약'!$F$17,"O",""),""),"")</f>
        <v/>
      </c>
      <c r="G719" s="46" t="str">
        <f>IFERROR(IF(AND(F719="O",B719="Paid Search",VLOOKUP("http://skinnonews.com"&amp;A719,'기사 리스트'!C:D,2,FALSE)="yes"), "당월 GDN", ""),"")</f>
        <v/>
      </c>
    </row>
    <row r="720" spans="1:7">
      <c r="A720" s="6" t="s">
        <v>613</v>
      </c>
      <c r="B720" s="6" t="s">
        <v>1527</v>
      </c>
      <c r="C720" s="6">
        <v>2</v>
      </c>
      <c r="D720" s="6">
        <v>2</v>
      </c>
      <c r="E720" s="46" t="str">
        <f t="shared" si="11"/>
        <v>기사임</v>
      </c>
      <c r="F720" s="46" t="str">
        <f>IF(E720="기사임",IFERROR(IF((VLOOKUP(CONCATENATE("http://skinnonews.com",A720),'기사 리스트'!C:E,3,FALSE))&gt;='뉴스룸 요약'!$F$17,"O",""),""),"")</f>
        <v/>
      </c>
      <c r="G720" s="46" t="str">
        <f>IFERROR(IF(AND(F720="O",B720="Paid Search",VLOOKUP("http://skinnonews.com"&amp;A720,'기사 리스트'!C:D,2,FALSE)="yes"), "당월 GDN", ""),"")</f>
        <v/>
      </c>
    </row>
    <row r="721" spans="1:7">
      <c r="A721" s="6" t="s">
        <v>620</v>
      </c>
      <c r="B721" s="6" t="s">
        <v>1527</v>
      </c>
      <c r="C721" s="6">
        <v>2</v>
      </c>
      <c r="D721" s="6">
        <v>2</v>
      </c>
      <c r="E721" s="46" t="str">
        <f t="shared" si="11"/>
        <v>기사임</v>
      </c>
      <c r="F721" s="46" t="str">
        <f>IF(E721="기사임",IFERROR(IF((VLOOKUP(CONCATENATE("http://skinnonews.com",A721),'기사 리스트'!C:E,3,FALSE))&gt;='뉴스룸 요약'!$F$17,"O",""),""),"")</f>
        <v/>
      </c>
      <c r="G721" s="46" t="str">
        <f>IFERROR(IF(AND(F721="O",B721="Paid Search",VLOOKUP("http://skinnonews.com"&amp;A721,'기사 리스트'!C:D,2,FALSE)="yes"), "당월 GDN", ""),"")</f>
        <v/>
      </c>
    </row>
    <row r="722" spans="1:7">
      <c r="A722" s="6" t="s">
        <v>1511</v>
      </c>
      <c r="B722" s="6" t="s">
        <v>1527</v>
      </c>
      <c r="C722" s="6">
        <v>2</v>
      </c>
      <c r="D722" s="6">
        <v>2</v>
      </c>
      <c r="E722" s="46" t="str">
        <f t="shared" si="11"/>
        <v>기사임</v>
      </c>
      <c r="F722" s="46" t="str">
        <f>IF(E722="기사임",IFERROR(IF((VLOOKUP(CONCATENATE("http://skinnonews.com",A722),'기사 리스트'!C:E,3,FALSE))&gt;='뉴스룸 요약'!$F$17,"O",""),""),"")</f>
        <v/>
      </c>
      <c r="G722" s="46" t="str">
        <f>IFERROR(IF(AND(F722="O",B722="Paid Search",VLOOKUP("http://skinnonews.com"&amp;A722,'기사 리스트'!C:D,2,FALSE)="yes"), "당월 GDN", ""),"")</f>
        <v/>
      </c>
    </row>
    <row r="723" spans="1:7">
      <c r="A723" s="6" t="s">
        <v>485</v>
      </c>
      <c r="B723" s="6" t="s">
        <v>1529</v>
      </c>
      <c r="C723" s="6">
        <v>2</v>
      </c>
      <c r="D723" s="6">
        <v>2</v>
      </c>
      <c r="E723" s="46" t="str">
        <f t="shared" si="11"/>
        <v>기사임</v>
      </c>
      <c r="F723" s="46" t="str">
        <f>IF(E723="기사임",IFERROR(IF((VLOOKUP(CONCATENATE("http://skinnonews.com",A723),'기사 리스트'!C:E,3,FALSE))&gt;='뉴스룸 요약'!$F$17,"O",""),""),"")</f>
        <v/>
      </c>
      <c r="G723" s="46" t="str">
        <f>IFERROR(IF(AND(F723="O",B723="Paid Search",VLOOKUP("http://skinnonews.com"&amp;A723,'기사 리스트'!C:D,2,FALSE)="yes"), "당월 GDN", ""),"")</f>
        <v/>
      </c>
    </row>
    <row r="724" spans="1:7">
      <c r="A724" s="6" t="s">
        <v>532</v>
      </c>
      <c r="B724" s="6" t="s">
        <v>1528</v>
      </c>
      <c r="C724" s="6">
        <v>2</v>
      </c>
      <c r="D724" s="6">
        <v>2</v>
      </c>
      <c r="E724" s="46" t="str">
        <f t="shared" si="11"/>
        <v>기사임</v>
      </c>
      <c r="F724" s="46" t="str">
        <f>IF(E724="기사임",IFERROR(IF((VLOOKUP(CONCATENATE("http://skinnonews.com",A724),'기사 리스트'!C:E,3,FALSE))&gt;='뉴스룸 요약'!$F$17,"O",""),""),"")</f>
        <v/>
      </c>
      <c r="G724" s="46" t="str">
        <f>IFERROR(IF(AND(F724="O",B724="Paid Search",VLOOKUP("http://skinnonews.com"&amp;A724,'기사 리스트'!C:D,2,FALSE)="yes"), "당월 GDN", ""),"")</f>
        <v/>
      </c>
    </row>
    <row r="725" spans="1:7">
      <c r="A725" s="6" t="s">
        <v>495</v>
      </c>
      <c r="B725" s="6" t="s">
        <v>1528</v>
      </c>
      <c r="C725" s="6">
        <v>2</v>
      </c>
      <c r="D725" s="6">
        <v>1</v>
      </c>
      <c r="E725" s="46" t="str">
        <f t="shared" si="11"/>
        <v>기사임</v>
      </c>
      <c r="F725" s="46" t="str">
        <f>IF(E725="기사임",IFERROR(IF((VLOOKUP(CONCATENATE("http://skinnonews.com",A725),'기사 리스트'!C:E,3,FALSE))&gt;='뉴스룸 요약'!$F$17,"O",""),""),"")</f>
        <v/>
      </c>
      <c r="G725" s="46" t="str">
        <f>IFERROR(IF(AND(F725="O",B725="Paid Search",VLOOKUP("http://skinnonews.com"&amp;A725,'기사 리스트'!C:D,2,FALSE)="yes"), "당월 GDN", ""),"")</f>
        <v/>
      </c>
    </row>
    <row r="726" spans="1:7">
      <c r="A726" s="6" t="s">
        <v>496</v>
      </c>
      <c r="B726" s="6" t="s">
        <v>1526</v>
      </c>
      <c r="C726" s="6">
        <v>2</v>
      </c>
      <c r="D726" s="6">
        <v>2</v>
      </c>
      <c r="E726" s="46" t="str">
        <f t="shared" si="11"/>
        <v>기사임</v>
      </c>
      <c r="F726" s="46" t="str">
        <f>IF(E726="기사임",IFERROR(IF((VLOOKUP(CONCATENATE("http://skinnonews.com",A726),'기사 리스트'!C:E,3,FALSE))&gt;='뉴스룸 요약'!$F$17,"O",""),""),"")</f>
        <v/>
      </c>
      <c r="G726" s="46" t="str">
        <f>IFERROR(IF(AND(F726="O",B726="Paid Search",VLOOKUP("http://skinnonews.com"&amp;A726,'기사 리스트'!C:D,2,FALSE)="yes"), "당월 GDN", ""),"")</f>
        <v/>
      </c>
    </row>
    <row r="727" spans="1:7">
      <c r="A727" s="6" t="s">
        <v>497</v>
      </c>
      <c r="B727" s="6" t="s">
        <v>1526</v>
      </c>
      <c r="C727" s="6">
        <v>2</v>
      </c>
      <c r="D727" s="6">
        <v>2</v>
      </c>
      <c r="E727" s="46" t="str">
        <f t="shared" si="11"/>
        <v>기사임</v>
      </c>
      <c r="F727" s="46" t="str">
        <f>IF(E727="기사임",IFERROR(IF((VLOOKUP(CONCATENATE("http://skinnonews.com",A727),'기사 리스트'!C:E,3,FALSE))&gt;='뉴스룸 요약'!$F$17,"O",""),""),"")</f>
        <v/>
      </c>
      <c r="G727" s="46" t="str">
        <f>IFERROR(IF(AND(F727="O",B727="Paid Search",VLOOKUP("http://skinnonews.com"&amp;A727,'기사 리스트'!C:D,2,FALSE)="yes"), "당월 GDN", ""),"")</f>
        <v/>
      </c>
    </row>
    <row r="728" spans="1:7">
      <c r="A728" s="6" t="s">
        <v>497</v>
      </c>
      <c r="B728" s="6" t="s">
        <v>1528</v>
      </c>
      <c r="C728" s="6">
        <v>2</v>
      </c>
      <c r="D728" s="6">
        <v>1</v>
      </c>
      <c r="E728" s="46" t="str">
        <f t="shared" si="11"/>
        <v>기사임</v>
      </c>
      <c r="F728" s="46" t="str">
        <f>IF(E728="기사임",IFERROR(IF((VLOOKUP(CONCATENATE("http://skinnonews.com",A728),'기사 리스트'!C:E,3,FALSE))&gt;='뉴스룸 요약'!$F$17,"O",""),""),"")</f>
        <v/>
      </c>
      <c r="G728" s="46" t="str">
        <f>IFERROR(IF(AND(F728="O",B728="Paid Search",VLOOKUP("http://skinnonews.com"&amp;A728,'기사 리스트'!C:D,2,FALSE)="yes"), "당월 GDN", ""),"")</f>
        <v/>
      </c>
    </row>
    <row r="729" spans="1:7">
      <c r="A729" s="6" t="s">
        <v>588</v>
      </c>
      <c r="B729" s="6" t="s">
        <v>1527</v>
      </c>
      <c r="C729" s="6">
        <v>2</v>
      </c>
      <c r="D729" s="6">
        <v>2</v>
      </c>
      <c r="E729" s="46" t="str">
        <f t="shared" si="11"/>
        <v>기사임</v>
      </c>
      <c r="F729" s="46" t="str">
        <f>IF(E729="기사임",IFERROR(IF((VLOOKUP(CONCATENATE("http://skinnonews.com",A729),'기사 리스트'!C:E,3,FALSE))&gt;='뉴스룸 요약'!$F$17,"O",""),""),"")</f>
        <v/>
      </c>
      <c r="G729" s="46" t="str">
        <f>IFERROR(IF(AND(F729="O",B729="Paid Search",VLOOKUP("http://skinnonews.com"&amp;A729,'기사 리스트'!C:D,2,FALSE)="yes"), "당월 GDN", ""),"")</f>
        <v/>
      </c>
    </row>
    <row r="730" spans="1:7">
      <c r="A730" s="6" t="s">
        <v>500</v>
      </c>
      <c r="B730" s="6" t="s">
        <v>1526</v>
      </c>
      <c r="C730" s="6">
        <v>2</v>
      </c>
      <c r="D730" s="6">
        <v>2</v>
      </c>
      <c r="E730" s="46" t="str">
        <f t="shared" si="11"/>
        <v>기사임</v>
      </c>
      <c r="F730" s="46" t="str">
        <f>IF(E730="기사임",IFERROR(IF((VLOOKUP(CONCATENATE("http://skinnonews.com",A730),'기사 리스트'!C:E,3,FALSE))&gt;='뉴스룸 요약'!$F$17,"O",""),""),"")</f>
        <v/>
      </c>
      <c r="G730" s="46" t="str">
        <f>IFERROR(IF(AND(F730="O",B730="Paid Search",VLOOKUP("http://skinnonews.com"&amp;A730,'기사 리스트'!C:D,2,FALSE)="yes"), "당월 GDN", ""),"")</f>
        <v/>
      </c>
    </row>
    <row r="731" spans="1:7">
      <c r="A731" s="6" t="s">
        <v>502</v>
      </c>
      <c r="B731" s="6" t="s">
        <v>1529</v>
      </c>
      <c r="C731" s="6">
        <v>2</v>
      </c>
      <c r="D731" s="6">
        <v>2</v>
      </c>
      <c r="E731" s="46" t="str">
        <f t="shared" si="11"/>
        <v>기사임</v>
      </c>
      <c r="F731" s="46" t="str">
        <f>IF(E731="기사임",IFERROR(IF((VLOOKUP(CONCATENATE("http://skinnonews.com",A731),'기사 리스트'!C:E,3,FALSE))&gt;='뉴스룸 요약'!$F$17,"O",""),""),"")</f>
        <v/>
      </c>
      <c r="G731" s="46" t="str">
        <f>IFERROR(IF(AND(F731="O",B731="Paid Search",VLOOKUP("http://skinnonews.com"&amp;A731,'기사 리스트'!C:D,2,FALSE)="yes"), "당월 GDN", ""),"")</f>
        <v/>
      </c>
    </row>
    <row r="732" spans="1:7">
      <c r="A732" s="6" t="s">
        <v>490</v>
      </c>
      <c r="B732" s="6" t="s">
        <v>1527</v>
      </c>
      <c r="C732" s="6">
        <v>2</v>
      </c>
      <c r="D732" s="6">
        <v>2</v>
      </c>
      <c r="E732" s="46" t="str">
        <f t="shared" si="11"/>
        <v>기사임</v>
      </c>
      <c r="F732" s="46" t="str">
        <f>IF(E732="기사임",IFERROR(IF((VLOOKUP(CONCATENATE("http://skinnonews.com",A732),'기사 리스트'!C:E,3,FALSE))&gt;='뉴스룸 요약'!$F$17,"O",""),""),"")</f>
        <v/>
      </c>
      <c r="G732" s="46" t="str">
        <f>IFERROR(IF(AND(F732="O",B732="Paid Search",VLOOKUP("http://skinnonews.com"&amp;A732,'기사 리스트'!C:D,2,FALSE)="yes"), "당월 GDN", ""),"")</f>
        <v/>
      </c>
    </row>
    <row r="733" spans="1:7">
      <c r="A733" s="6" t="s">
        <v>481</v>
      </c>
      <c r="B733" s="6" t="s">
        <v>1527</v>
      </c>
      <c r="C733" s="6">
        <v>2</v>
      </c>
      <c r="D733" s="6">
        <v>2</v>
      </c>
      <c r="E733" s="46" t="str">
        <f t="shared" si="11"/>
        <v>기사임</v>
      </c>
      <c r="F733" s="46" t="str">
        <f>IF(E733="기사임",IFERROR(IF((VLOOKUP(CONCATENATE("http://skinnonews.com",A733),'기사 리스트'!C:E,3,FALSE))&gt;='뉴스룸 요약'!$F$17,"O",""),""),"")</f>
        <v/>
      </c>
      <c r="G733" s="46" t="str">
        <f>IFERROR(IF(AND(F733="O",B733="Paid Search",VLOOKUP("http://skinnonews.com"&amp;A733,'기사 리스트'!C:D,2,FALSE)="yes"), "당월 GDN", ""),"")</f>
        <v/>
      </c>
    </row>
    <row r="734" spans="1:7">
      <c r="A734" s="6" t="s">
        <v>479</v>
      </c>
      <c r="B734" s="6" t="s">
        <v>1527</v>
      </c>
      <c r="C734" s="6">
        <v>2</v>
      </c>
      <c r="D734" s="6">
        <v>2</v>
      </c>
      <c r="E734" s="46" t="str">
        <f t="shared" si="11"/>
        <v>기사임</v>
      </c>
      <c r="F734" s="46" t="str">
        <f>IF(E734="기사임",IFERROR(IF((VLOOKUP(CONCATENATE("http://skinnonews.com",A734),'기사 리스트'!C:E,3,FALSE))&gt;='뉴스룸 요약'!$F$17,"O",""),""),"")</f>
        <v/>
      </c>
      <c r="G734" s="46" t="str">
        <f>IFERROR(IF(AND(F734="O",B734="Paid Search",VLOOKUP("http://skinnonews.com"&amp;A734,'기사 리스트'!C:D,2,FALSE)="yes"), "당월 GDN", ""),"")</f>
        <v/>
      </c>
    </row>
    <row r="735" spans="1:7">
      <c r="A735" s="6" t="s">
        <v>482</v>
      </c>
      <c r="B735" s="6" t="s">
        <v>1528</v>
      </c>
      <c r="C735" s="6">
        <v>2</v>
      </c>
      <c r="D735" s="6">
        <v>2</v>
      </c>
      <c r="E735" s="46" t="str">
        <f t="shared" si="11"/>
        <v>기사임</v>
      </c>
      <c r="F735" s="46" t="str">
        <f>IF(E735="기사임",IFERROR(IF((VLOOKUP(CONCATENATE("http://skinnonews.com",A735),'기사 리스트'!C:E,3,FALSE))&gt;='뉴스룸 요약'!$F$17,"O",""),""),"")</f>
        <v/>
      </c>
      <c r="G735" s="46" t="str">
        <f>IFERROR(IF(AND(F735="O",B735="Paid Search",VLOOKUP("http://skinnonews.com"&amp;A735,'기사 리스트'!C:D,2,FALSE)="yes"), "당월 GDN", ""),"")</f>
        <v/>
      </c>
    </row>
    <row r="736" spans="1:7">
      <c r="A736" s="6" t="s">
        <v>1256</v>
      </c>
      <c r="B736" s="6" t="s">
        <v>1527</v>
      </c>
      <c r="C736" s="6">
        <v>2</v>
      </c>
      <c r="D736" s="6">
        <v>2</v>
      </c>
      <c r="E736" s="46" t="str">
        <f t="shared" si="11"/>
        <v>기사임</v>
      </c>
      <c r="F736" s="46" t="str">
        <f>IF(E736="기사임",IFERROR(IF((VLOOKUP(CONCATENATE("http://skinnonews.com",A736),'기사 리스트'!C:E,3,FALSE))&gt;='뉴스룸 요약'!$F$17,"O",""),""),"")</f>
        <v/>
      </c>
      <c r="G736" s="46" t="str">
        <f>IFERROR(IF(AND(F736="O",B736="Paid Search",VLOOKUP("http://skinnonews.com"&amp;A736,'기사 리스트'!C:D,2,FALSE)="yes"), "당월 GDN", ""),"")</f>
        <v/>
      </c>
    </row>
    <row r="737" spans="1:7">
      <c r="A737" s="6" t="s">
        <v>744</v>
      </c>
      <c r="B737" s="6" t="s">
        <v>1527</v>
      </c>
      <c r="C737" s="6">
        <v>2</v>
      </c>
      <c r="D737" s="6">
        <v>2</v>
      </c>
      <c r="E737" s="46" t="str">
        <f t="shared" si="11"/>
        <v>기사임</v>
      </c>
      <c r="F737" s="46" t="str">
        <f>IF(E737="기사임",IFERROR(IF((VLOOKUP(CONCATENATE("http://skinnonews.com",A737),'기사 리스트'!C:E,3,FALSE))&gt;='뉴스룸 요약'!$F$17,"O",""),""),"")</f>
        <v/>
      </c>
      <c r="G737" s="46" t="str">
        <f>IFERROR(IF(AND(F737="O",B737="Paid Search",VLOOKUP("http://skinnonews.com"&amp;A737,'기사 리스트'!C:D,2,FALSE)="yes"), "당월 GDN", ""),"")</f>
        <v/>
      </c>
    </row>
    <row r="738" spans="1:7">
      <c r="A738" s="6" t="s">
        <v>737</v>
      </c>
      <c r="B738" s="6" t="s">
        <v>1528</v>
      </c>
      <c r="C738" s="6">
        <v>2</v>
      </c>
      <c r="D738" s="6">
        <v>2</v>
      </c>
      <c r="E738" s="46" t="str">
        <f t="shared" si="11"/>
        <v>기사임</v>
      </c>
      <c r="F738" s="46" t="str">
        <f>IF(E738="기사임",IFERROR(IF((VLOOKUP(CONCATENATE("http://skinnonews.com",A738),'기사 리스트'!C:E,3,FALSE))&gt;='뉴스룸 요약'!$F$17,"O",""),""),"")</f>
        <v/>
      </c>
      <c r="G738" s="46" t="str">
        <f>IFERROR(IF(AND(F738="O",B738="Paid Search",VLOOKUP("http://skinnonews.com"&amp;A738,'기사 리스트'!C:D,2,FALSE)="yes"), "당월 GDN", ""),"")</f>
        <v/>
      </c>
    </row>
    <row r="739" spans="1:7">
      <c r="A739" s="6" t="s">
        <v>736</v>
      </c>
      <c r="B739" s="6" t="s">
        <v>1526</v>
      </c>
      <c r="C739" s="6">
        <v>2</v>
      </c>
      <c r="D739" s="6">
        <v>2</v>
      </c>
      <c r="E739" s="46" t="str">
        <f t="shared" si="11"/>
        <v>기사임</v>
      </c>
      <c r="F739" s="46" t="str">
        <f>IF(E739="기사임",IFERROR(IF((VLOOKUP(CONCATENATE("http://skinnonews.com",A739),'기사 리스트'!C:E,3,FALSE))&gt;='뉴스룸 요약'!$F$17,"O",""),""),"")</f>
        <v/>
      </c>
      <c r="G739" s="46" t="str">
        <f>IFERROR(IF(AND(F739="O",B739="Paid Search",VLOOKUP("http://skinnonews.com"&amp;A739,'기사 리스트'!C:D,2,FALSE)="yes"), "당월 GDN", ""),"")</f>
        <v/>
      </c>
    </row>
    <row r="740" spans="1:7">
      <c r="A740" s="6" t="s">
        <v>741</v>
      </c>
      <c r="B740" s="6" t="s">
        <v>1527</v>
      </c>
      <c r="C740" s="6">
        <v>2</v>
      </c>
      <c r="D740" s="6">
        <v>2</v>
      </c>
      <c r="E740" s="46" t="str">
        <f t="shared" si="11"/>
        <v>기사임</v>
      </c>
      <c r="F740" s="46" t="str">
        <f>IF(E740="기사임",IFERROR(IF((VLOOKUP(CONCATENATE("http://skinnonews.com",A740),'기사 리스트'!C:E,3,FALSE))&gt;='뉴스룸 요약'!$F$17,"O",""),""),"")</f>
        <v/>
      </c>
      <c r="G740" s="46" t="str">
        <f>IFERROR(IF(AND(F740="O",B740="Paid Search",VLOOKUP("http://skinnonews.com"&amp;A740,'기사 리스트'!C:D,2,FALSE)="yes"), "당월 GDN", ""),"")</f>
        <v/>
      </c>
    </row>
    <row r="741" spans="1:7">
      <c r="A741" s="6" t="s">
        <v>2047</v>
      </c>
      <c r="B741" s="6" t="s">
        <v>1528</v>
      </c>
      <c r="C741" s="6">
        <v>2</v>
      </c>
      <c r="D741" s="6">
        <v>1</v>
      </c>
      <c r="E741" s="46" t="str">
        <f t="shared" si="11"/>
        <v>기사임</v>
      </c>
      <c r="F741" s="46" t="str">
        <f>IF(E741="기사임",IFERROR(IF((VLOOKUP(CONCATENATE("http://skinnonews.com",A741),'기사 리스트'!C:E,3,FALSE))&gt;='뉴스룸 요약'!$F$17,"O",""),""),"")</f>
        <v/>
      </c>
      <c r="G741" s="46" t="str">
        <f>IFERROR(IF(AND(F741="O",B741="Paid Search",VLOOKUP("http://skinnonews.com"&amp;A741,'기사 리스트'!C:D,2,FALSE)="yes"), "당월 GDN", ""),"")</f>
        <v/>
      </c>
    </row>
    <row r="742" spans="1:7">
      <c r="A742" s="6" t="s">
        <v>850</v>
      </c>
      <c r="B742" s="6" t="s">
        <v>1527</v>
      </c>
      <c r="C742" s="6">
        <v>2</v>
      </c>
      <c r="D742" s="6">
        <v>2</v>
      </c>
      <c r="E742" s="46" t="str">
        <f t="shared" si="11"/>
        <v>기사임</v>
      </c>
      <c r="F742" s="46" t="str">
        <f>IF(E742="기사임",IFERROR(IF((VLOOKUP(CONCATENATE("http://skinnonews.com",A742),'기사 리스트'!C:E,3,FALSE))&gt;='뉴스룸 요약'!$F$17,"O",""),""),"")</f>
        <v/>
      </c>
      <c r="G742" s="46" t="str">
        <f>IFERROR(IF(AND(F742="O",B742="Paid Search",VLOOKUP("http://skinnonews.com"&amp;A742,'기사 리스트'!C:D,2,FALSE)="yes"), "당월 GDN", ""),"")</f>
        <v/>
      </c>
    </row>
    <row r="743" spans="1:7">
      <c r="A743" s="6" t="s">
        <v>847</v>
      </c>
      <c r="B743" s="6" t="s">
        <v>1526</v>
      </c>
      <c r="C743" s="6">
        <v>2</v>
      </c>
      <c r="D743" s="6">
        <v>3</v>
      </c>
      <c r="E743" s="46" t="str">
        <f t="shared" si="11"/>
        <v>기사임</v>
      </c>
      <c r="F743" s="46" t="str">
        <f>IF(E743="기사임",IFERROR(IF((VLOOKUP(CONCATENATE("http://skinnonews.com",A743),'기사 리스트'!C:E,3,FALSE))&gt;='뉴스룸 요약'!$F$17,"O",""),""),"")</f>
        <v/>
      </c>
      <c r="G743" s="46" t="str">
        <f>IFERROR(IF(AND(F743="O",B743="Paid Search",VLOOKUP("http://skinnonews.com"&amp;A743,'기사 리스트'!C:D,2,FALSE)="yes"), "당월 GDN", ""),"")</f>
        <v/>
      </c>
    </row>
    <row r="744" spans="1:7">
      <c r="A744" s="6" t="s">
        <v>954</v>
      </c>
      <c r="B744" s="6" t="s">
        <v>1528</v>
      </c>
      <c r="C744" s="6">
        <v>2</v>
      </c>
      <c r="D744" s="6">
        <v>1</v>
      </c>
      <c r="E744" s="46" t="str">
        <f t="shared" si="11"/>
        <v>기사임</v>
      </c>
      <c r="F744" s="46" t="str">
        <f>IF(E744="기사임",IFERROR(IF((VLOOKUP(CONCATENATE("http://skinnonews.com",A744),'기사 리스트'!C:E,3,FALSE))&gt;='뉴스룸 요약'!$F$17,"O",""),""),"")</f>
        <v/>
      </c>
      <c r="G744" s="46" t="str">
        <f>IFERROR(IF(AND(F744="O",B744="Paid Search",VLOOKUP("http://skinnonews.com"&amp;A744,'기사 리스트'!C:D,2,FALSE)="yes"), "당월 GDN", ""),"")</f>
        <v/>
      </c>
    </row>
    <row r="745" spans="1:7">
      <c r="A745" s="6" t="s">
        <v>2321</v>
      </c>
      <c r="B745" s="6" t="s">
        <v>1527</v>
      </c>
      <c r="C745" s="6">
        <v>2</v>
      </c>
      <c r="D745" s="6">
        <v>2</v>
      </c>
      <c r="E745" s="46" t="str">
        <f t="shared" si="11"/>
        <v>기사임</v>
      </c>
      <c r="F745" s="46" t="str">
        <f>IF(E745="기사임",IFERROR(IF((VLOOKUP(CONCATENATE("http://skinnonews.com",A745),'기사 리스트'!C:E,3,FALSE))&gt;='뉴스룸 요약'!$F$17,"O",""),""),"")</f>
        <v/>
      </c>
      <c r="G745" s="46" t="str">
        <f>IFERROR(IF(AND(F745="O",B745="Paid Search",VLOOKUP("http://skinnonews.com"&amp;A745,'기사 리스트'!C:D,2,FALSE)="yes"), "당월 GDN", ""),"")</f>
        <v/>
      </c>
    </row>
    <row r="746" spans="1:7">
      <c r="A746" s="6" t="s">
        <v>955</v>
      </c>
      <c r="B746" s="6" t="s">
        <v>1528</v>
      </c>
      <c r="C746" s="6">
        <v>2</v>
      </c>
      <c r="D746" s="6">
        <v>2</v>
      </c>
      <c r="E746" s="46" t="str">
        <f t="shared" si="11"/>
        <v>기사임</v>
      </c>
      <c r="F746" s="46" t="str">
        <f>IF(E746="기사임",IFERROR(IF((VLOOKUP(CONCATENATE("http://skinnonews.com",A746),'기사 리스트'!C:E,3,FALSE))&gt;='뉴스룸 요약'!$F$17,"O",""),""),"")</f>
        <v/>
      </c>
      <c r="G746" s="46" t="str">
        <f>IFERROR(IF(AND(F746="O",B746="Paid Search",VLOOKUP("http://skinnonews.com"&amp;A746,'기사 리스트'!C:D,2,FALSE)="yes"), "당월 GDN", ""),"")</f>
        <v/>
      </c>
    </row>
    <row r="747" spans="1:7">
      <c r="A747" s="6" t="s">
        <v>1065</v>
      </c>
      <c r="B747" s="6" t="s">
        <v>1528</v>
      </c>
      <c r="C747" s="6">
        <v>2</v>
      </c>
      <c r="D747" s="6">
        <v>2</v>
      </c>
      <c r="E747" s="46" t="str">
        <f t="shared" si="11"/>
        <v>기사임</v>
      </c>
      <c r="F747" s="46" t="str">
        <f>IF(E747="기사임",IFERROR(IF((VLOOKUP(CONCATENATE("http://skinnonews.com",A747),'기사 리스트'!C:E,3,FALSE))&gt;='뉴스룸 요약'!$F$17,"O",""),""),"")</f>
        <v/>
      </c>
      <c r="G747" s="46" t="str">
        <f>IFERROR(IF(AND(F747="O",B747="Paid Search",VLOOKUP("http://skinnonews.com"&amp;A747,'기사 리스트'!C:D,2,FALSE)="yes"), "당월 GDN", ""),"")</f>
        <v/>
      </c>
    </row>
    <row r="748" spans="1:7">
      <c r="A748" s="6" t="s">
        <v>1069</v>
      </c>
      <c r="B748" s="6" t="s">
        <v>1527</v>
      </c>
      <c r="C748" s="6">
        <v>2</v>
      </c>
      <c r="D748" s="6">
        <v>3</v>
      </c>
      <c r="E748" s="46" t="str">
        <f t="shared" si="11"/>
        <v>기사임</v>
      </c>
      <c r="F748" s="46" t="str">
        <f>IF(E748="기사임",IFERROR(IF((VLOOKUP(CONCATENATE("http://skinnonews.com",A748),'기사 리스트'!C:E,3,FALSE))&gt;='뉴스룸 요약'!$F$17,"O",""),""),"")</f>
        <v/>
      </c>
      <c r="G748" s="46" t="str">
        <f>IFERROR(IF(AND(F748="O",B748="Paid Search",VLOOKUP("http://skinnonews.com"&amp;A748,'기사 리스트'!C:D,2,FALSE)="yes"), "당월 GDN", ""),"")</f>
        <v/>
      </c>
    </row>
    <row r="749" spans="1:7">
      <c r="A749" s="6" t="s">
        <v>1118</v>
      </c>
      <c r="B749" s="6" t="s">
        <v>1528</v>
      </c>
      <c r="C749" s="6">
        <v>2</v>
      </c>
      <c r="D749" s="6">
        <v>2</v>
      </c>
      <c r="E749" s="46" t="str">
        <f t="shared" si="11"/>
        <v>기사임</v>
      </c>
      <c r="F749" s="46" t="str">
        <f>IF(E749="기사임",IFERROR(IF((VLOOKUP(CONCATENATE("http://skinnonews.com",A749),'기사 리스트'!C:E,3,FALSE))&gt;='뉴스룸 요약'!$F$17,"O",""),""),"")</f>
        <v/>
      </c>
      <c r="G749" s="46" t="str">
        <f>IFERROR(IF(AND(F749="O",B749="Paid Search",VLOOKUP("http://skinnonews.com"&amp;A749,'기사 리스트'!C:D,2,FALSE)="yes"), "당월 GDN", ""),"")</f>
        <v/>
      </c>
    </row>
    <row r="750" spans="1:7">
      <c r="A750" s="6" t="s">
        <v>2322</v>
      </c>
      <c r="B750" s="6" t="s">
        <v>1527</v>
      </c>
      <c r="C750" s="6">
        <v>2</v>
      </c>
      <c r="D750" s="6">
        <v>2</v>
      </c>
      <c r="E750" s="46" t="str">
        <f t="shared" si="11"/>
        <v>기사임</v>
      </c>
      <c r="F750" s="46" t="str">
        <f>IF(E750="기사임",IFERROR(IF((VLOOKUP(CONCATENATE("http://skinnonews.com",A750),'기사 리스트'!C:E,3,FALSE))&gt;='뉴스룸 요약'!$F$17,"O",""),""),"")</f>
        <v/>
      </c>
      <c r="G750" s="46" t="str">
        <f>IFERROR(IF(AND(F750="O",B750="Paid Search",VLOOKUP("http://skinnonews.com"&amp;A750,'기사 리스트'!C:D,2,FALSE)="yes"), "당월 GDN", ""),"")</f>
        <v/>
      </c>
    </row>
    <row r="751" spans="1:7">
      <c r="A751" s="6" t="s">
        <v>1174</v>
      </c>
      <c r="B751" s="6" t="s">
        <v>1526</v>
      </c>
      <c r="C751" s="6">
        <v>2</v>
      </c>
      <c r="D751" s="6">
        <v>3</v>
      </c>
      <c r="E751" s="46" t="str">
        <f t="shared" si="11"/>
        <v>기사임</v>
      </c>
      <c r="F751" s="46" t="str">
        <f>IF(E751="기사임",IFERROR(IF((VLOOKUP(CONCATENATE("http://skinnonews.com",A751),'기사 리스트'!C:E,3,FALSE))&gt;='뉴스룸 요약'!$F$17,"O",""),""),"")</f>
        <v/>
      </c>
      <c r="G751" s="46" t="str">
        <f>IFERROR(IF(AND(F751="O",B751="Paid Search",VLOOKUP("http://skinnonews.com"&amp;A751,'기사 리스트'!C:D,2,FALSE)="yes"), "당월 GDN", ""),"")</f>
        <v/>
      </c>
    </row>
    <row r="752" spans="1:7">
      <c r="A752" s="6" t="s">
        <v>1174</v>
      </c>
      <c r="B752" s="6" t="s">
        <v>1528</v>
      </c>
      <c r="C752" s="6">
        <v>2</v>
      </c>
      <c r="D752" s="6">
        <v>3</v>
      </c>
      <c r="E752" s="46" t="str">
        <f t="shared" si="11"/>
        <v>기사임</v>
      </c>
      <c r="F752" s="46" t="str">
        <f>IF(E752="기사임",IFERROR(IF((VLOOKUP(CONCATENATE("http://skinnonews.com",A752),'기사 리스트'!C:E,3,FALSE))&gt;='뉴스룸 요약'!$F$17,"O",""),""),"")</f>
        <v/>
      </c>
      <c r="G752" s="46" t="str">
        <f>IFERROR(IF(AND(F752="O",B752="Paid Search",VLOOKUP("http://skinnonews.com"&amp;A752,'기사 리스트'!C:D,2,FALSE)="yes"), "당월 GDN", ""),"")</f>
        <v/>
      </c>
    </row>
    <row r="753" spans="1:7">
      <c r="A753" s="6" t="s">
        <v>1171</v>
      </c>
      <c r="B753" s="6" t="s">
        <v>1527</v>
      </c>
      <c r="C753" s="6">
        <v>2</v>
      </c>
      <c r="D753" s="6">
        <v>2</v>
      </c>
      <c r="E753" s="46" t="str">
        <f t="shared" si="11"/>
        <v>기사임</v>
      </c>
      <c r="F753" s="46" t="str">
        <f>IF(E753="기사임",IFERROR(IF((VLOOKUP(CONCATENATE("http://skinnonews.com",A753),'기사 리스트'!C:E,3,FALSE))&gt;='뉴스룸 요약'!$F$17,"O",""),""),"")</f>
        <v/>
      </c>
      <c r="G753" s="46" t="str">
        <f>IFERROR(IF(AND(F753="O",B753="Paid Search",VLOOKUP("http://skinnonews.com"&amp;A753,'기사 리스트'!C:D,2,FALSE)="yes"), "당월 GDN", ""),"")</f>
        <v/>
      </c>
    </row>
    <row r="754" spans="1:7">
      <c r="A754" s="6" t="s">
        <v>1199</v>
      </c>
      <c r="B754" s="6" t="s">
        <v>1527</v>
      </c>
      <c r="C754" s="6">
        <v>2</v>
      </c>
      <c r="D754" s="6">
        <v>2</v>
      </c>
      <c r="E754" s="46" t="str">
        <f t="shared" si="11"/>
        <v>기사임</v>
      </c>
      <c r="F754" s="46" t="str">
        <f>IF(E754="기사임",IFERROR(IF((VLOOKUP(CONCATENATE("http://skinnonews.com",A754),'기사 리스트'!C:E,3,FALSE))&gt;='뉴스룸 요약'!$F$17,"O",""),""),"")</f>
        <v/>
      </c>
      <c r="G754" s="46" t="str">
        <f>IFERROR(IF(AND(F754="O",B754="Paid Search",VLOOKUP("http://skinnonews.com"&amp;A754,'기사 리스트'!C:D,2,FALSE)="yes"), "당월 GDN", ""),"")</f>
        <v/>
      </c>
    </row>
    <row r="755" spans="1:7">
      <c r="A755" s="6" t="s">
        <v>1199</v>
      </c>
      <c r="B755" s="6" t="s">
        <v>1528</v>
      </c>
      <c r="C755" s="6">
        <v>2</v>
      </c>
      <c r="D755" s="6">
        <v>2</v>
      </c>
      <c r="E755" s="46" t="str">
        <f t="shared" si="11"/>
        <v>기사임</v>
      </c>
      <c r="F755" s="46" t="str">
        <f>IF(E755="기사임",IFERROR(IF((VLOOKUP(CONCATENATE("http://skinnonews.com",A755),'기사 리스트'!C:E,3,FALSE))&gt;='뉴스룸 요약'!$F$17,"O",""),""),"")</f>
        <v/>
      </c>
      <c r="G755" s="46" t="str">
        <f>IFERROR(IF(AND(F755="O",B755="Paid Search",VLOOKUP("http://skinnonews.com"&amp;A755,'기사 리스트'!C:D,2,FALSE)="yes"), "당월 GDN", ""),"")</f>
        <v/>
      </c>
    </row>
    <row r="756" spans="1:7">
      <c r="A756" s="6" t="s">
        <v>1195</v>
      </c>
      <c r="B756" s="6" t="s">
        <v>1528</v>
      </c>
      <c r="C756" s="6">
        <v>2</v>
      </c>
      <c r="D756" s="6">
        <v>2</v>
      </c>
      <c r="E756" s="46" t="str">
        <f t="shared" si="11"/>
        <v>기사임</v>
      </c>
      <c r="F756" s="46" t="str">
        <f>IF(E756="기사임",IFERROR(IF((VLOOKUP(CONCATENATE("http://skinnonews.com",A756),'기사 리스트'!C:E,3,FALSE))&gt;='뉴스룸 요약'!$F$17,"O",""),""),"")</f>
        <v/>
      </c>
      <c r="G756" s="46" t="str">
        <f>IFERROR(IF(AND(F756="O",B756="Paid Search",VLOOKUP("http://skinnonews.com"&amp;A756,'기사 리스트'!C:D,2,FALSE)="yes"), "당월 GDN", ""),"")</f>
        <v/>
      </c>
    </row>
    <row r="757" spans="1:7">
      <c r="A757" s="6" t="s">
        <v>1200</v>
      </c>
      <c r="B757" s="6" t="s">
        <v>1527</v>
      </c>
      <c r="C757" s="6">
        <v>2</v>
      </c>
      <c r="D757" s="6">
        <v>2</v>
      </c>
      <c r="E757" s="46" t="str">
        <f t="shared" si="11"/>
        <v>기사임</v>
      </c>
      <c r="F757" s="46" t="str">
        <f>IF(E757="기사임",IFERROR(IF((VLOOKUP(CONCATENATE("http://skinnonews.com",A757),'기사 리스트'!C:E,3,FALSE))&gt;='뉴스룸 요약'!$F$17,"O",""),""),"")</f>
        <v/>
      </c>
      <c r="G757" s="46" t="str">
        <f>IFERROR(IF(AND(F757="O",B757="Paid Search",VLOOKUP("http://skinnonews.com"&amp;A757,'기사 리스트'!C:D,2,FALSE)="yes"), "당월 GDN", ""),"")</f>
        <v/>
      </c>
    </row>
    <row r="758" spans="1:7">
      <c r="A758" s="6" t="s">
        <v>1196</v>
      </c>
      <c r="B758" s="6" t="s">
        <v>1526</v>
      </c>
      <c r="C758" s="6">
        <v>2</v>
      </c>
      <c r="D758" s="6">
        <v>3</v>
      </c>
      <c r="E758" s="46" t="str">
        <f t="shared" si="11"/>
        <v>기사임</v>
      </c>
      <c r="F758" s="46" t="str">
        <f>IF(E758="기사임",IFERROR(IF((VLOOKUP(CONCATENATE("http://skinnonews.com",A758),'기사 리스트'!C:E,3,FALSE))&gt;='뉴스룸 요약'!$F$17,"O",""),""),"")</f>
        <v/>
      </c>
      <c r="G758" s="46" t="str">
        <f>IFERROR(IF(AND(F758="O",B758="Paid Search",VLOOKUP("http://skinnonews.com"&amp;A758,'기사 리스트'!C:D,2,FALSE)="yes"), "당월 GDN", ""),"")</f>
        <v/>
      </c>
    </row>
    <row r="759" spans="1:7">
      <c r="A759" s="6" t="s">
        <v>1196</v>
      </c>
      <c r="B759" s="6" t="s">
        <v>1528</v>
      </c>
      <c r="C759" s="6">
        <v>2</v>
      </c>
      <c r="D759" s="6">
        <v>1</v>
      </c>
      <c r="E759" s="46" t="str">
        <f t="shared" si="11"/>
        <v>기사임</v>
      </c>
      <c r="F759" s="46" t="str">
        <f>IF(E759="기사임",IFERROR(IF((VLOOKUP(CONCATENATE("http://skinnonews.com",A759),'기사 리스트'!C:E,3,FALSE))&gt;='뉴스룸 요약'!$F$17,"O",""),""),"")</f>
        <v/>
      </c>
      <c r="G759" s="46" t="str">
        <f>IFERROR(IF(AND(F759="O",B759="Paid Search",VLOOKUP("http://skinnonews.com"&amp;A759,'기사 리스트'!C:D,2,FALSE)="yes"), "당월 GDN", ""),"")</f>
        <v/>
      </c>
    </row>
    <row r="760" spans="1:7">
      <c r="A760" s="6" t="s">
        <v>1197</v>
      </c>
      <c r="B760" s="6" t="s">
        <v>1526</v>
      </c>
      <c r="C760" s="6">
        <v>2</v>
      </c>
      <c r="D760" s="6">
        <v>2</v>
      </c>
      <c r="E760" s="46" t="str">
        <f t="shared" si="11"/>
        <v>기사임</v>
      </c>
      <c r="F760" s="46" t="str">
        <f>IF(E760="기사임",IFERROR(IF((VLOOKUP(CONCATENATE("http://skinnonews.com",A760),'기사 리스트'!C:E,3,FALSE))&gt;='뉴스룸 요약'!$F$17,"O",""),""),"")</f>
        <v/>
      </c>
      <c r="G760" s="46" t="str">
        <f>IFERROR(IF(AND(F760="O",B760="Paid Search",VLOOKUP("http://skinnonews.com"&amp;A760,'기사 리스트'!C:D,2,FALSE)="yes"), "당월 GDN", ""),"")</f>
        <v/>
      </c>
    </row>
    <row r="761" spans="1:7">
      <c r="A761" s="6" t="s">
        <v>1983</v>
      </c>
      <c r="B761" s="6" t="s">
        <v>1527</v>
      </c>
      <c r="C761" s="6">
        <v>2</v>
      </c>
      <c r="D761" s="6">
        <v>2</v>
      </c>
      <c r="E761" s="46" t="str">
        <f t="shared" si="11"/>
        <v>기사임</v>
      </c>
      <c r="F761" s="46" t="str">
        <f>IF(E761="기사임",IFERROR(IF((VLOOKUP(CONCATENATE("http://skinnonews.com",A761),'기사 리스트'!C:E,3,FALSE))&gt;='뉴스룸 요약'!$F$17,"O",""),""),"")</f>
        <v/>
      </c>
      <c r="G761" s="46" t="str">
        <f>IFERROR(IF(AND(F761="O",B761="Paid Search",VLOOKUP("http://skinnonews.com"&amp;A761,'기사 리스트'!C:D,2,FALSE)="yes"), "당월 GDN", ""),"")</f>
        <v/>
      </c>
    </row>
    <row r="762" spans="1:7">
      <c r="A762" s="6" t="s">
        <v>1255</v>
      </c>
      <c r="B762" s="6" t="s">
        <v>1527</v>
      </c>
      <c r="C762" s="6">
        <v>2</v>
      </c>
      <c r="D762" s="6">
        <v>2</v>
      </c>
      <c r="E762" s="46" t="str">
        <f t="shared" si="11"/>
        <v>기사임</v>
      </c>
      <c r="F762" s="46" t="str">
        <f>IF(E762="기사임",IFERROR(IF((VLOOKUP(CONCATENATE("http://skinnonews.com",A762),'기사 리스트'!C:E,3,FALSE))&gt;='뉴스룸 요약'!$F$17,"O",""),""),"")</f>
        <v/>
      </c>
      <c r="G762" s="46" t="str">
        <f>IFERROR(IF(AND(F762="O",B762="Paid Search",VLOOKUP("http://skinnonews.com"&amp;A762,'기사 리스트'!C:D,2,FALSE)="yes"), "당월 GDN", ""),"")</f>
        <v/>
      </c>
    </row>
    <row r="763" spans="1:7">
      <c r="A763" s="6" t="s">
        <v>1255</v>
      </c>
      <c r="B763" s="6" t="s">
        <v>1528</v>
      </c>
      <c r="C763" s="6">
        <v>2</v>
      </c>
      <c r="D763" s="6">
        <v>1</v>
      </c>
      <c r="E763" s="46" t="str">
        <f t="shared" si="11"/>
        <v>기사임</v>
      </c>
      <c r="F763" s="46" t="str">
        <f>IF(E763="기사임",IFERROR(IF((VLOOKUP(CONCATENATE("http://skinnonews.com",A763),'기사 리스트'!C:E,3,FALSE))&gt;='뉴스룸 요약'!$F$17,"O",""),""),"")</f>
        <v/>
      </c>
      <c r="G763" s="46" t="str">
        <f>IFERROR(IF(AND(F763="O",B763="Paid Search",VLOOKUP("http://skinnonews.com"&amp;A763,'기사 리스트'!C:D,2,FALSE)="yes"), "당월 GDN", ""),"")</f>
        <v/>
      </c>
    </row>
    <row r="764" spans="1:7">
      <c r="A764" s="6" t="s">
        <v>1254</v>
      </c>
      <c r="B764" s="6" t="s">
        <v>1527</v>
      </c>
      <c r="C764" s="6">
        <v>2</v>
      </c>
      <c r="D764" s="6">
        <v>2</v>
      </c>
      <c r="E764" s="46" t="str">
        <f t="shared" si="11"/>
        <v>기사임</v>
      </c>
      <c r="F764" s="46" t="str">
        <f>IF(E764="기사임",IFERROR(IF((VLOOKUP(CONCATENATE("http://skinnonews.com",A764),'기사 리스트'!C:E,3,FALSE))&gt;='뉴스룸 요약'!$F$17,"O",""),""),"")</f>
        <v/>
      </c>
      <c r="G764" s="46" t="str">
        <f>IFERROR(IF(AND(F764="O",B764="Paid Search",VLOOKUP("http://skinnonews.com"&amp;A764,'기사 리스트'!C:D,2,FALSE)="yes"), "당월 GDN", ""),"")</f>
        <v/>
      </c>
    </row>
    <row r="765" spans="1:7">
      <c r="A765" s="6" t="s">
        <v>1298</v>
      </c>
      <c r="B765" s="6" t="s">
        <v>1528</v>
      </c>
      <c r="C765" s="6">
        <v>2</v>
      </c>
      <c r="D765" s="6">
        <v>2</v>
      </c>
      <c r="E765" s="46" t="str">
        <f t="shared" si="11"/>
        <v>기사임</v>
      </c>
      <c r="F765" s="46" t="str">
        <f>IF(E765="기사임",IFERROR(IF((VLOOKUP(CONCATENATE("http://skinnonews.com",A765),'기사 리스트'!C:E,3,FALSE))&gt;='뉴스룸 요약'!$F$17,"O",""),""),"")</f>
        <v/>
      </c>
      <c r="G765" s="46" t="str">
        <f>IFERROR(IF(AND(F765="O",B765="Paid Search",VLOOKUP("http://skinnonews.com"&amp;A765,'기사 리스트'!C:D,2,FALSE)="yes"), "당월 GDN", ""),"")</f>
        <v/>
      </c>
    </row>
    <row r="766" spans="1:7">
      <c r="A766" s="6" t="s">
        <v>1304</v>
      </c>
      <c r="B766" s="6" t="s">
        <v>1527</v>
      </c>
      <c r="C766" s="6">
        <v>2</v>
      </c>
      <c r="D766" s="6">
        <v>2</v>
      </c>
      <c r="E766" s="46" t="str">
        <f t="shared" si="11"/>
        <v>기사임</v>
      </c>
      <c r="F766" s="46" t="str">
        <f>IF(E766="기사임",IFERROR(IF((VLOOKUP(CONCATENATE("http://skinnonews.com",A766),'기사 리스트'!C:E,3,FALSE))&gt;='뉴스룸 요약'!$F$17,"O",""),""),"")</f>
        <v/>
      </c>
      <c r="G766" s="46" t="str">
        <f>IFERROR(IF(AND(F766="O",B766="Paid Search",VLOOKUP("http://skinnonews.com"&amp;A766,'기사 리스트'!C:D,2,FALSE)="yes"), "당월 GDN", ""),"")</f>
        <v/>
      </c>
    </row>
    <row r="767" spans="1:7">
      <c r="A767" s="6" t="s">
        <v>1300</v>
      </c>
      <c r="B767" s="6" t="s">
        <v>1528</v>
      </c>
      <c r="C767" s="6">
        <v>2</v>
      </c>
      <c r="D767" s="6">
        <v>3</v>
      </c>
      <c r="E767" s="46" t="str">
        <f t="shared" si="11"/>
        <v>기사임</v>
      </c>
      <c r="F767" s="46" t="str">
        <f>IF(E767="기사임",IFERROR(IF((VLOOKUP(CONCATENATE("http://skinnonews.com",A767),'기사 리스트'!C:E,3,FALSE))&gt;='뉴스룸 요약'!$F$17,"O",""),""),"")</f>
        <v/>
      </c>
      <c r="G767" s="46" t="str">
        <f>IFERROR(IF(AND(F767="O",B767="Paid Search",VLOOKUP("http://skinnonews.com"&amp;A767,'기사 리스트'!C:D,2,FALSE)="yes"), "당월 GDN", ""),"")</f>
        <v/>
      </c>
    </row>
    <row r="768" spans="1:7">
      <c r="A768" s="6" t="s">
        <v>1307</v>
      </c>
      <c r="B768" s="6" t="s">
        <v>1527</v>
      </c>
      <c r="C768" s="6">
        <v>2</v>
      </c>
      <c r="D768" s="6">
        <v>3</v>
      </c>
      <c r="E768" s="46" t="str">
        <f t="shared" si="11"/>
        <v>기사임</v>
      </c>
      <c r="F768" s="46" t="str">
        <f>IF(E768="기사임",IFERROR(IF((VLOOKUP(CONCATENATE("http://skinnonews.com",A768),'기사 리스트'!C:E,3,FALSE))&gt;='뉴스룸 요약'!$F$17,"O",""),""),"")</f>
        <v/>
      </c>
      <c r="G768" s="46" t="str">
        <f>IFERROR(IF(AND(F768="O",B768="Paid Search",VLOOKUP("http://skinnonews.com"&amp;A768,'기사 리스트'!C:D,2,FALSE)="yes"), "당월 GDN", ""),"")</f>
        <v/>
      </c>
    </row>
    <row r="769" spans="1:7">
      <c r="A769" s="6" t="s">
        <v>1305</v>
      </c>
      <c r="B769" s="6" t="s">
        <v>1528</v>
      </c>
      <c r="C769" s="6">
        <v>2</v>
      </c>
      <c r="D769" s="6">
        <v>2</v>
      </c>
      <c r="E769" s="46" t="str">
        <f t="shared" si="11"/>
        <v>기사임</v>
      </c>
      <c r="F769" s="46" t="str">
        <f>IF(E769="기사임",IFERROR(IF((VLOOKUP(CONCATENATE("http://skinnonews.com",A769),'기사 리스트'!C:E,3,FALSE))&gt;='뉴스룸 요약'!$F$17,"O",""),""),"")</f>
        <v/>
      </c>
      <c r="G769" s="46" t="str">
        <f>IFERROR(IF(AND(F769="O",B769="Paid Search",VLOOKUP("http://skinnonews.com"&amp;A769,'기사 리스트'!C:D,2,FALSE)="yes"), "당월 GDN", ""),"")</f>
        <v/>
      </c>
    </row>
    <row r="770" spans="1:7">
      <c r="A770" s="6" t="s">
        <v>1301</v>
      </c>
      <c r="B770" s="6" t="s">
        <v>1528</v>
      </c>
      <c r="C770" s="6">
        <v>2</v>
      </c>
      <c r="D770" s="6">
        <v>1</v>
      </c>
      <c r="E770" s="46" t="str">
        <f t="shared" si="11"/>
        <v>기사임</v>
      </c>
      <c r="F770" s="46" t="str">
        <f>IF(E770="기사임",IFERROR(IF((VLOOKUP(CONCATENATE("http://skinnonews.com",A770),'기사 리스트'!C:E,3,FALSE))&gt;='뉴스룸 요약'!$F$17,"O",""),""),"")</f>
        <v/>
      </c>
      <c r="G770" s="46" t="str">
        <f>IFERROR(IF(AND(F770="O",B770="Paid Search",VLOOKUP("http://skinnonews.com"&amp;A770,'기사 리스트'!C:D,2,FALSE)="yes"), "당월 GDN", ""),"")</f>
        <v/>
      </c>
    </row>
    <row r="771" spans="1:7">
      <c r="A771" s="6" t="s">
        <v>1295</v>
      </c>
      <c r="B771" s="6" t="s">
        <v>1528</v>
      </c>
      <c r="C771" s="6">
        <v>2</v>
      </c>
      <c r="D771" s="6">
        <v>1</v>
      </c>
      <c r="E771" s="46" t="str">
        <f t="shared" ref="E771:E834" si="12">IF(AND(LEFT(A771,17)="/global/archives/",ISNUMBER(_xlfn.NUMBERVALUE(MID(A771,18,1))),ISERROR(FIND("ckattempt",A771)),ISERROR(FIND("preview",A771))),"기사임","")</f>
        <v>기사임</v>
      </c>
      <c r="F771" s="46" t="str">
        <f>IF(E771="기사임",IFERROR(IF((VLOOKUP(CONCATENATE("http://skinnonews.com",A771),'기사 리스트'!C:E,3,FALSE))&gt;='뉴스룸 요약'!$F$17,"O",""),""),"")</f>
        <v/>
      </c>
      <c r="G771" s="46" t="str">
        <f>IFERROR(IF(AND(F771="O",B771="Paid Search",VLOOKUP("http://skinnonews.com"&amp;A771,'기사 리스트'!C:D,2,FALSE)="yes"), "당월 GDN", ""),"")</f>
        <v/>
      </c>
    </row>
    <row r="772" spans="1:7">
      <c r="A772" s="6" t="s">
        <v>1296</v>
      </c>
      <c r="B772" s="6" t="s">
        <v>1529</v>
      </c>
      <c r="C772" s="6">
        <v>2</v>
      </c>
      <c r="D772" s="6">
        <v>2</v>
      </c>
      <c r="E772" s="46" t="str">
        <f t="shared" si="12"/>
        <v>기사임</v>
      </c>
      <c r="F772" s="46" t="str">
        <f>IF(E772="기사임",IFERROR(IF((VLOOKUP(CONCATENATE("http://skinnonews.com",A772),'기사 리스트'!C:E,3,FALSE))&gt;='뉴스룸 요약'!$F$17,"O",""),""),"")</f>
        <v/>
      </c>
      <c r="G772" s="46" t="str">
        <f>IFERROR(IF(AND(F772="O",B772="Paid Search",VLOOKUP("http://skinnonews.com"&amp;A772,'기사 리스트'!C:D,2,FALSE)="yes"), "당월 GDN", ""),"")</f>
        <v/>
      </c>
    </row>
    <row r="773" spans="1:7">
      <c r="A773" s="6" t="s">
        <v>1297</v>
      </c>
      <c r="B773" s="6" t="s">
        <v>1525</v>
      </c>
      <c r="C773" s="6">
        <v>2</v>
      </c>
      <c r="D773" s="6">
        <v>2</v>
      </c>
      <c r="E773" s="46" t="str">
        <f t="shared" si="12"/>
        <v>기사임</v>
      </c>
      <c r="F773" s="46" t="str">
        <f>IF(E773="기사임",IFERROR(IF((VLOOKUP(CONCATENATE("http://skinnonews.com",A773),'기사 리스트'!C:E,3,FALSE))&gt;='뉴스룸 요약'!$F$17,"O",""),""),"")</f>
        <v/>
      </c>
      <c r="G773" s="46" t="str">
        <f>IFERROR(IF(AND(F773="O",B773="Paid Search",VLOOKUP("http://skinnonews.com"&amp;A773,'기사 리스트'!C:D,2,FALSE)="yes"), "당월 GDN", ""),"")</f>
        <v/>
      </c>
    </row>
    <row r="774" spans="1:7">
      <c r="A774" s="6" t="s">
        <v>1365</v>
      </c>
      <c r="B774" s="6" t="s">
        <v>1529</v>
      </c>
      <c r="C774" s="6">
        <v>2</v>
      </c>
      <c r="D774" s="6">
        <v>3</v>
      </c>
      <c r="E774" s="46" t="str">
        <f t="shared" si="12"/>
        <v>기사임</v>
      </c>
      <c r="F774" s="46" t="str">
        <f>IF(E774="기사임",IFERROR(IF((VLOOKUP(CONCATENATE("http://skinnonews.com",A774),'기사 리스트'!C:E,3,FALSE))&gt;='뉴스룸 요약'!$F$17,"O",""),""),"")</f>
        <v/>
      </c>
      <c r="G774" s="46" t="str">
        <f>IFERROR(IF(AND(F774="O",B774="Paid Search",VLOOKUP("http://skinnonews.com"&amp;A774,'기사 리스트'!C:D,2,FALSE)="yes"), "당월 GDN", ""),"")</f>
        <v/>
      </c>
    </row>
    <row r="775" spans="1:7">
      <c r="A775" s="6" t="s">
        <v>1626</v>
      </c>
      <c r="B775" s="6" t="s">
        <v>1527</v>
      </c>
      <c r="C775" s="6">
        <v>2</v>
      </c>
      <c r="D775" s="6">
        <v>2</v>
      </c>
      <c r="E775" s="46" t="str">
        <f t="shared" si="12"/>
        <v>기사임</v>
      </c>
      <c r="F775" s="46" t="str">
        <f>IF(E775="기사임",IFERROR(IF((VLOOKUP(CONCATENATE("http://skinnonews.com",A775),'기사 리스트'!C:E,3,FALSE))&gt;='뉴스룸 요약'!$F$17,"O",""),""),"")</f>
        <v/>
      </c>
      <c r="G775" s="46" t="str">
        <f>IFERROR(IF(AND(F775="O",B775="Paid Search",VLOOKUP("http://skinnonews.com"&amp;A775,'기사 리스트'!C:D,2,FALSE)="yes"), "당월 GDN", ""),"")</f>
        <v/>
      </c>
    </row>
    <row r="776" spans="1:7">
      <c r="A776" s="6" t="s">
        <v>1366</v>
      </c>
      <c r="B776" s="6" t="s">
        <v>1526</v>
      </c>
      <c r="C776" s="6">
        <v>2</v>
      </c>
      <c r="D776" s="6">
        <v>2</v>
      </c>
      <c r="E776" s="46" t="str">
        <f t="shared" si="12"/>
        <v>기사임</v>
      </c>
      <c r="F776" s="46" t="str">
        <f>IF(E776="기사임",IFERROR(IF((VLOOKUP(CONCATENATE("http://skinnonews.com",A776),'기사 리스트'!C:E,3,FALSE))&gt;='뉴스룸 요약'!$F$17,"O",""),""),"")</f>
        <v/>
      </c>
      <c r="G776" s="46" t="str">
        <f>IFERROR(IF(AND(F776="O",B776="Paid Search",VLOOKUP("http://skinnonews.com"&amp;A776,'기사 리스트'!C:D,2,FALSE)="yes"), "당월 GDN", ""),"")</f>
        <v/>
      </c>
    </row>
    <row r="777" spans="1:7">
      <c r="A777" s="6" t="s">
        <v>1366</v>
      </c>
      <c r="B777" s="6" t="s">
        <v>1525</v>
      </c>
      <c r="C777" s="6">
        <v>2</v>
      </c>
      <c r="D777" s="6">
        <v>2</v>
      </c>
      <c r="E777" s="46" t="str">
        <f t="shared" si="12"/>
        <v>기사임</v>
      </c>
      <c r="F777" s="46" t="str">
        <f>IF(E777="기사임",IFERROR(IF((VLOOKUP(CONCATENATE("http://skinnonews.com",A777),'기사 리스트'!C:E,3,FALSE))&gt;='뉴스룸 요약'!$F$17,"O",""),""),"")</f>
        <v/>
      </c>
      <c r="G777" s="46" t="str">
        <f>IFERROR(IF(AND(F777="O",B777="Paid Search",VLOOKUP("http://skinnonews.com"&amp;A777,'기사 리스트'!C:D,2,FALSE)="yes"), "당월 GDN", ""),"")</f>
        <v/>
      </c>
    </row>
    <row r="778" spans="1:7">
      <c r="A778" s="6" t="s">
        <v>1371</v>
      </c>
      <c r="B778" s="6" t="s">
        <v>1525</v>
      </c>
      <c r="C778" s="6">
        <v>2</v>
      </c>
      <c r="D778" s="6">
        <v>2</v>
      </c>
      <c r="E778" s="46" t="str">
        <f t="shared" si="12"/>
        <v>기사임</v>
      </c>
      <c r="F778" s="46" t="str">
        <f>IF(E778="기사임",IFERROR(IF((VLOOKUP(CONCATENATE("http://skinnonews.com",A778),'기사 리스트'!C:E,3,FALSE))&gt;='뉴스룸 요약'!$F$17,"O",""),""),"")</f>
        <v/>
      </c>
      <c r="G778" s="46" t="str">
        <f>IFERROR(IF(AND(F778="O",B778="Paid Search",VLOOKUP("http://skinnonews.com"&amp;A778,'기사 리스트'!C:D,2,FALSE)="yes"), "당월 GDN", ""),"")</f>
        <v/>
      </c>
    </row>
    <row r="779" spans="1:7">
      <c r="A779" s="6" t="s">
        <v>1425</v>
      </c>
      <c r="B779" s="6" t="s">
        <v>1526</v>
      </c>
      <c r="C779" s="6">
        <v>2</v>
      </c>
      <c r="D779" s="6">
        <v>2</v>
      </c>
      <c r="E779" s="46" t="str">
        <f t="shared" si="12"/>
        <v>기사임</v>
      </c>
      <c r="F779" s="46" t="str">
        <f>IF(E779="기사임",IFERROR(IF((VLOOKUP(CONCATENATE("http://skinnonews.com",A779),'기사 리스트'!C:E,3,FALSE))&gt;='뉴스룸 요약'!$F$17,"O",""),""),"")</f>
        <v/>
      </c>
      <c r="G779" s="46" t="str">
        <f>IFERROR(IF(AND(F779="O",B779="Paid Search",VLOOKUP("http://skinnonews.com"&amp;A779,'기사 리스트'!C:D,2,FALSE)="yes"), "당월 GDN", ""),"")</f>
        <v/>
      </c>
    </row>
    <row r="780" spans="1:7">
      <c r="A780" s="6" t="s">
        <v>1425</v>
      </c>
      <c r="B780" s="6" t="s">
        <v>1529</v>
      </c>
      <c r="C780" s="6">
        <v>2</v>
      </c>
      <c r="D780" s="6">
        <v>2</v>
      </c>
      <c r="E780" s="46" t="str">
        <f t="shared" si="12"/>
        <v>기사임</v>
      </c>
      <c r="F780" s="46" t="str">
        <f>IF(E780="기사임",IFERROR(IF((VLOOKUP(CONCATENATE("http://skinnonews.com",A780),'기사 리스트'!C:E,3,FALSE))&gt;='뉴스룸 요약'!$F$17,"O",""),""),"")</f>
        <v/>
      </c>
      <c r="G780" s="46" t="str">
        <f>IFERROR(IF(AND(F780="O",B780="Paid Search",VLOOKUP("http://skinnonews.com"&amp;A780,'기사 리스트'!C:D,2,FALSE)="yes"), "당월 GDN", ""),"")</f>
        <v/>
      </c>
    </row>
    <row r="781" spans="1:7">
      <c r="A781" s="6" t="s">
        <v>2323</v>
      </c>
      <c r="B781" s="6" t="s">
        <v>1527</v>
      </c>
      <c r="C781" s="6">
        <v>2</v>
      </c>
      <c r="D781" s="6">
        <v>2</v>
      </c>
      <c r="E781" s="46" t="str">
        <f t="shared" si="12"/>
        <v>기사임</v>
      </c>
      <c r="F781" s="46" t="str">
        <f>IF(E781="기사임",IFERROR(IF((VLOOKUP(CONCATENATE("http://skinnonews.com",A781),'기사 리스트'!C:E,3,FALSE))&gt;='뉴스룸 요약'!$F$17,"O",""),""),"")</f>
        <v/>
      </c>
      <c r="G781" s="46" t="str">
        <f>IFERROR(IF(AND(F781="O",B781="Paid Search",VLOOKUP("http://skinnonews.com"&amp;A781,'기사 리스트'!C:D,2,FALSE)="yes"), "당월 GDN", ""),"")</f>
        <v/>
      </c>
    </row>
    <row r="782" spans="1:7">
      <c r="A782" s="6" t="s">
        <v>2324</v>
      </c>
      <c r="B782" s="6" t="s">
        <v>1527</v>
      </c>
      <c r="C782" s="6">
        <v>2</v>
      </c>
      <c r="D782" s="6">
        <v>2</v>
      </c>
      <c r="E782" s="46" t="str">
        <f t="shared" si="12"/>
        <v>기사임</v>
      </c>
      <c r="F782" s="46" t="str">
        <f>IF(E782="기사임",IFERROR(IF((VLOOKUP(CONCATENATE("http://skinnonews.com",A782),'기사 리스트'!C:E,3,FALSE))&gt;='뉴스룸 요약'!$F$17,"O",""),""),"")</f>
        <v/>
      </c>
      <c r="G782" s="46" t="str">
        <f>IFERROR(IF(AND(F782="O",B782="Paid Search",VLOOKUP("http://skinnonews.com"&amp;A782,'기사 리스트'!C:D,2,FALSE)="yes"), "당월 GDN", ""),"")</f>
        <v/>
      </c>
    </row>
    <row r="783" spans="1:7">
      <c r="A783" s="6" t="s">
        <v>1431</v>
      </c>
      <c r="B783" s="6" t="s">
        <v>1527</v>
      </c>
      <c r="C783" s="6">
        <v>2</v>
      </c>
      <c r="D783" s="6">
        <v>2</v>
      </c>
      <c r="E783" s="46" t="str">
        <f t="shared" si="12"/>
        <v>기사임</v>
      </c>
      <c r="F783" s="46" t="str">
        <f>IF(E783="기사임",IFERROR(IF((VLOOKUP(CONCATENATE("http://skinnonews.com",A783),'기사 리스트'!C:E,3,FALSE))&gt;='뉴스룸 요약'!$F$17,"O",""),""),"")</f>
        <v/>
      </c>
      <c r="G783" s="46" t="str">
        <f>IFERROR(IF(AND(F783="O",B783="Paid Search",VLOOKUP("http://skinnonews.com"&amp;A783,'기사 리스트'!C:D,2,FALSE)="yes"), "당월 GDN", ""),"")</f>
        <v/>
      </c>
    </row>
    <row r="784" spans="1:7">
      <c r="A784" s="6" t="s">
        <v>1432</v>
      </c>
      <c r="B784" s="6" t="s">
        <v>1526</v>
      </c>
      <c r="C784" s="6">
        <v>2</v>
      </c>
      <c r="D784" s="6">
        <v>1</v>
      </c>
      <c r="E784" s="46" t="str">
        <f t="shared" si="12"/>
        <v>기사임</v>
      </c>
      <c r="F784" s="46" t="str">
        <f>IF(E784="기사임",IFERROR(IF((VLOOKUP(CONCATENATE("http://skinnonews.com",A784),'기사 리스트'!C:E,3,FALSE))&gt;='뉴스룸 요약'!$F$17,"O",""),""),"")</f>
        <v/>
      </c>
      <c r="G784" s="46" t="str">
        <f>IFERROR(IF(AND(F784="O",B784="Paid Search",VLOOKUP("http://skinnonews.com"&amp;A784,'기사 리스트'!C:D,2,FALSE)="yes"), "당월 GDN", ""),"")</f>
        <v/>
      </c>
    </row>
    <row r="785" spans="1:7">
      <c r="A785" s="6" t="s">
        <v>1435</v>
      </c>
      <c r="B785" s="6" t="s">
        <v>1526</v>
      </c>
      <c r="C785" s="6">
        <v>2</v>
      </c>
      <c r="D785" s="6">
        <v>2</v>
      </c>
      <c r="E785" s="46" t="str">
        <f t="shared" si="12"/>
        <v>기사임</v>
      </c>
      <c r="F785" s="46" t="str">
        <f>IF(E785="기사임",IFERROR(IF((VLOOKUP(CONCATENATE("http://skinnonews.com",A785),'기사 리스트'!C:E,3,FALSE))&gt;='뉴스룸 요약'!$F$17,"O",""),""),"")</f>
        <v/>
      </c>
      <c r="G785" s="46" t="str">
        <f>IFERROR(IF(AND(F785="O",B785="Paid Search",VLOOKUP("http://skinnonews.com"&amp;A785,'기사 리스트'!C:D,2,FALSE)="yes"), "당월 GDN", ""),"")</f>
        <v/>
      </c>
    </row>
    <row r="786" spans="1:7">
      <c r="A786" s="6" t="s">
        <v>1985</v>
      </c>
      <c r="B786" s="6" t="s">
        <v>1527</v>
      </c>
      <c r="C786" s="6">
        <v>2</v>
      </c>
      <c r="D786" s="6">
        <v>2</v>
      </c>
      <c r="E786" s="46" t="str">
        <f t="shared" si="12"/>
        <v>기사임</v>
      </c>
      <c r="F786" s="46" t="str">
        <f>IF(E786="기사임",IFERROR(IF((VLOOKUP(CONCATENATE("http://skinnonews.com",A786),'기사 리스트'!C:E,3,FALSE))&gt;='뉴스룸 요약'!$F$17,"O",""),""),"")</f>
        <v/>
      </c>
      <c r="G786" s="46" t="str">
        <f>IFERROR(IF(AND(F786="O",B786="Paid Search",VLOOKUP("http://skinnonews.com"&amp;A786,'기사 리스트'!C:D,2,FALSE)="yes"), "당월 GDN", ""),"")</f>
        <v/>
      </c>
    </row>
    <row r="787" spans="1:7">
      <c r="A787" s="6" t="s">
        <v>1489</v>
      </c>
      <c r="B787" s="6" t="s">
        <v>1529</v>
      </c>
      <c r="C787" s="6">
        <v>2</v>
      </c>
      <c r="D787" s="6">
        <v>2</v>
      </c>
      <c r="E787" s="46" t="str">
        <f t="shared" si="12"/>
        <v>기사임</v>
      </c>
      <c r="F787" s="46" t="str">
        <f>IF(E787="기사임",IFERROR(IF((VLOOKUP(CONCATENATE("http://skinnonews.com",A787),'기사 리스트'!C:E,3,FALSE))&gt;='뉴스룸 요약'!$F$17,"O",""),""),"")</f>
        <v/>
      </c>
      <c r="G787" s="46" t="str">
        <f>IFERROR(IF(AND(F787="O",B787="Paid Search",VLOOKUP("http://skinnonews.com"&amp;A787,'기사 리스트'!C:D,2,FALSE)="yes"), "당월 GDN", ""),"")</f>
        <v/>
      </c>
    </row>
    <row r="788" spans="1:7">
      <c r="A788" s="6" t="s">
        <v>1551</v>
      </c>
      <c r="B788" s="6" t="s">
        <v>1639</v>
      </c>
      <c r="C788" s="6">
        <v>2</v>
      </c>
      <c r="D788" s="6">
        <v>1</v>
      </c>
      <c r="E788" s="46" t="str">
        <f t="shared" si="12"/>
        <v>기사임</v>
      </c>
      <c r="F788" s="46" t="str">
        <f>IF(E788="기사임",IFERROR(IF((VLOOKUP(CONCATENATE("http://skinnonews.com",A788),'기사 리스트'!C:E,3,FALSE))&gt;='뉴스룸 요약'!$F$17,"O",""),""),"")</f>
        <v/>
      </c>
      <c r="G788" s="46" t="str">
        <f>IFERROR(IF(AND(F788="O",B788="Paid Search",VLOOKUP("http://skinnonews.com"&amp;A788,'기사 리스트'!C:D,2,FALSE)="yes"), "당월 GDN", ""),"")</f>
        <v/>
      </c>
    </row>
    <row r="789" spans="1:7">
      <c r="A789" s="6" t="s">
        <v>1550</v>
      </c>
      <c r="B789" s="6" t="s">
        <v>1528</v>
      </c>
      <c r="C789" s="6">
        <v>2</v>
      </c>
      <c r="D789" s="6">
        <v>2</v>
      </c>
      <c r="E789" s="46" t="str">
        <f t="shared" si="12"/>
        <v>기사임</v>
      </c>
      <c r="F789" s="46" t="str">
        <f>IF(E789="기사임",IFERROR(IF((VLOOKUP(CONCATENATE("http://skinnonews.com",A789),'기사 리스트'!C:E,3,FALSE))&gt;='뉴스룸 요약'!$F$17,"O",""),""),"")</f>
        <v/>
      </c>
      <c r="G789" s="46" t="str">
        <f>IFERROR(IF(AND(F789="O",B789="Paid Search",VLOOKUP("http://skinnonews.com"&amp;A789,'기사 리스트'!C:D,2,FALSE)="yes"), "당월 GDN", ""),"")</f>
        <v/>
      </c>
    </row>
    <row r="790" spans="1:7">
      <c r="A790" s="6" t="s">
        <v>1553</v>
      </c>
      <c r="B790" s="6" t="s">
        <v>1529</v>
      </c>
      <c r="C790" s="6">
        <v>2</v>
      </c>
      <c r="D790" s="6">
        <v>2</v>
      </c>
      <c r="E790" s="46" t="str">
        <f t="shared" si="12"/>
        <v>기사임</v>
      </c>
      <c r="F790" s="46" t="str">
        <f>IF(E790="기사임",IFERROR(IF((VLOOKUP(CONCATENATE("http://skinnonews.com",A790),'기사 리스트'!C:E,3,FALSE))&gt;='뉴스룸 요약'!$F$17,"O",""),""),"")</f>
        <v/>
      </c>
      <c r="G790" s="46" t="str">
        <f>IFERROR(IF(AND(F790="O",B790="Paid Search",VLOOKUP("http://skinnonews.com"&amp;A790,'기사 리스트'!C:D,2,FALSE)="yes"), "당월 GDN", ""),"")</f>
        <v/>
      </c>
    </row>
    <row r="791" spans="1:7">
      <c r="A791" s="6" t="s">
        <v>1549</v>
      </c>
      <c r="B791" s="6" t="s">
        <v>1525</v>
      </c>
      <c r="C791" s="6">
        <v>2</v>
      </c>
      <c r="D791" s="6">
        <v>2</v>
      </c>
      <c r="E791" s="46" t="str">
        <f t="shared" si="12"/>
        <v>기사임</v>
      </c>
      <c r="F791" s="46" t="str">
        <f>IF(E791="기사임",IFERROR(IF((VLOOKUP(CONCATENATE("http://skinnonews.com",A791),'기사 리스트'!C:E,3,FALSE))&gt;='뉴스룸 요약'!$F$17,"O",""),""),"")</f>
        <v/>
      </c>
      <c r="G791" s="46" t="str">
        <f>IFERROR(IF(AND(F791="O",B791="Paid Search",VLOOKUP("http://skinnonews.com"&amp;A791,'기사 리스트'!C:D,2,FALSE)="yes"), "당월 GDN", ""),"")</f>
        <v/>
      </c>
    </row>
    <row r="792" spans="1:7">
      <c r="A792" s="6" t="s">
        <v>1549</v>
      </c>
      <c r="B792" s="6" t="s">
        <v>1528</v>
      </c>
      <c r="C792" s="6">
        <v>2</v>
      </c>
      <c r="D792" s="6">
        <v>1</v>
      </c>
      <c r="E792" s="46" t="str">
        <f t="shared" si="12"/>
        <v>기사임</v>
      </c>
      <c r="F792" s="46" t="str">
        <f>IF(E792="기사임",IFERROR(IF((VLOOKUP(CONCATENATE("http://skinnonews.com",A792),'기사 리스트'!C:E,3,FALSE))&gt;='뉴스룸 요약'!$F$17,"O",""),""),"")</f>
        <v/>
      </c>
      <c r="G792" s="46" t="str">
        <f>IFERROR(IF(AND(F792="O",B792="Paid Search",VLOOKUP("http://skinnonews.com"&amp;A792,'기사 리스트'!C:D,2,FALSE)="yes"), "당월 GDN", ""),"")</f>
        <v/>
      </c>
    </row>
    <row r="793" spans="1:7">
      <c r="A793" s="6" t="s">
        <v>1610</v>
      </c>
      <c r="B793" s="6" t="s">
        <v>1528</v>
      </c>
      <c r="C793" s="6">
        <v>2</v>
      </c>
      <c r="D793" s="6">
        <v>4</v>
      </c>
      <c r="E793" s="46" t="str">
        <f t="shared" si="12"/>
        <v>기사임</v>
      </c>
      <c r="F793" s="46" t="str">
        <f>IF(E793="기사임",IFERROR(IF((VLOOKUP(CONCATENATE("http://skinnonews.com",A793),'기사 리스트'!C:E,3,FALSE))&gt;='뉴스룸 요약'!$F$17,"O",""),""),"")</f>
        <v/>
      </c>
      <c r="G793" s="46" t="str">
        <f>IFERROR(IF(AND(F793="O",B793="Paid Search",VLOOKUP("http://skinnonews.com"&amp;A793,'기사 리스트'!C:D,2,FALSE)="yes"), "당월 GDN", ""),"")</f>
        <v/>
      </c>
    </row>
    <row r="794" spans="1:7">
      <c r="A794" s="6" t="s">
        <v>1612</v>
      </c>
      <c r="B794" s="6" t="s">
        <v>1528</v>
      </c>
      <c r="C794" s="6">
        <v>2</v>
      </c>
      <c r="D794" s="6">
        <v>2</v>
      </c>
      <c r="E794" s="46" t="str">
        <f t="shared" si="12"/>
        <v>기사임</v>
      </c>
      <c r="F794" s="46" t="str">
        <f>IF(E794="기사임",IFERROR(IF((VLOOKUP(CONCATENATE("http://skinnonews.com",A794),'기사 리스트'!C:E,3,FALSE))&gt;='뉴스룸 요약'!$F$17,"O",""),""),"")</f>
        <v/>
      </c>
      <c r="G794" s="46" t="str">
        <f>IFERROR(IF(AND(F794="O",B794="Paid Search",VLOOKUP("http://skinnonews.com"&amp;A794,'기사 리스트'!C:D,2,FALSE)="yes"), "당월 GDN", ""),"")</f>
        <v/>
      </c>
    </row>
    <row r="795" spans="1:7">
      <c r="A795" s="6" t="s">
        <v>1921</v>
      </c>
      <c r="B795" s="6" t="s">
        <v>1526</v>
      </c>
      <c r="C795" s="6">
        <v>2</v>
      </c>
      <c r="D795" s="6">
        <v>2</v>
      </c>
      <c r="E795" s="46" t="str">
        <f t="shared" si="12"/>
        <v>기사임</v>
      </c>
      <c r="F795" s="46" t="str">
        <f>IF(E795="기사임",IFERROR(IF((VLOOKUP(CONCATENATE("http://skinnonews.com",A795),'기사 리스트'!C:E,3,FALSE))&gt;='뉴스룸 요약'!$F$17,"O",""),""),"")</f>
        <v/>
      </c>
      <c r="G795" s="46" t="str">
        <f>IFERROR(IF(AND(F795="O",B795="Paid Search",VLOOKUP("http://skinnonews.com"&amp;A795,'기사 리스트'!C:D,2,FALSE)="yes"), "당월 GDN", ""),"")</f>
        <v/>
      </c>
    </row>
    <row r="796" spans="1:7">
      <c r="A796" s="6" t="s">
        <v>2028</v>
      </c>
      <c r="B796" s="6" t="s">
        <v>1526</v>
      </c>
      <c r="C796" s="6">
        <v>2</v>
      </c>
      <c r="D796" s="6">
        <v>4</v>
      </c>
      <c r="E796" s="46" t="str">
        <f t="shared" si="12"/>
        <v>기사임</v>
      </c>
      <c r="F796" s="46" t="str">
        <f>IF(E796="기사임",IFERROR(IF((VLOOKUP(CONCATENATE("http://skinnonews.com",A796),'기사 리스트'!C:E,3,FALSE))&gt;='뉴스룸 요약'!$F$17,"O",""),""),"")</f>
        <v/>
      </c>
      <c r="G796" s="46" t="str">
        <f>IFERROR(IF(AND(F796="O",B796="Paid Search",VLOOKUP("http://skinnonews.com"&amp;A796,'기사 리스트'!C:D,2,FALSE)="yes"), "당월 GDN", ""),"")</f>
        <v/>
      </c>
    </row>
    <row r="797" spans="1:7">
      <c r="A797" s="6" t="s">
        <v>2025</v>
      </c>
      <c r="B797" s="6" t="s">
        <v>1528</v>
      </c>
      <c r="C797" s="6">
        <v>2</v>
      </c>
      <c r="D797" s="6">
        <v>2</v>
      </c>
      <c r="E797" s="46" t="str">
        <f t="shared" si="12"/>
        <v>기사임</v>
      </c>
      <c r="F797" s="46" t="str">
        <f>IF(E797="기사임",IFERROR(IF((VLOOKUP(CONCATENATE("http://skinnonews.com",A797),'기사 리스트'!C:E,3,FALSE))&gt;='뉴스룸 요약'!$F$17,"O",""),""),"")</f>
        <v/>
      </c>
      <c r="G797" s="46" t="str">
        <f>IFERROR(IF(AND(F797="O",B797="Paid Search",VLOOKUP("http://skinnonews.com"&amp;A797,'기사 리스트'!C:D,2,FALSE)="yes"), "당월 GDN", ""),"")</f>
        <v/>
      </c>
    </row>
    <row r="798" spans="1:7">
      <c r="A798" s="6" t="s">
        <v>2029</v>
      </c>
      <c r="B798" s="6" t="s">
        <v>1529</v>
      </c>
      <c r="C798" s="6">
        <v>2</v>
      </c>
      <c r="D798" s="6">
        <v>2</v>
      </c>
      <c r="E798" s="46" t="str">
        <f t="shared" si="12"/>
        <v>기사임</v>
      </c>
      <c r="F798" s="46" t="str">
        <f>IF(E798="기사임",IFERROR(IF((VLOOKUP(CONCATENATE("http://skinnonews.com",A798),'기사 리스트'!C:E,3,FALSE))&gt;='뉴스룸 요약'!$F$17,"O",""),""),"")</f>
        <v/>
      </c>
      <c r="G798" s="46" t="str">
        <f>IFERROR(IF(AND(F798="O",B798="Paid Search",VLOOKUP("http://skinnonews.com"&amp;A798,'기사 리스트'!C:D,2,FALSE)="yes"), "당월 GDN", ""),"")</f>
        <v/>
      </c>
    </row>
    <row r="799" spans="1:7">
      <c r="A799" s="6" t="s">
        <v>2179</v>
      </c>
      <c r="B799" s="6" t="s">
        <v>1529</v>
      </c>
      <c r="C799" s="6">
        <v>2</v>
      </c>
      <c r="D799" s="6">
        <v>1</v>
      </c>
      <c r="E799" s="46" t="str">
        <f t="shared" si="12"/>
        <v>기사임</v>
      </c>
      <c r="F799" s="46" t="str">
        <f>IF(E799="기사임",IFERROR(IF((VLOOKUP(CONCATENATE("http://skinnonews.com",A799),'기사 리스트'!C:E,3,FALSE))&gt;='뉴스룸 요약'!$F$17,"O",""),""),"")</f>
        <v/>
      </c>
      <c r="G799" s="46" t="str">
        <f>IFERROR(IF(AND(F799="O",B799="Paid Search",VLOOKUP("http://skinnonews.com"&amp;A799,'기사 리스트'!C:D,2,FALSE)="yes"), "당월 GDN", ""),"")</f>
        <v/>
      </c>
    </row>
    <row r="800" spans="1:7">
      <c r="A800" s="6" t="s">
        <v>2175</v>
      </c>
      <c r="B800" s="6" t="s">
        <v>1526</v>
      </c>
      <c r="C800" s="6">
        <v>2</v>
      </c>
      <c r="D800" s="6">
        <v>3</v>
      </c>
      <c r="E800" s="46" t="str">
        <f t="shared" si="12"/>
        <v>기사임</v>
      </c>
      <c r="F800" s="46" t="str">
        <f>IF(E800="기사임",IFERROR(IF((VLOOKUP(CONCATENATE("http://skinnonews.com",A800),'기사 리스트'!C:E,3,FALSE))&gt;='뉴스룸 요약'!$F$17,"O",""),""),"")</f>
        <v/>
      </c>
      <c r="G800" s="46" t="str">
        <f>IFERROR(IF(AND(F800="O",B800="Paid Search",VLOOKUP("http://skinnonews.com"&amp;A800,'기사 리스트'!C:D,2,FALSE)="yes"), "당월 GDN", ""),"")</f>
        <v/>
      </c>
    </row>
    <row r="801" spans="1:7">
      <c r="A801" s="6" t="s">
        <v>2175</v>
      </c>
      <c r="B801" s="6" t="s">
        <v>1528</v>
      </c>
      <c r="C801" s="6">
        <v>2</v>
      </c>
      <c r="D801" s="6">
        <v>1</v>
      </c>
      <c r="E801" s="46" t="str">
        <f t="shared" si="12"/>
        <v>기사임</v>
      </c>
      <c r="F801" s="46" t="str">
        <f>IF(E801="기사임",IFERROR(IF((VLOOKUP(CONCATENATE("http://skinnonews.com",A801),'기사 리스트'!C:E,3,FALSE))&gt;='뉴스룸 요약'!$F$17,"O",""),""),"")</f>
        <v/>
      </c>
      <c r="G801" s="46" t="str">
        <f>IFERROR(IF(AND(F801="O",B801="Paid Search",VLOOKUP("http://skinnonews.com"&amp;A801,'기사 리스트'!C:D,2,FALSE)="yes"), "당월 GDN", ""),"")</f>
        <v/>
      </c>
    </row>
    <row r="802" spans="1:7">
      <c r="A802" s="6" t="s">
        <v>2180</v>
      </c>
      <c r="B802" s="6" t="s">
        <v>1526</v>
      </c>
      <c r="C802" s="6">
        <v>2</v>
      </c>
      <c r="D802" s="6">
        <v>1</v>
      </c>
      <c r="E802" s="46" t="str">
        <f t="shared" si="12"/>
        <v>기사임</v>
      </c>
      <c r="F802" s="46" t="str">
        <f>IF(E802="기사임",IFERROR(IF((VLOOKUP(CONCATENATE("http://skinnonews.com",A802),'기사 리스트'!C:E,3,FALSE))&gt;='뉴스룸 요약'!$F$17,"O",""),""),"")</f>
        <v/>
      </c>
      <c r="G802" s="46" t="str">
        <f>IFERROR(IF(AND(F802="O",B802="Paid Search",VLOOKUP("http://skinnonews.com"&amp;A802,'기사 리스트'!C:D,2,FALSE)="yes"), "당월 GDN", ""),"")</f>
        <v/>
      </c>
    </row>
    <row r="803" spans="1:7">
      <c r="A803" s="6" t="s">
        <v>2180</v>
      </c>
      <c r="B803" s="6" t="s">
        <v>1529</v>
      </c>
      <c r="C803" s="6">
        <v>2</v>
      </c>
      <c r="D803" s="6">
        <v>1</v>
      </c>
      <c r="E803" s="46" t="str">
        <f t="shared" si="12"/>
        <v>기사임</v>
      </c>
      <c r="F803" s="46" t="str">
        <f>IF(E803="기사임",IFERROR(IF((VLOOKUP(CONCATENATE("http://skinnonews.com",A803),'기사 리스트'!C:E,3,FALSE))&gt;='뉴스룸 요약'!$F$17,"O",""),""),"")</f>
        <v/>
      </c>
      <c r="G803" s="46" t="str">
        <f>IFERROR(IF(AND(F803="O",B803="Paid Search",VLOOKUP("http://skinnonews.com"&amp;A803,'기사 리스트'!C:D,2,FALSE)="yes"), "당월 GDN", ""),"")</f>
        <v/>
      </c>
    </row>
    <row r="804" spans="1:7">
      <c r="A804" s="6" t="s">
        <v>2174</v>
      </c>
      <c r="B804" s="6" t="s">
        <v>1527</v>
      </c>
      <c r="C804" s="6">
        <v>2</v>
      </c>
      <c r="D804" s="6">
        <v>2</v>
      </c>
      <c r="E804" s="46" t="str">
        <f t="shared" si="12"/>
        <v>기사임</v>
      </c>
      <c r="F804" s="46" t="str">
        <f>IF(E804="기사임",IFERROR(IF((VLOOKUP(CONCATENATE("http://skinnonews.com",A804),'기사 리스트'!C:E,3,FALSE))&gt;='뉴스룸 요약'!$F$17,"O",""),""),"")</f>
        <v/>
      </c>
      <c r="G804" s="46" t="str">
        <f>IFERROR(IF(AND(F804="O",B804="Paid Search",VLOOKUP("http://skinnonews.com"&amp;A804,'기사 리스트'!C:D,2,FALSE)="yes"), "당월 GDN", ""),"")</f>
        <v/>
      </c>
    </row>
    <row r="805" spans="1:7">
      <c r="A805" s="6" t="s">
        <v>2280</v>
      </c>
      <c r="B805" s="6" t="s">
        <v>1639</v>
      </c>
      <c r="C805" s="6">
        <v>2</v>
      </c>
      <c r="D805" s="6">
        <v>5</v>
      </c>
      <c r="E805" s="46" t="str">
        <f t="shared" si="12"/>
        <v>기사임</v>
      </c>
      <c r="F805" s="46" t="str">
        <f>IF(E805="기사임",IFERROR(IF((VLOOKUP(CONCATENATE("http://skinnonews.com",A805),'기사 리스트'!C:E,3,FALSE))&gt;='뉴스룸 요약'!$F$17,"O",""),""),"")</f>
        <v>O</v>
      </c>
      <c r="G805" s="46" t="str">
        <f>IFERROR(IF(AND(F805="O",B805="Paid Search",VLOOKUP("http://skinnonews.com"&amp;A805,'기사 리스트'!C:D,2,FALSE)="yes"), "당월 GDN", ""),"")</f>
        <v/>
      </c>
    </row>
    <row r="806" spans="1:7">
      <c r="A806" s="6" t="s">
        <v>2066</v>
      </c>
      <c r="B806" s="6" t="s">
        <v>1527</v>
      </c>
      <c r="C806" s="6">
        <v>2</v>
      </c>
      <c r="D806" s="6">
        <v>3</v>
      </c>
      <c r="E806" s="46" t="str">
        <f t="shared" si="12"/>
        <v>기사임</v>
      </c>
      <c r="F806" s="46" t="str">
        <f>IF(E806="기사임",IFERROR(IF((VLOOKUP(CONCATENATE("http://skinnonews.com",A806),'기사 리스트'!C:E,3,FALSE))&gt;='뉴스룸 요약'!$F$17,"O",""),""),"")</f>
        <v/>
      </c>
      <c r="G806" s="46" t="str">
        <f>IFERROR(IF(AND(F806="O",B806="Paid Search",VLOOKUP("http://skinnonews.com"&amp;A806,'기사 리스트'!C:D,2,FALSE)="yes"), "당월 GDN", ""),"")</f>
        <v/>
      </c>
    </row>
    <row r="807" spans="1:7">
      <c r="A807" s="6" t="s">
        <v>670</v>
      </c>
      <c r="B807" s="6" t="s">
        <v>1527</v>
      </c>
      <c r="C807" s="6">
        <v>2</v>
      </c>
      <c r="D807" s="6">
        <v>2</v>
      </c>
      <c r="E807" s="46" t="str">
        <f t="shared" si="12"/>
        <v>기사임</v>
      </c>
      <c r="F807" s="46" t="str">
        <f>IF(E807="기사임",IFERROR(IF((VLOOKUP(CONCATENATE("http://skinnonews.com",A807),'기사 리스트'!C:E,3,FALSE))&gt;='뉴스룸 요약'!$F$17,"O",""),""),"")</f>
        <v/>
      </c>
      <c r="G807" s="46" t="str">
        <f>IFERROR(IF(AND(F807="O",B807="Paid Search",VLOOKUP("http://skinnonews.com"&amp;A807,'기사 리스트'!C:D,2,FALSE)="yes"), "당월 GDN", ""),"")</f>
        <v/>
      </c>
    </row>
    <row r="808" spans="1:7">
      <c r="A808" s="6" t="s">
        <v>670</v>
      </c>
      <c r="B808" s="6" t="s">
        <v>1529</v>
      </c>
      <c r="C808" s="6">
        <v>2</v>
      </c>
      <c r="D808" s="6">
        <v>2</v>
      </c>
      <c r="E808" s="46" t="str">
        <f t="shared" si="12"/>
        <v>기사임</v>
      </c>
      <c r="F808" s="46" t="str">
        <f>IF(E808="기사임",IFERROR(IF((VLOOKUP(CONCATENATE("http://skinnonews.com",A808),'기사 리스트'!C:E,3,FALSE))&gt;='뉴스룸 요약'!$F$17,"O",""),""),"")</f>
        <v/>
      </c>
      <c r="G808" s="46" t="str">
        <f>IFERROR(IF(AND(F808="O",B808="Paid Search",VLOOKUP("http://skinnonews.com"&amp;A808,'기사 리스트'!C:D,2,FALSE)="yes"), "당월 GDN", ""),"")</f>
        <v/>
      </c>
    </row>
    <row r="809" spans="1:7">
      <c r="A809" s="6" t="s">
        <v>589</v>
      </c>
      <c r="B809" s="6" t="s">
        <v>1526</v>
      </c>
      <c r="C809" s="6">
        <v>2</v>
      </c>
      <c r="D809" s="6">
        <v>3</v>
      </c>
      <c r="E809" s="46" t="str">
        <f t="shared" si="12"/>
        <v>기사임</v>
      </c>
      <c r="F809" s="46" t="str">
        <f>IF(E809="기사임",IFERROR(IF((VLOOKUP(CONCATENATE("http://skinnonews.com",A809),'기사 리스트'!C:E,3,FALSE))&gt;='뉴스룸 요약'!$F$17,"O",""),""),"")</f>
        <v/>
      </c>
      <c r="G809" s="46" t="str">
        <f>IFERROR(IF(AND(F809="O",B809="Paid Search",VLOOKUP("http://skinnonews.com"&amp;A809,'기사 리스트'!C:D,2,FALSE)="yes"), "당월 GDN", ""),"")</f>
        <v/>
      </c>
    </row>
    <row r="810" spans="1:7">
      <c r="A810" s="6" t="s">
        <v>536</v>
      </c>
      <c r="B810" s="6" t="s">
        <v>1527</v>
      </c>
      <c r="C810" s="6">
        <v>2</v>
      </c>
      <c r="D810" s="6">
        <v>2</v>
      </c>
      <c r="E810" s="46" t="str">
        <f t="shared" si="12"/>
        <v>기사임</v>
      </c>
      <c r="F810" s="46" t="str">
        <f>IF(E810="기사임",IFERROR(IF((VLOOKUP(CONCATENATE("http://skinnonews.com",A810),'기사 리스트'!C:E,3,FALSE))&gt;='뉴스룸 요약'!$F$17,"O",""),""),"")</f>
        <v/>
      </c>
      <c r="G810" s="46" t="str">
        <f>IFERROR(IF(AND(F810="O",B810="Paid Search",VLOOKUP("http://skinnonews.com"&amp;A810,'기사 리스트'!C:D,2,FALSE)="yes"), "당월 GDN", ""),"")</f>
        <v/>
      </c>
    </row>
    <row r="811" spans="1:7">
      <c r="A811" s="6" t="s">
        <v>2325</v>
      </c>
      <c r="B811" s="6" t="s">
        <v>1527</v>
      </c>
      <c r="C811" s="6">
        <v>2</v>
      </c>
      <c r="D811" s="6">
        <v>2</v>
      </c>
      <c r="E811" s="46" t="str">
        <f t="shared" si="12"/>
        <v>기사임</v>
      </c>
      <c r="F811" s="46" t="str">
        <f>IF(E811="기사임",IFERROR(IF((VLOOKUP(CONCATENATE("http://skinnonews.com",A811),'기사 리스트'!C:E,3,FALSE))&gt;='뉴스룸 요약'!$F$17,"O",""),""),"")</f>
        <v/>
      </c>
      <c r="G811" s="46" t="str">
        <f>IFERROR(IF(AND(F811="O",B811="Paid Search",VLOOKUP("http://skinnonews.com"&amp;A811,'기사 리스트'!C:D,2,FALSE)="yes"), "당월 GDN", ""),"")</f>
        <v/>
      </c>
    </row>
    <row r="812" spans="1:7">
      <c r="A812" s="6" t="s">
        <v>2206</v>
      </c>
      <c r="B812" s="6" t="s">
        <v>1527</v>
      </c>
      <c r="C812" s="6">
        <v>2</v>
      </c>
      <c r="D812" s="6">
        <v>2</v>
      </c>
      <c r="E812" s="46" t="str">
        <f t="shared" si="12"/>
        <v>기사임</v>
      </c>
      <c r="F812" s="46" t="str">
        <f>IF(E812="기사임",IFERROR(IF((VLOOKUP(CONCATENATE("http://skinnonews.com",A812),'기사 리스트'!C:E,3,FALSE))&gt;='뉴스룸 요약'!$F$17,"O",""),""),"")</f>
        <v/>
      </c>
      <c r="G812" s="46" t="str">
        <f>IFERROR(IF(AND(F812="O",B812="Paid Search",VLOOKUP("http://skinnonews.com"&amp;A812,'기사 리스트'!C:D,2,FALSE)="yes"), "당월 GDN", ""),"")</f>
        <v/>
      </c>
    </row>
    <row r="813" spans="1:7">
      <c r="A813" s="6" t="s">
        <v>2229</v>
      </c>
      <c r="B813" s="6" t="s">
        <v>1526</v>
      </c>
      <c r="C813" s="6">
        <v>2</v>
      </c>
      <c r="D813" s="6">
        <v>2</v>
      </c>
      <c r="E813" s="46" t="str">
        <f t="shared" si="12"/>
        <v>기사임</v>
      </c>
      <c r="F813" s="46" t="str">
        <f>IF(E813="기사임",IFERROR(IF((VLOOKUP(CONCATENATE("http://skinnonews.com",A813),'기사 리스트'!C:E,3,FALSE))&gt;='뉴스룸 요약'!$F$17,"O",""),""),"")</f>
        <v/>
      </c>
      <c r="G813" s="46" t="str">
        <f>IFERROR(IF(AND(F813="O",B813="Paid Search",VLOOKUP("http://skinnonews.com"&amp;A813,'기사 리스트'!C:D,2,FALSE)="yes"), "당월 GDN", ""),"")</f>
        <v/>
      </c>
    </row>
    <row r="814" spans="1:7">
      <c r="A814" s="6" t="s">
        <v>2326</v>
      </c>
      <c r="B814" s="6" t="s">
        <v>1527</v>
      </c>
      <c r="C814" s="6">
        <v>2</v>
      </c>
      <c r="D814" s="6">
        <v>2</v>
      </c>
      <c r="E814" s="46" t="str">
        <f t="shared" si="12"/>
        <v>기사임</v>
      </c>
      <c r="F814" s="46" t="str">
        <f>IF(E814="기사임",IFERROR(IF((VLOOKUP(CONCATENATE("http://skinnonews.com",A814),'기사 리스트'!C:E,3,FALSE))&gt;='뉴스룸 요약'!$F$17,"O",""),""),"")</f>
        <v/>
      </c>
      <c r="G814" s="46" t="str">
        <f>IFERROR(IF(AND(F814="O",B814="Paid Search",VLOOKUP("http://skinnonews.com"&amp;A814,'기사 리스트'!C:D,2,FALSE)="yes"), "당월 GDN", ""),"")</f>
        <v/>
      </c>
    </row>
    <row r="815" spans="1:7">
      <c r="A815" s="6" t="s">
        <v>622</v>
      </c>
      <c r="B815" s="6" t="s">
        <v>1526</v>
      </c>
      <c r="C815" s="6">
        <v>2</v>
      </c>
      <c r="D815" s="6">
        <v>2</v>
      </c>
      <c r="E815" s="46" t="str">
        <f t="shared" si="12"/>
        <v>기사임</v>
      </c>
      <c r="F815" s="46" t="str">
        <f>IF(E815="기사임",IFERROR(IF((VLOOKUP(CONCATENATE("http://skinnonews.com",A815),'기사 리스트'!C:E,3,FALSE))&gt;='뉴스룸 요약'!$F$17,"O",""),""),"")</f>
        <v/>
      </c>
      <c r="G815" s="46" t="str">
        <f>IFERROR(IF(AND(F815="O",B815="Paid Search",VLOOKUP("http://skinnonews.com"&amp;A815,'기사 리스트'!C:D,2,FALSE)="yes"), "당월 GDN", ""),"")</f>
        <v/>
      </c>
    </row>
    <row r="816" spans="1:7">
      <c r="A816" s="6" t="s">
        <v>1622</v>
      </c>
      <c r="B816" s="6" t="s">
        <v>1527</v>
      </c>
      <c r="C816" s="6">
        <v>2</v>
      </c>
      <c r="D816" s="6">
        <v>2</v>
      </c>
      <c r="E816" s="46" t="str">
        <f t="shared" si="12"/>
        <v>기사임</v>
      </c>
      <c r="F816" s="46" t="str">
        <f>IF(E816="기사임",IFERROR(IF((VLOOKUP(CONCATENATE("http://skinnonews.com",A816),'기사 리스트'!C:E,3,FALSE))&gt;='뉴스룸 요약'!$F$17,"O",""),""),"")</f>
        <v/>
      </c>
      <c r="G816" s="46" t="str">
        <f>IFERROR(IF(AND(F816="O",B816="Paid Search",VLOOKUP("http://skinnonews.com"&amp;A816,'기사 리스트'!C:D,2,FALSE)="yes"), "당월 GDN", ""),"")</f>
        <v/>
      </c>
    </row>
    <row r="817" spans="1:7">
      <c r="A817" s="6" t="s">
        <v>663</v>
      </c>
      <c r="B817" s="6" t="s">
        <v>1527</v>
      </c>
      <c r="C817" s="6">
        <v>2</v>
      </c>
      <c r="D817" s="6">
        <v>1</v>
      </c>
      <c r="E817" s="46" t="str">
        <f t="shared" si="12"/>
        <v>기사임</v>
      </c>
      <c r="F817" s="46" t="str">
        <f>IF(E817="기사임",IFERROR(IF((VLOOKUP(CONCATENATE("http://skinnonews.com",A817),'기사 리스트'!C:E,3,FALSE))&gt;='뉴스룸 요약'!$F$17,"O",""),""),"")</f>
        <v/>
      </c>
      <c r="G817" s="46" t="str">
        <f>IFERROR(IF(AND(F817="O",B817="Paid Search",VLOOKUP("http://skinnonews.com"&amp;A817,'기사 리스트'!C:D,2,FALSE)="yes"), "당월 GDN", ""),"")</f>
        <v/>
      </c>
    </row>
    <row r="818" spans="1:7">
      <c r="A818" s="6" t="s">
        <v>1514</v>
      </c>
      <c r="B818" s="6" t="s">
        <v>1527</v>
      </c>
      <c r="C818" s="6">
        <v>2</v>
      </c>
      <c r="D818" s="6">
        <v>1</v>
      </c>
      <c r="E818" s="46" t="str">
        <f t="shared" si="12"/>
        <v>기사임</v>
      </c>
      <c r="F818" s="46" t="str">
        <f>IF(E818="기사임",IFERROR(IF((VLOOKUP(CONCATENATE("http://skinnonews.com",A818),'기사 리스트'!C:E,3,FALSE))&gt;='뉴스룸 요약'!$F$17,"O",""),""),"")</f>
        <v/>
      </c>
      <c r="G818" s="46" t="str">
        <f>IFERROR(IF(AND(F818="O",B818="Paid Search",VLOOKUP("http://skinnonews.com"&amp;A818,'기사 리스트'!C:D,2,FALSE)="yes"), "당월 GDN", ""),"")</f>
        <v/>
      </c>
    </row>
    <row r="819" spans="1:7">
      <c r="A819" s="6" t="s">
        <v>591</v>
      </c>
      <c r="B819" s="6" t="s">
        <v>1528</v>
      </c>
      <c r="C819" s="6">
        <v>2</v>
      </c>
      <c r="D819" s="6">
        <v>4</v>
      </c>
      <c r="E819" s="46" t="str">
        <f t="shared" si="12"/>
        <v>기사임</v>
      </c>
      <c r="F819" s="46" t="str">
        <f>IF(E819="기사임",IFERROR(IF((VLOOKUP(CONCATENATE("http://skinnonews.com",A819),'기사 리스트'!C:E,3,FALSE))&gt;='뉴스룸 요약'!$F$17,"O",""),""),"")</f>
        <v/>
      </c>
      <c r="G819" s="46" t="str">
        <f>IFERROR(IF(AND(F819="O",B819="Paid Search",VLOOKUP("http://skinnonews.com"&amp;A819,'기사 리스트'!C:D,2,FALSE)="yes"), "당월 GDN", ""),"")</f>
        <v/>
      </c>
    </row>
    <row r="820" spans="1:7">
      <c r="A820" s="6" t="s">
        <v>1119</v>
      </c>
      <c r="B820" s="6" t="s">
        <v>1527</v>
      </c>
      <c r="C820" s="6">
        <v>2</v>
      </c>
      <c r="D820" s="6">
        <v>3</v>
      </c>
      <c r="E820" s="46" t="str">
        <f t="shared" si="12"/>
        <v>기사임</v>
      </c>
      <c r="F820" s="46" t="str">
        <f>IF(E820="기사임",IFERROR(IF((VLOOKUP(CONCATENATE("http://skinnonews.com",A820),'기사 리스트'!C:E,3,FALSE))&gt;='뉴스룸 요약'!$F$17,"O",""),""),"")</f>
        <v/>
      </c>
      <c r="G820" s="46" t="str">
        <f>IFERROR(IF(AND(F820="O",B820="Paid Search",VLOOKUP("http://skinnonews.com"&amp;A820,'기사 리스트'!C:D,2,FALSE)="yes"), "당월 GDN", ""),"")</f>
        <v/>
      </c>
    </row>
    <row r="821" spans="1:7">
      <c r="A821" s="6" t="s">
        <v>623</v>
      </c>
      <c r="B821" s="6" t="s">
        <v>1528</v>
      </c>
      <c r="C821" s="6">
        <v>2</v>
      </c>
      <c r="D821" s="6">
        <v>3</v>
      </c>
      <c r="E821" s="46" t="str">
        <f t="shared" si="12"/>
        <v>기사임</v>
      </c>
      <c r="F821" s="46" t="str">
        <f>IF(E821="기사임",IFERROR(IF((VLOOKUP(CONCATENATE("http://skinnonews.com",A821),'기사 리스트'!C:E,3,FALSE))&gt;='뉴스룸 요약'!$F$17,"O",""),""),"")</f>
        <v/>
      </c>
      <c r="G821" s="46" t="str">
        <f>IFERROR(IF(AND(F821="O",B821="Paid Search",VLOOKUP("http://skinnonews.com"&amp;A821,'기사 리스트'!C:D,2,FALSE)="yes"), "당월 GDN", ""),"")</f>
        <v/>
      </c>
    </row>
    <row r="822" spans="1:7">
      <c r="A822" s="6" t="s">
        <v>511</v>
      </c>
      <c r="B822" s="6" t="s">
        <v>1526</v>
      </c>
      <c r="C822" s="6">
        <v>2</v>
      </c>
      <c r="D822" s="6">
        <v>3</v>
      </c>
      <c r="E822" s="46" t="str">
        <f t="shared" si="12"/>
        <v>기사임</v>
      </c>
      <c r="F822" s="46" t="str">
        <f>IF(E822="기사임",IFERROR(IF((VLOOKUP(CONCATENATE("http://skinnonews.com",A822),'기사 리스트'!C:E,3,FALSE))&gt;='뉴스룸 요약'!$F$17,"O",""),""),"")</f>
        <v/>
      </c>
      <c r="G822" s="46" t="str">
        <f>IFERROR(IF(AND(F822="O",B822="Paid Search",VLOOKUP("http://skinnonews.com"&amp;A822,'기사 리스트'!C:D,2,FALSE)="yes"), "당월 GDN", ""),"")</f>
        <v/>
      </c>
    </row>
    <row r="823" spans="1:7">
      <c r="A823" s="6" t="s">
        <v>1443</v>
      </c>
      <c r="B823" s="6" t="s">
        <v>1526</v>
      </c>
      <c r="C823" s="6">
        <v>2</v>
      </c>
      <c r="D823" s="6">
        <v>2</v>
      </c>
      <c r="E823" s="46" t="str">
        <f t="shared" si="12"/>
        <v>기사임</v>
      </c>
      <c r="F823" s="46" t="str">
        <f>IF(E823="기사임",IFERROR(IF((VLOOKUP(CONCATENATE("http://skinnonews.com",A823),'기사 리스트'!C:E,3,FALSE))&gt;='뉴스룸 요약'!$F$17,"O",""),""),"")</f>
        <v/>
      </c>
      <c r="G823" s="46" t="str">
        <f>IFERROR(IF(AND(F823="O",B823="Paid Search",VLOOKUP("http://skinnonews.com"&amp;A823,'기사 리스트'!C:D,2,FALSE)="yes"), "당월 GDN", ""),"")</f>
        <v/>
      </c>
    </row>
    <row r="824" spans="1:7">
      <c r="A824" s="6" t="s">
        <v>2190</v>
      </c>
      <c r="B824" s="6" t="s">
        <v>1527</v>
      </c>
      <c r="C824" s="6">
        <v>2</v>
      </c>
      <c r="D824" s="6">
        <v>2</v>
      </c>
      <c r="E824" s="46" t="str">
        <f t="shared" si="12"/>
        <v>기사임</v>
      </c>
      <c r="F824" s="46" t="str">
        <f>IF(E824="기사임",IFERROR(IF((VLOOKUP(CONCATENATE("http://skinnonews.com",A824),'기사 리스트'!C:E,3,FALSE))&gt;='뉴스룸 요약'!$F$17,"O",""),""),"")</f>
        <v/>
      </c>
      <c r="G824" s="46" t="str">
        <f>IFERROR(IF(AND(F824="O",B824="Paid Search",VLOOKUP("http://skinnonews.com"&amp;A824,'기사 리스트'!C:D,2,FALSE)="yes"), "당월 GDN", ""),"")</f>
        <v/>
      </c>
    </row>
    <row r="825" spans="1:7">
      <c r="A825" s="6" t="s">
        <v>592</v>
      </c>
      <c r="B825" s="6" t="s">
        <v>1526</v>
      </c>
      <c r="C825" s="6">
        <v>2</v>
      </c>
      <c r="D825" s="6">
        <v>2</v>
      </c>
      <c r="E825" s="46" t="str">
        <f t="shared" si="12"/>
        <v>기사임</v>
      </c>
      <c r="F825" s="46" t="str">
        <f>IF(E825="기사임",IFERROR(IF((VLOOKUP(CONCATENATE("http://skinnonews.com",A825),'기사 리스트'!C:E,3,FALSE))&gt;='뉴스룸 요약'!$F$17,"O",""),""),"")</f>
        <v/>
      </c>
      <c r="G825" s="46" t="str">
        <f>IFERROR(IF(AND(F825="O",B825="Paid Search",VLOOKUP("http://skinnonews.com"&amp;A825,'기사 리스트'!C:D,2,FALSE)="yes"), "당월 GDN", ""),"")</f>
        <v/>
      </c>
    </row>
    <row r="826" spans="1:7">
      <c r="A826" s="6" t="s">
        <v>1374</v>
      </c>
      <c r="B826" s="6" t="s">
        <v>1526</v>
      </c>
      <c r="C826" s="6">
        <v>2</v>
      </c>
      <c r="D826" s="6">
        <v>2</v>
      </c>
      <c r="E826" s="46" t="str">
        <f t="shared" si="12"/>
        <v>기사임</v>
      </c>
      <c r="F826" s="46" t="str">
        <f>IF(E826="기사임",IFERROR(IF((VLOOKUP(CONCATENATE("http://skinnonews.com",A826),'기사 리스트'!C:E,3,FALSE))&gt;='뉴스룸 요약'!$F$17,"O",""),""),"")</f>
        <v/>
      </c>
      <c r="G826" s="46" t="str">
        <f>IFERROR(IF(AND(F826="O",B826="Paid Search",VLOOKUP("http://skinnonews.com"&amp;A826,'기사 리스트'!C:D,2,FALSE)="yes"), "당월 GDN", ""),"")</f>
        <v/>
      </c>
    </row>
    <row r="827" spans="1:7">
      <c r="A827" s="6" t="s">
        <v>2327</v>
      </c>
      <c r="B827" s="6" t="s">
        <v>1527</v>
      </c>
      <c r="C827" s="6">
        <v>2</v>
      </c>
      <c r="D827" s="6">
        <v>3</v>
      </c>
      <c r="E827" s="46" t="str">
        <f t="shared" si="12"/>
        <v>기사임</v>
      </c>
      <c r="F827" s="46" t="str">
        <f>IF(E827="기사임",IFERROR(IF((VLOOKUP(CONCATENATE("http://skinnonews.com",A827),'기사 리스트'!C:E,3,FALSE))&gt;='뉴스룸 요약'!$F$17,"O",""),""),"")</f>
        <v/>
      </c>
      <c r="G827" s="46" t="str">
        <f>IFERROR(IF(AND(F827="O",B827="Paid Search",VLOOKUP("http://skinnonews.com"&amp;A827,'기사 리스트'!C:D,2,FALSE)="yes"), "당월 GDN", ""),"")</f>
        <v/>
      </c>
    </row>
    <row r="828" spans="1:7">
      <c r="A828" s="6" t="s">
        <v>2055</v>
      </c>
      <c r="B828" s="6" t="s">
        <v>1527</v>
      </c>
      <c r="C828" s="6">
        <v>2</v>
      </c>
      <c r="D828" s="6">
        <v>2</v>
      </c>
      <c r="E828" s="46" t="str">
        <f t="shared" si="12"/>
        <v>기사임</v>
      </c>
      <c r="F828" s="46" t="str">
        <f>IF(E828="기사임",IFERROR(IF((VLOOKUP(CONCATENATE("http://skinnonews.com",A828),'기사 리스트'!C:E,3,FALSE))&gt;='뉴스룸 요약'!$F$17,"O",""),""),"")</f>
        <v/>
      </c>
      <c r="G828" s="46" t="str">
        <f>IFERROR(IF(AND(F828="O",B828="Paid Search",VLOOKUP("http://skinnonews.com"&amp;A828,'기사 리스트'!C:D,2,FALSE)="yes"), "당월 GDN", ""),"")</f>
        <v/>
      </c>
    </row>
    <row r="829" spans="1:7">
      <c r="A829" s="6" t="s">
        <v>652</v>
      </c>
      <c r="B829" s="6" t="s">
        <v>1526</v>
      </c>
      <c r="C829" s="6">
        <v>2</v>
      </c>
      <c r="D829" s="6">
        <v>2</v>
      </c>
      <c r="E829" s="46" t="str">
        <f t="shared" si="12"/>
        <v>기사임</v>
      </c>
      <c r="F829" s="46" t="str">
        <f>IF(E829="기사임",IFERROR(IF((VLOOKUP(CONCATENATE("http://skinnonews.com",A829),'기사 리스트'!C:E,3,FALSE))&gt;='뉴스룸 요약'!$F$17,"O",""),""),"")</f>
        <v/>
      </c>
      <c r="G829" s="46" t="str">
        <f>IFERROR(IF(AND(F829="O",B829="Paid Search",VLOOKUP("http://skinnonews.com"&amp;A829,'기사 리스트'!C:D,2,FALSE)="yes"), "당월 GDN", ""),"")</f>
        <v/>
      </c>
    </row>
    <row r="830" spans="1:7">
      <c r="A830" s="6" t="s">
        <v>2210</v>
      </c>
      <c r="B830" s="6" t="s">
        <v>1527</v>
      </c>
      <c r="C830" s="6">
        <v>2</v>
      </c>
      <c r="D830" s="6">
        <v>2</v>
      </c>
      <c r="E830" s="46" t="str">
        <f t="shared" si="12"/>
        <v>기사임</v>
      </c>
      <c r="F830" s="46" t="str">
        <f>IF(E830="기사임",IFERROR(IF((VLOOKUP(CONCATENATE("http://skinnonews.com",A830),'기사 리스트'!C:E,3,FALSE))&gt;='뉴스룸 요약'!$F$17,"O",""),""),"")</f>
        <v/>
      </c>
      <c r="G830" s="46" t="str">
        <f>IFERROR(IF(AND(F830="O",B830="Paid Search",VLOOKUP("http://skinnonews.com"&amp;A830,'기사 리스트'!C:D,2,FALSE)="yes"), "당월 GDN", ""),"")</f>
        <v/>
      </c>
    </row>
    <row r="831" spans="1:7">
      <c r="A831" s="6" t="s">
        <v>544</v>
      </c>
      <c r="B831" s="6" t="s">
        <v>1526</v>
      </c>
      <c r="C831" s="6">
        <v>2</v>
      </c>
      <c r="D831" s="6">
        <v>2</v>
      </c>
      <c r="E831" s="46" t="str">
        <f t="shared" si="12"/>
        <v>기사임</v>
      </c>
      <c r="F831" s="46" t="str">
        <f>IF(E831="기사임",IFERROR(IF((VLOOKUP(CONCATENATE("http://skinnonews.com",A831),'기사 리스트'!C:E,3,FALSE))&gt;='뉴스룸 요약'!$F$17,"O",""),""),"")</f>
        <v/>
      </c>
      <c r="G831" s="46" t="str">
        <f>IFERROR(IF(AND(F831="O",B831="Paid Search",VLOOKUP("http://skinnonews.com"&amp;A831,'기사 리스트'!C:D,2,FALSE)="yes"), "당월 GDN", ""),"")</f>
        <v/>
      </c>
    </row>
    <row r="832" spans="1:7">
      <c r="A832" s="6" t="s">
        <v>1515</v>
      </c>
      <c r="B832" s="6" t="s">
        <v>1526</v>
      </c>
      <c r="C832" s="6">
        <v>2</v>
      </c>
      <c r="D832" s="6">
        <v>2</v>
      </c>
      <c r="E832" s="46" t="str">
        <f t="shared" si="12"/>
        <v>기사임</v>
      </c>
      <c r="F832" s="46" t="str">
        <f>IF(E832="기사임",IFERROR(IF((VLOOKUP(CONCATENATE("http://skinnonews.com",A832),'기사 리스트'!C:E,3,FALSE))&gt;='뉴스룸 요약'!$F$17,"O",""),""),"")</f>
        <v/>
      </c>
      <c r="G832" s="46" t="str">
        <f>IFERROR(IF(AND(F832="O",B832="Paid Search",VLOOKUP("http://skinnonews.com"&amp;A832,'기사 리스트'!C:D,2,FALSE)="yes"), "당월 GDN", ""),"")</f>
        <v/>
      </c>
    </row>
    <row r="833" spans="1:7">
      <c r="A833" s="6" t="s">
        <v>1976</v>
      </c>
      <c r="B833" s="6" t="s">
        <v>1526</v>
      </c>
      <c r="C833" s="6">
        <v>2</v>
      </c>
      <c r="D833" s="6">
        <v>2</v>
      </c>
      <c r="E833" s="46" t="str">
        <f t="shared" si="12"/>
        <v>기사임</v>
      </c>
      <c r="F833" s="46" t="str">
        <f>IF(E833="기사임",IFERROR(IF((VLOOKUP(CONCATENATE("http://skinnonews.com",A833),'기사 리스트'!C:E,3,FALSE))&gt;='뉴스룸 요약'!$F$17,"O",""),""),"")</f>
        <v/>
      </c>
      <c r="G833" s="46" t="str">
        <f>IFERROR(IF(AND(F833="O",B833="Paid Search",VLOOKUP("http://skinnonews.com"&amp;A833,'기사 리스트'!C:D,2,FALSE)="yes"), "당월 GDN", ""),"")</f>
        <v/>
      </c>
    </row>
    <row r="834" spans="1:7">
      <c r="A834" s="6" t="s">
        <v>1312</v>
      </c>
      <c r="B834" s="6" t="s">
        <v>1527</v>
      </c>
      <c r="C834" s="6">
        <v>2</v>
      </c>
      <c r="D834" s="6">
        <v>2</v>
      </c>
      <c r="E834" s="46" t="str">
        <f t="shared" si="12"/>
        <v>기사임</v>
      </c>
      <c r="F834" s="46" t="str">
        <f>IF(E834="기사임",IFERROR(IF((VLOOKUP(CONCATENATE("http://skinnonews.com",A834),'기사 리스트'!C:E,3,FALSE))&gt;='뉴스룸 요약'!$F$17,"O",""),""),"")</f>
        <v/>
      </c>
      <c r="G834" s="46" t="str">
        <f>IFERROR(IF(AND(F834="O",B834="Paid Search",VLOOKUP("http://skinnonews.com"&amp;A834,'기사 리스트'!C:D,2,FALSE)="yes"), "당월 GDN", ""),"")</f>
        <v/>
      </c>
    </row>
    <row r="835" spans="1:7">
      <c r="A835" s="6" t="s">
        <v>2068</v>
      </c>
      <c r="B835" s="6" t="s">
        <v>1527</v>
      </c>
      <c r="C835" s="6">
        <v>2</v>
      </c>
      <c r="D835" s="6">
        <v>2</v>
      </c>
      <c r="E835" s="46" t="str">
        <f t="shared" ref="E835:E898" si="13">IF(AND(LEFT(A835,17)="/global/archives/",ISNUMBER(_xlfn.NUMBERVALUE(MID(A835,18,1))),ISERROR(FIND("ckattempt",A835)),ISERROR(FIND("preview",A835))),"기사임","")</f>
        <v>기사임</v>
      </c>
      <c r="F835" s="46" t="str">
        <f>IF(E835="기사임",IFERROR(IF((VLOOKUP(CONCATENATE("http://skinnonews.com",A835),'기사 리스트'!C:E,3,FALSE))&gt;='뉴스룸 요약'!$F$17,"O",""),""),"")</f>
        <v/>
      </c>
      <c r="G835" s="46" t="str">
        <f>IFERROR(IF(AND(F835="O",B835="Paid Search",VLOOKUP("http://skinnonews.com"&amp;A835,'기사 리스트'!C:D,2,FALSE)="yes"), "당월 GDN", ""),"")</f>
        <v/>
      </c>
    </row>
    <row r="836" spans="1:7">
      <c r="A836" s="6" t="s">
        <v>624</v>
      </c>
      <c r="B836" s="6" t="s">
        <v>1526</v>
      </c>
      <c r="C836" s="6">
        <v>2</v>
      </c>
      <c r="D836" s="6">
        <v>2</v>
      </c>
      <c r="E836" s="46" t="str">
        <f t="shared" si="13"/>
        <v>기사임</v>
      </c>
      <c r="F836" s="46" t="str">
        <f>IF(E836="기사임",IFERROR(IF((VLOOKUP(CONCATENATE("http://skinnonews.com",A836),'기사 리스트'!C:E,3,FALSE))&gt;='뉴스룸 요약'!$F$17,"O",""),""),"")</f>
        <v/>
      </c>
      <c r="G836" s="46" t="str">
        <f>IFERROR(IF(AND(F836="O",B836="Paid Search",VLOOKUP("http://skinnonews.com"&amp;A836,'기사 리스트'!C:D,2,FALSE)="yes"), "당월 GDN", ""),"")</f>
        <v/>
      </c>
    </row>
    <row r="837" spans="1:7">
      <c r="A837" s="6" t="s">
        <v>1502</v>
      </c>
      <c r="B837" s="6" t="s">
        <v>1527</v>
      </c>
      <c r="C837" s="6">
        <v>2</v>
      </c>
      <c r="D837" s="6">
        <v>2</v>
      </c>
      <c r="E837" s="46" t="str">
        <f t="shared" si="13"/>
        <v>기사임</v>
      </c>
      <c r="F837" s="46" t="str">
        <f>IF(E837="기사임",IFERROR(IF((VLOOKUP(CONCATENATE("http://skinnonews.com",A837),'기사 리스트'!C:E,3,FALSE))&gt;='뉴스룸 요약'!$F$17,"O",""),""),"")</f>
        <v/>
      </c>
      <c r="G837" s="46" t="str">
        <f>IFERROR(IF(AND(F837="O",B837="Paid Search",VLOOKUP("http://skinnonews.com"&amp;A837,'기사 리스트'!C:D,2,FALSE)="yes"), "당월 GDN", ""),"")</f>
        <v/>
      </c>
    </row>
    <row r="838" spans="1:7">
      <c r="A838" s="6" t="s">
        <v>1923</v>
      </c>
      <c r="B838" s="6" t="s">
        <v>1527</v>
      </c>
      <c r="C838" s="6">
        <v>2</v>
      </c>
      <c r="D838" s="6">
        <v>2</v>
      </c>
      <c r="E838" s="46" t="str">
        <f t="shared" si="13"/>
        <v>기사임</v>
      </c>
      <c r="F838" s="46" t="str">
        <f>IF(E838="기사임",IFERROR(IF((VLOOKUP(CONCATENATE("http://skinnonews.com",A838),'기사 리스트'!C:E,3,FALSE))&gt;='뉴스룸 요약'!$F$17,"O",""),""),"")</f>
        <v/>
      </c>
      <c r="G838" s="46" t="str">
        <f>IFERROR(IF(AND(F838="O",B838="Paid Search",VLOOKUP("http://skinnonews.com"&amp;A838,'기사 리스트'!C:D,2,FALSE)="yes"), "당월 GDN", ""),"")</f>
        <v/>
      </c>
    </row>
    <row r="839" spans="1:7">
      <c r="A839" s="6" t="s">
        <v>574</v>
      </c>
      <c r="B839" s="6" t="s">
        <v>1527</v>
      </c>
      <c r="C839" s="6">
        <v>2</v>
      </c>
      <c r="D839" s="6">
        <v>2</v>
      </c>
      <c r="E839" s="46" t="str">
        <f t="shared" si="13"/>
        <v>기사임</v>
      </c>
      <c r="F839" s="46" t="str">
        <f>IF(E839="기사임",IFERROR(IF((VLOOKUP(CONCATENATE("http://skinnonews.com",A839),'기사 리스트'!C:E,3,FALSE))&gt;='뉴스룸 요약'!$F$17,"O",""),""),"")</f>
        <v/>
      </c>
      <c r="G839" s="46" t="str">
        <f>IFERROR(IF(AND(F839="O",B839="Paid Search",VLOOKUP("http://skinnonews.com"&amp;A839,'기사 리스트'!C:D,2,FALSE)="yes"), "당월 GDN", ""),"")</f>
        <v/>
      </c>
    </row>
    <row r="840" spans="1:7">
      <c r="A840" s="6" t="s">
        <v>2049</v>
      </c>
      <c r="B840" s="6" t="s">
        <v>1528</v>
      </c>
      <c r="C840" s="6">
        <v>2</v>
      </c>
      <c r="D840" s="6">
        <v>2</v>
      </c>
      <c r="E840" s="46" t="str">
        <f t="shared" si="13"/>
        <v>기사임</v>
      </c>
      <c r="F840" s="46" t="str">
        <f>IF(E840="기사임",IFERROR(IF((VLOOKUP(CONCATENATE("http://skinnonews.com",A840),'기사 리스트'!C:E,3,FALSE))&gt;='뉴스룸 요약'!$F$17,"O",""),""),"")</f>
        <v/>
      </c>
      <c r="G840" s="46" t="str">
        <f>IFERROR(IF(AND(F840="O",B840="Paid Search",VLOOKUP("http://skinnonews.com"&amp;A840,'기사 리스트'!C:D,2,FALSE)="yes"), "당월 GDN", ""),"")</f>
        <v/>
      </c>
    </row>
    <row r="841" spans="1:7">
      <c r="A841" s="6" t="s">
        <v>2328</v>
      </c>
      <c r="B841" s="6" t="s">
        <v>1527</v>
      </c>
      <c r="C841" s="6">
        <v>2</v>
      </c>
      <c r="D841" s="6">
        <v>3</v>
      </c>
      <c r="E841" s="46" t="str">
        <f t="shared" si="13"/>
        <v>기사임</v>
      </c>
      <c r="F841" s="46" t="str">
        <f>IF(E841="기사임",IFERROR(IF((VLOOKUP(CONCATENATE("http://skinnonews.com",A841),'기사 리스트'!C:E,3,FALSE))&gt;='뉴스룸 요약'!$F$17,"O",""),""),"")</f>
        <v/>
      </c>
      <c r="G841" s="46" t="str">
        <f>IFERROR(IF(AND(F841="O",B841="Paid Search",VLOOKUP("http://skinnonews.com"&amp;A841,'기사 리스트'!C:D,2,FALSE)="yes"), "당월 GDN", ""),"")</f>
        <v/>
      </c>
    </row>
    <row r="842" spans="1:7">
      <c r="A842" s="6" t="s">
        <v>654</v>
      </c>
      <c r="B842" s="6" t="s">
        <v>1527</v>
      </c>
      <c r="C842" s="6">
        <v>2</v>
      </c>
      <c r="D842" s="6">
        <v>2</v>
      </c>
      <c r="E842" s="46" t="str">
        <f t="shared" si="13"/>
        <v>기사임</v>
      </c>
      <c r="F842" s="46" t="str">
        <f>IF(E842="기사임",IFERROR(IF((VLOOKUP(CONCATENATE("http://skinnonews.com",A842),'기사 리스트'!C:E,3,FALSE))&gt;='뉴스룸 요약'!$F$17,"O",""),""),"")</f>
        <v/>
      </c>
      <c r="G842" s="46" t="str">
        <f>IFERROR(IF(AND(F842="O",B842="Paid Search",VLOOKUP("http://skinnonews.com"&amp;A842,'기사 리스트'!C:D,2,FALSE)="yes"), "당월 GDN", ""),"")</f>
        <v/>
      </c>
    </row>
    <row r="843" spans="1:7">
      <c r="A843" s="6" t="s">
        <v>566</v>
      </c>
      <c r="B843" s="6" t="s">
        <v>1527</v>
      </c>
      <c r="C843" s="6">
        <v>2</v>
      </c>
      <c r="D843" s="6">
        <v>3</v>
      </c>
      <c r="E843" s="46" t="str">
        <f t="shared" si="13"/>
        <v>기사임</v>
      </c>
      <c r="F843" s="46" t="str">
        <f>IF(E843="기사임",IFERROR(IF((VLOOKUP(CONCATENATE("http://skinnonews.com",A843),'기사 리스트'!C:E,3,FALSE))&gt;='뉴스룸 요약'!$F$17,"O",""),""),"")</f>
        <v/>
      </c>
      <c r="G843" s="46" t="str">
        <f>IFERROR(IF(AND(F843="O",B843="Paid Search",VLOOKUP("http://skinnonews.com"&amp;A843,'기사 리스트'!C:D,2,FALSE)="yes"), "당월 GDN", ""),"")</f>
        <v/>
      </c>
    </row>
    <row r="844" spans="1:7">
      <c r="A844" s="6" t="s">
        <v>594</v>
      </c>
      <c r="B844" s="6" t="s">
        <v>1526</v>
      </c>
      <c r="C844" s="6">
        <v>2</v>
      </c>
      <c r="D844" s="6">
        <v>3</v>
      </c>
      <c r="E844" s="46" t="str">
        <f t="shared" si="13"/>
        <v>기사임</v>
      </c>
      <c r="F844" s="46" t="str">
        <f>IF(E844="기사임",IFERROR(IF((VLOOKUP(CONCATENATE("http://skinnonews.com",A844),'기사 리스트'!C:E,3,FALSE))&gt;='뉴스룸 요약'!$F$17,"O",""),""),"")</f>
        <v/>
      </c>
      <c r="G844" s="46" t="str">
        <f>IFERROR(IF(AND(F844="O",B844="Paid Search",VLOOKUP("http://skinnonews.com"&amp;A844,'기사 리스트'!C:D,2,FALSE)="yes"), "당월 GDN", ""),"")</f>
        <v/>
      </c>
    </row>
    <row r="845" spans="1:7">
      <c r="A845" s="6" t="s">
        <v>2329</v>
      </c>
      <c r="B845" s="6" t="s">
        <v>1527</v>
      </c>
      <c r="C845" s="6">
        <v>2</v>
      </c>
      <c r="D845" s="6">
        <v>3</v>
      </c>
      <c r="E845" s="46" t="str">
        <f t="shared" si="13"/>
        <v>기사임</v>
      </c>
      <c r="F845" s="46" t="str">
        <f>IF(E845="기사임",IFERROR(IF((VLOOKUP(CONCATENATE("http://skinnonews.com",A845),'기사 리스트'!C:E,3,FALSE))&gt;='뉴스룸 요약'!$F$17,"O",""),""),"")</f>
        <v/>
      </c>
      <c r="G845" s="46" t="str">
        <f>IFERROR(IF(AND(F845="O",B845="Paid Search",VLOOKUP("http://skinnonews.com"&amp;A845,'기사 리스트'!C:D,2,FALSE)="yes"), "당월 GDN", ""),"")</f>
        <v/>
      </c>
    </row>
    <row r="846" spans="1:7">
      <c r="A846" s="6" t="s">
        <v>638</v>
      </c>
      <c r="B846" s="6" t="s">
        <v>1527</v>
      </c>
      <c r="C846" s="6">
        <v>2</v>
      </c>
      <c r="D846" s="6">
        <v>2</v>
      </c>
      <c r="E846" s="46" t="str">
        <f t="shared" si="13"/>
        <v>기사임</v>
      </c>
      <c r="F846" s="46" t="str">
        <f>IF(E846="기사임",IFERROR(IF((VLOOKUP(CONCATENATE("http://skinnonews.com",A846),'기사 리스트'!C:E,3,FALSE))&gt;='뉴스룸 요약'!$F$17,"O",""),""),"")</f>
        <v/>
      </c>
      <c r="G846" s="46" t="str">
        <f>IFERROR(IF(AND(F846="O",B846="Paid Search",VLOOKUP("http://skinnonews.com"&amp;A846,'기사 리스트'!C:D,2,FALSE)="yes"), "당월 GDN", ""),"")</f>
        <v/>
      </c>
    </row>
    <row r="847" spans="1:7">
      <c r="A847" s="6" t="s">
        <v>647</v>
      </c>
      <c r="B847" s="6" t="s">
        <v>1527</v>
      </c>
      <c r="C847" s="6">
        <v>2</v>
      </c>
      <c r="D847" s="6">
        <v>2</v>
      </c>
      <c r="E847" s="46" t="str">
        <f t="shared" si="13"/>
        <v>기사임</v>
      </c>
      <c r="F847" s="46" t="str">
        <f>IF(E847="기사임",IFERROR(IF((VLOOKUP(CONCATENATE("http://skinnonews.com",A847),'기사 리스트'!C:E,3,FALSE))&gt;='뉴스룸 요약'!$F$17,"O",""),""),"")</f>
        <v/>
      </c>
      <c r="G847" s="46" t="str">
        <f>IFERROR(IF(AND(F847="O",B847="Paid Search",VLOOKUP("http://skinnonews.com"&amp;A847,'기사 리스트'!C:D,2,FALSE)="yes"), "당월 GDN", ""),"")</f>
        <v/>
      </c>
    </row>
    <row r="848" spans="1:7">
      <c r="A848" s="6" t="s">
        <v>1516</v>
      </c>
      <c r="B848" s="6" t="s">
        <v>1527</v>
      </c>
      <c r="C848" s="6">
        <v>2</v>
      </c>
      <c r="D848" s="6">
        <v>2</v>
      </c>
      <c r="E848" s="46" t="str">
        <f t="shared" si="13"/>
        <v>기사임</v>
      </c>
      <c r="F848" s="46" t="str">
        <f>IF(E848="기사임",IFERROR(IF((VLOOKUP(CONCATENATE("http://skinnonews.com",A848),'기사 리스트'!C:E,3,FALSE))&gt;='뉴스룸 요약'!$F$17,"O",""),""),"")</f>
        <v/>
      </c>
      <c r="G848" s="46" t="str">
        <f>IFERROR(IF(AND(F848="O",B848="Paid Search",VLOOKUP("http://skinnonews.com"&amp;A848,'기사 리스트'!C:D,2,FALSE)="yes"), "당월 GDN", ""),"")</f>
        <v/>
      </c>
    </row>
    <row r="849" spans="1:7">
      <c r="A849" s="6" t="s">
        <v>2233</v>
      </c>
      <c r="B849" s="6" t="s">
        <v>1527</v>
      </c>
      <c r="C849" s="6">
        <v>2</v>
      </c>
      <c r="D849" s="6">
        <v>2</v>
      </c>
      <c r="E849" s="46" t="str">
        <f t="shared" si="13"/>
        <v>기사임</v>
      </c>
      <c r="F849" s="46" t="str">
        <f>IF(E849="기사임",IFERROR(IF((VLOOKUP(CONCATENATE("http://skinnonews.com",A849),'기사 리스트'!C:E,3,FALSE))&gt;='뉴스룸 요약'!$F$17,"O",""),""),"")</f>
        <v/>
      </c>
      <c r="G849" s="46" t="str">
        <f>IFERROR(IF(AND(F849="O",B849="Paid Search",VLOOKUP("http://skinnonews.com"&amp;A849,'기사 리스트'!C:D,2,FALSE)="yes"), "당월 GDN", ""),"")</f>
        <v/>
      </c>
    </row>
    <row r="850" spans="1:7">
      <c r="A850" s="6" t="s">
        <v>1507</v>
      </c>
      <c r="B850" s="6" t="s">
        <v>1527</v>
      </c>
      <c r="C850" s="6">
        <v>2</v>
      </c>
      <c r="D850" s="6">
        <v>3</v>
      </c>
      <c r="E850" s="46" t="str">
        <f t="shared" si="13"/>
        <v>기사임</v>
      </c>
      <c r="F850" s="46" t="str">
        <f>IF(E850="기사임",IFERROR(IF((VLOOKUP(CONCATENATE("http://skinnonews.com",A850),'기사 리스트'!C:E,3,FALSE))&gt;='뉴스룸 요약'!$F$17,"O",""),""),"")</f>
        <v/>
      </c>
      <c r="G850" s="46" t="str">
        <f>IFERROR(IF(AND(F850="O",B850="Paid Search",VLOOKUP("http://skinnonews.com"&amp;A850,'기사 리스트'!C:D,2,FALSE)="yes"), "당월 GDN", ""),"")</f>
        <v/>
      </c>
    </row>
    <row r="851" spans="1:7">
      <c r="A851" s="6" t="s">
        <v>2197</v>
      </c>
      <c r="B851" s="6" t="s">
        <v>1527</v>
      </c>
      <c r="C851" s="6">
        <v>2</v>
      </c>
      <c r="D851" s="6">
        <v>2</v>
      </c>
      <c r="E851" s="46" t="str">
        <f t="shared" si="13"/>
        <v>기사임</v>
      </c>
      <c r="F851" s="46" t="str">
        <f>IF(E851="기사임",IFERROR(IF((VLOOKUP(CONCATENATE("http://skinnonews.com",A851),'기사 리스트'!C:E,3,FALSE))&gt;='뉴스룸 요약'!$F$17,"O",""),""),"")</f>
        <v/>
      </c>
      <c r="G851" s="46" t="str">
        <f>IFERROR(IF(AND(F851="O",B851="Paid Search",VLOOKUP("http://skinnonews.com"&amp;A851,'기사 리스트'!C:D,2,FALSE)="yes"), "당월 GDN", ""),"")</f>
        <v/>
      </c>
    </row>
    <row r="852" spans="1:7">
      <c r="A852" s="6" t="s">
        <v>2181</v>
      </c>
      <c r="B852" s="6" t="s">
        <v>1528</v>
      </c>
      <c r="C852" s="6">
        <v>2</v>
      </c>
      <c r="D852" s="6">
        <v>2</v>
      </c>
      <c r="E852" s="46" t="str">
        <f t="shared" si="13"/>
        <v>기사임</v>
      </c>
      <c r="F852" s="46" t="str">
        <f>IF(E852="기사임",IFERROR(IF((VLOOKUP(CONCATENATE("http://skinnonews.com",A852),'기사 리스트'!C:E,3,FALSE))&gt;='뉴스룸 요약'!$F$17,"O",""),""),"")</f>
        <v/>
      </c>
      <c r="G852" s="46" t="str">
        <f>IFERROR(IF(AND(F852="O",B852="Paid Search",VLOOKUP("http://skinnonews.com"&amp;A852,'기사 리스트'!C:D,2,FALSE)="yes"), "당월 GDN", ""),"")</f>
        <v/>
      </c>
    </row>
    <row r="853" spans="1:7">
      <c r="A853" s="6" t="s">
        <v>2305</v>
      </c>
      <c r="B853" s="6" t="s">
        <v>1527</v>
      </c>
      <c r="C853" s="6">
        <v>2</v>
      </c>
      <c r="D853" s="6">
        <v>2</v>
      </c>
      <c r="E853" s="46" t="str">
        <f t="shared" si="13"/>
        <v>기사임</v>
      </c>
      <c r="F853" s="46" t="str">
        <f>IF(E853="기사임",IFERROR(IF((VLOOKUP(CONCATENATE("http://skinnonews.com",A853),'기사 리스트'!C:E,3,FALSE))&gt;='뉴스룸 요약'!$F$17,"O",""),""),"")</f>
        <v/>
      </c>
      <c r="G853" s="46" t="str">
        <f>IFERROR(IF(AND(F853="O",B853="Paid Search",VLOOKUP("http://skinnonews.com"&amp;A853,'기사 리스트'!C:D,2,FALSE)="yes"), "당월 GDN", ""),"")</f>
        <v/>
      </c>
    </row>
    <row r="854" spans="1:7">
      <c r="A854" s="6" t="s">
        <v>2213</v>
      </c>
      <c r="B854" s="6" t="s">
        <v>1527</v>
      </c>
      <c r="C854" s="6">
        <v>2</v>
      </c>
      <c r="D854" s="6">
        <v>3</v>
      </c>
      <c r="E854" s="46" t="str">
        <f t="shared" si="13"/>
        <v>기사임</v>
      </c>
      <c r="F854" s="46" t="str">
        <f>IF(E854="기사임",IFERROR(IF((VLOOKUP(CONCATENATE("http://skinnonews.com",A854),'기사 리스트'!C:E,3,FALSE))&gt;='뉴스룸 요약'!$F$17,"O",""),""),"")</f>
        <v/>
      </c>
      <c r="G854" s="46" t="str">
        <f>IFERROR(IF(AND(F854="O",B854="Paid Search",VLOOKUP("http://skinnonews.com"&amp;A854,'기사 리스트'!C:D,2,FALSE)="yes"), "당월 GDN", ""),"")</f>
        <v/>
      </c>
    </row>
    <row r="855" spans="1:7">
      <c r="A855" s="6" t="s">
        <v>2182</v>
      </c>
      <c r="B855" s="6" t="s">
        <v>1527</v>
      </c>
      <c r="C855" s="6">
        <v>2</v>
      </c>
      <c r="D855" s="6">
        <v>3</v>
      </c>
      <c r="E855" s="46" t="str">
        <f t="shared" si="13"/>
        <v>기사임</v>
      </c>
      <c r="F855" s="46" t="str">
        <f>IF(E855="기사임",IFERROR(IF((VLOOKUP(CONCATENATE("http://skinnonews.com",A855),'기사 리스트'!C:E,3,FALSE))&gt;='뉴스룸 요약'!$F$17,"O",""),""),"")</f>
        <v/>
      </c>
      <c r="G855" s="46" t="str">
        <f>IFERROR(IF(AND(F855="O",B855="Paid Search",VLOOKUP("http://skinnonews.com"&amp;A855,'기사 리스트'!C:D,2,FALSE)="yes"), "당월 GDN", ""),"")</f>
        <v/>
      </c>
    </row>
    <row r="856" spans="1:7">
      <c r="A856" s="6" t="s">
        <v>2058</v>
      </c>
      <c r="B856" s="6" t="s">
        <v>1527</v>
      </c>
      <c r="C856" s="6">
        <v>2</v>
      </c>
      <c r="D856" s="6">
        <v>2</v>
      </c>
      <c r="E856" s="46" t="str">
        <f t="shared" si="13"/>
        <v>기사임</v>
      </c>
      <c r="F856" s="46" t="str">
        <f>IF(E856="기사임",IFERROR(IF((VLOOKUP(CONCATENATE("http://skinnonews.com",A856),'기사 리스트'!C:E,3,FALSE))&gt;='뉴스룸 요약'!$F$17,"O",""),""),"")</f>
        <v/>
      </c>
      <c r="G856" s="46" t="str">
        <f>IFERROR(IF(AND(F856="O",B856="Paid Search",VLOOKUP("http://skinnonews.com"&amp;A856,'기사 리스트'!C:D,2,FALSE)="yes"), "당월 GDN", ""),"")</f>
        <v/>
      </c>
    </row>
    <row r="857" spans="1:7">
      <c r="A857" s="6" t="s">
        <v>2330</v>
      </c>
      <c r="B857" s="6" t="s">
        <v>1526</v>
      </c>
      <c r="C857" s="6">
        <v>2</v>
      </c>
      <c r="D857" s="6">
        <v>2</v>
      </c>
      <c r="E857" s="46" t="str">
        <f t="shared" si="13"/>
        <v>기사임</v>
      </c>
      <c r="F857" s="46" t="str">
        <f>IF(E857="기사임",IFERROR(IF((VLOOKUP(CONCATENATE("http://skinnonews.com",A857),'기사 리스트'!C:E,3,FALSE))&gt;='뉴스룸 요약'!$F$17,"O",""),""),"")</f>
        <v/>
      </c>
      <c r="G857" s="46" t="str">
        <f>IFERROR(IF(AND(F857="O",B857="Paid Search",VLOOKUP("http://skinnonews.com"&amp;A857,'기사 리스트'!C:D,2,FALSE)="yes"), "당월 GDN", ""),"")</f>
        <v/>
      </c>
    </row>
    <row r="858" spans="1:7">
      <c r="A858" s="6" t="s">
        <v>2069</v>
      </c>
      <c r="B858" s="6" t="s">
        <v>1527</v>
      </c>
      <c r="C858" s="6">
        <v>2</v>
      </c>
      <c r="D858" s="6">
        <v>4</v>
      </c>
      <c r="E858" s="46" t="str">
        <f t="shared" si="13"/>
        <v>기사임</v>
      </c>
      <c r="F858" s="46" t="str">
        <f>IF(E858="기사임",IFERROR(IF((VLOOKUP(CONCATENATE("http://skinnonews.com",A858),'기사 리스트'!C:E,3,FALSE))&gt;='뉴스룸 요약'!$F$17,"O",""),""),"")</f>
        <v/>
      </c>
      <c r="G858" s="46" t="str">
        <f>IFERROR(IF(AND(F858="O",B858="Paid Search",VLOOKUP("http://skinnonews.com"&amp;A858,'기사 리스트'!C:D,2,FALSE)="yes"), "당월 GDN", ""),"")</f>
        <v/>
      </c>
    </row>
    <row r="859" spans="1:7">
      <c r="A859" s="6" t="s">
        <v>611</v>
      </c>
      <c r="B859" s="6" t="s">
        <v>1527</v>
      </c>
      <c r="C859" s="6">
        <v>2</v>
      </c>
      <c r="D859" s="6">
        <v>2</v>
      </c>
      <c r="E859" s="46" t="str">
        <f t="shared" si="13"/>
        <v>기사임</v>
      </c>
      <c r="F859" s="46" t="str">
        <f>IF(E859="기사임",IFERROR(IF((VLOOKUP(CONCATENATE("http://skinnonews.com",A859),'기사 리스트'!C:E,3,FALSE))&gt;='뉴스룸 요약'!$F$17,"O",""),""),"")</f>
        <v/>
      </c>
      <c r="G859" s="46" t="str">
        <f>IFERROR(IF(AND(F859="O",B859="Paid Search",VLOOKUP("http://skinnonews.com"&amp;A859,'기사 리스트'!C:D,2,FALSE)="yes"), "당월 GDN", ""),"")</f>
        <v/>
      </c>
    </row>
    <row r="860" spans="1:7">
      <c r="A860" s="6" t="s">
        <v>585</v>
      </c>
      <c r="B860" s="6" t="s">
        <v>1528</v>
      </c>
      <c r="C860" s="6">
        <v>2</v>
      </c>
      <c r="D860" s="6">
        <v>1</v>
      </c>
      <c r="E860" s="46" t="str">
        <f t="shared" si="13"/>
        <v>기사임</v>
      </c>
      <c r="F860" s="46" t="str">
        <f>IF(E860="기사임",IFERROR(IF((VLOOKUP(CONCATENATE("http://skinnonews.com",A860),'기사 리스트'!C:E,3,FALSE))&gt;='뉴스룸 요약'!$F$17,"O",""),""),"")</f>
        <v/>
      </c>
      <c r="G860" s="46" t="str">
        <f>IFERROR(IF(AND(F860="O",B860="Paid Search",VLOOKUP("http://skinnonews.com"&amp;A860,'기사 리스트'!C:D,2,FALSE)="yes"), "당월 GDN", ""),"")</f>
        <v/>
      </c>
    </row>
    <row r="861" spans="1:7">
      <c r="A861" s="6" t="s">
        <v>2070</v>
      </c>
      <c r="B861" s="6" t="s">
        <v>1527</v>
      </c>
      <c r="C861" s="6">
        <v>2</v>
      </c>
      <c r="D861" s="6">
        <v>2</v>
      </c>
      <c r="E861" s="46" t="str">
        <f t="shared" si="13"/>
        <v>기사임</v>
      </c>
      <c r="F861" s="46" t="str">
        <f>IF(E861="기사임",IFERROR(IF((VLOOKUP(CONCATENATE("http://skinnonews.com",A861),'기사 리스트'!C:E,3,FALSE))&gt;='뉴스룸 요약'!$F$17,"O",""),""),"")</f>
        <v/>
      </c>
      <c r="G861" s="46" t="str">
        <f>IFERROR(IF(AND(F861="O",B861="Paid Search",VLOOKUP("http://skinnonews.com"&amp;A861,'기사 리스트'!C:D,2,FALSE)="yes"), "당월 GDN", ""),"")</f>
        <v/>
      </c>
    </row>
    <row r="862" spans="1:7">
      <c r="A862" s="6" t="s">
        <v>513</v>
      </c>
      <c r="B862" s="6" t="s">
        <v>1525</v>
      </c>
      <c r="C862" s="6">
        <v>2</v>
      </c>
      <c r="D862" s="6">
        <v>2</v>
      </c>
      <c r="E862" s="46" t="str">
        <f t="shared" si="13"/>
        <v>기사임</v>
      </c>
      <c r="F862" s="46" t="str">
        <f>IF(E862="기사임",IFERROR(IF((VLOOKUP(CONCATENATE("http://skinnonews.com",A862),'기사 리스트'!C:E,3,FALSE))&gt;='뉴스룸 요약'!$F$17,"O",""),""),"")</f>
        <v/>
      </c>
      <c r="G862" s="46" t="str">
        <f>IFERROR(IF(AND(F862="O",B862="Paid Search",VLOOKUP("http://skinnonews.com"&amp;A862,'기사 리스트'!C:D,2,FALSE)="yes"), "당월 GDN", ""),"")</f>
        <v/>
      </c>
    </row>
    <row r="863" spans="1:7">
      <c r="A863" s="6" t="s">
        <v>2306</v>
      </c>
      <c r="B863" s="6" t="s">
        <v>1527</v>
      </c>
      <c r="C863" s="6">
        <v>2</v>
      </c>
      <c r="D863" s="6">
        <v>1</v>
      </c>
      <c r="E863" s="46" t="str">
        <f t="shared" si="13"/>
        <v/>
      </c>
      <c r="F863" s="46" t="str">
        <f>IF(E863="기사임",IFERROR(IF((VLOOKUP(CONCATENATE("http://skinnonews.com",A863),'기사 리스트'!C:E,3,FALSE))&gt;='뉴스룸 요약'!$F$17,"O",""),""),"")</f>
        <v/>
      </c>
      <c r="G863" s="46" t="str">
        <f>IFERROR(IF(AND(F863="O",B863="Paid Search",VLOOKUP("http://skinnonews.com"&amp;A863,'기사 리스트'!C:D,2,FALSE)="yes"), "당월 GDN", ""),"")</f>
        <v/>
      </c>
    </row>
    <row r="864" spans="1:7">
      <c r="A864" s="6" t="s">
        <v>537</v>
      </c>
      <c r="B864" s="6" t="s">
        <v>1527</v>
      </c>
      <c r="C864" s="6">
        <v>2</v>
      </c>
      <c r="D864" s="6">
        <v>2</v>
      </c>
      <c r="E864" s="46" t="str">
        <f t="shared" si="13"/>
        <v/>
      </c>
      <c r="F864" s="46" t="str">
        <f>IF(E864="기사임",IFERROR(IF((VLOOKUP(CONCATENATE("http://skinnonews.com",A864),'기사 리스트'!C:E,3,FALSE))&gt;='뉴스룸 요약'!$F$17,"O",""),""),"")</f>
        <v/>
      </c>
      <c r="G864" s="46" t="str">
        <f>IFERROR(IF(AND(F864="O",B864="Paid Search",VLOOKUP("http://skinnonews.com"&amp;A864,'기사 리스트'!C:D,2,FALSE)="yes"), "당월 GDN", ""),"")</f>
        <v/>
      </c>
    </row>
    <row r="865" spans="1:7">
      <c r="A865" s="6" t="s">
        <v>1491</v>
      </c>
      <c r="B865" s="6" t="s">
        <v>1528</v>
      </c>
      <c r="C865" s="6">
        <v>2</v>
      </c>
      <c r="D865" s="6">
        <v>2</v>
      </c>
      <c r="E865" s="46" t="str">
        <f t="shared" si="13"/>
        <v/>
      </c>
      <c r="F865" s="46" t="str">
        <f>IF(E865="기사임",IFERROR(IF((VLOOKUP(CONCATENATE("http://skinnonews.com",A865),'기사 리스트'!C:E,3,FALSE))&gt;='뉴스룸 요약'!$F$17,"O",""),""),"")</f>
        <v/>
      </c>
      <c r="G865" s="46" t="str">
        <f>IFERROR(IF(AND(F865="O",B865="Paid Search",VLOOKUP("http://skinnonews.com"&amp;A865,'기사 리스트'!C:D,2,FALSE)="yes"), "당월 GDN", ""),"")</f>
        <v/>
      </c>
    </row>
    <row r="866" spans="1:7">
      <c r="A866" s="6" t="s">
        <v>1495</v>
      </c>
      <c r="B866" s="6" t="s">
        <v>1526</v>
      </c>
      <c r="C866" s="6">
        <v>2</v>
      </c>
      <c r="D866" s="6">
        <v>1</v>
      </c>
      <c r="E866" s="46" t="str">
        <f t="shared" si="13"/>
        <v/>
      </c>
      <c r="F866" s="46" t="str">
        <f>IF(E866="기사임",IFERROR(IF((VLOOKUP(CONCATENATE("http://skinnonews.com",A866),'기사 리스트'!C:E,3,FALSE))&gt;='뉴스룸 요약'!$F$17,"O",""),""),"")</f>
        <v/>
      </c>
      <c r="G866" s="46" t="str">
        <f>IFERROR(IF(AND(F866="O",B866="Paid Search",VLOOKUP("http://skinnonews.com"&amp;A866,'기사 리스트'!C:D,2,FALSE)="yes"), "당월 GDN", ""),"")</f>
        <v/>
      </c>
    </row>
    <row r="867" spans="1:7">
      <c r="A867" s="6" t="s">
        <v>1482</v>
      </c>
      <c r="B867" s="6" t="s">
        <v>1529</v>
      </c>
      <c r="C867" s="6">
        <v>2</v>
      </c>
      <c r="D867" s="6">
        <v>1</v>
      </c>
      <c r="E867" s="46" t="str">
        <f t="shared" si="13"/>
        <v/>
      </c>
      <c r="F867" s="46" t="str">
        <f>IF(E867="기사임",IFERROR(IF((VLOOKUP(CONCATENATE("http://skinnonews.com",A867),'기사 리스트'!C:E,3,FALSE))&gt;='뉴스룸 요약'!$F$17,"O",""),""),"")</f>
        <v/>
      </c>
      <c r="G867" s="46" t="str">
        <f>IFERROR(IF(AND(F867="O",B867="Paid Search",VLOOKUP("http://skinnonews.com"&amp;A867,'기사 리스트'!C:D,2,FALSE)="yes"), "당월 GDN", ""),"")</f>
        <v/>
      </c>
    </row>
    <row r="868" spans="1:7">
      <c r="A868" s="6" t="s">
        <v>510</v>
      </c>
      <c r="B868" s="6" t="s">
        <v>1529</v>
      </c>
      <c r="C868" s="6">
        <v>2</v>
      </c>
      <c r="D868" s="6">
        <v>2</v>
      </c>
      <c r="E868" s="46" t="str">
        <f t="shared" si="13"/>
        <v/>
      </c>
      <c r="F868" s="46" t="str">
        <f>IF(E868="기사임",IFERROR(IF((VLOOKUP(CONCATENATE("http://skinnonews.com",A868),'기사 리스트'!C:E,3,FALSE))&gt;='뉴스룸 요약'!$F$17,"O",""),""),"")</f>
        <v/>
      </c>
      <c r="G868" s="46" t="str">
        <f>IFERROR(IF(AND(F868="O",B868="Paid Search",VLOOKUP("http://skinnonews.com"&amp;A868,'기사 리스트'!C:D,2,FALSE)="yes"), "당월 GDN", ""),"")</f>
        <v/>
      </c>
    </row>
    <row r="869" spans="1:7">
      <c r="A869" s="6" t="s">
        <v>568</v>
      </c>
      <c r="B869" s="6" t="s">
        <v>1527</v>
      </c>
      <c r="C869" s="6">
        <v>2</v>
      </c>
      <c r="D869" s="6">
        <v>2</v>
      </c>
      <c r="E869" s="46" t="str">
        <f t="shared" si="13"/>
        <v/>
      </c>
      <c r="F869" s="46" t="str">
        <f>IF(E869="기사임",IFERROR(IF((VLOOKUP(CONCATENATE("http://skinnonews.com",A869),'기사 리스트'!C:E,3,FALSE))&gt;='뉴스룸 요약'!$F$17,"O",""),""),"")</f>
        <v/>
      </c>
      <c r="G869" s="46" t="str">
        <f>IFERROR(IF(AND(F869="O",B869="Paid Search",VLOOKUP("http://skinnonews.com"&amp;A869,'기사 리스트'!C:D,2,FALSE)="yes"), "당월 GDN", ""),"")</f>
        <v/>
      </c>
    </row>
    <row r="870" spans="1:7">
      <c r="A870" s="6" t="s">
        <v>568</v>
      </c>
      <c r="B870" s="6" t="s">
        <v>1528</v>
      </c>
      <c r="C870" s="6">
        <v>2</v>
      </c>
      <c r="D870" s="6">
        <v>2</v>
      </c>
      <c r="E870" s="46" t="str">
        <f t="shared" si="13"/>
        <v/>
      </c>
      <c r="F870" s="46" t="str">
        <f>IF(E870="기사임",IFERROR(IF((VLOOKUP(CONCATENATE("http://skinnonews.com",A870),'기사 리스트'!C:E,3,FALSE))&gt;='뉴스룸 요약'!$F$17,"O",""),""),"")</f>
        <v/>
      </c>
      <c r="G870" s="46" t="str">
        <f>IFERROR(IF(AND(F870="O",B870="Paid Search",VLOOKUP("http://skinnonews.com"&amp;A870,'기사 리스트'!C:D,2,FALSE)="yes"), "당월 GDN", ""),"")</f>
        <v/>
      </c>
    </row>
    <row r="871" spans="1:7">
      <c r="A871" s="6" t="s">
        <v>1441</v>
      </c>
      <c r="B871" s="6" t="s">
        <v>1526</v>
      </c>
      <c r="C871" s="6">
        <v>2</v>
      </c>
      <c r="D871" s="6">
        <v>2</v>
      </c>
      <c r="E871" s="46" t="str">
        <f t="shared" si="13"/>
        <v/>
      </c>
      <c r="F871" s="46" t="str">
        <f>IF(E871="기사임",IFERROR(IF((VLOOKUP(CONCATENATE("http://skinnonews.com",A871),'기사 리스트'!C:E,3,FALSE))&gt;='뉴스룸 요약'!$F$17,"O",""),""),"")</f>
        <v/>
      </c>
      <c r="G871" s="46" t="str">
        <f>IFERROR(IF(AND(F871="O",B871="Paid Search",VLOOKUP("http://skinnonews.com"&amp;A871,'기사 리스트'!C:D,2,FALSE)="yes"), "당월 GDN", ""),"")</f>
        <v/>
      </c>
    </row>
    <row r="872" spans="1:7">
      <c r="A872" s="6" t="s">
        <v>1556</v>
      </c>
      <c r="B872" s="6" t="s">
        <v>1527</v>
      </c>
      <c r="C872" s="6">
        <v>2</v>
      </c>
      <c r="D872" s="6">
        <v>1</v>
      </c>
      <c r="E872" s="46" t="str">
        <f t="shared" si="13"/>
        <v/>
      </c>
      <c r="F872" s="46" t="str">
        <f>IF(E872="기사임",IFERROR(IF((VLOOKUP(CONCATENATE("http://skinnonews.com",A872),'기사 리스트'!C:E,3,FALSE))&gt;='뉴스룸 요약'!$F$17,"O",""),""),"")</f>
        <v/>
      </c>
      <c r="G872" s="46" t="str">
        <f>IFERROR(IF(AND(F872="O",B872="Paid Search",VLOOKUP("http://skinnonews.com"&amp;A872,'기사 리스트'!C:D,2,FALSE)="yes"), "당월 GDN", ""),"")</f>
        <v/>
      </c>
    </row>
    <row r="873" spans="1:7">
      <c r="A873" s="6" t="s">
        <v>1615</v>
      </c>
      <c r="B873" s="6" t="s">
        <v>1527</v>
      </c>
      <c r="C873" s="6">
        <v>2</v>
      </c>
      <c r="D873" s="6">
        <v>1</v>
      </c>
      <c r="E873" s="46" t="str">
        <f t="shared" si="13"/>
        <v/>
      </c>
      <c r="F873" s="46" t="str">
        <f>IF(E873="기사임",IFERROR(IF((VLOOKUP(CONCATENATE("http://skinnonews.com",A873),'기사 리스트'!C:E,3,FALSE))&gt;='뉴스룸 요약'!$F$17,"O",""),""),"")</f>
        <v/>
      </c>
      <c r="G873" s="46" t="str">
        <f>IFERROR(IF(AND(F873="O",B873="Paid Search",VLOOKUP("http://skinnonews.com"&amp;A873,'기사 리스트'!C:D,2,FALSE)="yes"), "당월 GDN", ""),"")</f>
        <v/>
      </c>
    </row>
    <row r="874" spans="1:7">
      <c r="A874" s="6" t="s">
        <v>2331</v>
      </c>
      <c r="B874" s="6" t="s">
        <v>1526</v>
      </c>
      <c r="C874" s="6">
        <v>2</v>
      </c>
      <c r="D874" s="6">
        <v>2</v>
      </c>
      <c r="E874" s="46" t="str">
        <f t="shared" si="13"/>
        <v/>
      </c>
      <c r="F874" s="46" t="str">
        <f>IF(E874="기사임",IFERROR(IF((VLOOKUP(CONCATENATE("http://skinnonews.com",A874),'기사 리스트'!C:E,3,FALSE))&gt;='뉴스룸 요약'!$F$17,"O",""),""),"")</f>
        <v/>
      </c>
      <c r="G874" s="46" t="str">
        <f>IFERROR(IF(AND(F874="O",B874="Paid Search",VLOOKUP("http://skinnonews.com"&amp;A874,'기사 리스트'!C:D,2,FALSE)="yes"), "당월 GDN", ""),"")</f>
        <v/>
      </c>
    </row>
    <row r="875" spans="1:7">
      <c r="A875" s="6" t="s">
        <v>1315</v>
      </c>
      <c r="B875" s="6" t="s">
        <v>1527</v>
      </c>
      <c r="C875" s="6">
        <v>2</v>
      </c>
      <c r="D875" s="6">
        <v>2</v>
      </c>
      <c r="E875" s="46" t="str">
        <f t="shared" si="13"/>
        <v/>
      </c>
      <c r="F875" s="46" t="str">
        <f>IF(E875="기사임",IFERROR(IF((VLOOKUP(CONCATENATE("http://skinnonews.com",A875),'기사 리스트'!C:E,3,FALSE))&gt;='뉴스룸 요약'!$F$17,"O",""),""),"")</f>
        <v/>
      </c>
      <c r="G875" s="46" t="str">
        <f>IFERROR(IF(AND(F875="O",B875="Paid Search",VLOOKUP("http://skinnonews.com"&amp;A875,'기사 리스트'!C:D,2,FALSE)="yes"), "당월 GDN", ""),"")</f>
        <v/>
      </c>
    </row>
    <row r="876" spans="1:7">
      <c r="A876" s="6" t="s">
        <v>2072</v>
      </c>
      <c r="B876" s="6" t="s">
        <v>1527</v>
      </c>
      <c r="C876" s="6">
        <v>2</v>
      </c>
      <c r="D876" s="6">
        <v>1</v>
      </c>
      <c r="E876" s="46" t="str">
        <f t="shared" si="13"/>
        <v/>
      </c>
      <c r="F876" s="46" t="str">
        <f>IF(E876="기사임",IFERROR(IF((VLOOKUP(CONCATENATE("http://skinnonews.com",A876),'기사 리스트'!C:E,3,FALSE))&gt;='뉴스룸 요약'!$F$17,"O",""),""),"")</f>
        <v/>
      </c>
      <c r="G876" s="46" t="str">
        <f>IFERROR(IF(AND(F876="O",B876="Paid Search",VLOOKUP("http://skinnonews.com"&amp;A876,'기사 리스트'!C:D,2,FALSE)="yes"), "당월 GDN", ""),"")</f>
        <v/>
      </c>
    </row>
    <row r="877" spans="1:7">
      <c r="A877" s="6" t="s">
        <v>2041</v>
      </c>
      <c r="B877" s="6" t="s">
        <v>1527</v>
      </c>
      <c r="C877" s="6">
        <v>2</v>
      </c>
      <c r="D877" s="6">
        <v>1</v>
      </c>
      <c r="E877" s="46" t="str">
        <f t="shared" si="13"/>
        <v/>
      </c>
      <c r="F877" s="46" t="str">
        <f>IF(E877="기사임",IFERROR(IF((VLOOKUP(CONCATENATE("http://skinnonews.com",A877),'기사 리스트'!C:E,3,FALSE))&gt;='뉴스룸 요약'!$F$17,"O",""),""),"")</f>
        <v/>
      </c>
      <c r="G877" s="46" t="str">
        <f>IFERROR(IF(AND(F877="O",B877="Paid Search",VLOOKUP("http://skinnonews.com"&amp;A877,'기사 리스트'!C:D,2,FALSE)="yes"), "당월 GDN", ""),"")</f>
        <v/>
      </c>
    </row>
    <row r="878" spans="1:7">
      <c r="A878" s="6" t="s">
        <v>1559</v>
      </c>
      <c r="B878" s="6" t="s">
        <v>1526</v>
      </c>
      <c r="C878" s="6">
        <v>2</v>
      </c>
      <c r="D878" s="6">
        <v>2</v>
      </c>
      <c r="E878" s="46" t="str">
        <f t="shared" si="13"/>
        <v/>
      </c>
      <c r="F878" s="46" t="str">
        <f>IF(E878="기사임",IFERROR(IF((VLOOKUP(CONCATENATE("http://skinnonews.com",A878),'기사 리스트'!C:E,3,FALSE))&gt;='뉴스룸 요약'!$F$17,"O",""),""),"")</f>
        <v/>
      </c>
      <c r="G878" s="46" t="str">
        <f>IFERROR(IF(AND(F878="O",B878="Paid Search",VLOOKUP("http://skinnonews.com"&amp;A878,'기사 리스트'!C:D,2,FALSE)="yes"), "당월 GDN", ""),"")</f>
        <v/>
      </c>
    </row>
    <row r="879" spans="1:7">
      <c r="A879" s="6" t="s">
        <v>1559</v>
      </c>
      <c r="B879" s="6" t="s">
        <v>1527</v>
      </c>
      <c r="C879" s="6">
        <v>2</v>
      </c>
      <c r="D879" s="6">
        <v>2</v>
      </c>
      <c r="E879" s="46" t="str">
        <f t="shared" si="13"/>
        <v/>
      </c>
      <c r="F879" s="46" t="str">
        <f>IF(E879="기사임",IFERROR(IF((VLOOKUP(CONCATENATE("http://skinnonews.com",A879),'기사 리스트'!C:E,3,FALSE))&gt;='뉴스룸 요약'!$F$17,"O",""),""),"")</f>
        <v/>
      </c>
      <c r="G879" s="46" t="str">
        <f>IFERROR(IF(AND(F879="O",B879="Paid Search",VLOOKUP("http://skinnonews.com"&amp;A879,'기사 리스트'!C:D,2,FALSE)="yes"), "당월 GDN", ""),"")</f>
        <v/>
      </c>
    </row>
    <row r="880" spans="1:7">
      <c r="A880" s="6" t="s">
        <v>2332</v>
      </c>
      <c r="B880" s="6" t="s">
        <v>1527</v>
      </c>
      <c r="C880" s="6">
        <v>2</v>
      </c>
      <c r="D880" s="6">
        <v>1</v>
      </c>
      <c r="E880" s="46" t="str">
        <f t="shared" si="13"/>
        <v/>
      </c>
      <c r="F880" s="46" t="str">
        <f>IF(E880="기사임",IFERROR(IF((VLOOKUP(CONCATENATE("http://skinnonews.com",A880),'기사 리스트'!C:E,3,FALSE))&gt;='뉴스룸 요약'!$F$17,"O",""),""),"")</f>
        <v/>
      </c>
      <c r="G880" s="46" t="str">
        <f>IFERROR(IF(AND(F880="O",B880="Paid Search",VLOOKUP("http://skinnonews.com"&amp;A880,'기사 리스트'!C:D,2,FALSE)="yes"), "당월 GDN", ""),"")</f>
        <v/>
      </c>
    </row>
    <row r="881" spans="1:7">
      <c r="A881" s="6" t="s">
        <v>2198</v>
      </c>
      <c r="B881" s="6" t="s">
        <v>1526</v>
      </c>
      <c r="C881" s="6">
        <v>2</v>
      </c>
      <c r="D881" s="6">
        <v>2</v>
      </c>
      <c r="E881" s="46" t="str">
        <f t="shared" si="13"/>
        <v/>
      </c>
      <c r="F881" s="46" t="str">
        <f>IF(E881="기사임",IFERROR(IF((VLOOKUP(CONCATENATE("http://skinnonews.com",A881),'기사 리스트'!C:E,3,FALSE))&gt;='뉴스룸 요약'!$F$17,"O",""),""),"")</f>
        <v/>
      </c>
      <c r="G881" s="46" t="str">
        <f>IFERROR(IF(AND(F881="O",B881="Paid Search",VLOOKUP("http://skinnonews.com"&amp;A881,'기사 리스트'!C:D,2,FALSE)="yes"), "당월 GDN", ""),"")</f>
        <v/>
      </c>
    </row>
    <row r="882" spans="1:7">
      <c r="A882" s="6" t="s">
        <v>2198</v>
      </c>
      <c r="B882" s="6" t="s">
        <v>1527</v>
      </c>
      <c r="C882" s="6">
        <v>2</v>
      </c>
      <c r="D882" s="6">
        <v>2</v>
      </c>
      <c r="E882" s="46" t="str">
        <f t="shared" si="13"/>
        <v/>
      </c>
      <c r="F882" s="46" t="str">
        <f>IF(E882="기사임",IFERROR(IF((VLOOKUP(CONCATENATE("http://skinnonews.com",A882),'기사 리스트'!C:E,3,FALSE))&gt;='뉴스룸 요약'!$F$17,"O",""),""),"")</f>
        <v/>
      </c>
      <c r="G882" s="46" t="str">
        <f>IFERROR(IF(AND(F882="O",B882="Paid Search",VLOOKUP("http://skinnonews.com"&amp;A882,'기사 리스트'!C:D,2,FALSE)="yes"), "당월 GDN", ""),"")</f>
        <v/>
      </c>
    </row>
    <row r="883" spans="1:7">
      <c r="A883" s="6" t="s">
        <v>2333</v>
      </c>
      <c r="B883" s="6" t="s">
        <v>1527</v>
      </c>
      <c r="C883" s="6">
        <v>2</v>
      </c>
      <c r="D883" s="6">
        <v>1</v>
      </c>
      <c r="E883" s="46" t="str">
        <f t="shared" si="13"/>
        <v/>
      </c>
      <c r="F883" s="46" t="str">
        <f>IF(E883="기사임",IFERROR(IF((VLOOKUP(CONCATENATE("http://skinnonews.com",A883),'기사 리스트'!C:E,3,FALSE))&gt;='뉴스룸 요약'!$F$17,"O",""),""),"")</f>
        <v/>
      </c>
      <c r="G883" s="46" t="str">
        <f>IFERROR(IF(AND(F883="O",B883="Paid Search",VLOOKUP("http://skinnonews.com"&amp;A883,'기사 리스트'!C:D,2,FALSE)="yes"), "당월 GDN", ""),"")</f>
        <v/>
      </c>
    </row>
    <row r="884" spans="1:7">
      <c r="A884" s="6" t="s">
        <v>2059</v>
      </c>
      <c r="B884" s="6" t="s">
        <v>1527</v>
      </c>
      <c r="C884" s="6">
        <v>2</v>
      </c>
      <c r="D884" s="6">
        <v>1</v>
      </c>
      <c r="E884" s="46" t="str">
        <f t="shared" si="13"/>
        <v/>
      </c>
      <c r="F884" s="46" t="str">
        <f>IF(E884="기사임",IFERROR(IF((VLOOKUP(CONCATENATE("http://skinnonews.com",A884),'기사 리스트'!C:E,3,FALSE))&gt;='뉴스룸 요약'!$F$17,"O",""),""),"")</f>
        <v/>
      </c>
      <c r="G884" s="46" t="str">
        <f>IFERROR(IF(AND(F884="O",B884="Paid Search",VLOOKUP("http://skinnonews.com"&amp;A884,'기사 리스트'!C:D,2,FALSE)="yes"), "당월 GDN", ""),"")</f>
        <v/>
      </c>
    </row>
    <row r="885" spans="1:7">
      <c r="A885" s="6" t="s">
        <v>2034</v>
      </c>
      <c r="B885" s="6" t="s">
        <v>1527</v>
      </c>
      <c r="C885" s="6">
        <v>2</v>
      </c>
      <c r="D885" s="6">
        <v>1</v>
      </c>
      <c r="E885" s="46" t="str">
        <f t="shared" si="13"/>
        <v/>
      </c>
      <c r="F885" s="46" t="str">
        <f>IF(E885="기사임",IFERROR(IF((VLOOKUP(CONCATENATE("http://skinnonews.com",A885),'기사 리스트'!C:E,3,FALSE))&gt;='뉴스룸 요약'!$F$17,"O",""),""),"")</f>
        <v/>
      </c>
      <c r="G885" s="46" t="str">
        <f>IFERROR(IF(AND(F885="O",B885="Paid Search",VLOOKUP("http://skinnonews.com"&amp;A885,'기사 리스트'!C:D,2,FALSE)="yes"), "당월 GDN", ""),"")</f>
        <v/>
      </c>
    </row>
    <row r="886" spans="1:7">
      <c r="A886" s="6" t="s">
        <v>2238</v>
      </c>
      <c r="B886" s="6" t="s">
        <v>1526</v>
      </c>
      <c r="C886" s="6">
        <v>2</v>
      </c>
      <c r="D886" s="6">
        <v>2</v>
      </c>
      <c r="E886" s="46" t="str">
        <f t="shared" si="13"/>
        <v/>
      </c>
      <c r="F886" s="46" t="str">
        <f>IF(E886="기사임",IFERROR(IF((VLOOKUP(CONCATENATE("http://skinnonews.com",A886),'기사 리스트'!C:E,3,FALSE))&gt;='뉴스룸 요약'!$F$17,"O",""),""),"")</f>
        <v/>
      </c>
      <c r="G886" s="46" t="str">
        <f>IFERROR(IF(AND(F886="O",B886="Paid Search",VLOOKUP("http://skinnonews.com"&amp;A886,'기사 리스트'!C:D,2,FALSE)="yes"), "당월 GDN", ""),"")</f>
        <v/>
      </c>
    </row>
    <row r="887" spans="1:7">
      <c r="A887" s="6" t="s">
        <v>2334</v>
      </c>
      <c r="B887" s="6" t="s">
        <v>1527</v>
      </c>
      <c r="C887" s="6">
        <v>2</v>
      </c>
      <c r="D887" s="6">
        <v>1</v>
      </c>
      <c r="E887" s="46" t="str">
        <f t="shared" si="13"/>
        <v/>
      </c>
      <c r="F887" s="46" t="str">
        <f>IF(E887="기사임",IFERROR(IF((VLOOKUP(CONCATENATE("http://skinnonews.com",A887),'기사 리스트'!C:E,3,FALSE))&gt;='뉴스룸 요약'!$F$17,"O",""),""),"")</f>
        <v/>
      </c>
      <c r="G887" s="46" t="str">
        <f>IFERROR(IF(AND(F887="O",B887="Paid Search",VLOOKUP("http://skinnonews.com"&amp;A887,'기사 리스트'!C:D,2,FALSE)="yes"), "당월 GDN", ""),"")</f>
        <v/>
      </c>
    </row>
    <row r="888" spans="1:7">
      <c r="A888" s="6" t="s">
        <v>2215</v>
      </c>
      <c r="B888" s="6" t="s">
        <v>1527</v>
      </c>
      <c r="C888" s="6">
        <v>2</v>
      </c>
      <c r="D888" s="6">
        <v>2</v>
      </c>
      <c r="E888" s="46" t="str">
        <f t="shared" si="13"/>
        <v/>
      </c>
      <c r="F888" s="46" t="str">
        <f>IF(E888="기사임",IFERROR(IF((VLOOKUP(CONCATENATE("http://skinnonews.com",A888),'기사 리스트'!C:E,3,FALSE))&gt;='뉴스룸 요약'!$F$17,"O",""),""),"")</f>
        <v/>
      </c>
      <c r="G888" s="46" t="str">
        <f>IFERROR(IF(AND(F888="O",B888="Paid Search",VLOOKUP("http://skinnonews.com"&amp;A888,'기사 리스트'!C:D,2,FALSE)="yes"), "당월 GDN", ""),"")</f>
        <v/>
      </c>
    </row>
    <row r="889" spans="1:7">
      <c r="A889" s="6" t="s">
        <v>2307</v>
      </c>
      <c r="B889" s="6" t="s">
        <v>1528</v>
      </c>
      <c r="C889" s="6">
        <v>2</v>
      </c>
      <c r="D889" s="6">
        <v>2</v>
      </c>
      <c r="E889" s="46" t="str">
        <f t="shared" si="13"/>
        <v/>
      </c>
      <c r="F889" s="46" t="str">
        <f>IF(E889="기사임",IFERROR(IF((VLOOKUP(CONCATENATE("http://skinnonews.com",A889),'기사 리스트'!C:E,3,FALSE))&gt;='뉴스룸 요약'!$F$17,"O",""),""),"")</f>
        <v/>
      </c>
      <c r="G889" s="46" t="str">
        <f>IFERROR(IF(AND(F889="O",B889="Paid Search",VLOOKUP("http://skinnonews.com"&amp;A889,'기사 리스트'!C:D,2,FALSE)="yes"), "당월 GDN", ""),"")</f>
        <v/>
      </c>
    </row>
    <row r="890" spans="1:7">
      <c r="A890" s="6" t="s">
        <v>649</v>
      </c>
      <c r="B890" s="6" t="s">
        <v>1526</v>
      </c>
      <c r="C890" s="6">
        <v>2</v>
      </c>
      <c r="D890" s="6">
        <v>2</v>
      </c>
      <c r="E890" s="46" t="str">
        <f t="shared" si="13"/>
        <v/>
      </c>
      <c r="F890" s="46" t="str">
        <f>IF(E890="기사임",IFERROR(IF((VLOOKUP(CONCATENATE("http://skinnonews.com",A890),'기사 리스트'!C:E,3,FALSE))&gt;='뉴스룸 요약'!$F$17,"O",""),""),"")</f>
        <v/>
      </c>
      <c r="G890" s="46" t="str">
        <f>IFERROR(IF(AND(F890="O",B890="Paid Search",VLOOKUP("http://skinnonews.com"&amp;A890,'기사 리스트'!C:D,2,FALSE)="yes"), "당월 GDN", ""),"")</f>
        <v/>
      </c>
    </row>
    <row r="891" spans="1:7">
      <c r="A891" s="6" t="s">
        <v>1624</v>
      </c>
      <c r="B891" s="6" t="s">
        <v>1527</v>
      </c>
      <c r="C891" s="6">
        <v>2</v>
      </c>
      <c r="D891" s="6">
        <v>1</v>
      </c>
      <c r="E891" s="46" t="str">
        <f t="shared" si="13"/>
        <v/>
      </c>
      <c r="F891" s="46" t="str">
        <f>IF(E891="기사임",IFERROR(IF((VLOOKUP(CONCATENATE("http://skinnonews.com",A891),'기사 리스트'!C:E,3,FALSE))&gt;='뉴스룸 요약'!$F$17,"O",""),""),"")</f>
        <v/>
      </c>
      <c r="G891" s="46" t="str">
        <f>IFERROR(IF(AND(F891="O",B891="Paid Search",VLOOKUP("http://skinnonews.com"&amp;A891,'기사 리스트'!C:D,2,FALSE)="yes"), "당월 GDN", ""),"")</f>
        <v/>
      </c>
    </row>
    <row r="892" spans="1:7">
      <c r="A892" s="6" t="s">
        <v>1561</v>
      </c>
      <c r="B892" s="6" t="s">
        <v>1527</v>
      </c>
      <c r="C892" s="6">
        <v>2</v>
      </c>
      <c r="D892" s="6">
        <v>2</v>
      </c>
      <c r="E892" s="46" t="str">
        <f t="shared" si="13"/>
        <v/>
      </c>
      <c r="F892" s="46" t="str">
        <f>IF(E892="기사임",IFERROR(IF((VLOOKUP(CONCATENATE("http://skinnonews.com",A892),'기사 리스트'!C:E,3,FALSE))&gt;='뉴스룸 요약'!$F$17,"O",""),""),"")</f>
        <v/>
      </c>
      <c r="G892" s="46" t="str">
        <f>IFERROR(IF(AND(F892="O",B892="Paid Search",VLOOKUP("http://skinnonews.com"&amp;A892,'기사 리스트'!C:D,2,FALSE)="yes"), "당월 GDN", ""),"")</f>
        <v/>
      </c>
    </row>
    <row r="893" spans="1:7">
      <c r="A893" s="6" t="s">
        <v>661</v>
      </c>
      <c r="B893" s="6" t="s">
        <v>1526</v>
      </c>
      <c r="C893" s="6">
        <v>2</v>
      </c>
      <c r="D893" s="6">
        <v>2</v>
      </c>
      <c r="E893" s="46" t="str">
        <f t="shared" si="13"/>
        <v/>
      </c>
      <c r="F893" s="46" t="str">
        <f>IF(E893="기사임",IFERROR(IF((VLOOKUP(CONCATENATE("http://skinnonews.com",A893),'기사 리스트'!C:E,3,FALSE))&gt;='뉴스룸 요약'!$F$17,"O",""),""),"")</f>
        <v/>
      </c>
      <c r="G893" s="46" t="str">
        <f>IFERROR(IF(AND(F893="O",B893="Paid Search",VLOOKUP("http://skinnonews.com"&amp;A893,'기사 리스트'!C:D,2,FALSE)="yes"), "당월 GDN", ""),"")</f>
        <v/>
      </c>
    </row>
    <row r="894" spans="1:7">
      <c r="A894" s="6" t="s">
        <v>521</v>
      </c>
      <c r="B894" s="6" t="s">
        <v>1527</v>
      </c>
      <c r="C894" s="6">
        <v>2</v>
      </c>
      <c r="D894" s="6">
        <v>2</v>
      </c>
      <c r="E894" s="46" t="str">
        <f t="shared" si="13"/>
        <v/>
      </c>
      <c r="F894" s="46" t="str">
        <f>IF(E894="기사임",IFERROR(IF((VLOOKUP(CONCATENATE("http://skinnonews.com",A894),'기사 리스트'!C:E,3,FALSE))&gt;='뉴스룸 요약'!$F$17,"O",""),""),"")</f>
        <v/>
      </c>
      <c r="G894" s="46" t="str">
        <f>IFERROR(IF(AND(F894="O",B894="Paid Search",VLOOKUP("http://skinnonews.com"&amp;A894,'기사 리스트'!C:D,2,FALSE)="yes"), "당월 GDN", ""),"")</f>
        <v/>
      </c>
    </row>
    <row r="895" spans="1:7">
      <c r="A895" s="6" t="s">
        <v>2336</v>
      </c>
      <c r="B895" s="6" t="s">
        <v>1527</v>
      </c>
      <c r="C895" s="6">
        <v>2</v>
      </c>
      <c r="D895" s="6">
        <v>2</v>
      </c>
      <c r="E895" s="46" t="str">
        <f t="shared" si="13"/>
        <v/>
      </c>
      <c r="F895" s="46" t="str">
        <f>IF(E895="기사임",IFERROR(IF((VLOOKUP(CONCATENATE("http://skinnonews.com",A895),'기사 리스트'!C:E,3,FALSE))&gt;='뉴스룸 요약'!$F$17,"O",""),""),"")</f>
        <v/>
      </c>
      <c r="G895" s="46" t="str">
        <f>IFERROR(IF(AND(F895="O",B895="Paid Search",VLOOKUP("http://skinnonews.com"&amp;A895,'기사 리스트'!C:D,2,FALSE)="yes"), "당월 GDN", ""),"")</f>
        <v/>
      </c>
    </row>
    <row r="896" spans="1:7">
      <c r="A896" s="6" t="s">
        <v>2337</v>
      </c>
      <c r="B896" s="6" t="s">
        <v>1528</v>
      </c>
      <c r="C896" s="6">
        <v>2</v>
      </c>
      <c r="D896" s="6">
        <v>2</v>
      </c>
      <c r="E896" s="46" t="str">
        <f t="shared" si="13"/>
        <v/>
      </c>
      <c r="F896" s="46" t="str">
        <f>IF(E896="기사임",IFERROR(IF((VLOOKUP(CONCATENATE("http://skinnonews.com",A896),'기사 리스트'!C:E,3,FALSE))&gt;='뉴스룸 요약'!$F$17,"O",""),""),"")</f>
        <v/>
      </c>
      <c r="G896" s="46" t="str">
        <f>IFERROR(IF(AND(F896="O",B896="Paid Search",VLOOKUP("http://skinnonews.com"&amp;A896,'기사 리스트'!C:D,2,FALSE)="yes"), "당월 GDN", ""),"")</f>
        <v/>
      </c>
    </row>
    <row r="897" spans="1:7">
      <c r="A897" s="6" t="s">
        <v>540</v>
      </c>
      <c r="B897" s="6" t="s">
        <v>1527</v>
      </c>
      <c r="C897" s="6">
        <v>2</v>
      </c>
      <c r="D897" s="6">
        <v>2</v>
      </c>
      <c r="E897" s="46" t="str">
        <f t="shared" si="13"/>
        <v/>
      </c>
      <c r="F897" s="46" t="str">
        <f>IF(E897="기사임",IFERROR(IF((VLOOKUP(CONCATENATE("http://skinnonews.com",A897),'기사 리스트'!C:E,3,FALSE))&gt;='뉴스룸 요약'!$F$17,"O",""),""),"")</f>
        <v/>
      </c>
      <c r="G897" s="46" t="str">
        <f>IFERROR(IF(AND(F897="O",B897="Paid Search",VLOOKUP("http://skinnonews.com"&amp;A897,'기사 리스트'!C:D,2,FALSE)="yes"), "당월 GDN", ""),"")</f>
        <v/>
      </c>
    </row>
    <row r="898" spans="1:7">
      <c r="A898" s="6" t="s">
        <v>2338</v>
      </c>
      <c r="B898" s="6" t="s">
        <v>1527</v>
      </c>
      <c r="C898" s="6">
        <v>2</v>
      </c>
      <c r="D898" s="6">
        <v>2</v>
      </c>
      <c r="E898" s="46" t="str">
        <f t="shared" si="13"/>
        <v/>
      </c>
      <c r="F898" s="46" t="str">
        <f>IF(E898="기사임",IFERROR(IF((VLOOKUP(CONCATENATE("http://skinnonews.com",A898),'기사 리스트'!C:E,3,FALSE))&gt;='뉴스룸 요약'!$F$17,"O",""),""),"")</f>
        <v/>
      </c>
      <c r="G898" s="46" t="str">
        <f>IFERROR(IF(AND(F898="O",B898="Paid Search",VLOOKUP("http://skinnonews.com"&amp;A898,'기사 리스트'!C:D,2,FALSE)="yes"), "당월 GDN", ""),"")</f>
        <v/>
      </c>
    </row>
    <row r="899" spans="1:7">
      <c r="A899" s="6" t="s">
        <v>2216</v>
      </c>
      <c r="B899" s="6" t="s">
        <v>1527</v>
      </c>
      <c r="C899" s="6">
        <v>2</v>
      </c>
      <c r="D899" s="6">
        <v>1</v>
      </c>
      <c r="E899" s="46" t="str">
        <f t="shared" ref="E899:E962" si="14">IF(AND(LEFT(A899,17)="/global/archives/",ISNUMBER(_xlfn.NUMBERVALUE(MID(A899,18,1))),ISERROR(FIND("ckattempt",A899)),ISERROR(FIND("preview",A899))),"기사임","")</f>
        <v/>
      </c>
      <c r="F899" s="46" t="str">
        <f>IF(E899="기사임",IFERROR(IF((VLOOKUP(CONCATENATE("http://skinnonews.com",A899),'기사 리스트'!C:E,3,FALSE))&gt;='뉴스룸 요약'!$F$17,"O",""),""),"")</f>
        <v/>
      </c>
      <c r="G899" s="46" t="str">
        <f>IFERROR(IF(AND(F899="O",B899="Paid Search",VLOOKUP("http://skinnonews.com"&amp;A899,'기사 리스트'!C:D,2,FALSE)="yes"), "당월 GDN", ""),"")</f>
        <v/>
      </c>
    </row>
    <row r="900" spans="1:7">
      <c r="A900" s="6" t="s">
        <v>2340</v>
      </c>
      <c r="B900" s="6" t="s">
        <v>1527</v>
      </c>
      <c r="C900" s="6">
        <v>2</v>
      </c>
      <c r="D900" s="6">
        <v>1</v>
      </c>
      <c r="E900" s="46" t="str">
        <f t="shared" si="14"/>
        <v/>
      </c>
      <c r="F900" s="46" t="str">
        <f>IF(E900="기사임",IFERROR(IF((VLOOKUP(CONCATENATE("http://skinnonews.com",A900),'기사 리스트'!C:E,3,FALSE))&gt;='뉴스룸 요약'!$F$17,"O",""),""),"")</f>
        <v/>
      </c>
      <c r="G900" s="46" t="str">
        <f>IFERROR(IF(AND(F900="O",B900="Paid Search",VLOOKUP("http://skinnonews.com"&amp;A900,'기사 리스트'!C:D,2,FALSE)="yes"), "당월 GDN", ""),"")</f>
        <v/>
      </c>
    </row>
    <row r="901" spans="1:7">
      <c r="A901" s="6" t="s">
        <v>854</v>
      </c>
      <c r="B901" s="6" t="s">
        <v>1527</v>
      </c>
      <c r="C901" s="6">
        <v>2</v>
      </c>
      <c r="D901" s="6">
        <v>2</v>
      </c>
      <c r="E901" s="46" t="str">
        <f t="shared" si="14"/>
        <v/>
      </c>
      <c r="F901" s="46" t="str">
        <f>IF(E901="기사임",IFERROR(IF((VLOOKUP(CONCATENATE("http://skinnonews.com",A901),'기사 리스트'!C:E,3,FALSE))&gt;='뉴스룸 요약'!$F$17,"O",""),""),"")</f>
        <v/>
      </c>
      <c r="G901" s="46" t="str">
        <f>IFERROR(IF(AND(F901="O",B901="Paid Search",VLOOKUP("http://skinnonews.com"&amp;A901,'기사 리스트'!C:D,2,FALSE)="yes"), "당월 GDN", ""),"")</f>
        <v/>
      </c>
    </row>
    <row r="902" spans="1:7">
      <c r="A902" s="6" t="s">
        <v>1452</v>
      </c>
      <c r="B902" s="6" t="s">
        <v>1527</v>
      </c>
      <c r="C902" s="6">
        <v>2</v>
      </c>
      <c r="D902" s="6">
        <v>1</v>
      </c>
      <c r="E902" s="46" t="str">
        <f t="shared" si="14"/>
        <v/>
      </c>
      <c r="F902" s="46" t="str">
        <f>IF(E902="기사임",IFERROR(IF((VLOOKUP(CONCATENATE("http://skinnonews.com",A902),'기사 리스트'!C:E,3,FALSE))&gt;='뉴스룸 요약'!$F$17,"O",""),""),"")</f>
        <v/>
      </c>
      <c r="G902" s="46" t="str">
        <f>IFERROR(IF(AND(F902="O",B902="Paid Search",VLOOKUP("http://skinnonews.com"&amp;A902,'기사 리스트'!C:D,2,FALSE)="yes"), "당월 GDN", ""),"")</f>
        <v/>
      </c>
    </row>
    <row r="903" spans="1:7">
      <c r="A903" s="6" t="s">
        <v>2289</v>
      </c>
      <c r="B903" s="6" t="s">
        <v>1526</v>
      </c>
      <c r="C903" s="6">
        <v>2</v>
      </c>
      <c r="D903" s="6">
        <v>1</v>
      </c>
      <c r="E903" s="46" t="str">
        <f t="shared" si="14"/>
        <v/>
      </c>
      <c r="F903" s="46" t="str">
        <f>IF(E903="기사임",IFERROR(IF((VLOOKUP(CONCATENATE("http://skinnonews.com",A903),'기사 리스트'!C:E,3,FALSE))&gt;='뉴스룸 요약'!$F$17,"O",""),""),"")</f>
        <v/>
      </c>
      <c r="G903" s="46" t="str">
        <f>IFERROR(IF(AND(F903="O",B903="Paid Search",VLOOKUP("http://skinnonews.com"&amp;A903,'기사 리스트'!C:D,2,FALSE)="yes"), "당월 GDN", ""),"")</f>
        <v/>
      </c>
    </row>
    <row r="904" spans="1:7">
      <c r="A904" s="6" t="s">
        <v>2289</v>
      </c>
      <c r="B904" s="6" t="s">
        <v>1527</v>
      </c>
      <c r="C904" s="6">
        <v>2</v>
      </c>
      <c r="D904" s="6">
        <v>2</v>
      </c>
      <c r="E904" s="46" t="str">
        <f t="shared" si="14"/>
        <v/>
      </c>
      <c r="F904" s="46" t="str">
        <f>IF(E904="기사임",IFERROR(IF((VLOOKUP(CONCATENATE("http://skinnonews.com",A904),'기사 리스트'!C:E,3,FALSE))&gt;='뉴스룸 요약'!$F$17,"O",""),""),"")</f>
        <v/>
      </c>
      <c r="G904" s="46" t="str">
        <f>IFERROR(IF(AND(F904="O",B904="Paid Search",VLOOKUP("http://skinnonews.com"&amp;A904,'기사 리스트'!C:D,2,FALSE)="yes"), "당월 GDN", ""),"")</f>
        <v/>
      </c>
    </row>
    <row r="905" spans="1:7">
      <c r="A905" s="6" t="s">
        <v>2342</v>
      </c>
      <c r="B905" s="6" t="s">
        <v>1527</v>
      </c>
      <c r="C905" s="6">
        <v>2</v>
      </c>
      <c r="D905" s="6">
        <v>2</v>
      </c>
      <c r="E905" s="46" t="str">
        <f t="shared" si="14"/>
        <v/>
      </c>
      <c r="F905" s="46" t="str">
        <f>IF(E905="기사임",IFERROR(IF((VLOOKUP(CONCATENATE("http://skinnonews.com",A905),'기사 리스트'!C:E,3,FALSE))&gt;='뉴스룸 요약'!$F$17,"O",""),""),"")</f>
        <v/>
      </c>
      <c r="G905" s="46" t="str">
        <f>IFERROR(IF(AND(F905="O",B905="Paid Search",VLOOKUP("http://skinnonews.com"&amp;A905,'기사 리스트'!C:D,2,FALSE)="yes"), "당월 GDN", ""),"")</f>
        <v/>
      </c>
    </row>
    <row r="906" spans="1:7">
      <c r="A906" s="6" t="s">
        <v>667</v>
      </c>
      <c r="B906" s="6" t="s">
        <v>1527</v>
      </c>
      <c r="C906" s="6">
        <v>2</v>
      </c>
      <c r="D906" s="6">
        <v>2</v>
      </c>
      <c r="E906" s="46" t="str">
        <f t="shared" si="14"/>
        <v/>
      </c>
      <c r="F906" s="46" t="str">
        <f>IF(E906="기사임",IFERROR(IF((VLOOKUP(CONCATENATE("http://skinnonews.com",A906),'기사 리스트'!C:E,3,FALSE))&gt;='뉴스룸 요약'!$F$17,"O",""),""),"")</f>
        <v/>
      </c>
      <c r="G906" s="46" t="str">
        <f>IFERROR(IF(AND(F906="O",B906="Paid Search",VLOOKUP("http://skinnonews.com"&amp;A906,'기사 리스트'!C:D,2,FALSE)="yes"), "당월 GDN", ""),"")</f>
        <v/>
      </c>
    </row>
    <row r="907" spans="1:7">
      <c r="A907" s="6" t="s">
        <v>2247</v>
      </c>
      <c r="B907" s="6" t="s">
        <v>1527</v>
      </c>
      <c r="C907" s="6">
        <v>2</v>
      </c>
      <c r="D907" s="6">
        <v>1</v>
      </c>
      <c r="E907" s="46" t="str">
        <f t="shared" si="14"/>
        <v/>
      </c>
      <c r="F907" s="46" t="str">
        <f>IF(E907="기사임",IFERROR(IF((VLOOKUP(CONCATENATE("http://skinnonews.com",A907),'기사 리스트'!C:E,3,FALSE))&gt;='뉴스룸 요약'!$F$17,"O",""),""),"")</f>
        <v/>
      </c>
      <c r="G907" s="46" t="str">
        <f>IFERROR(IF(AND(F907="O",B907="Paid Search",VLOOKUP("http://skinnonews.com"&amp;A907,'기사 리스트'!C:D,2,FALSE)="yes"), "당월 GDN", ""),"")</f>
        <v/>
      </c>
    </row>
    <row r="908" spans="1:7">
      <c r="A908" s="6" t="s">
        <v>1924</v>
      </c>
      <c r="B908" s="6" t="s">
        <v>1526</v>
      </c>
      <c r="C908" s="6">
        <v>2</v>
      </c>
      <c r="D908" s="6">
        <v>1</v>
      </c>
      <c r="E908" s="46" t="str">
        <f t="shared" si="14"/>
        <v/>
      </c>
      <c r="F908" s="46" t="str">
        <f>IF(E908="기사임",IFERROR(IF((VLOOKUP(CONCATENATE("http://skinnonews.com",A908),'기사 리스트'!C:E,3,FALSE))&gt;='뉴스룸 요약'!$F$17,"O",""),""),"")</f>
        <v/>
      </c>
      <c r="G908" s="46" t="str">
        <f>IFERROR(IF(AND(F908="O",B908="Paid Search",VLOOKUP("http://skinnonews.com"&amp;A908,'기사 리스트'!C:D,2,FALSE)="yes"), "당월 GDN", ""),"")</f>
        <v/>
      </c>
    </row>
    <row r="909" spans="1:7">
      <c r="A909" s="6" t="s">
        <v>2248</v>
      </c>
      <c r="B909" s="6" t="s">
        <v>1527</v>
      </c>
      <c r="C909" s="6">
        <v>2</v>
      </c>
      <c r="D909" s="6">
        <v>1</v>
      </c>
      <c r="E909" s="46" t="str">
        <f t="shared" si="14"/>
        <v/>
      </c>
      <c r="F909" s="46" t="str">
        <f>IF(E909="기사임",IFERROR(IF((VLOOKUP(CONCATENATE("http://skinnonews.com",A909),'기사 리스트'!C:E,3,FALSE))&gt;='뉴스룸 요약'!$F$17,"O",""),""),"")</f>
        <v/>
      </c>
      <c r="G909" s="46" t="str">
        <f>IFERROR(IF(AND(F909="O",B909="Paid Search",VLOOKUP("http://skinnonews.com"&amp;A909,'기사 리스트'!C:D,2,FALSE)="yes"), "당월 GDN", ""),"")</f>
        <v/>
      </c>
    </row>
    <row r="910" spans="1:7">
      <c r="A910" s="6" t="s">
        <v>1501</v>
      </c>
      <c r="B910" s="6" t="s">
        <v>1527</v>
      </c>
      <c r="C910" s="6">
        <v>2</v>
      </c>
      <c r="D910" s="6">
        <v>3</v>
      </c>
      <c r="E910" s="46" t="str">
        <f t="shared" si="14"/>
        <v/>
      </c>
      <c r="F910" s="46" t="str">
        <f>IF(E910="기사임",IFERROR(IF((VLOOKUP(CONCATENATE("http://skinnonews.com",A910),'기사 리스트'!C:E,3,FALSE))&gt;='뉴스룸 요약'!$F$17,"O",""),""),"")</f>
        <v/>
      </c>
      <c r="G910" s="46" t="str">
        <f>IFERROR(IF(AND(F910="O",B910="Paid Search",VLOOKUP("http://skinnonews.com"&amp;A910,'기사 리스트'!C:D,2,FALSE)="yes"), "당월 GDN", ""),"")</f>
        <v/>
      </c>
    </row>
    <row r="911" spans="1:7">
      <c r="A911" s="6" t="s">
        <v>2343</v>
      </c>
      <c r="B911" s="6" t="s">
        <v>1527</v>
      </c>
      <c r="C911" s="6">
        <v>2</v>
      </c>
      <c r="D911" s="6">
        <v>1</v>
      </c>
      <c r="E911" s="46" t="str">
        <f t="shared" si="14"/>
        <v/>
      </c>
      <c r="F911" s="46" t="str">
        <f>IF(E911="기사임",IFERROR(IF((VLOOKUP(CONCATENATE("http://skinnonews.com",A911),'기사 리스트'!C:E,3,FALSE))&gt;='뉴스룸 요약'!$F$17,"O",""),""),"")</f>
        <v/>
      </c>
      <c r="G911" s="46" t="str">
        <f>IFERROR(IF(AND(F911="O",B911="Paid Search",VLOOKUP("http://skinnonews.com"&amp;A911,'기사 리스트'!C:D,2,FALSE)="yes"), "당월 GDN", ""),"")</f>
        <v/>
      </c>
    </row>
    <row r="912" spans="1:7">
      <c r="A912" s="6" t="s">
        <v>2344</v>
      </c>
      <c r="B912" s="6" t="s">
        <v>1527</v>
      </c>
      <c r="C912" s="6">
        <v>2</v>
      </c>
      <c r="D912" s="6">
        <v>1</v>
      </c>
      <c r="E912" s="46" t="str">
        <f t="shared" si="14"/>
        <v/>
      </c>
      <c r="F912" s="46" t="str">
        <f>IF(E912="기사임",IFERROR(IF((VLOOKUP(CONCATENATE("http://skinnonews.com",A912),'기사 리스트'!C:E,3,FALSE))&gt;='뉴스룸 요약'!$F$17,"O",""),""),"")</f>
        <v/>
      </c>
      <c r="G912" s="46" t="str">
        <f>IFERROR(IF(AND(F912="O",B912="Paid Search",VLOOKUP("http://skinnonews.com"&amp;A912,'기사 리스트'!C:D,2,FALSE)="yes"), "당월 GDN", ""),"")</f>
        <v/>
      </c>
    </row>
    <row r="913" spans="1:7">
      <c r="A913" s="6" t="s">
        <v>2345</v>
      </c>
      <c r="B913" s="6" t="s">
        <v>1527</v>
      </c>
      <c r="C913" s="6">
        <v>2</v>
      </c>
      <c r="D913" s="6">
        <v>1</v>
      </c>
      <c r="E913" s="46" t="str">
        <f t="shared" si="14"/>
        <v/>
      </c>
      <c r="F913" s="46" t="str">
        <f>IF(E913="기사임",IFERROR(IF((VLOOKUP(CONCATENATE("http://skinnonews.com",A913),'기사 리스트'!C:E,3,FALSE))&gt;='뉴스룸 요약'!$F$17,"O",""),""),"")</f>
        <v/>
      </c>
      <c r="G913" s="46" t="str">
        <f>IFERROR(IF(AND(F913="O",B913="Paid Search",VLOOKUP("http://skinnonews.com"&amp;A913,'기사 리스트'!C:D,2,FALSE)="yes"), "당월 GDN", ""),"")</f>
        <v/>
      </c>
    </row>
    <row r="914" spans="1:7">
      <c r="A914" s="6" t="s">
        <v>1963</v>
      </c>
      <c r="B914" s="6" t="s">
        <v>1527</v>
      </c>
      <c r="C914" s="6">
        <v>2</v>
      </c>
      <c r="D914" s="6">
        <v>2</v>
      </c>
      <c r="E914" s="46" t="str">
        <f t="shared" si="14"/>
        <v/>
      </c>
      <c r="F914" s="46" t="str">
        <f>IF(E914="기사임",IFERROR(IF((VLOOKUP(CONCATENATE("http://skinnonews.com",A914),'기사 리스트'!C:E,3,FALSE))&gt;='뉴스룸 요약'!$F$17,"O",""),""),"")</f>
        <v/>
      </c>
      <c r="G914" s="46" t="str">
        <f>IFERROR(IF(AND(F914="O",B914="Paid Search",VLOOKUP("http://skinnonews.com"&amp;A914,'기사 리스트'!C:D,2,FALSE)="yes"), "당월 GDN", ""),"")</f>
        <v/>
      </c>
    </row>
    <row r="915" spans="1:7">
      <c r="A915" s="6" t="s">
        <v>2035</v>
      </c>
      <c r="B915" s="6" t="s">
        <v>1528</v>
      </c>
      <c r="C915" s="6">
        <v>2</v>
      </c>
      <c r="D915" s="6">
        <v>3</v>
      </c>
      <c r="E915" s="46" t="str">
        <f t="shared" si="14"/>
        <v/>
      </c>
      <c r="F915" s="46" t="str">
        <f>IF(E915="기사임",IFERROR(IF((VLOOKUP(CONCATENATE("http://skinnonews.com",A915),'기사 리스트'!C:E,3,FALSE))&gt;='뉴스룸 요약'!$F$17,"O",""),""),"")</f>
        <v/>
      </c>
      <c r="G915" s="46" t="str">
        <f>IFERROR(IF(AND(F915="O",B915="Paid Search",VLOOKUP("http://skinnonews.com"&amp;A915,'기사 리스트'!C:D,2,FALSE)="yes"), "당월 GDN", ""),"")</f>
        <v/>
      </c>
    </row>
    <row r="916" spans="1:7">
      <c r="A916" s="6" t="s">
        <v>2346</v>
      </c>
      <c r="B916" s="6" t="s">
        <v>1527</v>
      </c>
      <c r="C916" s="6">
        <v>2</v>
      </c>
      <c r="D916" s="6">
        <v>2</v>
      </c>
      <c r="E916" s="46" t="str">
        <f t="shared" si="14"/>
        <v/>
      </c>
      <c r="F916" s="46" t="str">
        <f>IF(E916="기사임",IFERROR(IF((VLOOKUP(CONCATENATE("http://skinnonews.com",A916),'기사 리스트'!C:E,3,FALSE))&gt;='뉴스룸 요약'!$F$17,"O",""),""),"")</f>
        <v/>
      </c>
      <c r="G916" s="46" t="str">
        <f>IFERROR(IF(AND(F916="O",B916="Paid Search",VLOOKUP("http://skinnonews.com"&amp;A916,'기사 리스트'!C:D,2,FALSE)="yes"), "당월 GDN", ""),"")</f>
        <v/>
      </c>
    </row>
    <row r="917" spans="1:7">
      <c r="A917" s="6" t="s">
        <v>2074</v>
      </c>
      <c r="B917" s="6" t="s">
        <v>1527</v>
      </c>
      <c r="C917" s="6">
        <v>2</v>
      </c>
      <c r="D917" s="6">
        <v>2</v>
      </c>
      <c r="E917" s="46" t="str">
        <f t="shared" si="14"/>
        <v/>
      </c>
      <c r="F917" s="46" t="str">
        <f>IF(E917="기사임",IFERROR(IF((VLOOKUP(CONCATENATE("http://skinnonews.com",A917),'기사 리스트'!C:E,3,FALSE))&gt;='뉴스룸 요약'!$F$17,"O",""),""),"")</f>
        <v/>
      </c>
      <c r="G917" s="46" t="str">
        <f>IFERROR(IF(AND(F917="O",B917="Paid Search",VLOOKUP("http://skinnonews.com"&amp;A917,'기사 리스트'!C:D,2,FALSE)="yes"), "당월 GDN", ""),"")</f>
        <v/>
      </c>
    </row>
    <row r="918" spans="1:7">
      <c r="A918" s="6" t="s">
        <v>2312</v>
      </c>
      <c r="B918" s="6" t="s">
        <v>1526</v>
      </c>
      <c r="C918" s="6">
        <v>2</v>
      </c>
      <c r="D918" s="6">
        <v>1</v>
      </c>
      <c r="E918" s="46" t="str">
        <f t="shared" si="14"/>
        <v/>
      </c>
      <c r="F918" s="46" t="str">
        <f>IF(E918="기사임",IFERROR(IF((VLOOKUP(CONCATENATE("http://skinnonews.com",A918),'기사 리스트'!C:E,3,FALSE))&gt;='뉴스룸 요약'!$F$17,"O",""),""),"")</f>
        <v/>
      </c>
      <c r="G918" s="46" t="str">
        <f>IFERROR(IF(AND(F918="O",B918="Paid Search",VLOOKUP("http://skinnonews.com"&amp;A918,'기사 리스트'!C:D,2,FALSE)="yes"), "당월 GDN", ""),"")</f>
        <v/>
      </c>
    </row>
    <row r="919" spans="1:7">
      <c r="A919" s="6" t="s">
        <v>2039</v>
      </c>
      <c r="B919" s="6" t="s">
        <v>1527</v>
      </c>
      <c r="C919" s="6">
        <v>2</v>
      </c>
      <c r="D919" s="6">
        <v>1</v>
      </c>
      <c r="E919" s="46" t="str">
        <f t="shared" si="14"/>
        <v/>
      </c>
      <c r="F919" s="46" t="str">
        <f>IF(E919="기사임",IFERROR(IF((VLOOKUP(CONCATENATE("http://skinnonews.com",A919),'기사 리스트'!C:E,3,FALSE))&gt;='뉴스룸 요약'!$F$17,"O",""),""),"")</f>
        <v/>
      </c>
      <c r="G919" s="46" t="str">
        <f>IFERROR(IF(AND(F919="O",B919="Paid Search",VLOOKUP("http://skinnonews.com"&amp;A919,'기사 리스트'!C:D,2,FALSE)="yes"), "당월 GDN", ""),"")</f>
        <v/>
      </c>
    </row>
    <row r="920" spans="1:7">
      <c r="A920" s="6" t="s">
        <v>2251</v>
      </c>
      <c r="B920" s="6" t="s">
        <v>1527</v>
      </c>
      <c r="C920" s="6">
        <v>2</v>
      </c>
      <c r="D920" s="6">
        <v>2</v>
      </c>
      <c r="E920" s="46" t="str">
        <f t="shared" si="14"/>
        <v/>
      </c>
      <c r="F920" s="46" t="str">
        <f>IF(E920="기사임",IFERROR(IF((VLOOKUP(CONCATENATE("http://skinnonews.com",A920),'기사 리스트'!C:E,3,FALSE))&gt;='뉴스룸 요약'!$F$17,"O",""),""),"")</f>
        <v/>
      </c>
      <c r="G920" s="46" t="str">
        <f>IFERROR(IF(AND(F920="O",B920="Paid Search",VLOOKUP("http://skinnonews.com"&amp;A920,'기사 리스트'!C:D,2,FALSE)="yes"), "당월 GDN", ""),"")</f>
        <v/>
      </c>
    </row>
    <row r="921" spans="1:7">
      <c r="A921" s="6" t="s">
        <v>662</v>
      </c>
      <c r="B921" s="6" t="s">
        <v>1527</v>
      </c>
      <c r="C921" s="6">
        <v>2</v>
      </c>
      <c r="D921" s="6">
        <v>2</v>
      </c>
      <c r="E921" s="46" t="str">
        <f t="shared" si="14"/>
        <v/>
      </c>
      <c r="F921" s="46" t="str">
        <f>IF(E921="기사임",IFERROR(IF((VLOOKUP(CONCATENATE("http://skinnonews.com",A921),'기사 리스트'!C:E,3,FALSE))&gt;='뉴스룸 요약'!$F$17,"O",""),""),"")</f>
        <v/>
      </c>
      <c r="G921" s="46" t="str">
        <f>IFERROR(IF(AND(F921="O",B921="Paid Search",VLOOKUP("http://skinnonews.com"&amp;A921,'기사 리스트'!C:D,2,FALSE)="yes"), "당월 GDN", ""),"")</f>
        <v/>
      </c>
    </row>
    <row r="922" spans="1:7">
      <c r="A922" s="6" t="s">
        <v>1991</v>
      </c>
      <c r="B922" s="6" t="s">
        <v>1527</v>
      </c>
      <c r="C922" s="6">
        <v>2</v>
      </c>
      <c r="D922" s="6">
        <v>2</v>
      </c>
      <c r="E922" s="46" t="str">
        <f t="shared" si="14"/>
        <v/>
      </c>
      <c r="F922" s="46" t="str">
        <f>IF(E922="기사임",IFERROR(IF((VLOOKUP(CONCATENATE("http://skinnonews.com",A922),'기사 리스트'!C:E,3,FALSE))&gt;='뉴스룸 요약'!$F$17,"O",""),""),"")</f>
        <v/>
      </c>
      <c r="G922" s="46" t="str">
        <f>IFERROR(IF(AND(F922="O",B922="Paid Search",VLOOKUP("http://skinnonews.com"&amp;A922,'기사 리스트'!C:D,2,FALSE)="yes"), "당월 GDN", ""),"")</f>
        <v/>
      </c>
    </row>
    <row r="923" spans="1:7">
      <c r="A923" s="6" t="s">
        <v>2347</v>
      </c>
      <c r="B923" s="6" t="s">
        <v>1527</v>
      </c>
      <c r="C923" s="6">
        <v>2</v>
      </c>
      <c r="D923" s="6">
        <v>2</v>
      </c>
      <c r="E923" s="46" t="str">
        <f t="shared" si="14"/>
        <v/>
      </c>
      <c r="F923" s="46" t="str">
        <f>IF(E923="기사임",IFERROR(IF((VLOOKUP(CONCATENATE("http://skinnonews.com",A923),'기사 리스트'!C:E,3,FALSE))&gt;='뉴스룸 요약'!$F$17,"O",""),""),"")</f>
        <v/>
      </c>
      <c r="G923" s="46" t="str">
        <f>IFERROR(IF(AND(F923="O",B923="Paid Search",VLOOKUP("http://skinnonews.com"&amp;A923,'기사 리스트'!C:D,2,FALSE)="yes"), "당월 GDN", ""),"")</f>
        <v/>
      </c>
    </row>
    <row r="924" spans="1:7">
      <c r="A924" s="6" t="s">
        <v>2348</v>
      </c>
      <c r="B924" s="6" t="s">
        <v>1527</v>
      </c>
      <c r="C924" s="6">
        <v>2</v>
      </c>
      <c r="D924" s="6">
        <v>1</v>
      </c>
      <c r="E924" s="46" t="str">
        <f t="shared" si="14"/>
        <v/>
      </c>
      <c r="F924" s="46" t="str">
        <f>IF(E924="기사임",IFERROR(IF((VLOOKUP(CONCATENATE("http://skinnonews.com",A924),'기사 리스트'!C:E,3,FALSE))&gt;='뉴스룸 요약'!$F$17,"O",""),""),"")</f>
        <v/>
      </c>
      <c r="G924" s="46" t="str">
        <f>IFERROR(IF(AND(F924="O",B924="Paid Search",VLOOKUP("http://skinnonews.com"&amp;A924,'기사 리스트'!C:D,2,FALSE)="yes"), "당월 GDN", ""),"")</f>
        <v/>
      </c>
    </row>
    <row r="925" spans="1:7">
      <c r="A925" s="6" t="s">
        <v>964</v>
      </c>
      <c r="B925" s="6" t="s">
        <v>1527</v>
      </c>
      <c r="C925" s="6">
        <v>2</v>
      </c>
      <c r="D925" s="6">
        <v>2</v>
      </c>
      <c r="E925" s="46" t="str">
        <f t="shared" si="14"/>
        <v/>
      </c>
      <c r="F925" s="46" t="str">
        <f>IF(E925="기사임",IFERROR(IF((VLOOKUP(CONCATENATE("http://skinnonews.com",A925),'기사 리스트'!C:E,3,FALSE))&gt;='뉴스룸 요약'!$F$17,"O",""),""),"")</f>
        <v/>
      </c>
      <c r="G925" s="46" t="str">
        <f>IFERROR(IF(AND(F925="O",B925="Paid Search",VLOOKUP("http://skinnonews.com"&amp;A925,'기사 리스트'!C:D,2,FALSE)="yes"), "당월 GDN", ""),"")</f>
        <v/>
      </c>
    </row>
    <row r="926" spans="1:7">
      <c r="A926" s="6" t="s">
        <v>650</v>
      </c>
      <c r="B926" s="6" t="s">
        <v>1525</v>
      </c>
      <c r="C926" s="6">
        <v>2</v>
      </c>
      <c r="D926" s="6">
        <v>2</v>
      </c>
      <c r="E926" s="46" t="str">
        <f t="shared" si="14"/>
        <v/>
      </c>
      <c r="F926" s="46" t="str">
        <f>IF(E926="기사임",IFERROR(IF((VLOOKUP(CONCATENATE("http://skinnonews.com",A926),'기사 리스트'!C:E,3,FALSE))&gt;='뉴스룸 요약'!$F$17,"O",""),""),"")</f>
        <v/>
      </c>
      <c r="G926" s="46" t="str">
        <f>IFERROR(IF(AND(F926="O",B926="Paid Search",VLOOKUP("http://skinnonews.com"&amp;A926,'기사 리스트'!C:D,2,FALSE)="yes"), "당월 GDN", ""),"")</f>
        <v/>
      </c>
    </row>
    <row r="927" spans="1:7">
      <c r="A927" s="6" t="s">
        <v>2052</v>
      </c>
      <c r="B927" s="6" t="s">
        <v>1527</v>
      </c>
      <c r="C927" s="6">
        <v>2</v>
      </c>
      <c r="D927" s="6">
        <v>2</v>
      </c>
      <c r="E927" s="46" t="str">
        <f t="shared" si="14"/>
        <v/>
      </c>
      <c r="F927" s="46" t="str">
        <f>IF(E927="기사임",IFERROR(IF((VLOOKUP(CONCATENATE("http://skinnonews.com",A927),'기사 리스트'!C:E,3,FALSE))&gt;='뉴스룸 요약'!$F$17,"O",""),""),"")</f>
        <v/>
      </c>
      <c r="G927" s="46" t="str">
        <f>IFERROR(IF(AND(F927="O",B927="Paid Search",VLOOKUP("http://skinnonews.com"&amp;A927,'기사 리스트'!C:D,2,FALSE)="yes"), "당월 GDN", ""),"")</f>
        <v/>
      </c>
    </row>
    <row r="928" spans="1:7">
      <c r="A928" s="6" t="s">
        <v>1205</v>
      </c>
      <c r="B928" s="6" t="s">
        <v>1527</v>
      </c>
      <c r="C928" s="6">
        <v>2</v>
      </c>
      <c r="D928" s="6">
        <v>2</v>
      </c>
      <c r="E928" s="46" t="str">
        <f t="shared" si="14"/>
        <v/>
      </c>
      <c r="F928" s="46" t="str">
        <f>IF(E928="기사임",IFERROR(IF((VLOOKUP(CONCATENATE("http://skinnonews.com",A928),'기사 리스트'!C:E,3,FALSE))&gt;='뉴스룸 요약'!$F$17,"O",""),""),"")</f>
        <v/>
      </c>
      <c r="G928" s="46" t="str">
        <f>IFERROR(IF(AND(F928="O",B928="Paid Search",VLOOKUP("http://skinnonews.com"&amp;A928,'기사 리스트'!C:D,2,FALSE)="yes"), "당월 GDN", ""),"")</f>
        <v/>
      </c>
    </row>
    <row r="929" spans="1:7">
      <c r="A929" s="6" t="s">
        <v>2316</v>
      </c>
      <c r="B929" s="6" t="s">
        <v>1527</v>
      </c>
      <c r="C929" s="6">
        <v>2</v>
      </c>
      <c r="D929" s="6">
        <v>3</v>
      </c>
      <c r="E929" s="46" t="str">
        <f t="shared" si="14"/>
        <v/>
      </c>
      <c r="F929" s="46" t="str">
        <f>IF(E929="기사임",IFERROR(IF((VLOOKUP(CONCATENATE("http://skinnonews.com",A929),'기사 리스트'!C:E,3,FALSE))&gt;='뉴스룸 요약'!$F$17,"O",""),""),"")</f>
        <v/>
      </c>
      <c r="G929" s="46" t="str">
        <f>IFERROR(IF(AND(F929="O",B929="Paid Search",VLOOKUP("http://skinnonews.com"&amp;A929,'기사 리스트'!C:D,2,FALSE)="yes"), "당월 GDN", ""),"")</f>
        <v/>
      </c>
    </row>
    <row r="930" spans="1:7">
      <c r="A930" s="6" t="s">
        <v>2187</v>
      </c>
      <c r="B930" s="6" t="s">
        <v>1527</v>
      </c>
      <c r="C930" s="6">
        <v>2</v>
      </c>
      <c r="D930" s="6">
        <v>1</v>
      </c>
      <c r="E930" s="46" t="str">
        <f t="shared" si="14"/>
        <v/>
      </c>
      <c r="F930" s="46" t="str">
        <f>IF(E930="기사임",IFERROR(IF((VLOOKUP(CONCATENATE("http://skinnonews.com",A930),'기사 리스트'!C:E,3,FALSE))&gt;='뉴스룸 요약'!$F$17,"O",""),""),"")</f>
        <v/>
      </c>
      <c r="G930" s="46" t="str">
        <f>IFERROR(IF(AND(F930="O",B930="Paid Search",VLOOKUP("http://skinnonews.com"&amp;A930,'기사 리스트'!C:D,2,FALSE)="yes"), "당월 GDN", ""),"")</f>
        <v/>
      </c>
    </row>
    <row r="931" spans="1:7">
      <c r="A931" s="6" t="s">
        <v>1261</v>
      </c>
      <c r="B931" s="6" t="s">
        <v>1526</v>
      </c>
      <c r="C931" s="6">
        <v>2</v>
      </c>
      <c r="D931" s="6">
        <v>1</v>
      </c>
      <c r="E931" s="46" t="str">
        <f t="shared" si="14"/>
        <v/>
      </c>
      <c r="F931" s="46" t="str">
        <f>IF(E931="기사임",IFERROR(IF((VLOOKUP(CONCATENATE("http://skinnonews.com",A931),'기사 리스트'!C:E,3,FALSE))&gt;='뉴스룸 요약'!$F$17,"O",""),""),"")</f>
        <v/>
      </c>
      <c r="G931" s="46" t="str">
        <f>IFERROR(IF(AND(F931="O",B931="Paid Search",VLOOKUP("http://skinnonews.com"&amp;A931,'기사 리스트'!C:D,2,FALSE)="yes"), "당월 GDN", ""),"")</f>
        <v/>
      </c>
    </row>
    <row r="932" spans="1:7">
      <c r="A932" s="6" t="s">
        <v>2350</v>
      </c>
      <c r="B932" s="6" t="s">
        <v>1526</v>
      </c>
      <c r="C932" s="6">
        <v>2</v>
      </c>
      <c r="D932" s="6">
        <v>1</v>
      </c>
      <c r="E932" s="46" t="str">
        <f t="shared" si="14"/>
        <v/>
      </c>
      <c r="F932" s="46" t="str">
        <f>IF(E932="기사임",IFERROR(IF((VLOOKUP(CONCATENATE("http://skinnonews.com",A932),'기사 리스트'!C:E,3,FALSE))&gt;='뉴스룸 요약'!$F$17,"O",""),""),"")</f>
        <v/>
      </c>
      <c r="G932" s="46" t="str">
        <f>IFERROR(IF(AND(F932="O",B932="Paid Search",VLOOKUP("http://skinnonews.com"&amp;A932,'기사 리스트'!C:D,2,FALSE)="yes"), "당월 GDN", ""),"")</f>
        <v/>
      </c>
    </row>
    <row r="933" spans="1:7">
      <c r="A933" s="6" t="s">
        <v>2184</v>
      </c>
      <c r="B933" s="6" t="s">
        <v>1527</v>
      </c>
      <c r="C933" s="6">
        <v>2</v>
      </c>
      <c r="D933" s="6">
        <v>2</v>
      </c>
      <c r="E933" s="46" t="str">
        <f t="shared" si="14"/>
        <v/>
      </c>
      <c r="F933" s="46" t="str">
        <f>IF(E933="기사임",IFERROR(IF((VLOOKUP(CONCATENATE("http://skinnonews.com",A933),'기사 리스트'!C:E,3,FALSE))&gt;='뉴스룸 요약'!$F$17,"O",""),""),"")</f>
        <v/>
      </c>
      <c r="G933" s="46" t="str">
        <f>IFERROR(IF(AND(F933="O",B933="Paid Search",VLOOKUP("http://skinnonews.com"&amp;A933,'기사 리스트'!C:D,2,FALSE)="yes"), "당월 GDN", ""),"")</f>
        <v/>
      </c>
    </row>
    <row r="934" spans="1:7">
      <c r="A934" s="6" t="s">
        <v>2184</v>
      </c>
      <c r="B934" s="6" t="s">
        <v>1528</v>
      </c>
      <c r="C934" s="6">
        <v>2</v>
      </c>
      <c r="D934" s="6">
        <v>2</v>
      </c>
      <c r="E934" s="46" t="str">
        <f t="shared" si="14"/>
        <v/>
      </c>
      <c r="F934" s="46" t="str">
        <f>IF(E934="기사임",IFERROR(IF((VLOOKUP(CONCATENATE("http://skinnonews.com",A934),'기사 리스트'!C:E,3,FALSE))&gt;='뉴스룸 요약'!$F$17,"O",""),""),"")</f>
        <v/>
      </c>
      <c r="G934" s="46" t="str">
        <f>IFERROR(IF(AND(F934="O",B934="Paid Search",VLOOKUP("http://skinnonews.com"&amp;A934,'기사 리스트'!C:D,2,FALSE)="yes"), "당월 GDN", ""),"")</f>
        <v/>
      </c>
    </row>
    <row r="935" spans="1:7">
      <c r="A935" s="6" t="s">
        <v>1565</v>
      </c>
      <c r="B935" s="6" t="s">
        <v>1527</v>
      </c>
      <c r="C935" s="6">
        <v>2</v>
      </c>
      <c r="D935" s="6">
        <v>2</v>
      </c>
      <c r="E935" s="46" t="str">
        <f t="shared" si="14"/>
        <v/>
      </c>
      <c r="F935" s="46" t="str">
        <f>IF(E935="기사임",IFERROR(IF((VLOOKUP(CONCATENATE("http://skinnonews.com",A935),'기사 리스트'!C:E,3,FALSE))&gt;='뉴스룸 요약'!$F$17,"O",""),""),"")</f>
        <v/>
      </c>
      <c r="G935" s="46" t="str">
        <f>IFERROR(IF(AND(F935="O",B935="Paid Search",VLOOKUP("http://skinnonews.com"&amp;A935,'기사 리스트'!C:D,2,FALSE)="yes"), "당월 GDN", ""),"")</f>
        <v/>
      </c>
    </row>
    <row r="936" spans="1:7">
      <c r="A936" s="6" t="s">
        <v>2351</v>
      </c>
      <c r="B936" s="6" t="s">
        <v>1527</v>
      </c>
      <c r="C936" s="6">
        <v>2</v>
      </c>
      <c r="D936" s="6">
        <v>2</v>
      </c>
      <c r="E936" s="46" t="str">
        <f t="shared" si="14"/>
        <v/>
      </c>
      <c r="F936" s="46" t="str">
        <f>IF(E936="기사임",IFERROR(IF((VLOOKUP(CONCATENATE("http://skinnonews.com",A936),'기사 리스트'!C:E,3,FALSE))&gt;='뉴스룸 요약'!$F$17,"O",""),""),"")</f>
        <v/>
      </c>
      <c r="G936" s="46" t="str">
        <f>IFERROR(IF(AND(F936="O",B936="Paid Search",VLOOKUP("http://skinnonews.com"&amp;A936,'기사 리스트'!C:D,2,FALSE)="yes"), "당월 GDN", ""),"")</f>
        <v/>
      </c>
    </row>
    <row r="937" spans="1:7">
      <c r="A937" s="6" t="s">
        <v>2043</v>
      </c>
      <c r="B937" s="6" t="s">
        <v>1527</v>
      </c>
      <c r="C937" s="6">
        <v>2</v>
      </c>
      <c r="D937" s="6">
        <v>1</v>
      </c>
      <c r="E937" s="46" t="str">
        <f t="shared" si="14"/>
        <v/>
      </c>
      <c r="F937" s="46" t="str">
        <f>IF(E937="기사임",IFERROR(IF((VLOOKUP(CONCATENATE("http://skinnonews.com",A937),'기사 리스트'!C:E,3,FALSE))&gt;='뉴스룸 요약'!$F$17,"O",""),""),"")</f>
        <v/>
      </c>
      <c r="G937" s="46" t="str">
        <f>IFERROR(IF(AND(F937="O",B937="Paid Search",VLOOKUP("http://skinnonews.com"&amp;A937,'기사 리스트'!C:D,2,FALSE)="yes"), "당월 GDN", ""),"")</f>
        <v/>
      </c>
    </row>
    <row r="938" spans="1:7">
      <c r="A938" s="6" t="s">
        <v>2352</v>
      </c>
      <c r="B938" s="6" t="s">
        <v>1527</v>
      </c>
      <c r="C938" s="6">
        <v>2</v>
      </c>
      <c r="D938" s="6">
        <v>2</v>
      </c>
      <c r="E938" s="46" t="str">
        <f t="shared" si="14"/>
        <v/>
      </c>
      <c r="F938" s="46" t="str">
        <f>IF(E938="기사임",IFERROR(IF((VLOOKUP(CONCATENATE("http://skinnonews.com",A938),'기사 리스트'!C:E,3,FALSE))&gt;='뉴스룸 요약'!$F$17,"O",""),""),"")</f>
        <v/>
      </c>
      <c r="G938" s="46" t="str">
        <f>IFERROR(IF(AND(F938="O",B938="Paid Search",VLOOKUP("http://skinnonews.com"&amp;A938,'기사 리스트'!C:D,2,FALSE)="yes"), "당월 GDN", ""),"")</f>
        <v/>
      </c>
    </row>
    <row r="939" spans="1:7">
      <c r="A939" s="6" t="s">
        <v>2294</v>
      </c>
      <c r="B939" s="6" t="s">
        <v>1527</v>
      </c>
      <c r="C939" s="6">
        <v>2</v>
      </c>
      <c r="D939" s="6">
        <v>2</v>
      </c>
      <c r="E939" s="46" t="str">
        <f t="shared" si="14"/>
        <v/>
      </c>
      <c r="F939" s="46" t="str">
        <f>IF(E939="기사임",IFERROR(IF((VLOOKUP(CONCATENATE("http://skinnonews.com",A939),'기사 리스트'!C:E,3,FALSE))&gt;='뉴스룸 요약'!$F$17,"O",""),""),"")</f>
        <v/>
      </c>
      <c r="G939" s="46" t="str">
        <f>IFERROR(IF(AND(F939="O",B939="Paid Search",VLOOKUP("http://skinnonews.com"&amp;A939,'기사 리스트'!C:D,2,FALSE)="yes"), "당월 GDN", ""),"")</f>
        <v/>
      </c>
    </row>
    <row r="940" spans="1:7">
      <c r="A940" s="6" t="s">
        <v>1619</v>
      </c>
      <c r="B940" s="6" t="s">
        <v>1527</v>
      </c>
      <c r="C940" s="6">
        <v>2</v>
      </c>
      <c r="D940" s="6">
        <v>2</v>
      </c>
      <c r="E940" s="46" t="str">
        <f t="shared" si="14"/>
        <v/>
      </c>
      <c r="F940" s="46" t="str">
        <f>IF(E940="기사임",IFERROR(IF((VLOOKUP(CONCATENATE("http://skinnonews.com",A940),'기사 리스트'!C:E,3,FALSE))&gt;='뉴스룸 요약'!$F$17,"O",""),""),"")</f>
        <v/>
      </c>
      <c r="G940" s="46" t="str">
        <f>IFERROR(IF(AND(F940="O",B940="Paid Search",VLOOKUP("http://skinnonews.com"&amp;A940,'기사 리스트'!C:D,2,FALSE)="yes"), "당월 GDN", ""),"")</f>
        <v/>
      </c>
    </row>
    <row r="941" spans="1:7">
      <c r="A941" s="6" t="s">
        <v>2286</v>
      </c>
      <c r="B941" s="6" t="s">
        <v>1529</v>
      </c>
      <c r="C941" s="6">
        <v>2</v>
      </c>
      <c r="D941" s="6">
        <v>4</v>
      </c>
      <c r="E941" s="46" t="str">
        <f t="shared" si="14"/>
        <v/>
      </c>
      <c r="F941" s="46" t="str">
        <f>IF(E941="기사임",IFERROR(IF((VLOOKUP(CONCATENATE("http://skinnonews.com",A941),'기사 리스트'!C:E,3,FALSE))&gt;='뉴스룸 요약'!$F$17,"O",""),""),"")</f>
        <v/>
      </c>
      <c r="G941" s="46" t="str">
        <f>IFERROR(IF(AND(F941="O",B941="Paid Search",VLOOKUP("http://skinnonews.com"&amp;A941,'기사 리스트'!C:D,2,FALSE)="yes"), "당월 GDN", ""),"")</f>
        <v/>
      </c>
    </row>
    <row r="942" spans="1:7">
      <c r="A942" s="6" t="s">
        <v>631</v>
      </c>
      <c r="B942" s="6" t="s">
        <v>1525</v>
      </c>
      <c r="C942" s="6">
        <v>2</v>
      </c>
      <c r="D942" s="6">
        <v>2</v>
      </c>
      <c r="E942" s="46" t="str">
        <f t="shared" si="14"/>
        <v/>
      </c>
      <c r="F942" s="46" t="str">
        <f>IF(E942="기사임",IFERROR(IF((VLOOKUP(CONCATENATE("http://skinnonews.com",A942),'기사 리스트'!C:E,3,FALSE))&gt;='뉴스룸 요약'!$F$17,"O",""),""),"")</f>
        <v/>
      </c>
      <c r="G942" s="46" t="str">
        <f>IFERROR(IF(AND(F942="O",B942="Paid Search",VLOOKUP("http://skinnonews.com"&amp;A942,'기사 리스트'!C:D,2,FALSE)="yes"), "당월 GDN", ""),"")</f>
        <v/>
      </c>
    </row>
    <row r="943" spans="1:7">
      <c r="A943" s="6" t="s">
        <v>472</v>
      </c>
      <c r="B943" s="6" t="s">
        <v>1639</v>
      </c>
      <c r="C943" s="6">
        <v>1</v>
      </c>
      <c r="D943" s="6">
        <v>1</v>
      </c>
      <c r="E943" s="46" t="str">
        <f t="shared" si="14"/>
        <v/>
      </c>
      <c r="F943" s="46" t="str">
        <f>IF(E943="기사임",IFERROR(IF((VLOOKUP(CONCATENATE("http://skinnonews.com",A943),'기사 리스트'!C:E,3,FALSE))&gt;='뉴스룸 요약'!$F$17,"O",""),""),"")</f>
        <v/>
      </c>
      <c r="G943" s="46" t="str">
        <f>IFERROR(IF(AND(F943="O",B943="Paid Search",VLOOKUP("http://skinnonews.com"&amp;A943,'기사 리스트'!C:D,2,FALSE)="yes"), "당월 GDN", ""),"")</f>
        <v/>
      </c>
    </row>
    <row r="944" spans="1:7">
      <c r="A944" s="6" t="s">
        <v>1618</v>
      </c>
      <c r="B944" s="6" t="s">
        <v>1527</v>
      </c>
      <c r="C944" s="6">
        <v>1</v>
      </c>
      <c r="D944" s="6">
        <v>1</v>
      </c>
      <c r="E944" s="46" t="str">
        <f t="shared" si="14"/>
        <v/>
      </c>
      <c r="F944" s="46" t="str">
        <f>IF(E944="기사임",IFERROR(IF((VLOOKUP(CONCATENATE("http://skinnonews.com",A944),'기사 리스트'!C:E,3,FALSE))&gt;='뉴스룸 요약'!$F$17,"O",""),""),"")</f>
        <v/>
      </c>
      <c r="G944" s="46" t="str">
        <f>IFERROR(IF(AND(F944="O",B944="Paid Search",VLOOKUP("http://skinnonews.com"&amp;A944,'기사 리스트'!C:D,2,FALSE)="yes"), "당월 GDN", ""),"")</f>
        <v/>
      </c>
    </row>
    <row r="945" spans="1:7">
      <c r="A945" s="6" t="s">
        <v>1618</v>
      </c>
      <c r="B945" s="6" t="s">
        <v>1528</v>
      </c>
      <c r="C945" s="6">
        <v>1</v>
      </c>
      <c r="D945" s="6">
        <v>1</v>
      </c>
      <c r="E945" s="46" t="str">
        <f t="shared" si="14"/>
        <v/>
      </c>
      <c r="F945" s="46" t="str">
        <f>IF(E945="기사임",IFERROR(IF((VLOOKUP(CONCATENATE("http://skinnonews.com",A945),'기사 리스트'!C:E,3,FALSE))&gt;='뉴스룸 요약'!$F$17,"O",""),""),"")</f>
        <v/>
      </c>
      <c r="G945" s="46" t="str">
        <f>IFERROR(IF(AND(F945="O",B945="Paid Search",VLOOKUP("http://skinnonews.com"&amp;A945,'기사 리스트'!C:D,2,FALSE)="yes"), "당월 GDN", ""),"")</f>
        <v/>
      </c>
    </row>
    <row r="946" spans="1:7">
      <c r="A946" s="6" t="s">
        <v>2353</v>
      </c>
      <c r="B946" s="6" t="s">
        <v>1527</v>
      </c>
      <c r="C946" s="6">
        <v>1</v>
      </c>
      <c r="D946" s="6">
        <v>1</v>
      </c>
      <c r="E946" s="46" t="str">
        <f t="shared" si="14"/>
        <v/>
      </c>
      <c r="F946" s="46" t="str">
        <f>IF(E946="기사임",IFERROR(IF((VLOOKUP(CONCATENATE("http://skinnonews.com",A946),'기사 리스트'!C:E,3,FALSE))&gt;='뉴스룸 요약'!$F$17,"O",""),""),"")</f>
        <v/>
      </c>
      <c r="G946" s="46" t="str">
        <f>IFERROR(IF(AND(F946="O",B946="Paid Search",VLOOKUP("http://skinnonews.com"&amp;A946,'기사 리스트'!C:D,2,FALSE)="yes"), "당월 GDN", ""),"")</f>
        <v/>
      </c>
    </row>
    <row r="947" spans="1:7">
      <c r="A947" s="6" t="s">
        <v>1973</v>
      </c>
      <c r="B947" s="6" t="s">
        <v>1527</v>
      </c>
      <c r="C947" s="6">
        <v>1</v>
      </c>
      <c r="D947" s="6">
        <v>1</v>
      </c>
      <c r="E947" s="46" t="str">
        <f t="shared" si="14"/>
        <v/>
      </c>
      <c r="F947" s="46" t="str">
        <f>IF(E947="기사임",IFERROR(IF((VLOOKUP(CONCATENATE("http://skinnonews.com",A947),'기사 리스트'!C:E,3,FALSE))&gt;='뉴스룸 요약'!$F$17,"O",""),""),"")</f>
        <v/>
      </c>
      <c r="G947" s="46" t="str">
        <f>IFERROR(IF(AND(F947="O",B947="Paid Search",VLOOKUP("http://skinnonews.com"&amp;A947,'기사 리스트'!C:D,2,FALSE)="yes"), "당월 GDN", ""),"")</f>
        <v/>
      </c>
    </row>
    <row r="948" spans="1:7">
      <c r="A948" s="6" t="s">
        <v>1981</v>
      </c>
      <c r="B948" s="6" t="s">
        <v>1527</v>
      </c>
      <c r="C948" s="6">
        <v>1</v>
      </c>
      <c r="D948" s="6">
        <v>1</v>
      </c>
      <c r="E948" s="46" t="str">
        <f t="shared" si="14"/>
        <v>기사임</v>
      </c>
      <c r="F948" s="46" t="str">
        <f>IF(E948="기사임",IFERROR(IF((VLOOKUP(CONCATENATE("http://skinnonews.com",A948),'기사 리스트'!C:E,3,FALSE))&gt;='뉴스룸 요약'!$F$17,"O",""),""),"")</f>
        <v/>
      </c>
      <c r="G948" s="46" t="str">
        <f>IFERROR(IF(AND(F948="O",B948="Paid Search",VLOOKUP("http://skinnonews.com"&amp;A948,'기사 리스트'!C:D,2,FALSE)="yes"), "당월 GDN", ""),"")</f>
        <v/>
      </c>
    </row>
    <row r="949" spans="1:7">
      <c r="A949" s="6" t="s">
        <v>2223</v>
      </c>
      <c r="B949" s="6" t="s">
        <v>1527</v>
      </c>
      <c r="C949" s="6">
        <v>1</v>
      </c>
      <c r="D949" s="6">
        <v>1</v>
      </c>
      <c r="E949" s="46" t="str">
        <f t="shared" si="14"/>
        <v>기사임</v>
      </c>
      <c r="F949" s="46" t="str">
        <f>IF(E949="기사임",IFERROR(IF((VLOOKUP(CONCATENATE("http://skinnonews.com",A949),'기사 리스트'!C:E,3,FALSE))&gt;='뉴스룸 요약'!$F$17,"O",""),""),"")</f>
        <v/>
      </c>
      <c r="G949" s="46" t="str">
        <f>IFERROR(IF(AND(F949="O",B949="Paid Search",VLOOKUP("http://skinnonews.com"&amp;A949,'기사 리스트'!C:D,2,FALSE)="yes"), "당월 GDN", ""),"")</f>
        <v/>
      </c>
    </row>
    <row r="950" spans="1:7">
      <c r="A950" s="6" t="s">
        <v>2354</v>
      </c>
      <c r="B950" s="6" t="s">
        <v>1527</v>
      </c>
      <c r="C950" s="6">
        <v>1</v>
      </c>
      <c r="D950" s="6">
        <v>1</v>
      </c>
      <c r="E950" s="46" t="str">
        <f t="shared" si="14"/>
        <v>기사임</v>
      </c>
      <c r="F950" s="46" t="str">
        <f>IF(E950="기사임",IFERROR(IF((VLOOKUP(CONCATENATE("http://skinnonews.com",A950),'기사 리스트'!C:E,3,FALSE))&gt;='뉴스룸 요약'!$F$17,"O",""),""),"")</f>
        <v/>
      </c>
      <c r="G950" s="46" t="str">
        <f>IFERROR(IF(AND(F950="O",B950="Paid Search",VLOOKUP("http://skinnonews.com"&amp;A950,'기사 리스트'!C:D,2,FALSE)="yes"), "당월 GDN", ""),"")</f>
        <v/>
      </c>
    </row>
    <row r="951" spans="1:7">
      <c r="A951" s="6" t="s">
        <v>618</v>
      </c>
      <c r="B951" s="6" t="s">
        <v>1526</v>
      </c>
      <c r="C951" s="6">
        <v>1</v>
      </c>
      <c r="D951" s="6">
        <v>1</v>
      </c>
      <c r="E951" s="46" t="str">
        <f t="shared" si="14"/>
        <v>기사임</v>
      </c>
      <c r="F951" s="46" t="str">
        <f>IF(E951="기사임",IFERROR(IF((VLOOKUP(CONCATENATE("http://skinnonews.com",A951),'기사 리스트'!C:E,3,FALSE))&gt;='뉴스룸 요약'!$F$17,"O",""),""),"")</f>
        <v/>
      </c>
      <c r="G951" s="46" t="str">
        <f>IFERROR(IF(AND(F951="O",B951="Paid Search",VLOOKUP("http://skinnonews.com"&amp;A951,'기사 리스트'!C:D,2,FALSE)="yes"), "당월 GDN", ""),"")</f>
        <v/>
      </c>
    </row>
    <row r="952" spans="1:7">
      <c r="A952" s="6" t="s">
        <v>2355</v>
      </c>
      <c r="B952" s="6" t="s">
        <v>1526</v>
      </c>
      <c r="C952" s="6">
        <v>1</v>
      </c>
      <c r="D952" s="6">
        <v>1</v>
      </c>
      <c r="E952" s="46" t="str">
        <f t="shared" si="14"/>
        <v>기사임</v>
      </c>
      <c r="F952" s="46" t="str">
        <f>IF(E952="기사임",IFERROR(IF((VLOOKUP(CONCATENATE("http://skinnonews.com",A952),'기사 리스트'!C:E,3,FALSE))&gt;='뉴스룸 요약'!$F$17,"O",""),""),"")</f>
        <v/>
      </c>
      <c r="G952" s="46" t="str">
        <f>IFERROR(IF(AND(F952="O",B952="Paid Search",VLOOKUP("http://skinnonews.com"&amp;A952,'기사 리스트'!C:D,2,FALSE)="yes"), "당월 GDN", ""),"")</f>
        <v/>
      </c>
    </row>
    <row r="953" spans="1:7">
      <c r="A953" s="6" t="s">
        <v>658</v>
      </c>
      <c r="B953" s="6" t="s">
        <v>1526</v>
      </c>
      <c r="C953" s="6">
        <v>1</v>
      </c>
      <c r="D953" s="6">
        <v>1</v>
      </c>
      <c r="E953" s="46" t="str">
        <f t="shared" si="14"/>
        <v>기사임</v>
      </c>
      <c r="F953" s="46" t="str">
        <f>IF(E953="기사임",IFERROR(IF((VLOOKUP(CONCATENATE("http://skinnonews.com",A953),'기사 리스트'!C:E,3,FALSE))&gt;='뉴스룸 요약'!$F$17,"O",""),""),"")</f>
        <v/>
      </c>
      <c r="G953" s="46" t="str">
        <f>IFERROR(IF(AND(F953="O",B953="Paid Search",VLOOKUP("http://skinnonews.com"&amp;A953,'기사 리스트'!C:D,2,FALSE)="yes"), "당월 GDN", ""),"")</f>
        <v/>
      </c>
    </row>
    <row r="954" spans="1:7">
      <c r="A954" s="6" t="s">
        <v>1927</v>
      </c>
      <c r="B954" s="6" t="s">
        <v>1527</v>
      </c>
      <c r="C954" s="6">
        <v>1</v>
      </c>
      <c r="D954" s="6">
        <v>1</v>
      </c>
      <c r="E954" s="46" t="str">
        <f t="shared" si="14"/>
        <v>기사임</v>
      </c>
      <c r="F954" s="46" t="str">
        <f>IF(E954="기사임",IFERROR(IF((VLOOKUP(CONCATENATE("http://skinnonews.com",A954),'기사 리스트'!C:E,3,FALSE))&gt;='뉴스룸 요약'!$F$17,"O",""),""),"")</f>
        <v/>
      </c>
      <c r="G954" s="46" t="str">
        <f>IFERROR(IF(AND(F954="O",B954="Paid Search",VLOOKUP("http://skinnonews.com"&amp;A954,'기사 리스트'!C:D,2,FALSE)="yes"), "당월 GDN", ""),"")</f>
        <v/>
      </c>
    </row>
    <row r="955" spans="1:7">
      <c r="A955" s="6" t="s">
        <v>1442</v>
      </c>
      <c r="B955" s="6" t="s">
        <v>1527</v>
      </c>
      <c r="C955" s="6">
        <v>1</v>
      </c>
      <c r="D955" s="6">
        <v>1</v>
      </c>
      <c r="E955" s="46" t="str">
        <f t="shared" si="14"/>
        <v>기사임</v>
      </c>
      <c r="F955" s="46" t="str">
        <f>IF(E955="기사임",IFERROR(IF((VLOOKUP(CONCATENATE("http://skinnonews.com",A955),'기사 리스트'!C:E,3,FALSE))&gt;='뉴스룸 요약'!$F$17,"O",""),""),"")</f>
        <v/>
      </c>
      <c r="G955" s="46" t="str">
        <f>IFERROR(IF(AND(F955="O",B955="Paid Search",VLOOKUP("http://skinnonews.com"&amp;A955,'기사 리스트'!C:D,2,FALSE)="yes"), "당월 GDN", ""),"")</f>
        <v/>
      </c>
    </row>
    <row r="956" spans="1:7">
      <c r="A956" s="6" t="s">
        <v>1620</v>
      </c>
      <c r="B956" s="6" t="s">
        <v>1527</v>
      </c>
      <c r="C956" s="6">
        <v>1</v>
      </c>
      <c r="D956" s="6">
        <v>1</v>
      </c>
      <c r="E956" s="46" t="str">
        <f t="shared" si="14"/>
        <v>기사임</v>
      </c>
      <c r="F956" s="46" t="str">
        <f>IF(E956="기사임",IFERROR(IF((VLOOKUP(CONCATENATE("http://skinnonews.com",A956),'기사 리스트'!C:E,3,FALSE))&gt;='뉴스룸 요약'!$F$17,"O",""),""),"")</f>
        <v/>
      </c>
      <c r="G956" s="46" t="str">
        <f>IFERROR(IF(AND(F956="O",B956="Paid Search",VLOOKUP("http://skinnonews.com"&amp;A956,'기사 리스트'!C:D,2,FALSE)="yes"), "당월 GDN", ""),"")</f>
        <v/>
      </c>
    </row>
    <row r="957" spans="1:7">
      <c r="A957" s="6" t="s">
        <v>619</v>
      </c>
      <c r="B957" s="6" t="s">
        <v>1526</v>
      </c>
      <c r="C957" s="6">
        <v>1</v>
      </c>
      <c r="D957" s="6">
        <v>2</v>
      </c>
      <c r="E957" s="46" t="str">
        <f t="shared" si="14"/>
        <v>기사임</v>
      </c>
      <c r="F957" s="46" t="str">
        <f>IF(E957="기사임",IFERROR(IF((VLOOKUP(CONCATENATE("http://skinnonews.com",A957),'기사 리스트'!C:E,3,FALSE))&gt;='뉴스룸 요약'!$F$17,"O",""),""),"")</f>
        <v/>
      </c>
      <c r="G957" s="46" t="str">
        <f>IFERROR(IF(AND(F957="O",B957="Paid Search",VLOOKUP("http://skinnonews.com"&amp;A957,'기사 리스트'!C:D,2,FALSE)="yes"), "당월 GDN", ""),"")</f>
        <v/>
      </c>
    </row>
    <row r="958" spans="1:7">
      <c r="A958" s="6" t="s">
        <v>2202</v>
      </c>
      <c r="B958" s="6" t="s">
        <v>1527</v>
      </c>
      <c r="C958" s="6">
        <v>1</v>
      </c>
      <c r="D958" s="6">
        <v>1</v>
      </c>
      <c r="E958" s="46" t="str">
        <f t="shared" si="14"/>
        <v>기사임</v>
      </c>
      <c r="F958" s="46" t="str">
        <f>IF(E958="기사임",IFERROR(IF((VLOOKUP(CONCATENATE("http://skinnonews.com",A958),'기사 리스트'!C:E,3,FALSE))&gt;='뉴스룸 요약'!$F$17,"O",""),""),"")</f>
        <v/>
      </c>
      <c r="G958" s="46" t="str">
        <f>IFERROR(IF(AND(F958="O",B958="Paid Search",VLOOKUP("http://skinnonews.com"&amp;A958,'기사 리스트'!C:D,2,FALSE)="yes"), "당월 GDN", ""),"")</f>
        <v/>
      </c>
    </row>
    <row r="959" spans="1:7">
      <c r="A959" s="6" t="s">
        <v>749</v>
      </c>
      <c r="B959" s="6" t="s">
        <v>1527</v>
      </c>
      <c r="C959" s="6">
        <v>1</v>
      </c>
      <c r="D959" s="6">
        <v>1</v>
      </c>
      <c r="E959" s="46" t="str">
        <f t="shared" si="14"/>
        <v>기사임</v>
      </c>
      <c r="F959" s="46" t="str">
        <f>IF(E959="기사임",IFERROR(IF((VLOOKUP(CONCATENATE("http://skinnonews.com",A959),'기사 리스트'!C:E,3,FALSE))&gt;='뉴스룸 요약'!$F$17,"O",""),""),"")</f>
        <v/>
      </c>
      <c r="G959" s="46" t="str">
        <f>IFERROR(IF(AND(F959="O",B959="Paid Search",VLOOKUP("http://skinnonews.com"&amp;A959,'기사 리스트'!C:D,2,FALSE)="yes"), "당월 GDN", ""),"")</f>
        <v/>
      </c>
    </row>
    <row r="960" spans="1:7">
      <c r="A960" s="6" t="s">
        <v>530</v>
      </c>
      <c r="B960" s="6" t="s">
        <v>1526</v>
      </c>
      <c r="C960" s="6">
        <v>1</v>
      </c>
      <c r="D960" s="6">
        <v>1</v>
      </c>
      <c r="E960" s="46" t="str">
        <f t="shared" si="14"/>
        <v>기사임</v>
      </c>
      <c r="F960" s="46" t="str">
        <f>IF(E960="기사임",IFERROR(IF((VLOOKUP(CONCATENATE("http://skinnonews.com",A960),'기사 리스트'!C:E,3,FALSE))&gt;='뉴스룸 요약'!$F$17,"O",""),""),"")</f>
        <v/>
      </c>
      <c r="G960" s="46" t="str">
        <f>IFERROR(IF(AND(F960="O",B960="Paid Search",VLOOKUP("http://skinnonews.com"&amp;A960,'기사 리스트'!C:D,2,FALSE)="yes"), "당월 GDN", ""),"")</f>
        <v/>
      </c>
    </row>
    <row r="961" spans="1:7">
      <c r="A961" s="6" t="s">
        <v>2356</v>
      </c>
      <c r="B961" s="6" t="s">
        <v>1527</v>
      </c>
      <c r="C961" s="6">
        <v>1</v>
      </c>
      <c r="D961" s="6">
        <v>1</v>
      </c>
      <c r="E961" s="46" t="str">
        <f t="shared" si="14"/>
        <v>기사임</v>
      </c>
      <c r="F961" s="46" t="str">
        <f>IF(E961="기사임",IFERROR(IF((VLOOKUP(CONCATENATE("http://skinnonews.com",A961),'기사 리스트'!C:E,3,FALSE))&gt;='뉴스룸 요약'!$F$17,"O",""),""),"")</f>
        <v/>
      </c>
      <c r="G961" s="46" t="str">
        <f>IFERROR(IF(AND(F961="O",B961="Paid Search",VLOOKUP("http://skinnonews.com"&amp;A961,'기사 리스트'!C:D,2,FALSE)="yes"), "당월 GDN", ""),"")</f>
        <v/>
      </c>
    </row>
    <row r="962" spans="1:7">
      <c r="A962" s="6" t="s">
        <v>2224</v>
      </c>
      <c r="B962" s="6" t="s">
        <v>1527</v>
      </c>
      <c r="C962" s="6">
        <v>1</v>
      </c>
      <c r="D962" s="6">
        <v>1</v>
      </c>
      <c r="E962" s="46" t="str">
        <f t="shared" si="14"/>
        <v>기사임</v>
      </c>
      <c r="F962" s="46" t="str">
        <f>IF(E962="기사임",IFERROR(IF((VLOOKUP(CONCATENATE("http://skinnonews.com",A962),'기사 리스트'!C:E,3,FALSE))&gt;='뉴스룸 요약'!$F$17,"O",""),""),"")</f>
        <v/>
      </c>
      <c r="G962" s="46" t="str">
        <f>IFERROR(IF(AND(F962="O",B962="Paid Search",VLOOKUP("http://skinnonews.com"&amp;A962,'기사 리스트'!C:D,2,FALSE)="yes"), "당월 GDN", ""),"")</f>
        <v/>
      </c>
    </row>
    <row r="963" spans="1:7">
      <c r="A963" s="6" t="s">
        <v>480</v>
      </c>
      <c r="B963" s="6" t="s">
        <v>1529</v>
      </c>
      <c r="C963" s="6">
        <v>1</v>
      </c>
      <c r="D963" s="6">
        <v>1</v>
      </c>
      <c r="E963" s="46" t="str">
        <f t="shared" ref="E963:E1026" si="15">IF(AND(LEFT(A963,17)="/global/archives/",ISNUMBER(_xlfn.NUMBERVALUE(MID(A963,18,1))),ISERROR(FIND("ckattempt",A963)),ISERROR(FIND("preview",A963))),"기사임","")</f>
        <v>기사임</v>
      </c>
      <c r="F963" s="46" t="str">
        <f>IF(E963="기사임",IFERROR(IF((VLOOKUP(CONCATENATE("http://skinnonews.com",A963),'기사 리스트'!C:E,3,FALSE))&gt;='뉴스룸 요약'!$F$17,"O",""),""),"")</f>
        <v/>
      </c>
      <c r="G963" s="46" t="str">
        <f>IFERROR(IF(AND(F963="O",B963="Paid Search",VLOOKUP("http://skinnonews.com"&amp;A963,'기사 리스트'!C:D,2,FALSE)="yes"), "당월 GDN", ""),"")</f>
        <v/>
      </c>
    </row>
    <row r="964" spans="1:7">
      <c r="A964" s="6" t="s">
        <v>512</v>
      </c>
      <c r="B964" s="6" t="s">
        <v>1528</v>
      </c>
      <c r="C964" s="6">
        <v>1</v>
      </c>
      <c r="D964" s="6">
        <v>1</v>
      </c>
      <c r="E964" s="46" t="str">
        <f t="shared" si="15"/>
        <v>기사임</v>
      </c>
      <c r="F964" s="46" t="str">
        <f>IF(E964="기사임",IFERROR(IF((VLOOKUP(CONCATENATE("http://skinnonews.com",A964),'기사 리스트'!C:E,3,FALSE))&gt;='뉴스룸 요약'!$F$17,"O",""),""),"")</f>
        <v/>
      </c>
      <c r="G964" s="46" t="str">
        <f>IFERROR(IF(AND(F964="O",B964="Paid Search",VLOOKUP("http://skinnonews.com"&amp;A964,'기사 리스트'!C:D,2,FALSE)="yes"), "당월 GDN", ""),"")</f>
        <v/>
      </c>
    </row>
    <row r="965" spans="1:7">
      <c r="A965" s="6" t="s">
        <v>519</v>
      </c>
      <c r="B965" s="6" t="s">
        <v>1528</v>
      </c>
      <c r="C965" s="6">
        <v>1</v>
      </c>
      <c r="D965" s="6">
        <v>1</v>
      </c>
      <c r="E965" s="46" t="str">
        <f t="shared" si="15"/>
        <v>기사임</v>
      </c>
      <c r="F965" s="46" t="str">
        <f>IF(E965="기사임",IFERROR(IF((VLOOKUP(CONCATENATE("http://skinnonews.com",A965),'기사 리스트'!C:E,3,FALSE))&gt;='뉴스룸 요약'!$F$17,"O",""),""),"")</f>
        <v/>
      </c>
      <c r="G965" s="46" t="str">
        <f>IFERROR(IF(AND(F965="O",B965="Paid Search",VLOOKUP("http://skinnonews.com"&amp;A965,'기사 리스트'!C:D,2,FALSE)="yes"), "당월 GDN", ""),"")</f>
        <v/>
      </c>
    </row>
    <row r="966" spans="1:7">
      <c r="A966" s="6" t="s">
        <v>527</v>
      </c>
      <c r="B966" s="6" t="s">
        <v>1526</v>
      </c>
      <c r="C966" s="6">
        <v>1</v>
      </c>
      <c r="D966" s="6">
        <v>2</v>
      </c>
      <c r="E966" s="46" t="str">
        <f t="shared" si="15"/>
        <v>기사임</v>
      </c>
      <c r="F966" s="46" t="str">
        <f>IF(E966="기사임",IFERROR(IF((VLOOKUP(CONCATENATE("http://skinnonews.com",A966),'기사 리스트'!C:E,3,FALSE))&gt;='뉴스룸 요약'!$F$17,"O",""),""),"")</f>
        <v/>
      </c>
      <c r="G966" s="46" t="str">
        <f>IFERROR(IF(AND(F966="O",B966="Paid Search",VLOOKUP("http://skinnonews.com"&amp;A966,'기사 리스트'!C:D,2,FALSE)="yes"), "당월 GDN", ""),"")</f>
        <v/>
      </c>
    </row>
    <row r="967" spans="1:7">
      <c r="A967" s="6" t="s">
        <v>527</v>
      </c>
      <c r="B967" s="6" t="s">
        <v>1528</v>
      </c>
      <c r="C967" s="6">
        <v>1</v>
      </c>
      <c r="D967" s="6">
        <v>1</v>
      </c>
      <c r="E967" s="46" t="str">
        <f t="shared" si="15"/>
        <v>기사임</v>
      </c>
      <c r="F967" s="46" t="str">
        <f>IF(E967="기사임",IFERROR(IF((VLOOKUP(CONCATENATE("http://skinnonews.com",A967),'기사 리스트'!C:E,3,FALSE))&gt;='뉴스룸 요약'!$F$17,"O",""),""),"")</f>
        <v/>
      </c>
      <c r="G967" s="46" t="str">
        <f>IFERROR(IF(AND(F967="O",B967="Paid Search",VLOOKUP("http://skinnonews.com"&amp;A967,'기사 리스트'!C:D,2,FALSE)="yes"), "당월 GDN", ""),"")</f>
        <v/>
      </c>
    </row>
    <row r="968" spans="1:7">
      <c r="A968" s="6" t="s">
        <v>612</v>
      </c>
      <c r="B968" s="6" t="s">
        <v>1526</v>
      </c>
      <c r="C968" s="6">
        <v>1</v>
      </c>
      <c r="D968" s="6">
        <v>1</v>
      </c>
      <c r="E968" s="46" t="str">
        <f t="shared" si="15"/>
        <v>기사임</v>
      </c>
      <c r="F968" s="46" t="str">
        <f>IF(E968="기사임",IFERROR(IF((VLOOKUP(CONCATENATE("http://skinnonews.com",A968),'기사 리스트'!C:E,3,FALSE))&gt;='뉴스룸 요약'!$F$17,"O",""),""),"")</f>
        <v/>
      </c>
      <c r="G968" s="46" t="str">
        <f>IFERROR(IF(AND(F968="O",B968="Paid Search",VLOOKUP("http://skinnonews.com"&amp;A968,'기사 리스트'!C:D,2,FALSE)="yes"), "당월 GDN", ""),"")</f>
        <v/>
      </c>
    </row>
    <row r="969" spans="1:7">
      <c r="A969" s="6" t="s">
        <v>2357</v>
      </c>
      <c r="B969" s="6" t="s">
        <v>1527</v>
      </c>
      <c r="C969" s="6">
        <v>1</v>
      </c>
      <c r="D969" s="6">
        <v>1</v>
      </c>
      <c r="E969" s="46" t="str">
        <f t="shared" si="15"/>
        <v>기사임</v>
      </c>
      <c r="F969" s="46" t="str">
        <f>IF(E969="기사임",IFERROR(IF((VLOOKUP(CONCATENATE("http://skinnonews.com",A969),'기사 리스트'!C:E,3,FALSE))&gt;='뉴스룸 요약'!$F$17,"O",""),""),"")</f>
        <v/>
      </c>
      <c r="G969" s="46" t="str">
        <f>IFERROR(IF(AND(F969="O",B969="Paid Search",VLOOKUP("http://skinnonews.com"&amp;A969,'기사 리스트'!C:D,2,FALSE)="yes"), "당월 GDN", ""),"")</f>
        <v/>
      </c>
    </row>
    <row r="970" spans="1:7">
      <c r="A970" s="6" t="s">
        <v>644</v>
      </c>
      <c r="B970" s="6" t="s">
        <v>1526</v>
      </c>
      <c r="C970" s="6">
        <v>1</v>
      </c>
      <c r="D970" s="6">
        <v>1</v>
      </c>
      <c r="E970" s="46" t="str">
        <f t="shared" si="15"/>
        <v>기사임</v>
      </c>
      <c r="F970" s="46" t="str">
        <f>IF(E970="기사임",IFERROR(IF((VLOOKUP(CONCATENATE("http://skinnonews.com",A970),'기사 리스트'!C:E,3,FALSE))&gt;='뉴스룸 요약'!$F$17,"O",""),""),"")</f>
        <v/>
      </c>
      <c r="G970" s="46" t="str">
        <f>IFERROR(IF(AND(F970="O",B970="Paid Search",VLOOKUP("http://skinnonews.com"&amp;A970,'기사 리스트'!C:D,2,FALSE)="yes"), "당월 GDN", ""),"")</f>
        <v/>
      </c>
    </row>
    <row r="971" spans="1:7">
      <c r="A971" s="6" t="s">
        <v>531</v>
      </c>
      <c r="B971" s="6" t="s">
        <v>1528</v>
      </c>
      <c r="C971" s="6">
        <v>1</v>
      </c>
      <c r="D971" s="6">
        <v>2</v>
      </c>
      <c r="E971" s="46" t="str">
        <f t="shared" si="15"/>
        <v>기사임</v>
      </c>
      <c r="F971" s="46" t="str">
        <f>IF(E971="기사임",IFERROR(IF((VLOOKUP(CONCATENATE("http://skinnonews.com",A971),'기사 리스트'!C:E,3,FALSE))&gt;='뉴스룸 요약'!$F$17,"O",""),""),"")</f>
        <v/>
      </c>
      <c r="G971" s="46" t="str">
        <f>IFERROR(IF(AND(F971="O",B971="Paid Search",VLOOKUP("http://skinnonews.com"&amp;A971,'기사 리스트'!C:D,2,FALSE)="yes"), "당월 GDN", ""),"")</f>
        <v/>
      </c>
    </row>
    <row r="972" spans="1:7">
      <c r="A972" s="6" t="s">
        <v>2188</v>
      </c>
      <c r="B972" s="6" t="s">
        <v>1527</v>
      </c>
      <c r="C972" s="6">
        <v>1</v>
      </c>
      <c r="D972" s="6">
        <v>1</v>
      </c>
      <c r="E972" s="46" t="str">
        <f t="shared" si="15"/>
        <v>기사임</v>
      </c>
      <c r="F972" s="46" t="str">
        <f>IF(E972="기사임",IFERROR(IF((VLOOKUP(CONCATENATE("http://skinnonews.com",A972),'기사 리스트'!C:E,3,FALSE))&gt;='뉴스룸 요약'!$F$17,"O",""),""),"")</f>
        <v/>
      </c>
      <c r="G972" s="46" t="str">
        <f>IFERROR(IF(AND(F972="O",B972="Paid Search",VLOOKUP("http://skinnonews.com"&amp;A972,'기사 리스트'!C:D,2,FALSE)="yes"), "당월 GDN", ""),"")</f>
        <v/>
      </c>
    </row>
    <row r="973" spans="1:7">
      <c r="A973" s="6" t="s">
        <v>2358</v>
      </c>
      <c r="B973" s="6" t="s">
        <v>1527</v>
      </c>
      <c r="C973" s="6">
        <v>1</v>
      </c>
      <c r="D973" s="6">
        <v>1</v>
      </c>
      <c r="E973" s="46" t="str">
        <f t="shared" si="15"/>
        <v>기사임</v>
      </c>
      <c r="F973" s="46" t="str">
        <f>IF(E973="기사임",IFERROR(IF((VLOOKUP(CONCATENATE("http://skinnonews.com",A973),'기사 리스트'!C:E,3,FALSE))&gt;='뉴스룸 요약'!$F$17,"O",""),""),"")</f>
        <v/>
      </c>
      <c r="G973" s="46" t="str">
        <f>IFERROR(IF(AND(F973="O",B973="Paid Search",VLOOKUP("http://skinnonews.com"&amp;A973,'기사 리스트'!C:D,2,FALSE)="yes"), "당월 GDN", ""),"")</f>
        <v/>
      </c>
    </row>
    <row r="974" spans="1:7">
      <c r="A974" s="6" t="s">
        <v>2318</v>
      </c>
      <c r="B974" s="6" t="s">
        <v>1526</v>
      </c>
      <c r="C974" s="6">
        <v>1</v>
      </c>
      <c r="D974" s="6">
        <v>1</v>
      </c>
      <c r="E974" s="46" t="str">
        <f t="shared" si="15"/>
        <v>기사임</v>
      </c>
      <c r="F974" s="46" t="str">
        <f>IF(E974="기사임",IFERROR(IF((VLOOKUP(CONCATENATE("http://skinnonews.com",A974),'기사 리스트'!C:E,3,FALSE))&gt;='뉴스룸 요약'!$F$17,"O",""),""),"")</f>
        <v/>
      </c>
      <c r="G974" s="46" t="str">
        <f>IFERROR(IF(AND(F974="O",B974="Paid Search",VLOOKUP("http://skinnonews.com"&amp;A974,'기사 리스트'!C:D,2,FALSE)="yes"), "당월 GDN", ""),"")</f>
        <v/>
      </c>
    </row>
    <row r="975" spans="1:7">
      <c r="A975" s="6" t="s">
        <v>2318</v>
      </c>
      <c r="B975" s="6" t="s">
        <v>1527</v>
      </c>
      <c r="C975" s="6">
        <v>1</v>
      </c>
      <c r="D975" s="6">
        <v>1</v>
      </c>
      <c r="E975" s="46" t="str">
        <f t="shared" si="15"/>
        <v>기사임</v>
      </c>
      <c r="F975" s="46" t="str">
        <f>IF(E975="기사임",IFERROR(IF((VLOOKUP(CONCATENATE("http://skinnonews.com",A975),'기사 리스트'!C:E,3,FALSE))&gt;='뉴스룸 요약'!$F$17,"O",""),""),"")</f>
        <v/>
      </c>
      <c r="G975" s="46" t="str">
        <f>IFERROR(IF(AND(F975="O",B975="Paid Search",VLOOKUP("http://skinnonews.com"&amp;A975,'기사 리스트'!C:D,2,FALSE)="yes"), "당월 GDN", ""),"")</f>
        <v/>
      </c>
    </row>
    <row r="976" spans="1:7">
      <c r="A976" s="6" t="s">
        <v>528</v>
      </c>
      <c r="B976" s="6" t="s">
        <v>1527</v>
      </c>
      <c r="C976" s="6">
        <v>1</v>
      </c>
      <c r="D976" s="6">
        <v>1</v>
      </c>
      <c r="E976" s="46" t="str">
        <f t="shared" si="15"/>
        <v>기사임</v>
      </c>
      <c r="F976" s="46" t="str">
        <f>IF(E976="기사임",IFERROR(IF((VLOOKUP(CONCATENATE("http://skinnonews.com",A976),'기사 리스트'!C:E,3,FALSE))&gt;='뉴스룸 요약'!$F$17,"O",""),""),"")</f>
        <v/>
      </c>
      <c r="G976" s="46" t="str">
        <f>IFERROR(IF(AND(F976="O",B976="Paid Search",VLOOKUP("http://skinnonews.com"&amp;A976,'기사 리스트'!C:D,2,FALSE)="yes"), "당월 GDN", ""),"")</f>
        <v/>
      </c>
    </row>
    <row r="977" spans="1:7">
      <c r="A977" s="6" t="s">
        <v>2046</v>
      </c>
      <c r="B977" s="6" t="s">
        <v>1527</v>
      </c>
      <c r="C977" s="6">
        <v>1</v>
      </c>
      <c r="D977" s="6">
        <v>1</v>
      </c>
      <c r="E977" s="46" t="str">
        <f t="shared" si="15"/>
        <v>기사임</v>
      </c>
      <c r="F977" s="46" t="str">
        <f>IF(E977="기사임",IFERROR(IF((VLOOKUP(CONCATENATE("http://skinnonews.com",A977),'기사 리스트'!C:E,3,FALSE))&gt;='뉴스룸 요약'!$F$17,"O",""),""),"")</f>
        <v/>
      </c>
      <c r="G977" s="46" t="str">
        <f>IFERROR(IF(AND(F977="O",B977="Paid Search",VLOOKUP("http://skinnonews.com"&amp;A977,'기사 리스트'!C:D,2,FALSE)="yes"), "당월 GDN", ""),"")</f>
        <v/>
      </c>
    </row>
    <row r="978" spans="1:7">
      <c r="A978" s="6" t="s">
        <v>2359</v>
      </c>
      <c r="B978" s="6" t="s">
        <v>1527</v>
      </c>
      <c r="C978" s="6">
        <v>1</v>
      </c>
      <c r="D978" s="6">
        <v>1</v>
      </c>
      <c r="E978" s="46" t="str">
        <f t="shared" si="15"/>
        <v>기사임</v>
      </c>
      <c r="F978" s="46" t="str">
        <f>IF(E978="기사임",IFERROR(IF((VLOOKUP(CONCATENATE("http://skinnonews.com",A978),'기사 리스트'!C:E,3,FALSE))&gt;='뉴스룸 요약'!$F$17,"O",""),""),"")</f>
        <v/>
      </c>
      <c r="G978" s="46" t="str">
        <f>IFERROR(IF(AND(F978="O",B978="Paid Search",VLOOKUP("http://skinnonews.com"&amp;A978,'기사 리스트'!C:D,2,FALSE)="yes"), "당월 GDN", ""),"")</f>
        <v/>
      </c>
    </row>
    <row r="979" spans="1:7">
      <c r="A979" s="6" t="s">
        <v>605</v>
      </c>
      <c r="B979" s="6" t="s">
        <v>1527</v>
      </c>
      <c r="C979" s="6">
        <v>1</v>
      </c>
      <c r="D979" s="6">
        <v>2</v>
      </c>
      <c r="E979" s="46" t="str">
        <f t="shared" si="15"/>
        <v>기사임</v>
      </c>
      <c r="F979" s="46" t="str">
        <f>IF(E979="기사임",IFERROR(IF((VLOOKUP(CONCATENATE("http://skinnonews.com",A979),'기사 리스트'!C:E,3,FALSE))&gt;='뉴스룸 요약'!$F$17,"O",""),""),"")</f>
        <v/>
      </c>
      <c r="G979" s="46" t="str">
        <f>IFERROR(IF(AND(F979="O",B979="Paid Search",VLOOKUP("http://skinnonews.com"&amp;A979,'기사 리스트'!C:D,2,FALSE)="yes"), "당월 GDN", ""),"")</f>
        <v/>
      </c>
    </row>
    <row r="980" spans="1:7">
      <c r="A980" s="6" t="s">
        <v>605</v>
      </c>
      <c r="B980" s="6" t="s">
        <v>1529</v>
      </c>
      <c r="C980" s="6">
        <v>1</v>
      </c>
      <c r="D980" s="6">
        <v>1</v>
      </c>
      <c r="E980" s="46" t="str">
        <f t="shared" si="15"/>
        <v>기사임</v>
      </c>
      <c r="F980" s="46" t="str">
        <f>IF(E980="기사임",IFERROR(IF((VLOOKUP(CONCATENATE("http://skinnonews.com",A980),'기사 리스트'!C:E,3,FALSE))&gt;='뉴스룸 요약'!$F$17,"O",""),""),"")</f>
        <v/>
      </c>
      <c r="G980" s="46" t="str">
        <f>IFERROR(IF(AND(F980="O",B980="Paid Search",VLOOKUP("http://skinnonews.com"&amp;A980,'기사 리스트'!C:D,2,FALSE)="yes"), "당월 GDN", ""),"")</f>
        <v/>
      </c>
    </row>
    <row r="981" spans="1:7">
      <c r="A981" s="6" t="s">
        <v>1982</v>
      </c>
      <c r="B981" s="6" t="s">
        <v>1527</v>
      </c>
      <c r="C981" s="6">
        <v>1</v>
      </c>
      <c r="D981" s="6">
        <v>1</v>
      </c>
      <c r="E981" s="46" t="str">
        <f t="shared" si="15"/>
        <v>기사임</v>
      </c>
      <c r="F981" s="46" t="str">
        <f>IF(E981="기사임",IFERROR(IF((VLOOKUP(CONCATENATE("http://skinnonews.com",A981),'기사 리스트'!C:E,3,FALSE))&gt;='뉴스룸 요약'!$F$17,"O",""),""),"")</f>
        <v/>
      </c>
      <c r="G981" s="46" t="str">
        <f>IFERROR(IF(AND(F981="O",B981="Paid Search",VLOOKUP("http://skinnonews.com"&amp;A981,'기사 리스트'!C:D,2,FALSE)="yes"), "당월 GDN", ""),"")</f>
        <v/>
      </c>
    </row>
    <row r="982" spans="1:7">
      <c r="A982" s="6" t="s">
        <v>2360</v>
      </c>
      <c r="B982" s="6" t="s">
        <v>1527</v>
      </c>
      <c r="C982" s="6">
        <v>1</v>
      </c>
      <c r="D982" s="6">
        <v>1</v>
      </c>
      <c r="E982" s="46" t="str">
        <f t="shared" si="15"/>
        <v>기사임</v>
      </c>
      <c r="F982" s="46" t="str">
        <f>IF(E982="기사임",IFERROR(IF((VLOOKUP(CONCATENATE("http://skinnonews.com",A982),'기사 리스트'!C:E,3,FALSE))&gt;='뉴스룸 요약'!$F$17,"O",""),""),"")</f>
        <v/>
      </c>
      <c r="G982" s="46" t="str">
        <f>IFERROR(IF(AND(F982="O",B982="Paid Search",VLOOKUP("http://skinnonews.com"&amp;A982,'기사 리스트'!C:D,2,FALSE)="yes"), "당월 GDN", ""),"")</f>
        <v/>
      </c>
    </row>
    <row r="983" spans="1:7">
      <c r="A983" s="6" t="s">
        <v>2064</v>
      </c>
      <c r="B983" s="6" t="s">
        <v>1527</v>
      </c>
      <c r="C983" s="6">
        <v>1</v>
      </c>
      <c r="D983" s="6">
        <v>1</v>
      </c>
      <c r="E983" s="46" t="str">
        <f t="shared" si="15"/>
        <v>기사임</v>
      </c>
      <c r="F983" s="46" t="str">
        <f>IF(E983="기사임",IFERROR(IF((VLOOKUP(CONCATENATE("http://skinnonews.com",A983),'기사 리스트'!C:E,3,FALSE))&gt;='뉴스룸 요약'!$F$17,"O",""),""),"")</f>
        <v/>
      </c>
      <c r="G983" s="46" t="str">
        <f>IFERROR(IF(AND(F983="O",B983="Paid Search",VLOOKUP("http://skinnonews.com"&amp;A983,'기사 리스트'!C:D,2,FALSE)="yes"), "당월 GDN", ""),"")</f>
        <v/>
      </c>
    </row>
    <row r="984" spans="1:7">
      <c r="A984" s="6" t="s">
        <v>541</v>
      </c>
      <c r="B984" s="6" t="s">
        <v>1526</v>
      </c>
      <c r="C984" s="6">
        <v>1</v>
      </c>
      <c r="D984" s="6">
        <v>1</v>
      </c>
      <c r="E984" s="46" t="str">
        <f t="shared" si="15"/>
        <v>기사임</v>
      </c>
      <c r="F984" s="46" t="str">
        <f>IF(E984="기사임",IFERROR(IF((VLOOKUP(CONCATENATE("http://skinnonews.com",A984),'기사 리스트'!C:E,3,FALSE))&gt;='뉴스룸 요약'!$F$17,"O",""),""),"")</f>
        <v/>
      </c>
      <c r="G984" s="46" t="str">
        <f>IFERROR(IF(AND(F984="O",B984="Paid Search",VLOOKUP("http://skinnonews.com"&amp;A984,'기사 리스트'!C:D,2,FALSE)="yes"), "당월 GDN", ""),"")</f>
        <v/>
      </c>
    </row>
    <row r="985" spans="1:7">
      <c r="A985" s="6" t="s">
        <v>2361</v>
      </c>
      <c r="B985" s="6" t="s">
        <v>1527</v>
      </c>
      <c r="C985" s="6">
        <v>1</v>
      </c>
      <c r="D985" s="6">
        <v>1</v>
      </c>
      <c r="E985" s="46" t="str">
        <f t="shared" si="15"/>
        <v>기사임</v>
      </c>
      <c r="F985" s="46" t="str">
        <f>IF(E985="기사임",IFERROR(IF((VLOOKUP(CONCATENATE("http://skinnonews.com",A985),'기사 리스트'!C:E,3,FALSE))&gt;='뉴스룸 요약'!$F$17,"O",""),""),"")</f>
        <v/>
      </c>
      <c r="G985" s="46" t="str">
        <f>IFERROR(IF(AND(F985="O",B985="Paid Search",VLOOKUP("http://skinnonews.com"&amp;A985,'기사 리스트'!C:D,2,FALSE)="yes"), "당월 GDN", ""),"")</f>
        <v/>
      </c>
    </row>
    <row r="986" spans="1:7">
      <c r="A986" s="6" t="s">
        <v>549</v>
      </c>
      <c r="B986" s="6" t="s">
        <v>1526</v>
      </c>
      <c r="C986" s="6">
        <v>1</v>
      </c>
      <c r="D986" s="6">
        <v>1</v>
      </c>
      <c r="E986" s="46" t="str">
        <f t="shared" si="15"/>
        <v>기사임</v>
      </c>
      <c r="F986" s="46" t="str">
        <f>IF(E986="기사임",IFERROR(IF((VLOOKUP(CONCATENATE("http://skinnonews.com",A986),'기사 리스트'!C:E,3,FALSE))&gt;='뉴스룸 요약'!$F$17,"O",""),""),"")</f>
        <v/>
      </c>
      <c r="G986" s="46" t="str">
        <f>IFERROR(IF(AND(F986="O",B986="Paid Search",VLOOKUP("http://skinnonews.com"&amp;A986,'기사 리스트'!C:D,2,FALSE)="yes"), "당월 GDN", ""),"")</f>
        <v/>
      </c>
    </row>
    <row r="987" spans="1:7">
      <c r="A987" s="6" t="s">
        <v>549</v>
      </c>
      <c r="B987" s="6" t="s">
        <v>1529</v>
      </c>
      <c r="C987" s="6">
        <v>1</v>
      </c>
      <c r="D987" s="6">
        <v>2</v>
      </c>
      <c r="E987" s="46" t="str">
        <f t="shared" si="15"/>
        <v>기사임</v>
      </c>
      <c r="F987" s="46" t="str">
        <f>IF(E987="기사임",IFERROR(IF((VLOOKUP(CONCATENATE("http://skinnonews.com",A987),'기사 리스트'!C:E,3,FALSE))&gt;='뉴스룸 요약'!$F$17,"O",""),""),"")</f>
        <v/>
      </c>
      <c r="G987" s="46" t="str">
        <f>IFERROR(IF(AND(F987="O",B987="Paid Search",VLOOKUP("http://skinnonews.com"&amp;A987,'기사 리스트'!C:D,2,FALSE)="yes"), "당월 GDN", ""),"")</f>
        <v/>
      </c>
    </row>
    <row r="988" spans="1:7">
      <c r="A988" s="6" t="s">
        <v>2036</v>
      </c>
      <c r="B988" s="6" t="s">
        <v>1526</v>
      </c>
      <c r="C988" s="6">
        <v>1</v>
      </c>
      <c r="D988" s="6">
        <v>1</v>
      </c>
      <c r="E988" s="46" t="str">
        <f t="shared" si="15"/>
        <v>기사임</v>
      </c>
      <c r="F988" s="46" t="str">
        <f>IF(E988="기사임",IFERROR(IF((VLOOKUP(CONCATENATE("http://skinnonews.com",A988),'기사 리스트'!C:E,3,FALSE))&gt;='뉴스룸 요약'!$F$17,"O",""),""),"")</f>
        <v/>
      </c>
      <c r="G988" s="46" t="str">
        <f>IFERROR(IF(AND(F988="O",B988="Paid Search",VLOOKUP("http://skinnonews.com"&amp;A988,'기사 리스트'!C:D,2,FALSE)="yes"), "당월 GDN", ""),"")</f>
        <v/>
      </c>
    </row>
    <row r="989" spans="1:7">
      <c r="A989" s="6" t="s">
        <v>533</v>
      </c>
      <c r="B989" s="6" t="s">
        <v>1526</v>
      </c>
      <c r="C989" s="6">
        <v>1</v>
      </c>
      <c r="D989" s="6">
        <v>1</v>
      </c>
      <c r="E989" s="46" t="str">
        <f t="shared" si="15"/>
        <v>기사임</v>
      </c>
      <c r="F989" s="46" t="str">
        <f>IF(E989="기사임",IFERROR(IF((VLOOKUP(CONCATENATE("http://skinnonews.com",A989),'기사 리스트'!C:E,3,FALSE))&gt;='뉴스룸 요약'!$F$17,"O",""),""),"")</f>
        <v/>
      </c>
      <c r="G989" s="46" t="str">
        <f>IFERROR(IF(AND(F989="O",B989="Paid Search",VLOOKUP("http://skinnonews.com"&amp;A989,'기사 리스트'!C:D,2,FALSE)="yes"), "당월 GDN", ""),"")</f>
        <v/>
      </c>
    </row>
    <row r="990" spans="1:7">
      <c r="A990" s="6" t="s">
        <v>501</v>
      </c>
      <c r="B990" s="6" t="s">
        <v>1526</v>
      </c>
      <c r="C990" s="6">
        <v>1</v>
      </c>
      <c r="D990" s="6">
        <v>1</v>
      </c>
      <c r="E990" s="46" t="str">
        <f t="shared" si="15"/>
        <v>기사임</v>
      </c>
      <c r="F990" s="46" t="str">
        <f>IF(E990="기사임",IFERROR(IF((VLOOKUP(CONCATENATE("http://skinnonews.com",A990),'기사 리스트'!C:E,3,FALSE))&gt;='뉴스룸 요약'!$F$17,"O",""),""),"")</f>
        <v/>
      </c>
      <c r="G990" s="46" t="str">
        <f>IFERROR(IF(AND(F990="O",B990="Paid Search",VLOOKUP("http://skinnonews.com"&amp;A990,'기사 리스트'!C:D,2,FALSE)="yes"), "당월 GDN", ""),"")</f>
        <v/>
      </c>
    </row>
    <row r="991" spans="1:7">
      <c r="A991" s="6" t="s">
        <v>501</v>
      </c>
      <c r="B991" s="6" t="s">
        <v>1528</v>
      </c>
      <c r="C991" s="6">
        <v>1</v>
      </c>
      <c r="D991" s="6">
        <v>1</v>
      </c>
      <c r="E991" s="46" t="str">
        <f t="shared" si="15"/>
        <v>기사임</v>
      </c>
      <c r="F991" s="46" t="str">
        <f>IF(E991="기사임",IFERROR(IF((VLOOKUP(CONCATENATE("http://skinnonews.com",A991),'기사 리스트'!C:E,3,FALSE))&gt;='뉴스룸 요약'!$F$17,"O",""),""),"")</f>
        <v/>
      </c>
      <c r="G991" s="46" t="str">
        <f>IFERROR(IF(AND(F991="O",B991="Paid Search",VLOOKUP("http://skinnonews.com"&amp;A991,'기사 리스트'!C:D,2,FALSE)="yes"), "당월 GDN", ""),"")</f>
        <v/>
      </c>
    </row>
    <row r="992" spans="1:7">
      <c r="A992" s="6" t="s">
        <v>515</v>
      </c>
      <c r="B992" s="6" t="s">
        <v>1528</v>
      </c>
      <c r="C992" s="6">
        <v>1</v>
      </c>
      <c r="D992" s="6">
        <v>1</v>
      </c>
      <c r="E992" s="46" t="str">
        <f t="shared" si="15"/>
        <v>기사임</v>
      </c>
      <c r="F992" s="46" t="str">
        <f>IF(E992="기사임",IFERROR(IF((VLOOKUP(CONCATENATE("http://skinnonews.com",A992),'기사 리스트'!C:E,3,FALSE))&gt;='뉴스룸 요약'!$F$17,"O",""),""),"")</f>
        <v/>
      </c>
      <c r="G992" s="46" t="str">
        <f>IFERROR(IF(AND(F992="O",B992="Paid Search",VLOOKUP("http://skinnonews.com"&amp;A992,'기사 리스트'!C:D,2,FALSE)="yes"), "당월 GDN", ""),"")</f>
        <v/>
      </c>
    </row>
    <row r="993" spans="1:7">
      <c r="A993" s="6" t="s">
        <v>2362</v>
      </c>
      <c r="B993" s="6" t="s">
        <v>1527</v>
      </c>
      <c r="C993" s="6">
        <v>1</v>
      </c>
      <c r="D993" s="6">
        <v>1</v>
      </c>
      <c r="E993" s="46" t="str">
        <f t="shared" si="15"/>
        <v>기사임</v>
      </c>
      <c r="F993" s="46" t="str">
        <f>IF(E993="기사임",IFERROR(IF((VLOOKUP(CONCATENATE("http://skinnonews.com",A993),'기사 리스트'!C:E,3,FALSE))&gt;='뉴스룸 요약'!$F$17,"O",""),""),"")</f>
        <v/>
      </c>
      <c r="G993" s="46" t="str">
        <f>IFERROR(IF(AND(F993="O",B993="Paid Search",VLOOKUP("http://skinnonews.com"&amp;A993,'기사 리스트'!C:D,2,FALSE)="yes"), "당월 GDN", ""),"")</f>
        <v/>
      </c>
    </row>
    <row r="994" spans="1:7">
      <c r="A994" s="6" t="s">
        <v>496</v>
      </c>
      <c r="B994" s="6" t="s">
        <v>1527</v>
      </c>
      <c r="C994" s="6">
        <v>1</v>
      </c>
      <c r="D994" s="6">
        <v>1</v>
      </c>
      <c r="E994" s="46" t="str">
        <f t="shared" si="15"/>
        <v>기사임</v>
      </c>
      <c r="F994" s="46" t="str">
        <f>IF(E994="기사임",IFERROR(IF((VLOOKUP(CONCATENATE("http://skinnonews.com",A994),'기사 리스트'!C:E,3,FALSE))&gt;='뉴스룸 요약'!$F$17,"O",""),""),"")</f>
        <v/>
      </c>
      <c r="G994" s="46" t="str">
        <f>IFERROR(IF(AND(F994="O",B994="Paid Search",VLOOKUP("http://skinnonews.com"&amp;A994,'기사 리스트'!C:D,2,FALSE)="yes"), "당월 GDN", ""),"")</f>
        <v/>
      </c>
    </row>
    <row r="995" spans="1:7">
      <c r="A995" s="6" t="s">
        <v>2363</v>
      </c>
      <c r="B995" s="6" t="s">
        <v>1527</v>
      </c>
      <c r="C995" s="6">
        <v>1</v>
      </c>
      <c r="D995" s="6">
        <v>1</v>
      </c>
      <c r="E995" s="46" t="str">
        <f t="shared" si="15"/>
        <v>기사임</v>
      </c>
      <c r="F995" s="46" t="str">
        <f>IF(E995="기사임",IFERROR(IF((VLOOKUP(CONCATENATE("http://skinnonews.com",A995),'기사 리스트'!C:E,3,FALSE))&gt;='뉴스룸 요약'!$F$17,"O",""),""),"")</f>
        <v/>
      </c>
      <c r="G995" s="46" t="str">
        <f>IFERROR(IF(AND(F995="O",B995="Paid Search",VLOOKUP("http://skinnonews.com"&amp;A995,'기사 리스트'!C:D,2,FALSE)="yes"), "당월 GDN", ""),"")</f>
        <v/>
      </c>
    </row>
    <row r="996" spans="1:7">
      <c r="A996" s="6" t="s">
        <v>2364</v>
      </c>
      <c r="B996" s="6" t="s">
        <v>1527</v>
      </c>
      <c r="C996" s="6">
        <v>1</v>
      </c>
      <c r="D996" s="6">
        <v>1</v>
      </c>
      <c r="E996" s="46" t="str">
        <f t="shared" si="15"/>
        <v>기사임</v>
      </c>
      <c r="F996" s="46" t="str">
        <f>IF(E996="기사임",IFERROR(IF((VLOOKUP(CONCATENATE("http://skinnonews.com",A996),'기사 리스트'!C:E,3,FALSE))&gt;='뉴스룸 요약'!$F$17,"O",""),""),"")</f>
        <v/>
      </c>
      <c r="G996" s="46" t="str">
        <f>IFERROR(IF(AND(F996="O",B996="Paid Search",VLOOKUP("http://skinnonews.com"&amp;A996,'기사 리스트'!C:D,2,FALSE)="yes"), "당월 GDN", ""),"")</f>
        <v/>
      </c>
    </row>
    <row r="997" spans="1:7">
      <c r="A997" s="6" t="s">
        <v>1500</v>
      </c>
      <c r="B997" s="6" t="s">
        <v>1527</v>
      </c>
      <c r="C997" s="6">
        <v>1</v>
      </c>
      <c r="D997" s="6">
        <v>1</v>
      </c>
      <c r="E997" s="46" t="str">
        <f t="shared" si="15"/>
        <v>기사임</v>
      </c>
      <c r="F997" s="46" t="str">
        <f>IF(E997="기사임",IFERROR(IF((VLOOKUP(CONCATENATE("http://skinnonews.com",A997),'기사 리스트'!C:E,3,FALSE))&gt;='뉴스룸 요약'!$F$17,"O",""),""),"")</f>
        <v/>
      </c>
      <c r="G997" s="46" t="str">
        <f>IFERROR(IF(AND(F997="O",B997="Paid Search",VLOOKUP("http://skinnonews.com"&amp;A997,'기사 리스트'!C:D,2,FALSE)="yes"), "당월 GDN", ""),"")</f>
        <v/>
      </c>
    </row>
    <row r="998" spans="1:7">
      <c r="A998" s="6" t="s">
        <v>1309</v>
      </c>
      <c r="B998" s="6" t="s">
        <v>1526</v>
      </c>
      <c r="C998" s="6">
        <v>1</v>
      </c>
      <c r="D998" s="6">
        <v>1</v>
      </c>
      <c r="E998" s="46" t="str">
        <f t="shared" si="15"/>
        <v>기사임</v>
      </c>
      <c r="F998" s="46" t="str">
        <f>IF(E998="기사임",IFERROR(IF((VLOOKUP(CONCATENATE("http://skinnonews.com",A998),'기사 리스트'!C:E,3,FALSE))&gt;='뉴스룸 요약'!$F$17,"O",""),""),"")</f>
        <v/>
      </c>
      <c r="G998" s="46" t="str">
        <f>IFERROR(IF(AND(F998="O",B998="Paid Search",VLOOKUP("http://skinnonews.com"&amp;A998,'기사 리스트'!C:D,2,FALSE)="yes"), "당월 GDN", ""),"")</f>
        <v/>
      </c>
    </row>
    <row r="999" spans="1:7">
      <c r="A999" s="6" t="s">
        <v>2319</v>
      </c>
      <c r="B999" s="6" t="s">
        <v>1527</v>
      </c>
      <c r="C999" s="6">
        <v>1</v>
      </c>
      <c r="D999" s="6">
        <v>1</v>
      </c>
      <c r="E999" s="46" t="str">
        <f t="shared" si="15"/>
        <v>기사임</v>
      </c>
      <c r="F999" s="46" t="str">
        <f>IF(E999="기사임",IFERROR(IF((VLOOKUP(CONCATENATE("http://skinnonews.com",A999),'기사 리스트'!C:E,3,FALSE))&gt;='뉴스룸 요약'!$F$17,"O",""),""),"")</f>
        <v/>
      </c>
      <c r="G999" s="46" t="str">
        <f>IFERROR(IF(AND(F999="O",B999="Paid Search",VLOOKUP("http://skinnonews.com"&amp;A999,'기사 리스트'!C:D,2,FALSE)="yes"), "당월 GDN", ""),"")</f>
        <v/>
      </c>
    </row>
    <row r="1000" spans="1:7">
      <c r="A1000" s="6" t="s">
        <v>2319</v>
      </c>
      <c r="B1000" s="6" t="s">
        <v>1529</v>
      </c>
      <c r="C1000" s="6">
        <v>1</v>
      </c>
      <c r="D1000" s="6">
        <v>1</v>
      </c>
      <c r="E1000" s="46" t="str">
        <f t="shared" si="15"/>
        <v>기사임</v>
      </c>
      <c r="F1000" s="46" t="str">
        <f>IF(E1000="기사임",IFERROR(IF((VLOOKUP(CONCATENATE("http://skinnonews.com",A1000),'기사 리스트'!C:E,3,FALSE))&gt;='뉴스룸 요약'!$F$17,"O",""),""),"")</f>
        <v/>
      </c>
      <c r="G1000" s="46" t="str">
        <f>IFERROR(IF(AND(F1000="O",B1000="Paid Search",VLOOKUP("http://skinnonews.com"&amp;A1000,'기사 리스트'!C:D,2,FALSE)="yes"), "당월 GDN", ""),"")</f>
        <v/>
      </c>
    </row>
    <row r="1001" spans="1:7">
      <c r="A1001" s="6" t="s">
        <v>2320</v>
      </c>
      <c r="B1001" s="6" t="s">
        <v>1526</v>
      </c>
      <c r="C1001" s="6">
        <v>1</v>
      </c>
      <c r="D1001" s="6">
        <v>1</v>
      </c>
      <c r="E1001" s="46" t="str">
        <f t="shared" si="15"/>
        <v>기사임</v>
      </c>
      <c r="F1001" s="46" t="str">
        <f>IF(E1001="기사임",IFERROR(IF((VLOOKUP(CONCATENATE("http://skinnonews.com",A1001),'기사 리스트'!C:E,3,FALSE))&gt;='뉴스룸 요약'!$F$17,"O",""),""),"")</f>
        <v/>
      </c>
      <c r="G1001" s="46" t="str">
        <f>IFERROR(IF(AND(F1001="O",B1001="Paid Search",VLOOKUP("http://skinnonews.com"&amp;A1001,'기사 리스트'!C:D,2,FALSE)="yes"), "당월 GDN", ""),"")</f>
        <v/>
      </c>
    </row>
    <row r="1002" spans="1:7">
      <c r="A1002" s="6" t="s">
        <v>2320</v>
      </c>
      <c r="B1002" s="6" t="s">
        <v>1527</v>
      </c>
      <c r="C1002" s="6">
        <v>1</v>
      </c>
      <c r="D1002" s="6">
        <v>2</v>
      </c>
      <c r="E1002" s="46" t="str">
        <f t="shared" si="15"/>
        <v>기사임</v>
      </c>
      <c r="F1002" s="46" t="str">
        <f>IF(E1002="기사임",IFERROR(IF((VLOOKUP(CONCATENATE("http://skinnonews.com",A1002),'기사 리스트'!C:E,3,FALSE))&gt;='뉴스룸 요약'!$F$17,"O",""),""),"")</f>
        <v/>
      </c>
      <c r="G1002" s="46" t="str">
        <f>IFERROR(IF(AND(F1002="O",B1002="Paid Search",VLOOKUP("http://skinnonews.com"&amp;A1002,'기사 리스트'!C:D,2,FALSE)="yes"), "당월 GDN", ""),"")</f>
        <v/>
      </c>
    </row>
    <row r="1003" spans="1:7">
      <c r="A1003" s="6" t="s">
        <v>2365</v>
      </c>
      <c r="B1003" s="6" t="s">
        <v>1527</v>
      </c>
      <c r="C1003" s="6">
        <v>1</v>
      </c>
      <c r="D1003" s="6">
        <v>1</v>
      </c>
      <c r="E1003" s="46" t="str">
        <f t="shared" si="15"/>
        <v>기사임</v>
      </c>
      <c r="F1003" s="46" t="str">
        <f>IF(E1003="기사임",IFERROR(IF((VLOOKUP(CONCATENATE("http://skinnonews.com",A1003),'기사 리스트'!C:E,3,FALSE))&gt;='뉴스룸 요약'!$F$17,"O",""),""),"")</f>
        <v/>
      </c>
      <c r="G1003" s="46" t="str">
        <f>IFERROR(IF(AND(F1003="O",B1003="Paid Search",VLOOKUP("http://skinnonews.com"&amp;A1003,'기사 리스트'!C:D,2,FALSE)="yes"), "당월 GDN", ""),"")</f>
        <v/>
      </c>
    </row>
    <row r="1004" spans="1:7">
      <c r="A1004" s="6" t="s">
        <v>2366</v>
      </c>
      <c r="B1004" s="6" t="s">
        <v>1527</v>
      </c>
      <c r="C1004" s="6">
        <v>1</v>
      </c>
      <c r="D1004" s="6">
        <v>1</v>
      </c>
      <c r="E1004" s="46" t="str">
        <f t="shared" si="15"/>
        <v>기사임</v>
      </c>
      <c r="F1004" s="46" t="str">
        <f>IF(E1004="기사임",IFERROR(IF((VLOOKUP(CONCATENATE("http://skinnonews.com",A1004),'기사 리스트'!C:E,3,FALSE))&gt;='뉴스룸 요약'!$F$17,"O",""),""),"")</f>
        <v/>
      </c>
      <c r="G1004" s="46" t="str">
        <f>IFERROR(IF(AND(F1004="O",B1004="Paid Search",VLOOKUP("http://skinnonews.com"&amp;A1004,'기사 리스트'!C:D,2,FALSE)="yes"), "당월 GDN", ""),"")</f>
        <v/>
      </c>
    </row>
    <row r="1005" spans="1:7">
      <c r="A1005" s="6" t="s">
        <v>546</v>
      </c>
      <c r="B1005" s="6" t="s">
        <v>1526</v>
      </c>
      <c r="C1005" s="6">
        <v>1</v>
      </c>
      <c r="D1005" s="6">
        <v>1</v>
      </c>
      <c r="E1005" s="46" t="str">
        <f t="shared" si="15"/>
        <v>기사임</v>
      </c>
      <c r="F1005" s="46" t="str">
        <f>IF(E1005="기사임",IFERROR(IF((VLOOKUP(CONCATENATE("http://skinnonews.com",A1005),'기사 리스트'!C:E,3,FALSE))&gt;='뉴스룸 요약'!$F$17,"O",""),""),"")</f>
        <v/>
      </c>
      <c r="G1005" s="46" t="str">
        <f>IFERROR(IF(AND(F1005="O",B1005="Paid Search",VLOOKUP("http://skinnonews.com"&amp;A1005,'기사 리스트'!C:D,2,FALSE)="yes"), "당월 GDN", ""),"")</f>
        <v/>
      </c>
    </row>
    <row r="1006" spans="1:7">
      <c r="A1006" s="6" t="s">
        <v>546</v>
      </c>
      <c r="B1006" s="6" t="s">
        <v>1527</v>
      </c>
      <c r="C1006" s="6">
        <v>1</v>
      </c>
      <c r="D1006" s="6">
        <v>1</v>
      </c>
      <c r="E1006" s="46" t="str">
        <f t="shared" si="15"/>
        <v>기사임</v>
      </c>
      <c r="F1006" s="46" t="str">
        <f>IF(E1006="기사임",IFERROR(IF((VLOOKUP(CONCATENATE("http://skinnonews.com",A1006),'기사 리스트'!C:E,3,FALSE))&gt;='뉴스룸 요약'!$F$17,"O",""),""),"")</f>
        <v/>
      </c>
      <c r="G1006" s="46" t="str">
        <f>IFERROR(IF(AND(F1006="O",B1006="Paid Search",VLOOKUP("http://skinnonews.com"&amp;A1006,'기사 리스트'!C:D,2,FALSE)="yes"), "당월 GDN", ""),"")</f>
        <v/>
      </c>
    </row>
    <row r="1007" spans="1:7">
      <c r="A1007" s="6" t="s">
        <v>2367</v>
      </c>
      <c r="B1007" s="6" t="s">
        <v>1527</v>
      </c>
      <c r="C1007" s="6">
        <v>1</v>
      </c>
      <c r="D1007" s="6">
        <v>1</v>
      </c>
      <c r="E1007" s="46" t="str">
        <f t="shared" si="15"/>
        <v>기사임</v>
      </c>
      <c r="F1007" s="46" t="str">
        <f>IF(E1007="기사임",IFERROR(IF((VLOOKUP(CONCATENATE("http://skinnonews.com",A1007),'기사 리스트'!C:E,3,FALSE))&gt;='뉴스룸 요약'!$F$17,"O",""),""),"")</f>
        <v/>
      </c>
      <c r="G1007" s="46" t="str">
        <f>IFERROR(IF(AND(F1007="O",B1007="Paid Search",VLOOKUP("http://skinnonews.com"&amp;A1007,'기사 리스트'!C:D,2,FALSE)="yes"), "당월 GDN", ""),"")</f>
        <v/>
      </c>
    </row>
    <row r="1008" spans="1:7">
      <c r="A1008" s="6" t="s">
        <v>2368</v>
      </c>
      <c r="B1008" s="6" t="s">
        <v>1527</v>
      </c>
      <c r="C1008" s="6">
        <v>1</v>
      </c>
      <c r="D1008" s="6">
        <v>1</v>
      </c>
      <c r="E1008" s="46" t="str">
        <f t="shared" si="15"/>
        <v>기사임</v>
      </c>
      <c r="F1008" s="46" t="str">
        <f>IF(E1008="기사임",IFERROR(IF((VLOOKUP(CONCATENATE("http://skinnonews.com",A1008),'기사 리스트'!C:E,3,FALSE))&gt;='뉴스룸 요약'!$F$17,"O",""),""),"")</f>
        <v/>
      </c>
      <c r="G1008" s="46" t="str">
        <f>IFERROR(IF(AND(F1008="O",B1008="Paid Search",VLOOKUP("http://skinnonews.com"&amp;A1008,'기사 리스트'!C:D,2,FALSE)="yes"), "당월 GDN", ""),"")</f>
        <v/>
      </c>
    </row>
    <row r="1009" spans="1:7">
      <c r="A1009" s="6" t="s">
        <v>2226</v>
      </c>
      <c r="B1009" s="6" t="s">
        <v>1527</v>
      </c>
      <c r="C1009" s="6">
        <v>1</v>
      </c>
      <c r="D1009" s="6">
        <v>1</v>
      </c>
      <c r="E1009" s="46" t="str">
        <f t="shared" si="15"/>
        <v>기사임</v>
      </c>
      <c r="F1009" s="46" t="str">
        <f>IF(E1009="기사임",IFERROR(IF((VLOOKUP(CONCATENATE("http://skinnonews.com",A1009),'기사 리스트'!C:E,3,FALSE))&gt;='뉴스룸 요약'!$F$17,"O",""),""),"")</f>
        <v/>
      </c>
      <c r="G1009" s="46" t="str">
        <f>IFERROR(IF(AND(F1009="O",B1009="Paid Search",VLOOKUP("http://skinnonews.com"&amp;A1009,'기사 리스트'!C:D,2,FALSE)="yes"), "당월 GDN", ""),"")</f>
        <v/>
      </c>
    </row>
    <row r="1010" spans="1:7">
      <c r="A1010" s="6" t="s">
        <v>2189</v>
      </c>
      <c r="B1010" s="6" t="s">
        <v>1527</v>
      </c>
      <c r="C1010" s="6">
        <v>1</v>
      </c>
      <c r="D1010" s="6">
        <v>1</v>
      </c>
      <c r="E1010" s="46" t="str">
        <f t="shared" si="15"/>
        <v>기사임</v>
      </c>
      <c r="F1010" s="46" t="str">
        <f>IF(E1010="기사임",IFERROR(IF((VLOOKUP(CONCATENATE("http://skinnonews.com",A1010),'기사 리스트'!C:E,3,FALSE))&gt;='뉴스룸 요약'!$F$17,"O",""),""),"")</f>
        <v/>
      </c>
      <c r="G1010" s="46" t="str">
        <f>IFERROR(IF(AND(F1010="O",B1010="Paid Search",VLOOKUP("http://skinnonews.com"&amp;A1010,'기사 리스트'!C:D,2,FALSE)="yes"), "당월 GDN", ""),"")</f>
        <v/>
      </c>
    </row>
    <row r="1011" spans="1:7">
      <c r="A1011" s="6" t="s">
        <v>486</v>
      </c>
      <c r="B1011" s="6" t="s">
        <v>1527</v>
      </c>
      <c r="C1011" s="6">
        <v>1</v>
      </c>
      <c r="D1011" s="6">
        <v>1</v>
      </c>
      <c r="E1011" s="46" t="str">
        <f t="shared" si="15"/>
        <v>기사임</v>
      </c>
      <c r="F1011" s="46" t="str">
        <f>IF(E1011="기사임",IFERROR(IF((VLOOKUP(CONCATENATE("http://skinnonews.com",A1011),'기사 리스트'!C:E,3,FALSE))&gt;='뉴스룸 요약'!$F$17,"O",""),""),"")</f>
        <v/>
      </c>
      <c r="G1011" s="46" t="str">
        <f>IFERROR(IF(AND(F1011="O",B1011="Paid Search",VLOOKUP("http://skinnonews.com"&amp;A1011,'기사 리스트'!C:D,2,FALSE)="yes"), "당월 GDN", ""),"")</f>
        <v/>
      </c>
    </row>
    <row r="1012" spans="1:7">
      <c r="A1012" s="6" t="s">
        <v>488</v>
      </c>
      <c r="B1012" s="6" t="s">
        <v>1526</v>
      </c>
      <c r="C1012" s="6">
        <v>1</v>
      </c>
      <c r="D1012" s="6">
        <v>1</v>
      </c>
      <c r="E1012" s="46" t="str">
        <f t="shared" si="15"/>
        <v>기사임</v>
      </c>
      <c r="F1012" s="46" t="str">
        <f>IF(E1012="기사임",IFERROR(IF((VLOOKUP(CONCATENATE("http://skinnonews.com",A1012),'기사 리스트'!C:E,3,FALSE))&gt;='뉴스룸 요약'!$F$17,"O",""),""),"")</f>
        <v/>
      </c>
      <c r="G1012" s="46" t="str">
        <f>IFERROR(IF(AND(F1012="O",B1012="Paid Search",VLOOKUP("http://skinnonews.com"&amp;A1012,'기사 리스트'!C:D,2,FALSE)="yes"), "당월 GDN", ""),"")</f>
        <v/>
      </c>
    </row>
    <row r="1013" spans="1:7">
      <c r="A1013" s="6" t="s">
        <v>2369</v>
      </c>
      <c r="B1013" s="6" t="s">
        <v>1527</v>
      </c>
      <c r="C1013" s="6">
        <v>1</v>
      </c>
      <c r="D1013" s="6">
        <v>1</v>
      </c>
      <c r="E1013" s="46" t="str">
        <f t="shared" si="15"/>
        <v>기사임</v>
      </c>
      <c r="F1013" s="46" t="str">
        <f>IF(E1013="기사임",IFERROR(IF((VLOOKUP(CONCATENATE("http://skinnonews.com",A1013),'기사 리스트'!C:E,3,FALSE))&gt;='뉴스룸 요약'!$F$17,"O",""),""),"")</f>
        <v/>
      </c>
      <c r="G1013" s="46" t="str">
        <f>IFERROR(IF(AND(F1013="O",B1013="Paid Search",VLOOKUP("http://skinnonews.com"&amp;A1013,'기사 리스트'!C:D,2,FALSE)="yes"), "당월 GDN", ""),"")</f>
        <v/>
      </c>
    </row>
    <row r="1014" spans="1:7">
      <c r="A1014" s="6" t="s">
        <v>481</v>
      </c>
      <c r="B1014" s="6" t="s">
        <v>1526</v>
      </c>
      <c r="C1014" s="6">
        <v>1</v>
      </c>
      <c r="D1014" s="6">
        <v>1</v>
      </c>
      <c r="E1014" s="46" t="str">
        <f t="shared" si="15"/>
        <v>기사임</v>
      </c>
      <c r="F1014" s="46" t="str">
        <f>IF(E1014="기사임",IFERROR(IF((VLOOKUP(CONCATENATE("http://skinnonews.com",A1014),'기사 리스트'!C:E,3,FALSE))&gt;='뉴스룸 요약'!$F$17,"O",""),""),"")</f>
        <v/>
      </c>
      <c r="G1014" s="46" t="str">
        <f>IFERROR(IF(AND(F1014="O",B1014="Paid Search",VLOOKUP("http://skinnonews.com"&amp;A1014,'기사 리스트'!C:D,2,FALSE)="yes"), "당월 GDN", ""),"")</f>
        <v/>
      </c>
    </row>
    <row r="1015" spans="1:7">
      <c r="A1015" s="6" t="s">
        <v>2194</v>
      </c>
      <c r="B1015" s="6" t="s">
        <v>1526</v>
      </c>
      <c r="C1015" s="6">
        <v>1</v>
      </c>
      <c r="D1015" s="6">
        <v>1</v>
      </c>
      <c r="E1015" s="46" t="str">
        <f t="shared" si="15"/>
        <v>기사임</v>
      </c>
      <c r="F1015" s="46" t="str">
        <f>IF(E1015="기사임",IFERROR(IF((VLOOKUP(CONCATENATE("http://skinnonews.com",A1015),'기사 리스트'!C:E,3,FALSE))&gt;='뉴스룸 요약'!$F$17,"O",""),""),"")</f>
        <v/>
      </c>
      <c r="G1015" s="46" t="str">
        <f>IFERROR(IF(AND(F1015="O",B1015="Paid Search",VLOOKUP("http://skinnonews.com"&amp;A1015,'기사 리스트'!C:D,2,FALSE)="yes"), "당월 GDN", ""),"")</f>
        <v/>
      </c>
    </row>
    <row r="1016" spans="1:7">
      <c r="A1016" s="6" t="s">
        <v>2194</v>
      </c>
      <c r="B1016" s="6" t="s">
        <v>1529</v>
      </c>
      <c r="C1016" s="6">
        <v>1</v>
      </c>
      <c r="D1016" s="6">
        <v>1</v>
      </c>
      <c r="E1016" s="46" t="str">
        <f t="shared" si="15"/>
        <v>기사임</v>
      </c>
      <c r="F1016" s="46" t="str">
        <f>IF(E1016="기사임",IFERROR(IF((VLOOKUP(CONCATENATE("http://skinnonews.com",A1016),'기사 리스트'!C:E,3,FALSE))&gt;='뉴스룸 요약'!$F$17,"O",""),""),"")</f>
        <v/>
      </c>
      <c r="G1016" s="46" t="str">
        <f>IFERROR(IF(AND(F1016="O",B1016="Paid Search",VLOOKUP("http://skinnonews.com"&amp;A1016,'기사 리스트'!C:D,2,FALSE)="yes"), "당월 GDN", ""),"")</f>
        <v/>
      </c>
    </row>
    <row r="1017" spans="1:7">
      <c r="A1017" s="6" t="s">
        <v>509</v>
      </c>
      <c r="B1017" s="6" t="s">
        <v>1527</v>
      </c>
      <c r="C1017" s="6">
        <v>1</v>
      </c>
      <c r="D1017" s="6">
        <v>1</v>
      </c>
      <c r="E1017" s="46" t="str">
        <f t="shared" si="15"/>
        <v>기사임</v>
      </c>
      <c r="F1017" s="46" t="str">
        <f>IF(E1017="기사임",IFERROR(IF((VLOOKUP(CONCATENATE("http://skinnonews.com",A1017),'기사 리스트'!C:E,3,FALSE))&gt;='뉴스룸 요약'!$F$17,"O",""),""),"")</f>
        <v/>
      </c>
      <c r="G1017" s="46" t="str">
        <f>IFERROR(IF(AND(F1017="O",B1017="Paid Search",VLOOKUP("http://skinnonews.com"&amp;A1017,'기사 리스트'!C:D,2,FALSE)="yes"), "당월 GDN", ""),"")</f>
        <v/>
      </c>
    </row>
    <row r="1018" spans="1:7">
      <c r="A1018" s="6" t="s">
        <v>482</v>
      </c>
      <c r="B1018" s="6" t="s">
        <v>1526</v>
      </c>
      <c r="C1018" s="6">
        <v>1</v>
      </c>
      <c r="D1018" s="6">
        <v>1</v>
      </c>
      <c r="E1018" s="46" t="str">
        <f t="shared" si="15"/>
        <v>기사임</v>
      </c>
      <c r="F1018" s="46" t="str">
        <f>IF(E1018="기사임",IFERROR(IF((VLOOKUP(CONCATENATE("http://skinnonews.com",A1018),'기사 리스트'!C:E,3,FALSE))&gt;='뉴스룸 요약'!$F$17,"O",""),""),"")</f>
        <v/>
      </c>
      <c r="G1018" s="46" t="str">
        <f>IFERROR(IF(AND(F1018="O",B1018="Paid Search",VLOOKUP("http://skinnonews.com"&amp;A1018,'기사 리스트'!C:D,2,FALSE)="yes"), "당월 GDN", ""),"")</f>
        <v/>
      </c>
    </row>
    <row r="1019" spans="1:7">
      <c r="A1019" s="6" t="s">
        <v>1256</v>
      </c>
      <c r="B1019" s="6" t="s">
        <v>1526</v>
      </c>
      <c r="C1019" s="6">
        <v>1</v>
      </c>
      <c r="D1019" s="6">
        <v>1</v>
      </c>
      <c r="E1019" s="46" t="str">
        <f t="shared" si="15"/>
        <v>기사임</v>
      </c>
      <c r="F1019" s="46" t="str">
        <f>IF(E1019="기사임",IFERROR(IF((VLOOKUP(CONCATENATE("http://skinnonews.com",A1019),'기사 리스트'!C:E,3,FALSE))&gt;='뉴스룸 요약'!$F$17,"O",""),""),"")</f>
        <v/>
      </c>
      <c r="G1019" s="46" t="str">
        <f>IFERROR(IF(AND(F1019="O",B1019="Paid Search",VLOOKUP("http://skinnonews.com"&amp;A1019,'기사 리스트'!C:D,2,FALSE)="yes"), "당월 GDN", ""),"")</f>
        <v/>
      </c>
    </row>
    <row r="1020" spans="1:7">
      <c r="A1020" s="6" t="s">
        <v>2370</v>
      </c>
      <c r="B1020" s="6" t="s">
        <v>1526</v>
      </c>
      <c r="C1020" s="6">
        <v>1</v>
      </c>
      <c r="D1020" s="6">
        <v>1</v>
      </c>
      <c r="E1020" s="46" t="str">
        <f t="shared" si="15"/>
        <v>기사임</v>
      </c>
      <c r="F1020" s="46" t="str">
        <f>IF(E1020="기사임",IFERROR(IF((VLOOKUP(CONCATENATE("http://skinnonews.com",A1020),'기사 리스트'!C:E,3,FALSE))&gt;='뉴스룸 요약'!$F$17,"O",""),""),"")</f>
        <v/>
      </c>
      <c r="G1020" s="46" t="str">
        <f>IFERROR(IF(AND(F1020="O",B1020="Paid Search",VLOOKUP("http://skinnonews.com"&amp;A1020,'기사 리스트'!C:D,2,FALSE)="yes"), "당월 GDN", ""),"")</f>
        <v/>
      </c>
    </row>
    <row r="1021" spans="1:7">
      <c r="A1021" s="6" t="s">
        <v>2203</v>
      </c>
      <c r="B1021" s="6" t="s">
        <v>1526</v>
      </c>
      <c r="C1021" s="6">
        <v>1</v>
      </c>
      <c r="D1021" s="6">
        <v>1</v>
      </c>
      <c r="E1021" s="46" t="str">
        <f t="shared" si="15"/>
        <v>기사임</v>
      </c>
      <c r="F1021" s="46" t="str">
        <f>IF(E1021="기사임",IFERROR(IF((VLOOKUP(CONCATENATE("http://skinnonews.com",A1021),'기사 리스트'!C:E,3,FALSE))&gt;='뉴스룸 요약'!$F$17,"O",""),""),"")</f>
        <v/>
      </c>
      <c r="G1021" s="46" t="str">
        <f>IFERROR(IF(AND(F1021="O",B1021="Paid Search",VLOOKUP("http://skinnonews.com"&amp;A1021,'기사 리스트'!C:D,2,FALSE)="yes"), "당월 GDN", ""),"")</f>
        <v/>
      </c>
    </row>
    <row r="1022" spans="1:7">
      <c r="A1022" s="6" t="s">
        <v>2371</v>
      </c>
      <c r="B1022" s="6" t="s">
        <v>1527</v>
      </c>
      <c r="C1022" s="6">
        <v>1</v>
      </c>
      <c r="D1022" s="6">
        <v>1</v>
      </c>
      <c r="E1022" s="46" t="str">
        <f t="shared" si="15"/>
        <v>기사임</v>
      </c>
      <c r="F1022" s="46" t="str">
        <f>IF(E1022="기사임",IFERROR(IF((VLOOKUP(CONCATENATE("http://skinnonews.com",A1022),'기사 리스트'!C:E,3,FALSE))&gt;='뉴스룸 요약'!$F$17,"O",""),""),"")</f>
        <v/>
      </c>
      <c r="G1022" s="46" t="str">
        <f>IFERROR(IF(AND(F1022="O",B1022="Paid Search",VLOOKUP("http://skinnonews.com"&amp;A1022,'기사 리스트'!C:D,2,FALSE)="yes"), "당월 GDN", ""),"")</f>
        <v/>
      </c>
    </row>
    <row r="1023" spans="1:7">
      <c r="A1023" s="6" t="s">
        <v>1562</v>
      </c>
      <c r="B1023" s="6" t="s">
        <v>1526</v>
      </c>
      <c r="C1023" s="6">
        <v>1</v>
      </c>
      <c r="D1023" s="6">
        <v>1</v>
      </c>
      <c r="E1023" s="46" t="str">
        <f t="shared" si="15"/>
        <v>기사임</v>
      </c>
      <c r="F1023" s="46" t="str">
        <f>IF(E1023="기사임",IFERROR(IF((VLOOKUP(CONCATENATE("http://skinnonews.com",A1023),'기사 리스트'!C:E,3,FALSE))&gt;='뉴스룸 요약'!$F$17,"O",""),""),"")</f>
        <v/>
      </c>
      <c r="G1023" s="46" t="str">
        <f>IFERROR(IF(AND(F1023="O",B1023="Paid Search",VLOOKUP("http://skinnonews.com"&amp;A1023,'기사 리스트'!C:D,2,FALSE)="yes"), "당월 GDN", ""),"")</f>
        <v/>
      </c>
    </row>
    <row r="1024" spans="1:7">
      <c r="A1024" s="6" t="s">
        <v>1562</v>
      </c>
      <c r="B1024" s="6" t="s">
        <v>1529</v>
      </c>
      <c r="C1024" s="6">
        <v>1</v>
      </c>
      <c r="D1024" s="6">
        <v>1</v>
      </c>
      <c r="E1024" s="46" t="str">
        <f t="shared" si="15"/>
        <v>기사임</v>
      </c>
      <c r="F1024" s="46" t="str">
        <f>IF(E1024="기사임",IFERROR(IF((VLOOKUP(CONCATENATE("http://skinnonews.com",A1024),'기사 리스트'!C:E,3,FALSE))&gt;='뉴스룸 요약'!$F$17,"O",""),""),"")</f>
        <v/>
      </c>
      <c r="G1024" s="46" t="str">
        <f>IFERROR(IF(AND(F1024="O",B1024="Paid Search",VLOOKUP("http://skinnonews.com"&amp;A1024,'기사 리스트'!C:D,2,FALSE)="yes"), "당월 GDN", ""),"")</f>
        <v/>
      </c>
    </row>
    <row r="1025" spans="1:7">
      <c r="A1025" s="6" t="s">
        <v>740</v>
      </c>
      <c r="B1025" s="6" t="s">
        <v>1527</v>
      </c>
      <c r="C1025" s="6">
        <v>1</v>
      </c>
      <c r="D1025" s="6">
        <v>1</v>
      </c>
      <c r="E1025" s="46" t="str">
        <f t="shared" si="15"/>
        <v>기사임</v>
      </c>
      <c r="F1025" s="46" t="str">
        <f>IF(E1025="기사임",IFERROR(IF((VLOOKUP(CONCATENATE("http://skinnonews.com",A1025),'기사 리스트'!C:E,3,FALSE))&gt;='뉴스룸 요약'!$F$17,"O",""),""),"")</f>
        <v/>
      </c>
      <c r="G1025" s="46" t="str">
        <f>IFERROR(IF(AND(F1025="O",B1025="Paid Search",VLOOKUP("http://skinnonews.com"&amp;A1025,'기사 리스트'!C:D,2,FALSE)="yes"), "당월 GDN", ""),"")</f>
        <v/>
      </c>
    </row>
    <row r="1026" spans="1:7">
      <c r="A1026" s="6" t="s">
        <v>2047</v>
      </c>
      <c r="B1026" s="6" t="s">
        <v>1527</v>
      </c>
      <c r="C1026" s="6">
        <v>1</v>
      </c>
      <c r="D1026" s="6">
        <v>2</v>
      </c>
      <c r="E1026" s="46" t="str">
        <f t="shared" si="15"/>
        <v>기사임</v>
      </c>
      <c r="F1026" s="46" t="str">
        <f>IF(E1026="기사임",IFERROR(IF((VLOOKUP(CONCATENATE("http://skinnonews.com",A1026),'기사 리스트'!C:E,3,FALSE))&gt;='뉴스룸 요약'!$F$17,"O",""),""),"")</f>
        <v/>
      </c>
      <c r="G1026" s="46" t="str">
        <f>IFERROR(IF(AND(F1026="O",B1026="Paid Search",VLOOKUP("http://skinnonews.com"&amp;A1026,'기사 리스트'!C:D,2,FALSE)="yes"), "당월 GDN", ""),"")</f>
        <v/>
      </c>
    </row>
    <row r="1027" spans="1:7">
      <c r="A1027" s="6" t="s">
        <v>745</v>
      </c>
      <c r="B1027" s="6" t="s">
        <v>1527</v>
      </c>
      <c r="C1027" s="6">
        <v>1</v>
      </c>
      <c r="D1027" s="6">
        <v>1</v>
      </c>
      <c r="E1027" s="46" t="str">
        <f t="shared" ref="E1027:E1090" si="16">IF(AND(LEFT(A1027,17)="/global/archives/",ISNUMBER(_xlfn.NUMBERVALUE(MID(A1027,18,1))),ISERROR(FIND("ckattempt",A1027)),ISERROR(FIND("preview",A1027))),"기사임","")</f>
        <v>기사임</v>
      </c>
      <c r="F1027" s="46" t="str">
        <f>IF(E1027="기사임",IFERROR(IF((VLOOKUP(CONCATENATE("http://skinnonews.com",A1027),'기사 리스트'!C:E,3,FALSE))&gt;='뉴스룸 요약'!$F$17,"O",""),""),"")</f>
        <v/>
      </c>
      <c r="G1027" s="46" t="str">
        <f>IFERROR(IF(AND(F1027="O",B1027="Paid Search",VLOOKUP("http://skinnonews.com"&amp;A1027,'기사 리스트'!C:D,2,FALSE)="yes"), "당월 GDN", ""),"")</f>
        <v/>
      </c>
    </row>
    <row r="1028" spans="1:7">
      <c r="A1028" s="6" t="s">
        <v>545</v>
      </c>
      <c r="B1028" s="6" t="s">
        <v>1526</v>
      </c>
      <c r="C1028" s="6">
        <v>1</v>
      </c>
      <c r="D1028" s="6">
        <v>1</v>
      </c>
      <c r="E1028" s="46" t="str">
        <f t="shared" si="16"/>
        <v>기사임</v>
      </c>
      <c r="F1028" s="46" t="str">
        <f>IF(E1028="기사임",IFERROR(IF((VLOOKUP(CONCATENATE("http://skinnonews.com",A1028),'기사 리스트'!C:E,3,FALSE))&gt;='뉴스룸 요약'!$F$17,"O",""),""),"")</f>
        <v/>
      </c>
      <c r="G1028" s="46" t="str">
        <f>IFERROR(IF(AND(F1028="O",B1028="Paid Search",VLOOKUP("http://skinnonews.com"&amp;A1028,'기사 리스트'!C:D,2,FALSE)="yes"), "당월 GDN", ""),"")</f>
        <v/>
      </c>
    </row>
    <row r="1029" spans="1:7">
      <c r="A1029" s="6" t="s">
        <v>848</v>
      </c>
      <c r="B1029" s="6" t="s">
        <v>1527</v>
      </c>
      <c r="C1029" s="6">
        <v>1</v>
      </c>
      <c r="D1029" s="6">
        <v>1</v>
      </c>
      <c r="E1029" s="46" t="str">
        <f t="shared" si="16"/>
        <v>기사임</v>
      </c>
      <c r="F1029" s="46" t="str">
        <f>IF(E1029="기사임",IFERROR(IF((VLOOKUP(CONCATENATE("http://skinnonews.com",A1029),'기사 리스트'!C:E,3,FALSE))&gt;='뉴스룸 요약'!$F$17,"O",""),""),"")</f>
        <v/>
      </c>
      <c r="G1029" s="46" t="str">
        <f>IFERROR(IF(AND(F1029="O",B1029="Paid Search",VLOOKUP("http://skinnonews.com"&amp;A1029,'기사 리스트'!C:D,2,FALSE)="yes"), "당월 GDN", ""),"")</f>
        <v/>
      </c>
    </row>
    <row r="1030" spans="1:7">
      <c r="A1030" s="6" t="s">
        <v>848</v>
      </c>
      <c r="B1030" s="6" t="s">
        <v>1529</v>
      </c>
      <c r="C1030" s="6">
        <v>1</v>
      </c>
      <c r="D1030" s="6">
        <v>2</v>
      </c>
      <c r="E1030" s="46" t="str">
        <f t="shared" si="16"/>
        <v>기사임</v>
      </c>
      <c r="F1030" s="46" t="str">
        <f>IF(E1030="기사임",IFERROR(IF((VLOOKUP(CONCATENATE("http://skinnonews.com",A1030),'기사 리스트'!C:E,3,FALSE))&gt;='뉴스룸 요약'!$F$17,"O",""),""),"")</f>
        <v/>
      </c>
      <c r="G1030" s="46" t="str">
        <f>IFERROR(IF(AND(F1030="O",B1030="Paid Search",VLOOKUP("http://skinnonews.com"&amp;A1030,'기사 리스트'!C:D,2,FALSE)="yes"), "당월 GDN", ""),"")</f>
        <v/>
      </c>
    </row>
    <row r="1031" spans="1:7">
      <c r="A1031" s="6" t="s">
        <v>845</v>
      </c>
      <c r="B1031" s="6" t="s">
        <v>1528</v>
      </c>
      <c r="C1031" s="6">
        <v>1</v>
      </c>
      <c r="D1031" s="6">
        <v>1</v>
      </c>
      <c r="E1031" s="46" t="str">
        <f t="shared" si="16"/>
        <v>기사임</v>
      </c>
      <c r="F1031" s="46" t="str">
        <f>IF(E1031="기사임",IFERROR(IF((VLOOKUP(CONCATENATE("http://skinnonews.com",A1031),'기사 리스트'!C:E,3,FALSE))&gt;='뉴스룸 요약'!$F$17,"O",""),""),"")</f>
        <v/>
      </c>
      <c r="G1031" s="46" t="str">
        <f>IFERROR(IF(AND(F1031="O",B1031="Paid Search",VLOOKUP("http://skinnonews.com"&amp;A1031,'기사 리스트'!C:D,2,FALSE)="yes"), "당월 GDN", ""),"")</f>
        <v/>
      </c>
    </row>
    <row r="1032" spans="1:7">
      <c r="A1032" s="6" t="s">
        <v>844</v>
      </c>
      <c r="B1032" s="6" t="s">
        <v>1526</v>
      </c>
      <c r="C1032" s="6">
        <v>1</v>
      </c>
      <c r="D1032" s="6">
        <v>1</v>
      </c>
      <c r="E1032" s="46" t="str">
        <f t="shared" si="16"/>
        <v>기사임</v>
      </c>
      <c r="F1032" s="46" t="str">
        <f>IF(E1032="기사임",IFERROR(IF((VLOOKUP(CONCATENATE("http://skinnonews.com",A1032),'기사 리스트'!C:E,3,FALSE))&gt;='뉴스룸 요약'!$F$17,"O",""),""),"")</f>
        <v/>
      </c>
      <c r="G1032" s="46" t="str">
        <f>IFERROR(IF(AND(F1032="O",B1032="Paid Search",VLOOKUP("http://skinnonews.com"&amp;A1032,'기사 리스트'!C:D,2,FALSE)="yes"), "당월 GDN", ""),"")</f>
        <v/>
      </c>
    </row>
    <row r="1033" spans="1:7">
      <c r="A1033" s="6" t="s">
        <v>844</v>
      </c>
      <c r="B1033" s="6" t="s">
        <v>1528</v>
      </c>
      <c r="C1033" s="6">
        <v>1</v>
      </c>
      <c r="D1033" s="6">
        <v>1</v>
      </c>
      <c r="E1033" s="46" t="str">
        <f t="shared" si="16"/>
        <v>기사임</v>
      </c>
      <c r="F1033" s="46" t="str">
        <f>IF(E1033="기사임",IFERROR(IF((VLOOKUP(CONCATENATE("http://skinnonews.com",A1033),'기사 리스트'!C:E,3,FALSE))&gt;='뉴스룸 요약'!$F$17,"O",""),""),"")</f>
        <v/>
      </c>
      <c r="G1033" s="46" t="str">
        <f>IFERROR(IF(AND(F1033="O",B1033="Paid Search",VLOOKUP("http://skinnonews.com"&amp;A1033,'기사 리스트'!C:D,2,FALSE)="yes"), "당월 GDN", ""),"")</f>
        <v/>
      </c>
    </row>
    <row r="1034" spans="1:7">
      <c r="A1034" s="6" t="s">
        <v>846</v>
      </c>
      <c r="B1034" s="6" t="s">
        <v>1525</v>
      </c>
      <c r="C1034" s="6">
        <v>1</v>
      </c>
      <c r="D1034" s="6">
        <v>1</v>
      </c>
      <c r="E1034" s="46" t="str">
        <f t="shared" si="16"/>
        <v>기사임</v>
      </c>
      <c r="F1034" s="46" t="str">
        <f>IF(E1034="기사임",IFERROR(IF((VLOOKUP(CONCATENATE("http://skinnonews.com",A1034),'기사 리스트'!C:E,3,FALSE))&gt;='뉴스룸 요약'!$F$17,"O",""),""),"")</f>
        <v/>
      </c>
      <c r="G1034" s="46" t="str">
        <f>IFERROR(IF(AND(F1034="O",B1034="Paid Search",VLOOKUP("http://skinnonews.com"&amp;A1034,'기사 리스트'!C:D,2,FALSE)="yes"), "당월 GDN", ""),"")</f>
        <v/>
      </c>
    </row>
    <row r="1035" spans="1:7">
      <c r="A1035" s="6" t="s">
        <v>846</v>
      </c>
      <c r="B1035" s="6" t="s">
        <v>1528</v>
      </c>
      <c r="C1035" s="6">
        <v>1</v>
      </c>
      <c r="D1035" s="6">
        <v>1</v>
      </c>
      <c r="E1035" s="46" t="str">
        <f t="shared" si="16"/>
        <v>기사임</v>
      </c>
      <c r="F1035" s="46" t="str">
        <f>IF(E1035="기사임",IFERROR(IF((VLOOKUP(CONCATENATE("http://skinnonews.com",A1035),'기사 리스트'!C:E,3,FALSE))&gt;='뉴스룸 요약'!$F$17,"O",""),""),"")</f>
        <v/>
      </c>
      <c r="G1035" s="46" t="str">
        <f>IFERROR(IF(AND(F1035="O",B1035="Paid Search",VLOOKUP("http://skinnonews.com"&amp;A1035,'기사 리스트'!C:D,2,FALSE)="yes"), "당월 GDN", ""),"")</f>
        <v/>
      </c>
    </row>
    <row r="1036" spans="1:7">
      <c r="A1036" s="6" t="s">
        <v>853</v>
      </c>
      <c r="B1036" s="6" t="s">
        <v>1526</v>
      </c>
      <c r="C1036" s="6">
        <v>1</v>
      </c>
      <c r="D1036" s="6">
        <v>1</v>
      </c>
      <c r="E1036" s="46" t="str">
        <f t="shared" si="16"/>
        <v>기사임</v>
      </c>
      <c r="F1036" s="46" t="str">
        <f>IF(E1036="기사임",IFERROR(IF((VLOOKUP(CONCATENATE("http://skinnonews.com",A1036),'기사 리스트'!C:E,3,FALSE))&gt;='뉴스룸 요약'!$F$17,"O",""),""),"")</f>
        <v/>
      </c>
      <c r="G1036" s="46" t="str">
        <f>IFERROR(IF(AND(F1036="O",B1036="Paid Search",VLOOKUP("http://skinnonews.com"&amp;A1036,'기사 리스트'!C:D,2,FALSE)="yes"), "당월 GDN", ""),"")</f>
        <v/>
      </c>
    </row>
    <row r="1037" spans="1:7">
      <c r="A1037" s="6" t="s">
        <v>853</v>
      </c>
      <c r="B1037" s="6" t="s">
        <v>1527</v>
      </c>
      <c r="C1037" s="6">
        <v>1</v>
      </c>
      <c r="D1037" s="6">
        <v>1</v>
      </c>
      <c r="E1037" s="46" t="str">
        <f t="shared" si="16"/>
        <v>기사임</v>
      </c>
      <c r="F1037" s="46" t="str">
        <f>IF(E1037="기사임",IFERROR(IF((VLOOKUP(CONCATENATE("http://skinnonews.com",A1037),'기사 리스트'!C:E,3,FALSE))&gt;='뉴스룸 요약'!$F$17,"O",""),""),"")</f>
        <v/>
      </c>
      <c r="G1037" s="46" t="str">
        <f>IFERROR(IF(AND(F1037="O",B1037="Paid Search",VLOOKUP("http://skinnonews.com"&amp;A1037,'기사 리스트'!C:D,2,FALSE)="yes"), "당월 GDN", ""),"")</f>
        <v/>
      </c>
    </row>
    <row r="1038" spans="1:7">
      <c r="A1038" s="6" t="s">
        <v>853</v>
      </c>
      <c r="B1038" s="6" t="s">
        <v>1529</v>
      </c>
      <c r="C1038" s="6">
        <v>1</v>
      </c>
      <c r="D1038" s="6">
        <v>1</v>
      </c>
      <c r="E1038" s="46" t="str">
        <f t="shared" si="16"/>
        <v>기사임</v>
      </c>
      <c r="F1038" s="46" t="str">
        <f>IF(E1038="기사임",IFERROR(IF((VLOOKUP(CONCATENATE("http://skinnonews.com",A1038),'기사 리스트'!C:E,3,FALSE))&gt;='뉴스룸 요약'!$F$17,"O",""),""),"")</f>
        <v/>
      </c>
      <c r="G1038" s="46" t="str">
        <f>IFERROR(IF(AND(F1038="O",B1038="Paid Search",VLOOKUP("http://skinnonews.com"&amp;A1038,'기사 리스트'!C:D,2,FALSE)="yes"), "당월 GDN", ""),"")</f>
        <v/>
      </c>
    </row>
    <row r="1039" spans="1:7">
      <c r="A1039" s="6" t="s">
        <v>852</v>
      </c>
      <c r="B1039" s="6" t="s">
        <v>1529</v>
      </c>
      <c r="C1039" s="6">
        <v>1</v>
      </c>
      <c r="D1039" s="6">
        <v>2</v>
      </c>
      <c r="E1039" s="46" t="str">
        <f t="shared" si="16"/>
        <v>기사임</v>
      </c>
      <c r="F1039" s="46" t="str">
        <f>IF(E1039="기사임",IFERROR(IF((VLOOKUP(CONCATENATE("http://skinnonews.com",A1039),'기사 리스트'!C:E,3,FALSE))&gt;='뉴스룸 요약'!$F$17,"O",""),""),"")</f>
        <v/>
      </c>
      <c r="G1039" s="46" t="str">
        <f>IFERROR(IF(AND(F1039="O",B1039="Paid Search",VLOOKUP("http://skinnonews.com"&amp;A1039,'기사 리스트'!C:D,2,FALSE)="yes"), "당월 GDN", ""),"")</f>
        <v/>
      </c>
    </row>
    <row r="1040" spans="1:7">
      <c r="A1040" s="6" t="s">
        <v>852</v>
      </c>
      <c r="B1040" s="6" t="s">
        <v>1528</v>
      </c>
      <c r="C1040" s="6">
        <v>1</v>
      </c>
      <c r="D1040" s="6">
        <v>1</v>
      </c>
      <c r="E1040" s="46" t="str">
        <f t="shared" si="16"/>
        <v>기사임</v>
      </c>
      <c r="F1040" s="46" t="str">
        <f>IF(E1040="기사임",IFERROR(IF((VLOOKUP(CONCATENATE("http://skinnonews.com",A1040),'기사 리스트'!C:E,3,FALSE))&gt;='뉴스룸 요약'!$F$17,"O",""),""),"")</f>
        <v/>
      </c>
      <c r="G1040" s="46" t="str">
        <f>IFERROR(IF(AND(F1040="O",B1040="Paid Search",VLOOKUP("http://skinnonews.com"&amp;A1040,'기사 리스트'!C:D,2,FALSE)="yes"), "당월 GDN", ""),"")</f>
        <v/>
      </c>
    </row>
    <row r="1041" spans="1:7">
      <c r="A1041" s="6" t="s">
        <v>956</v>
      </c>
      <c r="B1041" s="6" t="s">
        <v>1529</v>
      </c>
      <c r="C1041" s="6">
        <v>1</v>
      </c>
      <c r="D1041" s="6">
        <v>2</v>
      </c>
      <c r="E1041" s="46" t="str">
        <f t="shared" si="16"/>
        <v>기사임</v>
      </c>
      <c r="F1041" s="46" t="str">
        <f>IF(E1041="기사임",IFERROR(IF((VLOOKUP(CONCATENATE("http://skinnonews.com",A1041),'기사 리스트'!C:E,3,FALSE))&gt;='뉴스룸 요약'!$F$17,"O",""),""),"")</f>
        <v/>
      </c>
      <c r="G1041" s="46" t="str">
        <f>IFERROR(IF(AND(F1041="O",B1041="Paid Search",VLOOKUP("http://skinnonews.com"&amp;A1041,'기사 리스트'!C:D,2,FALSE)="yes"), "당월 GDN", ""),"")</f>
        <v/>
      </c>
    </row>
    <row r="1042" spans="1:7">
      <c r="A1042" s="6" t="s">
        <v>958</v>
      </c>
      <c r="B1042" s="6" t="s">
        <v>1527</v>
      </c>
      <c r="C1042" s="6">
        <v>1</v>
      </c>
      <c r="D1042" s="6">
        <v>1</v>
      </c>
      <c r="E1042" s="46" t="str">
        <f t="shared" si="16"/>
        <v>기사임</v>
      </c>
      <c r="F1042" s="46" t="str">
        <f>IF(E1042="기사임",IFERROR(IF((VLOOKUP(CONCATENATE("http://skinnonews.com",A1042),'기사 리스트'!C:E,3,FALSE))&gt;='뉴스룸 요약'!$F$17,"O",""),""),"")</f>
        <v/>
      </c>
      <c r="G1042" s="46" t="str">
        <f>IFERROR(IF(AND(F1042="O",B1042="Paid Search",VLOOKUP("http://skinnonews.com"&amp;A1042,'기사 리스트'!C:D,2,FALSE)="yes"), "당월 GDN", ""),"")</f>
        <v/>
      </c>
    </row>
    <row r="1043" spans="1:7">
      <c r="A1043" s="6" t="s">
        <v>2227</v>
      </c>
      <c r="B1043" s="6" t="s">
        <v>1526</v>
      </c>
      <c r="C1043" s="6">
        <v>1</v>
      </c>
      <c r="D1043" s="6">
        <v>1</v>
      </c>
      <c r="E1043" s="46" t="str">
        <f t="shared" si="16"/>
        <v>기사임</v>
      </c>
      <c r="F1043" s="46" t="str">
        <f>IF(E1043="기사임",IFERROR(IF((VLOOKUP(CONCATENATE("http://skinnonews.com",A1043),'기사 리스트'!C:E,3,FALSE))&gt;='뉴스룸 요약'!$F$17,"O",""),""),"")</f>
        <v/>
      </c>
      <c r="G1043" s="46" t="str">
        <f>IFERROR(IF(AND(F1043="O",B1043="Paid Search",VLOOKUP("http://skinnonews.com"&amp;A1043,'기사 리스트'!C:D,2,FALSE)="yes"), "당월 GDN", ""),"")</f>
        <v/>
      </c>
    </row>
    <row r="1044" spans="1:7">
      <c r="A1044" s="6" t="s">
        <v>2372</v>
      </c>
      <c r="B1044" s="6" t="s">
        <v>1527</v>
      </c>
      <c r="C1044" s="6">
        <v>1</v>
      </c>
      <c r="D1044" s="6">
        <v>1</v>
      </c>
      <c r="E1044" s="46" t="str">
        <f t="shared" si="16"/>
        <v>기사임</v>
      </c>
      <c r="F1044" s="46" t="str">
        <f>IF(E1044="기사임",IFERROR(IF((VLOOKUP(CONCATENATE("http://skinnonews.com",A1044),'기사 리스트'!C:E,3,FALSE))&gt;='뉴스룸 요약'!$F$17,"O",""),""),"")</f>
        <v/>
      </c>
      <c r="G1044" s="46" t="str">
        <f>IFERROR(IF(AND(F1044="O",B1044="Paid Search",VLOOKUP("http://skinnonews.com"&amp;A1044,'기사 리스트'!C:D,2,FALSE)="yes"), "당월 GDN", ""),"")</f>
        <v/>
      </c>
    </row>
    <row r="1045" spans="1:7">
      <c r="A1045" s="6" t="s">
        <v>952</v>
      </c>
      <c r="B1045" s="6" t="s">
        <v>1529</v>
      </c>
      <c r="C1045" s="6">
        <v>1</v>
      </c>
      <c r="D1045" s="6">
        <v>1</v>
      </c>
      <c r="E1045" s="46" t="str">
        <f t="shared" si="16"/>
        <v>기사임</v>
      </c>
      <c r="F1045" s="46" t="str">
        <f>IF(E1045="기사임",IFERROR(IF((VLOOKUP(CONCATENATE("http://skinnonews.com",A1045),'기사 리스트'!C:E,3,FALSE))&gt;='뉴스룸 요약'!$F$17,"O",""),""),"")</f>
        <v/>
      </c>
      <c r="G1045" s="46" t="str">
        <f>IFERROR(IF(AND(F1045="O",B1045="Paid Search",VLOOKUP("http://skinnonews.com"&amp;A1045,'기사 리스트'!C:D,2,FALSE)="yes"), "당월 GDN", ""),"")</f>
        <v/>
      </c>
    </row>
    <row r="1046" spans="1:7">
      <c r="A1046" s="6" t="s">
        <v>1929</v>
      </c>
      <c r="B1046" s="6" t="s">
        <v>1527</v>
      </c>
      <c r="C1046" s="6">
        <v>1</v>
      </c>
      <c r="D1046" s="6">
        <v>1</v>
      </c>
      <c r="E1046" s="46" t="str">
        <f t="shared" si="16"/>
        <v>기사임</v>
      </c>
      <c r="F1046" s="46" t="str">
        <f>IF(E1046="기사임",IFERROR(IF((VLOOKUP(CONCATENATE("http://skinnonews.com",A1046),'기사 리스트'!C:E,3,FALSE))&gt;='뉴스룸 요약'!$F$17,"O",""),""),"")</f>
        <v/>
      </c>
      <c r="G1046" s="46" t="str">
        <f>IFERROR(IF(AND(F1046="O",B1046="Paid Search",VLOOKUP("http://skinnonews.com"&amp;A1046,'기사 리스트'!C:D,2,FALSE)="yes"), "당월 GDN", ""),"")</f>
        <v/>
      </c>
    </row>
    <row r="1047" spans="1:7">
      <c r="A1047" s="6" t="s">
        <v>959</v>
      </c>
      <c r="B1047" s="6" t="s">
        <v>1526</v>
      </c>
      <c r="C1047" s="6">
        <v>1</v>
      </c>
      <c r="D1047" s="6">
        <v>1</v>
      </c>
      <c r="E1047" s="46" t="str">
        <f t="shared" si="16"/>
        <v>기사임</v>
      </c>
      <c r="F1047" s="46" t="str">
        <f>IF(E1047="기사임",IFERROR(IF((VLOOKUP(CONCATENATE("http://skinnonews.com",A1047),'기사 리스트'!C:E,3,FALSE))&gt;='뉴스룸 요약'!$F$17,"O",""),""),"")</f>
        <v/>
      </c>
      <c r="G1047" s="46" t="str">
        <f>IFERROR(IF(AND(F1047="O",B1047="Paid Search",VLOOKUP("http://skinnonews.com"&amp;A1047,'기사 리스트'!C:D,2,FALSE)="yes"), "당월 GDN", ""),"")</f>
        <v/>
      </c>
    </row>
    <row r="1048" spans="1:7">
      <c r="A1048" s="6" t="s">
        <v>1067</v>
      </c>
      <c r="B1048" s="6" t="s">
        <v>1528</v>
      </c>
      <c r="C1048" s="6">
        <v>1</v>
      </c>
      <c r="D1048" s="6">
        <v>1</v>
      </c>
      <c r="E1048" s="46" t="str">
        <f t="shared" si="16"/>
        <v>기사임</v>
      </c>
      <c r="F1048" s="46" t="str">
        <f>IF(E1048="기사임",IFERROR(IF((VLOOKUP(CONCATENATE("http://skinnonews.com",A1048),'기사 리스트'!C:E,3,FALSE))&gt;='뉴스룸 요약'!$F$17,"O",""),""),"")</f>
        <v/>
      </c>
      <c r="G1048" s="46" t="str">
        <f>IFERROR(IF(AND(F1048="O",B1048="Paid Search",VLOOKUP("http://skinnonews.com"&amp;A1048,'기사 리스트'!C:D,2,FALSE)="yes"), "당월 GDN", ""),"")</f>
        <v/>
      </c>
    </row>
    <row r="1049" spans="1:7">
      <c r="A1049" s="6" t="s">
        <v>1065</v>
      </c>
      <c r="B1049" s="6" t="s">
        <v>1526</v>
      </c>
      <c r="C1049" s="6">
        <v>1</v>
      </c>
      <c r="D1049" s="6">
        <v>1</v>
      </c>
      <c r="E1049" s="46" t="str">
        <f t="shared" si="16"/>
        <v>기사임</v>
      </c>
      <c r="F1049" s="46" t="str">
        <f>IF(E1049="기사임",IFERROR(IF((VLOOKUP(CONCATENATE("http://skinnonews.com",A1049),'기사 리스트'!C:E,3,FALSE))&gt;='뉴스룸 요약'!$F$17,"O",""),""),"")</f>
        <v/>
      </c>
      <c r="G1049" s="46" t="str">
        <f>IFERROR(IF(AND(F1049="O",B1049="Paid Search",VLOOKUP("http://skinnonews.com"&amp;A1049,'기사 리스트'!C:D,2,FALSE)="yes"), "당월 GDN", ""),"")</f>
        <v/>
      </c>
    </row>
    <row r="1050" spans="1:7">
      <c r="A1050" s="6" t="s">
        <v>1070</v>
      </c>
      <c r="B1050" s="6" t="s">
        <v>1526</v>
      </c>
      <c r="C1050" s="6">
        <v>1</v>
      </c>
      <c r="D1050" s="6">
        <v>2</v>
      </c>
      <c r="E1050" s="46" t="str">
        <f t="shared" si="16"/>
        <v>기사임</v>
      </c>
      <c r="F1050" s="46" t="str">
        <f>IF(E1050="기사임",IFERROR(IF((VLOOKUP(CONCATENATE("http://skinnonews.com",A1050),'기사 리스트'!C:E,3,FALSE))&gt;='뉴스룸 요약'!$F$17,"O",""),""),"")</f>
        <v/>
      </c>
      <c r="G1050" s="46" t="str">
        <f>IFERROR(IF(AND(F1050="O",B1050="Paid Search",VLOOKUP("http://skinnonews.com"&amp;A1050,'기사 리스트'!C:D,2,FALSE)="yes"), "당월 GDN", ""),"")</f>
        <v/>
      </c>
    </row>
    <row r="1051" spans="1:7">
      <c r="A1051" s="6" t="s">
        <v>1072</v>
      </c>
      <c r="B1051" s="6" t="s">
        <v>1527</v>
      </c>
      <c r="C1051" s="6">
        <v>1</v>
      </c>
      <c r="D1051" s="6">
        <v>1</v>
      </c>
      <c r="E1051" s="46" t="str">
        <f t="shared" si="16"/>
        <v>기사임</v>
      </c>
      <c r="F1051" s="46" t="str">
        <f>IF(E1051="기사임",IFERROR(IF((VLOOKUP(CONCATENATE("http://skinnonews.com",A1051),'기사 리스트'!C:E,3,FALSE))&gt;='뉴스룸 요약'!$F$17,"O",""),""),"")</f>
        <v/>
      </c>
      <c r="G1051" s="46" t="str">
        <f>IFERROR(IF(AND(F1051="O",B1051="Paid Search",VLOOKUP("http://skinnonews.com"&amp;A1051,'기사 리스트'!C:D,2,FALSE)="yes"), "당월 GDN", ""),"")</f>
        <v/>
      </c>
    </row>
    <row r="1052" spans="1:7">
      <c r="A1052" s="6" t="s">
        <v>2204</v>
      </c>
      <c r="B1052" s="6" t="s">
        <v>1527</v>
      </c>
      <c r="C1052" s="6">
        <v>1</v>
      </c>
      <c r="D1052" s="6">
        <v>1</v>
      </c>
      <c r="E1052" s="46" t="str">
        <f t="shared" si="16"/>
        <v>기사임</v>
      </c>
      <c r="F1052" s="46" t="str">
        <f>IF(E1052="기사임",IFERROR(IF((VLOOKUP(CONCATENATE("http://skinnonews.com",A1052),'기사 리스트'!C:E,3,FALSE))&gt;='뉴스룸 요약'!$F$17,"O",""),""),"")</f>
        <v/>
      </c>
      <c r="G1052" s="46" t="str">
        <f>IFERROR(IF(AND(F1052="O",B1052="Paid Search",VLOOKUP("http://skinnonews.com"&amp;A1052,'기사 리스트'!C:D,2,FALSE)="yes"), "당월 GDN", ""),"")</f>
        <v/>
      </c>
    </row>
    <row r="1053" spans="1:7">
      <c r="A1053" s="6" t="s">
        <v>1068</v>
      </c>
      <c r="B1053" s="6" t="s">
        <v>1529</v>
      </c>
      <c r="C1053" s="6">
        <v>1</v>
      </c>
      <c r="D1053" s="6">
        <v>1</v>
      </c>
      <c r="E1053" s="46" t="str">
        <f t="shared" si="16"/>
        <v>기사임</v>
      </c>
      <c r="F1053" s="46" t="str">
        <f>IF(E1053="기사임",IFERROR(IF((VLOOKUP(CONCATENATE("http://skinnonews.com",A1053),'기사 리스트'!C:E,3,FALSE))&gt;='뉴스룸 요약'!$F$17,"O",""),""),"")</f>
        <v/>
      </c>
      <c r="G1053" s="46" t="str">
        <f>IFERROR(IF(AND(F1053="O",B1053="Paid Search",VLOOKUP("http://skinnonews.com"&amp;A1053,'기사 리스트'!C:D,2,FALSE)="yes"), "당월 GDN", ""),"")</f>
        <v/>
      </c>
    </row>
    <row r="1054" spans="1:7">
      <c r="A1054" s="6" t="s">
        <v>1071</v>
      </c>
      <c r="B1054" s="6" t="s">
        <v>1526</v>
      </c>
      <c r="C1054" s="6">
        <v>1</v>
      </c>
      <c r="D1054" s="6">
        <v>1</v>
      </c>
      <c r="E1054" s="46" t="str">
        <f t="shared" si="16"/>
        <v>기사임</v>
      </c>
      <c r="F1054" s="46" t="str">
        <f>IF(E1054="기사임",IFERROR(IF((VLOOKUP(CONCATENATE("http://skinnonews.com",A1054),'기사 리스트'!C:E,3,FALSE))&gt;='뉴스룸 요약'!$F$17,"O",""),""),"")</f>
        <v/>
      </c>
      <c r="G1054" s="46" t="str">
        <f>IFERROR(IF(AND(F1054="O",B1054="Paid Search",VLOOKUP("http://skinnonews.com"&amp;A1054,'기사 리스트'!C:D,2,FALSE)="yes"), "당월 GDN", ""),"")</f>
        <v/>
      </c>
    </row>
    <row r="1055" spans="1:7">
      <c r="A1055" s="6" t="s">
        <v>1071</v>
      </c>
      <c r="B1055" s="6" t="s">
        <v>1529</v>
      </c>
      <c r="C1055" s="6">
        <v>1</v>
      </c>
      <c r="D1055" s="6">
        <v>2</v>
      </c>
      <c r="E1055" s="46" t="str">
        <f t="shared" si="16"/>
        <v>기사임</v>
      </c>
      <c r="F1055" s="46" t="str">
        <f>IF(E1055="기사임",IFERROR(IF((VLOOKUP(CONCATENATE("http://skinnonews.com",A1055),'기사 리스트'!C:E,3,FALSE))&gt;='뉴스룸 요약'!$F$17,"O",""),""),"")</f>
        <v/>
      </c>
      <c r="G1055" s="46" t="str">
        <f>IFERROR(IF(AND(F1055="O",B1055="Paid Search",VLOOKUP("http://skinnonews.com"&amp;A1055,'기사 리스트'!C:D,2,FALSE)="yes"), "당월 GDN", ""),"")</f>
        <v/>
      </c>
    </row>
    <row r="1056" spans="1:7">
      <c r="A1056" s="6" t="s">
        <v>1066</v>
      </c>
      <c r="B1056" s="6" t="s">
        <v>1526</v>
      </c>
      <c r="C1056" s="6">
        <v>1</v>
      </c>
      <c r="D1056" s="6">
        <v>1</v>
      </c>
      <c r="E1056" s="46" t="str">
        <f t="shared" si="16"/>
        <v>기사임</v>
      </c>
      <c r="F1056" s="46" t="str">
        <f>IF(E1056="기사임",IFERROR(IF((VLOOKUP(CONCATENATE("http://skinnonews.com",A1056),'기사 리스트'!C:E,3,FALSE))&gt;='뉴스룸 요약'!$F$17,"O",""),""),"")</f>
        <v/>
      </c>
      <c r="G1056" s="46" t="str">
        <f>IFERROR(IF(AND(F1056="O",B1056="Paid Search",VLOOKUP("http://skinnonews.com"&amp;A1056,'기사 리스트'!C:D,2,FALSE)="yes"), "당월 GDN", ""),"")</f>
        <v/>
      </c>
    </row>
    <row r="1057" spans="1:7">
      <c r="A1057" s="6" t="s">
        <v>2373</v>
      </c>
      <c r="B1057" s="6" t="s">
        <v>1527</v>
      </c>
      <c r="C1057" s="6">
        <v>1</v>
      </c>
      <c r="D1057" s="6">
        <v>1</v>
      </c>
      <c r="E1057" s="46" t="str">
        <f t="shared" si="16"/>
        <v>기사임</v>
      </c>
      <c r="F1057" s="46" t="str">
        <f>IF(E1057="기사임",IFERROR(IF((VLOOKUP(CONCATENATE("http://skinnonews.com",A1057),'기사 리스트'!C:E,3,FALSE))&gt;='뉴스룸 요약'!$F$17,"O",""),""),"")</f>
        <v/>
      </c>
      <c r="G1057" s="46" t="str">
        <f>IFERROR(IF(AND(F1057="O",B1057="Paid Search",VLOOKUP("http://skinnonews.com"&amp;A1057,'기사 리스트'!C:D,2,FALSE)="yes"), "당월 GDN", ""),"")</f>
        <v/>
      </c>
    </row>
    <row r="1058" spans="1:7">
      <c r="A1058" s="6" t="s">
        <v>2065</v>
      </c>
      <c r="B1058" s="6" t="s">
        <v>1527</v>
      </c>
      <c r="C1058" s="6">
        <v>1</v>
      </c>
      <c r="D1058" s="6">
        <v>1</v>
      </c>
      <c r="E1058" s="46" t="str">
        <f t="shared" si="16"/>
        <v>기사임</v>
      </c>
      <c r="F1058" s="46" t="str">
        <f>IF(E1058="기사임",IFERROR(IF((VLOOKUP(CONCATENATE("http://skinnonews.com",A1058),'기사 리스트'!C:E,3,FALSE))&gt;='뉴스룸 요약'!$F$17,"O",""),""),"")</f>
        <v/>
      </c>
      <c r="G1058" s="46" t="str">
        <f>IFERROR(IF(AND(F1058="O",B1058="Paid Search",VLOOKUP("http://skinnonews.com"&amp;A1058,'기사 리스트'!C:D,2,FALSE)="yes"), "당월 GDN", ""),"")</f>
        <v/>
      </c>
    </row>
    <row r="1059" spans="1:7">
      <c r="A1059" s="6" t="s">
        <v>1118</v>
      </c>
      <c r="B1059" s="6" t="s">
        <v>1529</v>
      </c>
      <c r="C1059" s="6">
        <v>1</v>
      </c>
      <c r="D1059" s="6">
        <v>2</v>
      </c>
      <c r="E1059" s="46" t="str">
        <f t="shared" si="16"/>
        <v>기사임</v>
      </c>
      <c r="F1059" s="46" t="str">
        <f>IF(E1059="기사임",IFERROR(IF((VLOOKUP(CONCATENATE("http://skinnonews.com",A1059),'기사 리스트'!C:E,3,FALSE))&gt;='뉴스룸 요약'!$F$17,"O",""),""),"")</f>
        <v/>
      </c>
      <c r="G1059" s="46" t="str">
        <f>IFERROR(IF(AND(F1059="O",B1059="Paid Search",VLOOKUP("http://skinnonews.com"&amp;A1059,'기사 리스트'!C:D,2,FALSE)="yes"), "당월 GDN", ""),"")</f>
        <v/>
      </c>
    </row>
    <row r="1060" spans="1:7">
      <c r="A1060" s="6" t="s">
        <v>1931</v>
      </c>
      <c r="B1060" s="6" t="s">
        <v>1526</v>
      </c>
      <c r="C1060" s="6">
        <v>1</v>
      </c>
      <c r="D1060" s="6">
        <v>1</v>
      </c>
      <c r="E1060" s="46" t="str">
        <f t="shared" si="16"/>
        <v>기사임</v>
      </c>
      <c r="F1060" s="46" t="str">
        <f>IF(E1060="기사임",IFERROR(IF((VLOOKUP(CONCATENATE("http://skinnonews.com",A1060),'기사 리스트'!C:E,3,FALSE))&gt;='뉴스룸 요약'!$F$17,"O",""),""),"")</f>
        <v/>
      </c>
      <c r="G1060" s="46" t="str">
        <f>IFERROR(IF(AND(F1060="O",B1060="Paid Search",VLOOKUP("http://skinnonews.com"&amp;A1060,'기사 리스트'!C:D,2,FALSE)="yes"), "당월 GDN", ""),"")</f>
        <v/>
      </c>
    </row>
    <row r="1061" spans="1:7">
      <c r="A1061" s="6" t="s">
        <v>1115</v>
      </c>
      <c r="B1061" s="6" t="s">
        <v>1526</v>
      </c>
      <c r="C1061" s="6">
        <v>1</v>
      </c>
      <c r="D1061" s="6">
        <v>1</v>
      </c>
      <c r="E1061" s="46" t="str">
        <f t="shared" si="16"/>
        <v>기사임</v>
      </c>
      <c r="F1061" s="46" t="str">
        <f>IF(E1061="기사임",IFERROR(IF((VLOOKUP(CONCATENATE("http://skinnonews.com",A1061),'기사 리스트'!C:E,3,FALSE))&gt;='뉴스룸 요약'!$F$17,"O",""),""),"")</f>
        <v/>
      </c>
      <c r="G1061" s="46" t="str">
        <f>IFERROR(IF(AND(F1061="O",B1061="Paid Search",VLOOKUP("http://skinnonews.com"&amp;A1061,'기사 리스트'!C:D,2,FALSE)="yes"), "당월 GDN", ""),"")</f>
        <v/>
      </c>
    </row>
    <row r="1062" spans="1:7">
      <c r="A1062" s="6" t="s">
        <v>1115</v>
      </c>
      <c r="B1062" s="6" t="s">
        <v>1527</v>
      </c>
      <c r="C1062" s="6">
        <v>1</v>
      </c>
      <c r="D1062" s="6">
        <v>1</v>
      </c>
      <c r="E1062" s="46" t="str">
        <f t="shared" si="16"/>
        <v>기사임</v>
      </c>
      <c r="F1062" s="46" t="str">
        <f>IF(E1062="기사임",IFERROR(IF((VLOOKUP(CONCATENATE("http://skinnonews.com",A1062),'기사 리스트'!C:E,3,FALSE))&gt;='뉴스룸 요약'!$F$17,"O",""),""),"")</f>
        <v/>
      </c>
      <c r="G1062" s="46" t="str">
        <f>IFERROR(IF(AND(F1062="O",B1062="Paid Search",VLOOKUP("http://skinnonews.com"&amp;A1062,'기사 리스트'!C:D,2,FALSE)="yes"), "당월 GDN", ""),"")</f>
        <v/>
      </c>
    </row>
    <row r="1063" spans="1:7">
      <c r="A1063" s="6" t="s">
        <v>1113</v>
      </c>
      <c r="B1063" s="6" t="s">
        <v>1526</v>
      </c>
      <c r="C1063" s="6">
        <v>1</v>
      </c>
      <c r="D1063" s="6">
        <v>2</v>
      </c>
      <c r="E1063" s="46" t="str">
        <f t="shared" si="16"/>
        <v>기사임</v>
      </c>
      <c r="F1063" s="46" t="str">
        <f>IF(E1063="기사임",IFERROR(IF((VLOOKUP(CONCATENATE("http://skinnonews.com",A1063),'기사 리스트'!C:E,3,FALSE))&gt;='뉴스룸 요약'!$F$17,"O",""),""),"")</f>
        <v/>
      </c>
      <c r="G1063" s="46" t="str">
        <f>IFERROR(IF(AND(F1063="O",B1063="Paid Search",VLOOKUP("http://skinnonews.com"&amp;A1063,'기사 리스트'!C:D,2,FALSE)="yes"), "당월 GDN", ""),"")</f>
        <v/>
      </c>
    </row>
    <row r="1064" spans="1:7">
      <c r="A1064" s="6" t="s">
        <v>1113</v>
      </c>
      <c r="B1064" s="6" t="s">
        <v>1525</v>
      </c>
      <c r="C1064" s="6">
        <v>1</v>
      </c>
      <c r="D1064" s="6">
        <v>1</v>
      </c>
      <c r="E1064" s="46" t="str">
        <f t="shared" si="16"/>
        <v>기사임</v>
      </c>
      <c r="F1064" s="46" t="str">
        <f>IF(E1064="기사임",IFERROR(IF((VLOOKUP(CONCATENATE("http://skinnonews.com",A1064),'기사 리스트'!C:E,3,FALSE))&gt;='뉴스룸 요약'!$F$17,"O",""),""),"")</f>
        <v/>
      </c>
      <c r="G1064" s="46" t="str">
        <f>IFERROR(IF(AND(F1064="O",B1064="Paid Search",VLOOKUP("http://skinnonews.com"&amp;A1064,'기사 리스트'!C:D,2,FALSE)="yes"), "당월 GDN", ""),"")</f>
        <v/>
      </c>
    </row>
    <row r="1065" spans="1:7">
      <c r="A1065" s="6" t="s">
        <v>1169</v>
      </c>
      <c r="B1065" s="6" t="s">
        <v>1525</v>
      </c>
      <c r="C1065" s="6">
        <v>1</v>
      </c>
      <c r="D1065" s="6">
        <v>1</v>
      </c>
      <c r="E1065" s="46" t="str">
        <f t="shared" si="16"/>
        <v>기사임</v>
      </c>
      <c r="F1065" s="46" t="str">
        <f>IF(E1065="기사임",IFERROR(IF((VLOOKUP(CONCATENATE("http://skinnonews.com",A1065),'기사 리스트'!C:E,3,FALSE))&gt;='뉴스룸 요약'!$F$17,"O",""),""),"")</f>
        <v/>
      </c>
      <c r="G1065" s="46" t="str">
        <f>IFERROR(IF(AND(F1065="O",B1065="Paid Search",VLOOKUP("http://skinnonews.com"&amp;A1065,'기사 리스트'!C:D,2,FALSE)="yes"), "당월 GDN", ""),"")</f>
        <v/>
      </c>
    </row>
    <row r="1066" spans="1:7">
      <c r="A1066" s="6" t="s">
        <v>1170</v>
      </c>
      <c r="B1066" s="6" t="s">
        <v>1526</v>
      </c>
      <c r="C1066" s="6">
        <v>1</v>
      </c>
      <c r="D1066" s="6">
        <v>1</v>
      </c>
      <c r="E1066" s="46" t="str">
        <f t="shared" si="16"/>
        <v>기사임</v>
      </c>
      <c r="F1066" s="46" t="str">
        <f>IF(E1066="기사임",IFERROR(IF((VLOOKUP(CONCATENATE("http://skinnonews.com",A1066),'기사 리스트'!C:E,3,FALSE))&gt;='뉴스룸 요약'!$F$17,"O",""),""),"")</f>
        <v/>
      </c>
      <c r="G1066" s="46" t="str">
        <f>IFERROR(IF(AND(F1066="O",B1066="Paid Search",VLOOKUP("http://skinnonews.com"&amp;A1066,'기사 리스트'!C:D,2,FALSE)="yes"), "당월 GDN", ""),"")</f>
        <v/>
      </c>
    </row>
    <row r="1067" spans="1:7">
      <c r="A1067" s="6" t="s">
        <v>1170</v>
      </c>
      <c r="B1067" s="6" t="s">
        <v>1528</v>
      </c>
      <c r="C1067" s="6">
        <v>1</v>
      </c>
      <c r="D1067" s="6">
        <v>2</v>
      </c>
      <c r="E1067" s="46" t="str">
        <f t="shared" si="16"/>
        <v>기사임</v>
      </c>
      <c r="F1067" s="46" t="str">
        <f>IF(E1067="기사임",IFERROR(IF((VLOOKUP(CONCATENATE("http://skinnonews.com",A1067),'기사 리스트'!C:E,3,FALSE))&gt;='뉴스룸 요약'!$F$17,"O",""),""),"")</f>
        <v/>
      </c>
      <c r="G1067" s="46" t="str">
        <f>IFERROR(IF(AND(F1067="O",B1067="Paid Search",VLOOKUP("http://skinnonews.com"&amp;A1067,'기사 리스트'!C:D,2,FALSE)="yes"), "당월 GDN", ""),"")</f>
        <v/>
      </c>
    </row>
    <row r="1068" spans="1:7">
      <c r="A1068" s="6" t="s">
        <v>1171</v>
      </c>
      <c r="B1068" s="6" t="s">
        <v>1526</v>
      </c>
      <c r="C1068" s="6">
        <v>1</v>
      </c>
      <c r="D1068" s="6">
        <v>1</v>
      </c>
      <c r="E1068" s="46" t="str">
        <f t="shared" si="16"/>
        <v>기사임</v>
      </c>
      <c r="F1068" s="46" t="str">
        <f>IF(E1068="기사임",IFERROR(IF((VLOOKUP(CONCATENATE("http://skinnonews.com",A1068),'기사 리스트'!C:E,3,FALSE))&gt;='뉴스룸 요약'!$F$17,"O",""),""),"")</f>
        <v/>
      </c>
      <c r="G1068" s="46" t="str">
        <f>IFERROR(IF(AND(F1068="O",B1068="Paid Search",VLOOKUP("http://skinnonews.com"&amp;A1068,'기사 리스트'!C:D,2,FALSE)="yes"), "당월 GDN", ""),"")</f>
        <v/>
      </c>
    </row>
    <row r="1069" spans="1:7">
      <c r="A1069" s="6" t="s">
        <v>1177</v>
      </c>
      <c r="B1069" s="6" t="s">
        <v>1529</v>
      </c>
      <c r="C1069" s="6">
        <v>1</v>
      </c>
      <c r="D1069" s="6">
        <v>1</v>
      </c>
      <c r="E1069" s="46" t="str">
        <f t="shared" si="16"/>
        <v>기사임</v>
      </c>
      <c r="F1069" s="46" t="str">
        <f>IF(E1069="기사임",IFERROR(IF((VLOOKUP(CONCATENATE("http://skinnonews.com",A1069),'기사 리스트'!C:E,3,FALSE))&gt;='뉴스룸 요약'!$F$17,"O",""),""),"")</f>
        <v/>
      </c>
      <c r="G1069" s="46" t="str">
        <f>IFERROR(IF(AND(F1069="O",B1069="Paid Search",VLOOKUP("http://skinnonews.com"&amp;A1069,'기사 리스트'!C:D,2,FALSE)="yes"), "당월 GDN", ""),"")</f>
        <v/>
      </c>
    </row>
    <row r="1070" spans="1:7">
      <c r="A1070" s="6" t="s">
        <v>1195</v>
      </c>
      <c r="B1070" s="6" t="s">
        <v>1525</v>
      </c>
      <c r="C1070" s="6">
        <v>1</v>
      </c>
      <c r="D1070" s="6">
        <v>1</v>
      </c>
      <c r="E1070" s="46" t="str">
        <f t="shared" si="16"/>
        <v>기사임</v>
      </c>
      <c r="F1070" s="46" t="str">
        <f>IF(E1070="기사임",IFERROR(IF((VLOOKUP(CONCATENATE("http://skinnonews.com",A1070),'기사 리스트'!C:E,3,FALSE))&gt;='뉴스룸 요약'!$F$17,"O",""),""),"")</f>
        <v/>
      </c>
      <c r="G1070" s="46" t="str">
        <f>IFERROR(IF(AND(F1070="O",B1070="Paid Search",VLOOKUP("http://skinnonews.com"&amp;A1070,'기사 리스트'!C:D,2,FALSE)="yes"), "당월 GDN", ""),"")</f>
        <v/>
      </c>
    </row>
    <row r="1071" spans="1:7">
      <c r="A1071" s="6" t="s">
        <v>1201</v>
      </c>
      <c r="B1071" s="6" t="s">
        <v>1528</v>
      </c>
      <c r="C1071" s="6">
        <v>1</v>
      </c>
      <c r="D1071" s="6">
        <v>2</v>
      </c>
      <c r="E1071" s="46" t="str">
        <f t="shared" si="16"/>
        <v>기사임</v>
      </c>
      <c r="F1071" s="46" t="str">
        <f>IF(E1071="기사임",IFERROR(IF((VLOOKUP(CONCATENATE("http://skinnonews.com",A1071),'기사 리스트'!C:E,3,FALSE))&gt;='뉴스룸 요약'!$F$17,"O",""),""),"")</f>
        <v/>
      </c>
      <c r="G1071" s="46" t="str">
        <f>IFERROR(IF(AND(F1071="O",B1071="Paid Search",VLOOKUP("http://skinnonews.com"&amp;A1071,'기사 리스트'!C:D,2,FALSE)="yes"), "당월 GDN", ""),"")</f>
        <v/>
      </c>
    </row>
    <row r="1072" spans="1:7">
      <c r="A1072" s="6" t="s">
        <v>1196</v>
      </c>
      <c r="B1072" s="6" t="s">
        <v>1529</v>
      </c>
      <c r="C1072" s="6">
        <v>1</v>
      </c>
      <c r="D1072" s="6">
        <v>1</v>
      </c>
      <c r="E1072" s="46" t="str">
        <f t="shared" si="16"/>
        <v>기사임</v>
      </c>
      <c r="F1072" s="46" t="str">
        <f>IF(E1072="기사임",IFERROR(IF((VLOOKUP(CONCATENATE("http://skinnonews.com",A1072),'기사 리스트'!C:E,3,FALSE))&gt;='뉴스룸 요약'!$F$17,"O",""),""),"")</f>
        <v/>
      </c>
      <c r="G1072" s="46" t="str">
        <f>IFERROR(IF(AND(F1072="O",B1072="Paid Search",VLOOKUP("http://skinnonews.com"&amp;A1072,'기사 리스트'!C:D,2,FALSE)="yes"), "당월 GDN", ""),"")</f>
        <v/>
      </c>
    </row>
    <row r="1073" spans="1:7">
      <c r="A1073" s="6" t="s">
        <v>1197</v>
      </c>
      <c r="B1073" s="6" t="s">
        <v>1529</v>
      </c>
      <c r="C1073" s="6">
        <v>1</v>
      </c>
      <c r="D1073" s="6">
        <v>1</v>
      </c>
      <c r="E1073" s="46" t="str">
        <f t="shared" si="16"/>
        <v>기사임</v>
      </c>
      <c r="F1073" s="46" t="str">
        <f>IF(E1073="기사임",IFERROR(IF((VLOOKUP(CONCATENATE("http://skinnonews.com",A1073),'기사 리스트'!C:E,3,FALSE))&gt;='뉴스룸 요약'!$F$17,"O",""),""),"")</f>
        <v/>
      </c>
      <c r="G1073" s="46" t="str">
        <f>IFERROR(IF(AND(F1073="O",B1073="Paid Search",VLOOKUP("http://skinnonews.com"&amp;A1073,'기사 리스트'!C:D,2,FALSE)="yes"), "당월 GDN", ""),"")</f>
        <v/>
      </c>
    </row>
    <row r="1074" spans="1:7">
      <c r="A1074" s="6" t="s">
        <v>1983</v>
      </c>
      <c r="B1074" s="6" t="s">
        <v>1526</v>
      </c>
      <c r="C1074" s="6">
        <v>1</v>
      </c>
      <c r="D1074" s="6">
        <v>1</v>
      </c>
      <c r="E1074" s="46" t="str">
        <f t="shared" si="16"/>
        <v>기사임</v>
      </c>
      <c r="F1074" s="46" t="str">
        <f>IF(E1074="기사임",IFERROR(IF((VLOOKUP(CONCATENATE("http://skinnonews.com",A1074),'기사 리스트'!C:E,3,FALSE))&gt;='뉴스룸 요약'!$F$17,"O",""),""),"")</f>
        <v/>
      </c>
      <c r="G1074" s="46" t="str">
        <f>IFERROR(IF(AND(F1074="O",B1074="Paid Search",VLOOKUP("http://skinnonews.com"&amp;A1074,'기사 리스트'!C:D,2,FALSE)="yes"), "당월 GDN", ""),"")</f>
        <v/>
      </c>
    </row>
    <row r="1075" spans="1:7">
      <c r="A1075" s="6" t="s">
        <v>1251</v>
      </c>
      <c r="B1075" s="6" t="s">
        <v>1526</v>
      </c>
      <c r="C1075" s="6">
        <v>1</v>
      </c>
      <c r="D1075" s="6">
        <v>1</v>
      </c>
      <c r="E1075" s="46" t="str">
        <f t="shared" si="16"/>
        <v>기사임</v>
      </c>
      <c r="F1075" s="46" t="str">
        <f>IF(E1075="기사임",IFERROR(IF((VLOOKUP(CONCATENATE("http://skinnonews.com",A1075),'기사 리스트'!C:E,3,FALSE))&gt;='뉴스룸 요약'!$F$17,"O",""),""),"")</f>
        <v/>
      </c>
      <c r="G1075" s="46" t="str">
        <f>IFERROR(IF(AND(F1075="O",B1075="Paid Search",VLOOKUP("http://skinnonews.com"&amp;A1075,'기사 리스트'!C:D,2,FALSE)="yes"), "당월 GDN", ""),"")</f>
        <v/>
      </c>
    </row>
    <row r="1076" spans="1:7">
      <c r="A1076" s="6" t="s">
        <v>1251</v>
      </c>
      <c r="B1076" s="6" t="s">
        <v>1528</v>
      </c>
      <c r="C1076" s="6">
        <v>1</v>
      </c>
      <c r="D1076" s="6">
        <v>1</v>
      </c>
      <c r="E1076" s="46" t="str">
        <f t="shared" si="16"/>
        <v>기사임</v>
      </c>
      <c r="F1076" s="46" t="str">
        <f>IF(E1076="기사임",IFERROR(IF((VLOOKUP(CONCATENATE("http://skinnonews.com",A1076),'기사 리스트'!C:E,3,FALSE))&gt;='뉴스룸 요약'!$F$17,"O",""),""),"")</f>
        <v/>
      </c>
      <c r="G1076" s="46" t="str">
        <f>IFERROR(IF(AND(F1076="O",B1076="Paid Search",VLOOKUP("http://skinnonews.com"&amp;A1076,'기사 리스트'!C:D,2,FALSE)="yes"), "당월 GDN", ""),"")</f>
        <v/>
      </c>
    </row>
    <row r="1077" spans="1:7">
      <c r="A1077" s="6" t="s">
        <v>1307</v>
      </c>
      <c r="B1077" s="6" t="s">
        <v>1526</v>
      </c>
      <c r="C1077" s="6">
        <v>1</v>
      </c>
      <c r="D1077" s="6">
        <v>2</v>
      </c>
      <c r="E1077" s="46" t="str">
        <f t="shared" si="16"/>
        <v>기사임</v>
      </c>
      <c r="F1077" s="46" t="str">
        <f>IF(E1077="기사임",IFERROR(IF((VLOOKUP(CONCATENATE("http://skinnonews.com",A1077),'기사 리스트'!C:E,3,FALSE))&gt;='뉴스룸 요약'!$F$17,"O",""),""),"")</f>
        <v/>
      </c>
      <c r="G1077" s="46" t="str">
        <f>IFERROR(IF(AND(F1077="O",B1077="Paid Search",VLOOKUP("http://skinnonews.com"&amp;A1077,'기사 리스트'!C:D,2,FALSE)="yes"), "당월 GDN", ""),"")</f>
        <v/>
      </c>
    </row>
    <row r="1078" spans="1:7">
      <c r="A1078" s="6" t="s">
        <v>1307</v>
      </c>
      <c r="B1078" s="6" t="s">
        <v>1528</v>
      </c>
      <c r="C1078" s="6">
        <v>1</v>
      </c>
      <c r="D1078" s="6">
        <v>1</v>
      </c>
      <c r="E1078" s="46" t="str">
        <f t="shared" si="16"/>
        <v>기사임</v>
      </c>
      <c r="F1078" s="46" t="str">
        <f>IF(E1078="기사임",IFERROR(IF((VLOOKUP(CONCATENATE("http://skinnonews.com",A1078),'기사 리스트'!C:E,3,FALSE))&gt;='뉴스룸 요약'!$F$17,"O",""),""),"")</f>
        <v/>
      </c>
      <c r="G1078" s="46" t="str">
        <f>IFERROR(IF(AND(F1078="O",B1078="Paid Search",VLOOKUP("http://skinnonews.com"&amp;A1078,'기사 리스트'!C:D,2,FALSE)="yes"), "당월 GDN", ""),"")</f>
        <v/>
      </c>
    </row>
    <row r="1079" spans="1:7">
      <c r="A1079" s="6" t="s">
        <v>1306</v>
      </c>
      <c r="B1079" s="6" t="s">
        <v>1527</v>
      </c>
      <c r="C1079" s="6">
        <v>1</v>
      </c>
      <c r="D1079" s="6">
        <v>1</v>
      </c>
      <c r="E1079" s="46" t="str">
        <f t="shared" si="16"/>
        <v>기사임</v>
      </c>
      <c r="F1079" s="46" t="str">
        <f>IF(E1079="기사임",IFERROR(IF((VLOOKUP(CONCATENATE("http://skinnonews.com",A1079),'기사 리스트'!C:E,3,FALSE))&gt;='뉴스룸 요약'!$F$17,"O",""),""),"")</f>
        <v/>
      </c>
      <c r="G1079" s="46" t="str">
        <f>IFERROR(IF(AND(F1079="O",B1079="Paid Search",VLOOKUP("http://skinnonews.com"&amp;A1079,'기사 리스트'!C:D,2,FALSE)="yes"), "당월 GDN", ""),"")</f>
        <v/>
      </c>
    </row>
    <row r="1080" spans="1:7">
      <c r="A1080" s="6" t="s">
        <v>1295</v>
      </c>
      <c r="B1080" s="6" t="s">
        <v>1529</v>
      </c>
      <c r="C1080" s="6">
        <v>1</v>
      </c>
      <c r="D1080" s="6">
        <v>1</v>
      </c>
      <c r="E1080" s="46" t="str">
        <f t="shared" si="16"/>
        <v>기사임</v>
      </c>
      <c r="F1080" s="46" t="str">
        <f>IF(E1080="기사임",IFERROR(IF((VLOOKUP(CONCATENATE("http://skinnonews.com",A1080),'기사 리스트'!C:E,3,FALSE))&gt;='뉴스룸 요약'!$F$17,"O",""),""),"")</f>
        <v/>
      </c>
      <c r="G1080" s="46" t="str">
        <f>IFERROR(IF(AND(F1080="O",B1080="Paid Search",VLOOKUP("http://skinnonews.com"&amp;A1080,'기사 리스트'!C:D,2,FALSE)="yes"), "당월 GDN", ""),"")</f>
        <v/>
      </c>
    </row>
    <row r="1081" spans="1:7">
      <c r="A1081" s="6" t="s">
        <v>1299</v>
      </c>
      <c r="B1081" s="6" t="s">
        <v>1529</v>
      </c>
      <c r="C1081" s="6">
        <v>1</v>
      </c>
      <c r="D1081" s="6">
        <v>1</v>
      </c>
      <c r="E1081" s="46" t="str">
        <f t="shared" si="16"/>
        <v>기사임</v>
      </c>
      <c r="F1081" s="46" t="str">
        <f>IF(E1081="기사임",IFERROR(IF((VLOOKUP(CONCATENATE("http://skinnonews.com",A1081),'기사 리스트'!C:E,3,FALSE))&gt;='뉴스룸 요약'!$F$17,"O",""),""),"")</f>
        <v/>
      </c>
      <c r="G1081" s="46" t="str">
        <f>IFERROR(IF(AND(F1081="O",B1081="Paid Search",VLOOKUP("http://skinnonews.com"&amp;A1081,'기사 리스트'!C:D,2,FALSE)="yes"), "당월 GDN", ""),"")</f>
        <v/>
      </c>
    </row>
    <row r="1082" spans="1:7">
      <c r="A1082" s="6" t="s">
        <v>1299</v>
      </c>
      <c r="B1082" s="6" t="s">
        <v>1528</v>
      </c>
      <c r="C1082" s="6">
        <v>1</v>
      </c>
      <c r="D1082" s="6">
        <v>1</v>
      </c>
      <c r="E1082" s="46" t="str">
        <f t="shared" si="16"/>
        <v>기사임</v>
      </c>
      <c r="F1082" s="46" t="str">
        <f>IF(E1082="기사임",IFERROR(IF((VLOOKUP(CONCATENATE("http://skinnonews.com",A1082),'기사 리스트'!C:E,3,FALSE))&gt;='뉴스룸 요약'!$F$17,"O",""),""),"")</f>
        <v/>
      </c>
      <c r="G1082" s="46" t="str">
        <f>IFERROR(IF(AND(F1082="O",B1082="Paid Search",VLOOKUP("http://skinnonews.com"&amp;A1082,'기사 리스트'!C:D,2,FALSE)="yes"), "당월 GDN", ""),"")</f>
        <v/>
      </c>
    </row>
    <row r="1083" spans="1:7">
      <c r="A1083" s="6" t="s">
        <v>1296</v>
      </c>
      <c r="B1083" s="6" t="s">
        <v>1525</v>
      </c>
      <c r="C1083" s="6">
        <v>1</v>
      </c>
      <c r="D1083" s="6">
        <v>1</v>
      </c>
      <c r="E1083" s="46" t="str">
        <f t="shared" si="16"/>
        <v>기사임</v>
      </c>
      <c r="F1083" s="46" t="str">
        <f>IF(E1083="기사임",IFERROR(IF((VLOOKUP(CONCATENATE("http://skinnonews.com",A1083),'기사 리스트'!C:E,3,FALSE))&gt;='뉴스룸 요약'!$F$17,"O",""),""),"")</f>
        <v/>
      </c>
      <c r="G1083" s="46" t="str">
        <f>IFERROR(IF(AND(F1083="O",B1083="Paid Search",VLOOKUP("http://skinnonews.com"&amp;A1083,'기사 리스트'!C:D,2,FALSE)="yes"), "당월 GDN", ""),"")</f>
        <v/>
      </c>
    </row>
    <row r="1084" spans="1:7">
      <c r="A1084" s="6" t="s">
        <v>2032</v>
      </c>
      <c r="B1084" s="6" t="s">
        <v>1527</v>
      </c>
      <c r="C1084" s="6">
        <v>1</v>
      </c>
      <c r="D1084" s="6">
        <v>1</v>
      </c>
      <c r="E1084" s="46" t="str">
        <f t="shared" si="16"/>
        <v>기사임</v>
      </c>
      <c r="F1084" s="46" t="str">
        <f>IF(E1084="기사임",IFERROR(IF((VLOOKUP(CONCATENATE("http://skinnonews.com",A1084),'기사 리스트'!C:E,3,FALSE))&gt;='뉴스룸 요약'!$F$17,"O",""),""),"")</f>
        <v/>
      </c>
      <c r="G1084" s="46" t="str">
        <f>IFERROR(IF(AND(F1084="O",B1084="Paid Search",VLOOKUP("http://skinnonews.com"&amp;A1084,'기사 리스트'!C:D,2,FALSE)="yes"), "당월 GDN", ""),"")</f>
        <v/>
      </c>
    </row>
    <row r="1085" spans="1:7">
      <c r="A1085" s="6" t="s">
        <v>1297</v>
      </c>
      <c r="B1085" s="6" t="s">
        <v>1526</v>
      </c>
      <c r="C1085" s="6">
        <v>1</v>
      </c>
      <c r="D1085" s="6">
        <v>1</v>
      </c>
      <c r="E1085" s="46" t="str">
        <f t="shared" si="16"/>
        <v>기사임</v>
      </c>
      <c r="F1085" s="46" t="str">
        <f>IF(E1085="기사임",IFERROR(IF((VLOOKUP(CONCATENATE("http://skinnonews.com",A1085),'기사 리스트'!C:E,3,FALSE))&gt;='뉴스룸 요약'!$F$17,"O",""),""),"")</f>
        <v/>
      </c>
      <c r="G1085" s="46" t="str">
        <f>IFERROR(IF(AND(F1085="O",B1085="Paid Search",VLOOKUP("http://skinnonews.com"&amp;A1085,'기사 리스트'!C:D,2,FALSE)="yes"), "당월 GDN", ""),"")</f>
        <v/>
      </c>
    </row>
    <row r="1086" spans="1:7">
      <c r="A1086" s="6" t="s">
        <v>1297</v>
      </c>
      <c r="B1086" s="6" t="s">
        <v>1528</v>
      </c>
      <c r="C1086" s="6">
        <v>1</v>
      </c>
      <c r="D1086" s="6">
        <v>1</v>
      </c>
      <c r="E1086" s="46" t="str">
        <f t="shared" si="16"/>
        <v>기사임</v>
      </c>
      <c r="F1086" s="46" t="str">
        <f>IF(E1086="기사임",IFERROR(IF((VLOOKUP(CONCATENATE("http://skinnonews.com",A1086),'기사 리스트'!C:E,3,FALSE))&gt;='뉴스룸 요약'!$F$17,"O",""),""),"")</f>
        <v/>
      </c>
      <c r="G1086" s="46" t="str">
        <f>IFERROR(IF(AND(F1086="O",B1086="Paid Search",VLOOKUP("http://skinnonews.com"&amp;A1086,'기사 리스트'!C:D,2,FALSE)="yes"), "당월 GDN", ""),"")</f>
        <v/>
      </c>
    </row>
    <row r="1087" spans="1:7">
      <c r="A1087" s="6" t="s">
        <v>1293</v>
      </c>
      <c r="B1087" s="6" t="s">
        <v>1526</v>
      </c>
      <c r="C1087" s="6">
        <v>1</v>
      </c>
      <c r="D1087" s="6">
        <v>1</v>
      </c>
      <c r="E1087" s="46" t="str">
        <f t="shared" si="16"/>
        <v>기사임</v>
      </c>
      <c r="F1087" s="46" t="str">
        <f>IF(E1087="기사임",IFERROR(IF((VLOOKUP(CONCATENATE("http://skinnonews.com",A1087),'기사 리스트'!C:E,3,FALSE))&gt;='뉴스룸 요약'!$F$17,"O",""),""),"")</f>
        <v/>
      </c>
      <c r="G1087" s="46" t="str">
        <f>IFERROR(IF(AND(F1087="O",B1087="Paid Search",VLOOKUP("http://skinnonews.com"&amp;A1087,'기사 리스트'!C:D,2,FALSE)="yes"), "당월 GDN", ""),"")</f>
        <v/>
      </c>
    </row>
    <row r="1088" spans="1:7">
      <c r="A1088" s="6" t="s">
        <v>1303</v>
      </c>
      <c r="B1088" s="6" t="s">
        <v>1528</v>
      </c>
      <c r="C1088" s="6">
        <v>1</v>
      </c>
      <c r="D1088" s="6">
        <v>1</v>
      </c>
      <c r="E1088" s="46" t="str">
        <f t="shared" si="16"/>
        <v>기사임</v>
      </c>
      <c r="F1088" s="46" t="str">
        <f>IF(E1088="기사임",IFERROR(IF((VLOOKUP(CONCATENATE("http://skinnonews.com",A1088),'기사 리스트'!C:E,3,FALSE))&gt;='뉴스룸 요약'!$F$17,"O",""),""),"")</f>
        <v/>
      </c>
      <c r="G1088" s="46" t="str">
        <f>IFERROR(IF(AND(F1088="O",B1088="Paid Search",VLOOKUP("http://skinnonews.com"&amp;A1088,'기사 리스트'!C:D,2,FALSE)="yes"), "당월 GDN", ""),"")</f>
        <v/>
      </c>
    </row>
    <row r="1089" spans="1:7">
      <c r="A1089" s="6" t="s">
        <v>1365</v>
      </c>
      <c r="B1089" s="6" t="s">
        <v>1525</v>
      </c>
      <c r="C1089" s="6">
        <v>1</v>
      </c>
      <c r="D1089" s="6">
        <v>1</v>
      </c>
      <c r="E1089" s="46" t="str">
        <f t="shared" si="16"/>
        <v>기사임</v>
      </c>
      <c r="F1089" s="46" t="str">
        <f>IF(E1089="기사임",IFERROR(IF((VLOOKUP(CONCATENATE("http://skinnonews.com",A1089),'기사 리스트'!C:E,3,FALSE))&gt;='뉴스룸 요약'!$F$17,"O",""),""),"")</f>
        <v/>
      </c>
      <c r="G1089" s="46" t="str">
        <f>IFERROR(IF(AND(F1089="O",B1089="Paid Search",VLOOKUP("http://skinnonews.com"&amp;A1089,'기사 리스트'!C:D,2,FALSE)="yes"), "당월 GDN", ""),"")</f>
        <v/>
      </c>
    </row>
    <row r="1090" spans="1:7">
      <c r="A1090" s="6" t="s">
        <v>1365</v>
      </c>
      <c r="B1090" s="6" t="s">
        <v>1528</v>
      </c>
      <c r="C1090" s="6">
        <v>1</v>
      </c>
      <c r="D1090" s="6">
        <v>2</v>
      </c>
      <c r="E1090" s="46" t="str">
        <f t="shared" si="16"/>
        <v>기사임</v>
      </c>
      <c r="F1090" s="46" t="str">
        <f>IF(E1090="기사임",IFERROR(IF((VLOOKUP(CONCATENATE("http://skinnonews.com",A1090),'기사 리스트'!C:E,3,FALSE))&gt;='뉴스룸 요약'!$F$17,"O",""),""),"")</f>
        <v/>
      </c>
      <c r="G1090" s="46" t="str">
        <f>IFERROR(IF(AND(F1090="O",B1090="Paid Search",VLOOKUP("http://skinnonews.com"&amp;A1090,'기사 리스트'!C:D,2,FALSE)="yes"), "당월 GDN", ""),"")</f>
        <v/>
      </c>
    </row>
    <row r="1091" spans="1:7">
      <c r="A1091" s="6" t="s">
        <v>1626</v>
      </c>
      <c r="B1091" s="6" t="s">
        <v>1526</v>
      </c>
      <c r="C1091" s="6">
        <v>1</v>
      </c>
      <c r="D1091" s="6">
        <v>1</v>
      </c>
      <c r="E1091" s="46" t="str">
        <f t="shared" ref="E1091:E1154" si="17">IF(AND(LEFT(A1091,17)="/global/archives/",ISNUMBER(_xlfn.NUMBERVALUE(MID(A1091,18,1))),ISERROR(FIND("ckattempt",A1091)),ISERROR(FIND("preview",A1091))),"기사임","")</f>
        <v>기사임</v>
      </c>
      <c r="F1091" s="46" t="str">
        <f>IF(E1091="기사임",IFERROR(IF((VLOOKUP(CONCATENATE("http://skinnonews.com",A1091),'기사 리스트'!C:E,3,FALSE))&gt;='뉴스룸 요약'!$F$17,"O",""),""),"")</f>
        <v/>
      </c>
      <c r="G1091" s="46" t="str">
        <f>IFERROR(IF(AND(F1091="O",B1091="Paid Search",VLOOKUP("http://skinnonews.com"&amp;A1091,'기사 리스트'!C:D,2,FALSE)="yes"), "당월 GDN", ""),"")</f>
        <v/>
      </c>
    </row>
    <row r="1092" spans="1:7">
      <c r="A1092" s="6" t="s">
        <v>1370</v>
      </c>
      <c r="B1092" s="6" t="s">
        <v>1526</v>
      </c>
      <c r="C1092" s="6">
        <v>1</v>
      </c>
      <c r="D1092" s="6">
        <v>1</v>
      </c>
      <c r="E1092" s="46" t="str">
        <f t="shared" si="17"/>
        <v>기사임</v>
      </c>
      <c r="F1092" s="46" t="str">
        <f>IF(E1092="기사임",IFERROR(IF((VLOOKUP(CONCATENATE("http://skinnonews.com",A1092),'기사 리스트'!C:E,3,FALSE))&gt;='뉴스룸 요약'!$F$17,"O",""),""),"")</f>
        <v/>
      </c>
      <c r="G1092" s="46" t="str">
        <f>IFERROR(IF(AND(F1092="O",B1092="Paid Search",VLOOKUP("http://skinnonews.com"&amp;A1092,'기사 리스트'!C:D,2,FALSE)="yes"), "당월 GDN", ""),"")</f>
        <v/>
      </c>
    </row>
    <row r="1093" spans="1:7">
      <c r="A1093" s="6" t="s">
        <v>1370</v>
      </c>
      <c r="B1093" s="6" t="s">
        <v>1527</v>
      </c>
      <c r="C1093" s="6">
        <v>1</v>
      </c>
      <c r="D1093" s="6">
        <v>1</v>
      </c>
      <c r="E1093" s="46" t="str">
        <f t="shared" si="17"/>
        <v>기사임</v>
      </c>
      <c r="F1093" s="46" t="str">
        <f>IF(E1093="기사임",IFERROR(IF((VLOOKUP(CONCATENATE("http://skinnonews.com",A1093),'기사 리스트'!C:E,3,FALSE))&gt;='뉴스룸 요약'!$F$17,"O",""),""),"")</f>
        <v/>
      </c>
      <c r="G1093" s="46" t="str">
        <f>IFERROR(IF(AND(F1093="O",B1093="Paid Search",VLOOKUP("http://skinnonews.com"&amp;A1093,'기사 리스트'!C:D,2,FALSE)="yes"), "당월 GDN", ""),"")</f>
        <v/>
      </c>
    </row>
    <row r="1094" spans="1:7">
      <c r="A1094" s="6" t="s">
        <v>1371</v>
      </c>
      <c r="B1094" s="6" t="s">
        <v>1526</v>
      </c>
      <c r="C1094" s="6">
        <v>1</v>
      </c>
      <c r="D1094" s="6">
        <v>1</v>
      </c>
      <c r="E1094" s="46" t="str">
        <f t="shared" si="17"/>
        <v>기사임</v>
      </c>
      <c r="F1094" s="46" t="str">
        <f>IF(E1094="기사임",IFERROR(IF((VLOOKUP(CONCATENATE("http://skinnonews.com",A1094),'기사 리스트'!C:E,3,FALSE))&gt;='뉴스룸 요약'!$F$17,"O",""),""),"")</f>
        <v/>
      </c>
      <c r="G1094" s="46" t="str">
        <f>IFERROR(IF(AND(F1094="O",B1094="Paid Search",VLOOKUP("http://skinnonews.com"&amp;A1094,'기사 리스트'!C:D,2,FALSE)="yes"), "당월 GDN", ""),"")</f>
        <v/>
      </c>
    </row>
    <row r="1095" spans="1:7">
      <c r="A1095" s="6" t="s">
        <v>1372</v>
      </c>
      <c r="B1095" s="6" t="s">
        <v>1526</v>
      </c>
      <c r="C1095" s="6">
        <v>1</v>
      </c>
      <c r="D1095" s="6">
        <v>1</v>
      </c>
      <c r="E1095" s="46" t="str">
        <f t="shared" si="17"/>
        <v>기사임</v>
      </c>
      <c r="F1095" s="46" t="str">
        <f>IF(E1095="기사임",IFERROR(IF((VLOOKUP(CONCATENATE("http://skinnonews.com",A1095),'기사 리스트'!C:E,3,FALSE))&gt;='뉴스룸 요약'!$F$17,"O",""),""),"")</f>
        <v/>
      </c>
      <c r="G1095" s="46" t="str">
        <f>IFERROR(IF(AND(F1095="O",B1095="Paid Search",VLOOKUP("http://skinnonews.com"&amp;A1095,'기사 리스트'!C:D,2,FALSE)="yes"), "당월 GDN", ""),"")</f>
        <v/>
      </c>
    </row>
    <row r="1096" spans="1:7">
      <c r="A1096" s="6" t="s">
        <v>1430</v>
      </c>
      <c r="B1096" s="6" t="s">
        <v>1529</v>
      </c>
      <c r="C1096" s="6">
        <v>1</v>
      </c>
      <c r="D1096" s="6">
        <v>1</v>
      </c>
      <c r="E1096" s="46" t="str">
        <f t="shared" si="17"/>
        <v>기사임</v>
      </c>
      <c r="F1096" s="46" t="str">
        <f>IF(E1096="기사임",IFERROR(IF((VLOOKUP(CONCATENATE("http://skinnonews.com",A1096),'기사 리스트'!C:E,3,FALSE))&gt;='뉴스룸 요약'!$F$17,"O",""),""),"")</f>
        <v/>
      </c>
      <c r="G1096" s="46" t="str">
        <f>IFERROR(IF(AND(F1096="O",B1096="Paid Search",VLOOKUP("http://skinnonews.com"&amp;A1096,'기사 리스트'!C:D,2,FALSE)="yes"), "당월 GDN", ""),"")</f>
        <v/>
      </c>
    </row>
    <row r="1097" spans="1:7">
      <c r="A1097" s="6" t="s">
        <v>1430</v>
      </c>
      <c r="B1097" s="6" t="s">
        <v>1528</v>
      </c>
      <c r="C1097" s="6">
        <v>1</v>
      </c>
      <c r="D1097" s="6">
        <v>1</v>
      </c>
      <c r="E1097" s="46" t="str">
        <f t="shared" si="17"/>
        <v>기사임</v>
      </c>
      <c r="F1097" s="46" t="str">
        <f>IF(E1097="기사임",IFERROR(IF((VLOOKUP(CONCATENATE("http://skinnonews.com",A1097),'기사 리스트'!C:E,3,FALSE))&gt;='뉴스룸 요약'!$F$17,"O",""),""),"")</f>
        <v/>
      </c>
      <c r="G1097" s="46" t="str">
        <f>IFERROR(IF(AND(F1097="O",B1097="Paid Search",VLOOKUP("http://skinnonews.com"&amp;A1097,'기사 리스트'!C:D,2,FALSE)="yes"), "당월 GDN", ""),"")</f>
        <v/>
      </c>
    </row>
    <row r="1098" spans="1:7">
      <c r="A1098" s="6" t="s">
        <v>1433</v>
      </c>
      <c r="B1098" s="6" t="s">
        <v>1527</v>
      </c>
      <c r="C1098" s="6">
        <v>1</v>
      </c>
      <c r="D1098" s="6">
        <v>1</v>
      </c>
      <c r="E1098" s="46" t="str">
        <f t="shared" si="17"/>
        <v>기사임</v>
      </c>
      <c r="F1098" s="46" t="str">
        <f>IF(E1098="기사임",IFERROR(IF((VLOOKUP(CONCATENATE("http://skinnonews.com",A1098),'기사 리스트'!C:E,3,FALSE))&gt;='뉴스룸 요약'!$F$17,"O",""),""),"")</f>
        <v/>
      </c>
      <c r="G1098" s="46" t="str">
        <f>IFERROR(IF(AND(F1098="O",B1098="Paid Search",VLOOKUP("http://skinnonews.com"&amp;A1098,'기사 리스트'!C:D,2,FALSE)="yes"), "당월 GDN", ""),"")</f>
        <v/>
      </c>
    </row>
    <row r="1099" spans="1:7">
      <c r="A1099" s="6" t="s">
        <v>1429</v>
      </c>
      <c r="B1099" s="6" t="s">
        <v>1527</v>
      </c>
      <c r="C1099" s="6">
        <v>1</v>
      </c>
      <c r="D1099" s="6">
        <v>1</v>
      </c>
      <c r="E1099" s="46" t="str">
        <f t="shared" si="17"/>
        <v>기사임</v>
      </c>
      <c r="F1099" s="46" t="str">
        <f>IF(E1099="기사임",IFERROR(IF((VLOOKUP(CONCATENATE("http://skinnonews.com",A1099),'기사 리스트'!C:E,3,FALSE))&gt;='뉴스룸 요약'!$F$17,"O",""),""),"")</f>
        <v/>
      </c>
      <c r="G1099" s="46" t="str">
        <f>IFERROR(IF(AND(F1099="O",B1099="Paid Search",VLOOKUP("http://skinnonews.com"&amp;A1099,'기사 리스트'!C:D,2,FALSE)="yes"), "당월 GDN", ""),"")</f>
        <v/>
      </c>
    </row>
    <row r="1100" spans="1:7">
      <c r="A1100" s="6" t="s">
        <v>1427</v>
      </c>
      <c r="B1100" s="6" t="s">
        <v>1526</v>
      </c>
      <c r="C1100" s="6">
        <v>1</v>
      </c>
      <c r="D1100" s="6">
        <v>1</v>
      </c>
      <c r="E1100" s="46" t="str">
        <f t="shared" si="17"/>
        <v>기사임</v>
      </c>
      <c r="F1100" s="46" t="str">
        <f>IF(E1100="기사임",IFERROR(IF((VLOOKUP(CONCATENATE("http://skinnonews.com",A1100),'기사 리스트'!C:E,3,FALSE))&gt;='뉴스룸 요약'!$F$17,"O",""),""),"")</f>
        <v/>
      </c>
      <c r="G1100" s="46" t="str">
        <f>IFERROR(IF(AND(F1100="O",B1100="Paid Search",VLOOKUP("http://skinnonews.com"&amp;A1100,'기사 리스트'!C:D,2,FALSE)="yes"), "당월 GDN", ""),"")</f>
        <v/>
      </c>
    </row>
    <row r="1101" spans="1:7">
      <c r="A1101" s="6" t="s">
        <v>1984</v>
      </c>
      <c r="B1101" s="6" t="s">
        <v>1527</v>
      </c>
      <c r="C1101" s="6">
        <v>1</v>
      </c>
      <c r="D1101" s="6">
        <v>1</v>
      </c>
      <c r="E1101" s="46" t="str">
        <f t="shared" si="17"/>
        <v>기사임</v>
      </c>
      <c r="F1101" s="46" t="str">
        <f>IF(E1101="기사임",IFERROR(IF((VLOOKUP(CONCATENATE("http://skinnonews.com",A1101),'기사 리스트'!C:E,3,FALSE))&gt;='뉴스룸 요약'!$F$17,"O",""),""),"")</f>
        <v/>
      </c>
      <c r="G1101" s="46" t="str">
        <f>IFERROR(IF(AND(F1101="O",B1101="Paid Search",VLOOKUP("http://skinnonews.com"&amp;A1101,'기사 리스트'!C:D,2,FALSE)="yes"), "당월 GDN", ""),"")</f>
        <v/>
      </c>
    </row>
    <row r="1102" spans="1:7">
      <c r="A1102" s="6" t="s">
        <v>1431</v>
      </c>
      <c r="B1102" s="6" t="s">
        <v>1528</v>
      </c>
      <c r="C1102" s="6">
        <v>1</v>
      </c>
      <c r="D1102" s="6">
        <v>1</v>
      </c>
      <c r="E1102" s="46" t="str">
        <f t="shared" si="17"/>
        <v>기사임</v>
      </c>
      <c r="F1102" s="46" t="str">
        <f>IF(E1102="기사임",IFERROR(IF((VLOOKUP(CONCATENATE("http://skinnonews.com",A1102),'기사 리스트'!C:E,3,FALSE))&gt;='뉴스룸 요약'!$F$17,"O",""),""),"")</f>
        <v/>
      </c>
      <c r="G1102" s="46" t="str">
        <f>IFERROR(IF(AND(F1102="O",B1102="Paid Search",VLOOKUP("http://skinnonews.com"&amp;A1102,'기사 리스트'!C:D,2,FALSE)="yes"), "당월 GDN", ""),"")</f>
        <v/>
      </c>
    </row>
    <row r="1103" spans="1:7">
      <c r="A1103" s="6" t="s">
        <v>1432</v>
      </c>
      <c r="B1103" s="6" t="s">
        <v>1528</v>
      </c>
      <c r="C1103" s="6">
        <v>1</v>
      </c>
      <c r="D1103" s="6">
        <v>1</v>
      </c>
      <c r="E1103" s="46" t="str">
        <f t="shared" si="17"/>
        <v>기사임</v>
      </c>
      <c r="F1103" s="46" t="str">
        <f>IF(E1103="기사임",IFERROR(IF((VLOOKUP(CONCATENATE("http://skinnonews.com",A1103),'기사 리스트'!C:E,3,FALSE))&gt;='뉴스룸 요약'!$F$17,"O",""),""),"")</f>
        <v/>
      </c>
      <c r="G1103" s="46" t="str">
        <f>IFERROR(IF(AND(F1103="O",B1103="Paid Search",VLOOKUP("http://skinnonews.com"&amp;A1103,'기사 리스트'!C:D,2,FALSE)="yes"), "당월 GDN", ""),"")</f>
        <v/>
      </c>
    </row>
    <row r="1104" spans="1:7">
      <c r="A1104" s="6" t="s">
        <v>598</v>
      </c>
      <c r="B1104" s="6" t="s">
        <v>1526</v>
      </c>
      <c r="C1104" s="6">
        <v>1</v>
      </c>
      <c r="D1104" s="6">
        <v>1</v>
      </c>
      <c r="E1104" s="46" t="str">
        <f t="shared" si="17"/>
        <v>기사임</v>
      </c>
      <c r="F1104" s="46" t="str">
        <f>IF(E1104="기사임",IFERROR(IF((VLOOKUP(CONCATENATE("http://skinnonews.com",A1104),'기사 리스트'!C:E,3,FALSE))&gt;='뉴스룸 요약'!$F$17,"O",""),""),"")</f>
        <v/>
      </c>
      <c r="G1104" s="46" t="str">
        <f>IFERROR(IF(AND(F1104="O",B1104="Paid Search",VLOOKUP("http://skinnonews.com"&amp;A1104,'기사 리스트'!C:D,2,FALSE)="yes"), "당월 GDN", ""),"")</f>
        <v/>
      </c>
    </row>
    <row r="1105" spans="1:7">
      <c r="A1105" s="6" t="s">
        <v>1434</v>
      </c>
      <c r="B1105" s="6" t="s">
        <v>1528</v>
      </c>
      <c r="C1105" s="6">
        <v>1</v>
      </c>
      <c r="D1105" s="6">
        <v>1</v>
      </c>
      <c r="E1105" s="46" t="str">
        <f t="shared" si="17"/>
        <v>기사임</v>
      </c>
      <c r="F1105" s="46" t="str">
        <f>IF(E1105="기사임",IFERROR(IF((VLOOKUP(CONCATENATE("http://skinnonews.com",A1105),'기사 리스트'!C:E,3,FALSE))&gt;='뉴스룸 요약'!$F$17,"O",""),""),"")</f>
        <v/>
      </c>
      <c r="G1105" s="46" t="str">
        <f>IFERROR(IF(AND(F1105="O",B1105="Paid Search",VLOOKUP("http://skinnonews.com"&amp;A1105,'기사 리스트'!C:D,2,FALSE)="yes"), "당월 GDN", ""),"")</f>
        <v/>
      </c>
    </row>
    <row r="1106" spans="1:7">
      <c r="A1106" s="6" t="s">
        <v>1488</v>
      </c>
      <c r="B1106" s="6" t="s">
        <v>1526</v>
      </c>
      <c r="C1106" s="6">
        <v>1</v>
      </c>
      <c r="D1106" s="6">
        <v>1</v>
      </c>
      <c r="E1106" s="46" t="str">
        <f t="shared" si="17"/>
        <v>기사임</v>
      </c>
      <c r="F1106" s="46" t="str">
        <f>IF(E1106="기사임",IFERROR(IF((VLOOKUP(CONCATENATE("http://skinnonews.com",A1106),'기사 리스트'!C:E,3,FALSE))&gt;='뉴스룸 요약'!$F$17,"O",""),""),"")</f>
        <v/>
      </c>
      <c r="G1106" s="46" t="str">
        <f>IFERROR(IF(AND(F1106="O",B1106="Paid Search",VLOOKUP("http://skinnonews.com"&amp;A1106,'기사 리스트'!C:D,2,FALSE)="yes"), "당월 GDN", ""),"")</f>
        <v/>
      </c>
    </row>
    <row r="1107" spans="1:7">
      <c r="A1107" s="6" t="s">
        <v>1481</v>
      </c>
      <c r="B1107" s="6" t="s">
        <v>1526</v>
      </c>
      <c r="C1107" s="6">
        <v>1</v>
      </c>
      <c r="D1107" s="6">
        <v>2</v>
      </c>
      <c r="E1107" s="46" t="str">
        <f t="shared" si="17"/>
        <v>기사임</v>
      </c>
      <c r="F1107" s="46" t="str">
        <f>IF(E1107="기사임",IFERROR(IF((VLOOKUP(CONCATENATE("http://skinnonews.com",A1107),'기사 리스트'!C:E,3,FALSE))&gt;='뉴스룸 요약'!$F$17,"O",""),""),"")</f>
        <v/>
      </c>
      <c r="G1107" s="46" t="str">
        <f>IFERROR(IF(AND(F1107="O",B1107="Paid Search",VLOOKUP("http://skinnonews.com"&amp;A1107,'기사 리스트'!C:D,2,FALSE)="yes"), "당월 GDN", ""),"")</f>
        <v/>
      </c>
    </row>
    <row r="1108" spans="1:7">
      <c r="A1108" s="6" t="s">
        <v>1485</v>
      </c>
      <c r="B1108" s="6" t="s">
        <v>1529</v>
      </c>
      <c r="C1108" s="6">
        <v>1</v>
      </c>
      <c r="D1108" s="6">
        <v>1</v>
      </c>
      <c r="E1108" s="46" t="str">
        <f t="shared" si="17"/>
        <v>기사임</v>
      </c>
      <c r="F1108" s="46" t="str">
        <f>IF(E1108="기사임",IFERROR(IF((VLOOKUP(CONCATENATE("http://skinnonews.com",A1108),'기사 리스트'!C:E,3,FALSE))&gt;='뉴스룸 요약'!$F$17,"O",""),""),"")</f>
        <v/>
      </c>
      <c r="G1108" s="46" t="str">
        <f>IFERROR(IF(AND(F1108="O",B1108="Paid Search",VLOOKUP("http://skinnonews.com"&amp;A1108,'기사 리스트'!C:D,2,FALSE)="yes"), "당월 GDN", ""),"")</f>
        <v/>
      </c>
    </row>
    <row r="1109" spans="1:7">
      <c r="A1109" s="6" t="s">
        <v>1485</v>
      </c>
      <c r="B1109" s="6" t="s">
        <v>1528</v>
      </c>
      <c r="C1109" s="6">
        <v>1</v>
      </c>
      <c r="D1109" s="6">
        <v>1</v>
      </c>
      <c r="E1109" s="46" t="str">
        <f t="shared" si="17"/>
        <v>기사임</v>
      </c>
      <c r="F1109" s="46" t="str">
        <f>IF(E1109="기사임",IFERROR(IF((VLOOKUP(CONCATENATE("http://skinnonews.com",A1109),'기사 리스트'!C:E,3,FALSE))&gt;='뉴스룸 요약'!$F$17,"O",""),""),"")</f>
        <v/>
      </c>
      <c r="G1109" s="46" t="str">
        <f>IFERROR(IF(AND(F1109="O",B1109="Paid Search",VLOOKUP("http://skinnonews.com"&amp;A1109,'기사 리스트'!C:D,2,FALSE)="yes"), "당월 GDN", ""),"")</f>
        <v/>
      </c>
    </row>
    <row r="1110" spans="1:7">
      <c r="A1110" s="6" t="s">
        <v>1550</v>
      </c>
      <c r="B1110" s="6" t="s">
        <v>1525</v>
      </c>
      <c r="C1110" s="6">
        <v>1</v>
      </c>
      <c r="D1110" s="6">
        <v>1</v>
      </c>
      <c r="E1110" s="46" t="str">
        <f t="shared" si="17"/>
        <v>기사임</v>
      </c>
      <c r="F1110" s="46" t="str">
        <f>IF(E1110="기사임",IFERROR(IF((VLOOKUP(CONCATENATE("http://skinnonews.com",A1110),'기사 리스트'!C:E,3,FALSE))&gt;='뉴스룸 요약'!$F$17,"O",""),""),"")</f>
        <v/>
      </c>
      <c r="G1110" s="46" t="str">
        <f>IFERROR(IF(AND(F1110="O",B1110="Paid Search",VLOOKUP("http://skinnonews.com"&amp;A1110,'기사 리스트'!C:D,2,FALSE)="yes"), "당월 GDN", ""),"")</f>
        <v/>
      </c>
    </row>
    <row r="1111" spans="1:7">
      <c r="A1111" s="6" t="s">
        <v>1608</v>
      </c>
      <c r="B1111" s="6" t="s">
        <v>1527</v>
      </c>
      <c r="C1111" s="6">
        <v>1</v>
      </c>
      <c r="D1111" s="6">
        <v>1</v>
      </c>
      <c r="E1111" s="46" t="str">
        <f t="shared" si="17"/>
        <v>기사임</v>
      </c>
      <c r="F1111" s="46" t="str">
        <f>IF(E1111="기사임",IFERROR(IF((VLOOKUP(CONCATENATE("http://skinnonews.com",A1111),'기사 리스트'!C:E,3,FALSE))&gt;='뉴스룸 요약'!$F$17,"O",""),""),"")</f>
        <v/>
      </c>
      <c r="G1111" s="46" t="str">
        <f>IFERROR(IF(AND(F1111="O",B1111="Paid Search",VLOOKUP("http://skinnonews.com"&amp;A1111,'기사 리스트'!C:D,2,FALSE)="yes"), "당월 GDN", ""),"")</f>
        <v/>
      </c>
    </row>
    <row r="1112" spans="1:7">
      <c r="A1112" s="6" t="s">
        <v>1609</v>
      </c>
      <c r="B1112" s="6" t="s">
        <v>1529</v>
      </c>
      <c r="C1112" s="6">
        <v>1</v>
      </c>
      <c r="D1112" s="6">
        <v>1</v>
      </c>
      <c r="E1112" s="46" t="str">
        <f t="shared" si="17"/>
        <v>기사임</v>
      </c>
      <c r="F1112" s="46" t="str">
        <f>IF(E1112="기사임",IFERROR(IF((VLOOKUP(CONCATENATE("http://skinnonews.com",A1112),'기사 리스트'!C:E,3,FALSE))&gt;='뉴스룸 요약'!$F$17,"O",""),""),"")</f>
        <v/>
      </c>
      <c r="G1112" s="46" t="str">
        <f>IFERROR(IF(AND(F1112="O",B1112="Paid Search",VLOOKUP("http://skinnonews.com"&amp;A1112,'기사 리스트'!C:D,2,FALSE)="yes"), "당월 GDN", ""),"")</f>
        <v/>
      </c>
    </row>
    <row r="1113" spans="1:7">
      <c r="A1113" s="6" t="s">
        <v>1611</v>
      </c>
      <c r="B1113" s="6" t="s">
        <v>1526</v>
      </c>
      <c r="C1113" s="6">
        <v>1</v>
      </c>
      <c r="D1113" s="6">
        <v>2</v>
      </c>
      <c r="E1113" s="46" t="str">
        <f t="shared" si="17"/>
        <v>기사임</v>
      </c>
      <c r="F1113" s="46" t="str">
        <f>IF(E1113="기사임",IFERROR(IF((VLOOKUP(CONCATENATE("http://skinnonews.com",A1113),'기사 리스트'!C:E,3,FALSE))&gt;='뉴스룸 요약'!$F$17,"O",""),""),"")</f>
        <v/>
      </c>
      <c r="G1113" s="46" t="str">
        <f>IFERROR(IF(AND(F1113="O",B1113="Paid Search",VLOOKUP("http://skinnonews.com"&amp;A1113,'기사 리스트'!C:D,2,FALSE)="yes"), "당월 GDN", ""),"")</f>
        <v/>
      </c>
    </row>
    <row r="1114" spans="1:7">
      <c r="A1114" s="6" t="s">
        <v>1610</v>
      </c>
      <c r="B1114" s="6" t="s">
        <v>1526</v>
      </c>
      <c r="C1114" s="6">
        <v>1</v>
      </c>
      <c r="D1114" s="6">
        <v>2</v>
      </c>
      <c r="E1114" s="46" t="str">
        <f t="shared" si="17"/>
        <v>기사임</v>
      </c>
      <c r="F1114" s="46" t="str">
        <f>IF(E1114="기사임",IFERROR(IF((VLOOKUP(CONCATENATE("http://skinnonews.com",A1114),'기사 리스트'!C:E,3,FALSE))&gt;='뉴스룸 요약'!$F$17,"O",""),""),"")</f>
        <v/>
      </c>
      <c r="G1114" s="46" t="str">
        <f>IFERROR(IF(AND(F1114="O",B1114="Paid Search",VLOOKUP("http://skinnonews.com"&amp;A1114,'기사 리스트'!C:D,2,FALSE)="yes"), "당월 GDN", ""),"")</f>
        <v/>
      </c>
    </row>
    <row r="1115" spans="1:7">
      <c r="A1115" s="6" t="s">
        <v>1614</v>
      </c>
      <c r="B1115" s="6" t="s">
        <v>1529</v>
      </c>
      <c r="C1115" s="6">
        <v>1</v>
      </c>
      <c r="D1115" s="6">
        <v>2</v>
      </c>
      <c r="E1115" s="46" t="str">
        <f t="shared" si="17"/>
        <v>기사임</v>
      </c>
      <c r="F1115" s="46" t="str">
        <f>IF(E1115="기사임",IFERROR(IF((VLOOKUP(CONCATENATE("http://skinnonews.com",A1115),'기사 리스트'!C:E,3,FALSE))&gt;='뉴스룸 요약'!$F$17,"O",""),""),"")</f>
        <v/>
      </c>
      <c r="G1115" s="46" t="str">
        <f>IFERROR(IF(AND(F1115="O",B1115="Paid Search",VLOOKUP("http://skinnonews.com"&amp;A1115,'기사 리스트'!C:D,2,FALSE)="yes"), "당월 GDN", ""),"")</f>
        <v/>
      </c>
    </row>
    <row r="1116" spans="1:7">
      <c r="A1116" s="6" t="s">
        <v>1920</v>
      </c>
      <c r="B1116" s="6" t="s">
        <v>1527</v>
      </c>
      <c r="C1116" s="6">
        <v>1</v>
      </c>
      <c r="D1116" s="6">
        <v>1</v>
      </c>
      <c r="E1116" s="46" t="str">
        <f t="shared" si="17"/>
        <v>기사임</v>
      </c>
      <c r="F1116" s="46" t="str">
        <f>IF(E1116="기사임",IFERROR(IF((VLOOKUP(CONCATENATE("http://skinnonews.com",A1116),'기사 리스트'!C:E,3,FALSE))&gt;='뉴스룸 요약'!$F$17,"O",""),""),"")</f>
        <v/>
      </c>
      <c r="G1116" s="46" t="str">
        <f>IFERROR(IF(AND(F1116="O",B1116="Paid Search",VLOOKUP("http://skinnonews.com"&amp;A1116,'기사 리스트'!C:D,2,FALSE)="yes"), "당월 GDN", ""),"")</f>
        <v/>
      </c>
    </row>
    <row r="1117" spans="1:7">
      <c r="A1117" s="6" t="s">
        <v>2487</v>
      </c>
      <c r="B1117" s="6">
        <v>1</v>
      </c>
      <c r="C1117" s="6">
        <v>1</v>
      </c>
      <c r="D1117" s="6">
        <v>1</v>
      </c>
      <c r="E1117" s="46" t="str">
        <f t="shared" si="17"/>
        <v>기사임</v>
      </c>
      <c r="F1117" s="46" t="str">
        <f>IF(E1117="기사임",IFERROR(IF((VLOOKUP(CONCATENATE("http://skinnonews.com",A1117),'기사 리스트'!C:E,3,FALSE))&gt;='뉴스룸 요약'!$F$17,"O",""),""),"")</f>
        <v/>
      </c>
      <c r="G1117" s="46" t="str">
        <f>IFERROR(IF(AND(F1117="O",B1117="Paid Search",VLOOKUP("http://skinnonews.com"&amp;A1117,'기사 리스트'!C:D,2,FALSE)="yes"), "당월 GDN", ""),"")</f>
        <v/>
      </c>
    </row>
    <row r="1118" spans="1:7">
      <c r="A1118" s="6" t="s">
        <v>1957</v>
      </c>
      <c r="B1118" s="6" t="s">
        <v>1525</v>
      </c>
      <c r="C1118" s="6">
        <v>1</v>
      </c>
      <c r="D1118" s="6">
        <v>1</v>
      </c>
      <c r="E1118" s="46" t="str">
        <f t="shared" si="17"/>
        <v>기사임</v>
      </c>
      <c r="F1118" s="46" t="str">
        <f>IF(E1118="기사임",IFERROR(IF((VLOOKUP(CONCATENATE("http://skinnonews.com",A1118),'기사 리스트'!C:E,3,FALSE))&gt;='뉴스룸 요약'!$F$17,"O",""),""),"")</f>
        <v/>
      </c>
      <c r="G1118" s="46" t="str">
        <f>IFERROR(IF(AND(F1118="O",B1118="Paid Search",VLOOKUP("http://skinnonews.com"&amp;A1118,'기사 리스트'!C:D,2,FALSE)="yes"), "당월 GDN", ""),"")</f>
        <v/>
      </c>
    </row>
    <row r="1119" spans="1:7">
      <c r="A1119" s="6" t="s">
        <v>2375</v>
      </c>
      <c r="B1119" s="6" t="s">
        <v>1526</v>
      </c>
      <c r="C1119" s="6">
        <v>1</v>
      </c>
      <c r="D1119" s="6">
        <v>1</v>
      </c>
      <c r="E1119" s="46" t="str">
        <f t="shared" si="17"/>
        <v>기사임</v>
      </c>
      <c r="F1119" s="46" t="str">
        <f>IF(E1119="기사임",IFERROR(IF((VLOOKUP(CONCATENATE("http://skinnonews.com",A1119),'기사 리스트'!C:E,3,FALSE))&gt;='뉴스룸 요약'!$F$17,"O",""),""),"")</f>
        <v/>
      </c>
      <c r="G1119" s="46" t="str">
        <f>IFERROR(IF(AND(F1119="O",B1119="Paid Search",VLOOKUP("http://skinnonews.com"&amp;A1119,'기사 리스트'!C:D,2,FALSE)="yes"), "당월 GDN", ""),"")</f>
        <v/>
      </c>
    </row>
    <row r="1120" spans="1:7">
      <c r="A1120" s="6" t="s">
        <v>1959</v>
      </c>
      <c r="B1120" s="6" t="s">
        <v>1529</v>
      </c>
      <c r="C1120" s="6">
        <v>1</v>
      </c>
      <c r="D1120" s="6">
        <v>2</v>
      </c>
      <c r="E1120" s="46" t="str">
        <f t="shared" si="17"/>
        <v>기사임</v>
      </c>
      <c r="F1120" s="46" t="str">
        <f>IF(E1120="기사임",IFERROR(IF((VLOOKUP(CONCATENATE("http://skinnonews.com",A1120),'기사 리스트'!C:E,3,FALSE))&gt;='뉴스룸 요약'!$F$17,"O",""),""),"")</f>
        <v/>
      </c>
      <c r="G1120" s="46" t="str">
        <f>IFERROR(IF(AND(F1120="O",B1120="Paid Search",VLOOKUP("http://skinnonews.com"&amp;A1120,'기사 리스트'!C:D,2,FALSE)="yes"), "당월 GDN", ""),"")</f>
        <v/>
      </c>
    </row>
    <row r="1121" spans="1:7">
      <c r="A1121" s="6" t="s">
        <v>1962</v>
      </c>
      <c r="B1121" s="6" t="s">
        <v>1528</v>
      </c>
      <c r="C1121" s="6">
        <v>1</v>
      </c>
      <c r="D1121" s="6">
        <v>1</v>
      </c>
      <c r="E1121" s="46" t="str">
        <f t="shared" si="17"/>
        <v>기사임</v>
      </c>
      <c r="F1121" s="46" t="str">
        <f>IF(E1121="기사임",IFERROR(IF((VLOOKUP(CONCATENATE("http://skinnonews.com",A1121),'기사 리스트'!C:E,3,FALSE))&gt;='뉴스룸 요약'!$F$17,"O",""),""),"")</f>
        <v/>
      </c>
      <c r="G1121" s="46" t="str">
        <f>IFERROR(IF(AND(F1121="O",B1121="Paid Search",VLOOKUP("http://skinnonews.com"&amp;A1121,'기사 리스트'!C:D,2,FALSE)="yes"), "당월 GDN", ""),"")</f>
        <v/>
      </c>
    </row>
    <row r="1122" spans="1:7">
      <c r="A1122" s="6" t="s">
        <v>1961</v>
      </c>
      <c r="B1122" s="6" t="s">
        <v>1529</v>
      </c>
      <c r="C1122" s="6">
        <v>1</v>
      </c>
      <c r="D1122" s="6">
        <v>1</v>
      </c>
      <c r="E1122" s="46" t="str">
        <f t="shared" si="17"/>
        <v>기사임</v>
      </c>
      <c r="F1122" s="46" t="str">
        <f>IF(E1122="기사임",IFERROR(IF((VLOOKUP(CONCATENATE("http://skinnonews.com",A1122),'기사 리스트'!C:E,3,FALSE))&gt;='뉴스룸 요약'!$F$17,"O",""),""),"")</f>
        <v/>
      </c>
      <c r="G1122" s="46" t="str">
        <f>IFERROR(IF(AND(F1122="O",B1122="Paid Search",VLOOKUP("http://skinnonews.com"&amp;A1122,'기사 리스트'!C:D,2,FALSE)="yes"), "당월 GDN", ""),"")</f>
        <v/>
      </c>
    </row>
    <row r="1123" spans="1:7">
      <c r="A1123" s="6" t="s">
        <v>2024</v>
      </c>
      <c r="B1123" s="6" t="s">
        <v>1529</v>
      </c>
      <c r="C1123" s="6">
        <v>1</v>
      </c>
      <c r="D1123" s="6">
        <v>1</v>
      </c>
      <c r="E1123" s="46" t="str">
        <f t="shared" si="17"/>
        <v>기사임</v>
      </c>
      <c r="F1123" s="46" t="str">
        <f>IF(E1123="기사임",IFERROR(IF((VLOOKUP(CONCATENATE("http://skinnonews.com",A1123),'기사 리스트'!C:E,3,FALSE))&gt;='뉴스룸 요약'!$F$17,"O",""),""),"")</f>
        <v/>
      </c>
      <c r="G1123" s="46" t="str">
        <f>IFERROR(IF(AND(F1123="O",B1123="Paid Search",VLOOKUP("http://skinnonews.com"&amp;A1123,'기사 리스트'!C:D,2,FALSE)="yes"), "당월 GDN", ""),"")</f>
        <v/>
      </c>
    </row>
    <row r="1124" spans="1:7">
      <c r="A1124" s="6" t="s">
        <v>2024</v>
      </c>
      <c r="B1124" s="6" t="s">
        <v>1525</v>
      </c>
      <c r="C1124" s="6">
        <v>1</v>
      </c>
      <c r="D1124" s="6">
        <v>1</v>
      </c>
      <c r="E1124" s="46" t="str">
        <f t="shared" si="17"/>
        <v>기사임</v>
      </c>
      <c r="F1124" s="46" t="str">
        <f>IF(E1124="기사임",IFERROR(IF((VLOOKUP(CONCATENATE("http://skinnonews.com",A1124),'기사 리스트'!C:E,3,FALSE))&gt;='뉴스룸 요약'!$F$17,"O",""),""),"")</f>
        <v/>
      </c>
      <c r="G1124" s="46" t="str">
        <f>IFERROR(IF(AND(F1124="O",B1124="Paid Search",VLOOKUP("http://skinnonews.com"&amp;A1124,'기사 리스트'!C:D,2,FALSE)="yes"), "당월 GDN", ""),"")</f>
        <v/>
      </c>
    </row>
    <row r="1125" spans="1:7">
      <c r="A1125" s="6" t="s">
        <v>2027</v>
      </c>
      <c r="B1125" s="6" t="s">
        <v>1529</v>
      </c>
      <c r="C1125" s="6">
        <v>1</v>
      </c>
      <c r="D1125" s="6">
        <v>2</v>
      </c>
      <c r="E1125" s="46" t="str">
        <f t="shared" si="17"/>
        <v>기사임</v>
      </c>
      <c r="F1125" s="46" t="str">
        <f>IF(E1125="기사임",IFERROR(IF((VLOOKUP(CONCATENATE("http://skinnonews.com",A1125),'기사 리스트'!C:E,3,FALSE))&gt;='뉴스룸 요약'!$F$17,"O",""),""),"")</f>
        <v/>
      </c>
      <c r="G1125" s="46" t="str">
        <f>IFERROR(IF(AND(F1125="O",B1125="Paid Search",VLOOKUP("http://skinnonews.com"&amp;A1125,'기사 리스트'!C:D,2,FALSE)="yes"), "당월 GDN", ""),"")</f>
        <v/>
      </c>
    </row>
    <row r="1126" spans="1:7">
      <c r="A1126" s="6" t="s">
        <v>2025</v>
      </c>
      <c r="B1126" s="6" t="s">
        <v>1529</v>
      </c>
      <c r="C1126" s="6">
        <v>1</v>
      </c>
      <c r="D1126" s="6">
        <v>2</v>
      </c>
      <c r="E1126" s="46" t="str">
        <f t="shared" si="17"/>
        <v>기사임</v>
      </c>
      <c r="F1126" s="46" t="str">
        <f>IF(E1126="기사임",IFERROR(IF((VLOOKUP(CONCATENATE("http://skinnonews.com",A1126),'기사 리스트'!C:E,3,FALSE))&gt;='뉴스룸 요약'!$F$17,"O",""),""),"")</f>
        <v/>
      </c>
      <c r="G1126" s="46" t="str">
        <f>IFERROR(IF(AND(F1126="O",B1126="Paid Search",VLOOKUP("http://skinnonews.com"&amp;A1126,'기사 리스트'!C:D,2,FALSE)="yes"), "당월 GDN", ""),"")</f>
        <v/>
      </c>
    </row>
    <row r="1127" spans="1:7">
      <c r="A1127" s="6" t="s">
        <v>2029</v>
      </c>
      <c r="B1127" s="6" t="s">
        <v>1528</v>
      </c>
      <c r="C1127" s="6">
        <v>1</v>
      </c>
      <c r="D1127" s="6">
        <v>1</v>
      </c>
      <c r="E1127" s="46" t="str">
        <f t="shared" si="17"/>
        <v>기사임</v>
      </c>
      <c r="F1127" s="46" t="str">
        <f>IF(E1127="기사임",IFERROR(IF((VLOOKUP(CONCATENATE("http://skinnonews.com",A1127),'기사 리스트'!C:E,3,FALSE))&gt;='뉴스룸 요약'!$F$17,"O",""),""),"")</f>
        <v/>
      </c>
      <c r="G1127" s="46" t="str">
        <f>IFERROR(IF(AND(F1127="O",B1127="Paid Search",VLOOKUP("http://skinnonews.com"&amp;A1127,'기사 리스트'!C:D,2,FALSE)="yes"), "당월 GDN", ""),"")</f>
        <v/>
      </c>
    </row>
    <row r="1128" spans="1:7">
      <c r="A1128" s="6" t="s">
        <v>2030</v>
      </c>
      <c r="B1128" s="6" t="s">
        <v>1526</v>
      </c>
      <c r="C1128" s="6">
        <v>1</v>
      </c>
      <c r="D1128" s="6">
        <v>1</v>
      </c>
      <c r="E1128" s="46" t="str">
        <f t="shared" si="17"/>
        <v>기사임</v>
      </c>
      <c r="F1128" s="46" t="str">
        <f>IF(E1128="기사임",IFERROR(IF((VLOOKUP(CONCATENATE("http://skinnonews.com",A1128),'기사 리스트'!C:E,3,FALSE))&gt;='뉴스룸 요약'!$F$17,"O",""),""),"")</f>
        <v/>
      </c>
      <c r="G1128" s="46" t="str">
        <f>IFERROR(IF(AND(F1128="O",B1128="Paid Search",VLOOKUP("http://skinnonews.com"&amp;A1128,'기사 리스트'!C:D,2,FALSE)="yes"), "당월 GDN", ""),"")</f>
        <v/>
      </c>
    </row>
    <row r="1129" spans="1:7">
      <c r="A1129" s="6" t="s">
        <v>2030</v>
      </c>
      <c r="B1129" s="6" t="s">
        <v>1527</v>
      </c>
      <c r="C1129" s="6">
        <v>1</v>
      </c>
      <c r="D1129" s="6">
        <v>1</v>
      </c>
      <c r="E1129" s="46" t="str">
        <f t="shared" si="17"/>
        <v>기사임</v>
      </c>
      <c r="F1129" s="46" t="str">
        <f>IF(E1129="기사임",IFERROR(IF((VLOOKUP(CONCATENATE("http://skinnonews.com",A1129),'기사 리스트'!C:E,3,FALSE))&gt;='뉴스룸 요약'!$F$17,"O",""),""),"")</f>
        <v/>
      </c>
      <c r="G1129" s="46" t="str">
        <f>IFERROR(IF(AND(F1129="O",B1129="Paid Search",VLOOKUP("http://skinnonews.com"&amp;A1129,'기사 리스트'!C:D,2,FALSE)="yes"), "당월 GDN", ""),"")</f>
        <v/>
      </c>
    </row>
    <row r="1130" spans="1:7">
      <c r="A1130" s="6" t="s">
        <v>2030</v>
      </c>
      <c r="B1130" s="6" t="s">
        <v>1529</v>
      </c>
      <c r="C1130" s="6">
        <v>1</v>
      </c>
      <c r="D1130" s="6">
        <v>1</v>
      </c>
      <c r="E1130" s="46" t="str">
        <f t="shared" si="17"/>
        <v>기사임</v>
      </c>
      <c r="F1130" s="46" t="str">
        <f>IF(E1130="기사임",IFERROR(IF((VLOOKUP(CONCATENATE("http://skinnonews.com",A1130),'기사 리스트'!C:E,3,FALSE))&gt;='뉴스룸 요약'!$F$17,"O",""),""),"")</f>
        <v/>
      </c>
      <c r="G1130" s="46" t="str">
        <f>IFERROR(IF(AND(F1130="O",B1130="Paid Search",VLOOKUP("http://skinnonews.com"&amp;A1130,'기사 리스트'!C:D,2,FALSE)="yes"), "당월 GDN", ""),"")</f>
        <v/>
      </c>
    </row>
    <row r="1131" spans="1:7">
      <c r="A1131" s="6" t="s">
        <v>2030</v>
      </c>
      <c r="B1131" s="6" t="s">
        <v>1528</v>
      </c>
      <c r="C1131" s="6">
        <v>1</v>
      </c>
      <c r="D1131" s="6">
        <v>1</v>
      </c>
      <c r="E1131" s="46" t="str">
        <f t="shared" si="17"/>
        <v>기사임</v>
      </c>
      <c r="F1131" s="46" t="str">
        <f>IF(E1131="기사임",IFERROR(IF((VLOOKUP(CONCATENATE("http://skinnonews.com",A1131),'기사 리스트'!C:E,3,FALSE))&gt;='뉴스룸 요약'!$F$17,"O",""),""),"")</f>
        <v/>
      </c>
      <c r="G1131" s="46" t="str">
        <f>IFERROR(IF(AND(F1131="O",B1131="Paid Search",VLOOKUP("http://skinnonews.com"&amp;A1131,'기사 리스트'!C:D,2,FALSE)="yes"), "당월 GDN", ""),"")</f>
        <v/>
      </c>
    </row>
    <row r="1132" spans="1:7">
      <c r="A1132" s="6" t="s">
        <v>2175</v>
      </c>
      <c r="B1132" s="6" t="s">
        <v>1529</v>
      </c>
      <c r="C1132" s="6">
        <v>1</v>
      </c>
      <c r="D1132" s="6">
        <v>1</v>
      </c>
      <c r="E1132" s="46" t="str">
        <f t="shared" si="17"/>
        <v>기사임</v>
      </c>
      <c r="F1132" s="46" t="str">
        <f>IF(E1132="기사임",IFERROR(IF((VLOOKUP(CONCATENATE("http://skinnonews.com",A1132),'기사 리스트'!C:E,3,FALSE))&gt;='뉴스룸 요약'!$F$17,"O",""),""),"")</f>
        <v/>
      </c>
      <c r="G1132" s="46" t="str">
        <f>IFERROR(IF(AND(F1132="O",B1132="Paid Search",VLOOKUP("http://skinnonews.com"&amp;A1132,'기사 리스트'!C:D,2,FALSE)="yes"), "당월 GDN", ""),"")</f>
        <v/>
      </c>
    </row>
    <row r="1133" spans="1:7">
      <c r="A1133" s="6" t="s">
        <v>2173</v>
      </c>
      <c r="B1133" s="6" t="s">
        <v>1529</v>
      </c>
      <c r="C1133" s="6">
        <v>1</v>
      </c>
      <c r="D1133" s="6">
        <v>1</v>
      </c>
      <c r="E1133" s="46" t="str">
        <f t="shared" si="17"/>
        <v>기사임</v>
      </c>
      <c r="F1133" s="46" t="str">
        <f>IF(E1133="기사임",IFERROR(IF((VLOOKUP(CONCATENATE("http://skinnonews.com",A1133),'기사 리스트'!C:E,3,FALSE))&gt;='뉴스룸 요약'!$F$17,"O",""),""),"")</f>
        <v/>
      </c>
      <c r="G1133" s="46" t="str">
        <f>IFERROR(IF(AND(F1133="O",B1133="Paid Search",VLOOKUP("http://skinnonews.com"&amp;A1133,'기사 리스트'!C:D,2,FALSE)="yes"), "당월 GDN", ""),"")</f>
        <v/>
      </c>
    </row>
    <row r="1134" spans="1:7">
      <c r="A1134" s="6" t="s">
        <v>2173</v>
      </c>
      <c r="B1134" s="6" t="s">
        <v>1525</v>
      </c>
      <c r="C1134" s="6">
        <v>1</v>
      </c>
      <c r="D1134" s="6">
        <v>1</v>
      </c>
      <c r="E1134" s="46" t="str">
        <f t="shared" si="17"/>
        <v>기사임</v>
      </c>
      <c r="F1134" s="46" t="str">
        <f>IF(E1134="기사임",IFERROR(IF((VLOOKUP(CONCATENATE("http://skinnonews.com",A1134),'기사 리스트'!C:E,3,FALSE))&gt;='뉴스룸 요약'!$F$17,"O",""),""),"")</f>
        <v/>
      </c>
      <c r="G1134" s="46" t="str">
        <f>IFERROR(IF(AND(F1134="O",B1134="Paid Search",VLOOKUP("http://skinnonews.com"&amp;A1134,'기사 리스트'!C:D,2,FALSE)="yes"), "당월 GDN", ""),"")</f>
        <v/>
      </c>
    </row>
    <row r="1135" spans="1:7">
      <c r="A1135" s="6" t="s">
        <v>2285</v>
      </c>
      <c r="B1135" s="6" t="s">
        <v>1527</v>
      </c>
      <c r="C1135" s="6">
        <v>1</v>
      </c>
      <c r="D1135" s="6">
        <v>1</v>
      </c>
      <c r="E1135" s="46" t="str">
        <f t="shared" si="17"/>
        <v>기사임</v>
      </c>
      <c r="F1135" s="46" t="str">
        <f>IF(E1135="기사임",IFERROR(IF((VLOOKUP(CONCATENATE("http://skinnonews.com",A1135),'기사 리스트'!C:E,3,FALSE))&gt;='뉴스룸 요약'!$F$17,"O",""),""),"")</f>
        <v>O</v>
      </c>
      <c r="G1135" s="46" t="str">
        <f>IFERROR(IF(AND(F1135="O",B1135="Paid Search",VLOOKUP("http://skinnonews.com"&amp;A1135,'기사 리스트'!C:D,2,FALSE)="yes"), "당월 GDN", ""),"")</f>
        <v/>
      </c>
    </row>
    <row r="1136" spans="1:7">
      <c r="A1136" s="6" t="s">
        <v>2376</v>
      </c>
      <c r="B1136" s="6" t="s">
        <v>1527</v>
      </c>
      <c r="C1136" s="6">
        <v>1</v>
      </c>
      <c r="D1136" s="6">
        <v>1</v>
      </c>
      <c r="E1136" s="46" t="str">
        <f t="shared" si="17"/>
        <v>기사임</v>
      </c>
      <c r="F1136" s="46" t="str">
        <f>IF(E1136="기사임",IFERROR(IF((VLOOKUP(CONCATENATE("http://skinnonews.com",A1136),'기사 리스트'!C:E,3,FALSE))&gt;='뉴스룸 요약'!$F$17,"O",""),""),"")</f>
        <v/>
      </c>
      <c r="G1136" s="46" t="str">
        <f>IFERROR(IF(AND(F1136="O",B1136="Paid Search",VLOOKUP("http://skinnonews.com"&amp;A1136,'기사 리스트'!C:D,2,FALSE)="yes"), "당월 GDN", ""),"")</f>
        <v/>
      </c>
    </row>
    <row r="1137" spans="1:7">
      <c r="A1137" s="6" t="s">
        <v>2287</v>
      </c>
      <c r="B1137" s="6" t="s">
        <v>1528</v>
      </c>
      <c r="C1137" s="6">
        <v>1</v>
      </c>
      <c r="D1137" s="6">
        <v>1</v>
      </c>
      <c r="E1137" s="46" t="str">
        <f t="shared" si="17"/>
        <v>기사임</v>
      </c>
      <c r="F1137" s="46" t="str">
        <f>IF(E1137="기사임",IFERROR(IF((VLOOKUP(CONCATENATE("http://skinnonews.com",A1137),'기사 리스트'!C:E,3,FALSE))&gt;='뉴스룸 요약'!$F$17,"O",""),""),"")</f>
        <v>O</v>
      </c>
      <c r="G1137" s="46" t="str">
        <f>IFERROR(IF(AND(F1137="O",B1137="Paid Search",VLOOKUP("http://skinnonews.com"&amp;A1137,'기사 리스트'!C:D,2,FALSE)="yes"), "당월 GDN", ""),"")</f>
        <v/>
      </c>
    </row>
    <row r="1138" spans="1:7">
      <c r="A1138" s="6" t="s">
        <v>2033</v>
      </c>
      <c r="B1138" s="6" t="s">
        <v>1528</v>
      </c>
      <c r="C1138" s="6">
        <v>1</v>
      </c>
      <c r="D1138" s="6">
        <v>1</v>
      </c>
      <c r="E1138" s="46" t="str">
        <f t="shared" si="17"/>
        <v>기사임</v>
      </c>
      <c r="F1138" s="46" t="str">
        <f>IF(E1138="기사임",IFERROR(IF((VLOOKUP(CONCATENATE("http://skinnonews.com",A1138),'기사 리스트'!C:E,3,FALSE))&gt;='뉴스룸 요약'!$F$17,"O",""),""),"")</f>
        <v/>
      </c>
      <c r="G1138" s="46" t="str">
        <f>IFERROR(IF(AND(F1138="O",B1138="Paid Search",VLOOKUP("http://skinnonews.com"&amp;A1138,'기사 리스트'!C:D,2,FALSE)="yes"), "당월 GDN", ""),"")</f>
        <v/>
      </c>
    </row>
    <row r="1139" spans="1:7">
      <c r="A1139" s="6" t="s">
        <v>1986</v>
      </c>
      <c r="B1139" s="6" t="s">
        <v>1526</v>
      </c>
      <c r="C1139" s="6">
        <v>1</v>
      </c>
      <c r="D1139" s="6">
        <v>1</v>
      </c>
      <c r="E1139" s="46" t="str">
        <f t="shared" si="17"/>
        <v>기사임</v>
      </c>
      <c r="F1139" s="46" t="str">
        <f>IF(E1139="기사임",IFERROR(IF((VLOOKUP(CONCATENATE("http://skinnonews.com",A1139),'기사 리스트'!C:E,3,FALSE))&gt;='뉴스룸 요약'!$F$17,"O",""),""),"")</f>
        <v/>
      </c>
      <c r="G1139" s="46" t="str">
        <f>IFERROR(IF(AND(F1139="O",B1139="Paid Search",VLOOKUP("http://skinnonews.com"&amp;A1139,'기사 리스트'!C:D,2,FALSE)="yes"), "당월 GDN", ""),"")</f>
        <v/>
      </c>
    </row>
    <row r="1140" spans="1:7">
      <c r="A1140" s="6" t="s">
        <v>2377</v>
      </c>
      <c r="B1140" s="6" t="s">
        <v>1527</v>
      </c>
      <c r="C1140" s="6">
        <v>1</v>
      </c>
      <c r="D1140" s="6">
        <v>1</v>
      </c>
      <c r="E1140" s="46" t="str">
        <f t="shared" si="17"/>
        <v>기사임</v>
      </c>
      <c r="F1140" s="46" t="str">
        <f>IF(E1140="기사임",IFERROR(IF((VLOOKUP(CONCATENATE("http://skinnonews.com",A1140),'기사 리스트'!C:E,3,FALSE))&gt;='뉴스룸 요약'!$F$17,"O",""),""),"")</f>
        <v/>
      </c>
      <c r="G1140" s="46" t="str">
        <f>IFERROR(IF(AND(F1140="O",B1140="Paid Search",VLOOKUP("http://skinnonews.com"&amp;A1140,'기사 리스트'!C:D,2,FALSE)="yes"), "당월 GDN", ""),"")</f>
        <v/>
      </c>
    </row>
    <row r="1141" spans="1:7">
      <c r="A1141" s="6" t="s">
        <v>2378</v>
      </c>
      <c r="B1141" s="6" t="s">
        <v>1527</v>
      </c>
      <c r="C1141" s="6">
        <v>1</v>
      </c>
      <c r="D1141" s="6">
        <v>1</v>
      </c>
      <c r="E1141" s="46" t="str">
        <f t="shared" si="17"/>
        <v>기사임</v>
      </c>
      <c r="F1141" s="46" t="str">
        <f>IF(E1141="기사임",IFERROR(IF((VLOOKUP(CONCATENATE("http://skinnonews.com",A1141),'기사 리스트'!C:E,3,FALSE))&gt;='뉴스룸 요약'!$F$17,"O",""),""),"")</f>
        <v/>
      </c>
      <c r="G1141" s="46" t="str">
        <f>IFERROR(IF(AND(F1141="O",B1141="Paid Search",VLOOKUP("http://skinnonews.com"&amp;A1141,'기사 리스트'!C:D,2,FALSE)="yes"), "당월 GDN", ""),"")</f>
        <v/>
      </c>
    </row>
    <row r="1142" spans="1:7">
      <c r="A1142" s="6" t="s">
        <v>1621</v>
      </c>
      <c r="B1142" s="6" t="s">
        <v>1526</v>
      </c>
      <c r="C1142" s="6">
        <v>1</v>
      </c>
      <c r="D1142" s="6">
        <v>1</v>
      </c>
      <c r="E1142" s="46" t="str">
        <f t="shared" si="17"/>
        <v>기사임</v>
      </c>
      <c r="F1142" s="46" t="str">
        <f>IF(E1142="기사임",IFERROR(IF((VLOOKUP(CONCATENATE("http://skinnonews.com",A1142),'기사 리스트'!C:E,3,FALSE))&gt;='뉴스룸 요약'!$F$17,"O",""),""),"")</f>
        <v/>
      </c>
      <c r="G1142" s="46" t="str">
        <f>IFERROR(IF(AND(F1142="O",B1142="Paid Search",VLOOKUP("http://skinnonews.com"&amp;A1142,'기사 리스트'!C:D,2,FALSE)="yes"), "당월 GDN", ""),"")</f>
        <v/>
      </c>
    </row>
    <row r="1143" spans="1:7">
      <c r="A1143" s="6" t="s">
        <v>1967</v>
      </c>
      <c r="B1143" s="6" t="s">
        <v>1527</v>
      </c>
      <c r="C1143" s="6">
        <v>1</v>
      </c>
      <c r="D1143" s="6">
        <v>1</v>
      </c>
      <c r="E1143" s="46" t="str">
        <f t="shared" si="17"/>
        <v>기사임</v>
      </c>
      <c r="F1143" s="46" t="str">
        <f>IF(E1143="기사임",IFERROR(IF((VLOOKUP(CONCATENATE("http://skinnonews.com",A1143),'기사 리스트'!C:E,3,FALSE))&gt;='뉴스룸 요약'!$F$17,"O",""),""),"")</f>
        <v/>
      </c>
      <c r="G1143" s="46" t="str">
        <f>IFERROR(IF(AND(F1143="O",B1143="Paid Search",VLOOKUP("http://skinnonews.com"&amp;A1143,'기사 리스트'!C:D,2,FALSE)="yes"), "당월 GDN", ""),"")</f>
        <v/>
      </c>
    </row>
    <row r="1144" spans="1:7">
      <c r="A1144" s="6" t="s">
        <v>2228</v>
      </c>
      <c r="B1144" s="6" t="s">
        <v>1527</v>
      </c>
      <c r="C1144" s="6">
        <v>1</v>
      </c>
      <c r="D1144" s="6">
        <v>1</v>
      </c>
      <c r="E1144" s="46" t="str">
        <f t="shared" si="17"/>
        <v>기사임</v>
      </c>
      <c r="F1144" s="46" t="str">
        <f>IF(E1144="기사임",IFERROR(IF((VLOOKUP(CONCATENATE("http://skinnonews.com",A1144),'기사 리스트'!C:E,3,FALSE))&gt;='뉴스룸 요약'!$F$17,"O",""),""),"")</f>
        <v/>
      </c>
      <c r="G1144" s="46" t="str">
        <f>IFERROR(IF(AND(F1144="O",B1144="Paid Search",VLOOKUP("http://skinnonews.com"&amp;A1144,'기사 리스트'!C:D,2,FALSE)="yes"), "당월 GDN", ""),"")</f>
        <v/>
      </c>
    </row>
    <row r="1145" spans="1:7">
      <c r="A1145" s="6" t="s">
        <v>1566</v>
      </c>
      <c r="B1145" s="6" t="s">
        <v>1527</v>
      </c>
      <c r="C1145" s="6">
        <v>1</v>
      </c>
      <c r="D1145" s="6">
        <v>1</v>
      </c>
      <c r="E1145" s="46" t="str">
        <f t="shared" si="17"/>
        <v>기사임</v>
      </c>
      <c r="F1145" s="46" t="str">
        <f>IF(E1145="기사임",IFERROR(IF((VLOOKUP(CONCATENATE("http://skinnonews.com",A1145),'기사 리스트'!C:E,3,FALSE))&gt;='뉴스룸 요약'!$F$17,"O",""),""),"")</f>
        <v/>
      </c>
      <c r="G1145" s="46" t="str">
        <f>IFERROR(IF(AND(F1145="O",B1145="Paid Search",VLOOKUP("http://skinnonews.com"&amp;A1145,'기사 리스트'!C:D,2,FALSE)="yes"), "당월 GDN", ""),"")</f>
        <v/>
      </c>
    </row>
    <row r="1146" spans="1:7">
      <c r="A1146" s="6" t="s">
        <v>1203</v>
      </c>
      <c r="B1146" s="6" t="s">
        <v>1526</v>
      </c>
      <c r="C1146" s="6">
        <v>1</v>
      </c>
      <c r="D1146" s="6">
        <v>1</v>
      </c>
      <c r="E1146" s="46" t="str">
        <f t="shared" si="17"/>
        <v>기사임</v>
      </c>
      <c r="F1146" s="46" t="str">
        <f>IF(E1146="기사임",IFERROR(IF((VLOOKUP(CONCATENATE("http://skinnonews.com",A1146),'기사 리스트'!C:E,3,FALSE))&gt;='뉴스룸 요약'!$F$17,"O",""),""),"")</f>
        <v/>
      </c>
      <c r="G1146" s="46" t="str">
        <f>IFERROR(IF(AND(F1146="O",B1146="Paid Search",VLOOKUP("http://skinnonews.com"&amp;A1146,'기사 리스트'!C:D,2,FALSE)="yes"), "당월 GDN", ""),"")</f>
        <v/>
      </c>
    </row>
    <row r="1147" spans="1:7">
      <c r="A1147" s="6" t="s">
        <v>1203</v>
      </c>
      <c r="B1147" s="6" t="s">
        <v>1528</v>
      </c>
      <c r="C1147" s="6">
        <v>1</v>
      </c>
      <c r="D1147" s="6">
        <v>1</v>
      </c>
      <c r="E1147" s="46" t="str">
        <f t="shared" si="17"/>
        <v>기사임</v>
      </c>
      <c r="F1147" s="46" t="str">
        <f>IF(E1147="기사임",IFERROR(IF((VLOOKUP(CONCATENATE("http://skinnonews.com",A1147),'기사 리스트'!C:E,3,FALSE))&gt;='뉴스룸 요약'!$F$17,"O",""),""),"")</f>
        <v/>
      </c>
      <c r="G1147" s="46" t="str">
        <f>IFERROR(IF(AND(F1147="O",B1147="Paid Search",VLOOKUP("http://skinnonews.com"&amp;A1147,'기사 리스트'!C:D,2,FALSE)="yes"), "당월 GDN", ""),"")</f>
        <v/>
      </c>
    </row>
    <row r="1148" spans="1:7">
      <c r="A1148" s="6" t="s">
        <v>2295</v>
      </c>
      <c r="B1148" s="6" t="s">
        <v>1526</v>
      </c>
      <c r="C1148" s="6">
        <v>1</v>
      </c>
      <c r="D1148" s="6">
        <v>1</v>
      </c>
      <c r="E1148" s="46" t="str">
        <f t="shared" si="17"/>
        <v>기사임</v>
      </c>
      <c r="F1148" s="46" t="str">
        <f>IF(E1148="기사임",IFERROR(IF((VLOOKUP(CONCATENATE("http://skinnonews.com",A1148),'기사 리스트'!C:E,3,FALSE))&gt;='뉴스룸 요약'!$F$17,"O",""),""),"")</f>
        <v/>
      </c>
      <c r="G1148" s="46" t="str">
        <f>IFERROR(IF(AND(F1148="O",B1148="Paid Search",VLOOKUP("http://skinnonews.com"&amp;A1148,'기사 리스트'!C:D,2,FALSE)="yes"), "당월 GDN", ""),"")</f>
        <v/>
      </c>
    </row>
    <row r="1149" spans="1:7">
      <c r="A1149" s="6" t="s">
        <v>607</v>
      </c>
      <c r="B1149" s="6" t="s">
        <v>1526</v>
      </c>
      <c r="C1149" s="6">
        <v>1</v>
      </c>
      <c r="D1149" s="6">
        <v>1</v>
      </c>
      <c r="E1149" s="46" t="str">
        <f t="shared" si="17"/>
        <v>기사임</v>
      </c>
      <c r="F1149" s="46" t="str">
        <f>IF(E1149="기사임",IFERROR(IF((VLOOKUP(CONCATENATE("http://skinnonews.com",A1149),'기사 리스트'!C:E,3,FALSE))&gt;='뉴스룸 요약'!$F$17,"O",""),""),"")</f>
        <v/>
      </c>
      <c r="G1149" s="46" t="str">
        <f>IFERROR(IF(AND(F1149="O",B1149="Paid Search",VLOOKUP("http://skinnonews.com"&amp;A1149,'기사 리스트'!C:D,2,FALSE)="yes"), "당월 GDN", ""),"")</f>
        <v/>
      </c>
    </row>
    <row r="1150" spans="1:7">
      <c r="A1150" s="6" t="s">
        <v>2067</v>
      </c>
      <c r="B1150" s="6" t="s">
        <v>1528</v>
      </c>
      <c r="C1150" s="6">
        <v>1</v>
      </c>
      <c r="D1150" s="6">
        <v>2</v>
      </c>
      <c r="E1150" s="46" t="str">
        <f t="shared" si="17"/>
        <v>기사임</v>
      </c>
      <c r="F1150" s="46" t="str">
        <f>IF(E1150="기사임",IFERROR(IF((VLOOKUP(CONCATENATE("http://skinnonews.com",A1150),'기사 리스트'!C:E,3,FALSE))&gt;='뉴스룸 요약'!$F$17,"O",""),""),"")</f>
        <v/>
      </c>
      <c r="G1150" s="46" t="str">
        <f>IFERROR(IF(AND(F1150="O",B1150="Paid Search",VLOOKUP("http://skinnonews.com"&amp;A1150,'기사 리스트'!C:D,2,FALSE)="yes"), "당월 GDN", ""),"")</f>
        <v/>
      </c>
    </row>
    <row r="1151" spans="1:7">
      <c r="A1151" s="6" t="s">
        <v>1987</v>
      </c>
      <c r="B1151" s="6" t="s">
        <v>1527</v>
      </c>
      <c r="C1151" s="6">
        <v>1</v>
      </c>
      <c r="D1151" s="6">
        <v>2</v>
      </c>
      <c r="E1151" s="46" t="str">
        <f t="shared" si="17"/>
        <v>기사임</v>
      </c>
      <c r="F1151" s="46" t="str">
        <f>IF(E1151="기사임",IFERROR(IF((VLOOKUP(CONCATENATE("http://skinnonews.com",A1151),'기사 리스트'!C:E,3,FALSE))&gt;='뉴스룸 요약'!$F$17,"O",""),""),"")</f>
        <v/>
      </c>
      <c r="G1151" s="46" t="str">
        <f>IFERROR(IF(AND(F1151="O",B1151="Paid Search",VLOOKUP("http://skinnonews.com"&amp;A1151,'기사 리스트'!C:D,2,FALSE)="yes"), "당월 GDN", ""),"")</f>
        <v/>
      </c>
    </row>
    <row r="1152" spans="1:7">
      <c r="A1152" s="6" t="s">
        <v>2379</v>
      </c>
      <c r="B1152" s="6" t="s">
        <v>1527</v>
      </c>
      <c r="C1152" s="6">
        <v>1</v>
      </c>
      <c r="D1152" s="6">
        <v>1</v>
      </c>
      <c r="E1152" s="46" t="str">
        <f t="shared" si="17"/>
        <v>기사임</v>
      </c>
      <c r="F1152" s="46" t="str">
        <f>IF(E1152="기사임",IFERROR(IF((VLOOKUP(CONCATENATE("http://skinnonews.com",A1152),'기사 리스트'!C:E,3,FALSE))&gt;='뉴스룸 요약'!$F$17,"O",""),""),"")</f>
        <v/>
      </c>
      <c r="G1152" s="46" t="str">
        <f>IFERROR(IF(AND(F1152="O",B1152="Paid Search",VLOOKUP("http://skinnonews.com"&amp;A1152,'기사 리스트'!C:D,2,FALSE)="yes"), "당월 GDN", ""),"")</f>
        <v/>
      </c>
    </row>
    <row r="1153" spans="1:7">
      <c r="A1153" s="6" t="s">
        <v>589</v>
      </c>
      <c r="B1153" s="6" t="s">
        <v>1527</v>
      </c>
      <c r="C1153" s="6">
        <v>1</v>
      </c>
      <c r="D1153" s="6">
        <v>1</v>
      </c>
      <c r="E1153" s="46" t="str">
        <f t="shared" si="17"/>
        <v>기사임</v>
      </c>
      <c r="F1153" s="46" t="str">
        <f>IF(E1153="기사임",IFERROR(IF((VLOOKUP(CONCATENATE("http://skinnonews.com",A1153),'기사 리스트'!C:E,3,FALSE))&gt;='뉴스룸 요약'!$F$17,"O",""),""),"")</f>
        <v/>
      </c>
      <c r="G1153" s="46" t="str">
        <f>IFERROR(IF(AND(F1153="O",B1153="Paid Search",VLOOKUP("http://skinnonews.com"&amp;A1153,'기사 리스트'!C:D,2,FALSE)="yes"), "당월 GDN", ""),"")</f>
        <v/>
      </c>
    </row>
    <row r="1154" spans="1:7">
      <c r="A1154" s="6" t="s">
        <v>2206</v>
      </c>
      <c r="B1154" s="6" t="s">
        <v>1526</v>
      </c>
      <c r="C1154" s="6">
        <v>1</v>
      </c>
      <c r="D1154" s="6">
        <v>1</v>
      </c>
      <c r="E1154" s="46" t="str">
        <f t="shared" si="17"/>
        <v>기사임</v>
      </c>
      <c r="F1154" s="46" t="str">
        <f>IF(E1154="기사임",IFERROR(IF((VLOOKUP(CONCATENATE("http://skinnonews.com",A1154),'기사 리스트'!C:E,3,FALSE))&gt;='뉴스룸 요약'!$F$17,"O",""),""),"")</f>
        <v/>
      </c>
      <c r="G1154" s="46" t="str">
        <f>IFERROR(IF(AND(F1154="O",B1154="Paid Search",VLOOKUP("http://skinnonews.com"&amp;A1154,'기사 리스트'!C:D,2,FALSE)="yes"), "당월 GDN", ""),"")</f>
        <v/>
      </c>
    </row>
    <row r="1155" spans="1:7">
      <c r="A1155" s="6" t="s">
        <v>2207</v>
      </c>
      <c r="B1155" s="6" t="s">
        <v>1526</v>
      </c>
      <c r="C1155" s="6">
        <v>1</v>
      </c>
      <c r="D1155" s="6">
        <v>1</v>
      </c>
      <c r="E1155" s="46" t="str">
        <f t="shared" ref="E1155:E1218" si="18">IF(AND(LEFT(A1155,17)="/global/archives/",ISNUMBER(_xlfn.NUMBERVALUE(MID(A1155,18,1))),ISERROR(FIND("ckattempt",A1155)),ISERROR(FIND("preview",A1155))),"기사임","")</f>
        <v>기사임</v>
      </c>
      <c r="F1155" s="46" t="str">
        <f>IF(E1155="기사임",IFERROR(IF((VLOOKUP(CONCATENATE("http://skinnonews.com",A1155),'기사 리스트'!C:E,3,FALSE))&gt;='뉴스룸 요약'!$F$17,"O",""),""),"")</f>
        <v/>
      </c>
      <c r="G1155" s="46" t="str">
        <f>IFERROR(IF(AND(F1155="O",B1155="Paid Search",VLOOKUP("http://skinnonews.com"&amp;A1155,'기사 리스트'!C:D,2,FALSE)="yes"), "당월 GDN", ""),"")</f>
        <v/>
      </c>
    </row>
    <row r="1156" spans="1:7">
      <c r="A1156" s="6" t="s">
        <v>1259</v>
      </c>
      <c r="B1156" s="6" t="s">
        <v>1527</v>
      </c>
      <c r="C1156" s="6">
        <v>1</v>
      </c>
      <c r="D1156" s="6">
        <v>1</v>
      </c>
      <c r="E1156" s="46" t="str">
        <f t="shared" si="18"/>
        <v>기사임</v>
      </c>
      <c r="F1156" s="46" t="str">
        <f>IF(E1156="기사임",IFERROR(IF((VLOOKUP(CONCATENATE("http://skinnonews.com",A1156),'기사 리스트'!C:E,3,FALSE))&gt;='뉴스룸 요약'!$F$17,"O",""),""),"")</f>
        <v/>
      </c>
      <c r="G1156" s="46" t="str">
        <f>IFERROR(IF(AND(F1156="O",B1156="Paid Search",VLOOKUP("http://skinnonews.com"&amp;A1156,'기사 리스트'!C:D,2,FALSE)="yes"), "당월 GDN", ""),"")</f>
        <v/>
      </c>
    </row>
    <row r="1157" spans="1:7">
      <c r="A1157" s="6" t="s">
        <v>2054</v>
      </c>
      <c r="B1157" s="6" t="s">
        <v>1527</v>
      </c>
      <c r="C1157" s="6">
        <v>1</v>
      </c>
      <c r="D1157" s="6">
        <v>1</v>
      </c>
      <c r="E1157" s="46" t="str">
        <f t="shared" si="18"/>
        <v>기사임</v>
      </c>
      <c r="F1157" s="46" t="str">
        <f>IF(E1157="기사임",IFERROR(IF((VLOOKUP(CONCATENATE("http://skinnonews.com",A1157),'기사 리스트'!C:E,3,FALSE))&gt;='뉴스룸 요약'!$F$17,"O",""),""),"")</f>
        <v/>
      </c>
      <c r="G1157" s="46" t="str">
        <f>IFERROR(IF(AND(F1157="O",B1157="Paid Search",VLOOKUP("http://skinnonews.com"&amp;A1157,'기사 리스트'!C:D,2,FALSE)="yes"), "당월 GDN", ""),"")</f>
        <v/>
      </c>
    </row>
    <row r="1158" spans="1:7">
      <c r="A1158" s="6" t="s">
        <v>1627</v>
      </c>
      <c r="B1158" s="6" t="s">
        <v>1527</v>
      </c>
      <c r="C1158" s="6">
        <v>1</v>
      </c>
      <c r="D1158" s="6">
        <v>1</v>
      </c>
      <c r="E1158" s="46" t="str">
        <f t="shared" si="18"/>
        <v>기사임</v>
      </c>
      <c r="F1158" s="46" t="str">
        <f>IF(E1158="기사임",IFERROR(IF((VLOOKUP(CONCATENATE("http://skinnonews.com",A1158),'기사 리스트'!C:E,3,FALSE))&gt;='뉴스룸 요약'!$F$17,"O",""),""),"")</f>
        <v/>
      </c>
      <c r="G1158" s="46" t="str">
        <f>IFERROR(IF(AND(F1158="O",B1158="Paid Search",VLOOKUP("http://skinnonews.com"&amp;A1158,'기사 리스트'!C:D,2,FALSE)="yes"), "당월 GDN", ""),"")</f>
        <v/>
      </c>
    </row>
    <row r="1159" spans="1:7">
      <c r="A1159" s="6" t="s">
        <v>2185</v>
      </c>
      <c r="B1159" s="6" t="s">
        <v>1527</v>
      </c>
      <c r="C1159" s="6">
        <v>1</v>
      </c>
      <c r="D1159" s="6">
        <v>1</v>
      </c>
      <c r="E1159" s="46" t="str">
        <f t="shared" si="18"/>
        <v>기사임</v>
      </c>
      <c r="F1159" s="46" t="str">
        <f>IF(E1159="기사임",IFERROR(IF((VLOOKUP(CONCATENATE("http://skinnonews.com",A1159),'기사 리스트'!C:E,3,FALSE))&gt;='뉴스룸 요약'!$F$17,"O",""),""),"")</f>
        <v/>
      </c>
      <c r="G1159" s="46" t="str">
        <f>IFERROR(IF(AND(F1159="O",B1159="Paid Search",VLOOKUP("http://skinnonews.com"&amp;A1159,'기사 리스트'!C:D,2,FALSE)="yes"), "당월 GDN", ""),"")</f>
        <v/>
      </c>
    </row>
    <row r="1160" spans="1:7">
      <c r="A1160" s="6" t="s">
        <v>1513</v>
      </c>
      <c r="B1160" s="6" t="s">
        <v>1526</v>
      </c>
      <c r="C1160" s="6">
        <v>1</v>
      </c>
      <c r="D1160" s="6">
        <v>1</v>
      </c>
      <c r="E1160" s="46" t="str">
        <f t="shared" si="18"/>
        <v>기사임</v>
      </c>
      <c r="F1160" s="46" t="str">
        <f>IF(E1160="기사임",IFERROR(IF((VLOOKUP(CONCATENATE("http://skinnonews.com",A1160),'기사 리스트'!C:E,3,FALSE))&gt;='뉴스룸 요약'!$F$17,"O",""),""),"")</f>
        <v/>
      </c>
      <c r="G1160" s="46" t="str">
        <f>IFERROR(IF(AND(F1160="O",B1160="Paid Search",VLOOKUP("http://skinnonews.com"&amp;A1160,'기사 리스트'!C:D,2,FALSE)="yes"), "당월 GDN", ""),"")</f>
        <v/>
      </c>
    </row>
    <row r="1161" spans="1:7">
      <c r="A1161" s="6" t="s">
        <v>1513</v>
      </c>
      <c r="B1161" s="6" t="s">
        <v>1527</v>
      </c>
      <c r="C1161" s="6">
        <v>1</v>
      </c>
      <c r="D1161" s="6">
        <v>1</v>
      </c>
      <c r="E1161" s="46" t="str">
        <f t="shared" si="18"/>
        <v>기사임</v>
      </c>
      <c r="F1161" s="46" t="str">
        <f>IF(E1161="기사임",IFERROR(IF((VLOOKUP(CONCATENATE("http://skinnonews.com",A1161),'기사 리스트'!C:E,3,FALSE))&gt;='뉴스룸 요약'!$F$17,"O",""),""),"")</f>
        <v/>
      </c>
      <c r="G1161" s="46" t="str">
        <f>IFERROR(IF(AND(F1161="O",B1161="Paid Search",VLOOKUP("http://skinnonews.com"&amp;A1161,'기사 리스트'!C:D,2,FALSE)="yes"), "당월 GDN", ""),"")</f>
        <v/>
      </c>
    </row>
    <row r="1162" spans="1:7">
      <c r="A1162" s="6" t="s">
        <v>1563</v>
      </c>
      <c r="B1162" s="6" t="s">
        <v>1527</v>
      </c>
      <c r="C1162" s="6">
        <v>1</v>
      </c>
      <c r="D1162" s="6">
        <v>1</v>
      </c>
      <c r="E1162" s="46" t="str">
        <f t="shared" si="18"/>
        <v>기사임</v>
      </c>
      <c r="F1162" s="46" t="str">
        <f>IF(E1162="기사임",IFERROR(IF((VLOOKUP(CONCATENATE("http://skinnonews.com",A1162),'기사 리스트'!C:E,3,FALSE))&gt;='뉴스룸 요약'!$F$17,"O",""),""),"")</f>
        <v/>
      </c>
      <c r="G1162" s="46" t="str">
        <f>IFERROR(IF(AND(F1162="O",B1162="Paid Search",VLOOKUP("http://skinnonews.com"&amp;A1162,'기사 리스트'!C:D,2,FALSE)="yes"), "당월 GDN", ""),"")</f>
        <v/>
      </c>
    </row>
    <row r="1163" spans="1:7">
      <c r="A1163" s="6" t="s">
        <v>1447</v>
      </c>
      <c r="B1163" s="6" t="s">
        <v>1526</v>
      </c>
      <c r="C1163" s="6">
        <v>1</v>
      </c>
      <c r="D1163" s="6">
        <v>1</v>
      </c>
      <c r="E1163" s="46" t="str">
        <f t="shared" si="18"/>
        <v>기사임</v>
      </c>
      <c r="F1163" s="46" t="str">
        <f>IF(E1163="기사임",IFERROR(IF((VLOOKUP(CONCATENATE("http://skinnonews.com",A1163),'기사 리스트'!C:E,3,FALSE))&gt;='뉴스룸 요약'!$F$17,"O",""),""),"")</f>
        <v/>
      </c>
      <c r="G1163" s="46" t="str">
        <f>IFERROR(IF(AND(F1163="O",B1163="Paid Search",VLOOKUP("http://skinnonews.com"&amp;A1163,'기사 리스트'!C:D,2,FALSE)="yes"), "당월 GDN", ""),"")</f>
        <v/>
      </c>
    </row>
    <row r="1164" spans="1:7">
      <c r="A1164" s="6" t="s">
        <v>614</v>
      </c>
      <c r="B1164" s="6" t="s">
        <v>1526</v>
      </c>
      <c r="C1164" s="6">
        <v>1</v>
      </c>
      <c r="D1164" s="6">
        <v>1</v>
      </c>
      <c r="E1164" s="46" t="str">
        <f t="shared" si="18"/>
        <v>기사임</v>
      </c>
      <c r="F1164" s="46" t="str">
        <f>IF(E1164="기사임",IFERROR(IF((VLOOKUP(CONCATENATE("http://skinnonews.com",A1164),'기사 리스트'!C:E,3,FALSE))&gt;='뉴스룸 요약'!$F$17,"O",""),""),"")</f>
        <v/>
      </c>
      <c r="G1164" s="46" t="str">
        <f>IFERROR(IF(AND(F1164="O",B1164="Paid Search",VLOOKUP("http://skinnonews.com"&amp;A1164,'기사 리스트'!C:D,2,FALSE)="yes"), "당월 GDN", ""),"")</f>
        <v/>
      </c>
    </row>
    <row r="1165" spans="1:7">
      <c r="A1165" s="6" t="s">
        <v>1974</v>
      </c>
      <c r="B1165" s="6" t="s">
        <v>1527</v>
      </c>
      <c r="C1165" s="6">
        <v>1</v>
      </c>
      <c r="D1165" s="6">
        <v>1</v>
      </c>
      <c r="E1165" s="46" t="str">
        <f t="shared" si="18"/>
        <v>기사임</v>
      </c>
      <c r="F1165" s="46" t="str">
        <f>IF(E1165="기사임",IFERROR(IF((VLOOKUP(CONCATENATE("http://skinnonews.com",A1165),'기사 리스트'!C:E,3,FALSE))&gt;='뉴스룸 요약'!$F$17,"O",""),""),"")</f>
        <v/>
      </c>
      <c r="G1165" s="46" t="str">
        <f>IFERROR(IF(AND(F1165="O",B1165="Paid Search",VLOOKUP("http://skinnonews.com"&amp;A1165,'기사 리스트'!C:D,2,FALSE)="yes"), "당월 GDN", ""),"")</f>
        <v/>
      </c>
    </row>
    <row r="1166" spans="1:7">
      <c r="A1166" s="6" t="s">
        <v>542</v>
      </c>
      <c r="B1166" s="6" t="s">
        <v>1526</v>
      </c>
      <c r="C1166" s="6">
        <v>1</v>
      </c>
      <c r="D1166" s="6">
        <v>1</v>
      </c>
      <c r="E1166" s="46" t="str">
        <f t="shared" si="18"/>
        <v>기사임</v>
      </c>
      <c r="F1166" s="46" t="str">
        <f>IF(E1166="기사임",IFERROR(IF((VLOOKUP(CONCATENATE("http://skinnonews.com",A1166),'기사 리스트'!C:E,3,FALSE))&gt;='뉴스룸 요약'!$F$17,"O",""),""),"")</f>
        <v/>
      </c>
      <c r="G1166" s="46" t="str">
        <f>IFERROR(IF(AND(F1166="O",B1166="Paid Search",VLOOKUP("http://skinnonews.com"&amp;A1166,'기사 리스트'!C:D,2,FALSE)="yes"), "당월 GDN", ""),"")</f>
        <v/>
      </c>
    </row>
    <row r="1167" spans="1:7">
      <c r="A1167" s="6" t="s">
        <v>542</v>
      </c>
      <c r="B1167" s="6" t="s">
        <v>1528</v>
      </c>
      <c r="C1167" s="6">
        <v>1</v>
      </c>
      <c r="D1167" s="6">
        <v>2</v>
      </c>
      <c r="E1167" s="46" t="str">
        <f t="shared" si="18"/>
        <v>기사임</v>
      </c>
      <c r="F1167" s="46" t="str">
        <f>IF(E1167="기사임",IFERROR(IF((VLOOKUP(CONCATENATE("http://skinnonews.com",A1167),'기사 리스트'!C:E,3,FALSE))&gt;='뉴스룸 요약'!$F$17,"O",""),""),"")</f>
        <v/>
      </c>
      <c r="G1167" s="46" t="str">
        <f>IFERROR(IF(AND(F1167="O",B1167="Paid Search",VLOOKUP("http://skinnonews.com"&amp;A1167,'기사 리스트'!C:D,2,FALSE)="yes"), "당월 GDN", ""),"")</f>
        <v/>
      </c>
    </row>
    <row r="1168" spans="1:7">
      <c r="A1168" s="6" t="s">
        <v>1310</v>
      </c>
      <c r="B1168" s="6" t="s">
        <v>1526</v>
      </c>
      <c r="C1168" s="6">
        <v>1</v>
      </c>
      <c r="D1168" s="6">
        <v>2</v>
      </c>
      <c r="E1168" s="46" t="str">
        <f t="shared" si="18"/>
        <v>기사임</v>
      </c>
      <c r="F1168" s="46" t="str">
        <f>IF(E1168="기사임",IFERROR(IF((VLOOKUP(CONCATENATE("http://skinnonews.com",A1168),'기사 리스트'!C:E,3,FALSE))&gt;='뉴스룸 요약'!$F$17,"O",""),""),"")</f>
        <v/>
      </c>
      <c r="G1168" s="46" t="str">
        <f>IFERROR(IF(AND(F1168="O",B1168="Paid Search",VLOOKUP("http://skinnonews.com"&amp;A1168,'기사 리스트'!C:D,2,FALSE)="yes"), "당월 GDN", ""),"")</f>
        <v/>
      </c>
    </row>
    <row r="1169" spans="1:7">
      <c r="A1169" s="6" t="s">
        <v>1310</v>
      </c>
      <c r="B1169" s="6" t="s">
        <v>1527</v>
      </c>
      <c r="C1169" s="6">
        <v>1</v>
      </c>
      <c r="D1169" s="6">
        <v>1</v>
      </c>
      <c r="E1169" s="46" t="str">
        <f t="shared" si="18"/>
        <v>기사임</v>
      </c>
      <c r="F1169" s="46" t="str">
        <f>IF(E1169="기사임",IFERROR(IF((VLOOKUP(CONCATENATE("http://skinnonews.com",A1169),'기사 리스트'!C:E,3,FALSE))&gt;='뉴스룸 요약'!$F$17,"O",""),""),"")</f>
        <v/>
      </c>
      <c r="G1169" s="46" t="str">
        <f>IFERROR(IF(AND(F1169="O",B1169="Paid Search",VLOOKUP("http://skinnonews.com"&amp;A1169,'기사 리스트'!C:D,2,FALSE)="yes"), "당월 GDN", ""),"")</f>
        <v/>
      </c>
    </row>
    <row r="1170" spans="1:7">
      <c r="A1170" s="6" t="s">
        <v>2380</v>
      </c>
      <c r="B1170" s="6" t="s">
        <v>1527</v>
      </c>
      <c r="C1170" s="6">
        <v>1</v>
      </c>
      <c r="D1170" s="6">
        <v>1</v>
      </c>
      <c r="E1170" s="46" t="str">
        <f t="shared" si="18"/>
        <v>기사임</v>
      </c>
      <c r="F1170" s="46" t="str">
        <f>IF(E1170="기사임",IFERROR(IF((VLOOKUP(CONCATENATE("http://skinnonews.com",A1170),'기사 리스트'!C:E,3,FALSE))&gt;='뉴스룸 요약'!$F$17,"O",""),""),"")</f>
        <v/>
      </c>
      <c r="G1170" s="46" t="str">
        <f>IFERROR(IF(AND(F1170="O",B1170="Paid Search",VLOOKUP("http://skinnonews.com"&amp;A1170,'기사 리스트'!C:D,2,FALSE)="yes"), "당월 GDN", ""),"")</f>
        <v/>
      </c>
    </row>
    <row r="1171" spans="1:7">
      <c r="A1171" s="6" t="s">
        <v>1436</v>
      </c>
      <c r="B1171" s="6" t="s">
        <v>1527</v>
      </c>
      <c r="C1171" s="6">
        <v>1</v>
      </c>
      <c r="D1171" s="6">
        <v>1</v>
      </c>
      <c r="E1171" s="46" t="str">
        <f t="shared" si="18"/>
        <v>기사임</v>
      </c>
      <c r="F1171" s="46" t="str">
        <f>IF(E1171="기사임",IFERROR(IF((VLOOKUP(CONCATENATE("http://skinnonews.com",A1171),'기사 리스트'!C:E,3,FALSE))&gt;='뉴스룸 요약'!$F$17,"O",""),""),"")</f>
        <v/>
      </c>
      <c r="G1171" s="46" t="str">
        <f>IFERROR(IF(AND(F1171="O",B1171="Paid Search",VLOOKUP("http://skinnonews.com"&amp;A1171,'기사 리스트'!C:D,2,FALSE)="yes"), "당월 GDN", ""),"")</f>
        <v/>
      </c>
    </row>
    <row r="1172" spans="1:7">
      <c r="A1172" s="6" t="s">
        <v>961</v>
      </c>
      <c r="B1172" s="6" t="s">
        <v>1526</v>
      </c>
      <c r="C1172" s="6">
        <v>1</v>
      </c>
      <c r="D1172" s="6">
        <v>1</v>
      </c>
      <c r="E1172" s="46" t="str">
        <f t="shared" si="18"/>
        <v>기사임</v>
      </c>
      <c r="F1172" s="46" t="str">
        <f>IF(E1172="기사임",IFERROR(IF((VLOOKUP(CONCATENATE("http://skinnonews.com",A1172),'기사 리스트'!C:E,3,FALSE))&gt;='뉴스룸 요약'!$F$17,"O",""),""),"")</f>
        <v/>
      </c>
      <c r="G1172" s="46" t="str">
        <f>IFERROR(IF(AND(F1172="O",B1172="Paid Search",VLOOKUP("http://skinnonews.com"&amp;A1172,'기사 리스트'!C:D,2,FALSE)="yes"), "당월 GDN", ""),"")</f>
        <v/>
      </c>
    </row>
    <row r="1173" spans="1:7">
      <c r="A1173" s="6" t="s">
        <v>575</v>
      </c>
      <c r="B1173" s="6" t="s">
        <v>1528</v>
      </c>
      <c r="C1173" s="6">
        <v>1</v>
      </c>
      <c r="D1173" s="6">
        <v>1</v>
      </c>
      <c r="E1173" s="46" t="str">
        <f t="shared" si="18"/>
        <v>기사임</v>
      </c>
      <c r="F1173" s="46" t="str">
        <f>IF(E1173="기사임",IFERROR(IF((VLOOKUP(CONCATENATE("http://skinnonews.com",A1173),'기사 리스트'!C:E,3,FALSE))&gt;='뉴스룸 요약'!$F$17,"O",""),""),"")</f>
        <v/>
      </c>
      <c r="G1173" s="46" t="str">
        <f>IFERROR(IF(AND(F1173="O",B1173="Paid Search",VLOOKUP("http://skinnonews.com"&amp;A1173,'기사 리스트'!C:D,2,FALSE)="yes"), "당월 GDN", ""),"")</f>
        <v/>
      </c>
    </row>
    <row r="1174" spans="1:7">
      <c r="A1174" s="6" t="s">
        <v>1514</v>
      </c>
      <c r="B1174" s="6" t="s">
        <v>1528</v>
      </c>
      <c r="C1174" s="6">
        <v>1</v>
      </c>
      <c r="D1174" s="6">
        <v>2</v>
      </c>
      <c r="E1174" s="46" t="str">
        <f t="shared" si="18"/>
        <v>기사임</v>
      </c>
      <c r="F1174" s="46" t="str">
        <f>IF(E1174="기사임",IFERROR(IF((VLOOKUP(CONCATENATE("http://skinnonews.com",A1174),'기사 리스트'!C:E,3,FALSE))&gt;='뉴스룸 요약'!$F$17,"O",""),""),"")</f>
        <v/>
      </c>
      <c r="G1174" s="46" t="str">
        <f>IFERROR(IF(AND(F1174="O",B1174="Paid Search",VLOOKUP("http://skinnonews.com"&amp;A1174,'기사 리스트'!C:D,2,FALSE)="yes"), "당월 GDN", ""),"")</f>
        <v/>
      </c>
    </row>
    <row r="1175" spans="1:7">
      <c r="A1175" s="6" t="s">
        <v>1497</v>
      </c>
      <c r="B1175" s="6" t="s">
        <v>1527</v>
      </c>
      <c r="C1175" s="6">
        <v>1</v>
      </c>
      <c r="D1175" s="6">
        <v>2</v>
      </c>
      <c r="E1175" s="46" t="str">
        <f t="shared" si="18"/>
        <v>기사임</v>
      </c>
      <c r="F1175" s="46" t="str">
        <f>IF(E1175="기사임",IFERROR(IF((VLOOKUP(CONCATENATE("http://skinnonews.com",A1175),'기사 리스트'!C:E,3,FALSE))&gt;='뉴스룸 요약'!$F$17,"O",""),""),"")</f>
        <v/>
      </c>
      <c r="G1175" s="46" t="str">
        <f>IFERROR(IF(AND(F1175="O",B1175="Paid Search",VLOOKUP("http://skinnonews.com"&amp;A1175,'기사 리스트'!C:D,2,FALSE)="yes"), "당월 GDN", ""),"")</f>
        <v/>
      </c>
    </row>
    <row r="1176" spans="1:7">
      <c r="A1176" s="6" t="s">
        <v>1119</v>
      </c>
      <c r="B1176" s="6" t="s">
        <v>1528</v>
      </c>
      <c r="C1176" s="6">
        <v>1</v>
      </c>
      <c r="D1176" s="6">
        <v>2</v>
      </c>
      <c r="E1176" s="46" t="str">
        <f t="shared" si="18"/>
        <v>기사임</v>
      </c>
      <c r="F1176" s="46" t="str">
        <f>IF(E1176="기사임",IFERROR(IF((VLOOKUP(CONCATENATE("http://skinnonews.com",A1176),'기사 리스트'!C:E,3,FALSE))&gt;='뉴스룸 요약'!$F$17,"O",""),""),"")</f>
        <v/>
      </c>
      <c r="G1176" s="46" t="str">
        <f>IFERROR(IF(AND(F1176="O",B1176="Paid Search",VLOOKUP("http://skinnonews.com"&amp;A1176,'기사 리스트'!C:D,2,FALSE)="yes"), "당월 GDN", ""),"")</f>
        <v/>
      </c>
    </row>
    <row r="1177" spans="1:7">
      <c r="A1177" s="6" t="s">
        <v>673</v>
      </c>
      <c r="B1177" s="6" t="s">
        <v>1526</v>
      </c>
      <c r="C1177" s="6">
        <v>1</v>
      </c>
      <c r="D1177" s="6">
        <v>1</v>
      </c>
      <c r="E1177" s="46" t="str">
        <f t="shared" si="18"/>
        <v>기사임</v>
      </c>
      <c r="F1177" s="46" t="str">
        <f>IF(E1177="기사임",IFERROR(IF((VLOOKUP(CONCATENATE("http://skinnonews.com",A1177),'기사 리스트'!C:E,3,FALSE))&gt;='뉴스룸 요약'!$F$17,"O",""),""),"")</f>
        <v/>
      </c>
      <c r="G1177" s="46" t="str">
        <f>IFERROR(IF(AND(F1177="O",B1177="Paid Search",VLOOKUP("http://skinnonews.com"&amp;A1177,'기사 리스트'!C:D,2,FALSE)="yes"), "당월 GDN", ""),"")</f>
        <v/>
      </c>
    </row>
    <row r="1178" spans="1:7">
      <c r="A1178" s="6" t="s">
        <v>2381</v>
      </c>
      <c r="B1178" s="6" t="s">
        <v>1527</v>
      </c>
      <c r="C1178" s="6">
        <v>1</v>
      </c>
      <c r="D1178" s="6">
        <v>1</v>
      </c>
      <c r="E1178" s="46" t="str">
        <f t="shared" si="18"/>
        <v>기사임</v>
      </c>
      <c r="F1178" s="46" t="str">
        <f>IF(E1178="기사임",IFERROR(IF((VLOOKUP(CONCATENATE("http://skinnonews.com",A1178),'기사 리스트'!C:E,3,FALSE))&gt;='뉴스룸 요약'!$F$17,"O",""),""),"")</f>
        <v/>
      </c>
      <c r="G1178" s="46" t="str">
        <f>IFERROR(IF(AND(F1178="O",B1178="Paid Search",VLOOKUP("http://skinnonews.com"&amp;A1178,'기사 리스트'!C:D,2,FALSE)="yes"), "당월 GDN", ""),"")</f>
        <v/>
      </c>
    </row>
    <row r="1179" spans="1:7">
      <c r="A1179" s="6" t="s">
        <v>2382</v>
      </c>
      <c r="B1179" s="6" t="s">
        <v>1527</v>
      </c>
      <c r="C1179" s="6">
        <v>1</v>
      </c>
      <c r="D1179" s="6">
        <v>1</v>
      </c>
      <c r="E1179" s="46" t="str">
        <f t="shared" si="18"/>
        <v>기사임</v>
      </c>
      <c r="F1179" s="46" t="str">
        <f>IF(E1179="기사임",IFERROR(IF((VLOOKUP(CONCATENATE("http://skinnonews.com",A1179),'기사 리스트'!C:E,3,FALSE))&gt;='뉴스룸 요약'!$F$17,"O",""),""),"")</f>
        <v/>
      </c>
      <c r="G1179" s="46" t="str">
        <f>IFERROR(IF(AND(F1179="O",B1179="Paid Search",VLOOKUP("http://skinnonews.com"&amp;A1179,'기사 리스트'!C:D,2,FALSE)="yes"), "당월 GDN", ""),"")</f>
        <v/>
      </c>
    </row>
    <row r="1180" spans="1:7">
      <c r="A1180" s="6" t="s">
        <v>1377</v>
      </c>
      <c r="B1180" s="6" t="s">
        <v>1527</v>
      </c>
      <c r="C1180" s="6">
        <v>1</v>
      </c>
      <c r="D1180" s="6">
        <v>1</v>
      </c>
      <c r="E1180" s="46" t="str">
        <f t="shared" si="18"/>
        <v>기사임</v>
      </c>
      <c r="F1180" s="46" t="str">
        <f>IF(E1180="기사임",IFERROR(IF((VLOOKUP(CONCATENATE("http://skinnonews.com",A1180),'기사 리스트'!C:E,3,FALSE))&gt;='뉴스룸 요약'!$F$17,"O",""),""),"")</f>
        <v/>
      </c>
      <c r="G1180" s="46" t="str">
        <f>IFERROR(IF(AND(F1180="O",B1180="Paid Search",VLOOKUP("http://skinnonews.com"&amp;A1180,'기사 리스트'!C:D,2,FALSE)="yes"), "당월 GDN", ""),"")</f>
        <v/>
      </c>
    </row>
    <row r="1181" spans="1:7">
      <c r="A1181" s="6" t="s">
        <v>2383</v>
      </c>
      <c r="B1181" s="6" t="s">
        <v>1527</v>
      </c>
      <c r="C1181" s="6">
        <v>1</v>
      </c>
      <c r="D1181" s="6">
        <v>1</v>
      </c>
      <c r="E1181" s="46" t="str">
        <f t="shared" si="18"/>
        <v>기사임</v>
      </c>
      <c r="F1181" s="46" t="str">
        <f>IF(E1181="기사임",IFERROR(IF((VLOOKUP(CONCATENATE("http://skinnonews.com",A1181),'기사 리스트'!C:E,3,FALSE))&gt;='뉴스룸 요약'!$F$17,"O",""),""),"")</f>
        <v/>
      </c>
      <c r="G1181" s="46" t="str">
        <f>IFERROR(IF(AND(F1181="O",B1181="Paid Search",VLOOKUP("http://skinnonews.com"&amp;A1181,'기사 리스트'!C:D,2,FALSE)="yes"), "당월 GDN", ""),"")</f>
        <v/>
      </c>
    </row>
    <row r="1182" spans="1:7">
      <c r="A1182" s="6" t="s">
        <v>592</v>
      </c>
      <c r="B1182" s="6" t="s">
        <v>1527</v>
      </c>
      <c r="C1182" s="6">
        <v>1</v>
      </c>
      <c r="D1182" s="6">
        <v>1</v>
      </c>
      <c r="E1182" s="46" t="str">
        <f t="shared" si="18"/>
        <v>기사임</v>
      </c>
      <c r="F1182" s="46" t="str">
        <f>IF(E1182="기사임",IFERROR(IF((VLOOKUP(CONCATENATE("http://skinnonews.com",A1182),'기사 리스트'!C:E,3,FALSE))&gt;='뉴스룸 요약'!$F$17,"O",""),""),"")</f>
        <v/>
      </c>
      <c r="G1182" s="46" t="str">
        <f>IFERROR(IF(AND(F1182="O",B1182="Paid Search",VLOOKUP("http://skinnonews.com"&amp;A1182,'기사 리스트'!C:D,2,FALSE)="yes"), "당월 GDN", ""),"")</f>
        <v/>
      </c>
    </row>
    <row r="1183" spans="1:7">
      <c r="A1183" s="6" t="s">
        <v>1933</v>
      </c>
      <c r="B1183" s="6" t="s">
        <v>1526</v>
      </c>
      <c r="C1183" s="6">
        <v>1</v>
      </c>
      <c r="D1183" s="6">
        <v>1</v>
      </c>
      <c r="E1183" s="46" t="str">
        <f t="shared" si="18"/>
        <v>기사임</v>
      </c>
      <c r="F1183" s="46" t="str">
        <f>IF(E1183="기사임",IFERROR(IF((VLOOKUP(CONCATENATE("http://skinnonews.com",A1183),'기사 리스트'!C:E,3,FALSE))&gt;='뉴스룸 요약'!$F$17,"O",""),""),"")</f>
        <v/>
      </c>
      <c r="G1183" s="46" t="str">
        <f>IFERROR(IF(AND(F1183="O",B1183="Paid Search",VLOOKUP("http://skinnonews.com"&amp;A1183,'기사 리스트'!C:D,2,FALSE)="yes"), "당월 GDN", ""),"")</f>
        <v/>
      </c>
    </row>
    <row r="1184" spans="1:7">
      <c r="A1184" s="6" t="s">
        <v>1934</v>
      </c>
      <c r="B1184" s="6" t="s">
        <v>1526</v>
      </c>
      <c r="C1184" s="6">
        <v>1</v>
      </c>
      <c r="D1184" s="6">
        <v>1</v>
      </c>
      <c r="E1184" s="46" t="str">
        <f t="shared" si="18"/>
        <v>기사임</v>
      </c>
      <c r="F1184" s="46" t="str">
        <f>IF(E1184="기사임",IFERROR(IF((VLOOKUP(CONCATENATE("http://skinnonews.com",A1184),'기사 리스트'!C:E,3,FALSE))&gt;='뉴스룸 요약'!$F$17,"O",""),""),"")</f>
        <v/>
      </c>
      <c r="G1184" s="46" t="str">
        <f>IFERROR(IF(AND(F1184="O",B1184="Paid Search",VLOOKUP("http://skinnonews.com"&amp;A1184,'기사 리스트'!C:D,2,FALSE)="yes"), "당월 GDN", ""),"")</f>
        <v/>
      </c>
    </row>
    <row r="1185" spans="1:7">
      <c r="A1185" s="6" t="s">
        <v>1934</v>
      </c>
      <c r="B1185" s="6" t="s">
        <v>1527</v>
      </c>
      <c r="C1185" s="6">
        <v>1</v>
      </c>
      <c r="D1185" s="6">
        <v>1</v>
      </c>
      <c r="E1185" s="46" t="str">
        <f t="shared" si="18"/>
        <v>기사임</v>
      </c>
      <c r="F1185" s="46" t="str">
        <f>IF(E1185="기사임",IFERROR(IF((VLOOKUP(CONCATENATE("http://skinnonews.com",A1185),'기사 리스트'!C:E,3,FALSE))&gt;='뉴스룸 요약'!$F$17,"O",""),""),"")</f>
        <v/>
      </c>
      <c r="G1185" s="46" t="str">
        <f>IFERROR(IF(AND(F1185="O",B1185="Paid Search",VLOOKUP("http://skinnonews.com"&amp;A1185,'기사 리스트'!C:D,2,FALSE)="yes"), "당월 GDN", ""),"")</f>
        <v/>
      </c>
    </row>
    <row r="1186" spans="1:7">
      <c r="A1186" s="6" t="s">
        <v>2384</v>
      </c>
      <c r="B1186" s="6" t="s">
        <v>1527</v>
      </c>
      <c r="C1186" s="6">
        <v>1</v>
      </c>
      <c r="D1186" s="6">
        <v>1</v>
      </c>
      <c r="E1186" s="46" t="str">
        <f t="shared" si="18"/>
        <v>기사임</v>
      </c>
      <c r="F1186" s="46" t="str">
        <f>IF(E1186="기사임",IFERROR(IF((VLOOKUP(CONCATENATE("http://skinnonews.com",A1186),'기사 리스트'!C:E,3,FALSE))&gt;='뉴스룸 요약'!$F$17,"O",""),""),"")</f>
        <v/>
      </c>
      <c r="G1186" s="46" t="str">
        <f>IFERROR(IF(AND(F1186="O",B1186="Paid Search",VLOOKUP("http://skinnonews.com"&amp;A1186,'기사 리스트'!C:D,2,FALSE)="yes"), "당월 GDN", ""),"")</f>
        <v/>
      </c>
    </row>
    <row r="1187" spans="1:7">
      <c r="A1187" s="6" t="s">
        <v>2055</v>
      </c>
      <c r="B1187" s="6" t="s">
        <v>1526</v>
      </c>
      <c r="C1187" s="6">
        <v>1</v>
      </c>
      <c r="D1187" s="6">
        <v>1</v>
      </c>
      <c r="E1187" s="46" t="str">
        <f t="shared" si="18"/>
        <v>기사임</v>
      </c>
      <c r="F1187" s="46" t="str">
        <f>IF(E1187="기사임",IFERROR(IF((VLOOKUP(CONCATENATE("http://skinnonews.com",A1187),'기사 리스트'!C:E,3,FALSE))&gt;='뉴스룸 요약'!$F$17,"O",""),""),"")</f>
        <v/>
      </c>
      <c r="G1187" s="46" t="str">
        <f>IFERROR(IF(AND(F1187="O",B1187="Paid Search",VLOOKUP("http://skinnonews.com"&amp;A1187,'기사 리스트'!C:D,2,FALSE)="yes"), "당월 GDN", ""),"")</f>
        <v/>
      </c>
    </row>
    <row r="1188" spans="1:7">
      <c r="A1188" s="6" t="s">
        <v>664</v>
      </c>
      <c r="B1188" s="6" t="s">
        <v>1526</v>
      </c>
      <c r="C1188" s="6">
        <v>1</v>
      </c>
      <c r="D1188" s="6">
        <v>1</v>
      </c>
      <c r="E1188" s="46" t="str">
        <f t="shared" si="18"/>
        <v>기사임</v>
      </c>
      <c r="F1188" s="46" t="str">
        <f>IF(E1188="기사임",IFERROR(IF((VLOOKUP(CONCATENATE("http://skinnonews.com",A1188),'기사 리스트'!C:E,3,FALSE))&gt;='뉴스룸 요약'!$F$17,"O",""),""),"")</f>
        <v/>
      </c>
      <c r="G1188" s="46" t="str">
        <f>IFERROR(IF(AND(F1188="O",B1188="Paid Search",VLOOKUP("http://skinnonews.com"&amp;A1188,'기사 리스트'!C:D,2,FALSE)="yes"), "당월 GDN", ""),"")</f>
        <v/>
      </c>
    </row>
    <row r="1189" spans="1:7">
      <c r="A1189" s="6" t="s">
        <v>2385</v>
      </c>
      <c r="B1189" s="6" t="s">
        <v>1527</v>
      </c>
      <c r="C1189" s="6">
        <v>1</v>
      </c>
      <c r="D1189" s="6">
        <v>1</v>
      </c>
      <c r="E1189" s="46" t="str">
        <f t="shared" si="18"/>
        <v>기사임</v>
      </c>
      <c r="F1189" s="46" t="str">
        <f>IF(E1189="기사임",IFERROR(IF((VLOOKUP(CONCATENATE("http://skinnonews.com",A1189),'기사 리스트'!C:E,3,FALSE))&gt;='뉴스룸 요약'!$F$17,"O",""),""),"")</f>
        <v/>
      </c>
      <c r="G1189" s="46" t="str">
        <f>IFERROR(IF(AND(F1189="O",B1189="Paid Search",VLOOKUP("http://skinnonews.com"&amp;A1189,'기사 리스트'!C:D,2,FALSE)="yes"), "당월 GDN", ""),"")</f>
        <v/>
      </c>
    </row>
    <row r="1190" spans="1:7">
      <c r="A1190" s="6" t="s">
        <v>2209</v>
      </c>
      <c r="B1190" s="6" t="s">
        <v>1527</v>
      </c>
      <c r="C1190" s="6">
        <v>1</v>
      </c>
      <c r="D1190" s="6">
        <v>1</v>
      </c>
      <c r="E1190" s="46" t="str">
        <f t="shared" si="18"/>
        <v>기사임</v>
      </c>
      <c r="F1190" s="46" t="str">
        <f>IF(E1190="기사임",IFERROR(IF((VLOOKUP(CONCATENATE("http://skinnonews.com",A1190),'기사 리스트'!C:E,3,FALSE))&gt;='뉴스룸 요약'!$F$17,"O",""),""),"")</f>
        <v/>
      </c>
      <c r="G1190" s="46" t="str">
        <f>IFERROR(IF(AND(F1190="O",B1190="Paid Search",VLOOKUP("http://skinnonews.com"&amp;A1190,'기사 리스트'!C:D,2,FALSE)="yes"), "당월 GDN", ""),"")</f>
        <v/>
      </c>
    </row>
    <row r="1191" spans="1:7">
      <c r="A1191" s="6" t="s">
        <v>524</v>
      </c>
      <c r="B1191" s="6" t="s">
        <v>1526</v>
      </c>
      <c r="C1191" s="6">
        <v>1</v>
      </c>
      <c r="D1191" s="6">
        <v>1</v>
      </c>
      <c r="E1191" s="46" t="str">
        <f t="shared" si="18"/>
        <v>기사임</v>
      </c>
      <c r="F1191" s="46" t="str">
        <f>IF(E1191="기사임",IFERROR(IF((VLOOKUP(CONCATENATE("http://skinnonews.com",A1191),'기사 리스트'!C:E,3,FALSE))&gt;='뉴스룸 요약'!$F$17,"O",""),""),"")</f>
        <v/>
      </c>
      <c r="G1191" s="46" t="str">
        <f>IFERROR(IF(AND(F1191="O",B1191="Paid Search",VLOOKUP("http://skinnonews.com"&amp;A1191,'기사 리스트'!C:D,2,FALSE)="yes"), "당월 GDN", ""),"")</f>
        <v/>
      </c>
    </row>
    <row r="1192" spans="1:7">
      <c r="A1192" s="6" t="s">
        <v>2230</v>
      </c>
      <c r="B1192" s="6" t="s">
        <v>1527</v>
      </c>
      <c r="C1192" s="6">
        <v>1</v>
      </c>
      <c r="D1192" s="6">
        <v>1</v>
      </c>
      <c r="E1192" s="46" t="str">
        <f t="shared" si="18"/>
        <v>기사임</v>
      </c>
      <c r="F1192" s="46" t="str">
        <f>IF(E1192="기사임",IFERROR(IF((VLOOKUP(CONCATENATE("http://skinnonews.com",A1192),'기사 리스트'!C:E,3,FALSE))&gt;='뉴스룸 요약'!$F$17,"O",""),""),"")</f>
        <v/>
      </c>
      <c r="G1192" s="46" t="str">
        <f>IFERROR(IF(AND(F1192="O",B1192="Paid Search",VLOOKUP("http://skinnonews.com"&amp;A1192,'기사 리스트'!C:D,2,FALSE)="yes"), "당월 GDN", ""),"")</f>
        <v/>
      </c>
    </row>
    <row r="1193" spans="1:7">
      <c r="A1193" s="6" t="s">
        <v>645</v>
      </c>
      <c r="B1193" s="6" t="s">
        <v>1527</v>
      </c>
      <c r="C1193" s="6">
        <v>1</v>
      </c>
      <c r="D1193" s="6">
        <v>1</v>
      </c>
      <c r="E1193" s="46" t="str">
        <f t="shared" si="18"/>
        <v>기사임</v>
      </c>
      <c r="F1193" s="46" t="str">
        <f>IF(E1193="기사임",IFERROR(IF((VLOOKUP(CONCATENATE("http://skinnonews.com",A1193),'기사 리스트'!C:E,3,FALSE))&gt;='뉴스룸 요약'!$F$17,"O",""),""),"")</f>
        <v/>
      </c>
      <c r="G1193" s="46" t="str">
        <f>IFERROR(IF(AND(F1193="O",B1193="Paid Search",VLOOKUP("http://skinnonews.com"&amp;A1193,'기사 리스트'!C:D,2,FALSE)="yes"), "당월 GDN", ""),"")</f>
        <v/>
      </c>
    </row>
    <row r="1194" spans="1:7">
      <c r="A1194" s="6" t="s">
        <v>1935</v>
      </c>
      <c r="B1194" s="6" t="s">
        <v>1527</v>
      </c>
      <c r="C1194" s="6">
        <v>1</v>
      </c>
      <c r="D1194" s="6">
        <v>1</v>
      </c>
      <c r="E1194" s="46" t="str">
        <f t="shared" si="18"/>
        <v>기사임</v>
      </c>
      <c r="F1194" s="46" t="str">
        <f>IF(E1194="기사임",IFERROR(IF((VLOOKUP(CONCATENATE("http://skinnonews.com",A1194),'기사 리스트'!C:E,3,FALSE))&gt;='뉴스룸 요약'!$F$17,"O",""),""),"")</f>
        <v/>
      </c>
      <c r="G1194" s="46" t="str">
        <f>IFERROR(IF(AND(F1194="O",B1194="Paid Search",VLOOKUP("http://skinnonews.com"&amp;A1194,'기사 리스트'!C:D,2,FALSE)="yes"), "당월 GDN", ""),"")</f>
        <v/>
      </c>
    </row>
    <row r="1195" spans="1:7">
      <c r="A1195" s="6" t="s">
        <v>1935</v>
      </c>
      <c r="B1195" s="6" t="s">
        <v>1528</v>
      </c>
      <c r="C1195" s="6">
        <v>1</v>
      </c>
      <c r="D1195" s="6">
        <v>1</v>
      </c>
      <c r="E1195" s="46" t="str">
        <f t="shared" si="18"/>
        <v>기사임</v>
      </c>
      <c r="F1195" s="46" t="str">
        <f>IF(E1195="기사임",IFERROR(IF((VLOOKUP(CONCATENATE("http://skinnonews.com",A1195),'기사 리스트'!C:E,3,FALSE))&gt;='뉴스룸 요약'!$F$17,"O",""),""),"")</f>
        <v/>
      </c>
      <c r="G1195" s="46" t="str">
        <f>IFERROR(IF(AND(F1195="O",B1195="Paid Search",VLOOKUP("http://skinnonews.com"&amp;A1195,'기사 리스트'!C:D,2,FALSE)="yes"), "당월 GDN", ""),"")</f>
        <v/>
      </c>
    </row>
    <row r="1196" spans="1:7">
      <c r="A1196" s="6" t="s">
        <v>571</v>
      </c>
      <c r="B1196" s="6" t="s">
        <v>1526</v>
      </c>
      <c r="C1196" s="6">
        <v>1</v>
      </c>
      <c r="D1196" s="6">
        <v>1</v>
      </c>
      <c r="E1196" s="46" t="str">
        <f t="shared" si="18"/>
        <v>기사임</v>
      </c>
      <c r="F1196" s="46" t="str">
        <f>IF(E1196="기사임",IFERROR(IF((VLOOKUP(CONCATENATE("http://skinnonews.com",A1196),'기사 리스트'!C:E,3,FALSE))&gt;='뉴스룸 요약'!$F$17,"O",""),""),"")</f>
        <v/>
      </c>
      <c r="G1196" s="46" t="str">
        <f>IFERROR(IF(AND(F1196="O",B1196="Paid Search",VLOOKUP("http://skinnonews.com"&amp;A1196,'기사 리스트'!C:D,2,FALSE)="yes"), "당월 GDN", ""),"")</f>
        <v/>
      </c>
    </row>
    <row r="1197" spans="1:7">
      <c r="A1197" s="6" t="s">
        <v>571</v>
      </c>
      <c r="B1197" s="6" t="s">
        <v>1527</v>
      </c>
      <c r="C1197" s="6">
        <v>1</v>
      </c>
      <c r="D1197" s="6">
        <v>1</v>
      </c>
      <c r="E1197" s="46" t="str">
        <f t="shared" si="18"/>
        <v>기사임</v>
      </c>
      <c r="F1197" s="46" t="str">
        <f>IF(E1197="기사임",IFERROR(IF((VLOOKUP(CONCATENATE("http://skinnonews.com",A1197),'기사 리스트'!C:E,3,FALSE))&gt;='뉴스룸 요약'!$F$17,"O",""),""),"")</f>
        <v/>
      </c>
      <c r="G1197" s="46" t="str">
        <f>IFERROR(IF(AND(F1197="O",B1197="Paid Search",VLOOKUP("http://skinnonews.com"&amp;A1197,'기사 리스트'!C:D,2,FALSE)="yes"), "당월 GDN", ""),"")</f>
        <v/>
      </c>
    </row>
    <row r="1198" spans="1:7">
      <c r="A1198" s="6" t="s">
        <v>571</v>
      </c>
      <c r="B1198" s="6" t="s">
        <v>1528</v>
      </c>
      <c r="C1198" s="6">
        <v>1</v>
      </c>
      <c r="D1198" s="6">
        <v>1</v>
      </c>
      <c r="E1198" s="46" t="str">
        <f t="shared" si="18"/>
        <v>기사임</v>
      </c>
      <c r="F1198" s="46" t="str">
        <f>IF(E1198="기사임",IFERROR(IF((VLOOKUP(CONCATENATE("http://skinnonews.com",A1198),'기사 리스트'!C:E,3,FALSE))&gt;='뉴스룸 요약'!$F$17,"O",""),""),"")</f>
        <v/>
      </c>
      <c r="G1198" s="46" t="str">
        <f>IFERROR(IF(AND(F1198="O",B1198="Paid Search",VLOOKUP("http://skinnonews.com"&amp;A1198,'기사 리스트'!C:D,2,FALSE)="yes"), "당월 GDN", ""),"")</f>
        <v/>
      </c>
    </row>
    <row r="1199" spans="1:7">
      <c r="A1199" s="6" t="s">
        <v>572</v>
      </c>
      <c r="B1199" s="6" t="s">
        <v>1526</v>
      </c>
      <c r="C1199" s="6">
        <v>1</v>
      </c>
      <c r="D1199" s="6">
        <v>1</v>
      </c>
      <c r="E1199" s="46" t="str">
        <f t="shared" si="18"/>
        <v>기사임</v>
      </c>
      <c r="F1199" s="46" t="str">
        <f>IF(E1199="기사임",IFERROR(IF((VLOOKUP(CONCATENATE("http://skinnonews.com",A1199),'기사 리스트'!C:E,3,FALSE))&gt;='뉴스룸 요약'!$F$17,"O",""),""),"")</f>
        <v/>
      </c>
      <c r="G1199" s="46" t="str">
        <f>IFERROR(IF(AND(F1199="O",B1199="Paid Search",VLOOKUP("http://skinnonews.com"&amp;A1199,'기사 리스트'!C:D,2,FALSE)="yes"), "당월 GDN", ""),"")</f>
        <v/>
      </c>
    </row>
    <row r="1200" spans="1:7">
      <c r="A1200" s="6" t="s">
        <v>572</v>
      </c>
      <c r="B1200" s="6" t="s">
        <v>1528</v>
      </c>
      <c r="C1200" s="6">
        <v>1</v>
      </c>
      <c r="D1200" s="6">
        <v>1</v>
      </c>
      <c r="E1200" s="46" t="str">
        <f t="shared" si="18"/>
        <v>기사임</v>
      </c>
      <c r="F1200" s="46" t="str">
        <f>IF(E1200="기사임",IFERROR(IF((VLOOKUP(CONCATENATE("http://skinnonews.com",A1200),'기사 리스트'!C:E,3,FALSE))&gt;='뉴스룸 요약'!$F$17,"O",""),""),"")</f>
        <v/>
      </c>
      <c r="G1200" s="46" t="str">
        <f>IFERROR(IF(AND(F1200="O",B1200="Paid Search",VLOOKUP("http://skinnonews.com"&amp;A1200,'기사 리스트'!C:D,2,FALSE)="yes"), "당월 GDN", ""),"")</f>
        <v/>
      </c>
    </row>
    <row r="1201" spans="1:7">
      <c r="A1201" s="6" t="s">
        <v>1506</v>
      </c>
      <c r="B1201" s="6" t="s">
        <v>1528</v>
      </c>
      <c r="C1201" s="6">
        <v>1</v>
      </c>
      <c r="D1201" s="6">
        <v>1</v>
      </c>
      <c r="E1201" s="46" t="str">
        <f t="shared" si="18"/>
        <v>기사임</v>
      </c>
      <c r="F1201" s="46" t="str">
        <f>IF(E1201="기사임",IFERROR(IF((VLOOKUP(CONCATENATE("http://skinnonews.com",A1201),'기사 리스트'!C:E,3,FALSE))&gt;='뉴스룸 요약'!$F$17,"O",""),""),"")</f>
        <v/>
      </c>
      <c r="G1201" s="46" t="str">
        <f>IFERROR(IF(AND(F1201="O",B1201="Paid Search",VLOOKUP("http://skinnonews.com"&amp;A1201,'기사 리스트'!C:D,2,FALSE)="yes"), "당월 GDN", ""),"")</f>
        <v/>
      </c>
    </row>
    <row r="1202" spans="1:7">
      <c r="A1202" s="6" t="s">
        <v>2386</v>
      </c>
      <c r="B1202" s="6" t="s">
        <v>1527</v>
      </c>
      <c r="C1202" s="6">
        <v>1</v>
      </c>
      <c r="D1202" s="6">
        <v>1</v>
      </c>
      <c r="E1202" s="46" t="str">
        <f t="shared" si="18"/>
        <v>기사임</v>
      </c>
      <c r="F1202" s="46" t="str">
        <f>IF(E1202="기사임",IFERROR(IF((VLOOKUP(CONCATENATE("http://skinnonews.com",A1202),'기사 리스트'!C:E,3,FALSE))&gt;='뉴스룸 요약'!$F$17,"O",""),""),"")</f>
        <v/>
      </c>
      <c r="G1202" s="46" t="str">
        <f>IFERROR(IF(AND(F1202="O",B1202="Paid Search",VLOOKUP("http://skinnonews.com"&amp;A1202,'기사 리스트'!C:D,2,FALSE)="yes"), "당월 GDN", ""),"")</f>
        <v/>
      </c>
    </row>
    <row r="1203" spans="1:7">
      <c r="A1203" s="6" t="s">
        <v>2387</v>
      </c>
      <c r="B1203" s="6" t="s">
        <v>1527</v>
      </c>
      <c r="C1203" s="6">
        <v>1</v>
      </c>
      <c r="D1203" s="6">
        <v>1</v>
      </c>
      <c r="E1203" s="46" t="str">
        <f t="shared" si="18"/>
        <v>기사임</v>
      </c>
      <c r="F1203" s="46" t="str">
        <f>IF(E1203="기사임",IFERROR(IF((VLOOKUP(CONCATENATE("http://skinnonews.com",A1203),'기사 리스트'!C:E,3,FALSE))&gt;='뉴스룸 요약'!$F$17,"O",""),""),"")</f>
        <v/>
      </c>
      <c r="G1203" s="46" t="str">
        <f>IFERROR(IF(AND(F1203="O",B1203="Paid Search",VLOOKUP("http://skinnonews.com"&amp;A1203,'기사 리스트'!C:D,2,FALSE)="yes"), "당월 GDN", ""),"")</f>
        <v/>
      </c>
    </row>
    <row r="1204" spans="1:7">
      <c r="A1204" s="6" t="s">
        <v>608</v>
      </c>
      <c r="B1204" s="6" t="s">
        <v>1526</v>
      </c>
      <c r="C1204" s="6">
        <v>1</v>
      </c>
      <c r="D1204" s="6">
        <v>1</v>
      </c>
      <c r="E1204" s="46" t="str">
        <f t="shared" si="18"/>
        <v>기사임</v>
      </c>
      <c r="F1204" s="46" t="str">
        <f>IF(E1204="기사임",IFERROR(IF((VLOOKUP(CONCATENATE("http://skinnonews.com",A1204),'기사 리스트'!C:E,3,FALSE))&gt;='뉴스룸 요약'!$F$17,"O",""),""),"")</f>
        <v/>
      </c>
      <c r="G1204" s="46" t="str">
        <f>IFERROR(IF(AND(F1204="O",B1204="Paid Search",VLOOKUP("http://skinnonews.com"&amp;A1204,'기사 리스트'!C:D,2,FALSE)="yes"), "당월 GDN", ""),"")</f>
        <v/>
      </c>
    </row>
    <row r="1205" spans="1:7">
      <c r="A1205" s="6" t="s">
        <v>1311</v>
      </c>
      <c r="B1205" s="6" t="s">
        <v>1527</v>
      </c>
      <c r="C1205" s="6">
        <v>1</v>
      </c>
      <c r="D1205" s="6">
        <v>1</v>
      </c>
      <c r="E1205" s="46" t="str">
        <f t="shared" si="18"/>
        <v>기사임</v>
      </c>
      <c r="F1205" s="46" t="str">
        <f>IF(E1205="기사임",IFERROR(IF((VLOOKUP(CONCATENATE("http://skinnonews.com",A1205),'기사 리스트'!C:E,3,FALSE))&gt;='뉴스룸 요약'!$F$17,"O",""),""),"")</f>
        <v/>
      </c>
      <c r="G1205" s="46" t="str">
        <f>IFERROR(IF(AND(F1205="O",B1205="Paid Search",VLOOKUP("http://skinnonews.com"&amp;A1205,'기사 리스트'!C:D,2,FALSE)="yes"), "당월 GDN", ""),"")</f>
        <v/>
      </c>
    </row>
    <row r="1206" spans="1:7">
      <c r="A1206" s="6" t="s">
        <v>550</v>
      </c>
      <c r="B1206" s="6" t="s">
        <v>1526</v>
      </c>
      <c r="C1206" s="6">
        <v>1</v>
      </c>
      <c r="D1206" s="6">
        <v>2</v>
      </c>
      <c r="E1206" s="46" t="str">
        <f t="shared" si="18"/>
        <v>기사임</v>
      </c>
      <c r="F1206" s="46" t="str">
        <f>IF(E1206="기사임",IFERROR(IF((VLOOKUP(CONCATENATE("http://skinnonews.com",A1206),'기사 리스트'!C:E,3,FALSE))&gt;='뉴스룸 요약'!$F$17,"O",""),""),"")</f>
        <v/>
      </c>
      <c r="G1206" s="46" t="str">
        <f>IFERROR(IF(AND(F1206="O",B1206="Paid Search",VLOOKUP("http://skinnonews.com"&amp;A1206,'기사 리스트'!C:D,2,FALSE)="yes"), "당월 GDN", ""),"")</f>
        <v/>
      </c>
    </row>
    <row r="1207" spans="1:7">
      <c r="A1207" s="6" t="s">
        <v>2388</v>
      </c>
      <c r="B1207" s="6" t="s">
        <v>1527</v>
      </c>
      <c r="C1207" s="6">
        <v>1</v>
      </c>
      <c r="D1207" s="6">
        <v>1</v>
      </c>
      <c r="E1207" s="46" t="str">
        <f t="shared" si="18"/>
        <v>기사임</v>
      </c>
      <c r="F1207" s="46" t="str">
        <f>IF(E1207="기사임",IFERROR(IF((VLOOKUP(CONCATENATE("http://skinnonews.com",A1207),'기사 리스트'!C:E,3,FALSE))&gt;='뉴스룸 요약'!$F$17,"O",""),""),"")</f>
        <v/>
      </c>
      <c r="G1207" s="46" t="str">
        <f>IFERROR(IF(AND(F1207="O",B1207="Paid Search",VLOOKUP("http://skinnonews.com"&amp;A1207,'기사 리스트'!C:D,2,FALSE)="yes"), "당월 GDN", ""),"")</f>
        <v/>
      </c>
    </row>
    <row r="1208" spans="1:7">
      <c r="A1208" s="6" t="s">
        <v>2211</v>
      </c>
      <c r="B1208" s="6" t="s">
        <v>1527</v>
      </c>
      <c r="C1208" s="6">
        <v>1</v>
      </c>
      <c r="D1208" s="6">
        <v>1</v>
      </c>
      <c r="E1208" s="46" t="str">
        <f t="shared" si="18"/>
        <v>기사임</v>
      </c>
      <c r="F1208" s="46" t="str">
        <f>IF(E1208="기사임",IFERROR(IF((VLOOKUP(CONCATENATE("http://skinnonews.com",A1208),'기사 리스트'!C:E,3,FALSE))&gt;='뉴스룸 요약'!$F$17,"O",""),""),"")</f>
        <v/>
      </c>
      <c r="G1208" s="46" t="str">
        <f>IFERROR(IF(AND(F1208="O",B1208="Paid Search",VLOOKUP("http://skinnonews.com"&amp;A1208,'기사 리스트'!C:D,2,FALSE)="yes"), "당월 GDN", ""),"")</f>
        <v/>
      </c>
    </row>
    <row r="1209" spans="1:7">
      <c r="A1209" s="6" t="s">
        <v>2191</v>
      </c>
      <c r="B1209" s="6" t="s">
        <v>1527</v>
      </c>
      <c r="C1209" s="6">
        <v>1</v>
      </c>
      <c r="D1209" s="6">
        <v>1</v>
      </c>
      <c r="E1209" s="46" t="str">
        <f t="shared" si="18"/>
        <v>기사임</v>
      </c>
      <c r="F1209" s="46" t="str">
        <f>IF(E1209="기사임",IFERROR(IF((VLOOKUP(CONCATENATE("http://skinnonews.com",A1209),'기사 리스트'!C:E,3,FALSE))&gt;='뉴스룸 요약'!$F$17,"O",""),""),"")</f>
        <v/>
      </c>
      <c r="G1209" s="46" t="str">
        <f>IFERROR(IF(AND(F1209="O",B1209="Paid Search",VLOOKUP("http://skinnonews.com"&amp;A1209,'기사 리스트'!C:D,2,FALSE)="yes"), "당월 GDN", ""),"")</f>
        <v/>
      </c>
    </row>
    <row r="1210" spans="1:7">
      <c r="A1210" s="6" t="s">
        <v>962</v>
      </c>
      <c r="B1210" s="6" t="s">
        <v>1527</v>
      </c>
      <c r="C1210" s="6">
        <v>1</v>
      </c>
      <c r="D1210" s="6">
        <v>1</v>
      </c>
      <c r="E1210" s="46" t="str">
        <f t="shared" si="18"/>
        <v>기사임</v>
      </c>
      <c r="F1210" s="46" t="str">
        <f>IF(E1210="기사임",IFERROR(IF((VLOOKUP(CONCATENATE("http://skinnonews.com",A1210),'기사 리스트'!C:E,3,FALSE))&gt;='뉴스룸 요약'!$F$17,"O",""),""),"")</f>
        <v/>
      </c>
      <c r="G1210" s="46" t="str">
        <f>IFERROR(IF(AND(F1210="O",B1210="Paid Search",VLOOKUP("http://skinnonews.com"&amp;A1210,'기사 리스트'!C:D,2,FALSE)="yes"), "당월 GDN", ""),"")</f>
        <v/>
      </c>
    </row>
    <row r="1211" spans="1:7">
      <c r="A1211" s="6" t="s">
        <v>573</v>
      </c>
      <c r="B1211" s="6" t="s">
        <v>1528</v>
      </c>
      <c r="C1211" s="6">
        <v>1</v>
      </c>
      <c r="D1211" s="6">
        <v>1</v>
      </c>
      <c r="E1211" s="46" t="str">
        <f t="shared" si="18"/>
        <v>기사임</v>
      </c>
      <c r="F1211" s="46" t="str">
        <f>IF(E1211="기사임",IFERROR(IF((VLOOKUP(CONCATENATE("http://skinnonews.com",A1211),'기사 리스트'!C:E,3,FALSE))&gt;='뉴스룸 요약'!$F$17,"O",""),""),"")</f>
        <v/>
      </c>
      <c r="G1211" s="46" t="str">
        <f>IFERROR(IF(AND(F1211="O",B1211="Paid Search",VLOOKUP("http://skinnonews.com"&amp;A1211,'기사 리스트'!C:D,2,FALSE)="yes"), "당월 GDN", ""),"")</f>
        <v/>
      </c>
    </row>
    <row r="1212" spans="1:7">
      <c r="A1212" s="6" t="s">
        <v>963</v>
      </c>
      <c r="B1212" s="6" t="s">
        <v>1526</v>
      </c>
      <c r="C1212" s="6">
        <v>1</v>
      </c>
      <c r="D1212" s="6">
        <v>1</v>
      </c>
      <c r="E1212" s="46" t="str">
        <f t="shared" si="18"/>
        <v>기사임</v>
      </c>
      <c r="F1212" s="46" t="str">
        <f>IF(E1212="기사임",IFERROR(IF((VLOOKUP(CONCATENATE("http://skinnonews.com",A1212),'기사 리스트'!C:E,3,FALSE))&gt;='뉴스룸 요약'!$F$17,"O",""),""),"")</f>
        <v/>
      </c>
      <c r="G1212" s="46" t="str">
        <f>IFERROR(IF(AND(F1212="O",B1212="Paid Search",VLOOKUP("http://skinnonews.com"&amp;A1212,'기사 리스트'!C:D,2,FALSE)="yes"), "당월 GDN", ""),"")</f>
        <v/>
      </c>
    </row>
    <row r="1213" spans="1:7">
      <c r="A1213" s="6" t="s">
        <v>2389</v>
      </c>
      <c r="B1213" s="6" t="s">
        <v>1527</v>
      </c>
      <c r="C1213" s="6">
        <v>1</v>
      </c>
      <c r="D1213" s="6">
        <v>1</v>
      </c>
      <c r="E1213" s="46" t="str">
        <f t="shared" si="18"/>
        <v>기사임</v>
      </c>
      <c r="F1213" s="46" t="str">
        <f>IF(E1213="기사임",IFERROR(IF((VLOOKUP(CONCATENATE("http://skinnonews.com",A1213),'기사 리스트'!C:E,3,FALSE))&gt;='뉴스룸 요약'!$F$17,"O",""),""),"")</f>
        <v/>
      </c>
      <c r="G1213" s="46" t="str">
        <f>IFERROR(IF(AND(F1213="O",B1213="Paid Search",VLOOKUP("http://skinnonews.com"&amp;A1213,'기사 리스트'!C:D,2,FALSE)="yes"), "당월 GDN", ""),"")</f>
        <v/>
      </c>
    </row>
    <row r="1214" spans="1:7">
      <c r="A1214" s="6" t="s">
        <v>1502</v>
      </c>
      <c r="B1214" s="6" t="s">
        <v>1526</v>
      </c>
      <c r="C1214" s="6">
        <v>1</v>
      </c>
      <c r="D1214" s="6">
        <v>1</v>
      </c>
      <c r="E1214" s="46" t="str">
        <f t="shared" si="18"/>
        <v>기사임</v>
      </c>
      <c r="F1214" s="46" t="str">
        <f>IF(E1214="기사임",IFERROR(IF((VLOOKUP(CONCATENATE("http://skinnonews.com",A1214),'기사 리스트'!C:E,3,FALSE))&gt;='뉴스룸 요약'!$F$17,"O",""),""),"")</f>
        <v/>
      </c>
      <c r="G1214" s="46" t="str">
        <f>IFERROR(IF(AND(F1214="O",B1214="Paid Search",VLOOKUP("http://skinnonews.com"&amp;A1214,'기사 리스트'!C:D,2,FALSE)="yes"), "당월 GDN", ""),"")</f>
        <v/>
      </c>
    </row>
    <row r="1215" spans="1:7">
      <c r="A1215" s="6" t="s">
        <v>1258</v>
      </c>
      <c r="B1215" s="6" t="s">
        <v>1526</v>
      </c>
      <c r="C1215" s="6">
        <v>1</v>
      </c>
      <c r="D1215" s="6">
        <v>1</v>
      </c>
      <c r="E1215" s="46" t="str">
        <f t="shared" si="18"/>
        <v>기사임</v>
      </c>
      <c r="F1215" s="46" t="str">
        <f>IF(E1215="기사임",IFERROR(IF((VLOOKUP(CONCATENATE("http://skinnonews.com",A1215),'기사 리스트'!C:E,3,FALSE))&gt;='뉴스룸 요약'!$F$17,"O",""),""),"")</f>
        <v/>
      </c>
      <c r="G1215" s="46" t="str">
        <f>IFERROR(IF(AND(F1215="O",B1215="Paid Search",VLOOKUP("http://skinnonews.com"&amp;A1215,'기사 리스트'!C:D,2,FALSE)="yes"), "당월 GDN", ""),"")</f>
        <v/>
      </c>
    </row>
    <row r="1216" spans="1:7">
      <c r="A1216" s="6" t="s">
        <v>2390</v>
      </c>
      <c r="B1216" s="6" t="s">
        <v>1527</v>
      </c>
      <c r="C1216" s="6">
        <v>1</v>
      </c>
      <c r="D1216" s="6">
        <v>1</v>
      </c>
      <c r="E1216" s="46" t="str">
        <f t="shared" si="18"/>
        <v>기사임</v>
      </c>
      <c r="F1216" s="46" t="str">
        <f>IF(E1216="기사임",IFERROR(IF((VLOOKUP(CONCATENATE("http://skinnonews.com",A1216),'기사 리스트'!C:E,3,FALSE))&gt;='뉴스룸 요약'!$F$17,"O",""),""),"")</f>
        <v/>
      </c>
      <c r="G1216" s="46" t="str">
        <f>IFERROR(IF(AND(F1216="O",B1216="Paid Search",VLOOKUP("http://skinnonews.com"&amp;A1216,'기사 리스트'!C:D,2,FALSE)="yes"), "당월 GDN", ""),"")</f>
        <v/>
      </c>
    </row>
    <row r="1217" spans="1:7">
      <c r="A1217" s="6" t="s">
        <v>2056</v>
      </c>
      <c r="B1217" s="6" t="s">
        <v>1527</v>
      </c>
      <c r="C1217" s="6">
        <v>1</v>
      </c>
      <c r="D1217" s="6">
        <v>1</v>
      </c>
      <c r="E1217" s="46" t="str">
        <f t="shared" si="18"/>
        <v>기사임</v>
      </c>
      <c r="F1217" s="46" t="str">
        <f>IF(E1217="기사임",IFERROR(IF((VLOOKUP(CONCATENATE("http://skinnonews.com",A1217),'기사 리스트'!C:E,3,FALSE))&gt;='뉴스룸 요약'!$F$17,"O",""),""),"")</f>
        <v/>
      </c>
      <c r="G1217" s="46" t="str">
        <f>IFERROR(IF(AND(F1217="O",B1217="Paid Search",VLOOKUP("http://skinnonews.com"&amp;A1217,'기사 리스트'!C:D,2,FALSE)="yes"), "당월 GDN", ""),"")</f>
        <v/>
      </c>
    </row>
    <row r="1218" spans="1:7">
      <c r="A1218" s="6" t="s">
        <v>1444</v>
      </c>
      <c r="B1218" s="6" t="s">
        <v>1526</v>
      </c>
      <c r="C1218" s="6">
        <v>1</v>
      </c>
      <c r="D1218" s="6">
        <v>1</v>
      </c>
      <c r="E1218" s="46" t="str">
        <f t="shared" si="18"/>
        <v>기사임</v>
      </c>
      <c r="F1218" s="46" t="str">
        <f>IF(E1218="기사임",IFERROR(IF((VLOOKUP(CONCATENATE("http://skinnonews.com",A1218),'기사 리스트'!C:E,3,FALSE))&gt;='뉴스룸 요약'!$F$17,"O",""),""),"")</f>
        <v/>
      </c>
      <c r="G1218" s="46" t="str">
        <f>IFERROR(IF(AND(F1218="O",B1218="Paid Search",VLOOKUP("http://skinnonews.com"&amp;A1218,'기사 리스트'!C:D,2,FALSE)="yes"), "당월 GDN", ""),"")</f>
        <v/>
      </c>
    </row>
    <row r="1219" spans="1:7">
      <c r="A1219" s="6" t="s">
        <v>562</v>
      </c>
      <c r="B1219" s="6" t="s">
        <v>1526</v>
      </c>
      <c r="C1219" s="6">
        <v>1</v>
      </c>
      <c r="D1219" s="6">
        <v>2</v>
      </c>
      <c r="E1219" s="46" t="str">
        <f t="shared" ref="E1219:E1282" si="19">IF(AND(LEFT(A1219,17)="/global/archives/",ISNUMBER(_xlfn.NUMBERVALUE(MID(A1219,18,1))),ISERROR(FIND("ckattempt",A1219)),ISERROR(FIND("preview",A1219))),"기사임","")</f>
        <v>기사임</v>
      </c>
      <c r="F1219" s="46" t="str">
        <f>IF(E1219="기사임",IFERROR(IF((VLOOKUP(CONCATENATE("http://skinnonews.com",A1219),'기사 리스트'!C:E,3,FALSE))&gt;='뉴스룸 요약'!$F$17,"O",""),""),"")</f>
        <v/>
      </c>
      <c r="G1219" s="46" t="str">
        <f>IFERROR(IF(AND(F1219="O",B1219="Paid Search",VLOOKUP("http://skinnonews.com"&amp;A1219,'기사 리스트'!C:D,2,FALSE)="yes"), "당월 GDN", ""),"")</f>
        <v/>
      </c>
    </row>
    <row r="1220" spans="1:7">
      <c r="A1220" s="6" t="s">
        <v>582</v>
      </c>
      <c r="B1220" s="6" t="s">
        <v>1527</v>
      </c>
      <c r="C1220" s="6">
        <v>1</v>
      </c>
      <c r="D1220" s="6">
        <v>2</v>
      </c>
      <c r="E1220" s="46" t="str">
        <f t="shared" si="19"/>
        <v>기사임</v>
      </c>
      <c r="F1220" s="46" t="str">
        <f>IF(E1220="기사임",IFERROR(IF((VLOOKUP(CONCATENATE("http://skinnonews.com",A1220),'기사 리스트'!C:E,3,FALSE))&gt;='뉴스룸 요약'!$F$17,"O",""),""),"")</f>
        <v/>
      </c>
      <c r="G1220" s="46" t="str">
        <f>IFERROR(IF(AND(F1220="O",B1220="Paid Search",VLOOKUP("http://skinnonews.com"&amp;A1220,'기사 리스트'!C:D,2,FALSE)="yes"), "당월 GDN", ""),"")</f>
        <v/>
      </c>
    </row>
    <row r="1221" spans="1:7">
      <c r="A1221" s="6" t="s">
        <v>665</v>
      </c>
      <c r="B1221" s="6" t="s">
        <v>1526</v>
      </c>
      <c r="C1221" s="6">
        <v>1</v>
      </c>
      <c r="D1221" s="6">
        <v>1</v>
      </c>
      <c r="E1221" s="46" t="str">
        <f t="shared" si="19"/>
        <v>기사임</v>
      </c>
      <c r="F1221" s="46" t="str">
        <f>IF(E1221="기사임",IFERROR(IF((VLOOKUP(CONCATENATE("http://skinnonews.com",A1221),'기사 리스트'!C:E,3,FALSE))&gt;='뉴스룸 요약'!$F$17,"O",""),""),"")</f>
        <v/>
      </c>
      <c r="G1221" s="46" t="str">
        <f>IFERROR(IF(AND(F1221="O",B1221="Paid Search",VLOOKUP("http://skinnonews.com"&amp;A1221,'기사 리스트'!C:D,2,FALSE)="yes"), "당월 GDN", ""),"")</f>
        <v/>
      </c>
    </row>
    <row r="1222" spans="1:7">
      <c r="A1222" s="6" t="s">
        <v>665</v>
      </c>
      <c r="B1222" s="6" t="s">
        <v>1527</v>
      </c>
      <c r="C1222" s="6">
        <v>1</v>
      </c>
      <c r="D1222" s="6">
        <v>1</v>
      </c>
      <c r="E1222" s="46" t="str">
        <f t="shared" si="19"/>
        <v>기사임</v>
      </c>
      <c r="F1222" s="46" t="str">
        <f>IF(E1222="기사임",IFERROR(IF((VLOOKUP(CONCATENATE("http://skinnonews.com",A1222),'기사 리스트'!C:E,3,FALSE))&gt;='뉴스룸 요약'!$F$17,"O",""),""),"")</f>
        <v/>
      </c>
      <c r="G1222" s="46" t="str">
        <f>IFERROR(IF(AND(F1222="O",B1222="Paid Search",VLOOKUP("http://skinnonews.com"&amp;A1222,'기사 리스트'!C:D,2,FALSE)="yes"), "당월 GDN", ""),"")</f>
        <v/>
      </c>
    </row>
    <row r="1223" spans="1:7">
      <c r="A1223" s="6" t="s">
        <v>2049</v>
      </c>
      <c r="B1223" s="6" t="s">
        <v>1527</v>
      </c>
      <c r="C1223" s="6">
        <v>1</v>
      </c>
      <c r="D1223" s="6">
        <v>2</v>
      </c>
      <c r="E1223" s="46" t="str">
        <f t="shared" si="19"/>
        <v>기사임</v>
      </c>
      <c r="F1223" s="46" t="str">
        <f>IF(E1223="기사임",IFERROR(IF((VLOOKUP(CONCATENATE("http://skinnonews.com",A1223),'기사 리스트'!C:E,3,FALSE))&gt;='뉴스룸 요약'!$F$17,"O",""),""),"")</f>
        <v/>
      </c>
      <c r="G1223" s="46" t="str">
        <f>IFERROR(IF(AND(F1223="O",B1223="Paid Search",VLOOKUP("http://skinnonews.com"&amp;A1223,'기사 리스트'!C:D,2,FALSE)="yes"), "당월 GDN", ""),"")</f>
        <v/>
      </c>
    </row>
    <row r="1224" spans="1:7">
      <c r="A1224" s="6" t="s">
        <v>522</v>
      </c>
      <c r="B1224" s="6" t="s">
        <v>1528</v>
      </c>
      <c r="C1224" s="6">
        <v>1</v>
      </c>
      <c r="D1224" s="6">
        <v>1</v>
      </c>
      <c r="E1224" s="46" t="str">
        <f t="shared" si="19"/>
        <v>기사임</v>
      </c>
      <c r="F1224" s="46" t="str">
        <f>IF(E1224="기사임",IFERROR(IF((VLOOKUP(CONCATENATE("http://skinnonews.com",A1224),'기사 리스트'!C:E,3,FALSE))&gt;='뉴스룸 요약'!$F$17,"O",""),""),"")</f>
        <v/>
      </c>
      <c r="G1224" s="46" t="str">
        <f>IFERROR(IF(AND(F1224="O",B1224="Paid Search",VLOOKUP("http://skinnonews.com"&amp;A1224,'기사 리스트'!C:D,2,FALSE)="yes"), "당월 GDN", ""),"")</f>
        <v/>
      </c>
    </row>
    <row r="1225" spans="1:7">
      <c r="A1225" s="6" t="s">
        <v>2391</v>
      </c>
      <c r="B1225" s="6" t="s">
        <v>1526</v>
      </c>
      <c r="C1225" s="6">
        <v>1</v>
      </c>
      <c r="D1225" s="6">
        <v>1</v>
      </c>
      <c r="E1225" s="46" t="str">
        <f t="shared" si="19"/>
        <v>기사임</v>
      </c>
      <c r="F1225" s="46" t="str">
        <f>IF(E1225="기사임",IFERROR(IF((VLOOKUP(CONCATENATE("http://skinnonews.com",A1225),'기사 리스트'!C:E,3,FALSE))&gt;='뉴스룸 요약'!$F$17,"O",""),""),"")</f>
        <v/>
      </c>
      <c r="G1225" s="46" t="str">
        <f>IFERROR(IF(AND(F1225="O",B1225="Paid Search",VLOOKUP("http://skinnonews.com"&amp;A1225,'기사 리스트'!C:D,2,FALSE)="yes"), "당월 GDN", ""),"")</f>
        <v/>
      </c>
    </row>
    <row r="1226" spans="1:7">
      <c r="A1226" s="6" t="s">
        <v>625</v>
      </c>
      <c r="B1226" s="6" t="s">
        <v>1528</v>
      </c>
      <c r="C1226" s="6">
        <v>1</v>
      </c>
      <c r="D1226" s="6">
        <v>1</v>
      </c>
      <c r="E1226" s="46" t="str">
        <f t="shared" si="19"/>
        <v>기사임</v>
      </c>
      <c r="F1226" s="46" t="str">
        <f>IF(E1226="기사임",IFERROR(IF((VLOOKUP(CONCATENATE("http://skinnonews.com",A1226),'기사 리스트'!C:E,3,FALSE))&gt;='뉴스룸 요약'!$F$17,"O",""),""),"")</f>
        <v/>
      </c>
      <c r="G1226" s="46" t="str">
        <f>IFERROR(IF(AND(F1226="O",B1226="Paid Search",VLOOKUP("http://skinnonews.com"&amp;A1226,'기사 리스트'!C:D,2,FALSE)="yes"), "당월 GDN", ""),"")</f>
        <v/>
      </c>
    </row>
    <row r="1227" spans="1:7">
      <c r="A1227" s="6" t="s">
        <v>626</v>
      </c>
      <c r="B1227" s="6" t="s">
        <v>1526</v>
      </c>
      <c r="C1227" s="6">
        <v>1</v>
      </c>
      <c r="D1227" s="6">
        <v>1</v>
      </c>
      <c r="E1227" s="46" t="str">
        <f t="shared" si="19"/>
        <v>기사임</v>
      </c>
      <c r="F1227" s="46" t="str">
        <f>IF(E1227="기사임",IFERROR(IF((VLOOKUP(CONCATENATE("http://skinnonews.com",A1227),'기사 리스트'!C:E,3,FALSE))&gt;='뉴스룸 요약'!$F$17,"O",""),""),"")</f>
        <v/>
      </c>
      <c r="G1227" s="46" t="str">
        <f>IFERROR(IF(AND(F1227="O",B1227="Paid Search",VLOOKUP("http://skinnonews.com"&amp;A1227,'기사 리스트'!C:D,2,FALSE)="yes"), "당월 GDN", ""),"")</f>
        <v/>
      </c>
    </row>
    <row r="1228" spans="1:7">
      <c r="A1228" s="6" t="s">
        <v>626</v>
      </c>
      <c r="B1228" s="6" t="s">
        <v>1528</v>
      </c>
      <c r="C1228" s="6">
        <v>1</v>
      </c>
      <c r="D1228" s="6">
        <v>1</v>
      </c>
      <c r="E1228" s="46" t="str">
        <f t="shared" si="19"/>
        <v>기사임</v>
      </c>
      <c r="F1228" s="46" t="str">
        <f>IF(E1228="기사임",IFERROR(IF((VLOOKUP(CONCATENATE("http://skinnonews.com",A1228),'기사 리스트'!C:E,3,FALSE))&gt;='뉴스룸 요약'!$F$17,"O",""),""),"")</f>
        <v/>
      </c>
      <c r="G1228" s="46" t="str">
        <f>IFERROR(IF(AND(F1228="O",B1228="Paid Search",VLOOKUP("http://skinnonews.com"&amp;A1228,'기사 리스트'!C:D,2,FALSE)="yes"), "당월 GDN", ""),"")</f>
        <v/>
      </c>
    </row>
    <row r="1229" spans="1:7">
      <c r="A1229" s="6" t="s">
        <v>566</v>
      </c>
      <c r="B1229" s="6" t="s">
        <v>1526</v>
      </c>
      <c r="C1229" s="6">
        <v>1</v>
      </c>
      <c r="D1229" s="6">
        <v>1</v>
      </c>
      <c r="E1229" s="46" t="str">
        <f t="shared" si="19"/>
        <v>기사임</v>
      </c>
      <c r="F1229" s="46" t="str">
        <f>IF(E1229="기사임",IFERROR(IF((VLOOKUP(CONCATENATE("http://skinnonews.com",A1229),'기사 리스트'!C:E,3,FALSE))&gt;='뉴스룸 요약'!$F$17,"O",""),""),"")</f>
        <v/>
      </c>
      <c r="G1229" s="46" t="str">
        <f>IFERROR(IF(AND(F1229="O",B1229="Paid Search",VLOOKUP("http://skinnonews.com"&amp;A1229,'기사 리스트'!C:D,2,FALSE)="yes"), "당월 GDN", ""),"")</f>
        <v/>
      </c>
    </row>
    <row r="1230" spans="1:7">
      <c r="A1230" s="6" t="s">
        <v>1936</v>
      </c>
      <c r="B1230" s="6" t="s">
        <v>1526</v>
      </c>
      <c r="C1230" s="6">
        <v>1</v>
      </c>
      <c r="D1230" s="6">
        <v>1</v>
      </c>
      <c r="E1230" s="46" t="str">
        <f t="shared" si="19"/>
        <v>기사임</v>
      </c>
      <c r="F1230" s="46" t="str">
        <f>IF(E1230="기사임",IFERROR(IF((VLOOKUP(CONCATENATE("http://skinnonews.com",A1230),'기사 리스트'!C:E,3,FALSE))&gt;='뉴스룸 요약'!$F$17,"O",""),""),"")</f>
        <v/>
      </c>
      <c r="G1230" s="46" t="str">
        <f>IFERROR(IF(AND(F1230="O",B1230="Paid Search",VLOOKUP("http://skinnonews.com"&amp;A1230,'기사 리스트'!C:D,2,FALSE)="yes"), "당월 GDN", ""),"")</f>
        <v/>
      </c>
    </row>
    <row r="1231" spans="1:7">
      <c r="A1231" s="6" t="s">
        <v>1448</v>
      </c>
      <c r="B1231" s="6" t="s">
        <v>1526</v>
      </c>
      <c r="C1231" s="6">
        <v>1</v>
      </c>
      <c r="D1231" s="6">
        <v>1</v>
      </c>
      <c r="E1231" s="46" t="str">
        <f t="shared" si="19"/>
        <v>기사임</v>
      </c>
      <c r="F1231" s="46" t="str">
        <f>IF(E1231="기사임",IFERROR(IF((VLOOKUP(CONCATENATE("http://skinnonews.com",A1231),'기사 리스트'!C:E,3,FALSE))&gt;='뉴스룸 요약'!$F$17,"O",""),""),"")</f>
        <v/>
      </c>
      <c r="G1231" s="46" t="str">
        <f>IFERROR(IF(AND(F1231="O",B1231="Paid Search",VLOOKUP("http://skinnonews.com"&amp;A1231,'기사 리스트'!C:D,2,FALSE)="yes"), "당월 GDN", ""),"")</f>
        <v/>
      </c>
    </row>
    <row r="1232" spans="1:7">
      <c r="A1232" s="6" t="s">
        <v>1448</v>
      </c>
      <c r="B1232" s="6" t="s">
        <v>1527</v>
      </c>
      <c r="C1232" s="6">
        <v>1</v>
      </c>
      <c r="D1232" s="6">
        <v>1</v>
      </c>
      <c r="E1232" s="46" t="str">
        <f t="shared" si="19"/>
        <v>기사임</v>
      </c>
      <c r="F1232" s="46" t="str">
        <f>IF(E1232="기사임",IFERROR(IF((VLOOKUP(CONCATENATE("http://skinnonews.com",A1232),'기사 리스트'!C:E,3,FALSE))&gt;='뉴스룸 요약'!$F$17,"O",""),""),"")</f>
        <v/>
      </c>
      <c r="G1232" s="46" t="str">
        <f>IFERROR(IF(AND(F1232="O",B1232="Paid Search",VLOOKUP("http://skinnonews.com"&amp;A1232,'기사 리스트'!C:D,2,FALSE)="yes"), "당월 GDN", ""),"")</f>
        <v/>
      </c>
    </row>
    <row r="1233" spans="1:7">
      <c r="A1233" s="6" t="s">
        <v>2231</v>
      </c>
      <c r="B1233" s="6" t="s">
        <v>1526</v>
      </c>
      <c r="C1233" s="6">
        <v>1</v>
      </c>
      <c r="D1233" s="6">
        <v>1</v>
      </c>
      <c r="E1233" s="46" t="str">
        <f t="shared" si="19"/>
        <v>기사임</v>
      </c>
      <c r="F1233" s="46" t="str">
        <f>IF(E1233="기사임",IFERROR(IF((VLOOKUP(CONCATENATE("http://skinnonews.com",A1233),'기사 리스트'!C:E,3,FALSE))&gt;='뉴스룸 요약'!$F$17,"O",""),""),"")</f>
        <v/>
      </c>
      <c r="G1233" s="46" t="str">
        <f>IFERROR(IF(AND(F1233="O",B1233="Paid Search",VLOOKUP("http://skinnonews.com"&amp;A1233,'기사 리스트'!C:D,2,FALSE)="yes"), "당월 GDN", ""),"")</f>
        <v/>
      </c>
    </row>
    <row r="1234" spans="1:7">
      <c r="A1234" s="6" t="s">
        <v>2212</v>
      </c>
      <c r="B1234" s="6" t="s">
        <v>1528</v>
      </c>
      <c r="C1234" s="6">
        <v>1</v>
      </c>
      <c r="D1234" s="6">
        <v>1</v>
      </c>
      <c r="E1234" s="46" t="str">
        <f t="shared" si="19"/>
        <v>기사임</v>
      </c>
      <c r="F1234" s="46" t="str">
        <f>IF(E1234="기사임",IFERROR(IF((VLOOKUP(CONCATENATE("http://skinnonews.com",A1234),'기사 리스트'!C:E,3,FALSE))&gt;='뉴스룸 요약'!$F$17,"O",""),""),"")</f>
        <v/>
      </c>
      <c r="G1234" s="46" t="str">
        <f>IFERROR(IF(AND(F1234="O",B1234="Paid Search",VLOOKUP("http://skinnonews.com"&amp;A1234,'기사 리스트'!C:D,2,FALSE)="yes"), "당월 GDN", ""),"")</f>
        <v/>
      </c>
    </row>
    <row r="1235" spans="1:7">
      <c r="A1235" s="6" t="s">
        <v>615</v>
      </c>
      <c r="B1235" s="6" t="s">
        <v>1526</v>
      </c>
      <c r="C1235" s="6">
        <v>1</v>
      </c>
      <c r="D1235" s="6">
        <v>1</v>
      </c>
      <c r="E1235" s="46" t="str">
        <f t="shared" si="19"/>
        <v>기사임</v>
      </c>
      <c r="F1235" s="46" t="str">
        <f>IF(E1235="기사임",IFERROR(IF((VLOOKUP(CONCATENATE("http://skinnonews.com",A1235),'기사 리스트'!C:E,3,FALSE))&gt;='뉴스룸 요약'!$F$17,"O",""),""),"")</f>
        <v/>
      </c>
      <c r="G1235" s="46" t="str">
        <f>IFERROR(IF(AND(F1235="O",B1235="Paid Search",VLOOKUP("http://skinnonews.com"&amp;A1235,'기사 리스트'!C:D,2,FALSE)="yes"), "당월 GDN", ""),"")</f>
        <v/>
      </c>
    </row>
    <row r="1236" spans="1:7">
      <c r="A1236" s="6" t="s">
        <v>506</v>
      </c>
      <c r="B1236" s="6" t="s">
        <v>1526</v>
      </c>
      <c r="C1236" s="6">
        <v>1</v>
      </c>
      <c r="D1236" s="6">
        <v>3</v>
      </c>
      <c r="E1236" s="46" t="str">
        <f t="shared" si="19"/>
        <v>기사임</v>
      </c>
      <c r="F1236" s="46" t="str">
        <f>IF(E1236="기사임",IFERROR(IF((VLOOKUP(CONCATENATE("http://skinnonews.com",A1236),'기사 리스트'!C:E,3,FALSE))&gt;='뉴스룸 요약'!$F$17,"O",""),""),"")</f>
        <v/>
      </c>
      <c r="G1236" s="46" t="str">
        <f>IFERROR(IF(AND(F1236="O",B1236="Paid Search",VLOOKUP("http://skinnonews.com"&amp;A1236,'기사 리스트'!C:D,2,FALSE)="yes"), "당월 GDN", ""),"")</f>
        <v/>
      </c>
    </row>
    <row r="1237" spans="1:7">
      <c r="A1237" s="6" t="s">
        <v>1314</v>
      </c>
      <c r="B1237" s="6" t="s">
        <v>1527</v>
      </c>
      <c r="C1237" s="6">
        <v>1</v>
      </c>
      <c r="D1237" s="6">
        <v>1</v>
      </c>
      <c r="E1237" s="46" t="str">
        <f t="shared" si="19"/>
        <v>기사임</v>
      </c>
      <c r="F1237" s="46" t="str">
        <f>IF(E1237="기사임",IFERROR(IF((VLOOKUP(CONCATENATE("http://skinnonews.com",A1237),'기사 리스트'!C:E,3,FALSE))&gt;='뉴스룸 요약'!$F$17,"O",""),""),"")</f>
        <v/>
      </c>
      <c r="G1237" s="46" t="str">
        <f>IFERROR(IF(AND(F1237="O",B1237="Paid Search",VLOOKUP("http://skinnonews.com"&amp;A1237,'기사 리스트'!C:D,2,FALSE)="yes"), "당월 GDN", ""),"")</f>
        <v/>
      </c>
    </row>
    <row r="1238" spans="1:7">
      <c r="A1238" s="6" t="s">
        <v>2392</v>
      </c>
      <c r="B1238" s="6" t="s">
        <v>1526</v>
      </c>
      <c r="C1238" s="6">
        <v>1</v>
      </c>
      <c r="D1238" s="6">
        <v>1</v>
      </c>
      <c r="E1238" s="46" t="str">
        <f t="shared" si="19"/>
        <v>기사임</v>
      </c>
      <c r="F1238" s="46" t="str">
        <f>IF(E1238="기사임",IFERROR(IF((VLOOKUP(CONCATENATE("http://skinnonews.com",A1238),'기사 리스트'!C:E,3,FALSE))&gt;='뉴스룸 요약'!$F$17,"O",""),""),"")</f>
        <v/>
      </c>
      <c r="G1238" s="46" t="str">
        <f>IFERROR(IF(AND(F1238="O",B1238="Paid Search",VLOOKUP("http://skinnonews.com"&amp;A1238,'기사 리스트'!C:D,2,FALSE)="yes"), "당월 GDN", ""),"")</f>
        <v/>
      </c>
    </row>
    <row r="1239" spans="1:7">
      <c r="A1239" s="6" t="s">
        <v>529</v>
      </c>
      <c r="B1239" s="6" t="s">
        <v>1526</v>
      </c>
      <c r="C1239" s="6">
        <v>1</v>
      </c>
      <c r="D1239" s="6">
        <v>1</v>
      </c>
      <c r="E1239" s="46" t="str">
        <f t="shared" si="19"/>
        <v>기사임</v>
      </c>
      <c r="F1239" s="46" t="str">
        <f>IF(E1239="기사임",IFERROR(IF((VLOOKUP(CONCATENATE("http://skinnonews.com",A1239),'기사 리스트'!C:E,3,FALSE))&gt;='뉴스룸 요약'!$F$17,"O",""),""),"")</f>
        <v/>
      </c>
      <c r="G1239" s="46" t="str">
        <f>IFERROR(IF(AND(F1239="O",B1239="Paid Search",VLOOKUP("http://skinnonews.com"&amp;A1239,'기사 리스트'!C:D,2,FALSE)="yes"), "당월 GDN", ""),"")</f>
        <v/>
      </c>
    </row>
    <row r="1240" spans="1:7">
      <c r="A1240" s="6" t="s">
        <v>1516</v>
      </c>
      <c r="B1240" s="6" t="s">
        <v>1526</v>
      </c>
      <c r="C1240" s="6">
        <v>1</v>
      </c>
      <c r="D1240" s="6">
        <v>1</v>
      </c>
      <c r="E1240" s="46" t="str">
        <f t="shared" si="19"/>
        <v>기사임</v>
      </c>
      <c r="F1240" s="46" t="str">
        <f>IF(E1240="기사임",IFERROR(IF((VLOOKUP(CONCATENATE("http://skinnonews.com",A1240),'기사 리스트'!C:E,3,FALSE))&gt;='뉴스룸 요약'!$F$17,"O",""),""),"")</f>
        <v/>
      </c>
      <c r="G1240" s="46" t="str">
        <f>IFERROR(IF(AND(F1240="O",B1240="Paid Search",VLOOKUP("http://skinnonews.com"&amp;A1240,'기사 리스트'!C:D,2,FALSE)="yes"), "당월 GDN", ""),"")</f>
        <v/>
      </c>
    </row>
    <row r="1241" spans="1:7">
      <c r="A1241" s="6" t="s">
        <v>602</v>
      </c>
      <c r="B1241" s="6" t="s">
        <v>1528</v>
      </c>
      <c r="C1241" s="6">
        <v>1</v>
      </c>
      <c r="D1241" s="6">
        <v>1</v>
      </c>
      <c r="E1241" s="46" t="str">
        <f t="shared" si="19"/>
        <v>기사임</v>
      </c>
      <c r="F1241" s="46" t="str">
        <f>IF(E1241="기사임",IFERROR(IF((VLOOKUP(CONCATENATE("http://skinnonews.com",A1241),'기사 리스트'!C:E,3,FALSE))&gt;='뉴스룸 요약'!$F$17,"O",""),""),"")</f>
        <v/>
      </c>
      <c r="G1241" s="46" t="str">
        <f>IFERROR(IF(AND(F1241="O",B1241="Paid Search",VLOOKUP("http://skinnonews.com"&amp;A1241,'기사 리스트'!C:D,2,FALSE)="yes"), "당월 GDN", ""),"")</f>
        <v/>
      </c>
    </row>
    <row r="1242" spans="1:7">
      <c r="A1242" s="6" t="s">
        <v>639</v>
      </c>
      <c r="B1242" s="6" t="s">
        <v>1526</v>
      </c>
      <c r="C1242" s="6">
        <v>1</v>
      </c>
      <c r="D1242" s="6">
        <v>1</v>
      </c>
      <c r="E1242" s="46" t="str">
        <f t="shared" si="19"/>
        <v>기사임</v>
      </c>
      <c r="F1242" s="46" t="str">
        <f>IF(E1242="기사임",IFERROR(IF((VLOOKUP(CONCATENATE("http://skinnonews.com",A1242),'기사 리스트'!C:E,3,FALSE))&gt;='뉴스룸 요약'!$F$17,"O",""),""),"")</f>
        <v/>
      </c>
      <c r="G1242" s="46" t="str">
        <f>IFERROR(IF(AND(F1242="O",B1242="Paid Search",VLOOKUP("http://skinnonews.com"&amp;A1242,'기사 리스트'!C:D,2,FALSE)="yes"), "당월 GDN", ""),"")</f>
        <v/>
      </c>
    </row>
    <row r="1243" spans="1:7">
      <c r="A1243" s="6" t="s">
        <v>1313</v>
      </c>
      <c r="B1243" s="6" t="s">
        <v>1528</v>
      </c>
      <c r="C1243" s="6">
        <v>1</v>
      </c>
      <c r="D1243" s="6">
        <v>1</v>
      </c>
      <c r="E1243" s="46" t="str">
        <f t="shared" si="19"/>
        <v>기사임</v>
      </c>
      <c r="F1243" s="46" t="str">
        <f>IF(E1243="기사임",IFERROR(IF((VLOOKUP(CONCATENATE("http://skinnonews.com",A1243),'기사 리스트'!C:E,3,FALSE))&gt;='뉴스룸 요약'!$F$17,"O",""),""),"")</f>
        <v/>
      </c>
      <c r="G1243" s="46" t="str">
        <f>IFERROR(IF(AND(F1243="O",B1243="Paid Search",VLOOKUP("http://skinnonews.com"&amp;A1243,'기사 리스트'!C:D,2,FALSE)="yes"), "당월 GDN", ""),"")</f>
        <v/>
      </c>
    </row>
    <row r="1244" spans="1:7">
      <c r="A1244" s="6" t="s">
        <v>2057</v>
      </c>
      <c r="B1244" s="6" t="s">
        <v>1527</v>
      </c>
      <c r="C1244" s="6">
        <v>1</v>
      </c>
      <c r="D1244" s="6">
        <v>1</v>
      </c>
      <c r="E1244" s="46" t="str">
        <f t="shared" si="19"/>
        <v>기사임</v>
      </c>
      <c r="F1244" s="46" t="str">
        <f>IF(E1244="기사임",IFERROR(IF((VLOOKUP(CONCATENATE("http://skinnonews.com",A1244),'기사 리스트'!C:E,3,FALSE))&gt;='뉴스룸 요약'!$F$17,"O",""),""),"")</f>
        <v/>
      </c>
      <c r="G1244" s="46" t="str">
        <f>IFERROR(IF(AND(F1244="O",B1244="Paid Search",VLOOKUP("http://skinnonews.com"&amp;A1244,'기사 리스트'!C:D,2,FALSE)="yes"), "당월 GDN", ""),"")</f>
        <v/>
      </c>
    </row>
    <row r="1245" spans="1:7">
      <c r="A1245" s="6" t="s">
        <v>1373</v>
      </c>
      <c r="B1245" s="6" t="s">
        <v>1527</v>
      </c>
      <c r="C1245" s="6">
        <v>1</v>
      </c>
      <c r="D1245" s="6">
        <v>1</v>
      </c>
      <c r="E1245" s="46" t="str">
        <f t="shared" si="19"/>
        <v>기사임</v>
      </c>
      <c r="F1245" s="46" t="str">
        <f>IF(E1245="기사임",IFERROR(IF((VLOOKUP(CONCATENATE("http://skinnonews.com",A1245),'기사 리스트'!C:E,3,FALSE))&gt;='뉴스룸 요약'!$F$17,"O",""),""),"")</f>
        <v/>
      </c>
      <c r="G1245" s="46" t="str">
        <f>IFERROR(IF(AND(F1245="O",B1245="Paid Search",VLOOKUP("http://skinnonews.com"&amp;A1245,'기사 리스트'!C:D,2,FALSE)="yes"), "당월 GDN", ""),"")</f>
        <v/>
      </c>
    </row>
    <row r="1246" spans="1:7">
      <c r="A1246" s="6" t="s">
        <v>2393</v>
      </c>
      <c r="B1246" s="6" t="s">
        <v>1527</v>
      </c>
      <c r="C1246" s="6">
        <v>1</v>
      </c>
      <c r="D1246" s="6">
        <v>1</v>
      </c>
      <c r="E1246" s="46" t="str">
        <f t="shared" si="19"/>
        <v>기사임</v>
      </c>
      <c r="F1246" s="46" t="str">
        <f>IF(E1246="기사임",IFERROR(IF((VLOOKUP(CONCATENATE("http://skinnonews.com",A1246),'기사 리스트'!C:E,3,FALSE))&gt;='뉴스룸 요약'!$F$17,"O",""),""),"")</f>
        <v/>
      </c>
      <c r="G1246" s="46" t="str">
        <f>IFERROR(IF(AND(F1246="O",B1246="Paid Search",VLOOKUP("http://skinnonews.com"&amp;A1246,'기사 리스트'!C:D,2,FALSE)="yes"), "당월 GDN", ""),"")</f>
        <v/>
      </c>
    </row>
    <row r="1247" spans="1:7">
      <c r="A1247" s="6" t="s">
        <v>2394</v>
      </c>
      <c r="B1247" s="6" t="s">
        <v>1527</v>
      </c>
      <c r="C1247" s="6">
        <v>1</v>
      </c>
      <c r="D1247" s="6">
        <v>1</v>
      </c>
      <c r="E1247" s="46" t="str">
        <f t="shared" si="19"/>
        <v>기사임</v>
      </c>
      <c r="F1247" s="46" t="str">
        <f>IF(E1247="기사임",IFERROR(IF((VLOOKUP(CONCATENATE("http://skinnonews.com",A1247),'기사 리스트'!C:E,3,FALSE))&gt;='뉴스룸 요약'!$F$17,"O",""),""),"")</f>
        <v/>
      </c>
      <c r="G1247" s="46" t="str">
        <f>IFERROR(IF(AND(F1247="O",B1247="Paid Search",VLOOKUP("http://skinnonews.com"&amp;A1247,'기사 리스트'!C:D,2,FALSE)="yes"), "당월 GDN", ""),"")</f>
        <v/>
      </c>
    </row>
    <row r="1248" spans="1:7">
      <c r="A1248" s="6" t="s">
        <v>1937</v>
      </c>
      <c r="B1248" s="6" t="s">
        <v>1526</v>
      </c>
      <c r="C1248" s="6">
        <v>1</v>
      </c>
      <c r="D1248" s="6">
        <v>1</v>
      </c>
      <c r="E1248" s="46" t="str">
        <f t="shared" si="19"/>
        <v>기사임</v>
      </c>
      <c r="F1248" s="46" t="str">
        <f>IF(E1248="기사임",IFERROR(IF((VLOOKUP(CONCATENATE("http://skinnonews.com",A1248),'기사 리스트'!C:E,3,FALSE))&gt;='뉴스룸 요약'!$F$17,"O",""),""),"")</f>
        <v/>
      </c>
      <c r="G1248" s="46" t="str">
        <f>IFERROR(IF(AND(F1248="O",B1248="Paid Search",VLOOKUP("http://skinnonews.com"&amp;A1248,'기사 리스트'!C:D,2,FALSE)="yes"), "당월 GDN", ""),"")</f>
        <v/>
      </c>
    </row>
    <row r="1249" spans="1:7">
      <c r="A1249" s="6" t="s">
        <v>1937</v>
      </c>
      <c r="B1249" s="6" t="s">
        <v>1527</v>
      </c>
      <c r="C1249" s="6">
        <v>1</v>
      </c>
      <c r="D1249" s="6">
        <v>1</v>
      </c>
      <c r="E1249" s="46" t="str">
        <f t="shared" si="19"/>
        <v>기사임</v>
      </c>
      <c r="F1249" s="46" t="str">
        <f>IF(E1249="기사임",IFERROR(IF((VLOOKUP(CONCATENATE("http://skinnonews.com",A1249),'기사 리스트'!C:E,3,FALSE))&gt;='뉴스룸 요약'!$F$17,"O",""),""),"")</f>
        <v/>
      </c>
      <c r="G1249" s="46" t="str">
        <f>IFERROR(IF(AND(F1249="O",B1249="Paid Search",VLOOKUP("http://skinnonews.com"&amp;A1249,'기사 리스트'!C:D,2,FALSE)="yes"), "당월 GDN", ""),"")</f>
        <v/>
      </c>
    </row>
    <row r="1250" spans="1:7">
      <c r="A1250" s="6" t="s">
        <v>2197</v>
      </c>
      <c r="B1250" s="6" t="s">
        <v>1526</v>
      </c>
      <c r="C1250" s="6">
        <v>1</v>
      </c>
      <c r="D1250" s="6">
        <v>1</v>
      </c>
      <c r="E1250" s="46" t="str">
        <f t="shared" si="19"/>
        <v>기사임</v>
      </c>
      <c r="F1250" s="46" t="str">
        <f>IF(E1250="기사임",IFERROR(IF((VLOOKUP(CONCATENATE("http://skinnonews.com",A1250),'기사 리스트'!C:E,3,FALSE))&gt;='뉴스룸 요약'!$F$17,"O",""),""),"")</f>
        <v/>
      </c>
      <c r="G1250" s="46" t="str">
        <f>IFERROR(IF(AND(F1250="O",B1250="Paid Search",VLOOKUP("http://skinnonews.com"&amp;A1250,'기사 리스트'!C:D,2,FALSE)="yes"), "당월 GDN", ""),"")</f>
        <v/>
      </c>
    </row>
    <row r="1251" spans="1:7">
      <c r="A1251" s="6" t="s">
        <v>2395</v>
      </c>
      <c r="B1251" s="6" t="s">
        <v>1527</v>
      </c>
      <c r="C1251" s="6">
        <v>1</v>
      </c>
      <c r="D1251" s="6">
        <v>1</v>
      </c>
      <c r="E1251" s="46" t="str">
        <f t="shared" si="19"/>
        <v>기사임</v>
      </c>
      <c r="F1251" s="46" t="str">
        <f>IF(E1251="기사임",IFERROR(IF((VLOOKUP(CONCATENATE("http://skinnonews.com",A1251),'기사 리스트'!C:E,3,FALSE))&gt;='뉴스룸 요약'!$F$17,"O",""),""),"")</f>
        <v/>
      </c>
      <c r="G1251" s="46" t="str">
        <f>IFERROR(IF(AND(F1251="O",B1251="Paid Search",VLOOKUP("http://skinnonews.com"&amp;A1251,'기사 리스트'!C:D,2,FALSE)="yes"), "당월 GDN", ""),"")</f>
        <v/>
      </c>
    </row>
    <row r="1252" spans="1:7">
      <c r="A1252" s="6" t="s">
        <v>628</v>
      </c>
      <c r="B1252" s="6" t="s">
        <v>1526</v>
      </c>
      <c r="C1252" s="6">
        <v>1</v>
      </c>
      <c r="D1252" s="6">
        <v>2</v>
      </c>
      <c r="E1252" s="46" t="str">
        <f t="shared" si="19"/>
        <v>기사임</v>
      </c>
      <c r="F1252" s="46" t="str">
        <f>IF(E1252="기사임",IFERROR(IF((VLOOKUP(CONCATENATE("http://skinnonews.com",A1252),'기사 리스트'!C:E,3,FALSE))&gt;='뉴스룸 요약'!$F$17,"O",""),""),"")</f>
        <v/>
      </c>
      <c r="G1252" s="46" t="str">
        <f>IFERROR(IF(AND(F1252="O",B1252="Paid Search",VLOOKUP("http://skinnonews.com"&amp;A1252,'기사 리스트'!C:D,2,FALSE)="yes"), "당월 GDN", ""),"")</f>
        <v/>
      </c>
    </row>
    <row r="1253" spans="1:7">
      <c r="A1253" s="6" t="s">
        <v>2305</v>
      </c>
      <c r="B1253" s="6" t="s">
        <v>1526</v>
      </c>
      <c r="C1253" s="6">
        <v>1</v>
      </c>
      <c r="D1253" s="6">
        <v>1</v>
      </c>
      <c r="E1253" s="46" t="str">
        <f t="shared" si="19"/>
        <v>기사임</v>
      </c>
      <c r="F1253" s="46" t="str">
        <f>IF(E1253="기사임",IFERROR(IF((VLOOKUP(CONCATENATE("http://skinnonews.com",A1253),'기사 리스트'!C:E,3,FALSE))&gt;='뉴스룸 요약'!$F$17,"O",""),""),"")</f>
        <v/>
      </c>
      <c r="G1253" s="46" t="str">
        <f>IFERROR(IF(AND(F1253="O",B1253="Paid Search",VLOOKUP("http://skinnonews.com"&amp;A1253,'기사 리스트'!C:D,2,FALSE)="yes"), "당월 GDN", ""),"")</f>
        <v/>
      </c>
    </row>
    <row r="1254" spans="1:7">
      <c r="A1254" s="6" t="s">
        <v>2213</v>
      </c>
      <c r="B1254" s="6" t="s">
        <v>1526</v>
      </c>
      <c r="C1254" s="6">
        <v>1</v>
      </c>
      <c r="D1254" s="6">
        <v>1</v>
      </c>
      <c r="E1254" s="46" t="str">
        <f t="shared" si="19"/>
        <v>기사임</v>
      </c>
      <c r="F1254" s="46" t="str">
        <f>IF(E1254="기사임",IFERROR(IF((VLOOKUP(CONCATENATE("http://skinnonews.com",A1254),'기사 리스트'!C:E,3,FALSE))&gt;='뉴스룸 요약'!$F$17,"O",""),""),"")</f>
        <v/>
      </c>
      <c r="G1254" s="46" t="str">
        <f>IFERROR(IF(AND(F1254="O",B1254="Paid Search",VLOOKUP("http://skinnonews.com"&amp;A1254,'기사 리스트'!C:D,2,FALSE)="yes"), "당월 GDN", ""),"")</f>
        <v/>
      </c>
    </row>
    <row r="1255" spans="1:7">
      <c r="A1255" s="6" t="s">
        <v>508</v>
      </c>
      <c r="B1255" s="6" t="s">
        <v>1527</v>
      </c>
      <c r="C1255" s="6">
        <v>1</v>
      </c>
      <c r="D1255" s="6">
        <v>1</v>
      </c>
      <c r="E1255" s="46" t="str">
        <f t="shared" si="19"/>
        <v>기사임</v>
      </c>
      <c r="F1255" s="46" t="str">
        <f>IF(E1255="기사임",IFERROR(IF((VLOOKUP(CONCATENATE("http://skinnonews.com",A1255),'기사 리스트'!C:E,3,FALSE))&gt;='뉴스룸 요약'!$F$17,"O",""),""),"")</f>
        <v/>
      </c>
      <c r="G1255" s="46" t="str">
        <f>IFERROR(IF(AND(F1255="O",B1255="Paid Search",VLOOKUP("http://skinnonews.com"&amp;A1255,'기사 리스트'!C:D,2,FALSE)="yes"), "당월 GDN", ""),"")</f>
        <v/>
      </c>
    </row>
    <row r="1256" spans="1:7">
      <c r="A1256" s="6" t="s">
        <v>2234</v>
      </c>
      <c r="B1256" s="6" t="s">
        <v>1526</v>
      </c>
      <c r="C1256" s="6">
        <v>1</v>
      </c>
      <c r="D1256" s="6">
        <v>1</v>
      </c>
      <c r="E1256" s="46" t="str">
        <f t="shared" si="19"/>
        <v>기사임</v>
      </c>
      <c r="F1256" s="46" t="str">
        <f>IF(E1256="기사임",IFERROR(IF((VLOOKUP(CONCATENATE("http://skinnonews.com",A1256),'기사 리스트'!C:E,3,FALSE))&gt;='뉴스룸 요약'!$F$17,"O",""),""),"")</f>
        <v/>
      </c>
      <c r="G1256" s="46" t="str">
        <f>IFERROR(IF(AND(F1256="O",B1256="Paid Search",VLOOKUP("http://skinnonews.com"&amp;A1256,'기사 리스트'!C:D,2,FALSE)="yes"), "당월 GDN", ""),"")</f>
        <v/>
      </c>
    </row>
    <row r="1257" spans="1:7">
      <c r="A1257" s="6" t="s">
        <v>2396</v>
      </c>
      <c r="B1257" s="6" t="s">
        <v>1527</v>
      </c>
      <c r="C1257" s="6">
        <v>1</v>
      </c>
      <c r="D1257" s="6">
        <v>1</v>
      </c>
      <c r="E1257" s="46" t="str">
        <f t="shared" si="19"/>
        <v>기사임</v>
      </c>
      <c r="F1257" s="46" t="str">
        <f>IF(E1257="기사임",IFERROR(IF((VLOOKUP(CONCATENATE("http://skinnonews.com",A1257),'기사 리스트'!C:E,3,FALSE))&gt;='뉴스룸 요약'!$F$17,"O",""),""),"")</f>
        <v/>
      </c>
      <c r="G1257" s="46" t="str">
        <f>IFERROR(IF(AND(F1257="O",B1257="Paid Search",VLOOKUP("http://skinnonews.com"&amp;A1257,'기사 리스트'!C:D,2,FALSE)="yes"), "당월 GDN", ""),"")</f>
        <v/>
      </c>
    </row>
    <row r="1258" spans="1:7">
      <c r="A1258" s="6" t="s">
        <v>2397</v>
      </c>
      <c r="B1258" s="6" t="s">
        <v>1527</v>
      </c>
      <c r="C1258" s="6">
        <v>1</v>
      </c>
      <c r="D1258" s="6">
        <v>1</v>
      </c>
      <c r="E1258" s="46" t="str">
        <f t="shared" si="19"/>
        <v>기사임</v>
      </c>
      <c r="F1258" s="46" t="str">
        <f>IF(E1258="기사임",IFERROR(IF((VLOOKUP(CONCATENATE("http://skinnonews.com",A1258),'기사 리스트'!C:E,3,FALSE))&gt;='뉴스룸 요약'!$F$17,"O",""),""),"")</f>
        <v/>
      </c>
      <c r="G1258" s="46" t="str">
        <f>IFERROR(IF(AND(F1258="O",B1258="Paid Search",VLOOKUP("http://skinnonews.com"&amp;A1258,'기사 리스트'!C:D,2,FALSE)="yes"), "당월 GDN", ""),"")</f>
        <v/>
      </c>
    </row>
    <row r="1259" spans="1:7">
      <c r="A1259" s="6" t="s">
        <v>2398</v>
      </c>
      <c r="B1259" s="6" t="s">
        <v>1526</v>
      </c>
      <c r="C1259" s="6">
        <v>1</v>
      </c>
      <c r="D1259" s="6">
        <v>1</v>
      </c>
      <c r="E1259" s="46" t="str">
        <f t="shared" si="19"/>
        <v>기사임</v>
      </c>
      <c r="F1259" s="46" t="str">
        <f>IF(E1259="기사임",IFERROR(IF((VLOOKUP(CONCATENATE("http://skinnonews.com",A1259),'기사 리스트'!C:E,3,FALSE))&gt;='뉴스룸 요약'!$F$17,"O",""),""),"")</f>
        <v/>
      </c>
      <c r="G1259" s="46" t="str">
        <f>IFERROR(IF(AND(F1259="O",B1259="Paid Search",VLOOKUP("http://skinnonews.com"&amp;A1259,'기사 리스트'!C:D,2,FALSE)="yes"), "당월 GDN", ""),"")</f>
        <v/>
      </c>
    </row>
    <row r="1260" spans="1:7">
      <c r="A1260" s="6" t="s">
        <v>2399</v>
      </c>
      <c r="B1260" s="6" t="s">
        <v>1527</v>
      </c>
      <c r="C1260" s="6">
        <v>1</v>
      </c>
      <c r="D1260" s="6">
        <v>1</v>
      </c>
      <c r="E1260" s="46" t="str">
        <f t="shared" si="19"/>
        <v>기사임</v>
      </c>
      <c r="F1260" s="46" t="str">
        <f>IF(E1260="기사임",IFERROR(IF((VLOOKUP(CONCATENATE("http://skinnonews.com",A1260),'기사 리스트'!C:E,3,FALSE))&gt;='뉴스룸 요약'!$F$17,"O",""),""),"")</f>
        <v/>
      </c>
      <c r="G1260" s="46" t="str">
        <f>IFERROR(IF(AND(F1260="O",B1260="Paid Search",VLOOKUP("http://skinnonews.com"&amp;A1260,'기사 리스트'!C:D,2,FALSE)="yes"), "당월 GDN", ""),"")</f>
        <v/>
      </c>
    </row>
    <row r="1261" spans="1:7">
      <c r="A1261" s="6" t="s">
        <v>640</v>
      </c>
      <c r="B1261" s="6" t="s">
        <v>1526</v>
      </c>
      <c r="C1261" s="6">
        <v>1</v>
      </c>
      <c r="D1261" s="6">
        <v>2</v>
      </c>
      <c r="E1261" s="46" t="str">
        <f t="shared" si="19"/>
        <v>기사임</v>
      </c>
      <c r="F1261" s="46" t="str">
        <f>IF(E1261="기사임",IFERROR(IF((VLOOKUP(CONCATENATE("http://skinnonews.com",A1261),'기사 리스트'!C:E,3,FALSE))&gt;='뉴스룸 요약'!$F$17,"O",""),""),"")</f>
        <v/>
      </c>
      <c r="G1261" s="46" t="str">
        <f>IFERROR(IF(AND(F1261="O",B1261="Paid Search",VLOOKUP("http://skinnonews.com"&amp;A1261,'기사 리스트'!C:D,2,FALSE)="yes"), "당월 GDN", ""),"")</f>
        <v/>
      </c>
    </row>
    <row r="1262" spans="1:7">
      <c r="A1262" s="6" t="s">
        <v>640</v>
      </c>
      <c r="B1262" s="6" t="s">
        <v>1527</v>
      </c>
      <c r="C1262" s="6">
        <v>1</v>
      </c>
      <c r="D1262" s="6">
        <v>1</v>
      </c>
      <c r="E1262" s="46" t="str">
        <f t="shared" si="19"/>
        <v>기사임</v>
      </c>
      <c r="F1262" s="46" t="str">
        <f>IF(E1262="기사임",IFERROR(IF((VLOOKUP(CONCATENATE("http://skinnonews.com",A1262),'기사 리스트'!C:E,3,FALSE))&gt;='뉴스룸 요약'!$F$17,"O",""),""),"")</f>
        <v/>
      </c>
      <c r="G1262" s="46" t="str">
        <f>IFERROR(IF(AND(F1262="O",B1262="Paid Search",VLOOKUP("http://skinnonews.com"&amp;A1262,'기사 리스트'!C:D,2,FALSE)="yes"), "당월 GDN", ""),"")</f>
        <v/>
      </c>
    </row>
    <row r="1263" spans="1:7">
      <c r="A1263" s="6" t="s">
        <v>611</v>
      </c>
      <c r="B1263" s="6" t="s">
        <v>1528</v>
      </c>
      <c r="C1263" s="6">
        <v>1</v>
      </c>
      <c r="D1263" s="6">
        <v>1</v>
      </c>
      <c r="E1263" s="46" t="str">
        <f t="shared" si="19"/>
        <v>기사임</v>
      </c>
      <c r="F1263" s="46" t="str">
        <f>IF(E1263="기사임",IFERROR(IF((VLOOKUP(CONCATENATE("http://skinnonews.com",A1263),'기사 리스트'!C:E,3,FALSE))&gt;='뉴스룸 요약'!$F$17,"O",""),""),"")</f>
        <v/>
      </c>
      <c r="G1263" s="46" t="str">
        <f>IFERROR(IF(AND(F1263="O",B1263="Paid Search",VLOOKUP("http://skinnonews.com"&amp;A1263,'기사 리스트'!C:D,2,FALSE)="yes"), "당월 GDN", ""),"")</f>
        <v/>
      </c>
    </row>
    <row r="1264" spans="1:7">
      <c r="A1264" s="6" t="s">
        <v>2400</v>
      </c>
      <c r="B1264" s="6" t="s">
        <v>1527</v>
      </c>
      <c r="C1264" s="6">
        <v>1</v>
      </c>
      <c r="D1264" s="6">
        <v>1</v>
      </c>
      <c r="E1264" s="46" t="str">
        <f t="shared" si="19"/>
        <v>기사임</v>
      </c>
      <c r="F1264" s="46" t="str">
        <f>IF(E1264="기사임",IFERROR(IF((VLOOKUP(CONCATENATE("http://skinnonews.com",A1264),'기사 리스트'!C:E,3,FALSE))&gt;='뉴스룸 요약'!$F$17,"O",""),""),"")</f>
        <v/>
      </c>
      <c r="G1264" s="46" t="str">
        <f>IFERROR(IF(AND(F1264="O",B1264="Paid Search",VLOOKUP("http://skinnonews.com"&amp;A1264,'기사 리스트'!C:D,2,FALSE)="yes"), "당월 GDN", ""),"")</f>
        <v/>
      </c>
    </row>
    <row r="1265" spans="1:7">
      <c r="A1265" s="6" t="s">
        <v>2183</v>
      </c>
      <c r="B1265" s="6" t="s">
        <v>1526</v>
      </c>
      <c r="C1265" s="6">
        <v>1</v>
      </c>
      <c r="D1265" s="6">
        <v>1</v>
      </c>
      <c r="E1265" s="46" t="str">
        <f t="shared" si="19"/>
        <v>기사임</v>
      </c>
      <c r="F1265" s="46" t="str">
        <f>IF(E1265="기사임",IFERROR(IF((VLOOKUP(CONCATENATE("http://skinnonews.com",A1265),'기사 리스트'!C:E,3,FALSE))&gt;='뉴스룸 요약'!$F$17,"O",""),""),"")</f>
        <v/>
      </c>
      <c r="G1265" s="46" t="str">
        <f>IFERROR(IF(AND(F1265="O",B1265="Paid Search",VLOOKUP("http://skinnonews.com"&amp;A1265,'기사 리스트'!C:D,2,FALSE)="yes"), "당월 GDN", ""),"")</f>
        <v/>
      </c>
    </row>
    <row r="1266" spans="1:7">
      <c r="A1266" s="6" t="s">
        <v>2183</v>
      </c>
      <c r="B1266" s="6" t="s">
        <v>1527</v>
      </c>
      <c r="C1266" s="6">
        <v>1</v>
      </c>
      <c r="D1266" s="6">
        <v>1</v>
      </c>
      <c r="E1266" s="46" t="str">
        <f t="shared" si="19"/>
        <v>기사임</v>
      </c>
      <c r="F1266" s="46" t="str">
        <f>IF(E1266="기사임",IFERROR(IF((VLOOKUP(CONCATENATE("http://skinnonews.com",A1266),'기사 리스트'!C:E,3,FALSE))&gt;='뉴스룸 요약'!$F$17,"O",""),""),"")</f>
        <v/>
      </c>
      <c r="G1266" s="46" t="str">
        <f>IFERROR(IF(AND(F1266="O",B1266="Paid Search",VLOOKUP("http://skinnonews.com"&amp;A1266,'기사 리스트'!C:D,2,FALSE)="yes"), "당월 GDN", ""),"")</f>
        <v/>
      </c>
    </row>
    <row r="1267" spans="1:7">
      <c r="A1267" s="6" t="s">
        <v>2235</v>
      </c>
      <c r="B1267" s="6" t="s">
        <v>1527</v>
      </c>
      <c r="C1267" s="6">
        <v>1</v>
      </c>
      <c r="D1267" s="6">
        <v>1</v>
      </c>
      <c r="E1267" s="46" t="str">
        <f t="shared" si="19"/>
        <v>기사임</v>
      </c>
      <c r="F1267" s="46" t="str">
        <f>IF(E1267="기사임",IFERROR(IF((VLOOKUP(CONCATENATE("http://skinnonews.com",A1267),'기사 리스트'!C:E,3,FALSE))&gt;='뉴스룸 요약'!$F$17,"O",""),""),"")</f>
        <v/>
      </c>
      <c r="G1267" s="46" t="str">
        <f>IFERROR(IF(AND(F1267="O",B1267="Paid Search",VLOOKUP("http://skinnonews.com"&amp;A1267,'기사 리스트'!C:D,2,FALSE)="yes"), "당월 GDN", ""),"")</f>
        <v/>
      </c>
    </row>
    <row r="1268" spans="1:7">
      <c r="A1268" s="6" t="s">
        <v>1628</v>
      </c>
      <c r="B1268" s="6" t="s">
        <v>1527</v>
      </c>
      <c r="C1268" s="6">
        <v>1</v>
      </c>
      <c r="D1268" s="6">
        <v>1</v>
      </c>
      <c r="E1268" s="46" t="str">
        <f t="shared" si="19"/>
        <v>기사임</v>
      </c>
      <c r="F1268" s="46" t="str">
        <f>IF(E1268="기사임",IFERROR(IF((VLOOKUP(CONCATENATE("http://skinnonews.com",A1268),'기사 리스트'!C:E,3,FALSE))&gt;='뉴스룸 요약'!$F$17,"O",""),""),"")</f>
        <v/>
      </c>
      <c r="G1268" s="46" t="str">
        <f>IFERROR(IF(AND(F1268="O",B1268="Paid Search",VLOOKUP("http://skinnonews.com"&amp;A1268,'기사 리스트'!C:D,2,FALSE)="yes"), "당월 GDN", ""),"")</f>
        <v/>
      </c>
    </row>
    <row r="1269" spans="1:7">
      <c r="A1269" s="6" t="s">
        <v>2071</v>
      </c>
      <c r="B1269" s="6" t="s">
        <v>1527</v>
      </c>
      <c r="C1269" s="6">
        <v>1</v>
      </c>
      <c r="D1269" s="6">
        <v>1</v>
      </c>
      <c r="E1269" s="46" t="str">
        <f t="shared" si="19"/>
        <v>기사임</v>
      </c>
      <c r="F1269" s="46" t="str">
        <f>IF(E1269="기사임",IFERROR(IF((VLOOKUP(CONCATENATE("http://skinnonews.com",A1269),'기사 리스트'!C:E,3,FALSE))&gt;='뉴스룸 요약'!$F$17,"O",""),""),"")</f>
        <v/>
      </c>
      <c r="G1269" s="46" t="str">
        <f>IFERROR(IF(AND(F1269="O",B1269="Paid Search",VLOOKUP("http://skinnonews.com"&amp;A1269,'기사 리스트'!C:D,2,FALSE)="yes"), "당월 GDN", ""),"")</f>
        <v/>
      </c>
    </row>
    <row r="1270" spans="1:7">
      <c r="A1270" s="6" t="s">
        <v>1451</v>
      </c>
      <c r="B1270" s="6" t="s">
        <v>1527</v>
      </c>
      <c r="C1270" s="6">
        <v>1</v>
      </c>
      <c r="D1270" s="6">
        <v>1</v>
      </c>
      <c r="E1270" s="46" t="str">
        <f t="shared" si="19"/>
        <v>기사임</v>
      </c>
      <c r="F1270" s="46" t="str">
        <f>IF(E1270="기사임",IFERROR(IF((VLOOKUP(CONCATENATE("http://skinnonews.com",A1270),'기사 리스트'!C:E,3,FALSE))&gt;='뉴스룸 요약'!$F$17,"O",""),""),"")</f>
        <v/>
      </c>
      <c r="G1270" s="46" t="str">
        <f>IFERROR(IF(AND(F1270="O",B1270="Paid Search",VLOOKUP("http://skinnonews.com"&amp;A1270,'기사 리스트'!C:D,2,FALSE)="yes"), "당월 GDN", ""),"")</f>
        <v/>
      </c>
    </row>
    <row r="1271" spans="1:7">
      <c r="A1271" s="6" t="s">
        <v>2401</v>
      </c>
      <c r="B1271" s="6" t="s">
        <v>1527</v>
      </c>
      <c r="C1271" s="6">
        <v>1</v>
      </c>
      <c r="D1271" s="6">
        <v>1</v>
      </c>
      <c r="E1271" s="46" t="str">
        <f t="shared" si="19"/>
        <v>기사임</v>
      </c>
      <c r="F1271" s="46" t="str">
        <f>IF(E1271="기사임",IFERROR(IF((VLOOKUP(CONCATENATE("http://skinnonews.com",A1271),'기사 리스트'!C:E,3,FALSE))&gt;='뉴스룸 요약'!$F$17,"O",""),""),"")</f>
        <v/>
      </c>
      <c r="G1271" s="46" t="str">
        <f>IFERROR(IF(AND(F1271="O",B1271="Paid Search",VLOOKUP("http://skinnonews.com"&amp;A1271,'기사 리스트'!C:D,2,FALSE)="yes"), "당월 GDN", ""),"")</f>
        <v/>
      </c>
    </row>
    <row r="1272" spans="1:7">
      <c r="A1272" s="6" t="s">
        <v>2402</v>
      </c>
      <c r="B1272" s="6" t="s">
        <v>1526</v>
      </c>
      <c r="C1272" s="6">
        <v>1</v>
      </c>
      <c r="D1272" s="6">
        <v>1</v>
      </c>
      <c r="E1272" s="46" t="str">
        <f t="shared" si="19"/>
        <v/>
      </c>
      <c r="F1272" s="46" t="str">
        <f>IF(E1272="기사임",IFERROR(IF((VLOOKUP(CONCATENATE("http://skinnonews.com",A1272),'기사 리스트'!C:E,3,FALSE))&gt;='뉴스룸 요약'!$F$17,"O",""),""),"")</f>
        <v/>
      </c>
      <c r="G1272" s="46" t="str">
        <f>IFERROR(IF(AND(F1272="O",B1272="Paid Search",VLOOKUP("http://skinnonews.com"&amp;A1272,'기사 리스트'!C:D,2,FALSE)="yes"), "당월 GDN", ""),"")</f>
        <v/>
      </c>
    </row>
    <row r="1273" spans="1:7">
      <c r="A1273" s="6" t="s">
        <v>2306</v>
      </c>
      <c r="B1273" s="6" t="s">
        <v>1526</v>
      </c>
      <c r="C1273" s="6">
        <v>1</v>
      </c>
      <c r="D1273" s="6">
        <v>1</v>
      </c>
      <c r="E1273" s="46" t="str">
        <f t="shared" si="19"/>
        <v/>
      </c>
      <c r="F1273" s="46" t="str">
        <f>IF(E1273="기사임",IFERROR(IF((VLOOKUP(CONCATENATE("http://skinnonews.com",A1273),'기사 리스트'!C:E,3,FALSE))&gt;='뉴스룸 요약'!$F$17,"O",""),""),"")</f>
        <v/>
      </c>
      <c r="G1273" s="46" t="str">
        <f>IFERROR(IF(AND(F1273="O",B1273="Paid Search",VLOOKUP("http://skinnonews.com"&amp;A1273,'기사 리스트'!C:D,2,FALSE)="yes"), "당월 GDN", ""),"")</f>
        <v/>
      </c>
    </row>
    <row r="1274" spans="1:7">
      <c r="A1274" s="6" t="s">
        <v>494</v>
      </c>
      <c r="B1274" s="6" t="s">
        <v>1526</v>
      </c>
      <c r="C1274" s="6">
        <v>1</v>
      </c>
      <c r="D1274" s="6">
        <v>1</v>
      </c>
      <c r="E1274" s="46" t="str">
        <f t="shared" si="19"/>
        <v/>
      </c>
      <c r="F1274" s="46" t="str">
        <f>IF(E1274="기사임",IFERROR(IF((VLOOKUP(CONCATENATE("http://skinnonews.com",A1274),'기사 리스트'!C:E,3,FALSE))&gt;='뉴스룸 요약'!$F$17,"O",""),""),"")</f>
        <v/>
      </c>
      <c r="G1274" s="46" t="str">
        <f>IFERROR(IF(AND(F1274="O",B1274="Paid Search",VLOOKUP("http://skinnonews.com"&amp;A1274,'기사 리스트'!C:D,2,FALSE)="yes"), "당월 GDN", ""),"")</f>
        <v/>
      </c>
    </row>
    <row r="1275" spans="1:7">
      <c r="A1275" s="6" t="s">
        <v>2403</v>
      </c>
      <c r="B1275" s="6" t="s">
        <v>1527</v>
      </c>
      <c r="C1275" s="6">
        <v>1</v>
      </c>
      <c r="D1275" s="6">
        <v>1</v>
      </c>
      <c r="E1275" s="46" t="str">
        <f t="shared" si="19"/>
        <v/>
      </c>
      <c r="F1275" s="46" t="str">
        <f>IF(E1275="기사임",IFERROR(IF((VLOOKUP(CONCATENATE("http://skinnonews.com",A1275),'기사 리스트'!C:E,3,FALSE))&gt;='뉴스룸 요약'!$F$17,"O",""),""),"")</f>
        <v/>
      </c>
      <c r="G1275" s="46" t="str">
        <f>IFERROR(IF(AND(F1275="O",B1275="Paid Search",VLOOKUP("http://skinnonews.com"&amp;A1275,'기사 리스트'!C:D,2,FALSE)="yes"), "당월 GDN", ""),"")</f>
        <v/>
      </c>
    </row>
    <row r="1276" spans="1:7">
      <c r="A1276" s="6" t="s">
        <v>507</v>
      </c>
      <c r="B1276" s="6" t="s">
        <v>1526</v>
      </c>
      <c r="C1276" s="6">
        <v>1</v>
      </c>
      <c r="D1276" s="6">
        <v>1</v>
      </c>
      <c r="E1276" s="46" t="str">
        <f t="shared" si="19"/>
        <v/>
      </c>
      <c r="F1276" s="46" t="str">
        <f>IF(E1276="기사임",IFERROR(IF((VLOOKUP(CONCATENATE("http://skinnonews.com",A1276),'기사 리스트'!C:E,3,FALSE))&gt;='뉴스룸 요약'!$F$17,"O",""),""),"")</f>
        <v/>
      </c>
      <c r="G1276" s="46" t="str">
        <f>IFERROR(IF(AND(F1276="O",B1276="Paid Search",VLOOKUP("http://skinnonews.com"&amp;A1276,'기사 리스트'!C:D,2,FALSE)="yes"), "당월 GDN", ""),"")</f>
        <v/>
      </c>
    </row>
    <row r="1277" spans="1:7">
      <c r="A1277" s="6" t="s">
        <v>1971</v>
      </c>
      <c r="B1277" s="6" t="s">
        <v>1527</v>
      </c>
      <c r="C1277" s="6">
        <v>1</v>
      </c>
      <c r="D1277" s="6">
        <v>1</v>
      </c>
      <c r="E1277" s="46" t="str">
        <f t="shared" si="19"/>
        <v/>
      </c>
      <c r="F1277" s="46" t="str">
        <f>IF(E1277="기사임",IFERROR(IF((VLOOKUP(CONCATENATE("http://skinnonews.com",A1277),'기사 리스트'!C:E,3,FALSE))&gt;='뉴스룸 요약'!$F$17,"O",""),""),"")</f>
        <v/>
      </c>
      <c r="G1277" s="46" t="str">
        <f>IFERROR(IF(AND(F1277="O",B1277="Paid Search",VLOOKUP("http://skinnonews.com"&amp;A1277,'기사 리스트'!C:D,2,FALSE)="yes"), "당월 GDN", ""),"")</f>
        <v/>
      </c>
    </row>
    <row r="1278" spans="1:7">
      <c r="A1278" s="6" t="s">
        <v>477</v>
      </c>
      <c r="B1278" s="6" t="s">
        <v>1527</v>
      </c>
      <c r="C1278" s="6">
        <v>1</v>
      </c>
      <c r="D1278" s="6">
        <v>1</v>
      </c>
      <c r="E1278" s="46" t="str">
        <f t="shared" si="19"/>
        <v/>
      </c>
      <c r="F1278" s="46" t="str">
        <f>IF(E1278="기사임",IFERROR(IF((VLOOKUP(CONCATENATE("http://skinnonews.com",A1278),'기사 리스트'!C:E,3,FALSE))&gt;='뉴스룸 요약'!$F$17,"O",""),""),"")</f>
        <v/>
      </c>
      <c r="G1278" s="46" t="str">
        <f>IFERROR(IF(AND(F1278="O",B1278="Paid Search",VLOOKUP("http://skinnonews.com"&amp;A1278,'기사 리스트'!C:D,2,FALSE)="yes"), "당월 GDN", ""),"")</f>
        <v/>
      </c>
    </row>
    <row r="1279" spans="1:7">
      <c r="A1279" s="6" t="s">
        <v>576</v>
      </c>
      <c r="B1279" s="6" t="s">
        <v>1528</v>
      </c>
      <c r="C1279" s="6">
        <v>1</v>
      </c>
      <c r="D1279" s="6">
        <v>1</v>
      </c>
      <c r="E1279" s="46" t="str">
        <f t="shared" si="19"/>
        <v/>
      </c>
      <c r="F1279" s="46" t="str">
        <f>IF(E1279="기사임",IFERROR(IF((VLOOKUP(CONCATENATE("http://skinnonews.com",A1279),'기사 리스트'!C:E,3,FALSE))&gt;='뉴스룸 요약'!$F$17,"O",""),""),"")</f>
        <v/>
      </c>
      <c r="G1279" s="46" t="str">
        <f>IFERROR(IF(AND(F1279="O",B1279="Paid Search",VLOOKUP("http://skinnonews.com"&amp;A1279,'기사 리스트'!C:D,2,FALSE)="yes"), "당월 GDN", ""),"")</f>
        <v/>
      </c>
    </row>
    <row r="1280" spans="1:7">
      <c r="A1280" s="6" t="s">
        <v>1483</v>
      </c>
      <c r="B1280" s="6" t="s">
        <v>1525</v>
      </c>
      <c r="C1280" s="6">
        <v>1</v>
      </c>
      <c r="D1280" s="6">
        <v>1</v>
      </c>
      <c r="E1280" s="46" t="str">
        <f t="shared" si="19"/>
        <v/>
      </c>
      <c r="F1280" s="46" t="str">
        <f>IF(E1280="기사임",IFERROR(IF((VLOOKUP(CONCATENATE("http://skinnonews.com",A1280),'기사 리스트'!C:E,3,FALSE))&gt;='뉴스룸 요약'!$F$17,"O",""),""),"")</f>
        <v/>
      </c>
      <c r="G1280" s="46" t="str">
        <f>IFERROR(IF(AND(F1280="O",B1280="Paid Search",VLOOKUP("http://skinnonews.com"&amp;A1280,'기사 리스트'!C:D,2,FALSE)="yes"), "당월 GDN", ""),"")</f>
        <v/>
      </c>
    </row>
    <row r="1281" spans="1:7">
      <c r="A1281" s="6" t="s">
        <v>1498</v>
      </c>
      <c r="B1281" s="6" t="s">
        <v>1526</v>
      </c>
      <c r="C1281" s="6">
        <v>1</v>
      </c>
      <c r="D1281" s="6">
        <v>1</v>
      </c>
      <c r="E1281" s="46" t="str">
        <f t="shared" si="19"/>
        <v/>
      </c>
      <c r="F1281" s="46" t="str">
        <f>IF(E1281="기사임",IFERROR(IF((VLOOKUP(CONCATENATE("http://skinnonews.com",A1281),'기사 리스트'!C:E,3,FALSE))&gt;='뉴스룸 요약'!$F$17,"O",""),""),"")</f>
        <v/>
      </c>
      <c r="G1281" s="46" t="str">
        <f>IFERROR(IF(AND(F1281="O",B1281="Paid Search",VLOOKUP("http://skinnonews.com"&amp;A1281,'기사 리스트'!C:D,2,FALSE)="yes"), "당월 GDN", ""),"")</f>
        <v/>
      </c>
    </row>
    <row r="1282" spans="1:7">
      <c r="A1282" s="6" t="s">
        <v>1491</v>
      </c>
      <c r="B1282" s="6" t="s">
        <v>1529</v>
      </c>
      <c r="C1282" s="6">
        <v>1</v>
      </c>
      <c r="D1282" s="6">
        <v>2</v>
      </c>
      <c r="E1282" s="46" t="str">
        <f t="shared" si="19"/>
        <v/>
      </c>
      <c r="F1282" s="46" t="str">
        <f>IF(E1282="기사임",IFERROR(IF((VLOOKUP(CONCATENATE("http://skinnonews.com",A1282),'기사 리스트'!C:E,3,FALSE))&gt;='뉴스룸 요약'!$F$17,"O",""),""),"")</f>
        <v/>
      </c>
      <c r="G1282" s="46" t="str">
        <f>IFERROR(IF(AND(F1282="O",B1282="Paid Search",VLOOKUP("http://skinnonews.com"&amp;A1282,'기사 리스트'!C:D,2,FALSE)="yes"), "당월 GDN", ""),"")</f>
        <v/>
      </c>
    </row>
    <row r="1283" spans="1:7">
      <c r="A1283" s="6" t="s">
        <v>1495</v>
      </c>
      <c r="B1283" s="6" t="s">
        <v>1529</v>
      </c>
      <c r="C1283" s="6">
        <v>1</v>
      </c>
      <c r="D1283" s="6">
        <v>2</v>
      </c>
      <c r="E1283" s="46" t="str">
        <f t="shared" ref="E1283:E1346" si="20">IF(AND(LEFT(A1283,17)="/global/archives/",ISNUMBER(_xlfn.NUMBERVALUE(MID(A1283,18,1))),ISERROR(FIND("ckattempt",A1283)),ISERROR(FIND("preview",A1283))),"기사임","")</f>
        <v/>
      </c>
      <c r="F1283" s="46" t="str">
        <f>IF(E1283="기사임",IFERROR(IF((VLOOKUP(CONCATENATE("http://skinnonews.com",A1283),'기사 리스트'!C:E,3,FALSE))&gt;='뉴스룸 요약'!$F$17,"O",""),""),"")</f>
        <v/>
      </c>
      <c r="G1283" s="46" t="str">
        <f>IFERROR(IF(AND(F1283="O",B1283="Paid Search",VLOOKUP("http://skinnonews.com"&amp;A1283,'기사 리스트'!C:D,2,FALSE)="yes"), "당월 GDN", ""),"")</f>
        <v/>
      </c>
    </row>
    <row r="1284" spans="1:7">
      <c r="A1284" s="6" t="s">
        <v>1484</v>
      </c>
      <c r="B1284" s="6" t="s">
        <v>1529</v>
      </c>
      <c r="C1284" s="6">
        <v>1</v>
      </c>
      <c r="D1284" s="6">
        <v>1</v>
      </c>
      <c r="E1284" s="46" t="str">
        <f t="shared" si="20"/>
        <v/>
      </c>
      <c r="F1284" s="46" t="str">
        <f>IF(E1284="기사임",IFERROR(IF((VLOOKUP(CONCATENATE("http://skinnonews.com",A1284),'기사 리스트'!C:E,3,FALSE))&gt;='뉴스룸 요약'!$F$17,"O",""),""),"")</f>
        <v/>
      </c>
      <c r="G1284" s="46" t="str">
        <f>IFERROR(IF(AND(F1284="O",B1284="Paid Search",VLOOKUP("http://skinnonews.com"&amp;A1284,'기사 리스트'!C:D,2,FALSE)="yes"), "당월 GDN", ""),"")</f>
        <v/>
      </c>
    </row>
    <row r="1285" spans="1:7">
      <c r="A1285" s="6" t="s">
        <v>1484</v>
      </c>
      <c r="B1285" s="6" t="s">
        <v>1525</v>
      </c>
      <c r="C1285" s="6">
        <v>1</v>
      </c>
      <c r="D1285" s="6">
        <v>1</v>
      </c>
      <c r="E1285" s="46" t="str">
        <f t="shared" si="20"/>
        <v/>
      </c>
      <c r="F1285" s="46" t="str">
        <f>IF(E1285="기사임",IFERROR(IF((VLOOKUP(CONCATENATE("http://skinnonews.com",A1285),'기사 리스트'!C:E,3,FALSE))&gt;='뉴스룸 요약'!$F$17,"O",""),""),"")</f>
        <v/>
      </c>
      <c r="G1285" s="46" t="str">
        <f>IFERROR(IF(AND(F1285="O",B1285="Paid Search",VLOOKUP("http://skinnonews.com"&amp;A1285,'기사 리스트'!C:D,2,FALSE)="yes"), "당월 GDN", ""),"")</f>
        <v/>
      </c>
    </row>
    <row r="1286" spans="1:7">
      <c r="A1286" s="6" t="s">
        <v>641</v>
      </c>
      <c r="B1286" s="6" t="s">
        <v>1529</v>
      </c>
      <c r="C1286" s="6">
        <v>1</v>
      </c>
      <c r="D1286" s="6">
        <v>1</v>
      </c>
      <c r="E1286" s="46" t="str">
        <f t="shared" si="20"/>
        <v/>
      </c>
      <c r="F1286" s="46" t="str">
        <f>IF(E1286="기사임",IFERROR(IF((VLOOKUP(CONCATENATE("http://skinnonews.com",A1286),'기사 리스트'!C:E,3,FALSE))&gt;='뉴스룸 요약'!$F$17,"O",""),""),"")</f>
        <v/>
      </c>
      <c r="G1286" s="46" t="str">
        <f>IFERROR(IF(AND(F1286="O",B1286="Paid Search",VLOOKUP("http://skinnonews.com"&amp;A1286,'기사 리스트'!C:D,2,FALSE)="yes"), "당월 GDN", ""),"")</f>
        <v/>
      </c>
    </row>
    <row r="1287" spans="1:7">
      <c r="A1287" s="6" t="s">
        <v>504</v>
      </c>
      <c r="B1287" s="6" t="s">
        <v>1529</v>
      </c>
      <c r="C1287" s="6">
        <v>1</v>
      </c>
      <c r="D1287" s="6">
        <v>1</v>
      </c>
      <c r="E1287" s="46" t="str">
        <f t="shared" si="20"/>
        <v/>
      </c>
      <c r="F1287" s="46" t="str">
        <f>IF(E1287="기사임",IFERROR(IF((VLOOKUP(CONCATENATE("http://skinnonews.com",A1287),'기사 리스트'!C:E,3,FALSE))&gt;='뉴스룸 요약'!$F$17,"O",""),""),"")</f>
        <v/>
      </c>
      <c r="G1287" s="46" t="str">
        <f>IFERROR(IF(AND(F1287="O",B1287="Paid Search",VLOOKUP("http://skinnonews.com"&amp;A1287,'기사 리스트'!C:D,2,FALSE)="yes"), "당월 GDN", ""),"")</f>
        <v/>
      </c>
    </row>
    <row r="1288" spans="1:7">
      <c r="A1288" s="6" t="s">
        <v>504</v>
      </c>
      <c r="B1288" s="6" t="s">
        <v>1525</v>
      </c>
      <c r="C1288" s="6">
        <v>1</v>
      </c>
      <c r="D1288" s="6">
        <v>1</v>
      </c>
      <c r="E1288" s="46" t="str">
        <f t="shared" si="20"/>
        <v/>
      </c>
      <c r="F1288" s="46" t="str">
        <f>IF(E1288="기사임",IFERROR(IF((VLOOKUP(CONCATENATE("http://skinnonews.com",A1288),'기사 리스트'!C:E,3,FALSE))&gt;='뉴스룸 요약'!$F$17,"O",""),""),"")</f>
        <v/>
      </c>
      <c r="G1288" s="46" t="str">
        <f>IFERROR(IF(AND(F1288="O",B1288="Paid Search",VLOOKUP("http://skinnonews.com"&amp;A1288,'기사 리스트'!C:D,2,FALSE)="yes"), "당월 GDN", ""),"")</f>
        <v/>
      </c>
    </row>
    <row r="1289" spans="1:7">
      <c r="A1289" s="6" t="s">
        <v>504</v>
      </c>
      <c r="B1289" s="6" t="s">
        <v>1639</v>
      </c>
      <c r="C1289" s="6">
        <v>1</v>
      </c>
      <c r="D1289" s="6">
        <v>1</v>
      </c>
      <c r="E1289" s="46" t="str">
        <f t="shared" si="20"/>
        <v/>
      </c>
      <c r="F1289" s="46" t="str">
        <f>IF(E1289="기사임",IFERROR(IF((VLOOKUP(CONCATENATE("http://skinnonews.com",A1289),'기사 리스트'!C:E,3,FALSE))&gt;='뉴스룸 요약'!$F$17,"O",""),""),"")</f>
        <v/>
      </c>
      <c r="G1289" s="46" t="str">
        <f>IFERROR(IF(AND(F1289="O",B1289="Paid Search",VLOOKUP("http://skinnonews.com"&amp;A1289,'기사 리스트'!C:D,2,FALSE)="yes"), "당월 GDN", ""),"")</f>
        <v/>
      </c>
    </row>
    <row r="1290" spans="1:7">
      <c r="A1290" s="6" t="s">
        <v>483</v>
      </c>
      <c r="B1290" s="6" t="s">
        <v>1526</v>
      </c>
      <c r="C1290" s="6">
        <v>1</v>
      </c>
      <c r="D1290" s="6">
        <v>1</v>
      </c>
      <c r="E1290" s="46" t="str">
        <f t="shared" si="20"/>
        <v/>
      </c>
      <c r="F1290" s="46" t="str">
        <f>IF(E1290="기사임",IFERROR(IF((VLOOKUP(CONCATENATE("http://skinnonews.com",A1290),'기사 리스트'!C:E,3,FALSE))&gt;='뉴스룸 요약'!$F$17,"O",""),""),"")</f>
        <v/>
      </c>
      <c r="G1290" s="46" t="str">
        <f>IFERROR(IF(AND(F1290="O",B1290="Paid Search",VLOOKUP("http://skinnonews.com"&amp;A1290,'기사 리스트'!C:D,2,FALSE)="yes"), "당월 GDN", ""),"")</f>
        <v/>
      </c>
    </row>
    <row r="1291" spans="1:7">
      <c r="A1291" s="6" t="s">
        <v>568</v>
      </c>
      <c r="B1291" s="6" t="s">
        <v>1526</v>
      </c>
      <c r="C1291" s="6">
        <v>1</v>
      </c>
      <c r="D1291" s="6">
        <v>1</v>
      </c>
      <c r="E1291" s="46" t="str">
        <f t="shared" si="20"/>
        <v/>
      </c>
      <c r="F1291" s="46" t="str">
        <f>IF(E1291="기사임",IFERROR(IF((VLOOKUP(CONCATENATE("http://skinnonews.com",A1291),'기사 리스트'!C:E,3,FALSE))&gt;='뉴스룸 요약'!$F$17,"O",""),""),"")</f>
        <v/>
      </c>
      <c r="G1291" s="46" t="str">
        <f>IFERROR(IF(AND(F1291="O",B1291="Paid Search",VLOOKUP("http://skinnonews.com"&amp;A1291,'기사 리스트'!C:D,2,FALSE)="yes"), "당월 GDN", ""),"")</f>
        <v/>
      </c>
    </row>
    <row r="1292" spans="1:7">
      <c r="A1292" s="6" t="s">
        <v>491</v>
      </c>
      <c r="B1292" s="6" t="s">
        <v>1529</v>
      </c>
      <c r="C1292" s="6">
        <v>1</v>
      </c>
      <c r="D1292" s="6">
        <v>1</v>
      </c>
      <c r="E1292" s="46" t="str">
        <f t="shared" si="20"/>
        <v/>
      </c>
      <c r="F1292" s="46" t="str">
        <f>IF(E1292="기사임",IFERROR(IF((VLOOKUP(CONCATENATE("http://skinnonews.com",A1292),'기사 리스트'!C:E,3,FALSE))&gt;='뉴스룸 요약'!$F$17,"O",""),""),"")</f>
        <v/>
      </c>
      <c r="G1292" s="46" t="str">
        <f>IFERROR(IF(AND(F1292="O",B1292="Paid Search",VLOOKUP("http://skinnonews.com"&amp;A1292,'기사 리스트'!C:D,2,FALSE)="yes"), "당월 GDN", ""),"")</f>
        <v/>
      </c>
    </row>
    <row r="1293" spans="1:7">
      <c r="A1293" s="6" t="s">
        <v>491</v>
      </c>
      <c r="B1293" s="6" t="s">
        <v>1525</v>
      </c>
      <c r="C1293" s="6">
        <v>1</v>
      </c>
      <c r="D1293" s="6">
        <v>1</v>
      </c>
      <c r="E1293" s="46" t="str">
        <f t="shared" si="20"/>
        <v/>
      </c>
      <c r="F1293" s="46" t="str">
        <f>IF(E1293="기사임",IFERROR(IF((VLOOKUP(CONCATENATE("http://skinnonews.com",A1293),'기사 리스트'!C:E,3,FALSE))&gt;='뉴스룸 요약'!$F$17,"O",""),""),"")</f>
        <v/>
      </c>
      <c r="G1293" s="46" t="str">
        <f>IFERROR(IF(AND(F1293="O",B1293="Paid Search",VLOOKUP("http://skinnonews.com"&amp;A1293,'기사 리스트'!C:D,2,FALSE)="yes"), "당월 GDN", ""),"")</f>
        <v/>
      </c>
    </row>
    <row r="1294" spans="1:7">
      <c r="A1294" s="6" t="s">
        <v>1441</v>
      </c>
      <c r="B1294" s="6" t="s">
        <v>1639</v>
      </c>
      <c r="C1294" s="6">
        <v>1</v>
      </c>
      <c r="D1294" s="6">
        <v>1</v>
      </c>
      <c r="E1294" s="46" t="str">
        <f t="shared" si="20"/>
        <v/>
      </c>
      <c r="F1294" s="46" t="str">
        <f>IF(E1294="기사임",IFERROR(IF((VLOOKUP(CONCATENATE("http://skinnonews.com",A1294),'기사 리스트'!C:E,3,FALSE))&gt;='뉴스룸 요약'!$F$17,"O",""),""),"")</f>
        <v/>
      </c>
      <c r="G1294" s="46" t="str">
        <f>IFERROR(IF(AND(F1294="O",B1294="Paid Search",VLOOKUP("http://skinnonews.com"&amp;A1294,'기사 리스트'!C:D,2,FALSE)="yes"), "당월 GDN", ""),"")</f>
        <v/>
      </c>
    </row>
    <row r="1295" spans="1:7">
      <c r="A1295" s="6" t="s">
        <v>476</v>
      </c>
      <c r="B1295" s="6" t="s">
        <v>1529</v>
      </c>
      <c r="C1295" s="6">
        <v>1</v>
      </c>
      <c r="D1295" s="6">
        <v>1</v>
      </c>
      <c r="E1295" s="46" t="str">
        <f t="shared" si="20"/>
        <v/>
      </c>
      <c r="F1295" s="46" t="str">
        <f>IF(E1295="기사임",IFERROR(IF((VLOOKUP(CONCATENATE("http://skinnonews.com",A1295),'기사 리스트'!C:E,3,FALSE))&gt;='뉴스룸 요약'!$F$17,"O",""),""),"")</f>
        <v/>
      </c>
      <c r="G1295" s="46" t="str">
        <f>IFERROR(IF(AND(F1295="O",B1295="Paid Search",VLOOKUP("http://skinnonews.com"&amp;A1295,'기사 리스트'!C:D,2,FALSE)="yes"), "당월 GDN", ""),"")</f>
        <v/>
      </c>
    </row>
    <row r="1296" spans="1:7">
      <c r="A1296" s="6" t="s">
        <v>2050</v>
      </c>
      <c r="B1296" s="6" t="s">
        <v>1527</v>
      </c>
      <c r="C1296" s="6">
        <v>1</v>
      </c>
      <c r="D1296" s="6">
        <v>1</v>
      </c>
      <c r="E1296" s="46" t="str">
        <f t="shared" si="20"/>
        <v/>
      </c>
      <c r="F1296" s="46" t="str">
        <f>IF(E1296="기사임",IFERROR(IF((VLOOKUP(CONCATENATE("http://skinnonews.com",A1296),'기사 리스트'!C:E,3,FALSE))&gt;='뉴스룸 요약'!$F$17,"O",""),""),"")</f>
        <v/>
      </c>
      <c r="G1296" s="46" t="str">
        <f>IFERROR(IF(AND(F1296="O",B1296="Paid Search",VLOOKUP("http://skinnonews.com"&amp;A1296,'기사 리스트'!C:D,2,FALSE)="yes"), "당월 GDN", ""),"")</f>
        <v/>
      </c>
    </row>
    <row r="1297" spans="1:7">
      <c r="A1297" s="6" t="s">
        <v>2404</v>
      </c>
      <c r="B1297" s="6" t="s">
        <v>1527</v>
      </c>
      <c r="C1297" s="6">
        <v>1</v>
      </c>
      <c r="D1297" s="6">
        <v>1</v>
      </c>
      <c r="E1297" s="46" t="str">
        <f t="shared" si="20"/>
        <v/>
      </c>
      <c r="F1297" s="46" t="str">
        <f>IF(E1297="기사임",IFERROR(IF((VLOOKUP(CONCATENATE("http://skinnonews.com",A1297),'기사 리스트'!C:E,3,FALSE))&gt;='뉴스룸 요약'!$F$17,"O",""),""),"")</f>
        <v/>
      </c>
      <c r="G1297" s="46" t="str">
        <f>IFERROR(IF(AND(F1297="O",B1297="Paid Search",VLOOKUP("http://skinnonews.com"&amp;A1297,'기사 리스트'!C:D,2,FALSE)="yes"), "당월 GDN", ""),"")</f>
        <v/>
      </c>
    </row>
    <row r="1298" spans="1:7">
      <c r="A1298" s="6" t="s">
        <v>1623</v>
      </c>
      <c r="B1298" s="6" t="s">
        <v>1526</v>
      </c>
      <c r="C1298" s="6">
        <v>1</v>
      </c>
      <c r="D1298" s="6">
        <v>1</v>
      </c>
      <c r="E1298" s="46" t="str">
        <f t="shared" si="20"/>
        <v/>
      </c>
      <c r="F1298" s="46" t="str">
        <f>IF(E1298="기사임",IFERROR(IF((VLOOKUP(CONCATENATE("http://skinnonews.com",A1298),'기사 리스트'!C:E,3,FALSE))&gt;='뉴스룸 요약'!$F$17,"O",""),""),"")</f>
        <v/>
      </c>
      <c r="G1298" s="46" t="str">
        <f>IFERROR(IF(AND(F1298="O",B1298="Paid Search",VLOOKUP("http://skinnonews.com"&amp;A1298,'기사 리스트'!C:D,2,FALSE)="yes"), "당월 GDN", ""),"")</f>
        <v/>
      </c>
    </row>
    <row r="1299" spans="1:7">
      <c r="A1299" s="6" t="s">
        <v>2236</v>
      </c>
      <c r="B1299" s="6" t="s">
        <v>1527</v>
      </c>
      <c r="C1299" s="6">
        <v>1</v>
      </c>
      <c r="D1299" s="6">
        <v>1</v>
      </c>
      <c r="E1299" s="46" t="str">
        <f t="shared" si="20"/>
        <v/>
      </c>
      <c r="F1299" s="46" t="str">
        <f>IF(E1299="기사임",IFERROR(IF((VLOOKUP(CONCATENATE("http://skinnonews.com",A1299),'기사 리스트'!C:E,3,FALSE))&gt;='뉴스룸 요약'!$F$17,"O",""),""),"")</f>
        <v/>
      </c>
      <c r="G1299" s="46" t="str">
        <f>IFERROR(IF(AND(F1299="O",B1299="Paid Search",VLOOKUP("http://skinnonews.com"&amp;A1299,'기사 리스트'!C:D,2,FALSE)="yes"), "당월 GDN", ""),"")</f>
        <v/>
      </c>
    </row>
    <row r="1300" spans="1:7">
      <c r="A1300" s="6" t="s">
        <v>2405</v>
      </c>
      <c r="B1300" s="6" t="s">
        <v>1526</v>
      </c>
      <c r="C1300" s="6">
        <v>1</v>
      </c>
      <c r="D1300" s="6">
        <v>1</v>
      </c>
      <c r="E1300" s="46" t="str">
        <f t="shared" si="20"/>
        <v/>
      </c>
      <c r="F1300" s="46" t="str">
        <f>IF(E1300="기사임",IFERROR(IF((VLOOKUP(CONCATENATE("http://skinnonews.com",A1300),'기사 리스트'!C:E,3,FALSE))&gt;='뉴스룸 요약'!$F$17,"O",""),""),"")</f>
        <v/>
      </c>
      <c r="G1300" s="46" t="str">
        <f>IFERROR(IF(AND(F1300="O",B1300="Paid Search",VLOOKUP("http://skinnonews.com"&amp;A1300,'기사 리스트'!C:D,2,FALSE)="yes"), "당월 GDN", ""),"")</f>
        <v/>
      </c>
    </row>
    <row r="1301" spans="1:7">
      <c r="A1301" s="6" t="s">
        <v>2177</v>
      </c>
      <c r="B1301" s="6" t="s">
        <v>1528</v>
      </c>
      <c r="C1301" s="6">
        <v>1</v>
      </c>
      <c r="D1301" s="6">
        <v>1</v>
      </c>
      <c r="E1301" s="46" t="str">
        <f t="shared" si="20"/>
        <v/>
      </c>
      <c r="F1301" s="46" t="str">
        <f>IF(E1301="기사임",IFERROR(IF((VLOOKUP(CONCATENATE("http://skinnonews.com",A1301),'기사 리스트'!C:E,3,FALSE))&gt;='뉴스룸 요약'!$F$17,"O",""),""),"")</f>
        <v/>
      </c>
      <c r="G1301" s="46" t="str">
        <f>IFERROR(IF(AND(F1301="O",B1301="Paid Search",VLOOKUP("http://skinnonews.com"&amp;A1301,'기사 리스트'!C:D,2,FALSE)="yes"), "당월 GDN", ""),"")</f>
        <v/>
      </c>
    </row>
    <row r="1302" spans="1:7">
      <c r="A1302" s="6" t="s">
        <v>2406</v>
      </c>
      <c r="B1302" s="6" t="s">
        <v>1527</v>
      </c>
      <c r="C1302" s="6">
        <v>1</v>
      </c>
      <c r="D1302" s="6">
        <v>1</v>
      </c>
      <c r="E1302" s="46" t="str">
        <f t="shared" si="20"/>
        <v/>
      </c>
      <c r="F1302" s="46" t="str">
        <f>IF(E1302="기사임",IFERROR(IF((VLOOKUP(CONCATENATE("http://skinnonews.com",A1302),'기사 리스트'!C:E,3,FALSE))&gt;='뉴스룸 요약'!$F$17,"O",""),""),"")</f>
        <v/>
      </c>
      <c r="G1302" s="46" t="str">
        <f>IFERROR(IF(AND(F1302="O",B1302="Paid Search",VLOOKUP("http://skinnonews.com"&amp;A1302,'기사 리스트'!C:D,2,FALSE)="yes"), "당월 GDN", ""),"")</f>
        <v/>
      </c>
    </row>
    <row r="1303" spans="1:7">
      <c r="A1303" s="6" t="s">
        <v>2407</v>
      </c>
      <c r="B1303" s="6" t="s">
        <v>1526</v>
      </c>
      <c r="C1303" s="6">
        <v>1</v>
      </c>
      <c r="D1303" s="6">
        <v>1</v>
      </c>
      <c r="E1303" s="46" t="str">
        <f t="shared" si="20"/>
        <v/>
      </c>
      <c r="F1303" s="46" t="str">
        <f>IF(E1303="기사임",IFERROR(IF((VLOOKUP(CONCATENATE("http://skinnonews.com",A1303),'기사 리스트'!C:E,3,FALSE))&gt;='뉴스룸 요약'!$F$17,"O",""),""),"")</f>
        <v/>
      </c>
      <c r="G1303" s="46" t="str">
        <f>IFERROR(IF(AND(F1303="O",B1303="Paid Search",VLOOKUP("http://skinnonews.com"&amp;A1303,'기사 리스트'!C:D,2,FALSE)="yes"), "당월 GDN", ""),"")</f>
        <v/>
      </c>
    </row>
    <row r="1304" spans="1:7">
      <c r="A1304" s="6" t="s">
        <v>2237</v>
      </c>
      <c r="B1304" s="6" t="s">
        <v>1526</v>
      </c>
      <c r="C1304" s="6">
        <v>1</v>
      </c>
      <c r="D1304" s="6">
        <v>1</v>
      </c>
      <c r="E1304" s="46" t="str">
        <f t="shared" si="20"/>
        <v/>
      </c>
      <c r="F1304" s="46" t="str">
        <f>IF(E1304="기사임",IFERROR(IF((VLOOKUP(CONCATENATE("http://skinnonews.com",A1304),'기사 리스트'!C:E,3,FALSE))&gt;='뉴스룸 요약'!$F$17,"O",""),""),"")</f>
        <v/>
      </c>
      <c r="G1304" s="46" t="str">
        <f>IFERROR(IF(AND(F1304="O",B1304="Paid Search",VLOOKUP("http://skinnonews.com"&amp;A1304,'기사 리스트'!C:D,2,FALSE)="yes"), "당월 GDN", ""),"")</f>
        <v/>
      </c>
    </row>
    <row r="1305" spans="1:7">
      <c r="A1305" s="6" t="s">
        <v>2408</v>
      </c>
      <c r="B1305" s="6" t="s">
        <v>1526</v>
      </c>
      <c r="C1305" s="6">
        <v>1</v>
      </c>
      <c r="D1305" s="6">
        <v>1</v>
      </c>
      <c r="E1305" s="46" t="str">
        <f t="shared" si="20"/>
        <v/>
      </c>
      <c r="F1305" s="46" t="str">
        <f>IF(E1305="기사임",IFERROR(IF((VLOOKUP(CONCATENATE("http://skinnonews.com",A1305),'기사 리스트'!C:E,3,FALSE))&gt;='뉴스룸 요약'!$F$17,"O",""),""),"")</f>
        <v/>
      </c>
      <c r="G1305" s="46" t="str">
        <f>IFERROR(IF(AND(F1305="O",B1305="Paid Search",VLOOKUP("http://skinnonews.com"&amp;A1305,'기사 리스트'!C:D,2,FALSE)="yes"), "당월 GDN", ""),"")</f>
        <v/>
      </c>
    </row>
    <row r="1306" spans="1:7">
      <c r="A1306" s="6" t="s">
        <v>2409</v>
      </c>
      <c r="B1306" s="6" t="s">
        <v>1527</v>
      </c>
      <c r="C1306" s="6">
        <v>1</v>
      </c>
      <c r="D1306" s="6">
        <v>1</v>
      </c>
      <c r="E1306" s="46" t="str">
        <f t="shared" si="20"/>
        <v/>
      </c>
      <c r="F1306" s="46" t="str">
        <f>IF(E1306="기사임",IFERROR(IF((VLOOKUP(CONCATENATE("http://skinnonews.com",A1306),'기사 리스트'!C:E,3,FALSE))&gt;='뉴스룸 요약'!$F$17,"O",""),""),"")</f>
        <v/>
      </c>
      <c r="G1306" s="46" t="str">
        <f>IFERROR(IF(AND(F1306="O",B1306="Paid Search",VLOOKUP("http://skinnonews.com"&amp;A1306,'기사 리스트'!C:D,2,FALSE)="yes"), "당월 GDN", ""),"")</f>
        <v/>
      </c>
    </row>
    <row r="1307" spans="1:7">
      <c r="A1307" s="6" t="s">
        <v>2410</v>
      </c>
      <c r="B1307" s="6" t="s">
        <v>1527</v>
      </c>
      <c r="C1307" s="6">
        <v>1</v>
      </c>
      <c r="D1307" s="6">
        <v>1</v>
      </c>
      <c r="E1307" s="46" t="str">
        <f t="shared" si="20"/>
        <v/>
      </c>
      <c r="F1307" s="46" t="str">
        <f>IF(E1307="기사임",IFERROR(IF((VLOOKUP(CONCATENATE("http://skinnonews.com",A1307),'기사 리스트'!C:E,3,FALSE))&gt;='뉴스룸 요약'!$F$17,"O",""),""),"")</f>
        <v/>
      </c>
      <c r="G1307" s="46" t="str">
        <f>IFERROR(IF(AND(F1307="O",B1307="Paid Search",VLOOKUP("http://skinnonews.com"&amp;A1307,'기사 리스트'!C:D,2,FALSE)="yes"), "당월 GDN", ""),"")</f>
        <v/>
      </c>
    </row>
    <row r="1308" spans="1:7">
      <c r="A1308" s="6" t="s">
        <v>2041</v>
      </c>
      <c r="B1308" s="6" t="s">
        <v>1528</v>
      </c>
      <c r="C1308" s="6">
        <v>1</v>
      </c>
      <c r="D1308" s="6">
        <v>1</v>
      </c>
      <c r="E1308" s="46" t="str">
        <f t="shared" si="20"/>
        <v/>
      </c>
      <c r="F1308" s="46" t="str">
        <f>IF(E1308="기사임",IFERROR(IF((VLOOKUP(CONCATENATE("http://skinnonews.com",A1308),'기사 리스트'!C:E,3,FALSE))&gt;='뉴스룸 요약'!$F$17,"O",""),""),"")</f>
        <v/>
      </c>
      <c r="G1308" s="46" t="str">
        <f>IFERROR(IF(AND(F1308="O",B1308="Paid Search",VLOOKUP("http://skinnonews.com"&amp;A1308,'기사 리스트'!C:D,2,FALSE)="yes"), "당월 GDN", ""),"")</f>
        <v/>
      </c>
    </row>
    <row r="1309" spans="1:7">
      <c r="A1309" s="6" t="s">
        <v>2411</v>
      </c>
      <c r="B1309" s="6" t="s">
        <v>1527</v>
      </c>
      <c r="C1309" s="6">
        <v>1</v>
      </c>
      <c r="D1309" s="6">
        <v>1</v>
      </c>
      <c r="E1309" s="46" t="str">
        <f t="shared" si="20"/>
        <v/>
      </c>
      <c r="F1309" s="46" t="str">
        <f>IF(E1309="기사임",IFERROR(IF((VLOOKUP(CONCATENATE("http://skinnonews.com",A1309),'기사 리스트'!C:E,3,FALSE))&gt;='뉴스룸 요약'!$F$17,"O",""),""),"")</f>
        <v/>
      </c>
      <c r="G1309" s="46" t="str">
        <f>IFERROR(IF(AND(F1309="O",B1309="Paid Search",VLOOKUP("http://skinnonews.com"&amp;A1309,'기사 리스트'!C:D,2,FALSE)="yes"), "당월 GDN", ""),"")</f>
        <v/>
      </c>
    </row>
    <row r="1310" spans="1:7">
      <c r="A1310" s="6" t="s">
        <v>2412</v>
      </c>
      <c r="B1310" s="6" t="s">
        <v>1527</v>
      </c>
      <c r="C1310" s="6">
        <v>1</v>
      </c>
      <c r="D1310" s="6">
        <v>1</v>
      </c>
      <c r="E1310" s="46" t="str">
        <f t="shared" si="20"/>
        <v/>
      </c>
      <c r="F1310" s="46" t="str">
        <f>IF(E1310="기사임",IFERROR(IF((VLOOKUP(CONCATENATE("http://skinnonews.com",A1310),'기사 리스트'!C:E,3,FALSE))&gt;='뉴스룸 요약'!$F$17,"O",""),""),"")</f>
        <v/>
      </c>
      <c r="G1310" s="46" t="str">
        <f>IFERROR(IF(AND(F1310="O",B1310="Paid Search",VLOOKUP("http://skinnonews.com"&amp;A1310,'기사 리스트'!C:D,2,FALSE)="yes"), "당월 GDN", ""),"")</f>
        <v/>
      </c>
    </row>
    <row r="1311" spans="1:7">
      <c r="A1311" s="6" t="s">
        <v>2198</v>
      </c>
      <c r="B1311" s="6" t="s">
        <v>1639</v>
      </c>
      <c r="C1311" s="6">
        <v>1</v>
      </c>
      <c r="D1311" s="6">
        <v>1</v>
      </c>
      <c r="E1311" s="46" t="str">
        <f t="shared" si="20"/>
        <v/>
      </c>
      <c r="F1311" s="46" t="str">
        <f>IF(E1311="기사임",IFERROR(IF((VLOOKUP(CONCATENATE("http://skinnonews.com",A1311),'기사 리스트'!C:E,3,FALSE))&gt;='뉴스룸 요약'!$F$17,"O",""),""),"")</f>
        <v/>
      </c>
      <c r="G1311" s="46" t="str">
        <f>IFERROR(IF(AND(F1311="O",B1311="Paid Search",VLOOKUP("http://skinnonews.com"&amp;A1311,'기사 리스트'!C:D,2,FALSE)="yes"), "당월 GDN", ""),"")</f>
        <v/>
      </c>
    </row>
    <row r="1312" spans="1:7">
      <c r="A1312" s="6" t="s">
        <v>2413</v>
      </c>
      <c r="B1312" s="6" t="s">
        <v>1527</v>
      </c>
      <c r="C1312" s="6">
        <v>1</v>
      </c>
      <c r="D1312" s="6">
        <v>1</v>
      </c>
      <c r="E1312" s="46" t="str">
        <f t="shared" si="20"/>
        <v/>
      </c>
      <c r="F1312" s="46" t="str">
        <f>IF(E1312="기사임",IFERROR(IF((VLOOKUP(CONCATENATE("http://skinnonews.com",A1312),'기사 리스트'!C:E,3,FALSE))&gt;='뉴스룸 요약'!$F$17,"O",""),""),"")</f>
        <v/>
      </c>
      <c r="G1312" s="46" t="str">
        <f>IFERROR(IF(AND(F1312="O",B1312="Paid Search",VLOOKUP("http://skinnonews.com"&amp;A1312,'기사 리스트'!C:D,2,FALSE)="yes"), "당월 GDN", ""),"")</f>
        <v/>
      </c>
    </row>
    <row r="1313" spans="1:7">
      <c r="A1313" s="6" t="s">
        <v>595</v>
      </c>
      <c r="B1313" s="6" t="s">
        <v>1526</v>
      </c>
      <c r="C1313" s="6">
        <v>1</v>
      </c>
      <c r="D1313" s="6">
        <v>1</v>
      </c>
      <c r="E1313" s="46" t="str">
        <f t="shared" si="20"/>
        <v/>
      </c>
      <c r="F1313" s="46" t="str">
        <f>IF(E1313="기사임",IFERROR(IF((VLOOKUP(CONCATENATE("http://skinnonews.com",A1313),'기사 리스트'!C:E,3,FALSE))&gt;='뉴스룸 요약'!$F$17,"O",""),""),"")</f>
        <v/>
      </c>
      <c r="G1313" s="46" t="str">
        <f>IFERROR(IF(AND(F1313="O",B1313="Paid Search",VLOOKUP("http://skinnonews.com"&amp;A1313,'기사 리스트'!C:D,2,FALSE)="yes"), "당월 GDN", ""),"")</f>
        <v/>
      </c>
    </row>
    <row r="1314" spans="1:7">
      <c r="A1314" s="6" t="s">
        <v>2414</v>
      </c>
      <c r="B1314" s="6" t="s">
        <v>1527</v>
      </c>
      <c r="C1314" s="6">
        <v>1</v>
      </c>
      <c r="D1314" s="6">
        <v>1</v>
      </c>
      <c r="E1314" s="46" t="str">
        <f t="shared" si="20"/>
        <v/>
      </c>
      <c r="F1314" s="46" t="str">
        <f>IF(E1314="기사임",IFERROR(IF((VLOOKUP(CONCATENATE("http://skinnonews.com",A1314),'기사 리스트'!C:E,3,FALSE))&gt;='뉴스룸 요약'!$F$17,"O",""),""),"")</f>
        <v/>
      </c>
      <c r="G1314" s="46" t="str">
        <f>IFERROR(IF(AND(F1314="O",B1314="Paid Search",VLOOKUP("http://skinnonews.com"&amp;A1314,'기사 리스트'!C:D,2,FALSE)="yes"), "당월 GDN", ""),"")</f>
        <v/>
      </c>
    </row>
    <row r="1315" spans="1:7">
      <c r="A1315" s="6" t="s">
        <v>2415</v>
      </c>
      <c r="B1315" s="6" t="s">
        <v>1526</v>
      </c>
      <c r="C1315" s="6">
        <v>1</v>
      </c>
      <c r="D1315" s="6">
        <v>2</v>
      </c>
      <c r="E1315" s="46" t="str">
        <f t="shared" si="20"/>
        <v/>
      </c>
      <c r="F1315" s="46" t="str">
        <f>IF(E1315="기사임",IFERROR(IF((VLOOKUP(CONCATENATE("http://skinnonews.com",A1315),'기사 리스트'!C:E,3,FALSE))&gt;='뉴스룸 요약'!$F$17,"O",""),""),"")</f>
        <v/>
      </c>
      <c r="G1315" s="46" t="str">
        <f>IFERROR(IF(AND(F1315="O",B1315="Paid Search",VLOOKUP("http://skinnonews.com"&amp;A1315,'기사 리스트'!C:D,2,FALSE)="yes"), "당월 GDN", ""),"")</f>
        <v/>
      </c>
    </row>
    <row r="1316" spans="1:7">
      <c r="A1316" s="6" t="s">
        <v>2416</v>
      </c>
      <c r="B1316" s="6" t="s">
        <v>1527</v>
      </c>
      <c r="C1316" s="6">
        <v>1</v>
      </c>
      <c r="D1316" s="6">
        <v>1</v>
      </c>
      <c r="E1316" s="46" t="str">
        <f t="shared" si="20"/>
        <v/>
      </c>
      <c r="F1316" s="46" t="str">
        <f>IF(E1316="기사임",IFERROR(IF((VLOOKUP(CONCATENATE("http://skinnonews.com",A1316),'기사 리스트'!C:E,3,FALSE))&gt;='뉴스룸 요약'!$F$17,"O",""),""),"")</f>
        <v/>
      </c>
      <c r="G1316" s="46" t="str">
        <f>IFERROR(IF(AND(F1316="O",B1316="Paid Search",VLOOKUP("http://skinnonews.com"&amp;A1316,'기사 리스트'!C:D,2,FALSE)="yes"), "당월 GDN", ""),"")</f>
        <v/>
      </c>
    </row>
    <row r="1317" spans="1:7">
      <c r="A1317" s="6" t="s">
        <v>1437</v>
      </c>
      <c r="B1317" s="6" t="s">
        <v>1527</v>
      </c>
      <c r="C1317" s="6">
        <v>1</v>
      </c>
      <c r="D1317" s="6">
        <v>2</v>
      </c>
      <c r="E1317" s="46" t="str">
        <f t="shared" si="20"/>
        <v/>
      </c>
      <c r="F1317" s="46" t="str">
        <f>IF(E1317="기사임",IFERROR(IF((VLOOKUP(CONCATENATE("http://skinnonews.com",A1317),'기사 리스트'!C:E,3,FALSE))&gt;='뉴스룸 요약'!$F$17,"O",""),""),"")</f>
        <v/>
      </c>
      <c r="G1317" s="46" t="str">
        <f>IFERROR(IF(AND(F1317="O",B1317="Paid Search",VLOOKUP("http://skinnonews.com"&amp;A1317,'기사 리스트'!C:D,2,FALSE)="yes"), "당월 GDN", ""),"")</f>
        <v/>
      </c>
    </row>
    <row r="1318" spans="1:7">
      <c r="A1318" s="6" t="s">
        <v>2417</v>
      </c>
      <c r="B1318" s="6" t="s">
        <v>1527</v>
      </c>
      <c r="C1318" s="6">
        <v>1</v>
      </c>
      <c r="D1318" s="6">
        <v>1</v>
      </c>
      <c r="E1318" s="46" t="str">
        <f t="shared" si="20"/>
        <v/>
      </c>
      <c r="F1318" s="46" t="str">
        <f>IF(E1318="기사임",IFERROR(IF((VLOOKUP(CONCATENATE("http://skinnonews.com",A1318),'기사 리스트'!C:E,3,FALSE))&gt;='뉴스룸 요약'!$F$17,"O",""),""),"")</f>
        <v/>
      </c>
      <c r="G1318" s="46" t="str">
        <f>IFERROR(IF(AND(F1318="O",B1318="Paid Search",VLOOKUP("http://skinnonews.com"&amp;A1318,'기사 리스트'!C:D,2,FALSE)="yes"), "당월 GDN", ""),"")</f>
        <v/>
      </c>
    </row>
    <row r="1319" spans="1:7">
      <c r="A1319" s="6" t="s">
        <v>1204</v>
      </c>
      <c r="B1319" s="6" t="s">
        <v>1527</v>
      </c>
      <c r="C1319" s="6">
        <v>1</v>
      </c>
      <c r="D1319" s="6">
        <v>1</v>
      </c>
      <c r="E1319" s="46" t="str">
        <f t="shared" si="20"/>
        <v/>
      </c>
      <c r="F1319" s="46" t="str">
        <f>IF(E1319="기사임",IFERROR(IF((VLOOKUP(CONCATENATE("http://skinnonews.com",A1319),'기사 리스트'!C:E,3,FALSE))&gt;='뉴스룸 요약'!$F$17,"O",""),""),"")</f>
        <v/>
      </c>
      <c r="G1319" s="46" t="str">
        <f>IFERROR(IF(AND(F1319="O",B1319="Paid Search",VLOOKUP("http://skinnonews.com"&amp;A1319,'기사 리스트'!C:D,2,FALSE)="yes"), "당월 GDN", ""),"")</f>
        <v/>
      </c>
    </row>
    <row r="1320" spans="1:7">
      <c r="A1320" s="6" t="s">
        <v>1316</v>
      </c>
      <c r="B1320" s="6" t="s">
        <v>1527</v>
      </c>
      <c r="C1320" s="6">
        <v>1</v>
      </c>
      <c r="D1320" s="6">
        <v>1</v>
      </c>
      <c r="E1320" s="46" t="str">
        <f t="shared" si="20"/>
        <v/>
      </c>
      <c r="F1320" s="46" t="str">
        <f>IF(E1320="기사임",IFERROR(IF((VLOOKUP(CONCATENATE("http://skinnonews.com",A1320),'기사 리스트'!C:E,3,FALSE))&gt;='뉴스룸 요약'!$F$17,"O",""),""),"")</f>
        <v/>
      </c>
      <c r="G1320" s="46" t="str">
        <f>IFERROR(IF(AND(F1320="O",B1320="Paid Search",VLOOKUP("http://skinnonews.com"&amp;A1320,'기사 리스트'!C:D,2,FALSE)="yes"), "당월 GDN", ""),"")</f>
        <v/>
      </c>
    </row>
    <row r="1321" spans="1:7">
      <c r="A1321" s="6" t="s">
        <v>2418</v>
      </c>
      <c r="B1321" s="6" t="s">
        <v>1527</v>
      </c>
      <c r="C1321" s="6">
        <v>1</v>
      </c>
      <c r="D1321" s="6">
        <v>1</v>
      </c>
      <c r="E1321" s="46" t="str">
        <f t="shared" si="20"/>
        <v/>
      </c>
      <c r="F1321" s="46" t="str">
        <f>IF(E1321="기사임",IFERROR(IF((VLOOKUP(CONCATENATE("http://skinnonews.com",A1321),'기사 리스트'!C:E,3,FALSE))&gt;='뉴스룸 요약'!$F$17,"O",""),""),"")</f>
        <v/>
      </c>
      <c r="G1321" s="46" t="str">
        <f>IFERROR(IF(AND(F1321="O",B1321="Paid Search",VLOOKUP("http://skinnonews.com"&amp;A1321,'기사 리스트'!C:D,2,FALSE)="yes"), "당월 GDN", ""),"")</f>
        <v/>
      </c>
    </row>
    <row r="1322" spans="1:7">
      <c r="A1322" s="6" t="s">
        <v>2419</v>
      </c>
      <c r="B1322" s="6" t="s">
        <v>1527</v>
      </c>
      <c r="C1322" s="6">
        <v>1</v>
      </c>
      <c r="D1322" s="6">
        <v>1</v>
      </c>
      <c r="E1322" s="46" t="str">
        <f t="shared" si="20"/>
        <v/>
      </c>
      <c r="F1322" s="46" t="str">
        <f>IF(E1322="기사임",IFERROR(IF((VLOOKUP(CONCATENATE("http://skinnonews.com",A1322),'기사 리스트'!C:E,3,FALSE))&gt;='뉴스룸 요약'!$F$17,"O",""),""),"")</f>
        <v/>
      </c>
      <c r="G1322" s="46" t="str">
        <f>IFERROR(IF(AND(F1322="O",B1322="Paid Search",VLOOKUP("http://skinnonews.com"&amp;A1322,'기사 리스트'!C:D,2,FALSE)="yes"), "당월 GDN", ""),"")</f>
        <v/>
      </c>
    </row>
    <row r="1323" spans="1:7">
      <c r="A1323" s="6" t="s">
        <v>2420</v>
      </c>
      <c r="B1323" s="6" t="s">
        <v>1527</v>
      </c>
      <c r="C1323" s="6">
        <v>1</v>
      </c>
      <c r="D1323" s="6">
        <v>1</v>
      </c>
      <c r="E1323" s="46" t="str">
        <f t="shared" si="20"/>
        <v/>
      </c>
      <c r="F1323" s="46" t="str">
        <f>IF(E1323="기사임",IFERROR(IF((VLOOKUP(CONCATENATE("http://skinnonews.com",A1323),'기사 리스트'!C:E,3,FALSE))&gt;='뉴스룸 요약'!$F$17,"O",""),""),"")</f>
        <v/>
      </c>
      <c r="G1323" s="46" t="str">
        <f>IFERROR(IF(AND(F1323="O",B1323="Paid Search",VLOOKUP("http://skinnonews.com"&amp;A1323,'기사 리스트'!C:D,2,FALSE)="yes"), "당월 GDN", ""),"")</f>
        <v/>
      </c>
    </row>
    <row r="1324" spans="1:7">
      <c r="A1324" s="6" t="s">
        <v>2421</v>
      </c>
      <c r="B1324" s="6" t="s">
        <v>1526</v>
      </c>
      <c r="C1324" s="6">
        <v>1</v>
      </c>
      <c r="D1324" s="6">
        <v>1</v>
      </c>
      <c r="E1324" s="46" t="str">
        <f t="shared" si="20"/>
        <v/>
      </c>
      <c r="F1324" s="46" t="str">
        <f>IF(E1324="기사임",IFERROR(IF((VLOOKUP(CONCATENATE("http://skinnonews.com",A1324),'기사 리스트'!C:E,3,FALSE))&gt;='뉴스룸 요약'!$F$17,"O",""),""),"")</f>
        <v/>
      </c>
      <c r="G1324" s="46" t="str">
        <f>IFERROR(IF(AND(F1324="O",B1324="Paid Search",VLOOKUP("http://skinnonews.com"&amp;A1324,'기사 리스트'!C:D,2,FALSE)="yes"), "당월 GDN", ""),"")</f>
        <v/>
      </c>
    </row>
    <row r="1325" spans="1:7">
      <c r="A1325" s="6" t="s">
        <v>2335</v>
      </c>
      <c r="B1325" s="6" t="s">
        <v>1526</v>
      </c>
      <c r="C1325" s="6">
        <v>1</v>
      </c>
      <c r="D1325" s="6">
        <v>1</v>
      </c>
      <c r="E1325" s="46" t="str">
        <f t="shared" si="20"/>
        <v/>
      </c>
      <c r="F1325" s="46" t="str">
        <f>IF(E1325="기사임",IFERROR(IF((VLOOKUP(CONCATENATE("http://skinnonews.com",A1325),'기사 리스트'!C:E,3,FALSE))&gt;='뉴스룸 요약'!$F$17,"O",""),""),"")</f>
        <v/>
      </c>
      <c r="G1325" s="46" t="str">
        <f>IFERROR(IF(AND(F1325="O",B1325="Paid Search",VLOOKUP("http://skinnonews.com"&amp;A1325,'기사 리스트'!C:D,2,FALSE)="yes"), "당월 GDN", ""),"")</f>
        <v/>
      </c>
    </row>
    <row r="1326" spans="1:7">
      <c r="A1326" s="6" t="s">
        <v>2335</v>
      </c>
      <c r="B1326" s="6" t="s">
        <v>1527</v>
      </c>
      <c r="C1326" s="6">
        <v>1</v>
      </c>
      <c r="D1326" s="6">
        <v>1</v>
      </c>
      <c r="E1326" s="46" t="str">
        <f t="shared" si="20"/>
        <v/>
      </c>
      <c r="F1326" s="46" t="str">
        <f>IF(E1326="기사임",IFERROR(IF((VLOOKUP(CONCATENATE("http://skinnonews.com",A1326),'기사 리스트'!C:E,3,FALSE))&gt;='뉴스룸 요약'!$F$17,"O",""),""),"")</f>
        <v/>
      </c>
      <c r="G1326" s="46" t="str">
        <f>IFERROR(IF(AND(F1326="O",B1326="Paid Search",VLOOKUP("http://skinnonews.com"&amp;A1326,'기사 리스트'!C:D,2,FALSE)="yes"), "당월 GDN", ""),"")</f>
        <v/>
      </c>
    </row>
    <row r="1327" spans="1:7">
      <c r="A1327" s="6" t="s">
        <v>2422</v>
      </c>
      <c r="B1327" s="6" t="s">
        <v>1527</v>
      </c>
      <c r="C1327" s="6">
        <v>1</v>
      </c>
      <c r="D1327" s="6">
        <v>1</v>
      </c>
      <c r="E1327" s="46" t="str">
        <f t="shared" si="20"/>
        <v/>
      </c>
      <c r="F1327" s="46" t="str">
        <f>IF(E1327="기사임",IFERROR(IF((VLOOKUP(CONCATENATE("http://skinnonews.com",A1327),'기사 리스트'!C:E,3,FALSE))&gt;='뉴스룸 요약'!$F$17,"O",""),""),"")</f>
        <v/>
      </c>
      <c r="G1327" s="46" t="str">
        <f>IFERROR(IF(AND(F1327="O",B1327="Paid Search",VLOOKUP("http://skinnonews.com"&amp;A1327,'기사 리스트'!C:D,2,FALSE)="yes"), "당월 GDN", ""),"")</f>
        <v/>
      </c>
    </row>
    <row r="1328" spans="1:7">
      <c r="A1328" s="6" t="s">
        <v>2307</v>
      </c>
      <c r="B1328" s="6" t="s">
        <v>1527</v>
      </c>
      <c r="C1328" s="6">
        <v>1</v>
      </c>
      <c r="D1328" s="6">
        <v>1</v>
      </c>
      <c r="E1328" s="46" t="str">
        <f t="shared" si="20"/>
        <v/>
      </c>
      <c r="F1328" s="46" t="str">
        <f>IF(E1328="기사임",IFERROR(IF((VLOOKUP(CONCATENATE("http://skinnonews.com",A1328),'기사 리스트'!C:E,3,FALSE))&gt;='뉴스룸 요약'!$F$17,"O",""),""),"")</f>
        <v/>
      </c>
      <c r="G1328" s="46" t="str">
        <f>IFERROR(IF(AND(F1328="O",B1328="Paid Search",VLOOKUP("http://skinnonews.com"&amp;A1328,'기사 리스트'!C:D,2,FALSE)="yes"), "당월 GDN", ""),"")</f>
        <v/>
      </c>
    </row>
    <row r="1329" spans="1:7">
      <c r="A1329" s="6" t="s">
        <v>2423</v>
      </c>
      <c r="B1329" s="6" t="s">
        <v>1527</v>
      </c>
      <c r="C1329" s="6">
        <v>1</v>
      </c>
      <c r="D1329" s="6">
        <v>1</v>
      </c>
      <c r="E1329" s="46" t="str">
        <f t="shared" si="20"/>
        <v/>
      </c>
      <c r="F1329" s="46" t="str">
        <f>IF(E1329="기사임",IFERROR(IF((VLOOKUP(CONCATENATE("http://skinnonews.com",A1329),'기사 리스트'!C:E,3,FALSE))&gt;='뉴스룸 요약'!$F$17,"O",""),""),"")</f>
        <v/>
      </c>
      <c r="G1329" s="46" t="str">
        <f>IFERROR(IF(AND(F1329="O",B1329="Paid Search",VLOOKUP("http://skinnonews.com"&amp;A1329,'기사 리스트'!C:D,2,FALSE)="yes"), "당월 GDN", ""),"")</f>
        <v/>
      </c>
    </row>
    <row r="1330" spans="1:7">
      <c r="A1330" s="6" t="s">
        <v>1978</v>
      </c>
      <c r="B1330" s="6" t="s">
        <v>1527</v>
      </c>
      <c r="C1330" s="6">
        <v>1</v>
      </c>
      <c r="D1330" s="6">
        <v>2</v>
      </c>
      <c r="E1330" s="46" t="str">
        <f t="shared" si="20"/>
        <v/>
      </c>
      <c r="F1330" s="46" t="str">
        <f>IF(E1330="기사임",IFERROR(IF((VLOOKUP(CONCATENATE("http://skinnonews.com",A1330),'기사 리스트'!C:E,3,FALSE))&gt;='뉴스룸 요약'!$F$17,"O",""),""),"")</f>
        <v/>
      </c>
      <c r="G1330" s="46" t="str">
        <f>IFERROR(IF(AND(F1330="O",B1330="Paid Search",VLOOKUP("http://skinnonews.com"&amp;A1330,'기사 리스트'!C:D,2,FALSE)="yes"), "당월 GDN", ""),"")</f>
        <v/>
      </c>
    </row>
    <row r="1331" spans="1:7">
      <c r="A1331" s="6" t="s">
        <v>2424</v>
      </c>
      <c r="B1331" s="6" t="s">
        <v>1528</v>
      </c>
      <c r="C1331" s="6">
        <v>1</v>
      </c>
      <c r="D1331" s="6">
        <v>1</v>
      </c>
      <c r="E1331" s="46" t="str">
        <f t="shared" si="20"/>
        <v/>
      </c>
      <c r="F1331" s="46" t="str">
        <f>IF(E1331="기사임",IFERROR(IF((VLOOKUP(CONCATENATE("http://skinnonews.com",A1331),'기사 리스트'!C:E,3,FALSE))&gt;='뉴스룸 요약'!$F$17,"O",""),""),"")</f>
        <v/>
      </c>
      <c r="G1331" s="46" t="str">
        <f>IFERROR(IF(AND(F1331="O",B1331="Paid Search",VLOOKUP("http://skinnonews.com"&amp;A1331,'기사 리스트'!C:D,2,FALSE)="yes"), "당월 GDN", ""),"")</f>
        <v/>
      </c>
    </row>
    <row r="1332" spans="1:7">
      <c r="A1332" s="6" t="s">
        <v>2425</v>
      </c>
      <c r="B1332" s="6" t="s">
        <v>1527</v>
      </c>
      <c r="C1332" s="6">
        <v>1</v>
      </c>
      <c r="D1332" s="6">
        <v>1</v>
      </c>
      <c r="E1332" s="46" t="str">
        <f t="shared" si="20"/>
        <v/>
      </c>
      <c r="F1332" s="46" t="str">
        <f>IF(E1332="기사임",IFERROR(IF((VLOOKUP(CONCATENATE("http://skinnonews.com",A1332),'기사 리스트'!C:E,3,FALSE))&gt;='뉴스룸 요약'!$F$17,"O",""),""),"")</f>
        <v/>
      </c>
      <c r="G1332" s="46" t="str">
        <f>IFERROR(IF(AND(F1332="O",B1332="Paid Search",VLOOKUP("http://skinnonews.com"&amp;A1332,'기사 리스트'!C:D,2,FALSE)="yes"), "당월 GDN", ""),"")</f>
        <v/>
      </c>
    </row>
    <row r="1333" spans="1:7">
      <c r="A1333" s="6" t="s">
        <v>2426</v>
      </c>
      <c r="B1333" s="6" t="s">
        <v>1527</v>
      </c>
      <c r="C1333" s="6">
        <v>1</v>
      </c>
      <c r="D1333" s="6">
        <v>1</v>
      </c>
      <c r="E1333" s="46" t="str">
        <f t="shared" si="20"/>
        <v/>
      </c>
      <c r="F1333" s="46" t="str">
        <f>IF(E1333="기사임",IFERROR(IF((VLOOKUP(CONCATENATE("http://skinnonews.com",A1333),'기사 리스트'!C:E,3,FALSE))&gt;='뉴스룸 요약'!$F$17,"O",""),""),"")</f>
        <v/>
      </c>
      <c r="G1333" s="46" t="str">
        <f>IFERROR(IF(AND(F1333="O",B1333="Paid Search",VLOOKUP("http://skinnonews.com"&amp;A1333,'기사 리스트'!C:D,2,FALSE)="yes"), "당월 GDN", ""),"")</f>
        <v/>
      </c>
    </row>
    <row r="1334" spans="1:7">
      <c r="A1334" s="6" t="s">
        <v>2427</v>
      </c>
      <c r="B1334" s="6" t="s">
        <v>1528</v>
      </c>
      <c r="C1334" s="6">
        <v>1</v>
      </c>
      <c r="D1334" s="6">
        <v>1</v>
      </c>
      <c r="E1334" s="46" t="str">
        <f t="shared" si="20"/>
        <v/>
      </c>
      <c r="F1334" s="46" t="str">
        <f>IF(E1334="기사임",IFERROR(IF((VLOOKUP(CONCATENATE("http://skinnonews.com",A1334),'기사 리스트'!C:E,3,FALSE))&gt;='뉴스룸 요약'!$F$17,"O",""),""),"")</f>
        <v/>
      </c>
      <c r="G1334" s="46" t="str">
        <f>IFERROR(IF(AND(F1334="O",B1334="Paid Search",VLOOKUP("http://skinnonews.com"&amp;A1334,'기사 리스트'!C:D,2,FALSE)="yes"), "당월 GDN", ""),"")</f>
        <v/>
      </c>
    </row>
    <row r="1335" spans="1:7">
      <c r="A1335" s="6" t="s">
        <v>2428</v>
      </c>
      <c r="B1335" s="6" t="s">
        <v>1527</v>
      </c>
      <c r="C1335" s="6">
        <v>1</v>
      </c>
      <c r="D1335" s="6">
        <v>1</v>
      </c>
      <c r="E1335" s="46" t="str">
        <f t="shared" si="20"/>
        <v/>
      </c>
      <c r="F1335" s="46" t="str">
        <f>IF(E1335="기사임",IFERROR(IF((VLOOKUP(CONCATENATE("http://skinnonews.com",A1335),'기사 리스트'!C:E,3,FALSE))&gt;='뉴스룸 요약'!$F$17,"O",""),""),"")</f>
        <v/>
      </c>
      <c r="G1335" s="46" t="str">
        <f>IFERROR(IF(AND(F1335="O",B1335="Paid Search",VLOOKUP("http://skinnonews.com"&amp;A1335,'기사 리스트'!C:D,2,FALSE)="yes"), "당월 GDN", ""),"")</f>
        <v/>
      </c>
    </row>
    <row r="1336" spans="1:7">
      <c r="A1336" s="6" t="s">
        <v>1262</v>
      </c>
      <c r="B1336" s="6" t="s">
        <v>1527</v>
      </c>
      <c r="C1336" s="6">
        <v>1</v>
      </c>
      <c r="D1336" s="6">
        <v>1</v>
      </c>
      <c r="E1336" s="46" t="str">
        <f t="shared" si="20"/>
        <v/>
      </c>
      <c r="F1336" s="46" t="str">
        <f>IF(E1336="기사임",IFERROR(IF((VLOOKUP(CONCATENATE("http://skinnonews.com",A1336),'기사 리스트'!C:E,3,FALSE))&gt;='뉴스룸 요약'!$F$17,"O",""),""),"")</f>
        <v/>
      </c>
      <c r="G1336" s="46" t="str">
        <f>IFERROR(IF(AND(F1336="O",B1336="Paid Search",VLOOKUP("http://skinnonews.com"&amp;A1336,'기사 리스트'!C:D,2,FALSE)="yes"), "당월 GDN", ""),"")</f>
        <v/>
      </c>
    </row>
    <row r="1337" spans="1:7">
      <c r="A1337" s="6" t="s">
        <v>2429</v>
      </c>
      <c r="B1337" s="6" t="s">
        <v>1527</v>
      </c>
      <c r="C1337" s="6">
        <v>1</v>
      </c>
      <c r="D1337" s="6">
        <v>1</v>
      </c>
      <c r="E1337" s="46" t="str">
        <f t="shared" si="20"/>
        <v/>
      </c>
      <c r="F1337" s="46" t="str">
        <f>IF(E1337="기사임",IFERROR(IF((VLOOKUP(CONCATENATE("http://skinnonews.com",A1337),'기사 리스트'!C:E,3,FALSE))&gt;='뉴스룸 요약'!$F$17,"O",""),""),"")</f>
        <v/>
      </c>
      <c r="G1337" s="46" t="str">
        <f>IFERROR(IF(AND(F1337="O",B1337="Paid Search",VLOOKUP("http://skinnonews.com"&amp;A1337,'기사 리스트'!C:D,2,FALSE)="yes"), "당월 GDN", ""),"")</f>
        <v/>
      </c>
    </row>
    <row r="1338" spans="1:7">
      <c r="A1338" s="6" t="s">
        <v>2430</v>
      </c>
      <c r="B1338" s="6" t="s">
        <v>1527</v>
      </c>
      <c r="C1338" s="6">
        <v>1</v>
      </c>
      <c r="D1338" s="6">
        <v>1</v>
      </c>
      <c r="E1338" s="46" t="str">
        <f t="shared" si="20"/>
        <v/>
      </c>
      <c r="F1338" s="46" t="str">
        <f>IF(E1338="기사임",IFERROR(IF((VLOOKUP(CONCATENATE("http://skinnonews.com",A1338),'기사 리스트'!C:E,3,FALSE))&gt;='뉴스룸 요약'!$F$17,"O",""),""),"")</f>
        <v/>
      </c>
      <c r="G1338" s="46" t="str">
        <f>IFERROR(IF(AND(F1338="O",B1338="Paid Search",VLOOKUP("http://skinnonews.com"&amp;A1338,'기사 리스트'!C:D,2,FALSE)="yes"), "당월 GDN", ""),"")</f>
        <v/>
      </c>
    </row>
    <row r="1339" spans="1:7">
      <c r="A1339" s="6" t="s">
        <v>2431</v>
      </c>
      <c r="B1339" s="6" t="s">
        <v>1526</v>
      </c>
      <c r="C1339" s="6">
        <v>1</v>
      </c>
      <c r="D1339" s="6">
        <v>1</v>
      </c>
      <c r="E1339" s="46" t="str">
        <f t="shared" si="20"/>
        <v/>
      </c>
      <c r="F1339" s="46" t="str">
        <f>IF(E1339="기사임",IFERROR(IF((VLOOKUP(CONCATENATE("http://skinnonews.com",A1339),'기사 리스트'!C:E,3,FALSE))&gt;='뉴스룸 요약'!$F$17,"O",""),""),"")</f>
        <v/>
      </c>
      <c r="G1339" s="46" t="str">
        <f>IFERROR(IF(AND(F1339="O",B1339="Paid Search",VLOOKUP("http://skinnonews.com"&amp;A1339,'기사 리스트'!C:D,2,FALSE)="yes"), "당월 GDN", ""),"")</f>
        <v/>
      </c>
    </row>
    <row r="1340" spans="1:7">
      <c r="A1340" s="6" t="s">
        <v>2432</v>
      </c>
      <c r="B1340" s="6" t="s">
        <v>1527</v>
      </c>
      <c r="C1340" s="6">
        <v>1</v>
      </c>
      <c r="D1340" s="6">
        <v>1</v>
      </c>
      <c r="E1340" s="46" t="str">
        <f t="shared" si="20"/>
        <v/>
      </c>
      <c r="F1340" s="46" t="str">
        <f>IF(E1340="기사임",IFERROR(IF((VLOOKUP(CONCATENATE("http://skinnonews.com",A1340),'기사 리스트'!C:E,3,FALSE))&gt;='뉴스룸 요약'!$F$17,"O",""),""),"")</f>
        <v/>
      </c>
      <c r="G1340" s="46" t="str">
        <f>IFERROR(IF(AND(F1340="O",B1340="Paid Search",VLOOKUP("http://skinnonews.com"&amp;A1340,'기사 리스트'!C:D,2,FALSE)="yes"), "당월 GDN", ""),"")</f>
        <v/>
      </c>
    </row>
    <row r="1341" spans="1:7">
      <c r="A1341" s="6" t="s">
        <v>674</v>
      </c>
      <c r="B1341" s="6" t="s">
        <v>1526</v>
      </c>
      <c r="C1341" s="6">
        <v>1</v>
      </c>
      <c r="D1341" s="6">
        <v>1</v>
      </c>
      <c r="E1341" s="46" t="str">
        <f t="shared" si="20"/>
        <v/>
      </c>
      <c r="F1341" s="46" t="str">
        <f>IF(E1341="기사임",IFERROR(IF((VLOOKUP(CONCATENATE("http://skinnonews.com",A1341),'기사 리스트'!C:E,3,FALSE))&gt;='뉴스룸 요약'!$F$17,"O",""),""),"")</f>
        <v/>
      </c>
      <c r="G1341" s="46" t="str">
        <f>IFERROR(IF(AND(F1341="O",B1341="Paid Search",VLOOKUP("http://skinnonews.com"&amp;A1341,'기사 리스트'!C:D,2,FALSE)="yes"), "당월 GDN", ""),"")</f>
        <v/>
      </c>
    </row>
    <row r="1342" spans="1:7">
      <c r="A1342" s="6" t="s">
        <v>2433</v>
      </c>
      <c r="B1342" s="6" t="s">
        <v>1528</v>
      </c>
      <c r="C1342" s="6">
        <v>1</v>
      </c>
      <c r="D1342" s="6">
        <v>1</v>
      </c>
      <c r="E1342" s="46" t="str">
        <f t="shared" si="20"/>
        <v/>
      </c>
      <c r="F1342" s="46" t="str">
        <f>IF(E1342="기사임",IFERROR(IF((VLOOKUP(CONCATENATE("http://skinnonews.com",A1342),'기사 리스트'!C:E,3,FALSE))&gt;='뉴스룸 요약'!$F$17,"O",""),""),"")</f>
        <v/>
      </c>
      <c r="G1342" s="46" t="str">
        <f>IFERROR(IF(AND(F1342="O",B1342="Paid Search",VLOOKUP("http://skinnonews.com"&amp;A1342,'기사 리스트'!C:D,2,FALSE)="yes"), "당월 GDN", ""),"")</f>
        <v/>
      </c>
    </row>
    <row r="1343" spans="1:7">
      <c r="A1343" s="6" t="s">
        <v>1625</v>
      </c>
      <c r="B1343" s="6" t="s">
        <v>1526</v>
      </c>
      <c r="C1343" s="6">
        <v>1</v>
      </c>
      <c r="D1343" s="6">
        <v>1</v>
      </c>
      <c r="E1343" s="46" t="str">
        <f t="shared" si="20"/>
        <v/>
      </c>
      <c r="F1343" s="46" t="str">
        <f>IF(E1343="기사임",IFERROR(IF((VLOOKUP(CONCATENATE("http://skinnonews.com",A1343),'기사 리스트'!C:E,3,FALSE))&gt;='뉴스룸 요약'!$F$17,"O",""),""),"")</f>
        <v/>
      </c>
      <c r="G1343" s="46" t="str">
        <f>IFERROR(IF(AND(F1343="O",B1343="Paid Search",VLOOKUP("http://skinnonews.com"&amp;A1343,'기사 리스트'!C:D,2,FALSE)="yes"), "당월 GDN", ""),"")</f>
        <v/>
      </c>
    </row>
    <row r="1344" spans="1:7">
      <c r="A1344" s="6" t="s">
        <v>1988</v>
      </c>
      <c r="B1344" s="6" t="s">
        <v>1527</v>
      </c>
      <c r="C1344" s="6">
        <v>1</v>
      </c>
      <c r="D1344" s="6">
        <v>1</v>
      </c>
      <c r="E1344" s="46" t="str">
        <f t="shared" si="20"/>
        <v/>
      </c>
      <c r="F1344" s="46" t="str">
        <f>IF(E1344="기사임",IFERROR(IF((VLOOKUP(CONCATENATE("http://skinnonews.com",A1344),'기사 리스트'!C:E,3,FALSE))&gt;='뉴스룸 요약'!$F$17,"O",""),""),"")</f>
        <v/>
      </c>
      <c r="G1344" s="46" t="str">
        <f>IFERROR(IF(AND(F1344="O",B1344="Paid Search",VLOOKUP("http://skinnonews.com"&amp;A1344,'기사 리스트'!C:D,2,FALSE)="yes"), "당월 GDN", ""),"")</f>
        <v/>
      </c>
    </row>
    <row r="1345" spans="1:7">
      <c r="A1345" s="6" t="s">
        <v>2434</v>
      </c>
      <c r="B1345" s="6" t="s">
        <v>1527</v>
      </c>
      <c r="C1345" s="6">
        <v>1</v>
      </c>
      <c r="D1345" s="6">
        <v>1</v>
      </c>
      <c r="E1345" s="46" t="str">
        <f t="shared" si="20"/>
        <v/>
      </c>
      <c r="F1345" s="46" t="str">
        <f>IF(E1345="기사임",IFERROR(IF((VLOOKUP(CONCATENATE("http://skinnonews.com",A1345),'기사 리스트'!C:E,3,FALSE))&gt;='뉴스룸 요약'!$F$17,"O",""),""),"")</f>
        <v/>
      </c>
      <c r="G1345" s="46" t="str">
        <f>IFERROR(IF(AND(F1345="O",B1345="Paid Search",VLOOKUP("http://skinnonews.com"&amp;A1345,'기사 리스트'!C:D,2,FALSE)="yes"), "당월 GDN", ""),"")</f>
        <v/>
      </c>
    </row>
    <row r="1346" spans="1:7">
      <c r="A1346" s="6" t="s">
        <v>2435</v>
      </c>
      <c r="B1346" s="6" t="s">
        <v>1526</v>
      </c>
      <c r="C1346" s="6">
        <v>1</v>
      </c>
      <c r="D1346" s="6">
        <v>1</v>
      </c>
      <c r="E1346" s="46" t="str">
        <f t="shared" si="20"/>
        <v/>
      </c>
      <c r="F1346" s="46" t="str">
        <f>IF(E1346="기사임",IFERROR(IF((VLOOKUP(CONCATENATE("http://skinnonews.com",A1346),'기사 리스트'!C:E,3,FALSE))&gt;='뉴스룸 요약'!$F$17,"O",""),""),"")</f>
        <v/>
      </c>
      <c r="G1346" s="46" t="str">
        <f>IFERROR(IF(AND(F1346="O",B1346="Paid Search",VLOOKUP("http://skinnonews.com"&amp;A1346,'기사 리스트'!C:D,2,FALSE)="yes"), "당월 GDN", ""),"")</f>
        <v/>
      </c>
    </row>
    <row r="1347" spans="1:7">
      <c r="A1347" s="6" t="s">
        <v>2436</v>
      </c>
      <c r="B1347" s="6" t="s">
        <v>1527</v>
      </c>
      <c r="C1347" s="6">
        <v>1</v>
      </c>
      <c r="D1347" s="6">
        <v>1</v>
      </c>
      <c r="E1347" s="46" t="str">
        <f t="shared" ref="E1347:E1410" si="21">IF(AND(LEFT(A1347,17)="/global/archives/",ISNUMBER(_xlfn.NUMBERVALUE(MID(A1347,18,1))),ISERROR(FIND("ckattempt",A1347)),ISERROR(FIND("preview",A1347))),"기사임","")</f>
        <v/>
      </c>
      <c r="F1347" s="46" t="str">
        <f>IF(E1347="기사임",IFERROR(IF((VLOOKUP(CONCATENATE("http://skinnonews.com",A1347),'기사 리스트'!C:E,3,FALSE))&gt;='뉴스룸 요약'!$F$17,"O",""),""),"")</f>
        <v/>
      </c>
      <c r="G1347" s="46" t="str">
        <f>IFERROR(IF(AND(F1347="O",B1347="Paid Search",VLOOKUP("http://skinnonews.com"&amp;A1347,'기사 리스트'!C:D,2,FALSE)="yes"), "당월 GDN", ""),"")</f>
        <v/>
      </c>
    </row>
    <row r="1348" spans="1:7">
      <c r="A1348" s="6" t="s">
        <v>540</v>
      </c>
      <c r="B1348" s="6" t="s">
        <v>1526</v>
      </c>
      <c r="C1348" s="6">
        <v>1</v>
      </c>
      <c r="D1348" s="6">
        <v>1</v>
      </c>
      <c r="E1348" s="46" t="str">
        <f t="shared" si="21"/>
        <v/>
      </c>
      <c r="F1348" s="46" t="str">
        <f>IF(E1348="기사임",IFERROR(IF((VLOOKUP(CONCATENATE("http://skinnonews.com",A1348),'기사 리스트'!C:E,3,FALSE))&gt;='뉴스룸 요약'!$F$17,"O",""),""),"")</f>
        <v/>
      </c>
      <c r="G1348" s="46" t="str">
        <f>IFERROR(IF(AND(F1348="O",B1348="Paid Search",VLOOKUP("http://skinnonews.com"&amp;A1348,'기사 리스트'!C:D,2,FALSE)="yes"), "당월 GDN", ""),"")</f>
        <v/>
      </c>
    </row>
    <row r="1349" spans="1:7">
      <c r="A1349" s="6" t="s">
        <v>493</v>
      </c>
      <c r="B1349" s="6" t="s">
        <v>1526</v>
      </c>
      <c r="C1349" s="6">
        <v>1</v>
      </c>
      <c r="D1349" s="6">
        <v>1</v>
      </c>
      <c r="E1349" s="46" t="str">
        <f t="shared" si="21"/>
        <v/>
      </c>
      <c r="F1349" s="46" t="str">
        <f>IF(E1349="기사임",IFERROR(IF((VLOOKUP(CONCATENATE("http://skinnonews.com",A1349),'기사 리스트'!C:E,3,FALSE))&gt;='뉴스룸 요약'!$F$17,"O",""),""),"")</f>
        <v/>
      </c>
      <c r="G1349" s="46" t="str">
        <f>IFERROR(IF(AND(F1349="O",B1349="Paid Search",VLOOKUP("http://skinnonews.com"&amp;A1349,'기사 리스트'!C:D,2,FALSE)="yes"), "당월 GDN", ""),"")</f>
        <v/>
      </c>
    </row>
    <row r="1350" spans="1:7">
      <c r="A1350" s="6" t="s">
        <v>2437</v>
      </c>
      <c r="B1350" s="6" t="s">
        <v>1527</v>
      </c>
      <c r="C1350" s="6">
        <v>1</v>
      </c>
      <c r="D1350" s="6">
        <v>1</v>
      </c>
      <c r="E1350" s="46" t="str">
        <f t="shared" si="21"/>
        <v/>
      </c>
      <c r="F1350" s="46" t="str">
        <f>IF(E1350="기사임",IFERROR(IF((VLOOKUP(CONCATENATE("http://skinnonews.com",A1350),'기사 리스트'!C:E,3,FALSE))&gt;='뉴스룸 요약'!$F$17,"O",""),""),"")</f>
        <v/>
      </c>
      <c r="G1350" s="46" t="str">
        <f>IFERROR(IF(AND(F1350="O",B1350="Paid Search",VLOOKUP("http://skinnonews.com"&amp;A1350,'기사 리스트'!C:D,2,FALSE)="yes"), "당월 GDN", ""),"")</f>
        <v/>
      </c>
    </row>
    <row r="1351" spans="1:7">
      <c r="A1351" s="6" t="s">
        <v>1972</v>
      </c>
      <c r="B1351" s="6" t="s">
        <v>1527</v>
      </c>
      <c r="C1351" s="6">
        <v>1</v>
      </c>
      <c r="D1351" s="6">
        <v>1</v>
      </c>
      <c r="E1351" s="46" t="str">
        <f t="shared" si="21"/>
        <v/>
      </c>
      <c r="F1351" s="46" t="str">
        <f>IF(E1351="기사임",IFERROR(IF((VLOOKUP(CONCATENATE("http://skinnonews.com",A1351),'기사 리스트'!C:E,3,FALSE))&gt;='뉴스룸 요약'!$F$17,"O",""),""),"")</f>
        <v/>
      </c>
      <c r="G1351" s="46" t="str">
        <f>IFERROR(IF(AND(F1351="O",B1351="Paid Search",VLOOKUP("http://skinnonews.com"&amp;A1351,'기사 리스트'!C:D,2,FALSE)="yes"), "당월 GDN", ""),"")</f>
        <v/>
      </c>
    </row>
    <row r="1352" spans="1:7">
      <c r="A1352" s="6" t="s">
        <v>2339</v>
      </c>
      <c r="B1352" s="6" t="s">
        <v>1526</v>
      </c>
      <c r="C1352" s="6">
        <v>1</v>
      </c>
      <c r="D1352" s="6">
        <v>1</v>
      </c>
      <c r="E1352" s="46" t="str">
        <f t="shared" si="21"/>
        <v/>
      </c>
      <c r="F1352" s="46" t="str">
        <f>IF(E1352="기사임",IFERROR(IF((VLOOKUP(CONCATENATE("http://skinnonews.com",A1352),'기사 리스트'!C:E,3,FALSE))&gt;='뉴스룸 요약'!$F$17,"O",""),""),"")</f>
        <v/>
      </c>
      <c r="G1352" s="46" t="str">
        <f>IFERROR(IF(AND(F1352="O",B1352="Paid Search",VLOOKUP("http://skinnonews.com"&amp;A1352,'기사 리스트'!C:D,2,FALSE)="yes"), "당월 GDN", ""),"")</f>
        <v/>
      </c>
    </row>
    <row r="1353" spans="1:7">
      <c r="A1353" s="6" t="s">
        <v>2339</v>
      </c>
      <c r="B1353" s="6" t="s">
        <v>1527</v>
      </c>
      <c r="C1353" s="6">
        <v>1</v>
      </c>
      <c r="D1353" s="6">
        <v>1</v>
      </c>
      <c r="E1353" s="46" t="str">
        <f t="shared" si="21"/>
        <v/>
      </c>
      <c r="F1353" s="46" t="str">
        <f>IF(E1353="기사임",IFERROR(IF((VLOOKUP(CONCATENATE("http://skinnonews.com",A1353),'기사 리스트'!C:E,3,FALSE))&gt;='뉴스룸 요약'!$F$17,"O",""),""),"")</f>
        <v/>
      </c>
      <c r="G1353" s="46" t="str">
        <f>IFERROR(IF(AND(F1353="O",B1353="Paid Search",VLOOKUP("http://skinnonews.com"&amp;A1353,'기사 리스트'!C:D,2,FALSE)="yes"), "당월 GDN", ""),"")</f>
        <v/>
      </c>
    </row>
    <row r="1354" spans="1:7">
      <c r="A1354" s="6" t="s">
        <v>2438</v>
      </c>
      <c r="B1354" s="6" t="s">
        <v>1527</v>
      </c>
      <c r="C1354" s="6">
        <v>1</v>
      </c>
      <c r="D1354" s="6">
        <v>1</v>
      </c>
      <c r="E1354" s="46" t="str">
        <f t="shared" si="21"/>
        <v/>
      </c>
      <c r="F1354" s="46" t="str">
        <f>IF(E1354="기사임",IFERROR(IF((VLOOKUP(CONCATENATE("http://skinnonews.com",A1354),'기사 리스트'!C:E,3,FALSE))&gt;='뉴스룸 요약'!$F$17,"O",""),""),"")</f>
        <v/>
      </c>
      <c r="G1354" s="46" t="str">
        <f>IFERROR(IF(AND(F1354="O",B1354="Paid Search",VLOOKUP("http://skinnonews.com"&amp;A1354,'기사 리스트'!C:D,2,FALSE)="yes"), "당월 GDN", ""),"")</f>
        <v/>
      </c>
    </row>
    <row r="1355" spans="1:7">
      <c r="A1355" s="6" t="s">
        <v>2240</v>
      </c>
      <c r="B1355" s="6" t="s">
        <v>1526</v>
      </c>
      <c r="C1355" s="6">
        <v>1</v>
      </c>
      <c r="D1355" s="6">
        <v>1</v>
      </c>
      <c r="E1355" s="46" t="str">
        <f t="shared" si="21"/>
        <v/>
      </c>
      <c r="F1355" s="46" t="str">
        <f>IF(E1355="기사임",IFERROR(IF((VLOOKUP(CONCATENATE("http://skinnonews.com",A1355),'기사 리스트'!C:E,3,FALSE))&gt;='뉴스룸 요약'!$F$17,"O",""),""),"")</f>
        <v/>
      </c>
      <c r="G1355" s="46" t="str">
        <f>IFERROR(IF(AND(F1355="O",B1355="Paid Search",VLOOKUP("http://skinnonews.com"&amp;A1355,'기사 리스트'!C:D,2,FALSE)="yes"), "당월 GDN", ""),"")</f>
        <v/>
      </c>
    </row>
    <row r="1356" spans="1:7">
      <c r="A1356" s="6" t="s">
        <v>2439</v>
      </c>
      <c r="B1356" s="6" t="s">
        <v>1527</v>
      </c>
      <c r="C1356" s="6">
        <v>1</v>
      </c>
      <c r="D1356" s="6">
        <v>1</v>
      </c>
      <c r="E1356" s="46" t="str">
        <f t="shared" si="21"/>
        <v/>
      </c>
      <c r="F1356" s="46" t="str">
        <f>IF(E1356="기사임",IFERROR(IF((VLOOKUP(CONCATENATE("http://skinnonews.com",A1356),'기사 리스트'!C:E,3,FALSE))&gt;='뉴스룸 요약'!$F$17,"O",""),""),"")</f>
        <v/>
      </c>
      <c r="G1356" s="46" t="str">
        <f>IFERROR(IF(AND(F1356="O",B1356="Paid Search",VLOOKUP("http://skinnonews.com"&amp;A1356,'기사 리스트'!C:D,2,FALSE)="yes"), "당월 GDN", ""),"")</f>
        <v/>
      </c>
    </row>
    <row r="1357" spans="1:7">
      <c r="A1357" s="6" t="s">
        <v>616</v>
      </c>
      <c r="B1357" s="6" t="s">
        <v>1526</v>
      </c>
      <c r="C1357" s="6">
        <v>1</v>
      </c>
      <c r="D1357" s="6">
        <v>1</v>
      </c>
      <c r="E1357" s="46" t="str">
        <f t="shared" si="21"/>
        <v/>
      </c>
      <c r="F1357" s="46" t="str">
        <f>IF(E1357="기사임",IFERROR(IF((VLOOKUP(CONCATENATE("http://skinnonews.com",A1357),'기사 리스트'!C:E,3,FALSE))&gt;='뉴스룸 요약'!$F$17,"O",""),""),"")</f>
        <v/>
      </c>
      <c r="G1357" s="46" t="str">
        <f>IFERROR(IF(AND(F1357="O",B1357="Paid Search",VLOOKUP("http://skinnonews.com"&amp;A1357,'기사 리스트'!C:D,2,FALSE)="yes"), "당월 GDN", ""),"")</f>
        <v/>
      </c>
    </row>
    <row r="1358" spans="1:7">
      <c r="A1358" s="6" t="s">
        <v>616</v>
      </c>
      <c r="B1358" s="6" t="s">
        <v>1527</v>
      </c>
      <c r="C1358" s="6">
        <v>1</v>
      </c>
      <c r="D1358" s="6">
        <v>1</v>
      </c>
      <c r="E1358" s="46" t="str">
        <f t="shared" si="21"/>
        <v/>
      </c>
      <c r="F1358" s="46" t="str">
        <f>IF(E1358="기사임",IFERROR(IF((VLOOKUP(CONCATENATE("http://skinnonews.com",A1358),'기사 리스트'!C:E,3,FALSE))&gt;='뉴스룸 요약'!$F$17,"O",""),""),"")</f>
        <v/>
      </c>
      <c r="G1358" s="46" t="str">
        <f>IFERROR(IF(AND(F1358="O",B1358="Paid Search",VLOOKUP("http://skinnonews.com"&amp;A1358,'기사 리스트'!C:D,2,FALSE)="yes"), "당월 GDN", ""),"")</f>
        <v/>
      </c>
    </row>
    <row r="1359" spans="1:7">
      <c r="A1359" s="6" t="s">
        <v>1989</v>
      </c>
      <c r="B1359" s="6" t="s">
        <v>1527</v>
      </c>
      <c r="C1359" s="6">
        <v>1</v>
      </c>
      <c r="D1359" s="6">
        <v>1</v>
      </c>
      <c r="E1359" s="46" t="str">
        <f t="shared" si="21"/>
        <v/>
      </c>
      <c r="F1359" s="46" t="str">
        <f>IF(E1359="기사임",IFERROR(IF((VLOOKUP(CONCATENATE("http://skinnonews.com",A1359),'기사 리스트'!C:E,3,FALSE))&gt;='뉴스룸 요약'!$F$17,"O",""),""),"")</f>
        <v/>
      </c>
      <c r="G1359" s="46" t="str">
        <f>IFERROR(IF(AND(F1359="O",B1359="Paid Search",VLOOKUP("http://skinnonews.com"&amp;A1359,'기사 리스트'!C:D,2,FALSE)="yes"), "당월 GDN", ""),"")</f>
        <v/>
      </c>
    </row>
    <row r="1360" spans="1:7">
      <c r="A1360" s="6" t="s">
        <v>2440</v>
      </c>
      <c r="B1360" s="6" t="s">
        <v>1527</v>
      </c>
      <c r="C1360" s="6">
        <v>1</v>
      </c>
      <c r="D1360" s="6">
        <v>1</v>
      </c>
      <c r="E1360" s="46" t="str">
        <f t="shared" si="21"/>
        <v/>
      </c>
      <c r="F1360" s="46" t="str">
        <f>IF(E1360="기사임",IFERROR(IF((VLOOKUP(CONCATENATE("http://skinnonews.com",A1360),'기사 리스트'!C:E,3,FALSE))&gt;='뉴스룸 요약'!$F$17,"O",""),""),"")</f>
        <v/>
      </c>
      <c r="G1360" s="46" t="str">
        <f>IFERROR(IF(AND(F1360="O",B1360="Paid Search",VLOOKUP("http://skinnonews.com"&amp;A1360,'기사 리스트'!C:D,2,FALSE)="yes"), "당월 GDN", ""),"")</f>
        <v/>
      </c>
    </row>
    <row r="1361" spans="1:7">
      <c r="A1361" s="6" t="s">
        <v>2441</v>
      </c>
      <c r="B1361" s="6" t="s">
        <v>1527</v>
      </c>
      <c r="C1361" s="6">
        <v>1</v>
      </c>
      <c r="D1361" s="6">
        <v>1</v>
      </c>
      <c r="E1361" s="46" t="str">
        <f t="shared" si="21"/>
        <v/>
      </c>
      <c r="F1361" s="46" t="str">
        <f>IF(E1361="기사임",IFERROR(IF((VLOOKUP(CONCATENATE("http://skinnonews.com",A1361),'기사 리스트'!C:E,3,FALSE))&gt;='뉴스룸 요약'!$F$17,"O",""),""),"")</f>
        <v/>
      </c>
      <c r="G1361" s="46" t="str">
        <f>IFERROR(IF(AND(F1361="O",B1361="Paid Search",VLOOKUP("http://skinnonews.com"&amp;A1361,'기사 리스트'!C:D,2,FALSE)="yes"), "당월 GDN", ""),"")</f>
        <v/>
      </c>
    </row>
    <row r="1362" spans="1:7">
      <c r="A1362" s="6" t="s">
        <v>2442</v>
      </c>
      <c r="B1362" s="6" t="s">
        <v>1527</v>
      </c>
      <c r="C1362" s="6">
        <v>1</v>
      </c>
      <c r="D1362" s="6">
        <v>1</v>
      </c>
      <c r="E1362" s="46" t="str">
        <f t="shared" si="21"/>
        <v/>
      </c>
      <c r="F1362" s="46" t="str">
        <f>IF(E1362="기사임",IFERROR(IF((VLOOKUP(CONCATENATE("http://skinnonews.com",A1362),'기사 리스트'!C:E,3,FALSE))&gt;='뉴스룸 요약'!$F$17,"O",""),""),"")</f>
        <v/>
      </c>
      <c r="G1362" s="46" t="str">
        <f>IFERROR(IF(AND(F1362="O",B1362="Paid Search",VLOOKUP("http://skinnonews.com"&amp;A1362,'기사 리스트'!C:D,2,FALSE)="yes"), "당월 GDN", ""),"")</f>
        <v/>
      </c>
    </row>
    <row r="1363" spans="1:7">
      <c r="A1363" s="6" t="s">
        <v>2060</v>
      </c>
      <c r="B1363" s="6" t="s">
        <v>1527</v>
      </c>
      <c r="C1363" s="6">
        <v>1</v>
      </c>
      <c r="D1363" s="6">
        <v>1</v>
      </c>
      <c r="E1363" s="46" t="str">
        <f t="shared" si="21"/>
        <v/>
      </c>
      <c r="F1363" s="46" t="str">
        <f>IF(E1363="기사임",IFERROR(IF((VLOOKUP(CONCATENATE("http://skinnonews.com",A1363),'기사 리스트'!C:E,3,FALSE))&gt;='뉴스룸 요약'!$F$17,"O",""),""),"")</f>
        <v/>
      </c>
      <c r="G1363" s="46" t="str">
        <f>IFERROR(IF(AND(F1363="O",B1363="Paid Search",VLOOKUP("http://skinnonews.com"&amp;A1363,'기사 리스트'!C:D,2,FALSE)="yes"), "당월 GDN", ""),"")</f>
        <v/>
      </c>
    </row>
    <row r="1364" spans="1:7">
      <c r="A1364" s="6" t="s">
        <v>1990</v>
      </c>
      <c r="B1364" s="6" t="s">
        <v>1527</v>
      </c>
      <c r="C1364" s="6">
        <v>1</v>
      </c>
      <c r="D1364" s="6">
        <v>1</v>
      </c>
      <c r="E1364" s="46" t="str">
        <f t="shared" si="21"/>
        <v/>
      </c>
      <c r="F1364" s="46" t="str">
        <f>IF(E1364="기사임",IFERROR(IF((VLOOKUP(CONCATENATE("http://skinnonews.com",A1364),'기사 리스트'!C:E,3,FALSE))&gt;='뉴스룸 요약'!$F$17,"O",""),""),"")</f>
        <v/>
      </c>
      <c r="G1364" s="46" t="str">
        <f>IFERROR(IF(AND(F1364="O",B1364="Paid Search",VLOOKUP("http://skinnonews.com"&amp;A1364,'기사 리스트'!C:D,2,FALSE)="yes"), "당월 GDN", ""),"")</f>
        <v/>
      </c>
    </row>
    <row r="1365" spans="1:7">
      <c r="A1365" s="6" t="s">
        <v>2443</v>
      </c>
      <c r="B1365" s="6" t="s">
        <v>1528</v>
      </c>
      <c r="C1365" s="6">
        <v>1</v>
      </c>
      <c r="D1365" s="6">
        <v>1</v>
      </c>
      <c r="E1365" s="46" t="str">
        <f t="shared" si="21"/>
        <v/>
      </c>
      <c r="F1365" s="46" t="str">
        <f>IF(E1365="기사임",IFERROR(IF((VLOOKUP(CONCATENATE("http://skinnonews.com",A1365),'기사 리스트'!C:E,3,FALSE))&gt;='뉴스룸 요약'!$F$17,"O",""),""),"")</f>
        <v/>
      </c>
      <c r="G1365" s="46" t="str">
        <f>IFERROR(IF(AND(F1365="O",B1365="Paid Search",VLOOKUP("http://skinnonews.com"&amp;A1365,'기사 리스트'!C:D,2,FALSE)="yes"), "당월 GDN", ""),"")</f>
        <v/>
      </c>
    </row>
    <row r="1366" spans="1:7">
      <c r="A1366" s="6" t="s">
        <v>2444</v>
      </c>
      <c r="B1366" s="6" t="s">
        <v>1527</v>
      </c>
      <c r="C1366" s="6">
        <v>1</v>
      </c>
      <c r="D1366" s="6">
        <v>1</v>
      </c>
      <c r="E1366" s="46" t="str">
        <f t="shared" si="21"/>
        <v/>
      </c>
      <c r="F1366" s="46" t="str">
        <f>IF(E1366="기사임",IFERROR(IF((VLOOKUP(CONCATENATE("http://skinnonews.com",A1366),'기사 리스트'!C:E,3,FALSE))&gt;='뉴스룸 요약'!$F$17,"O",""),""),"")</f>
        <v/>
      </c>
      <c r="G1366" s="46" t="str">
        <f>IFERROR(IF(AND(F1366="O",B1366="Paid Search",VLOOKUP("http://skinnonews.com"&amp;A1366,'기사 리스트'!C:D,2,FALSE)="yes"), "당월 GDN", ""),"")</f>
        <v/>
      </c>
    </row>
    <row r="1367" spans="1:7">
      <c r="A1367" s="6" t="s">
        <v>2061</v>
      </c>
      <c r="B1367" s="6" t="s">
        <v>1527</v>
      </c>
      <c r="C1367" s="6">
        <v>1</v>
      </c>
      <c r="D1367" s="6">
        <v>2</v>
      </c>
      <c r="E1367" s="46" t="str">
        <f t="shared" si="21"/>
        <v/>
      </c>
      <c r="F1367" s="46" t="str">
        <f>IF(E1367="기사임",IFERROR(IF((VLOOKUP(CONCATENATE("http://skinnonews.com",A1367),'기사 리스트'!C:E,3,FALSE))&gt;='뉴스룸 요약'!$F$17,"O",""),""),"")</f>
        <v/>
      </c>
      <c r="G1367" s="46" t="str">
        <f>IFERROR(IF(AND(F1367="O",B1367="Paid Search",VLOOKUP("http://skinnonews.com"&amp;A1367,'기사 리스트'!C:D,2,FALSE)="yes"), "당월 GDN", ""),"")</f>
        <v/>
      </c>
    </row>
    <row r="1368" spans="1:7">
      <c r="A1368" s="6" t="s">
        <v>2445</v>
      </c>
      <c r="B1368" s="6" t="s">
        <v>1527</v>
      </c>
      <c r="C1368" s="6">
        <v>1</v>
      </c>
      <c r="D1368" s="6">
        <v>1</v>
      </c>
      <c r="E1368" s="46" t="str">
        <f t="shared" si="21"/>
        <v/>
      </c>
      <c r="F1368" s="46" t="str">
        <f>IF(E1368="기사임",IFERROR(IF((VLOOKUP(CONCATENATE("http://skinnonews.com",A1368),'기사 리스트'!C:E,3,FALSE))&gt;='뉴스룸 요약'!$F$17,"O",""),""),"")</f>
        <v/>
      </c>
      <c r="G1368" s="46" t="str">
        <f>IFERROR(IF(AND(F1368="O",B1368="Paid Search",VLOOKUP("http://skinnonews.com"&amp;A1368,'기사 리스트'!C:D,2,FALSE)="yes"), "당월 GDN", ""),"")</f>
        <v/>
      </c>
    </row>
    <row r="1369" spans="1:7">
      <c r="A1369" s="6" t="s">
        <v>2446</v>
      </c>
      <c r="B1369" s="6" t="s">
        <v>1527</v>
      </c>
      <c r="C1369" s="6">
        <v>1</v>
      </c>
      <c r="D1369" s="6">
        <v>1</v>
      </c>
      <c r="E1369" s="46" t="str">
        <f t="shared" si="21"/>
        <v/>
      </c>
      <c r="F1369" s="46" t="str">
        <f>IF(E1369="기사임",IFERROR(IF((VLOOKUP(CONCATENATE("http://skinnonews.com",A1369),'기사 리스트'!C:E,3,FALSE))&gt;='뉴스룸 요약'!$F$17,"O",""),""),"")</f>
        <v/>
      </c>
      <c r="G1369" s="46" t="str">
        <f>IFERROR(IF(AND(F1369="O",B1369="Paid Search",VLOOKUP("http://skinnonews.com"&amp;A1369,'기사 리스트'!C:D,2,FALSE)="yes"), "당월 GDN", ""),"")</f>
        <v/>
      </c>
    </row>
    <row r="1370" spans="1:7">
      <c r="A1370" s="6" t="s">
        <v>2447</v>
      </c>
      <c r="B1370" s="6" t="s">
        <v>1527</v>
      </c>
      <c r="C1370" s="6">
        <v>1</v>
      </c>
      <c r="D1370" s="6">
        <v>2</v>
      </c>
      <c r="E1370" s="46" t="str">
        <f t="shared" si="21"/>
        <v/>
      </c>
      <c r="F1370" s="46" t="str">
        <f>IF(E1370="기사임",IFERROR(IF((VLOOKUP(CONCATENATE("http://skinnonews.com",A1370),'기사 리스트'!C:E,3,FALSE))&gt;='뉴스룸 요약'!$F$17,"O",""),""),"")</f>
        <v/>
      </c>
      <c r="G1370" s="46" t="str">
        <f>IFERROR(IF(AND(F1370="O",B1370="Paid Search",VLOOKUP("http://skinnonews.com"&amp;A1370,'기사 리스트'!C:D,2,FALSE)="yes"), "당월 GDN", ""),"")</f>
        <v/>
      </c>
    </row>
    <row r="1371" spans="1:7">
      <c r="A1371" s="6" t="s">
        <v>2289</v>
      </c>
      <c r="B1371" s="6" t="s">
        <v>1529</v>
      </c>
      <c r="C1371" s="6">
        <v>1</v>
      </c>
      <c r="D1371" s="6">
        <v>1</v>
      </c>
      <c r="E1371" s="46" t="str">
        <f t="shared" si="21"/>
        <v/>
      </c>
      <c r="F1371" s="46" t="str">
        <f>IF(E1371="기사임",IFERROR(IF((VLOOKUP(CONCATENATE("http://skinnonews.com",A1371),'기사 리스트'!C:E,3,FALSE))&gt;='뉴스룸 요약'!$F$17,"O",""),""),"")</f>
        <v/>
      </c>
      <c r="G1371" s="46" t="str">
        <f>IFERROR(IF(AND(F1371="O",B1371="Paid Search",VLOOKUP("http://skinnonews.com"&amp;A1371,'기사 리스트'!C:D,2,FALSE)="yes"), "당월 GDN", ""),"")</f>
        <v/>
      </c>
    </row>
    <row r="1372" spans="1:7">
      <c r="A1372" s="6" t="s">
        <v>2062</v>
      </c>
      <c r="B1372" s="6" t="s">
        <v>1526</v>
      </c>
      <c r="C1372" s="6">
        <v>1</v>
      </c>
      <c r="D1372" s="6">
        <v>1</v>
      </c>
      <c r="E1372" s="46" t="str">
        <f t="shared" si="21"/>
        <v/>
      </c>
      <c r="F1372" s="46" t="str">
        <f>IF(E1372="기사임",IFERROR(IF((VLOOKUP(CONCATENATE("http://skinnonews.com",A1372),'기사 리스트'!C:E,3,FALSE))&gt;='뉴스룸 요약'!$F$17,"O",""),""),"")</f>
        <v/>
      </c>
      <c r="G1372" s="46" t="str">
        <f>IFERROR(IF(AND(F1372="O",B1372="Paid Search",VLOOKUP("http://skinnonews.com"&amp;A1372,'기사 리스트'!C:D,2,FALSE)="yes"), "당월 GDN", ""),"")</f>
        <v/>
      </c>
    </row>
    <row r="1373" spans="1:7">
      <c r="A1373" s="6" t="s">
        <v>2062</v>
      </c>
      <c r="B1373" s="6" t="s">
        <v>1527</v>
      </c>
      <c r="C1373" s="6">
        <v>1</v>
      </c>
      <c r="D1373" s="6">
        <v>1</v>
      </c>
      <c r="E1373" s="46" t="str">
        <f t="shared" si="21"/>
        <v/>
      </c>
      <c r="F1373" s="46" t="str">
        <f>IF(E1373="기사임",IFERROR(IF((VLOOKUP(CONCATENATE("http://skinnonews.com",A1373),'기사 리스트'!C:E,3,FALSE))&gt;='뉴스룸 요약'!$F$17,"O",""),""),"")</f>
        <v/>
      </c>
      <c r="G1373" s="46" t="str">
        <f>IFERROR(IF(AND(F1373="O",B1373="Paid Search",VLOOKUP("http://skinnonews.com"&amp;A1373,'기사 리스트'!C:D,2,FALSE)="yes"), "당월 GDN", ""),"")</f>
        <v/>
      </c>
    </row>
    <row r="1374" spans="1:7">
      <c r="A1374" s="6" t="s">
        <v>2448</v>
      </c>
      <c r="B1374" s="6" t="s">
        <v>1527</v>
      </c>
      <c r="C1374" s="6">
        <v>1</v>
      </c>
      <c r="D1374" s="6">
        <v>1</v>
      </c>
      <c r="E1374" s="46" t="str">
        <f t="shared" si="21"/>
        <v/>
      </c>
      <c r="F1374" s="46" t="str">
        <f>IF(E1374="기사임",IFERROR(IF((VLOOKUP(CONCATENATE("http://skinnonews.com",A1374),'기사 리스트'!C:E,3,FALSE))&gt;='뉴스룸 요약'!$F$17,"O",""),""),"")</f>
        <v/>
      </c>
      <c r="G1374" s="46" t="str">
        <f>IFERROR(IF(AND(F1374="O",B1374="Paid Search",VLOOKUP("http://skinnonews.com"&amp;A1374,'기사 리스트'!C:D,2,FALSE)="yes"), "당월 GDN", ""),"")</f>
        <v/>
      </c>
    </row>
    <row r="1375" spans="1:7">
      <c r="A1375" s="6" t="s">
        <v>2341</v>
      </c>
      <c r="B1375" s="6" t="s">
        <v>1527</v>
      </c>
      <c r="C1375" s="6">
        <v>1</v>
      </c>
      <c r="D1375" s="6">
        <v>1</v>
      </c>
      <c r="E1375" s="46" t="str">
        <f t="shared" si="21"/>
        <v/>
      </c>
      <c r="F1375" s="46" t="str">
        <f>IF(E1375="기사임",IFERROR(IF((VLOOKUP(CONCATENATE("http://skinnonews.com",A1375),'기사 리스트'!C:E,3,FALSE))&gt;='뉴스룸 요약'!$F$17,"O",""),""),"")</f>
        <v/>
      </c>
      <c r="G1375" s="46" t="str">
        <f>IFERROR(IF(AND(F1375="O",B1375="Paid Search",VLOOKUP("http://skinnonews.com"&amp;A1375,'기사 리스트'!C:D,2,FALSE)="yes"), "당월 GDN", ""),"")</f>
        <v/>
      </c>
    </row>
    <row r="1376" spans="1:7">
      <c r="A1376" s="6" t="s">
        <v>2341</v>
      </c>
      <c r="B1376" s="6" t="s">
        <v>1528</v>
      </c>
      <c r="C1376" s="6">
        <v>1</v>
      </c>
      <c r="D1376" s="6">
        <v>1</v>
      </c>
      <c r="E1376" s="46" t="str">
        <f t="shared" si="21"/>
        <v/>
      </c>
      <c r="F1376" s="46" t="str">
        <f>IF(E1376="기사임",IFERROR(IF((VLOOKUP(CONCATENATE("http://skinnonews.com",A1376),'기사 리스트'!C:E,3,FALSE))&gt;='뉴스룸 요약'!$F$17,"O",""),""),"")</f>
        <v/>
      </c>
      <c r="G1376" s="46" t="str">
        <f>IFERROR(IF(AND(F1376="O",B1376="Paid Search",VLOOKUP("http://skinnonews.com"&amp;A1376,'기사 리스트'!C:D,2,FALSE)="yes"), "당월 GDN", ""),"")</f>
        <v/>
      </c>
    </row>
    <row r="1377" spans="1:7">
      <c r="A1377" s="6" t="s">
        <v>2449</v>
      </c>
      <c r="B1377" s="6" t="s">
        <v>1527</v>
      </c>
      <c r="C1377" s="6">
        <v>1</v>
      </c>
      <c r="D1377" s="6">
        <v>1</v>
      </c>
      <c r="E1377" s="46" t="str">
        <f t="shared" si="21"/>
        <v/>
      </c>
      <c r="F1377" s="46" t="str">
        <f>IF(E1377="기사임",IFERROR(IF((VLOOKUP(CONCATENATE("http://skinnonews.com",A1377),'기사 리스트'!C:E,3,FALSE))&gt;='뉴스룸 요약'!$F$17,"O",""),""),"")</f>
        <v/>
      </c>
      <c r="G1377" s="46" t="str">
        <f>IFERROR(IF(AND(F1377="O",B1377="Paid Search",VLOOKUP("http://skinnonews.com"&amp;A1377,'기사 리스트'!C:D,2,FALSE)="yes"), "당월 GDN", ""),"")</f>
        <v/>
      </c>
    </row>
    <row r="1378" spans="1:7">
      <c r="A1378" s="6" t="s">
        <v>2242</v>
      </c>
      <c r="B1378" s="6" t="s">
        <v>1526</v>
      </c>
      <c r="C1378" s="6">
        <v>1</v>
      </c>
      <c r="D1378" s="6">
        <v>1</v>
      </c>
      <c r="E1378" s="46" t="str">
        <f t="shared" si="21"/>
        <v/>
      </c>
      <c r="F1378" s="46" t="str">
        <f>IF(E1378="기사임",IFERROR(IF((VLOOKUP(CONCATENATE("http://skinnonews.com",A1378),'기사 리스트'!C:E,3,FALSE))&gt;='뉴스룸 요약'!$F$17,"O",""),""),"")</f>
        <v/>
      </c>
      <c r="G1378" s="46" t="str">
        <f>IFERROR(IF(AND(F1378="O",B1378="Paid Search",VLOOKUP("http://skinnonews.com"&amp;A1378,'기사 리스트'!C:D,2,FALSE)="yes"), "당월 GDN", ""),"")</f>
        <v/>
      </c>
    </row>
    <row r="1379" spans="1:7">
      <c r="A1379" s="6" t="s">
        <v>2450</v>
      </c>
      <c r="B1379" s="6" t="s">
        <v>1527</v>
      </c>
      <c r="C1379" s="6">
        <v>1</v>
      </c>
      <c r="D1379" s="6">
        <v>1</v>
      </c>
      <c r="E1379" s="46" t="str">
        <f t="shared" si="21"/>
        <v/>
      </c>
      <c r="F1379" s="46" t="str">
        <f>IF(E1379="기사임",IFERROR(IF((VLOOKUP(CONCATENATE("http://skinnonews.com",A1379),'기사 리스트'!C:E,3,FALSE))&gt;='뉴스룸 요약'!$F$17,"O",""),""),"")</f>
        <v/>
      </c>
      <c r="G1379" s="46" t="str">
        <f>IFERROR(IF(AND(F1379="O",B1379="Paid Search",VLOOKUP("http://skinnonews.com"&amp;A1379,'기사 리스트'!C:D,2,FALSE)="yes"), "당월 GDN", ""),"")</f>
        <v/>
      </c>
    </row>
    <row r="1380" spans="1:7">
      <c r="A1380" s="6" t="s">
        <v>2451</v>
      </c>
      <c r="B1380" s="6" t="s">
        <v>1527</v>
      </c>
      <c r="C1380" s="6">
        <v>1</v>
      </c>
      <c r="D1380" s="6">
        <v>1</v>
      </c>
      <c r="E1380" s="46" t="str">
        <f t="shared" si="21"/>
        <v/>
      </c>
      <c r="F1380" s="46" t="str">
        <f>IF(E1380="기사임",IFERROR(IF((VLOOKUP(CONCATENATE("http://skinnonews.com",A1380),'기사 리스트'!C:E,3,FALSE))&gt;='뉴스룸 요약'!$F$17,"O",""),""),"")</f>
        <v/>
      </c>
      <c r="G1380" s="46" t="str">
        <f>IFERROR(IF(AND(F1380="O",B1380="Paid Search",VLOOKUP("http://skinnonews.com"&amp;A1380,'기사 리스트'!C:D,2,FALSE)="yes"), "당월 GDN", ""),"")</f>
        <v/>
      </c>
    </row>
    <row r="1381" spans="1:7">
      <c r="A1381" s="6" t="s">
        <v>2452</v>
      </c>
      <c r="B1381" s="6" t="s">
        <v>1527</v>
      </c>
      <c r="C1381" s="6">
        <v>1</v>
      </c>
      <c r="D1381" s="6">
        <v>1</v>
      </c>
      <c r="E1381" s="46" t="str">
        <f t="shared" si="21"/>
        <v/>
      </c>
      <c r="F1381" s="46" t="str">
        <f>IF(E1381="기사임",IFERROR(IF((VLOOKUP(CONCATENATE("http://skinnonews.com",A1381),'기사 리스트'!C:E,3,FALSE))&gt;='뉴스룸 요약'!$F$17,"O",""),""),"")</f>
        <v/>
      </c>
      <c r="G1381" s="46" t="str">
        <f>IFERROR(IF(AND(F1381="O",B1381="Paid Search",VLOOKUP("http://skinnonews.com"&amp;A1381,'기사 리스트'!C:D,2,FALSE)="yes"), "당월 GDN", ""),"")</f>
        <v/>
      </c>
    </row>
    <row r="1382" spans="1:7">
      <c r="A1382" s="6" t="s">
        <v>2453</v>
      </c>
      <c r="B1382" s="6" t="s">
        <v>1527</v>
      </c>
      <c r="C1382" s="6">
        <v>1</v>
      </c>
      <c r="D1382" s="6">
        <v>1</v>
      </c>
      <c r="E1382" s="46" t="str">
        <f t="shared" si="21"/>
        <v/>
      </c>
      <c r="F1382" s="46" t="str">
        <f>IF(E1382="기사임",IFERROR(IF((VLOOKUP(CONCATENATE("http://skinnonews.com",A1382),'기사 리스트'!C:E,3,FALSE))&gt;='뉴스룸 요약'!$F$17,"O",""),""),"")</f>
        <v/>
      </c>
      <c r="G1382" s="46" t="str">
        <f>IFERROR(IF(AND(F1382="O",B1382="Paid Search",VLOOKUP("http://skinnonews.com"&amp;A1382,'기사 리스트'!C:D,2,FALSE)="yes"), "당월 GDN", ""),"")</f>
        <v/>
      </c>
    </row>
    <row r="1383" spans="1:7">
      <c r="A1383" s="6" t="s">
        <v>2243</v>
      </c>
      <c r="B1383" s="6" t="s">
        <v>1527</v>
      </c>
      <c r="C1383" s="6">
        <v>1</v>
      </c>
      <c r="D1383" s="6">
        <v>1</v>
      </c>
      <c r="E1383" s="46" t="str">
        <f t="shared" si="21"/>
        <v/>
      </c>
      <c r="F1383" s="46" t="str">
        <f>IF(E1383="기사임",IFERROR(IF((VLOOKUP(CONCATENATE("http://skinnonews.com",A1383),'기사 리스트'!C:E,3,FALSE))&gt;='뉴스룸 요약'!$F$17,"O",""),""),"")</f>
        <v/>
      </c>
      <c r="G1383" s="46" t="str">
        <f>IFERROR(IF(AND(F1383="O",B1383="Paid Search",VLOOKUP("http://skinnonews.com"&amp;A1383,'기사 리스트'!C:D,2,FALSE)="yes"), "당월 GDN", ""),"")</f>
        <v/>
      </c>
    </row>
    <row r="1384" spans="1:7">
      <c r="A1384" s="6" t="s">
        <v>2454</v>
      </c>
      <c r="B1384" s="6" t="s">
        <v>1527</v>
      </c>
      <c r="C1384" s="6">
        <v>1</v>
      </c>
      <c r="D1384" s="6">
        <v>1</v>
      </c>
      <c r="E1384" s="46" t="str">
        <f t="shared" si="21"/>
        <v/>
      </c>
      <c r="F1384" s="46" t="str">
        <f>IF(E1384="기사임",IFERROR(IF((VLOOKUP(CONCATENATE("http://skinnonews.com",A1384),'기사 리스트'!C:E,3,FALSE))&gt;='뉴스룸 요약'!$F$17,"O",""),""),"")</f>
        <v/>
      </c>
      <c r="G1384" s="46" t="str">
        <f>IFERROR(IF(AND(F1384="O",B1384="Paid Search",VLOOKUP("http://skinnonews.com"&amp;A1384,'기사 리스트'!C:D,2,FALSE)="yes"), "당월 GDN", ""),"")</f>
        <v/>
      </c>
    </row>
    <row r="1385" spans="1:7">
      <c r="A1385" s="6" t="s">
        <v>2455</v>
      </c>
      <c r="B1385" s="6" t="s">
        <v>1527</v>
      </c>
      <c r="C1385" s="6">
        <v>1</v>
      </c>
      <c r="D1385" s="6">
        <v>1</v>
      </c>
      <c r="E1385" s="46" t="str">
        <f t="shared" si="21"/>
        <v/>
      </c>
      <c r="F1385" s="46" t="str">
        <f>IF(E1385="기사임",IFERROR(IF((VLOOKUP(CONCATENATE("http://skinnonews.com",A1385),'기사 리스트'!C:E,3,FALSE))&gt;='뉴스룸 요약'!$F$17,"O",""),""),"")</f>
        <v/>
      </c>
      <c r="G1385" s="46" t="str">
        <f>IFERROR(IF(AND(F1385="O",B1385="Paid Search",VLOOKUP("http://skinnonews.com"&amp;A1385,'기사 리스트'!C:D,2,FALSE)="yes"), "당월 GDN", ""),"")</f>
        <v/>
      </c>
    </row>
    <row r="1386" spans="1:7">
      <c r="A1386" s="6" t="s">
        <v>2244</v>
      </c>
      <c r="B1386" s="6" t="s">
        <v>1527</v>
      </c>
      <c r="C1386" s="6">
        <v>1</v>
      </c>
      <c r="D1386" s="6">
        <v>1</v>
      </c>
      <c r="E1386" s="46" t="str">
        <f t="shared" si="21"/>
        <v/>
      </c>
      <c r="F1386" s="46" t="str">
        <f>IF(E1386="기사임",IFERROR(IF((VLOOKUP(CONCATENATE("http://skinnonews.com",A1386),'기사 리스트'!C:E,3,FALSE))&gt;='뉴스룸 요약'!$F$17,"O",""),""),"")</f>
        <v/>
      </c>
      <c r="G1386" s="46" t="str">
        <f>IFERROR(IF(AND(F1386="O",B1386="Paid Search",VLOOKUP("http://skinnonews.com"&amp;A1386,'기사 리스트'!C:D,2,FALSE)="yes"), "당월 GDN", ""),"")</f>
        <v/>
      </c>
    </row>
    <row r="1387" spans="1:7">
      <c r="A1387" s="6" t="s">
        <v>2456</v>
      </c>
      <c r="B1387" s="6" t="s">
        <v>1526</v>
      </c>
      <c r="C1387" s="6">
        <v>1</v>
      </c>
      <c r="D1387" s="6">
        <v>1</v>
      </c>
      <c r="E1387" s="46" t="str">
        <f t="shared" si="21"/>
        <v/>
      </c>
      <c r="F1387" s="46" t="str">
        <f>IF(E1387="기사임",IFERROR(IF((VLOOKUP(CONCATENATE("http://skinnonews.com",A1387),'기사 리스트'!C:E,3,FALSE))&gt;='뉴스룸 요약'!$F$17,"O",""),""),"")</f>
        <v/>
      </c>
      <c r="G1387" s="46" t="str">
        <f>IFERROR(IF(AND(F1387="O",B1387="Paid Search",VLOOKUP("http://skinnonews.com"&amp;A1387,'기사 리스트'!C:D,2,FALSE)="yes"), "당월 GDN", ""),"")</f>
        <v/>
      </c>
    </row>
    <row r="1388" spans="1:7">
      <c r="A1388" s="6" t="s">
        <v>2245</v>
      </c>
      <c r="B1388" s="6" t="s">
        <v>1526</v>
      </c>
      <c r="C1388" s="6">
        <v>1</v>
      </c>
      <c r="D1388" s="6">
        <v>1</v>
      </c>
      <c r="E1388" s="46" t="str">
        <f t="shared" si="21"/>
        <v/>
      </c>
      <c r="F1388" s="46" t="str">
        <f>IF(E1388="기사임",IFERROR(IF((VLOOKUP(CONCATENATE("http://skinnonews.com",A1388),'기사 리스트'!C:E,3,FALSE))&gt;='뉴스룸 요약'!$F$17,"O",""),""),"")</f>
        <v/>
      </c>
      <c r="G1388" s="46" t="str">
        <f>IFERROR(IF(AND(F1388="O",B1388="Paid Search",VLOOKUP("http://skinnonews.com"&amp;A1388,'기사 리스트'!C:D,2,FALSE)="yes"), "당월 GDN", ""),"")</f>
        <v/>
      </c>
    </row>
    <row r="1389" spans="1:7">
      <c r="A1389" s="6" t="s">
        <v>2457</v>
      </c>
      <c r="B1389" s="6" t="s">
        <v>1527</v>
      </c>
      <c r="C1389" s="6">
        <v>1</v>
      </c>
      <c r="D1389" s="6">
        <v>1</v>
      </c>
      <c r="E1389" s="46" t="str">
        <f t="shared" si="21"/>
        <v/>
      </c>
      <c r="F1389" s="46" t="str">
        <f>IF(E1389="기사임",IFERROR(IF((VLOOKUP(CONCATENATE("http://skinnonews.com",A1389),'기사 리스트'!C:E,3,FALSE))&gt;='뉴스룸 요약'!$F$17,"O",""),""),"")</f>
        <v/>
      </c>
      <c r="G1389" s="46" t="str">
        <f>IFERROR(IF(AND(F1389="O",B1389="Paid Search",VLOOKUP("http://skinnonews.com"&amp;A1389,'기사 리스트'!C:D,2,FALSE)="yes"), "당월 GDN", ""),"")</f>
        <v/>
      </c>
    </row>
    <row r="1390" spans="1:7">
      <c r="A1390" s="6" t="s">
        <v>2246</v>
      </c>
      <c r="B1390" s="6" t="s">
        <v>1527</v>
      </c>
      <c r="C1390" s="6">
        <v>1</v>
      </c>
      <c r="D1390" s="6">
        <v>1</v>
      </c>
      <c r="E1390" s="46" t="str">
        <f t="shared" si="21"/>
        <v/>
      </c>
      <c r="F1390" s="46" t="str">
        <f>IF(E1390="기사임",IFERROR(IF((VLOOKUP(CONCATENATE("http://skinnonews.com",A1390),'기사 리스트'!C:E,3,FALSE))&gt;='뉴스룸 요약'!$F$17,"O",""),""),"")</f>
        <v/>
      </c>
      <c r="G1390" s="46" t="str">
        <f>IFERROR(IF(AND(F1390="O",B1390="Paid Search",VLOOKUP("http://skinnonews.com"&amp;A1390,'기사 리스트'!C:D,2,FALSE)="yes"), "당월 GDN", ""),"")</f>
        <v/>
      </c>
    </row>
    <row r="1391" spans="1:7">
      <c r="A1391" s="6" t="s">
        <v>2458</v>
      </c>
      <c r="B1391" s="6" t="s">
        <v>1527</v>
      </c>
      <c r="C1391" s="6">
        <v>1</v>
      </c>
      <c r="D1391" s="6">
        <v>1</v>
      </c>
      <c r="E1391" s="46" t="str">
        <f t="shared" si="21"/>
        <v/>
      </c>
      <c r="F1391" s="46" t="str">
        <f>IF(E1391="기사임",IFERROR(IF((VLOOKUP(CONCATENATE("http://skinnonews.com",A1391),'기사 리스트'!C:E,3,FALSE))&gt;='뉴스룸 요약'!$F$17,"O",""),""),"")</f>
        <v/>
      </c>
      <c r="G1391" s="46" t="str">
        <f>IFERROR(IF(AND(F1391="O",B1391="Paid Search",VLOOKUP("http://skinnonews.com"&amp;A1391,'기사 리스트'!C:D,2,FALSE)="yes"), "당월 GDN", ""),"")</f>
        <v/>
      </c>
    </row>
    <row r="1392" spans="1:7">
      <c r="A1392" s="6" t="s">
        <v>2459</v>
      </c>
      <c r="B1392" s="6" t="s">
        <v>1527</v>
      </c>
      <c r="C1392" s="6">
        <v>1</v>
      </c>
      <c r="D1392" s="6">
        <v>1</v>
      </c>
      <c r="E1392" s="46" t="str">
        <f t="shared" si="21"/>
        <v/>
      </c>
      <c r="F1392" s="46" t="str">
        <f>IF(E1392="기사임",IFERROR(IF((VLOOKUP(CONCATENATE("http://skinnonews.com",A1392),'기사 리스트'!C:E,3,FALSE))&gt;='뉴스룸 요약'!$F$17,"O",""),""),"")</f>
        <v/>
      </c>
      <c r="G1392" s="46" t="str">
        <f>IFERROR(IF(AND(F1392="O",B1392="Paid Search",VLOOKUP("http://skinnonews.com"&amp;A1392,'기사 리스트'!C:D,2,FALSE)="yes"), "당월 GDN", ""),"")</f>
        <v/>
      </c>
    </row>
    <row r="1393" spans="1:7">
      <c r="A1393" s="6" t="s">
        <v>2217</v>
      </c>
      <c r="B1393" s="6" t="s">
        <v>1527</v>
      </c>
      <c r="C1393" s="6">
        <v>1</v>
      </c>
      <c r="D1393" s="6">
        <v>1</v>
      </c>
      <c r="E1393" s="46" t="str">
        <f t="shared" si="21"/>
        <v/>
      </c>
      <c r="F1393" s="46" t="str">
        <f>IF(E1393="기사임",IFERROR(IF((VLOOKUP(CONCATENATE("http://skinnonews.com",A1393),'기사 리스트'!C:E,3,FALSE))&gt;='뉴스룸 요약'!$F$17,"O",""),""),"")</f>
        <v/>
      </c>
      <c r="G1393" s="46" t="str">
        <f>IFERROR(IF(AND(F1393="O",B1393="Paid Search",VLOOKUP("http://skinnonews.com"&amp;A1393,'기사 리스트'!C:D,2,FALSE)="yes"), "당월 GDN", ""),"")</f>
        <v/>
      </c>
    </row>
    <row r="1394" spans="1:7">
      <c r="A1394" s="6" t="s">
        <v>2249</v>
      </c>
      <c r="B1394" s="6" t="s">
        <v>1527</v>
      </c>
      <c r="C1394" s="6">
        <v>1</v>
      </c>
      <c r="D1394" s="6">
        <v>1</v>
      </c>
      <c r="E1394" s="46" t="str">
        <f t="shared" si="21"/>
        <v/>
      </c>
      <c r="F1394" s="46" t="str">
        <f>IF(E1394="기사임",IFERROR(IF((VLOOKUP(CONCATENATE("http://skinnonews.com",A1394),'기사 리스트'!C:E,3,FALSE))&gt;='뉴스룸 요약'!$F$17,"O",""),""),"")</f>
        <v/>
      </c>
      <c r="G1394" s="46" t="str">
        <f>IFERROR(IF(AND(F1394="O",B1394="Paid Search",VLOOKUP("http://skinnonews.com"&amp;A1394,'기사 리스트'!C:D,2,FALSE)="yes"), "당월 GDN", ""),"")</f>
        <v/>
      </c>
    </row>
    <row r="1395" spans="1:7">
      <c r="A1395" s="6" t="s">
        <v>2460</v>
      </c>
      <c r="B1395" s="6" t="s">
        <v>1527</v>
      </c>
      <c r="C1395" s="6">
        <v>1</v>
      </c>
      <c r="D1395" s="6">
        <v>1</v>
      </c>
      <c r="E1395" s="46" t="str">
        <f t="shared" si="21"/>
        <v/>
      </c>
      <c r="F1395" s="46" t="str">
        <f>IF(E1395="기사임",IFERROR(IF((VLOOKUP(CONCATENATE("http://skinnonews.com",A1395),'기사 리스트'!C:E,3,FALSE))&gt;='뉴스룸 요약'!$F$17,"O",""),""),"")</f>
        <v/>
      </c>
      <c r="G1395" s="46" t="str">
        <f>IFERROR(IF(AND(F1395="O",B1395="Paid Search",VLOOKUP("http://skinnonews.com"&amp;A1395,'기사 리스트'!C:D,2,FALSE)="yes"), "당월 GDN", ""),"")</f>
        <v/>
      </c>
    </row>
    <row r="1396" spans="1:7">
      <c r="A1396" s="6" t="s">
        <v>2461</v>
      </c>
      <c r="B1396" s="6" t="s">
        <v>1527</v>
      </c>
      <c r="C1396" s="6">
        <v>1</v>
      </c>
      <c r="D1396" s="6">
        <v>2</v>
      </c>
      <c r="E1396" s="46" t="str">
        <f t="shared" si="21"/>
        <v/>
      </c>
      <c r="F1396" s="46" t="str">
        <f>IF(E1396="기사임",IFERROR(IF((VLOOKUP(CONCATENATE("http://skinnonews.com",A1396),'기사 리스트'!C:E,3,FALSE))&gt;='뉴스룸 요약'!$F$17,"O",""),""),"")</f>
        <v/>
      </c>
      <c r="G1396" s="46" t="str">
        <f>IFERROR(IF(AND(F1396="O",B1396="Paid Search",VLOOKUP("http://skinnonews.com"&amp;A1396,'기사 리스트'!C:D,2,FALSE)="yes"), "당월 GDN", ""),"")</f>
        <v/>
      </c>
    </row>
    <row r="1397" spans="1:7">
      <c r="A1397" s="6" t="s">
        <v>2462</v>
      </c>
      <c r="B1397" s="6" t="s">
        <v>1527</v>
      </c>
      <c r="C1397" s="6">
        <v>1</v>
      </c>
      <c r="D1397" s="6">
        <v>1</v>
      </c>
      <c r="E1397" s="46" t="str">
        <f t="shared" si="21"/>
        <v/>
      </c>
      <c r="F1397" s="46" t="str">
        <f>IF(E1397="기사임",IFERROR(IF((VLOOKUP(CONCATENATE("http://skinnonews.com",A1397),'기사 리스트'!C:E,3,FALSE))&gt;='뉴스룸 요약'!$F$17,"O",""),""),"")</f>
        <v/>
      </c>
      <c r="G1397" s="46" t="str">
        <f>IFERROR(IF(AND(F1397="O",B1397="Paid Search",VLOOKUP("http://skinnonews.com"&amp;A1397,'기사 리스트'!C:D,2,FALSE)="yes"), "당월 GDN", ""),"")</f>
        <v/>
      </c>
    </row>
    <row r="1398" spans="1:7">
      <c r="A1398" s="6" t="s">
        <v>2463</v>
      </c>
      <c r="B1398" s="6" t="s">
        <v>1527</v>
      </c>
      <c r="C1398" s="6">
        <v>1</v>
      </c>
      <c r="D1398" s="6">
        <v>1</v>
      </c>
      <c r="E1398" s="46" t="str">
        <f t="shared" si="21"/>
        <v/>
      </c>
      <c r="F1398" s="46" t="str">
        <f>IF(E1398="기사임",IFERROR(IF((VLOOKUP(CONCATENATE("http://skinnonews.com",A1398),'기사 리스트'!C:E,3,FALSE))&gt;='뉴스룸 요약'!$F$17,"O",""),""),"")</f>
        <v/>
      </c>
      <c r="G1398" s="46" t="str">
        <f>IFERROR(IF(AND(F1398="O",B1398="Paid Search",VLOOKUP("http://skinnonews.com"&amp;A1398,'기사 리스트'!C:D,2,FALSE)="yes"), "당월 GDN", ""),"")</f>
        <v/>
      </c>
    </row>
    <row r="1399" spans="1:7">
      <c r="A1399" s="6" t="s">
        <v>2250</v>
      </c>
      <c r="B1399" s="6" t="s">
        <v>1527</v>
      </c>
      <c r="C1399" s="6">
        <v>1</v>
      </c>
      <c r="D1399" s="6">
        <v>1</v>
      </c>
      <c r="E1399" s="46" t="str">
        <f t="shared" si="21"/>
        <v/>
      </c>
      <c r="F1399" s="46" t="str">
        <f>IF(E1399="기사임",IFERROR(IF((VLOOKUP(CONCATENATE("http://skinnonews.com",A1399),'기사 리스트'!C:E,3,FALSE))&gt;='뉴스룸 요약'!$F$17,"O",""),""),"")</f>
        <v/>
      </c>
      <c r="G1399" s="46" t="str">
        <f>IFERROR(IF(AND(F1399="O",B1399="Paid Search",VLOOKUP("http://skinnonews.com"&amp;A1399,'기사 리스트'!C:D,2,FALSE)="yes"), "당월 GDN", ""),"")</f>
        <v/>
      </c>
    </row>
    <row r="1400" spans="1:7">
      <c r="A1400" s="6" t="s">
        <v>2464</v>
      </c>
      <c r="B1400" s="6" t="s">
        <v>1527</v>
      </c>
      <c r="C1400" s="6">
        <v>1</v>
      </c>
      <c r="D1400" s="6">
        <v>1</v>
      </c>
      <c r="E1400" s="46" t="str">
        <f t="shared" si="21"/>
        <v/>
      </c>
      <c r="F1400" s="46" t="str">
        <f>IF(E1400="기사임",IFERROR(IF((VLOOKUP(CONCATENATE("http://skinnonews.com",A1400),'기사 리스트'!C:E,3,FALSE))&gt;='뉴스룸 요약'!$F$17,"O",""),""),"")</f>
        <v/>
      </c>
      <c r="G1400" s="46" t="str">
        <f>IFERROR(IF(AND(F1400="O",B1400="Paid Search",VLOOKUP("http://skinnonews.com"&amp;A1400,'기사 리스트'!C:D,2,FALSE)="yes"), "당월 GDN", ""),"")</f>
        <v/>
      </c>
    </row>
    <row r="1401" spans="1:7">
      <c r="A1401" s="6" t="s">
        <v>569</v>
      </c>
      <c r="B1401" s="6" t="s">
        <v>1526</v>
      </c>
      <c r="C1401" s="6">
        <v>1</v>
      </c>
      <c r="D1401" s="6">
        <v>1</v>
      </c>
      <c r="E1401" s="46" t="str">
        <f t="shared" si="21"/>
        <v/>
      </c>
      <c r="F1401" s="46" t="str">
        <f>IF(E1401="기사임",IFERROR(IF((VLOOKUP(CONCATENATE("http://skinnonews.com",A1401),'기사 리스트'!C:E,3,FALSE))&gt;='뉴스룸 요약'!$F$17,"O",""),""),"")</f>
        <v/>
      </c>
      <c r="G1401" s="46" t="str">
        <f>IFERROR(IF(AND(F1401="O",B1401="Paid Search",VLOOKUP("http://skinnonews.com"&amp;A1401,'기사 리스트'!C:D,2,FALSE)="yes"), "당월 GDN", ""),"")</f>
        <v/>
      </c>
    </row>
    <row r="1402" spans="1:7">
      <c r="A1402" s="6" t="s">
        <v>2465</v>
      </c>
      <c r="B1402" s="6" t="s">
        <v>1527</v>
      </c>
      <c r="C1402" s="6">
        <v>1</v>
      </c>
      <c r="D1402" s="6">
        <v>1</v>
      </c>
      <c r="E1402" s="46" t="str">
        <f t="shared" si="21"/>
        <v/>
      </c>
      <c r="F1402" s="46" t="str">
        <f>IF(E1402="기사임",IFERROR(IF((VLOOKUP(CONCATENATE("http://skinnonews.com",A1402),'기사 리스트'!C:E,3,FALSE))&gt;='뉴스룸 요약'!$F$17,"O",""),""),"")</f>
        <v/>
      </c>
      <c r="G1402" s="46" t="str">
        <f>IFERROR(IF(AND(F1402="O",B1402="Paid Search",VLOOKUP("http://skinnonews.com"&amp;A1402,'기사 리스트'!C:D,2,FALSE)="yes"), "당월 GDN", ""),"")</f>
        <v/>
      </c>
    </row>
    <row r="1403" spans="1:7">
      <c r="A1403" s="6" t="s">
        <v>2466</v>
      </c>
      <c r="B1403" s="6" t="s">
        <v>1527</v>
      </c>
      <c r="C1403" s="6">
        <v>1</v>
      </c>
      <c r="D1403" s="6">
        <v>1</v>
      </c>
      <c r="E1403" s="46" t="str">
        <f t="shared" si="21"/>
        <v/>
      </c>
      <c r="F1403" s="46" t="str">
        <f>IF(E1403="기사임",IFERROR(IF((VLOOKUP(CONCATENATE("http://skinnonews.com",A1403),'기사 리스트'!C:E,3,FALSE))&gt;='뉴스룸 요약'!$F$17,"O",""),""),"")</f>
        <v/>
      </c>
      <c r="G1403" s="46" t="str">
        <f>IFERROR(IF(AND(F1403="O",B1403="Paid Search",VLOOKUP("http://skinnonews.com"&amp;A1403,'기사 리스트'!C:D,2,FALSE)="yes"), "당월 GDN", ""),"")</f>
        <v/>
      </c>
    </row>
    <row r="1404" spans="1:7">
      <c r="A1404" s="6" t="s">
        <v>2467</v>
      </c>
      <c r="B1404" s="6" t="s">
        <v>1527</v>
      </c>
      <c r="C1404" s="6">
        <v>1</v>
      </c>
      <c r="D1404" s="6">
        <v>1</v>
      </c>
      <c r="E1404" s="46" t="str">
        <f t="shared" si="21"/>
        <v/>
      </c>
      <c r="F1404" s="46" t="str">
        <f>IF(E1404="기사임",IFERROR(IF((VLOOKUP(CONCATENATE("http://skinnonews.com",A1404),'기사 리스트'!C:E,3,FALSE))&gt;='뉴스룸 요약'!$F$17,"O",""),""),"")</f>
        <v/>
      </c>
      <c r="G1404" s="46" t="str">
        <f>IFERROR(IF(AND(F1404="O",B1404="Paid Search",VLOOKUP("http://skinnonews.com"&amp;A1404,'기사 리스트'!C:D,2,FALSE)="yes"), "당월 GDN", ""),"")</f>
        <v/>
      </c>
    </row>
    <row r="1405" spans="1:7">
      <c r="A1405" s="6" t="s">
        <v>2468</v>
      </c>
      <c r="B1405" s="6" t="s">
        <v>1527</v>
      </c>
      <c r="C1405" s="6">
        <v>1</v>
      </c>
      <c r="D1405" s="6">
        <v>1</v>
      </c>
      <c r="E1405" s="46" t="str">
        <f t="shared" si="21"/>
        <v/>
      </c>
      <c r="F1405" s="46" t="str">
        <f>IF(E1405="기사임",IFERROR(IF((VLOOKUP(CONCATENATE("http://skinnonews.com",A1405),'기사 리스트'!C:E,3,FALSE))&gt;='뉴스룸 요약'!$F$17,"O",""),""),"")</f>
        <v/>
      </c>
      <c r="G1405" s="46" t="str">
        <f>IFERROR(IF(AND(F1405="O",B1405="Paid Search",VLOOKUP("http://skinnonews.com"&amp;A1405,'기사 리스트'!C:D,2,FALSE)="yes"), "당월 GDN", ""),"")</f>
        <v/>
      </c>
    </row>
    <row r="1406" spans="1:7">
      <c r="A1406" s="6" t="s">
        <v>2469</v>
      </c>
      <c r="B1406" s="6" t="s">
        <v>1527</v>
      </c>
      <c r="C1406" s="6">
        <v>1</v>
      </c>
      <c r="D1406" s="6">
        <v>1</v>
      </c>
      <c r="E1406" s="46" t="str">
        <f t="shared" si="21"/>
        <v/>
      </c>
      <c r="F1406" s="46" t="str">
        <f>IF(E1406="기사임",IFERROR(IF((VLOOKUP(CONCATENATE("http://skinnonews.com",A1406),'기사 리스트'!C:E,3,FALSE))&gt;='뉴스룸 요약'!$F$17,"O",""),""),"")</f>
        <v/>
      </c>
      <c r="G1406" s="46" t="str">
        <f>IFERROR(IF(AND(F1406="O",B1406="Paid Search",VLOOKUP("http://skinnonews.com"&amp;A1406,'기사 리스트'!C:D,2,FALSE)="yes"), "당월 GDN", ""),"")</f>
        <v/>
      </c>
    </row>
    <row r="1407" spans="1:7">
      <c r="A1407" s="6" t="s">
        <v>1968</v>
      </c>
      <c r="B1407" s="6" t="s">
        <v>1527</v>
      </c>
      <c r="C1407" s="6">
        <v>1</v>
      </c>
      <c r="D1407" s="6">
        <v>1</v>
      </c>
      <c r="E1407" s="46" t="str">
        <f t="shared" si="21"/>
        <v/>
      </c>
      <c r="F1407" s="46" t="str">
        <f>IF(E1407="기사임",IFERROR(IF((VLOOKUP(CONCATENATE("http://skinnonews.com",A1407),'기사 리스트'!C:E,3,FALSE))&gt;='뉴스룸 요약'!$F$17,"O",""),""),"")</f>
        <v/>
      </c>
      <c r="G1407" s="46" t="str">
        <f>IFERROR(IF(AND(F1407="O",B1407="Paid Search",VLOOKUP("http://skinnonews.com"&amp;A1407,'기사 리스트'!C:D,2,FALSE)="yes"), "당월 GDN", ""),"")</f>
        <v/>
      </c>
    </row>
    <row r="1408" spans="1:7">
      <c r="A1408" s="6" t="s">
        <v>1260</v>
      </c>
      <c r="B1408" s="6" t="s">
        <v>1527</v>
      </c>
      <c r="C1408" s="6">
        <v>1</v>
      </c>
      <c r="D1408" s="6">
        <v>1</v>
      </c>
      <c r="E1408" s="46" t="str">
        <f t="shared" si="21"/>
        <v/>
      </c>
      <c r="F1408" s="46" t="str">
        <f>IF(E1408="기사임",IFERROR(IF((VLOOKUP(CONCATENATE("http://skinnonews.com",A1408),'기사 리스트'!C:E,3,FALSE))&gt;='뉴스룸 요약'!$F$17,"O",""),""),"")</f>
        <v/>
      </c>
      <c r="G1408" s="46" t="str">
        <f>IFERROR(IF(AND(F1408="O",B1408="Paid Search",VLOOKUP("http://skinnonews.com"&amp;A1408,'기사 리스트'!C:D,2,FALSE)="yes"), "당월 GDN", ""),"")</f>
        <v/>
      </c>
    </row>
    <row r="1409" spans="1:7">
      <c r="A1409" s="6" t="s">
        <v>1570</v>
      </c>
      <c r="B1409" s="6" t="s">
        <v>1527</v>
      </c>
      <c r="C1409" s="6">
        <v>1</v>
      </c>
      <c r="D1409" s="6">
        <v>1</v>
      </c>
      <c r="E1409" s="46" t="str">
        <f t="shared" si="21"/>
        <v/>
      </c>
      <c r="F1409" s="46" t="str">
        <f>IF(E1409="기사임",IFERROR(IF((VLOOKUP(CONCATENATE("http://skinnonews.com",A1409),'기사 리스트'!C:E,3,FALSE))&gt;='뉴스룸 요약'!$F$17,"O",""),""),"")</f>
        <v/>
      </c>
      <c r="G1409" s="46" t="str">
        <f>IFERROR(IF(AND(F1409="O",B1409="Paid Search",VLOOKUP("http://skinnonews.com"&amp;A1409,'기사 리스트'!C:D,2,FALSE)="yes"), "당월 GDN", ""),"")</f>
        <v/>
      </c>
    </row>
    <row r="1410" spans="1:7">
      <c r="A1410" s="6" t="s">
        <v>2298</v>
      </c>
      <c r="B1410" s="6" t="s">
        <v>1526</v>
      </c>
      <c r="C1410" s="6">
        <v>1</v>
      </c>
      <c r="D1410" s="6">
        <v>2</v>
      </c>
      <c r="E1410" s="46" t="str">
        <f t="shared" si="21"/>
        <v/>
      </c>
      <c r="F1410" s="46" t="str">
        <f>IF(E1410="기사임",IFERROR(IF((VLOOKUP(CONCATENATE("http://skinnonews.com",A1410),'기사 리스트'!C:E,3,FALSE))&gt;='뉴스룸 요약'!$F$17,"O",""),""),"")</f>
        <v/>
      </c>
      <c r="G1410" s="46" t="str">
        <f>IFERROR(IF(AND(F1410="O",B1410="Paid Search",VLOOKUP("http://skinnonews.com"&amp;A1410,'기사 리스트'!C:D,2,FALSE)="yes"), "당월 GDN", ""),"")</f>
        <v/>
      </c>
    </row>
    <row r="1411" spans="1:7">
      <c r="A1411" s="6" t="s">
        <v>2298</v>
      </c>
      <c r="B1411" s="6" t="s">
        <v>1527</v>
      </c>
      <c r="C1411" s="6">
        <v>1</v>
      </c>
      <c r="D1411" s="6">
        <v>1</v>
      </c>
      <c r="E1411" s="46" t="str">
        <f t="shared" ref="E1411:E1474" si="22">IF(AND(LEFT(A1411,17)="/global/archives/",ISNUMBER(_xlfn.NUMBERVALUE(MID(A1411,18,1))),ISERROR(FIND("ckattempt",A1411)),ISERROR(FIND("preview",A1411))),"기사임","")</f>
        <v/>
      </c>
      <c r="F1411" s="46" t="str">
        <f>IF(E1411="기사임",IFERROR(IF((VLOOKUP(CONCATENATE("http://skinnonews.com",A1411),'기사 리스트'!C:E,3,FALSE))&gt;='뉴스룸 요약'!$F$17,"O",""),""),"")</f>
        <v/>
      </c>
      <c r="G1411" s="46" t="str">
        <f>IFERROR(IF(AND(F1411="O",B1411="Paid Search",VLOOKUP("http://skinnonews.com"&amp;A1411,'기사 리스트'!C:D,2,FALSE)="yes"), "당월 GDN", ""),"")</f>
        <v/>
      </c>
    </row>
    <row r="1412" spans="1:7">
      <c r="A1412" s="6" t="s">
        <v>2298</v>
      </c>
      <c r="B1412" s="6" t="s">
        <v>1529</v>
      </c>
      <c r="C1412" s="6">
        <v>1</v>
      </c>
      <c r="D1412" s="6">
        <v>1</v>
      </c>
      <c r="E1412" s="46" t="str">
        <f t="shared" si="22"/>
        <v/>
      </c>
      <c r="F1412" s="46" t="str">
        <f>IF(E1412="기사임",IFERROR(IF((VLOOKUP(CONCATENATE("http://skinnonews.com",A1412),'기사 리스트'!C:E,3,FALSE))&gt;='뉴스룸 요약'!$F$17,"O",""),""),"")</f>
        <v/>
      </c>
      <c r="G1412" s="46" t="str">
        <f>IFERROR(IF(AND(F1412="O",B1412="Paid Search",VLOOKUP("http://skinnonews.com"&amp;A1412,'기사 리스트'!C:D,2,FALSE)="yes"), "당월 GDN", ""),"")</f>
        <v/>
      </c>
    </row>
    <row r="1413" spans="1:7">
      <c r="A1413" s="6" t="s">
        <v>2298</v>
      </c>
      <c r="B1413" s="6" t="s">
        <v>1528</v>
      </c>
      <c r="C1413" s="6">
        <v>1</v>
      </c>
      <c r="D1413" s="6">
        <v>1</v>
      </c>
      <c r="E1413" s="46" t="str">
        <f t="shared" si="22"/>
        <v/>
      </c>
      <c r="F1413" s="46" t="str">
        <f>IF(E1413="기사임",IFERROR(IF((VLOOKUP(CONCATENATE("http://skinnonews.com",A1413),'기사 리스트'!C:E,3,FALSE))&gt;='뉴스룸 요약'!$F$17,"O",""),""),"")</f>
        <v/>
      </c>
      <c r="G1413" s="46" t="str">
        <f>IFERROR(IF(AND(F1413="O",B1413="Paid Search",VLOOKUP("http://skinnonews.com"&amp;A1413,'기사 리스트'!C:D,2,FALSE)="yes"), "당월 GDN", ""),"")</f>
        <v/>
      </c>
    </row>
    <row r="1414" spans="1:7">
      <c r="A1414" s="6" t="s">
        <v>2470</v>
      </c>
      <c r="B1414" s="6" t="s">
        <v>1527</v>
      </c>
      <c r="C1414" s="6">
        <v>1</v>
      </c>
      <c r="D1414" s="6">
        <v>1</v>
      </c>
      <c r="E1414" s="46" t="str">
        <f t="shared" si="22"/>
        <v/>
      </c>
      <c r="F1414" s="46" t="str">
        <f>IF(E1414="기사임",IFERROR(IF((VLOOKUP(CONCATENATE("http://skinnonews.com",A1414),'기사 리스트'!C:E,3,FALSE))&gt;='뉴스룸 요약'!$F$17,"O",""),""),"")</f>
        <v/>
      </c>
      <c r="G1414" s="46" t="str">
        <f>IFERROR(IF(AND(F1414="O",B1414="Paid Search",VLOOKUP("http://skinnonews.com"&amp;A1414,'기사 리스트'!C:D,2,FALSE)="yes"), "당월 GDN", ""),"")</f>
        <v/>
      </c>
    </row>
    <row r="1415" spans="1:7">
      <c r="A1415" s="6" t="s">
        <v>2471</v>
      </c>
      <c r="B1415" s="6" t="s">
        <v>1527</v>
      </c>
      <c r="C1415" s="6">
        <v>1</v>
      </c>
      <c r="D1415" s="6">
        <v>1</v>
      </c>
      <c r="E1415" s="46" t="str">
        <f t="shared" si="22"/>
        <v/>
      </c>
      <c r="F1415" s="46" t="str">
        <f>IF(E1415="기사임",IFERROR(IF((VLOOKUP(CONCATENATE("http://skinnonews.com",A1415),'기사 리스트'!C:E,3,FALSE))&gt;='뉴스룸 요약'!$F$17,"O",""),""),"")</f>
        <v/>
      </c>
      <c r="G1415" s="46" t="str">
        <f>IFERROR(IF(AND(F1415="O",B1415="Paid Search",VLOOKUP("http://skinnonews.com"&amp;A1415,'기사 리스트'!C:D,2,FALSE)="yes"), "당월 GDN", ""),"")</f>
        <v/>
      </c>
    </row>
    <row r="1416" spans="1:7">
      <c r="A1416" s="6" t="s">
        <v>2031</v>
      </c>
      <c r="B1416" s="6" t="s">
        <v>1527</v>
      </c>
      <c r="C1416" s="6">
        <v>1</v>
      </c>
      <c r="D1416" s="6">
        <v>1</v>
      </c>
      <c r="E1416" s="46" t="str">
        <f t="shared" si="22"/>
        <v/>
      </c>
      <c r="F1416" s="46" t="str">
        <f>IF(E1416="기사임",IFERROR(IF((VLOOKUP(CONCATENATE("http://skinnonews.com",A1416),'기사 리스트'!C:E,3,FALSE))&gt;='뉴스룸 요약'!$F$17,"O",""),""),"")</f>
        <v/>
      </c>
      <c r="G1416" s="46" t="str">
        <f>IFERROR(IF(AND(F1416="O",B1416="Paid Search",VLOOKUP("http://skinnonews.com"&amp;A1416,'기사 리스트'!C:D,2,FALSE)="yes"), "당월 GDN", ""),"")</f>
        <v/>
      </c>
    </row>
    <row r="1417" spans="1:7">
      <c r="A1417" s="6" t="s">
        <v>2073</v>
      </c>
      <c r="B1417" s="6" t="s">
        <v>1527</v>
      </c>
      <c r="C1417" s="6">
        <v>1</v>
      </c>
      <c r="D1417" s="6">
        <v>1</v>
      </c>
      <c r="E1417" s="46" t="str">
        <f t="shared" si="22"/>
        <v/>
      </c>
      <c r="F1417" s="46" t="str">
        <f>IF(E1417="기사임",IFERROR(IF((VLOOKUP(CONCATENATE("http://skinnonews.com",A1417),'기사 리스트'!C:E,3,FALSE))&gt;='뉴스룸 요약'!$F$17,"O",""),""),"")</f>
        <v/>
      </c>
      <c r="G1417" s="46" t="str">
        <f>IFERROR(IF(AND(F1417="O",B1417="Paid Search",VLOOKUP("http://skinnonews.com"&amp;A1417,'기사 리스트'!C:D,2,FALSE)="yes"), "당월 GDN", ""),"")</f>
        <v/>
      </c>
    </row>
    <row r="1418" spans="1:7">
      <c r="A1418" s="6" t="s">
        <v>2472</v>
      </c>
      <c r="B1418" s="6" t="s">
        <v>1528</v>
      </c>
      <c r="C1418" s="6">
        <v>1</v>
      </c>
      <c r="D1418" s="6">
        <v>1</v>
      </c>
      <c r="E1418" s="46" t="str">
        <f t="shared" si="22"/>
        <v/>
      </c>
      <c r="F1418" s="46" t="str">
        <f>IF(E1418="기사임",IFERROR(IF((VLOOKUP(CONCATENATE("http://skinnonews.com",A1418),'기사 리스트'!C:E,3,FALSE))&gt;='뉴스룸 요약'!$F$17,"O",""),""),"")</f>
        <v/>
      </c>
      <c r="G1418" s="46" t="str">
        <f>IFERROR(IF(AND(F1418="O",B1418="Paid Search",VLOOKUP("http://skinnonews.com"&amp;A1418,'기사 리스트'!C:D,2,FALSE)="yes"), "당월 GDN", ""),"")</f>
        <v/>
      </c>
    </row>
    <row r="1419" spans="1:7">
      <c r="A1419" s="6" t="s">
        <v>2312</v>
      </c>
      <c r="B1419" s="6" t="s">
        <v>1527</v>
      </c>
      <c r="C1419" s="6">
        <v>1</v>
      </c>
      <c r="D1419" s="6">
        <v>1</v>
      </c>
      <c r="E1419" s="46" t="str">
        <f t="shared" si="22"/>
        <v/>
      </c>
      <c r="F1419" s="46" t="str">
        <f>IF(E1419="기사임",IFERROR(IF((VLOOKUP(CONCATENATE("http://skinnonews.com",A1419),'기사 리스트'!C:E,3,FALSE))&gt;='뉴스룸 요약'!$F$17,"O",""),""),"")</f>
        <v/>
      </c>
      <c r="G1419" s="46" t="str">
        <f>IFERROR(IF(AND(F1419="O",B1419="Paid Search",VLOOKUP("http://skinnonews.com"&amp;A1419,'기사 리스트'!C:D,2,FALSE)="yes"), "당월 GDN", ""),"")</f>
        <v/>
      </c>
    </row>
    <row r="1420" spans="1:7">
      <c r="A1420" s="6" t="s">
        <v>1930</v>
      </c>
      <c r="B1420" s="6" t="s">
        <v>1528</v>
      </c>
      <c r="C1420" s="6">
        <v>1</v>
      </c>
      <c r="D1420" s="6">
        <v>1</v>
      </c>
      <c r="E1420" s="46" t="str">
        <f t="shared" si="22"/>
        <v/>
      </c>
      <c r="F1420" s="46" t="str">
        <f>IF(E1420="기사임",IFERROR(IF((VLOOKUP(CONCATENATE("http://skinnonews.com",A1420),'기사 리스트'!C:E,3,FALSE))&gt;='뉴스룸 요약'!$F$17,"O",""),""),"")</f>
        <v/>
      </c>
      <c r="G1420" s="46" t="str">
        <f>IFERROR(IF(AND(F1420="O",B1420="Paid Search",VLOOKUP("http://skinnonews.com"&amp;A1420,'기사 리스트'!C:D,2,FALSE)="yes"), "당월 GDN", ""),"")</f>
        <v/>
      </c>
    </row>
    <row r="1421" spans="1:7">
      <c r="A1421" s="6" t="s">
        <v>2042</v>
      </c>
      <c r="B1421" s="6" t="s">
        <v>1527</v>
      </c>
      <c r="C1421" s="6">
        <v>1</v>
      </c>
      <c r="D1421" s="6">
        <v>1</v>
      </c>
      <c r="E1421" s="46" t="str">
        <f t="shared" si="22"/>
        <v/>
      </c>
      <c r="F1421" s="46" t="str">
        <f>IF(E1421="기사임",IFERROR(IF((VLOOKUP(CONCATENATE("http://skinnonews.com",A1421),'기사 리스트'!C:E,3,FALSE))&gt;='뉴스룸 요약'!$F$17,"O",""),""),"")</f>
        <v/>
      </c>
      <c r="G1421" s="46" t="str">
        <f>IFERROR(IF(AND(F1421="O",B1421="Paid Search",VLOOKUP("http://skinnonews.com"&amp;A1421,'기사 리스트'!C:D,2,FALSE)="yes"), "당월 GDN", ""),"")</f>
        <v/>
      </c>
    </row>
    <row r="1422" spans="1:7">
      <c r="A1422" s="6" t="s">
        <v>2075</v>
      </c>
      <c r="B1422" s="6" t="s">
        <v>1527</v>
      </c>
      <c r="C1422" s="6">
        <v>1</v>
      </c>
      <c r="D1422" s="6">
        <v>1</v>
      </c>
      <c r="E1422" s="46" t="str">
        <f t="shared" si="22"/>
        <v/>
      </c>
      <c r="F1422" s="46" t="str">
        <f>IF(E1422="기사임",IFERROR(IF((VLOOKUP(CONCATENATE("http://skinnonews.com",A1422),'기사 리스트'!C:E,3,FALSE))&gt;='뉴스룸 요약'!$F$17,"O",""),""),"")</f>
        <v/>
      </c>
      <c r="G1422" s="46" t="str">
        <f>IFERROR(IF(AND(F1422="O",B1422="Paid Search",VLOOKUP("http://skinnonews.com"&amp;A1422,'기사 리스트'!C:D,2,FALSE)="yes"), "당월 GDN", ""),"")</f>
        <v/>
      </c>
    </row>
    <row r="1423" spans="1:7">
      <c r="A1423" s="6" t="s">
        <v>2039</v>
      </c>
      <c r="B1423" s="6" t="s">
        <v>1526</v>
      </c>
      <c r="C1423" s="6">
        <v>1</v>
      </c>
      <c r="D1423" s="6">
        <v>1</v>
      </c>
      <c r="E1423" s="46" t="str">
        <f t="shared" si="22"/>
        <v/>
      </c>
      <c r="F1423" s="46" t="str">
        <f>IF(E1423="기사임",IFERROR(IF((VLOOKUP(CONCATENATE("http://skinnonews.com",A1423),'기사 리스트'!C:E,3,FALSE))&gt;='뉴스룸 요약'!$F$17,"O",""),""),"")</f>
        <v/>
      </c>
      <c r="G1423" s="46" t="str">
        <f>IFERROR(IF(AND(F1423="O",B1423="Paid Search",VLOOKUP("http://skinnonews.com"&amp;A1423,'기사 리스트'!C:D,2,FALSE)="yes"), "당월 GDN", ""),"")</f>
        <v/>
      </c>
    </row>
    <row r="1424" spans="1:7">
      <c r="A1424" s="6" t="s">
        <v>657</v>
      </c>
      <c r="B1424" s="6" t="s">
        <v>1526</v>
      </c>
      <c r="C1424" s="6">
        <v>1</v>
      </c>
      <c r="D1424" s="6">
        <v>1</v>
      </c>
      <c r="E1424" s="46" t="str">
        <f t="shared" si="22"/>
        <v/>
      </c>
      <c r="F1424" s="46" t="str">
        <f>IF(E1424="기사임",IFERROR(IF((VLOOKUP(CONCATENATE("http://skinnonews.com",A1424),'기사 리스트'!C:E,3,FALSE))&gt;='뉴스룸 요약'!$F$17,"O",""),""),"")</f>
        <v/>
      </c>
      <c r="G1424" s="46" t="str">
        <f>IFERROR(IF(AND(F1424="O",B1424="Paid Search",VLOOKUP("http://skinnonews.com"&amp;A1424,'기사 리스트'!C:D,2,FALSE)="yes"), "당월 GDN", ""),"")</f>
        <v/>
      </c>
    </row>
    <row r="1425" spans="1:7">
      <c r="A1425" s="6" t="s">
        <v>2473</v>
      </c>
      <c r="B1425" s="6" t="s">
        <v>1527</v>
      </c>
      <c r="C1425" s="6">
        <v>1</v>
      </c>
      <c r="D1425" s="6">
        <v>1</v>
      </c>
      <c r="E1425" s="46" t="str">
        <f t="shared" si="22"/>
        <v/>
      </c>
      <c r="F1425" s="46" t="str">
        <f>IF(E1425="기사임",IFERROR(IF((VLOOKUP(CONCATENATE("http://skinnonews.com",A1425),'기사 리스트'!C:E,3,FALSE))&gt;='뉴스룸 요약'!$F$17,"O",""),""),"")</f>
        <v/>
      </c>
      <c r="G1425" s="46" t="str">
        <f>IFERROR(IF(AND(F1425="O",B1425="Paid Search",VLOOKUP("http://skinnonews.com"&amp;A1425,'기사 리스트'!C:D,2,FALSE)="yes"), "당월 GDN", ""),"")</f>
        <v/>
      </c>
    </row>
    <row r="1426" spans="1:7">
      <c r="A1426" s="6" t="s">
        <v>2221</v>
      </c>
      <c r="B1426" s="6" t="s">
        <v>1527</v>
      </c>
      <c r="C1426" s="6">
        <v>1</v>
      </c>
      <c r="D1426" s="6">
        <v>1</v>
      </c>
      <c r="E1426" s="46" t="str">
        <f t="shared" si="22"/>
        <v/>
      </c>
      <c r="F1426" s="46" t="str">
        <f>IF(E1426="기사임",IFERROR(IF((VLOOKUP(CONCATENATE("http://skinnonews.com",A1426),'기사 리스트'!C:E,3,FALSE))&gt;='뉴스룸 요약'!$F$17,"O",""),""),"")</f>
        <v/>
      </c>
      <c r="G1426" s="46" t="str">
        <f>IFERROR(IF(AND(F1426="O",B1426="Paid Search",VLOOKUP("http://skinnonews.com"&amp;A1426,'기사 리스트'!C:D,2,FALSE)="yes"), "당월 GDN", ""),"")</f>
        <v/>
      </c>
    </row>
    <row r="1427" spans="1:7">
      <c r="A1427" s="6" t="s">
        <v>662</v>
      </c>
      <c r="B1427" s="6" t="s">
        <v>1528</v>
      </c>
      <c r="C1427" s="6">
        <v>1</v>
      </c>
      <c r="D1427" s="6">
        <v>1</v>
      </c>
      <c r="E1427" s="46" t="str">
        <f t="shared" si="22"/>
        <v/>
      </c>
      <c r="F1427" s="46" t="str">
        <f>IF(E1427="기사임",IFERROR(IF((VLOOKUP(CONCATENATE("http://skinnonews.com",A1427),'기사 리스트'!C:E,3,FALSE))&gt;='뉴스룸 요약'!$F$17,"O",""),""),"")</f>
        <v/>
      </c>
      <c r="G1427" s="46" t="str">
        <f>IFERROR(IF(AND(F1427="O",B1427="Paid Search",VLOOKUP("http://skinnonews.com"&amp;A1427,'기사 리스트'!C:D,2,FALSE)="yes"), "당월 GDN", ""),"")</f>
        <v/>
      </c>
    </row>
    <row r="1428" spans="1:7">
      <c r="A1428" s="6" t="s">
        <v>1979</v>
      </c>
      <c r="B1428" s="6" t="s">
        <v>1527</v>
      </c>
      <c r="C1428" s="6">
        <v>1</v>
      </c>
      <c r="D1428" s="6">
        <v>1</v>
      </c>
      <c r="E1428" s="46" t="str">
        <f t="shared" si="22"/>
        <v/>
      </c>
      <c r="F1428" s="46" t="str">
        <f>IF(E1428="기사임",IFERROR(IF((VLOOKUP(CONCATENATE("http://skinnonews.com",A1428),'기사 리스트'!C:E,3,FALSE))&gt;='뉴스룸 요약'!$F$17,"O",""),""),"")</f>
        <v/>
      </c>
      <c r="G1428" s="46" t="str">
        <f>IFERROR(IF(AND(F1428="O",B1428="Paid Search",VLOOKUP("http://skinnonews.com"&amp;A1428,'기사 리스트'!C:D,2,FALSE)="yes"), "당월 GDN", ""),"")</f>
        <v/>
      </c>
    </row>
    <row r="1429" spans="1:7">
      <c r="A1429" s="6" t="s">
        <v>526</v>
      </c>
      <c r="B1429" s="6" t="s">
        <v>1526</v>
      </c>
      <c r="C1429" s="6">
        <v>1</v>
      </c>
      <c r="D1429" s="6">
        <v>1</v>
      </c>
      <c r="E1429" s="46" t="str">
        <f t="shared" si="22"/>
        <v/>
      </c>
      <c r="F1429" s="46" t="str">
        <f>IF(E1429="기사임",IFERROR(IF((VLOOKUP(CONCATENATE("http://skinnonews.com",A1429),'기사 리스트'!C:E,3,FALSE))&gt;='뉴스룸 요약'!$F$17,"O",""),""),"")</f>
        <v/>
      </c>
      <c r="G1429" s="46" t="str">
        <f>IFERROR(IF(AND(F1429="O",B1429="Paid Search",VLOOKUP("http://skinnonews.com"&amp;A1429,'기사 리스트'!C:D,2,FALSE)="yes"), "당월 GDN", ""),"")</f>
        <v/>
      </c>
    </row>
    <row r="1430" spans="1:7">
      <c r="A1430" s="6" t="s">
        <v>1263</v>
      </c>
      <c r="B1430" s="6" t="s">
        <v>1526</v>
      </c>
      <c r="C1430" s="6">
        <v>1</v>
      </c>
      <c r="D1430" s="6">
        <v>1</v>
      </c>
      <c r="E1430" s="46" t="str">
        <f t="shared" si="22"/>
        <v/>
      </c>
      <c r="F1430" s="46" t="str">
        <f>IF(E1430="기사임",IFERROR(IF((VLOOKUP(CONCATENATE("http://skinnonews.com",A1430),'기사 리스트'!C:E,3,FALSE))&gt;='뉴스룸 요약'!$F$17,"O",""),""),"")</f>
        <v/>
      </c>
      <c r="G1430" s="46" t="str">
        <f>IFERROR(IF(AND(F1430="O",B1430="Paid Search",VLOOKUP("http://skinnonews.com"&amp;A1430,'기사 리스트'!C:D,2,FALSE)="yes"), "당월 GDN", ""),"")</f>
        <v/>
      </c>
    </row>
    <row r="1431" spans="1:7">
      <c r="A1431" s="6" t="s">
        <v>1438</v>
      </c>
      <c r="B1431" s="6" t="s">
        <v>1527</v>
      </c>
      <c r="C1431" s="6">
        <v>1</v>
      </c>
      <c r="D1431" s="6">
        <v>1</v>
      </c>
      <c r="E1431" s="46" t="str">
        <f t="shared" si="22"/>
        <v/>
      </c>
      <c r="F1431" s="46" t="str">
        <f>IF(E1431="기사임",IFERROR(IF((VLOOKUP(CONCATENATE("http://skinnonews.com",A1431),'기사 리스트'!C:E,3,FALSE))&gt;='뉴스룸 요약'!$F$17,"O",""),""),"")</f>
        <v/>
      </c>
      <c r="G1431" s="46" t="str">
        <f>IFERROR(IF(AND(F1431="O",B1431="Paid Search",VLOOKUP("http://skinnonews.com"&amp;A1431,'기사 리스트'!C:D,2,FALSE)="yes"), "당월 GDN", ""),"")</f>
        <v/>
      </c>
    </row>
    <row r="1432" spans="1:7">
      <c r="A1432" s="6" t="s">
        <v>1564</v>
      </c>
      <c r="B1432" s="6" t="s">
        <v>1527</v>
      </c>
      <c r="C1432" s="6">
        <v>1</v>
      </c>
      <c r="D1432" s="6">
        <v>1</v>
      </c>
      <c r="E1432" s="46" t="str">
        <f t="shared" si="22"/>
        <v/>
      </c>
      <c r="F1432" s="46" t="str">
        <f>IF(E1432="기사임",IFERROR(IF((VLOOKUP(CONCATENATE("http://skinnonews.com",A1432),'기사 리스트'!C:E,3,FALSE))&gt;='뉴스룸 요약'!$F$17,"O",""),""),"")</f>
        <v/>
      </c>
      <c r="G1432" s="46" t="str">
        <f>IFERROR(IF(AND(F1432="O",B1432="Paid Search",VLOOKUP("http://skinnonews.com"&amp;A1432,'기사 리스트'!C:D,2,FALSE)="yes"), "당월 GDN", ""),"")</f>
        <v/>
      </c>
    </row>
    <row r="1433" spans="1:7">
      <c r="A1433" s="6" t="s">
        <v>2474</v>
      </c>
      <c r="B1433" s="6" t="s">
        <v>1527</v>
      </c>
      <c r="C1433" s="6">
        <v>1</v>
      </c>
      <c r="D1433" s="6">
        <v>1</v>
      </c>
      <c r="E1433" s="46" t="str">
        <f t="shared" si="22"/>
        <v/>
      </c>
      <c r="F1433" s="46" t="str">
        <f>IF(E1433="기사임",IFERROR(IF((VLOOKUP(CONCATENATE("http://skinnonews.com",A1433),'기사 리스트'!C:E,3,FALSE))&gt;='뉴스룸 요약'!$F$17,"O",""),""),"")</f>
        <v/>
      </c>
      <c r="G1433" s="46" t="str">
        <f>IFERROR(IF(AND(F1433="O",B1433="Paid Search",VLOOKUP("http://skinnonews.com"&amp;A1433,'기사 리스트'!C:D,2,FALSE)="yes"), "당월 GDN", ""),"")</f>
        <v/>
      </c>
    </row>
    <row r="1434" spans="1:7">
      <c r="A1434" s="6" t="s">
        <v>2186</v>
      </c>
      <c r="B1434" s="6" t="s">
        <v>1526</v>
      </c>
      <c r="C1434" s="6">
        <v>1</v>
      </c>
      <c r="D1434" s="6">
        <v>1</v>
      </c>
      <c r="E1434" s="46" t="str">
        <f t="shared" si="22"/>
        <v/>
      </c>
      <c r="F1434" s="46" t="str">
        <f>IF(E1434="기사임",IFERROR(IF((VLOOKUP(CONCATENATE("http://skinnonews.com",A1434),'기사 리스트'!C:E,3,FALSE))&gt;='뉴스룸 요약'!$F$17,"O",""),""),"")</f>
        <v/>
      </c>
      <c r="G1434" s="46" t="str">
        <f>IFERROR(IF(AND(F1434="O",B1434="Paid Search",VLOOKUP("http://skinnonews.com"&amp;A1434,'기사 리스트'!C:D,2,FALSE)="yes"), "당월 GDN", ""),"")</f>
        <v/>
      </c>
    </row>
    <row r="1435" spans="1:7">
      <c r="A1435" s="6" t="s">
        <v>2475</v>
      </c>
      <c r="B1435" s="6" t="s">
        <v>1527</v>
      </c>
      <c r="C1435" s="6">
        <v>1</v>
      </c>
      <c r="D1435" s="6">
        <v>1</v>
      </c>
      <c r="E1435" s="46" t="str">
        <f t="shared" si="22"/>
        <v/>
      </c>
      <c r="F1435" s="46" t="str">
        <f>IF(E1435="기사임",IFERROR(IF((VLOOKUP(CONCATENATE("http://skinnonews.com",A1435),'기사 리스트'!C:E,3,FALSE))&gt;='뉴스룸 요약'!$F$17,"O",""),""),"")</f>
        <v/>
      </c>
      <c r="G1435" s="46" t="str">
        <f>IFERROR(IF(AND(F1435="O",B1435="Paid Search",VLOOKUP("http://skinnonews.com"&amp;A1435,'기사 리스트'!C:D,2,FALSE)="yes"), "당월 GDN", ""),"")</f>
        <v/>
      </c>
    </row>
    <row r="1436" spans="1:7">
      <c r="A1436" s="6" t="s">
        <v>2349</v>
      </c>
      <c r="B1436" s="6" t="s">
        <v>1526</v>
      </c>
      <c r="C1436" s="6">
        <v>1</v>
      </c>
      <c r="D1436" s="6">
        <v>1</v>
      </c>
      <c r="E1436" s="46" t="str">
        <f t="shared" si="22"/>
        <v/>
      </c>
      <c r="F1436" s="46" t="str">
        <f>IF(E1436="기사임",IFERROR(IF((VLOOKUP(CONCATENATE("http://skinnonews.com",A1436),'기사 리스트'!C:E,3,FALSE))&gt;='뉴스룸 요약'!$F$17,"O",""),""),"")</f>
        <v/>
      </c>
      <c r="G1436" s="46" t="str">
        <f>IFERROR(IF(AND(F1436="O",B1436="Paid Search",VLOOKUP("http://skinnonews.com"&amp;A1436,'기사 리스트'!C:D,2,FALSE)="yes"), "당월 GDN", ""),"")</f>
        <v/>
      </c>
    </row>
    <row r="1437" spans="1:7">
      <c r="A1437" s="6" t="s">
        <v>2349</v>
      </c>
      <c r="B1437" s="6" t="s">
        <v>1527</v>
      </c>
      <c r="C1437" s="6">
        <v>1</v>
      </c>
      <c r="D1437" s="6">
        <v>1</v>
      </c>
      <c r="E1437" s="46" t="str">
        <f t="shared" si="22"/>
        <v/>
      </c>
      <c r="F1437" s="46" t="str">
        <f>IF(E1437="기사임",IFERROR(IF((VLOOKUP(CONCATENATE("http://skinnonews.com",A1437),'기사 리스트'!C:E,3,FALSE))&gt;='뉴스룸 요약'!$F$17,"O",""),""),"")</f>
        <v/>
      </c>
      <c r="G1437" s="46" t="str">
        <f>IFERROR(IF(AND(F1437="O",B1437="Paid Search",VLOOKUP("http://skinnonews.com"&amp;A1437,'기사 리스트'!C:D,2,FALSE)="yes"), "당월 GDN", ""),"")</f>
        <v/>
      </c>
    </row>
    <row r="1438" spans="1:7">
      <c r="A1438" s="6" t="s">
        <v>2476</v>
      </c>
      <c r="B1438" s="6" t="s">
        <v>1527</v>
      </c>
      <c r="C1438" s="6">
        <v>1</v>
      </c>
      <c r="D1438" s="6">
        <v>1</v>
      </c>
      <c r="E1438" s="46" t="str">
        <f t="shared" si="22"/>
        <v/>
      </c>
      <c r="F1438" s="46" t="str">
        <f>IF(E1438="기사임",IFERROR(IF((VLOOKUP(CONCATENATE("http://skinnonews.com",A1438),'기사 리스트'!C:E,3,FALSE))&gt;='뉴스룸 요약'!$F$17,"O",""),""),"")</f>
        <v/>
      </c>
      <c r="G1438" s="46" t="str">
        <f>IFERROR(IF(AND(F1438="O",B1438="Paid Search",VLOOKUP("http://skinnonews.com"&amp;A1438,'기사 리스트'!C:D,2,FALSE)="yes"), "당월 GDN", ""),"")</f>
        <v/>
      </c>
    </row>
    <row r="1439" spans="1:7">
      <c r="A1439" s="6" t="s">
        <v>2477</v>
      </c>
      <c r="B1439" s="6" t="s">
        <v>1527</v>
      </c>
      <c r="C1439" s="6">
        <v>1</v>
      </c>
      <c r="D1439" s="6">
        <v>1</v>
      </c>
      <c r="E1439" s="46" t="str">
        <f t="shared" si="22"/>
        <v/>
      </c>
      <c r="F1439" s="46" t="str">
        <f>IF(E1439="기사임",IFERROR(IF((VLOOKUP(CONCATENATE("http://skinnonews.com",A1439),'기사 리스트'!C:E,3,FALSE))&gt;='뉴스룸 요약'!$F$17,"O",""),""),"")</f>
        <v/>
      </c>
      <c r="G1439" s="46" t="str">
        <f>IFERROR(IF(AND(F1439="O",B1439="Paid Search",VLOOKUP("http://skinnonews.com"&amp;A1439,'기사 리스트'!C:D,2,FALSE)="yes"), "당월 GDN", ""),"")</f>
        <v/>
      </c>
    </row>
    <row r="1440" spans="1:7">
      <c r="A1440" s="6" t="s">
        <v>1454</v>
      </c>
      <c r="B1440" s="6" t="s">
        <v>1527</v>
      </c>
      <c r="C1440" s="6">
        <v>1</v>
      </c>
      <c r="D1440" s="6">
        <v>1</v>
      </c>
      <c r="E1440" s="46" t="str">
        <f t="shared" si="22"/>
        <v/>
      </c>
      <c r="F1440" s="46" t="str">
        <f>IF(E1440="기사임",IFERROR(IF((VLOOKUP(CONCATENATE("http://skinnonews.com",A1440),'기사 리스트'!C:E,3,FALSE))&gt;='뉴스룸 요약'!$F$17,"O",""),""),"")</f>
        <v/>
      </c>
      <c r="G1440" s="46" t="str">
        <f>IFERROR(IF(AND(F1440="O",B1440="Paid Search",VLOOKUP("http://skinnonews.com"&amp;A1440,'기사 리스트'!C:D,2,FALSE)="yes"), "당월 GDN", ""),"")</f>
        <v/>
      </c>
    </row>
    <row r="1441" spans="1:7">
      <c r="A1441" s="6" t="s">
        <v>2478</v>
      </c>
      <c r="B1441" s="6" t="s">
        <v>1527</v>
      </c>
      <c r="C1441" s="6">
        <v>1</v>
      </c>
      <c r="D1441" s="6">
        <v>1</v>
      </c>
      <c r="E1441" s="46" t="str">
        <f t="shared" si="22"/>
        <v/>
      </c>
      <c r="F1441" s="46" t="str">
        <f>IF(E1441="기사임",IFERROR(IF((VLOOKUP(CONCATENATE("http://skinnonews.com",A1441),'기사 리스트'!C:E,3,FALSE))&gt;='뉴스룸 요약'!$F$17,"O",""),""),"")</f>
        <v/>
      </c>
      <c r="G1441" s="46" t="str">
        <f>IFERROR(IF(AND(F1441="O",B1441="Paid Search",VLOOKUP("http://skinnonews.com"&amp;A1441,'기사 리스트'!C:D,2,FALSE)="yes"), "당월 GDN", ""),"")</f>
        <v/>
      </c>
    </row>
    <row r="1442" spans="1:7">
      <c r="A1442" s="6" t="s">
        <v>2053</v>
      </c>
      <c r="B1442" s="6" t="s">
        <v>1527</v>
      </c>
      <c r="C1442" s="6">
        <v>1</v>
      </c>
      <c r="D1442" s="6">
        <v>1</v>
      </c>
      <c r="E1442" s="46" t="str">
        <f t="shared" si="22"/>
        <v/>
      </c>
      <c r="F1442" s="46" t="str">
        <f>IF(E1442="기사임",IFERROR(IF((VLOOKUP(CONCATENATE("http://skinnonews.com",A1442),'기사 리스트'!C:E,3,FALSE))&gt;='뉴스룸 요약'!$F$17,"O",""),""),"")</f>
        <v/>
      </c>
      <c r="G1442" s="46" t="str">
        <f>IFERROR(IF(AND(F1442="O",B1442="Paid Search",VLOOKUP("http://skinnonews.com"&amp;A1442,'기사 리스트'!C:D,2,FALSE)="yes"), "당월 GDN", ""),"")</f>
        <v/>
      </c>
    </row>
    <row r="1443" spans="1:7">
      <c r="A1443" s="6" t="s">
        <v>2479</v>
      </c>
      <c r="B1443" s="6" t="s">
        <v>1527</v>
      </c>
      <c r="C1443" s="6">
        <v>1</v>
      </c>
      <c r="D1443" s="6">
        <v>1</v>
      </c>
      <c r="E1443" s="46" t="str">
        <f t="shared" si="22"/>
        <v/>
      </c>
      <c r="F1443" s="46" t="str">
        <f>IF(E1443="기사임",IFERROR(IF((VLOOKUP(CONCATENATE("http://skinnonews.com",A1443),'기사 리스트'!C:E,3,FALSE))&gt;='뉴스룸 요약'!$F$17,"O",""),""),"")</f>
        <v/>
      </c>
      <c r="G1443" s="46" t="str">
        <f>IFERROR(IF(AND(F1443="O",B1443="Paid Search",VLOOKUP("http://skinnonews.com"&amp;A1443,'기사 리스트'!C:D,2,FALSE)="yes"), "당월 GDN", ""),"")</f>
        <v/>
      </c>
    </row>
    <row r="1444" spans="1:7">
      <c r="A1444" s="6" t="s">
        <v>2316</v>
      </c>
      <c r="B1444" s="6" t="s">
        <v>1526</v>
      </c>
      <c r="C1444" s="6">
        <v>1</v>
      </c>
      <c r="D1444" s="6">
        <v>1</v>
      </c>
      <c r="E1444" s="46" t="str">
        <f t="shared" si="22"/>
        <v/>
      </c>
      <c r="F1444" s="46" t="str">
        <f>IF(E1444="기사임",IFERROR(IF((VLOOKUP(CONCATENATE("http://skinnonews.com",A1444),'기사 리스트'!C:E,3,FALSE))&gt;='뉴스룸 요약'!$F$17,"O",""),""),"")</f>
        <v/>
      </c>
      <c r="G1444" s="46" t="str">
        <f>IFERROR(IF(AND(F1444="O",B1444="Paid Search",VLOOKUP("http://skinnonews.com"&amp;A1444,'기사 리스트'!C:D,2,FALSE)="yes"), "당월 GDN", ""),"")</f>
        <v/>
      </c>
    </row>
    <row r="1445" spans="1:7">
      <c r="A1445" s="6" t="s">
        <v>2480</v>
      </c>
      <c r="B1445" s="6" t="s">
        <v>1527</v>
      </c>
      <c r="C1445" s="6">
        <v>1</v>
      </c>
      <c r="D1445" s="6">
        <v>1</v>
      </c>
      <c r="E1445" s="46" t="str">
        <f t="shared" si="22"/>
        <v/>
      </c>
      <c r="F1445" s="46" t="str">
        <f>IF(E1445="기사임",IFERROR(IF((VLOOKUP(CONCATENATE("http://skinnonews.com",A1445),'기사 리스트'!C:E,3,FALSE))&gt;='뉴스룸 요약'!$F$17,"O",""),""),"")</f>
        <v/>
      </c>
      <c r="G1445" s="46" t="str">
        <f>IFERROR(IF(AND(F1445="O",B1445="Paid Search",VLOOKUP("http://skinnonews.com"&amp;A1445,'기사 리스트'!C:D,2,FALSE)="yes"), "당월 GDN", ""),"")</f>
        <v/>
      </c>
    </row>
    <row r="1446" spans="1:7">
      <c r="A1446" s="6" t="s">
        <v>2253</v>
      </c>
      <c r="B1446" s="6" t="s">
        <v>1527</v>
      </c>
      <c r="C1446" s="6">
        <v>1</v>
      </c>
      <c r="D1446" s="6">
        <v>1</v>
      </c>
      <c r="E1446" s="46" t="str">
        <f t="shared" si="22"/>
        <v/>
      </c>
      <c r="F1446" s="46" t="str">
        <f>IF(E1446="기사임",IFERROR(IF((VLOOKUP(CONCATENATE("http://skinnonews.com",A1446),'기사 리스트'!C:E,3,FALSE))&gt;='뉴스룸 요약'!$F$17,"O",""),""),"")</f>
        <v/>
      </c>
      <c r="G1446" s="46" t="str">
        <f>IFERROR(IF(AND(F1446="O",B1446="Paid Search",VLOOKUP("http://skinnonews.com"&amp;A1446,'기사 리스트'!C:D,2,FALSE)="yes"), "당월 GDN", ""),"")</f>
        <v/>
      </c>
    </row>
    <row r="1447" spans="1:7">
      <c r="A1447" s="6" t="s">
        <v>2481</v>
      </c>
      <c r="B1447" s="6" t="s">
        <v>1527</v>
      </c>
      <c r="C1447" s="6">
        <v>1</v>
      </c>
      <c r="D1447" s="6">
        <v>1</v>
      </c>
      <c r="E1447" s="46" t="str">
        <f t="shared" si="22"/>
        <v/>
      </c>
      <c r="F1447" s="46" t="str">
        <f>IF(E1447="기사임",IFERROR(IF((VLOOKUP(CONCATENATE("http://skinnonews.com",A1447),'기사 리스트'!C:E,3,FALSE))&gt;='뉴스룸 요약'!$F$17,"O",""),""),"")</f>
        <v/>
      </c>
      <c r="G1447" s="46" t="str">
        <f>IFERROR(IF(AND(F1447="O",B1447="Paid Search",VLOOKUP("http://skinnonews.com"&amp;A1447,'기사 리스트'!C:D,2,FALSE)="yes"), "당월 GDN", ""),"")</f>
        <v/>
      </c>
    </row>
    <row r="1448" spans="1:7">
      <c r="A1448" s="6" t="s">
        <v>2222</v>
      </c>
      <c r="B1448" s="6" t="s">
        <v>1526</v>
      </c>
      <c r="C1448" s="6">
        <v>1</v>
      </c>
      <c r="D1448" s="6">
        <v>1</v>
      </c>
      <c r="E1448" s="46" t="str">
        <f t="shared" si="22"/>
        <v/>
      </c>
      <c r="F1448" s="46" t="str">
        <f>IF(E1448="기사임",IFERROR(IF((VLOOKUP(CONCATENATE("http://skinnonews.com",A1448),'기사 리스트'!C:E,3,FALSE))&gt;='뉴스룸 요약'!$F$17,"O",""),""),"")</f>
        <v/>
      </c>
      <c r="G1448" s="46" t="str">
        <f>IFERROR(IF(AND(F1448="O",B1448="Paid Search",VLOOKUP("http://skinnonews.com"&amp;A1448,'기사 리스트'!C:D,2,FALSE)="yes"), "당월 GDN", ""),"")</f>
        <v/>
      </c>
    </row>
    <row r="1449" spans="1:7">
      <c r="A1449" s="6" t="s">
        <v>1445</v>
      </c>
      <c r="B1449" s="6" t="s">
        <v>1526</v>
      </c>
      <c r="C1449" s="6">
        <v>1</v>
      </c>
      <c r="D1449" s="6">
        <v>1</v>
      </c>
      <c r="E1449" s="46" t="str">
        <f t="shared" si="22"/>
        <v/>
      </c>
      <c r="F1449" s="46" t="str">
        <f>IF(E1449="기사임",IFERROR(IF((VLOOKUP(CONCATENATE("http://skinnonews.com",A1449),'기사 리스트'!C:E,3,FALSE))&gt;='뉴스룸 요약'!$F$17,"O",""),""),"")</f>
        <v/>
      </c>
      <c r="G1449" s="46" t="str">
        <f>IFERROR(IF(AND(F1449="O",B1449="Paid Search",VLOOKUP("http://skinnonews.com"&amp;A1449,'기사 리스트'!C:D,2,FALSE)="yes"), "당월 GDN", ""),"")</f>
        <v/>
      </c>
    </row>
    <row r="1450" spans="1:7">
      <c r="A1450" s="6" t="s">
        <v>2187</v>
      </c>
      <c r="B1450" s="6" t="s">
        <v>1526</v>
      </c>
      <c r="C1450" s="6">
        <v>1</v>
      </c>
      <c r="D1450" s="6">
        <v>1</v>
      </c>
      <c r="E1450" s="46" t="str">
        <f t="shared" si="22"/>
        <v/>
      </c>
      <c r="F1450" s="46" t="str">
        <f>IF(E1450="기사임",IFERROR(IF((VLOOKUP(CONCATENATE("http://skinnonews.com",A1450),'기사 리스트'!C:E,3,FALSE))&gt;='뉴스룸 요약'!$F$17,"O",""),""),"")</f>
        <v/>
      </c>
      <c r="G1450" s="46" t="str">
        <f>IFERROR(IF(AND(F1450="O",B1450="Paid Search",VLOOKUP("http://skinnonews.com"&amp;A1450,'기사 리스트'!C:D,2,FALSE)="yes"), "당월 GDN", ""),"")</f>
        <v/>
      </c>
    </row>
    <row r="1451" spans="1:7">
      <c r="A1451" s="6" t="s">
        <v>2187</v>
      </c>
      <c r="B1451" s="6" t="s">
        <v>1529</v>
      </c>
      <c r="C1451" s="6">
        <v>1</v>
      </c>
      <c r="D1451" s="6">
        <v>1</v>
      </c>
      <c r="E1451" s="46" t="str">
        <f t="shared" si="22"/>
        <v/>
      </c>
      <c r="F1451" s="46" t="str">
        <f>IF(E1451="기사임",IFERROR(IF((VLOOKUP(CONCATENATE("http://skinnonews.com",A1451),'기사 리스트'!C:E,3,FALSE))&gt;='뉴스룸 요약'!$F$17,"O",""),""),"")</f>
        <v/>
      </c>
      <c r="G1451" s="46" t="str">
        <f>IFERROR(IF(AND(F1451="O",B1451="Paid Search",VLOOKUP("http://skinnonews.com"&amp;A1451,'기사 리스트'!C:D,2,FALSE)="yes"), "당월 GDN", ""),"")</f>
        <v/>
      </c>
    </row>
    <row r="1452" spans="1:7">
      <c r="A1452" s="6" t="s">
        <v>2254</v>
      </c>
      <c r="B1452" s="6" t="s">
        <v>1526</v>
      </c>
      <c r="C1452" s="6">
        <v>1</v>
      </c>
      <c r="D1452" s="6">
        <v>1</v>
      </c>
      <c r="E1452" s="46" t="str">
        <f t="shared" si="22"/>
        <v/>
      </c>
      <c r="F1452" s="46" t="str">
        <f>IF(E1452="기사임",IFERROR(IF((VLOOKUP(CONCATENATE("http://skinnonews.com",A1452),'기사 리스트'!C:E,3,FALSE))&gt;='뉴스룸 요약'!$F$17,"O",""),""),"")</f>
        <v/>
      </c>
      <c r="G1452" s="46" t="str">
        <f>IFERROR(IF(AND(F1452="O",B1452="Paid Search",VLOOKUP("http://skinnonews.com"&amp;A1452,'기사 리스트'!C:D,2,FALSE)="yes"), "당월 GDN", ""),"")</f>
        <v/>
      </c>
    </row>
    <row r="1453" spans="1:7">
      <c r="A1453" s="6" t="s">
        <v>1446</v>
      </c>
      <c r="B1453" s="6" t="s">
        <v>1528</v>
      </c>
      <c r="C1453" s="6">
        <v>1</v>
      </c>
      <c r="D1453" s="6">
        <v>1</v>
      </c>
      <c r="E1453" s="46" t="str">
        <f t="shared" si="22"/>
        <v/>
      </c>
      <c r="F1453" s="46" t="str">
        <f>IF(E1453="기사임",IFERROR(IF((VLOOKUP(CONCATENATE("http://skinnonews.com",A1453),'기사 리스트'!C:E,3,FALSE))&gt;='뉴스룸 요약'!$F$17,"O",""),""),"")</f>
        <v/>
      </c>
      <c r="G1453" s="46" t="str">
        <f>IFERROR(IF(AND(F1453="O",B1453="Paid Search",VLOOKUP("http://skinnonews.com"&amp;A1453,'기사 리스트'!C:D,2,FALSE)="yes"), "당월 GDN", ""),"")</f>
        <v/>
      </c>
    </row>
    <row r="1454" spans="1:7">
      <c r="A1454" s="6" t="s">
        <v>1261</v>
      </c>
      <c r="B1454" s="6" t="s">
        <v>1527</v>
      </c>
      <c r="C1454" s="6">
        <v>1</v>
      </c>
      <c r="D1454" s="6">
        <v>1</v>
      </c>
      <c r="E1454" s="46" t="str">
        <f t="shared" si="22"/>
        <v/>
      </c>
      <c r="F1454" s="46" t="str">
        <f>IF(E1454="기사임",IFERROR(IF((VLOOKUP(CONCATENATE("http://skinnonews.com",A1454),'기사 리스트'!C:E,3,FALSE))&gt;='뉴스룸 요약'!$F$17,"O",""),""),"")</f>
        <v/>
      </c>
      <c r="G1454" s="46" t="str">
        <f>IFERROR(IF(AND(F1454="O",B1454="Paid Search",VLOOKUP("http://skinnonews.com"&amp;A1454,'기사 리스트'!C:D,2,FALSE)="yes"), "당월 GDN", ""),"")</f>
        <v/>
      </c>
    </row>
    <row r="1455" spans="1:7">
      <c r="A1455" s="6" t="s">
        <v>2482</v>
      </c>
      <c r="B1455" s="6" t="s">
        <v>1526</v>
      </c>
      <c r="C1455" s="6">
        <v>1</v>
      </c>
      <c r="D1455" s="6">
        <v>1</v>
      </c>
      <c r="E1455" s="46" t="str">
        <f t="shared" si="22"/>
        <v/>
      </c>
      <c r="F1455" s="46" t="str">
        <f>IF(E1455="기사임",IFERROR(IF((VLOOKUP(CONCATENATE("http://skinnonews.com",A1455),'기사 리스트'!C:E,3,FALSE))&gt;='뉴스룸 요약'!$F$17,"O",""),""),"")</f>
        <v/>
      </c>
      <c r="G1455" s="46" t="str">
        <f>IFERROR(IF(AND(F1455="O",B1455="Paid Search",VLOOKUP("http://skinnonews.com"&amp;A1455,'기사 리스트'!C:D,2,FALSE)="yes"), "당월 GDN", ""),"")</f>
        <v/>
      </c>
    </row>
    <row r="1456" spans="1:7">
      <c r="A1456" s="6" t="s">
        <v>2483</v>
      </c>
      <c r="B1456" s="6" t="s">
        <v>1527</v>
      </c>
      <c r="C1456" s="6">
        <v>1</v>
      </c>
      <c r="D1456" s="6">
        <v>1</v>
      </c>
      <c r="E1456" s="46" t="str">
        <f t="shared" si="22"/>
        <v/>
      </c>
      <c r="F1456" s="46" t="str">
        <f>IF(E1456="기사임",IFERROR(IF((VLOOKUP(CONCATENATE("http://skinnonews.com",A1456),'기사 리스트'!C:E,3,FALSE))&gt;='뉴스룸 요약'!$F$17,"O",""),""),"")</f>
        <v/>
      </c>
      <c r="G1456" s="46" t="str">
        <f>IFERROR(IF(AND(F1456="O",B1456="Paid Search",VLOOKUP("http://skinnonews.com"&amp;A1456,'기사 리스트'!C:D,2,FALSE)="yes"), "당월 GDN", ""),"")</f>
        <v/>
      </c>
    </row>
    <row r="1457" spans="1:7">
      <c r="A1457" s="6" t="s">
        <v>2484</v>
      </c>
      <c r="B1457" s="6" t="s">
        <v>1527</v>
      </c>
      <c r="C1457" s="6">
        <v>1</v>
      </c>
      <c r="D1457" s="6">
        <v>1</v>
      </c>
      <c r="E1457" s="46" t="str">
        <f t="shared" si="22"/>
        <v/>
      </c>
      <c r="F1457" s="46" t="str">
        <f>IF(E1457="기사임",IFERROR(IF((VLOOKUP(CONCATENATE("http://skinnonews.com",A1457),'기사 리스트'!C:E,3,FALSE))&gt;='뉴스룸 요약'!$F$17,"O",""),""),"")</f>
        <v/>
      </c>
      <c r="G1457" s="46" t="str">
        <f>IFERROR(IF(AND(F1457="O",B1457="Paid Search",VLOOKUP("http://skinnonews.com"&amp;A1457,'기사 리스트'!C:D,2,FALSE)="yes"), "당월 GDN", ""),"")</f>
        <v/>
      </c>
    </row>
    <row r="1458" spans="1:7">
      <c r="A1458" s="6" t="s">
        <v>2200</v>
      </c>
      <c r="B1458" s="6" t="s">
        <v>1527</v>
      </c>
      <c r="C1458" s="6">
        <v>1</v>
      </c>
      <c r="D1458" s="6">
        <v>1</v>
      </c>
      <c r="E1458" s="46" t="str">
        <f t="shared" si="22"/>
        <v/>
      </c>
      <c r="F1458" s="46" t="str">
        <f>IF(E1458="기사임",IFERROR(IF((VLOOKUP(CONCATENATE("http://skinnonews.com",A1458),'기사 리스트'!C:E,3,FALSE))&gt;='뉴스룸 요약'!$F$17,"O",""),""),"")</f>
        <v/>
      </c>
      <c r="G1458" s="46" t="str">
        <f>IFERROR(IF(AND(F1458="O",B1458="Paid Search",VLOOKUP("http://skinnonews.com"&amp;A1458,'기사 리스트'!C:D,2,FALSE)="yes"), "당월 GDN", ""),"")</f>
        <v/>
      </c>
    </row>
    <row r="1459" spans="1:7">
      <c r="A1459" s="6" t="s">
        <v>1925</v>
      </c>
      <c r="B1459" s="6" t="s">
        <v>1526</v>
      </c>
      <c r="C1459" s="6">
        <v>1</v>
      </c>
      <c r="D1459" s="6">
        <v>1</v>
      </c>
      <c r="E1459" s="46" t="str">
        <f t="shared" si="22"/>
        <v/>
      </c>
      <c r="F1459" s="46" t="str">
        <f>IF(E1459="기사임",IFERROR(IF((VLOOKUP(CONCATENATE("http://skinnonews.com",A1459),'기사 리스트'!C:E,3,FALSE))&gt;='뉴스룸 요약'!$F$17,"O",""),""),"")</f>
        <v/>
      </c>
      <c r="G1459" s="46" t="str">
        <f>IFERROR(IF(AND(F1459="O",B1459="Paid Search",VLOOKUP("http://skinnonews.com"&amp;A1459,'기사 리스트'!C:D,2,FALSE)="yes"), "당월 GDN", ""),"")</f>
        <v/>
      </c>
    </row>
    <row r="1460" spans="1:7">
      <c r="A1460" s="6" t="s">
        <v>2201</v>
      </c>
      <c r="B1460" s="6" t="s">
        <v>1527</v>
      </c>
      <c r="C1460" s="6">
        <v>1</v>
      </c>
      <c r="D1460" s="6">
        <v>1</v>
      </c>
      <c r="E1460" s="46" t="str">
        <f t="shared" si="22"/>
        <v/>
      </c>
      <c r="F1460" s="46" t="str">
        <f>IF(E1460="기사임",IFERROR(IF((VLOOKUP(CONCATENATE("http://skinnonews.com",A1460),'기사 리스트'!C:E,3,FALSE))&gt;='뉴스룸 요약'!$F$17,"O",""),""),"")</f>
        <v/>
      </c>
      <c r="G1460" s="46" t="str">
        <f>IFERROR(IF(AND(F1460="O",B1460="Paid Search",VLOOKUP("http://skinnonews.com"&amp;A1460,'기사 리스트'!C:D,2,FALSE)="yes"), "당월 GDN", ""),"")</f>
        <v/>
      </c>
    </row>
    <row r="1461" spans="1:7">
      <c r="A1461" s="6" t="s">
        <v>2485</v>
      </c>
      <c r="B1461" s="6" t="s">
        <v>1527</v>
      </c>
      <c r="C1461" s="6">
        <v>1</v>
      </c>
      <c r="D1461" s="6">
        <v>1</v>
      </c>
      <c r="E1461" s="46" t="str">
        <f t="shared" si="22"/>
        <v/>
      </c>
      <c r="F1461" s="46" t="str">
        <f>IF(E1461="기사임",IFERROR(IF((VLOOKUP(CONCATENATE("http://skinnonews.com",A1461),'기사 리스트'!C:E,3,FALSE))&gt;='뉴스룸 요약'!$F$17,"O",""),""),"")</f>
        <v/>
      </c>
      <c r="G1461" s="46" t="str">
        <f>IFERROR(IF(AND(F1461="O",B1461="Paid Search",VLOOKUP("http://skinnonews.com"&amp;A1461,'기사 리스트'!C:D,2,FALSE)="yes"), "당월 GDN", ""),"")</f>
        <v/>
      </c>
    </row>
    <row r="1462" spans="1:7">
      <c r="A1462" s="6" t="s">
        <v>631</v>
      </c>
      <c r="B1462" s="6" t="s">
        <v>1529</v>
      </c>
      <c r="C1462" s="6">
        <v>1</v>
      </c>
      <c r="D1462" s="6">
        <v>1</v>
      </c>
      <c r="E1462" s="46" t="str">
        <f t="shared" si="22"/>
        <v/>
      </c>
      <c r="F1462" s="46" t="str">
        <f>IF(E1462="기사임",IFERROR(IF((VLOOKUP(CONCATENATE("http://skinnonews.com",A1462),'기사 리스트'!C:E,3,FALSE))&gt;='뉴스룸 요약'!$F$17,"O",""),""),"")</f>
        <v/>
      </c>
      <c r="G1462" s="46" t="str">
        <f>IFERROR(IF(AND(F1462="O",B1462="Paid Search",VLOOKUP("http://skinnonews.com"&amp;A1462,'기사 리스트'!C:D,2,FALSE)="yes"), "당월 GDN", ""),"")</f>
        <v/>
      </c>
    </row>
    <row r="1463" spans="1:7">
      <c r="A1463" s="6" t="s">
        <v>631</v>
      </c>
      <c r="B1463" s="6" t="s">
        <v>1528</v>
      </c>
      <c r="C1463" s="6">
        <v>1</v>
      </c>
      <c r="D1463" s="6">
        <v>1</v>
      </c>
      <c r="E1463" s="46" t="str">
        <f t="shared" si="22"/>
        <v/>
      </c>
      <c r="F1463" s="46" t="str">
        <f>IF(E1463="기사임",IFERROR(IF((VLOOKUP(CONCATENATE("http://skinnonews.com",A1463),'기사 리스트'!C:E,3,FALSE))&gt;='뉴스룸 요약'!$F$17,"O",""),""),"")</f>
        <v/>
      </c>
      <c r="G1463" s="46" t="str">
        <f>IFERROR(IF(AND(F1463="O",B1463="Paid Search",VLOOKUP("http://skinnonews.com"&amp;A1463,'기사 리스트'!C:D,2,FALSE)="yes"), "당월 GDN", ""),"")</f>
        <v/>
      </c>
    </row>
    <row r="1464" spans="1:7">
      <c r="A1464" s="6" t="s">
        <v>643</v>
      </c>
      <c r="B1464" s="6" t="s">
        <v>1527</v>
      </c>
      <c r="C1464" s="6">
        <v>1</v>
      </c>
      <c r="D1464" s="6">
        <v>1</v>
      </c>
      <c r="E1464" s="46" t="str">
        <f t="shared" si="22"/>
        <v/>
      </c>
      <c r="F1464" s="46" t="str">
        <f>IF(E1464="기사임",IFERROR(IF((VLOOKUP(CONCATENATE("http://skinnonews.com",A1464),'기사 리스트'!C:E,3,FALSE))&gt;='뉴스룸 요약'!$F$17,"O",""),""),"")</f>
        <v/>
      </c>
      <c r="G1464" s="46" t="str">
        <f>IFERROR(IF(AND(F1464="O",B1464="Paid Search",VLOOKUP("http://skinnonews.com"&amp;A1464,'기사 리스트'!C:D,2,FALSE)="yes"), "당월 GDN", ""),"")</f>
        <v/>
      </c>
    </row>
    <row r="1465" spans="1:7">
      <c r="A1465" s="6" t="s">
        <v>517</v>
      </c>
      <c r="B1465" s="6" t="s">
        <v>1526</v>
      </c>
      <c r="C1465" s="6">
        <v>1</v>
      </c>
      <c r="D1465" s="6">
        <v>1</v>
      </c>
      <c r="E1465" s="46" t="str">
        <f t="shared" si="22"/>
        <v/>
      </c>
      <c r="F1465" s="46" t="str">
        <f>IF(E1465="기사임",IFERROR(IF((VLOOKUP(CONCATENATE("http://skinnonews.com",A1465),'기사 리스트'!C:E,3,FALSE))&gt;='뉴스룸 요약'!$F$17,"O",""),""),"")</f>
        <v/>
      </c>
      <c r="G1465" s="46" t="str">
        <f>IFERROR(IF(AND(F1465="O",B1465="Paid Search",VLOOKUP("http://skinnonews.com"&amp;A1465,'기사 리스트'!C:D,2,FALSE)="yes"), "당월 GDN", ""),"")</f>
        <v/>
      </c>
    </row>
    <row r="1466" spans="1:7">
      <c r="A1466" s="6" t="s">
        <v>612</v>
      </c>
      <c r="B1466" s="6" t="s">
        <v>1529</v>
      </c>
      <c r="C1466" s="6">
        <v>0</v>
      </c>
      <c r="D1466" s="6">
        <v>1</v>
      </c>
      <c r="E1466" s="46" t="str">
        <f t="shared" si="22"/>
        <v>기사임</v>
      </c>
      <c r="F1466" s="46" t="str">
        <f>IF(E1466="기사임",IFERROR(IF((VLOOKUP(CONCATENATE("http://skinnonews.com",A1466),'기사 리스트'!C:E,3,FALSE))&gt;='뉴스룸 요약'!$F$17,"O",""),""),"")</f>
        <v/>
      </c>
      <c r="G1466" s="46" t="str">
        <f>IFERROR(IF(AND(F1466="O",B1466="Paid Search",VLOOKUP("http://skinnonews.com"&amp;A1466,'기사 리스트'!C:D,2,FALSE)="yes"), "당월 GDN", ""),"")</f>
        <v/>
      </c>
    </row>
    <row r="1467" spans="1:7">
      <c r="A1467" s="6" t="s">
        <v>500</v>
      </c>
      <c r="B1467" s="6" t="s">
        <v>1639</v>
      </c>
      <c r="C1467" s="6">
        <v>0</v>
      </c>
      <c r="D1467" s="6">
        <v>1</v>
      </c>
      <c r="E1467" s="46" t="str">
        <f t="shared" si="22"/>
        <v>기사임</v>
      </c>
      <c r="F1467" s="46" t="str">
        <f>IF(E1467="기사임",IFERROR(IF((VLOOKUP(CONCATENATE("http://skinnonews.com",A1467),'기사 리스트'!C:E,3,FALSE))&gt;='뉴스룸 요약'!$F$17,"O",""),""),"")</f>
        <v/>
      </c>
      <c r="G1467" s="46" t="str">
        <f>IFERROR(IF(AND(F1467="O",B1467="Paid Search",VLOOKUP("http://skinnonews.com"&amp;A1467,'기사 리스트'!C:D,2,FALSE)="yes"), "당월 GDN", ""),"")</f>
        <v/>
      </c>
    </row>
    <row r="1468" spans="1:7">
      <c r="A1468" s="6" t="s">
        <v>737</v>
      </c>
      <c r="B1468" s="6" t="s">
        <v>1639</v>
      </c>
      <c r="C1468" s="6">
        <v>0</v>
      </c>
      <c r="D1468" s="6">
        <v>1</v>
      </c>
      <c r="E1468" s="46" t="str">
        <f t="shared" si="22"/>
        <v>기사임</v>
      </c>
      <c r="F1468" s="46" t="str">
        <f>IF(E1468="기사임",IFERROR(IF((VLOOKUP(CONCATENATE("http://skinnonews.com",A1468),'기사 리스트'!C:E,3,FALSE))&gt;='뉴스룸 요약'!$F$17,"O",""),""),"")</f>
        <v/>
      </c>
      <c r="G1468" s="46" t="str">
        <f>IFERROR(IF(AND(F1468="O",B1468="Paid Search",VLOOKUP("http://skinnonews.com"&amp;A1468,'기사 리스트'!C:D,2,FALSE)="yes"), "당월 GDN", ""),"")</f>
        <v/>
      </c>
    </row>
    <row r="1469" spans="1:7">
      <c r="A1469" s="6" t="s">
        <v>1113</v>
      </c>
      <c r="B1469" s="6" t="s">
        <v>1639</v>
      </c>
      <c r="C1469" s="6">
        <v>0</v>
      </c>
      <c r="D1469" s="6">
        <v>1</v>
      </c>
      <c r="E1469" s="46" t="str">
        <f t="shared" si="22"/>
        <v>기사임</v>
      </c>
      <c r="F1469" s="46" t="str">
        <f>IF(E1469="기사임",IFERROR(IF((VLOOKUP(CONCATENATE("http://skinnonews.com",A1469),'기사 리스트'!C:E,3,FALSE))&gt;='뉴스룸 요약'!$F$17,"O",""),""),"")</f>
        <v/>
      </c>
      <c r="G1469" s="46" t="str">
        <f>IFERROR(IF(AND(F1469="O",B1469="Paid Search",VLOOKUP("http://skinnonews.com"&amp;A1469,'기사 리스트'!C:D,2,FALSE)="yes"), "당월 GDN", ""),"")</f>
        <v/>
      </c>
    </row>
    <row r="1470" spans="1:7">
      <c r="A1470" s="6" t="s">
        <v>1170</v>
      </c>
      <c r="B1470" s="6" t="s">
        <v>1529</v>
      </c>
      <c r="C1470" s="6">
        <v>0</v>
      </c>
      <c r="D1470" s="6">
        <v>1</v>
      </c>
      <c r="E1470" s="46" t="str">
        <f t="shared" si="22"/>
        <v>기사임</v>
      </c>
      <c r="F1470" s="46" t="str">
        <f>IF(E1470="기사임",IFERROR(IF((VLOOKUP(CONCATENATE("http://skinnonews.com",A1470),'기사 리스트'!C:E,3,FALSE))&gt;='뉴스룸 요약'!$F$17,"O",""),""),"")</f>
        <v/>
      </c>
      <c r="G1470" s="46" t="str">
        <f>IFERROR(IF(AND(F1470="O",B1470="Paid Search",VLOOKUP("http://skinnonews.com"&amp;A1470,'기사 리스트'!C:D,2,FALSE)="yes"), "당월 GDN", ""),"")</f>
        <v/>
      </c>
    </row>
    <row r="1471" spans="1:7">
      <c r="A1471" s="6" t="s">
        <v>1168</v>
      </c>
      <c r="B1471" s="6" t="s">
        <v>1639</v>
      </c>
      <c r="C1471" s="6">
        <v>0</v>
      </c>
      <c r="D1471" s="6">
        <v>1</v>
      </c>
      <c r="E1471" s="46" t="str">
        <f t="shared" si="22"/>
        <v>기사임</v>
      </c>
      <c r="F1471" s="46" t="str">
        <f>IF(E1471="기사임",IFERROR(IF((VLOOKUP(CONCATENATE("http://skinnonews.com",A1471),'기사 리스트'!C:E,3,FALSE))&gt;='뉴스룸 요약'!$F$17,"O",""),""),"")</f>
        <v/>
      </c>
      <c r="G1471" s="46" t="str">
        <f>IFERROR(IF(AND(F1471="O",B1471="Paid Search",VLOOKUP("http://skinnonews.com"&amp;A1471,'기사 리스트'!C:D,2,FALSE)="yes"), "당월 GDN", ""),"")</f>
        <v/>
      </c>
    </row>
    <row r="1472" spans="1:7">
      <c r="A1472" s="6" t="s">
        <v>1196</v>
      </c>
      <c r="B1472" s="6" t="s">
        <v>1639</v>
      </c>
      <c r="C1472" s="6">
        <v>0</v>
      </c>
      <c r="D1472" s="6">
        <v>1</v>
      </c>
      <c r="E1472" s="46" t="str">
        <f t="shared" si="22"/>
        <v>기사임</v>
      </c>
      <c r="F1472" s="46" t="str">
        <f>IF(E1472="기사임",IFERROR(IF((VLOOKUP(CONCATENATE("http://skinnonews.com",A1472),'기사 리스트'!C:E,3,FALSE))&gt;='뉴스룸 요약'!$F$17,"O",""),""),"")</f>
        <v/>
      </c>
      <c r="G1472" s="46" t="str">
        <f>IFERROR(IF(AND(F1472="O",B1472="Paid Search",VLOOKUP("http://skinnonews.com"&amp;A1472,'기사 리스트'!C:D,2,FALSE)="yes"), "당월 GDN", ""),"")</f>
        <v/>
      </c>
    </row>
    <row r="1473" spans="1:7">
      <c r="A1473" s="6" t="s">
        <v>1305</v>
      </c>
      <c r="B1473" s="6" t="s">
        <v>1529</v>
      </c>
      <c r="C1473" s="6">
        <v>0</v>
      </c>
      <c r="D1473" s="6">
        <v>1</v>
      </c>
      <c r="E1473" s="46" t="str">
        <f t="shared" si="22"/>
        <v>기사임</v>
      </c>
      <c r="F1473" s="46" t="str">
        <f>IF(E1473="기사임",IFERROR(IF((VLOOKUP(CONCATENATE("http://skinnonews.com",A1473),'기사 리스트'!C:E,3,FALSE))&gt;='뉴스룸 요약'!$F$17,"O",""),""),"")</f>
        <v/>
      </c>
      <c r="G1473" s="46" t="str">
        <f>IFERROR(IF(AND(F1473="O",B1473="Paid Search",VLOOKUP("http://skinnonews.com"&amp;A1473,'기사 리스트'!C:D,2,FALSE)="yes"), "당월 GDN", ""),"")</f>
        <v/>
      </c>
    </row>
    <row r="1474" spans="1:7">
      <c r="A1474" s="6" t="s">
        <v>1367</v>
      </c>
      <c r="B1474" s="6" t="s">
        <v>1639</v>
      </c>
      <c r="C1474" s="6">
        <v>0</v>
      </c>
      <c r="D1474" s="6">
        <v>1</v>
      </c>
      <c r="E1474" s="46" t="str">
        <f t="shared" si="22"/>
        <v>기사임</v>
      </c>
      <c r="F1474" s="46" t="str">
        <f>IF(E1474="기사임",IFERROR(IF((VLOOKUP(CONCATENATE("http://skinnonews.com",A1474),'기사 리스트'!C:E,3,FALSE))&gt;='뉴스룸 요약'!$F$17,"O",""),""),"")</f>
        <v/>
      </c>
      <c r="G1474" s="46" t="str">
        <f>IFERROR(IF(AND(F1474="O",B1474="Paid Search",VLOOKUP("http://skinnonews.com"&amp;A1474,'기사 리스트'!C:D,2,FALSE)="yes"), "당월 GDN", ""),"")</f>
        <v/>
      </c>
    </row>
    <row r="1475" spans="1:7">
      <c r="A1475" s="6" t="s">
        <v>1479</v>
      </c>
      <c r="B1475" s="6" t="s">
        <v>1639</v>
      </c>
      <c r="C1475" s="6">
        <v>0</v>
      </c>
      <c r="D1475" s="6">
        <v>1</v>
      </c>
      <c r="E1475" s="46" t="str">
        <f t="shared" ref="E1475:E1538" si="23">IF(AND(LEFT(A1475,17)="/global/archives/",ISNUMBER(_xlfn.NUMBERVALUE(MID(A1475,18,1))),ISERROR(FIND("ckattempt",A1475)),ISERROR(FIND("preview",A1475))),"기사임","")</f>
        <v>기사임</v>
      </c>
      <c r="F1475" s="46" t="str">
        <f>IF(E1475="기사임",IFERROR(IF((VLOOKUP(CONCATENATE("http://skinnonews.com",A1475),'기사 리스트'!C:E,3,FALSE))&gt;='뉴스룸 요약'!$F$17,"O",""),""),"")</f>
        <v/>
      </c>
      <c r="G1475" s="46" t="str">
        <f>IFERROR(IF(AND(F1475="O",B1475="Paid Search",VLOOKUP("http://skinnonews.com"&amp;A1475,'기사 리스트'!C:D,2,FALSE)="yes"), "당월 GDN", ""),"")</f>
        <v/>
      </c>
    </row>
    <row r="1476" spans="1:7">
      <c r="A1476" s="6" t="s">
        <v>2023</v>
      </c>
      <c r="B1476" s="6" t="s">
        <v>1639</v>
      </c>
      <c r="C1476" s="6">
        <v>0</v>
      </c>
      <c r="D1476" s="6">
        <v>1</v>
      </c>
      <c r="E1476" s="46" t="str">
        <f t="shared" si="23"/>
        <v>기사임</v>
      </c>
      <c r="F1476" s="46" t="str">
        <f>IF(E1476="기사임",IFERROR(IF((VLOOKUP(CONCATENATE("http://skinnonews.com",A1476),'기사 리스트'!C:E,3,FALSE))&gt;='뉴스룸 요약'!$F$17,"O",""),""),"")</f>
        <v/>
      </c>
      <c r="G1476" s="46" t="str">
        <f>IFERROR(IF(AND(F1476="O",B1476="Paid Search",VLOOKUP("http://skinnonews.com"&amp;A1476,'기사 리스트'!C:D,2,FALSE)="yes"), "당월 GDN", ""),"")</f>
        <v/>
      </c>
    </row>
    <row r="1477" spans="1:7">
      <c r="A1477" s="6" t="s">
        <v>646</v>
      </c>
      <c r="B1477" s="6" t="s">
        <v>1526</v>
      </c>
      <c r="C1477" s="6">
        <v>0</v>
      </c>
      <c r="D1477" s="6">
        <v>1</v>
      </c>
      <c r="E1477" s="46" t="str">
        <f t="shared" si="23"/>
        <v>기사임</v>
      </c>
      <c r="F1477" s="46" t="str">
        <f>IF(E1477="기사임",IFERROR(IF((VLOOKUP(CONCATENATE("http://skinnonews.com",A1477),'기사 리스트'!C:E,3,FALSE))&gt;='뉴스룸 요약'!$F$17,"O",""),""),"")</f>
        <v/>
      </c>
      <c r="G1477" s="46" t="str">
        <f>IFERROR(IF(AND(F1477="O",B1477="Paid Search",VLOOKUP("http://skinnonews.com"&amp;A1477,'기사 리스트'!C:D,2,FALSE)="yes"), "당월 GDN", ""),"")</f>
        <v/>
      </c>
    </row>
    <row r="1478" spans="1:7">
      <c r="A1478" s="6" t="s">
        <v>648</v>
      </c>
      <c r="B1478" s="6" t="s">
        <v>1526</v>
      </c>
      <c r="C1478" s="6">
        <v>0</v>
      </c>
      <c r="D1478" s="6">
        <v>1</v>
      </c>
      <c r="E1478" s="46" t="str">
        <f t="shared" si="23"/>
        <v>기사임</v>
      </c>
      <c r="F1478" s="46" t="str">
        <f>IF(E1478="기사임",IFERROR(IF((VLOOKUP(CONCATENATE("http://skinnonews.com",A1478),'기사 리스트'!C:E,3,FALSE))&gt;='뉴스룸 요약'!$F$17,"O",""),""),"")</f>
        <v/>
      </c>
      <c r="G1478" s="46" t="str">
        <f>IFERROR(IF(AND(F1478="O",B1478="Paid Search",VLOOKUP("http://skinnonews.com"&amp;A1478,'기사 리스트'!C:D,2,FALSE)="yes"), "당월 GDN", ""),"")</f>
        <v/>
      </c>
    </row>
    <row r="1479" spans="1:7">
      <c r="A1479" s="6" t="s">
        <v>1937</v>
      </c>
      <c r="B1479" s="6" t="s">
        <v>1528</v>
      </c>
      <c r="C1479" s="6">
        <v>0</v>
      </c>
      <c r="D1479" s="6">
        <v>1</v>
      </c>
      <c r="E1479" s="46" t="str">
        <f t="shared" si="23"/>
        <v>기사임</v>
      </c>
      <c r="F1479" s="46" t="str">
        <f>IF(E1479="기사임",IFERROR(IF((VLOOKUP(CONCATENATE("http://skinnonews.com",A1479),'기사 리스트'!C:E,3,FALSE))&gt;='뉴스룸 요약'!$F$17,"O",""),""),"")</f>
        <v/>
      </c>
      <c r="G1479" s="46" t="str">
        <f>IFERROR(IF(AND(F1479="O",B1479="Paid Search",VLOOKUP("http://skinnonews.com"&amp;A1479,'기사 리스트'!C:D,2,FALSE)="yes"), "당월 GDN", ""),"")</f>
        <v/>
      </c>
    </row>
    <row r="1480" spans="1:7">
      <c r="A1480" s="6" t="s">
        <v>1496</v>
      </c>
      <c r="B1480" s="6" t="s">
        <v>1529</v>
      </c>
      <c r="C1480" s="6">
        <v>0</v>
      </c>
      <c r="D1480" s="6">
        <v>1</v>
      </c>
      <c r="E1480" s="46" t="str">
        <f t="shared" si="23"/>
        <v/>
      </c>
      <c r="F1480" s="46" t="str">
        <f>IF(E1480="기사임",IFERROR(IF((VLOOKUP(CONCATENATE("http://skinnonews.com",A1480),'기사 리스트'!C:E,3,FALSE))&gt;='뉴스룸 요약'!$F$17,"O",""),""),"")</f>
        <v/>
      </c>
      <c r="G1480" s="46" t="str">
        <f>IFERROR(IF(AND(F1480="O",B1480="Paid Search",VLOOKUP("http://skinnonews.com"&amp;A1480,'기사 리스트'!C:D,2,FALSE)="yes"), "당월 GDN", ""),"")</f>
        <v/>
      </c>
    </row>
    <row r="1481" spans="1:7">
      <c r="A1481" s="6" t="s">
        <v>473</v>
      </c>
      <c r="B1481" s="6" t="s">
        <v>1639</v>
      </c>
      <c r="C1481" s="6">
        <v>0</v>
      </c>
      <c r="D1481" s="6">
        <v>53</v>
      </c>
      <c r="E1481" s="46" t="str">
        <f t="shared" si="23"/>
        <v/>
      </c>
      <c r="F1481" s="46" t="str">
        <f>IF(E1481="기사임",IFERROR(IF((VLOOKUP(CONCATENATE("http://skinnonews.com",A1481),'기사 리스트'!C:E,3,FALSE))&gt;='뉴스룸 요약'!$F$17,"O",""),""),"")</f>
        <v/>
      </c>
      <c r="G1481" s="46" t="str">
        <f>IFERROR(IF(AND(F1481="O",B1481="Paid Search",VLOOKUP("http://skinnonews.com"&amp;A1481,'기사 리스트'!C:D,2,FALSE)="yes"), "당월 GDN", ""),"")</f>
        <v/>
      </c>
    </row>
    <row r="1482" spans="1:7">
      <c r="E1482" s="46" t="str">
        <f t="shared" si="23"/>
        <v/>
      </c>
      <c r="F1482" s="46" t="str">
        <f>IF(E1482="기사임",IFERROR(IF((VLOOKUP(CONCATENATE("http://skinnonews.com",A1482),'기사 리스트'!C:E,3,FALSE))&gt;='뉴스룸 요약'!$F$17,"O",""),""),"")</f>
        <v/>
      </c>
      <c r="G1482" s="46" t="str">
        <f>IFERROR(IF(AND(F1482="O",B1482="Paid Search",VLOOKUP("http://skinnonews.com"&amp;A1482,'기사 리스트'!C:D,2,FALSE)="yes"), "당월 GDN", ""),"")</f>
        <v/>
      </c>
    </row>
    <row r="1483" spans="1:7">
      <c r="E1483" s="46" t="str">
        <f t="shared" si="23"/>
        <v/>
      </c>
      <c r="F1483" s="46" t="str">
        <f>IF(E1483="기사임",IFERROR(IF((VLOOKUP(CONCATENATE("http://skinnonews.com",A1483),'기사 리스트'!C:E,3,FALSE))&gt;='뉴스룸 요약'!$F$17,"O",""),""),"")</f>
        <v/>
      </c>
      <c r="G1483" s="46" t="str">
        <f>IFERROR(IF(AND(F1483="O",B1483="Paid Search",VLOOKUP("http://skinnonews.com"&amp;A1483,'기사 리스트'!C:D,2,FALSE)="yes"), "당월 GDN", ""),"")</f>
        <v/>
      </c>
    </row>
    <row r="1484" spans="1:7">
      <c r="E1484" s="46" t="str">
        <f t="shared" si="23"/>
        <v/>
      </c>
      <c r="F1484" s="46" t="str">
        <f>IF(E1484="기사임",IFERROR(IF((VLOOKUP(CONCATENATE("http://skinnonews.com",A1484),'기사 리스트'!C:E,3,FALSE))&gt;='뉴스룸 요약'!$F$17,"O",""),""),"")</f>
        <v/>
      </c>
      <c r="G1484" s="46" t="str">
        <f>IFERROR(IF(AND(F1484="O",B1484="Paid Search",VLOOKUP("http://skinnonews.com"&amp;A1484,'기사 리스트'!C:D,2,FALSE)="yes"), "당월 GDN", ""),"")</f>
        <v/>
      </c>
    </row>
    <row r="1485" spans="1:7">
      <c r="E1485" s="46" t="str">
        <f t="shared" si="23"/>
        <v/>
      </c>
      <c r="F1485" s="46" t="str">
        <f>IF(E1485="기사임",IFERROR(IF((VLOOKUP(CONCATENATE("http://skinnonews.com",A1485),'기사 리스트'!C:E,3,FALSE))&gt;='뉴스룸 요약'!$F$17,"O",""),""),"")</f>
        <v/>
      </c>
      <c r="G1485" s="46" t="str">
        <f>IFERROR(IF(AND(F1485="O",B1485="Paid Search",VLOOKUP("http://skinnonews.com"&amp;A1485,'기사 리스트'!C:D,2,FALSE)="yes"), "당월 GDN", ""),"")</f>
        <v/>
      </c>
    </row>
    <row r="1486" spans="1:7">
      <c r="E1486" s="46" t="str">
        <f t="shared" si="23"/>
        <v/>
      </c>
      <c r="F1486" s="46" t="str">
        <f>IF(E1486="기사임",IFERROR(IF((VLOOKUP(CONCATENATE("http://skinnonews.com",A1486),'기사 리스트'!C:E,3,FALSE))&gt;='뉴스룸 요약'!$F$17,"O",""),""),"")</f>
        <v/>
      </c>
      <c r="G1486" s="46" t="str">
        <f>IFERROR(IF(AND(F1486="O",B1486="Paid Search",VLOOKUP("http://skinnonews.com"&amp;A1486,'기사 리스트'!C:D,2,FALSE)="yes"), "당월 GDN", ""),"")</f>
        <v/>
      </c>
    </row>
    <row r="1487" spans="1:7">
      <c r="E1487" s="46" t="str">
        <f t="shared" si="23"/>
        <v/>
      </c>
      <c r="F1487" s="46" t="str">
        <f>IF(E1487="기사임",IFERROR(IF((VLOOKUP(CONCATENATE("http://skinnonews.com",A1487),'기사 리스트'!C:E,3,FALSE))&gt;='뉴스룸 요약'!$F$17,"O",""),""),"")</f>
        <v/>
      </c>
      <c r="G1487" s="46" t="str">
        <f>IFERROR(IF(AND(F1487="O",B1487="Paid Search",VLOOKUP("http://skinnonews.com"&amp;A1487,'기사 리스트'!C:D,2,FALSE)="yes"), "당월 GDN", ""),"")</f>
        <v/>
      </c>
    </row>
    <row r="1488" spans="1:7">
      <c r="E1488" s="46" t="str">
        <f t="shared" si="23"/>
        <v/>
      </c>
      <c r="F1488" s="46" t="str">
        <f>IF(E1488="기사임",IFERROR(IF((VLOOKUP(CONCATENATE("http://skinnonews.com",A1488),'기사 리스트'!C:E,3,FALSE))&gt;='뉴스룸 요약'!$F$17,"O",""),""),"")</f>
        <v/>
      </c>
      <c r="G1488" s="46" t="str">
        <f>IFERROR(IF(AND(F1488="O",B1488="Paid Search",VLOOKUP("http://skinnonews.com"&amp;A1488,'기사 리스트'!C:D,2,FALSE)="yes"), "당월 GDN", ""),"")</f>
        <v/>
      </c>
    </row>
    <row r="1489" spans="5:7">
      <c r="E1489" s="46" t="str">
        <f t="shared" si="23"/>
        <v/>
      </c>
      <c r="F1489" s="46" t="str">
        <f>IF(E1489="기사임",IFERROR(IF((VLOOKUP(CONCATENATE("http://skinnonews.com",A1489),'기사 리스트'!C:E,3,FALSE))&gt;='뉴스룸 요약'!$F$17,"O",""),""),"")</f>
        <v/>
      </c>
      <c r="G1489" s="46" t="str">
        <f>IFERROR(IF(AND(F1489="O",B1489="Paid Search",VLOOKUP("http://skinnonews.com"&amp;A1489,'기사 리스트'!C:D,2,FALSE)="yes"), "당월 GDN", ""),"")</f>
        <v/>
      </c>
    </row>
    <row r="1490" spans="5:7">
      <c r="E1490" s="46" t="str">
        <f t="shared" si="23"/>
        <v/>
      </c>
      <c r="F1490" s="46" t="str">
        <f>IF(E1490="기사임",IFERROR(IF((VLOOKUP(CONCATENATE("http://skinnonews.com",A1490),'기사 리스트'!C:E,3,FALSE))&gt;='뉴스룸 요약'!$F$17,"O",""),""),"")</f>
        <v/>
      </c>
      <c r="G1490" s="46" t="str">
        <f>IFERROR(IF(AND(F1490="O",B1490="Paid Search",VLOOKUP("http://skinnonews.com"&amp;A1490,'기사 리스트'!C:D,2,FALSE)="yes"), "당월 GDN", ""),"")</f>
        <v/>
      </c>
    </row>
    <row r="1491" spans="5:7">
      <c r="E1491" s="46" t="str">
        <f t="shared" si="23"/>
        <v/>
      </c>
      <c r="F1491" s="46" t="str">
        <f>IF(E1491="기사임",IFERROR(IF((VLOOKUP(CONCATENATE("http://skinnonews.com",A1491),'기사 리스트'!C:E,3,FALSE))&gt;='뉴스룸 요약'!$F$17,"O",""),""),"")</f>
        <v/>
      </c>
      <c r="G1491" s="46" t="str">
        <f>IFERROR(IF(AND(F1491="O",B1491="Paid Search",VLOOKUP("http://skinnonews.com"&amp;A1491,'기사 리스트'!C:D,2,FALSE)="yes"), "당월 GDN", ""),"")</f>
        <v/>
      </c>
    </row>
    <row r="1492" spans="5:7">
      <c r="E1492" s="46" t="str">
        <f t="shared" si="23"/>
        <v/>
      </c>
      <c r="F1492" s="46" t="str">
        <f>IF(E1492="기사임",IFERROR(IF((VLOOKUP(CONCATENATE("http://skinnonews.com",A1492),'기사 리스트'!C:E,3,FALSE))&gt;='뉴스룸 요약'!$F$17,"O",""),""),"")</f>
        <v/>
      </c>
      <c r="G1492" s="46" t="str">
        <f>IFERROR(IF(AND(F1492="O",B1492="Paid Search",VLOOKUP("http://skinnonews.com"&amp;A1492,'기사 리스트'!C:D,2,FALSE)="yes"), "당월 GDN", ""),"")</f>
        <v/>
      </c>
    </row>
    <row r="1493" spans="5:7">
      <c r="E1493" s="46" t="str">
        <f t="shared" si="23"/>
        <v/>
      </c>
      <c r="F1493" s="46" t="str">
        <f>IF(E1493="기사임",IFERROR(IF((VLOOKUP(CONCATENATE("http://skinnonews.com",A1493),'기사 리스트'!C:E,3,FALSE))&gt;='뉴스룸 요약'!$F$17,"O",""),""),"")</f>
        <v/>
      </c>
      <c r="G1493" s="46" t="str">
        <f>IFERROR(IF(AND(F1493="O",B1493="Paid Search",VLOOKUP("http://skinnonews.com"&amp;A1493,'기사 리스트'!C:D,2,FALSE)="yes"), "당월 GDN", ""),"")</f>
        <v/>
      </c>
    </row>
    <row r="1494" spans="5:7">
      <c r="E1494" s="46" t="str">
        <f t="shared" si="23"/>
        <v/>
      </c>
      <c r="F1494" s="46" t="str">
        <f>IF(E1494="기사임",IFERROR(IF((VLOOKUP(CONCATENATE("http://skinnonews.com",A1494),'기사 리스트'!C:E,3,FALSE))&gt;='뉴스룸 요약'!$F$17,"O",""),""),"")</f>
        <v/>
      </c>
      <c r="G1494" s="46" t="str">
        <f>IFERROR(IF(AND(F1494="O",B1494="Paid Search",VLOOKUP("http://skinnonews.com"&amp;A1494,'기사 리스트'!C:D,2,FALSE)="yes"), "당월 GDN", ""),"")</f>
        <v/>
      </c>
    </row>
    <row r="1495" spans="5:7">
      <c r="E1495" s="46" t="str">
        <f t="shared" si="23"/>
        <v/>
      </c>
      <c r="F1495" s="46" t="str">
        <f>IF(E1495="기사임",IFERROR(IF((VLOOKUP(CONCATENATE("http://skinnonews.com",A1495),'기사 리스트'!C:E,3,FALSE))&gt;='뉴스룸 요약'!$F$17,"O",""),""),"")</f>
        <v/>
      </c>
      <c r="G1495" s="46" t="str">
        <f>IFERROR(IF(AND(F1495="O",B1495="Paid Search",VLOOKUP("http://skinnonews.com"&amp;A1495,'기사 리스트'!C:D,2,FALSE)="yes"), "당월 GDN", ""),"")</f>
        <v/>
      </c>
    </row>
    <row r="1496" spans="5:7">
      <c r="E1496" s="46" t="str">
        <f t="shared" si="23"/>
        <v/>
      </c>
      <c r="F1496" s="46" t="str">
        <f>IF(E1496="기사임",IFERROR(IF((VLOOKUP(CONCATENATE("http://skinnonews.com",A1496),'기사 리스트'!C:E,3,FALSE))&gt;='뉴스룸 요약'!$F$17,"O",""),""),"")</f>
        <v/>
      </c>
      <c r="G1496" s="46" t="str">
        <f>IFERROR(IF(AND(F1496="O",B1496="Paid Search",VLOOKUP("http://skinnonews.com"&amp;A1496,'기사 리스트'!C:D,2,FALSE)="yes"), "당월 GDN", ""),"")</f>
        <v/>
      </c>
    </row>
    <row r="1497" spans="5:7">
      <c r="E1497" s="46" t="str">
        <f t="shared" si="23"/>
        <v/>
      </c>
      <c r="F1497" s="46" t="str">
        <f>IF(E1497="기사임",IFERROR(IF((VLOOKUP(CONCATENATE("http://skinnonews.com",A1497),'기사 리스트'!C:E,3,FALSE))&gt;='뉴스룸 요약'!$F$17,"O",""),""),"")</f>
        <v/>
      </c>
      <c r="G1497" s="46" t="str">
        <f>IFERROR(IF(AND(F1497="O",B1497="Paid Search",VLOOKUP("http://skinnonews.com"&amp;A1497,'기사 리스트'!C:D,2,FALSE)="yes"), "당월 GDN", ""),"")</f>
        <v/>
      </c>
    </row>
    <row r="1498" spans="5:7">
      <c r="E1498" s="46" t="str">
        <f t="shared" si="23"/>
        <v/>
      </c>
      <c r="F1498" s="46" t="str">
        <f>IF(E1498="기사임",IFERROR(IF((VLOOKUP(CONCATENATE("http://skinnonews.com",A1498),'기사 리스트'!C:E,3,FALSE))&gt;='뉴스룸 요약'!$F$17,"O",""),""),"")</f>
        <v/>
      </c>
      <c r="G1498" s="46" t="str">
        <f>IFERROR(IF(AND(F1498="O",B1498="Paid Search",VLOOKUP("http://skinnonews.com"&amp;A1498,'기사 리스트'!C:D,2,FALSE)="yes"), "당월 GDN", ""),"")</f>
        <v/>
      </c>
    </row>
    <row r="1499" spans="5:7">
      <c r="E1499" s="46" t="str">
        <f t="shared" si="23"/>
        <v/>
      </c>
      <c r="F1499" s="46" t="str">
        <f>IF(E1499="기사임",IFERROR(IF((VLOOKUP(CONCATENATE("http://skinnonews.com",A1499),'기사 리스트'!C:E,3,FALSE))&gt;='뉴스룸 요약'!$F$17,"O",""),""),"")</f>
        <v/>
      </c>
      <c r="G1499" s="46" t="str">
        <f>IFERROR(IF(AND(F1499="O",B1499="Paid Search",VLOOKUP("http://skinnonews.com"&amp;A1499,'기사 리스트'!C:D,2,FALSE)="yes"), "당월 GDN", ""),"")</f>
        <v/>
      </c>
    </row>
    <row r="1500" spans="5:7">
      <c r="E1500" s="46" t="str">
        <f t="shared" si="23"/>
        <v/>
      </c>
      <c r="F1500" s="46" t="str">
        <f>IF(E1500="기사임",IFERROR(IF((VLOOKUP(CONCATENATE("http://skinnonews.com",A1500),'기사 리스트'!C:E,3,FALSE))&gt;='뉴스룸 요약'!$F$17,"O",""),""),"")</f>
        <v/>
      </c>
      <c r="G1500" s="46" t="str">
        <f>IFERROR(IF(AND(F1500="O",B1500="Paid Search",VLOOKUP("http://skinnonews.com"&amp;A1500,'기사 리스트'!C:D,2,FALSE)="yes"), "당월 GDN", ""),"")</f>
        <v/>
      </c>
    </row>
    <row r="1501" spans="5:7">
      <c r="E1501" s="46" t="str">
        <f t="shared" si="23"/>
        <v/>
      </c>
      <c r="F1501" s="46" t="str">
        <f>IF(E1501="기사임",IFERROR(IF((VLOOKUP(CONCATENATE("http://skinnonews.com",A1501),'기사 리스트'!C:E,3,FALSE))&gt;='뉴스룸 요약'!$F$17,"O",""),""),"")</f>
        <v/>
      </c>
      <c r="G1501" s="46" t="str">
        <f>IFERROR(IF(AND(F1501="O",B1501="Paid Search",VLOOKUP("http://skinnonews.com"&amp;A1501,'기사 리스트'!C:D,2,FALSE)="yes"), "당월 GDN", ""),"")</f>
        <v/>
      </c>
    </row>
    <row r="1502" spans="5:7">
      <c r="E1502" s="46" t="str">
        <f t="shared" si="23"/>
        <v/>
      </c>
      <c r="F1502" s="46" t="str">
        <f>IF(E1502="기사임",IFERROR(IF((VLOOKUP(CONCATENATE("http://skinnonews.com",A1502),'기사 리스트'!C:E,3,FALSE))&gt;='뉴스룸 요약'!$F$17,"O",""),""),"")</f>
        <v/>
      </c>
      <c r="G1502" s="46" t="str">
        <f>IFERROR(IF(AND(F1502="O",B1502="Paid Search",VLOOKUP("http://skinnonews.com"&amp;A1502,'기사 리스트'!C:D,2,FALSE)="yes"), "당월 GDN", ""),"")</f>
        <v/>
      </c>
    </row>
    <row r="1503" spans="5:7">
      <c r="E1503" s="46" t="str">
        <f t="shared" si="23"/>
        <v/>
      </c>
      <c r="F1503" s="46" t="str">
        <f>IF(E1503="기사임",IFERROR(IF((VLOOKUP(CONCATENATE("http://skinnonews.com",A1503),'기사 리스트'!C:E,3,FALSE))&gt;='뉴스룸 요약'!$F$17,"O",""),""),"")</f>
        <v/>
      </c>
      <c r="G1503" s="46" t="str">
        <f>IFERROR(IF(AND(F1503="O",B1503="Paid Search",VLOOKUP("http://skinnonews.com"&amp;A1503,'기사 리스트'!C:D,2,FALSE)="yes"), "당월 GDN", ""),"")</f>
        <v/>
      </c>
    </row>
    <row r="1504" spans="5:7">
      <c r="E1504" s="46" t="str">
        <f t="shared" si="23"/>
        <v/>
      </c>
      <c r="F1504" s="46" t="str">
        <f>IF(E1504="기사임",IFERROR(IF((VLOOKUP(CONCATENATE("http://skinnonews.com",A1504),'기사 리스트'!C:E,3,FALSE))&gt;='뉴스룸 요약'!$F$17,"O",""),""),"")</f>
        <v/>
      </c>
      <c r="G1504" s="46" t="str">
        <f>IFERROR(IF(AND(F1504="O",B1504="Paid Search",VLOOKUP("http://skinnonews.com"&amp;A1504,'기사 리스트'!C:D,2,FALSE)="yes"), "당월 GDN", ""),"")</f>
        <v/>
      </c>
    </row>
    <row r="1505" spans="5:7">
      <c r="E1505" s="46" t="str">
        <f t="shared" si="23"/>
        <v/>
      </c>
      <c r="F1505" s="46" t="str">
        <f>IF(E1505="기사임",IFERROR(IF((VLOOKUP(CONCATENATE("http://skinnonews.com",A1505),'기사 리스트'!C:E,3,FALSE))&gt;='뉴스룸 요약'!$F$17,"O",""),""),"")</f>
        <v/>
      </c>
      <c r="G1505" s="46" t="str">
        <f>IFERROR(IF(AND(F1505="O",B1505="Paid Search",VLOOKUP("http://skinnonews.com"&amp;A1505,'기사 리스트'!C:D,2,FALSE)="yes"), "당월 GDN", ""),"")</f>
        <v/>
      </c>
    </row>
    <row r="1506" spans="5:7">
      <c r="E1506" s="46" t="str">
        <f t="shared" si="23"/>
        <v/>
      </c>
      <c r="F1506" s="46" t="str">
        <f>IF(E1506="기사임",IFERROR(IF((VLOOKUP(CONCATENATE("http://skinnonews.com",A1506),'기사 리스트'!C:E,3,FALSE))&gt;='뉴스룸 요약'!$F$17,"O",""),""),"")</f>
        <v/>
      </c>
      <c r="G1506" s="46" t="str">
        <f>IFERROR(IF(AND(F1506="O",B1506="Paid Search",VLOOKUP("http://skinnonews.com"&amp;A1506,'기사 리스트'!C:D,2,FALSE)="yes"), "당월 GDN", ""),"")</f>
        <v/>
      </c>
    </row>
    <row r="1507" spans="5:7">
      <c r="E1507" s="46" t="str">
        <f t="shared" si="23"/>
        <v/>
      </c>
      <c r="F1507" s="46" t="str">
        <f>IF(E1507="기사임",IFERROR(IF((VLOOKUP(CONCATENATE("http://skinnonews.com",A1507),'기사 리스트'!C:E,3,FALSE))&gt;='뉴스룸 요약'!$F$17,"O",""),""),"")</f>
        <v/>
      </c>
      <c r="G1507" s="46" t="str">
        <f>IFERROR(IF(AND(F1507="O",B1507="Paid Search",VLOOKUP("http://skinnonews.com"&amp;A1507,'기사 리스트'!C:D,2,FALSE)="yes"), "당월 GDN", ""),"")</f>
        <v/>
      </c>
    </row>
    <row r="1508" spans="5:7">
      <c r="E1508" s="46" t="str">
        <f t="shared" si="23"/>
        <v/>
      </c>
      <c r="F1508" s="46" t="str">
        <f>IF(E1508="기사임",IFERROR(IF((VLOOKUP(CONCATENATE("http://skinnonews.com",A1508),'기사 리스트'!C:E,3,FALSE))&gt;='뉴스룸 요약'!$F$17,"O",""),""),"")</f>
        <v/>
      </c>
      <c r="G1508" s="46" t="str">
        <f>IFERROR(IF(AND(F1508="O",B1508="Paid Search",VLOOKUP("http://skinnonews.com"&amp;A1508,'기사 리스트'!C:D,2,FALSE)="yes"), "당월 GDN", ""),"")</f>
        <v/>
      </c>
    </row>
    <row r="1509" spans="5:7">
      <c r="E1509" s="46" t="str">
        <f t="shared" si="23"/>
        <v/>
      </c>
      <c r="F1509" s="46" t="str">
        <f>IF(E1509="기사임",IFERROR(IF((VLOOKUP(CONCATENATE("http://skinnonews.com",A1509),'기사 리스트'!C:E,3,FALSE))&gt;='뉴스룸 요약'!$F$17,"O",""),""),"")</f>
        <v/>
      </c>
      <c r="G1509" s="46" t="str">
        <f>IFERROR(IF(AND(F1509="O",B1509="Paid Search",VLOOKUP("http://skinnonews.com"&amp;A1509,'기사 리스트'!C:D,2,FALSE)="yes"), "당월 GDN", ""),"")</f>
        <v/>
      </c>
    </row>
    <row r="1510" spans="5:7">
      <c r="E1510" s="46" t="str">
        <f t="shared" si="23"/>
        <v/>
      </c>
      <c r="F1510" s="46" t="str">
        <f>IF(E1510="기사임",IFERROR(IF((VLOOKUP(CONCATENATE("http://skinnonews.com",A1510),'기사 리스트'!C:E,3,FALSE))&gt;='뉴스룸 요약'!$F$17,"O",""),""),"")</f>
        <v/>
      </c>
      <c r="G1510" s="46" t="str">
        <f>IFERROR(IF(AND(F1510="O",B1510="Paid Search",VLOOKUP("http://skinnonews.com"&amp;A1510,'기사 리스트'!C:D,2,FALSE)="yes"), "당월 GDN", ""),"")</f>
        <v/>
      </c>
    </row>
    <row r="1511" spans="5:7">
      <c r="E1511" s="46" t="str">
        <f t="shared" si="23"/>
        <v/>
      </c>
      <c r="F1511" s="46" t="str">
        <f>IF(E1511="기사임",IFERROR(IF((VLOOKUP(CONCATENATE("http://skinnonews.com",A1511),'기사 리스트'!C:E,3,FALSE))&gt;='뉴스룸 요약'!$F$17,"O",""),""),"")</f>
        <v/>
      </c>
      <c r="G1511" s="46" t="str">
        <f>IFERROR(IF(AND(F1511="O",B1511="Paid Search",VLOOKUP("http://skinnonews.com"&amp;A1511,'기사 리스트'!C:D,2,FALSE)="yes"), "당월 GDN", ""),"")</f>
        <v/>
      </c>
    </row>
    <row r="1512" spans="5:7">
      <c r="E1512" s="46" t="str">
        <f t="shared" si="23"/>
        <v/>
      </c>
      <c r="F1512" s="46" t="str">
        <f>IF(E1512="기사임",IFERROR(IF((VLOOKUP(CONCATENATE("http://skinnonews.com",A1512),'기사 리스트'!C:E,3,FALSE))&gt;='뉴스룸 요약'!$F$17,"O",""),""),"")</f>
        <v/>
      </c>
      <c r="G1512" s="46" t="str">
        <f>IFERROR(IF(AND(F1512="O",B1512="Paid Search",VLOOKUP("http://skinnonews.com"&amp;A1512,'기사 리스트'!C:D,2,FALSE)="yes"), "당월 GDN", ""),"")</f>
        <v/>
      </c>
    </row>
    <row r="1513" spans="5:7">
      <c r="E1513" s="46" t="str">
        <f t="shared" si="23"/>
        <v/>
      </c>
      <c r="F1513" s="46" t="str">
        <f>IF(E1513="기사임",IFERROR(IF((VLOOKUP(CONCATENATE("http://skinnonews.com",A1513),'기사 리스트'!C:E,3,FALSE))&gt;='뉴스룸 요약'!$F$17,"O",""),""),"")</f>
        <v/>
      </c>
      <c r="G1513" s="46" t="str">
        <f>IFERROR(IF(AND(F1513="O",B1513="Paid Search",VLOOKUP("http://skinnonews.com"&amp;A1513,'기사 리스트'!C:D,2,FALSE)="yes"), "당월 GDN", ""),"")</f>
        <v/>
      </c>
    </row>
    <row r="1514" spans="5:7">
      <c r="E1514" s="46" t="str">
        <f t="shared" si="23"/>
        <v/>
      </c>
      <c r="F1514" s="46" t="str">
        <f>IF(E1514="기사임",IFERROR(IF((VLOOKUP(CONCATENATE("http://skinnonews.com",A1514),'기사 리스트'!C:E,3,FALSE))&gt;='뉴스룸 요약'!$F$17,"O",""),""),"")</f>
        <v/>
      </c>
      <c r="G1514" s="46" t="str">
        <f>IFERROR(IF(AND(F1514="O",B1514="Paid Search",VLOOKUP("http://skinnonews.com"&amp;A1514,'기사 리스트'!C:D,2,FALSE)="yes"), "당월 GDN", ""),"")</f>
        <v/>
      </c>
    </row>
    <row r="1515" spans="5:7">
      <c r="E1515" s="46" t="str">
        <f t="shared" si="23"/>
        <v/>
      </c>
      <c r="F1515" s="46" t="str">
        <f>IF(E1515="기사임",IFERROR(IF((VLOOKUP(CONCATENATE("http://skinnonews.com",A1515),'기사 리스트'!C:E,3,FALSE))&gt;='뉴스룸 요약'!$F$17,"O",""),""),"")</f>
        <v/>
      </c>
      <c r="G1515" s="46" t="str">
        <f>IFERROR(IF(AND(F1515="O",B1515="Paid Search",VLOOKUP("http://skinnonews.com"&amp;A1515,'기사 리스트'!C:D,2,FALSE)="yes"), "당월 GDN", ""),"")</f>
        <v/>
      </c>
    </row>
    <row r="1516" spans="5:7">
      <c r="E1516" s="46" t="str">
        <f t="shared" si="23"/>
        <v/>
      </c>
      <c r="F1516" s="46" t="str">
        <f>IF(E1516="기사임",IFERROR(IF((VLOOKUP(CONCATENATE("http://skinnonews.com",A1516),'기사 리스트'!C:E,3,FALSE))&gt;='뉴스룸 요약'!$F$17,"O",""),""),"")</f>
        <v/>
      </c>
      <c r="G1516" s="46" t="str">
        <f>IFERROR(IF(AND(F1516="O",B1516="Paid Search",VLOOKUP("http://skinnonews.com"&amp;A1516,'기사 리스트'!C:D,2,FALSE)="yes"), "당월 GDN", ""),"")</f>
        <v/>
      </c>
    </row>
    <row r="1517" spans="5:7">
      <c r="E1517" s="46" t="str">
        <f t="shared" si="23"/>
        <v/>
      </c>
      <c r="F1517" s="46" t="str">
        <f>IF(E1517="기사임",IFERROR(IF((VLOOKUP(CONCATENATE("http://skinnonews.com",A1517),'기사 리스트'!C:E,3,FALSE))&gt;='뉴스룸 요약'!$F$17,"O",""),""),"")</f>
        <v/>
      </c>
      <c r="G1517" s="46" t="str">
        <f>IFERROR(IF(AND(F1517="O",B1517="Paid Search",VLOOKUP("http://skinnonews.com"&amp;A1517,'기사 리스트'!C:D,2,FALSE)="yes"), "당월 GDN", ""),"")</f>
        <v/>
      </c>
    </row>
    <row r="1518" spans="5:7">
      <c r="E1518" s="46" t="str">
        <f t="shared" si="23"/>
        <v/>
      </c>
      <c r="F1518" s="46" t="str">
        <f>IF(E1518="기사임",IFERROR(IF((VLOOKUP(CONCATENATE("http://skinnonews.com",A1518),'기사 리스트'!C:E,3,FALSE))&gt;='뉴스룸 요약'!$F$17,"O",""),""),"")</f>
        <v/>
      </c>
      <c r="G1518" s="46" t="str">
        <f>IFERROR(IF(AND(F1518="O",B1518="Paid Search",VLOOKUP("http://skinnonews.com"&amp;A1518,'기사 리스트'!C:D,2,FALSE)="yes"), "당월 GDN", ""),"")</f>
        <v/>
      </c>
    </row>
    <row r="1519" spans="5:7">
      <c r="E1519" s="46" t="str">
        <f t="shared" si="23"/>
        <v/>
      </c>
      <c r="F1519" s="46" t="str">
        <f>IF(E1519="기사임",IFERROR(IF((VLOOKUP(CONCATENATE("http://skinnonews.com",A1519),'기사 리스트'!C:E,3,FALSE))&gt;='뉴스룸 요약'!$F$17,"O",""),""),"")</f>
        <v/>
      </c>
      <c r="G1519" s="46" t="str">
        <f>IFERROR(IF(AND(F1519="O",B1519="Paid Search",VLOOKUP("http://skinnonews.com"&amp;A1519,'기사 리스트'!C:D,2,FALSE)="yes"), "당월 GDN", ""),"")</f>
        <v/>
      </c>
    </row>
    <row r="1520" spans="5:7">
      <c r="E1520" s="46" t="str">
        <f t="shared" si="23"/>
        <v/>
      </c>
      <c r="F1520" s="46" t="str">
        <f>IF(E1520="기사임",IFERROR(IF((VLOOKUP(CONCATENATE("http://skinnonews.com",A1520),'기사 리스트'!C:E,3,FALSE))&gt;='뉴스룸 요약'!$F$17,"O",""),""),"")</f>
        <v/>
      </c>
      <c r="G1520" s="46" t="str">
        <f>IFERROR(IF(AND(F1520="O",B1520="Paid Search",VLOOKUP("http://skinnonews.com"&amp;A1520,'기사 리스트'!C:D,2,FALSE)="yes"), "당월 GDN", ""),"")</f>
        <v/>
      </c>
    </row>
    <row r="1521" spans="5:7">
      <c r="E1521" s="46" t="str">
        <f t="shared" si="23"/>
        <v/>
      </c>
      <c r="F1521" s="46" t="str">
        <f>IF(E1521="기사임",IFERROR(IF((VLOOKUP(CONCATENATE("http://skinnonews.com",A1521),'기사 리스트'!C:E,3,FALSE))&gt;='뉴스룸 요약'!$F$17,"O",""),""),"")</f>
        <v/>
      </c>
      <c r="G1521" s="46" t="str">
        <f>IFERROR(IF(AND(F1521="O",B1521="Paid Search",VLOOKUP("http://skinnonews.com"&amp;A1521,'기사 리스트'!C:D,2,FALSE)="yes"), "당월 GDN", ""),"")</f>
        <v/>
      </c>
    </row>
    <row r="1522" spans="5:7">
      <c r="E1522" s="46" t="str">
        <f t="shared" si="23"/>
        <v/>
      </c>
      <c r="F1522" s="46" t="str">
        <f>IF(E1522="기사임",IFERROR(IF((VLOOKUP(CONCATENATE("http://skinnonews.com",A1522),'기사 리스트'!C:E,3,FALSE))&gt;='뉴스룸 요약'!$F$17,"O",""),""),"")</f>
        <v/>
      </c>
      <c r="G1522" s="46" t="str">
        <f>IFERROR(IF(AND(F1522="O",B1522="Paid Search",VLOOKUP("http://skinnonews.com"&amp;A1522,'기사 리스트'!C:D,2,FALSE)="yes"), "당월 GDN", ""),"")</f>
        <v/>
      </c>
    </row>
    <row r="1523" spans="5:7">
      <c r="E1523" s="46" t="str">
        <f t="shared" si="23"/>
        <v/>
      </c>
      <c r="F1523" s="46" t="str">
        <f>IF(E1523="기사임",IFERROR(IF((VLOOKUP(CONCATENATE("http://skinnonews.com",A1523),'기사 리스트'!C:E,3,FALSE))&gt;='뉴스룸 요약'!$F$17,"O",""),""),"")</f>
        <v/>
      </c>
      <c r="G1523" s="46" t="str">
        <f>IFERROR(IF(AND(F1523="O",B1523="Paid Search",VLOOKUP("http://skinnonews.com"&amp;A1523,'기사 리스트'!C:D,2,FALSE)="yes"), "당월 GDN", ""),"")</f>
        <v/>
      </c>
    </row>
    <row r="1524" spans="5:7">
      <c r="E1524" s="46" t="str">
        <f t="shared" si="23"/>
        <v/>
      </c>
      <c r="F1524" s="46" t="str">
        <f>IF(E1524="기사임",IFERROR(IF((VLOOKUP(CONCATENATE("http://skinnonews.com",A1524),'기사 리스트'!C:E,3,FALSE))&gt;='뉴스룸 요약'!$F$17,"O",""),""),"")</f>
        <v/>
      </c>
      <c r="G1524" s="46" t="str">
        <f>IFERROR(IF(AND(F1524="O",B1524="Paid Search",VLOOKUP("http://skinnonews.com"&amp;A1524,'기사 리스트'!C:D,2,FALSE)="yes"), "당월 GDN", ""),"")</f>
        <v/>
      </c>
    </row>
    <row r="1525" spans="5:7">
      <c r="E1525" s="46" t="str">
        <f t="shared" si="23"/>
        <v/>
      </c>
      <c r="F1525" s="46" t="str">
        <f>IF(E1525="기사임",IFERROR(IF((VLOOKUP(CONCATENATE("http://skinnonews.com",A1525),'기사 리스트'!C:E,3,FALSE))&gt;='뉴스룸 요약'!$F$17,"O",""),""),"")</f>
        <v/>
      </c>
      <c r="G1525" s="46" t="str">
        <f>IFERROR(IF(AND(F1525="O",B1525="Paid Search",VLOOKUP("http://skinnonews.com"&amp;A1525,'기사 리스트'!C:D,2,FALSE)="yes"), "당월 GDN", ""),"")</f>
        <v/>
      </c>
    </row>
    <row r="1526" spans="5:7">
      <c r="E1526" s="46" t="str">
        <f t="shared" si="23"/>
        <v/>
      </c>
      <c r="F1526" s="46" t="str">
        <f>IF(E1526="기사임",IFERROR(IF((VLOOKUP(CONCATENATE("http://skinnonews.com",A1526),'기사 리스트'!C:E,3,FALSE))&gt;='뉴스룸 요약'!$F$17,"O",""),""),"")</f>
        <v/>
      </c>
      <c r="G1526" s="46" t="str">
        <f>IFERROR(IF(AND(F1526="O",B1526="Paid Search",VLOOKUP("http://skinnonews.com"&amp;A1526,'기사 리스트'!C:D,2,FALSE)="yes"), "당월 GDN", ""),"")</f>
        <v/>
      </c>
    </row>
    <row r="1527" spans="5:7">
      <c r="E1527" s="46" t="str">
        <f t="shared" si="23"/>
        <v/>
      </c>
      <c r="F1527" s="46" t="str">
        <f>IF(E1527="기사임",IFERROR(IF((VLOOKUP(CONCATENATE("http://skinnonews.com",A1527),'기사 리스트'!C:E,3,FALSE))&gt;='뉴스룸 요약'!$F$17,"O",""),""),"")</f>
        <v/>
      </c>
      <c r="G1527" s="46" t="str">
        <f>IFERROR(IF(AND(F1527="O",B1527="Paid Search",VLOOKUP("http://skinnonews.com"&amp;A1527,'기사 리스트'!C:D,2,FALSE)="yes"), "당월 GDN", ""),"")</f>
        <v/>
      </c>
    </row>
    <row r="1528" spans="5:7">
      <c r="E1528" s="46" t="str">
        <f t="shared" si="23"/>
        <v/>
      </c>
      <c r="F1528" s="46" t="str">
        <f>IF(E1528="기사임",IFERROR(IF((VLOOKUP(CONCATENATE("http://skinnonews.com",A1528),'기사 리스트'!C:E,3,FALSE))&gt;='뉴스룸 요약'!$F$17,"O",""),""),"")</f>
        <v/>
      </c>
      <c r="G1528" s="46" t="str">
        <f>IFERROR(IF(AND(F1528="O",B1528="Paid Search",VLOOKUP("http://skinnonews.com"&amp;A1528,'기사 리스트'!C:D,2,FALSE)="yes"), "당월 GDN", ""),"")</f>
        <v/>
      </c>
    </row>
    <row r="1529" spans="5:7">
      <c r="E1529" s="46" t="str">
        <f t="shared" si="23"/>
        <v/>
      </c>
      <c r="F1529" s="46" t="str">
        <f>IF(E1529="기사임",IFERROR(IF((VLOOKUP(CONCATENATE("http://skinnonews.com",A1529),'기사 리스트'!C:E,3,FALSE))&gt;='뉴스룸 요약'!$F$17,"O",""),""),"")</f>
        <v/>
      </c>
      <c r="G1529" s="46" t="str">
        <f>IFERROR(IF(AND(F1529="O",B1529="Paid Search",VLOOKUP("http://skinnonews.com"&amp;A1529,'기사 리스트'!C:D,2,FALSE)="yes"), "당월 GDN", ""),"")</f>
        <v/>
      </c>
    </row>
    <row r="1530" spans="5:7">
      <c r="E1530" s="46" t="str">
        <f t="shared" si="23"/>
        <v/>
      </c>
      <c r="F1530" s="46" t="str">
        <f>IF(E1530="기사임",IFERROR(IF((VLOOKUP(CONCATENATE("http://skinnonews.com",A1530),'기사 리스트'!C:E,3,FALSE))&gt;='뉴스룸 요약'!$F$17,"O",""),""),"")</f>
        <v/>
      </c>
      <c r="G1530" s="46" t="str">
        <f>IFERROR(IF(AND(F1530="O",B1530="Paid Search",VLOOKUP("http://skinnonews.com"&amp;A1530,'기사 리스트'!C:D,2,FALSE)="yes"), "당월 GDN", ""),"")</f>
        <v/>
      </c>
    </row>
    <row r="1531" spans="5:7">
      <c r="E1531" s="46" t="str">
        <f t="shared" si="23"/>
        <v/>
      </c>
      <c r="F1531" s="46" t="str">
        <f>IF(E1531="기사임",IFERROR(IF((VLOOKUP(CONCATENATE("http://skinnonews.com",A1531),'기사 리스트'!C:E,3,FALSE))&gt;='뉴스룸 요약'!$F$17,"O",""),""),"")</f>
        <v/>
      </c>
      <c r="G1531" s="46" t="str">
        <f>IFERROR(IF(AND(F1531="O",B1531="Paid Search",VLOOKUP("http://skinnonews.com"&amp;A1531,'기사 리스트'!C:D,2,FALSE)="yes"), "당월 GDN", ""),"")</f>
        <v/>
      </c>
    </row>
    <row r="1532" spans="5:7">
      <c r="E1532" s="46" t="str">
        <f t="shared" si="23"/>
        <v/>
      </c>
      <c r="F1532" s="46" t="str">
        <f>IF(E1532="기사임",IFERROR(IF((VLOOKUP(CONCATENATE("http://skinnonews.com",A1532),'기사 리스트'!C:E,3,FALSE))&gt;='뉴스룸 요약'!$F$17,"O",""),""),"")</f>
        <v/>
      </c>
      <c r="G1532" s="46" t="str">
        <f>IFERROR(IF(AND(F1532="O",B1532="Paid Search",VLOOKUP("http://skinnonews.com"&amp;A1532,'기사 리스트'!C:D,2,FALSE)="yes"), "당월 GDN", ""),"")</f>
        <v/>
      </c>
    </row>
    <row r="1533" spans="5:7">
      <c r="E1533" s="46" t="str">
        <f t="shared" si="23"/>
        <v/>
      </c>
      <c r="F1533" s="46" t="str">
        <f>IF(E1533="기사임",IFERROR(IF((VLOOKUP(CONCATENATE("http://skinnonews.com",A1533),'기사 리스트'!C:E,3,FALSE))&gt;='뉴스룸 요약'!$F$17,"O",""),""),"")</f>
        <v/>
      </c>
      <c r="G1533" s="46" t="str">
        <f>IFERROR(IF(AND(F1533="O",B1533="Paid Search",VLOOKUP("http://skinnonews.com"&amp;A1533,'기사 리스트'!C:D,2,FALSE)="yes"), "당월 GDN", ""),"")</f>
        <v/>
      </c>
    </row>
    <row r="1534" spans="5:7">
      <c r="E1534" s="46" t="str">
        <f t="shared" si="23"/>
        <v/>
      </c>
      <c r="F1534" s="46" t="str">
        <f>IF(E1534="기사임",IFERROR(IF((VLOOKUP(CONCATENATE("http://skinnonews.com",A1534),'기사 리스트'!C:E,3,FALSE))&gt;='뉴스룸 요약'!$F$17,"O",""),""),"")</f>
        <v/>
      </c>
      <c r="G1534" s="46" t="str">
        <f>IFERROR(IF(AND(F1534="O",B1534="Paid Search",VLOOKUP("http://skinnonews.com"&amp;A1534,'기사 리스트'!C:D,2,FALSE)="yes"), "당월 GDN", ""),"")</f>
        <v/>
      </c>
    </row>
    <row r="1535" spans="5:7">
      <c r="E1535" s="46" t="str">
        <f t="shared" si="23"/>
        <v/>
      </c>
      <c r="F1535" s="46" t="str">
        <f>IF(E1535="기사임",IFERROR(IF((VLOOKUP(CONCATENATE("http://skinnonews.com",A1535),'기사 리스트'!C:E,3,FALSE))&gt;='뉴스룸 요약'!$F$17,"O",""),""),"")</f>
        <v/>
      </c>
      <c r="G1535" s="46" t="str">
        <f>IFERROR(IF(AND(F1535="O",B1535="Paid Search",VLOOKUP("http://skinnonews.com"&amp;A1535,'기사 리스트'!C:D,2,FALSE)="yes"), "당월 GDN", ""),"")</f>
        <v/>
      </c>
    </row>
    <row r="1536" spans="5:7">
      <c r="E1536" s="46" t="str">
        <f t="shared" si="23"/>
        <v/>
      </c>
      <c r="F1536" s="46" t="str">
        <f>IF(E1536="기사임",IFERROR(IF((VLOOKUP(CONCATENATE("http://skinnonews.com",A1536),'기사 리스트'!C:E,3,FALSE))&gt;='뉴스룸 요약'!$F$17,"O",""),""),"")</f>
        <v/>
      </c>
      <c r="G1536" s="46" t="str">
        <f>IFERROR(IF(AND(F1536="O",B1536="Paid Search",VLOOKUP("http://skinnonews.com"&amp;A1536,'기사 리스트'!C:D,2,FALSE)="yes"), "당월 GDN", ""),"")</f>
        <v/>
      </c>
    </row>
    <row r="1537" spans="5:7">
      <c r="E1537" s="46" t="str">
        <f t="shared" si="23"/>
        <v/>
      </c>
      <c r="F1537" s="46" t="str">
        <f>IF(E1537="기사임",IFERROR(IF((VLOOKUP(CONCATENATE("http://skinnonews.com",A1537),'기사 리스트'!C:E,3,FALSE))&gt;='뉴스룸 요약'!$F$17,"O",""),""),"")</f>
        <v/>
      </c>
      <c r="G1537" s="46" t="str">
        <f>IFERROR(IF(AND(F1537="O",B1537="Paid Search",VLOOKUP("http://skinnonews.com"&amp;A1537,'기사 리스트'!C:D,2,FALSE)="yes"), "당월 GDN", ""),"")</f>
        <v/>
      </c>
    </row>
    <row r="1538" spans="5:7">
      <c r="E1538" s="46" t="str">
        <f t="shared" si="23"/>
        <v/>
      </c>
      <c r="F1538" s="46" t="str">
        <f>IF(E1538="기사임",IFERROR(IF((VLOOKUP(CONCATENATE("http://skinnonews.com",A1538),'기사 리스트'!C:E,3,FALSE))&gt;='뉴스룸 요약'!$F$17,"O",""),""),"")</f>
        <v/>
      </c>
      <c r="G1538" s="46" t="str">
        <f>IFERROR(IF(AND(F1538="O",B1538="Paid Search",VLOOKUP("http://skinnonews.com"&amp;A1538,'기사 리스트'!C:D,2,FALSE)="yes"), "당월 GDN", ""),"")</f>
        <v/>
      </c>
    </row>
    <row r="1539" spans="5:7">
      <c r="E1539" s="46" t="str">
        <f t="shared" ref="E1539:E1602" si="24">IF(AND(LEFT(A1539,17)="/global/archives/",ISNUMBER(_xlfn.NUMBERVALUE(MID(A1539,18,1))),ISERROR(FIND("ckattempt",A1539)),ISERROR(FIND("preview",A1539))),"기사임","")</f>
        <v/>
      </c>
      <c r="F1539" s="46" t="str">
        <f>IF(E1539="기사임",IFERROR(IF((VLOOKUP(CONCATENATE("http://skinnonews.com",A1539),'기사 리스트'!C:E,3,FALSE))&gt;='뉴스룸 요약'!$F$17,"O",""),""),"")</f>
        <v/>
      </c>
      <c r="G1539" s="46" t="str">
        <f>IFERROR(IF(AND(F1539="O",B1539="Paid Search",VLOOKUP("http://skinnonews.com"&amp;A1539,'기사 리스트'!C:D,2,FALSE)="yes"), "당월 GDN", ""),"")</f>
        <v/>
      </c>
    </row>
    <row r="1540" spans="5:7">
      <c r="E1540" s="46" t="str">
        <f t="shared" si="24"/>
        <v/>
      </c>
      <c r="F1540" s="46" t="str">
        <f>IF(E1540="기사임",IFERROR(IF((VLOOKUP(CONCATENATE("http://skinnonews.com",A1540),'기사 리스트'!C:E,3,FALSE))&gt;='뉴스룸 요약'!$F$17,"O",""),""),"")</f>
        <v/>
      </c>
      <c r="G1540" s="46" t="str">
        <f>IFERROR(IF(AND(F1540="O",B1540="Paid Search",VLOOKUP("http://skinnonews.com"&amp;A1540,'기사 리스트'!C:D,2,FALSE)="yes"), "당월 GDN", ""),"")</f>
        <v/>
      </c>
    </row>
    <row r="1541" spans="5:7">
      <c r="E1541" s="46" t="str">
        <f t="shared" si="24"/>
        <v/>
      </c>
      <c r="F1541" s="46" t="str">
        <f>IF(E1541="기사임",IFERROR(IF((VLOOKUP(CONCATENATE("http://skinnonews.com",A1541),'기사 리스트'!C:E,3,FALSE))&gt;='뉴스룸 요약'!$F$17,"O",""),""),"")</f>
        <v/>
      </c>
      <c r="G1541" s="46" t="str">
        <f>IFERROR(IF(AND(F1541="O",B1541="Paid Search",VLOOKUP("http://skinnonews.com"&amp;A1541,'기사 리스트'!C:D,2,FALSE)="yes"), "당월 GDN", ""),"")</f>
        <v/>
      </c>
    </row>
    <row r="1542" spans="5:7">
      <c r="E1542" s="46" t="str">
        <f t="shared" si="24"/>
        <v/>
      </c>
      <c r="F1542" s="46" t="str">
        <f>IF(E1542="기사임",IFERROR(IF((VLOOKUP(CONCATENATE("http://skinnonews.com",A1542),'기사 리스트'!C:E,3,FALSE))&gt;='뉴스룸 요약'!$F$17,"O",""),""),"")</f>
        <v/>
      </c>
      <c r="G1542" s="46" t="str">
        <f>IFERROR(IF(AND(F1542="O",B1542="Paid Search",VLOOKUP("http://skinnonews.com"&amp;A1542,'기사 리스트'!C:D,2,FALSE)="yes"), "당월 GDN", ""),"")</f>
        <v/>
      </c>
    </row>
    <row r="1543" spans="5:7">
      <c r="E1543" s="46" t="str">
        <f t="shared" si="24"/>
        <v/>
      </c>
      <c r="F1543" s="46" t="str">
        <f>IF(E1543="기사임",IFERROR(IF((VLOOKUP(CONCATENATE("http://skinnonews.com",A1543),'기사 리스트'!C:E,3,FALSE))&gt;='뉴스룸 요약'!$F$17,"O",""),""),"")</f>
        <v/>
      </c>
      <c r="G1543" s="46" t="str">
        <f>IFERROR(IF(AND(F1543="O",B1543="Paid Search",VLOOKUP("http://skinnonews.com"&amp;A1543,'기사 리스트'!C:D,2,FALSE)="yes"), "당월 GDN", ""),"")</f>
        <v/>
      </c>
    </row>
    <row r="1544" spans="5:7">
      <c r="E1544" s="46" t="str">
        <f t="shared" si="24"/>
        <v/>
      </c>
      <c r="F1544" s="46" t="str">
        <f>IF(E1544="기사임",IFERROR(IF((VLOOKUP(CONCATENATE("http://skinnonews.com",A1544),'기사 리스트'!C:E,3,FALSE))&gt;='뉴스룸 요약'!$F$17,"O",""),""),"")</f>
        <v/>
      </c>
      <c r="G1544" s="46" t="str">
        <f>IFERROR(IF(AND(F1544="O",B1544="Paid Search",VLOOKUP("http://skinnonews.com"&amp;A1544,'기사 리스트'!C:D,2,FALSE)="yes"), "당월 GDN", ""),"")</f>
        <v/>
      </c>
    </row>
    <row r="1545" spans="5:7">
      <c r="E1545" s="46" t="str">
        <f t="shared" si="24"/>
        <v/>
      </c>
      <c r="F1545" s="46" t="str">
        <f>IF(E1545="기사임",IFERROR(IF((VLOOKUP(CONCATENATE("http://skinnonews.com",A1545),'기사 리스트'!C:E,3,FALSE))&gt;='뉴스룸 요약'!$F$17,"O",""),""),"")</f>
        <v/>
      </c>
      <c r="G1545" s="46" t="str">
        <f>IFERROR(IF(AND(F1545="O",B1545="Paid Search",VLOOKUP("http://skinnonews.com"&amp;A1545,'기사 리스트'!C:D,2,FALSE)="yes"), "당월 GDN", ""),"")</f>
        <v/>
      </c>
    </row>
    <row r="1546" spans="5:7">
      <c r="E1546" s="46" t="str">
        <f t="shared" si="24"/>
        <v/>
      </c>
      <c r="F1546" s="46" t="str">
        <f>IF(E1546="기사임",IFERROR(IF((VLOOKUP(CONCATENATE("http://skinnonews.com",A1546),'기사 리스트'!C:E,3,FALSE))&gt;='뉴스룸 요약'!$F$17,"O",""),""),"")</f>
        <v/>
      </c>
      <c r="G1546" s="46" t="str">
        <f>IFERROR(IF(AND(F1546="O",B1546="Paid Search",VLOOKUP("http://skinnonews.com"&amp;A1546,'기사 리스트'!C:D,2,FALSE)="yes"), "당월 GDN", ""),"")</f>
        <v/>
      </c>
    </row>
    <row r="1547" spans="5:7">
      <c r="E1547" s="46" t="str">
        <f t="shared" si="24"/>
        <v/>
      </c>
      <c r="F1547" s="46" t="str">
        <f>IF(E1547="기사임",IFERROR(IF((VLOOKUP(CONCATENATE("http://skinnonews.com",A1547),'기사 리스트'!C:E,3,FALSE))&gt;='뉴스룸 요약'!$F$17,"O",""),""),"")</f>
        <v/>
      </c>
      <c r="G1547" s="46" t="str">
        <f>IFERROR(IF(AND(F1547="O",B1547="Paid Search",VLOOKUP("http://skinnonews.com"&amp;A1547,'기사 리스트'!C:D,2,FALSE)="yes"), "당월 GDN", ""),"")</f>
        <v/>
      </c>
    </row>
    <row r="1548" spans="5:7">
      <c r="E1548" s="46" t="str">
        <f t="shared" si="24"/>
        <v/>
      </c>
      <c r="F1548" s="46" t="str">
        <f>IF(E1548="기사임",IFERROR(IF((VLOOKUP(CONCATENATE("http://skinnonews.com",A1548),'기사 리스트'!C:E,3,FALSE))&gt;='뉴스룸 요약'!$F$17,"O",""),""),"")</f>
        <v/>
      </c>
      <c r="G1548" s="46" t="str">
        <f>IFERROR(IF(AND(F1548="O",B1548="Paid Search",VLOOKUP("http://skinnonews.com"&amp;A1548,'기사 리스트'!C:D,2,FALSE)="yes"), "당월 GDN", ""),"")</f>
        <v/>
      </c>
    </row>
    <row r="1549" spans="5:7">
      <c r="E1549" s="46" t="str">
        <f t="shared" si="24"/>
        <v/>
      </c>
      <c r="F1549" s="46" t="str">
        <f>IF(E1549="기사임",IFERROR(IF((VLOOKUP(CONCATENATE("http://skinnonews.com",A1549),'기사 리스트'!C:E,3,FALSE))&gt;='뉴스룸 요약'!$F$17,"O",""),""),"")</f>
        <v/>
      </c>
      <c r="G1549" s="46" t="str">
        <f>IFERROR(IF(AND(F1549="O",B1549="Paid Search",VLOOKUP("http://skinnonews.com"&amp;A1549,'기사 리스트'!C:D,2,FALSE)="yes"), "당월 GDN", ""),"")</f>
        <v/>
      </c>
    </row>
    <row r="1550" spans="5:7">
      <c r="E1550" s="46" t="str">
        <f t="shared" si="24"/>
        <v/>
      </c>
      <c r="F1550" s="46" t="str">
        <f>IF(E1550="기사임",IFERROR(IF((VLOOKUP(CONCATENATE("http://skinnonews.com",A1550),'기사 리스트'!C:E,3,FALSE))&gt;='뉴스룸 요약'!$F$17,"O",""),""),"")</f>
        <v/>
      </c>
      <c r="G1550" s="46" t="str">
        <f>IFERROR(IF(AND(F1550="O",B1550="Paid Search",VLOOKUP("http://skinnonews.com"&amp;A1550,'기사 리스트'!C:D,2,FALSE)="yes"), "당월 GDN", ""),"")</f>
        <v/>
      </c>
    </row>
    <row r="1551" spans="5:7">
      <c r="E1551" s="46" t="str">
        <f t="shared" si="24"/>
        <v/>
      </c>
      <c r="F1551" s="46" t="str">
        <f>IF(E1551="기사임",IFERROR(IF((VLOOKUP(CONCATENATE("http://skinnonews.com",A1551),'기사 리스트'!C:E,3,FALSE))&gt;='뉴스룸 요약'!$F$17,"O",""),""),"")</f>
        <v/>
      </c>
      <c r="G1551" s="46" t="str">
        <f>IFERROR(IF(AND(F1551="O",B1551="Paid Search",VLOOKUP("http://skinnonews.com"&amp;A1551,'기사 리스트'!C:D,2,FALSE)="yes"), "당월 GDN", ""),"")</f>
        <v/>
      </c>
    </row>
    <row r="1552" spans="5:7">
      <c r="E1552" s="46" t="str">
        <f t="shared" si="24"/>
        <v/>
      </c>
      <c r="F1552" s="46" t="str">
        <f>IF(E1552="기사임",IFERROR(IF((VLOOKUP(CONCATENATE("http://skinnonews.com",A1552),'기사 리스트'!C:E,3,FALSE))&gt;='뉴스룸 요약'!$F$17,"O",""),""),"")</f>
        <v/>
      </c>
      <c r="G1552" s="46" t="str">
        <f>IFERROR(IF(AND(F1552="O",B1552="Paid Search",VLOOKUP("http://skinnonews.com"&amp;A1552,'기사 리스트'!C:D,2,FALSE)="yes"), "당월 GDN", ""),"")</f>
        <v/>
      </c>
    </row>
    <row r="1553" spans="5:7">
      <c r="E1553" s="46" t="str">
        <f t="shared" si="24"/>
        <v/>
      </c>
      <c r="F1553" s="46" t="str">
        <f>IF(E1553="기사임",IFERROR(IF((VLOOKUP(CONCATENATE("http://skinnonews.com",A1553),'기사 리스트'!C:E,3,FALSE))&gt;='뉴스룸 요약'!$F$17,"O",""),""),"")</f>
        <v/>
      </c>
      <c r="G1553" s="46" t="str">
        <f>IFERROR(IF(AND(F1553="O",B1553="Paid Search",VLOOKUP("http://skinnonews.com"&amp;A1553,'기사 리스트'!C:D,2,FALSE)="yes"), "당월 GDN", ""),"")</f>
        <v/>
      </c>
    </row>
    <row r="1554" spans="5:7">
      <c r="E1554" s="46" t="str">
        <f t="shared" si="24"/>
        <v/>
      </c>
      <c r="F1554" s="46" t="str">
        <f>IF(E1554="기사임",IFERROR(IF((VLOOKUP(CONCATENATE("http://skinnonews.com",A1554),'기사 리스트'!C:E,3,FALSE))&gt;='뉴스룸 요약'!$F$17,"O",""),""),"")</f>
        <v/>
      </c>
      <c r="G1554" s="46" t="str">
        <f>IFERROR(IF(AND(F1554="O",B1554="Paid Search",VLOOKUP("http://skinnonews.com"&amp;A1554,'기사 리스트'!C:D,2,FALSE)="yes"), "당월 GDN", ""),"")</f>
        <v/>
      </c>
    </row>
    <row r="1555" spans="5:7">
      <c r="E1555" s="46" t="str">
        <f t="shared" si="24"/>
        <v/>
      </c>
      <c r="F1555" s="46" t="str">
        <f>IF(E1555="기사임",IFERROR(IF((VLOOKUP(CONCATENATE("http://skinnonews.com",A1555),'기사 리스트'!C:E,3,FALSE))&gt;='뉴스룸 요약'!$F$17,"O",""),""),"")</f>
        <v/>
      </c>
      <c r="G1555" s="46" t="str">
        <f>IFERROR(IF(AND(F1555="O",B1555="Paid Search",VLOOKUP("http://skinnonews.com"&amp;A1555,'기사 리스트'!C:D,2,FALSE)="yes"), "당월 GDN", ""),"")</f>
        <v/>
      </c>
    </row>
    <row r="1556" spans="5:7">
      <c r="E1556" s="46" t="str">
        <f t="shared" si="24"/>
        <v/>
      </c>
      <c r="F1556" s="46" t="str">
        <f>IF(E1556="기사임",IFERROR(IF((VLOOKUP(CONCATENATE("http://skinnonews.com",A1556),'기사 리스트'!C:E,3,FALSE))&gt;='뉴스룸 요약'!$F$17,"O",""),""),"")</f>
        <v/>
      </c>
      <c r="G1556" s="46" t="str">
        <f>IFERROR(IF(AND(F1556="O",B1556="Paid Search",VLOOKUP("http://skinnonews.com"&amp;A1556,'기사 리스트'!C:D,2,FALSE)="yes"), "당월 GDN", ""),"")</f>
        <v/>
      </c>
    </row>
    <row r="1557" spans="5:7">
      <c r="E1557" s="46" t="str">
        <f t="shared" si="24"/>
        <v/>
      </c>
      <c r="F1557" s="46" t="str">
        <f>IF(E1557="기사임",IFERROR(IF((VLOOKUP(CONCATENATE("http://skinnonews.com",A1557),'기사 리스트'!C:E,3,FALSE))&gt;='뉴스룸 요약'!$F$17,"O",""),""),"")</f>
        <v/>
      </c>
      <c r="G1557" s="46" t="str">
        <f>IFERROR(IF(AND(F1557="O",B1557="Paid Search",VLOOKUP("http://skinnonews.com"&amp;A1557,'기사 리스트'!C:D,2,FALSE)="yes"), "당월 GDN", ""),"")</f>
        <v/>
      </c>
    </row>
    <row r="1558" spans="5:7">
      <c r="E1558" s="46" t="str">
        <f t="shared" si="24"/>
        <v/>
      </c>
      <c r="F1558" s="46" t="str">
        <f>IF(E1558="기사임",IFERROR(IF((VLOOKUP(CONCATENATE("http://skinnonews.com",A1558),'기사 리스트'!C:E,3,FALSE))&gt;='뉴스룸 요약'!$F$17,"O",""),""),"")</f>
        <v/>
      </c>
      <c r="G1558" s="46" t="str">
        <f>IFERROR(IF(AND(F1558="O",B1558="Paid Search",VLOOKUP("http://skinnonews.com"&amp;A1558,'기사 리스트'!C:D,2,FALSE)="yes"), "당월 GDN", ""),"")</f>
        <v/>
      </c>
    </row>
    <row r="1559" spans="5:7">
      <c r="E1559" s="46" t="str">
        <f t="shared" si="24"/>
        <v/>
      </c>
      <c r="F1559" s="46" t="str">
        <f>IF(E1559="기사임",IFERROR(IF((VLOOKUP(CONCATENATE("http://skinnonews.com",A1559),'기사 리스트'!C:E,3,FALSE))&gt;='뉴스룸 요약'!$F$17,"O",""),""),"")</f>
        <v/>
      </c>
      <c r="G1559" s="46" t="str">
        <f>IFERROR(IF(AND(F1559="O",B1559="Paid Search",VLOOKUP("http://skinnonews.com"&amp;A1559,'기사 리스트'!C:D,2,FALSE)="yes"), "당월 GDN", ""),"")</f>
        <v/>
      </c>
    </row>
    <row r="1560" spans="5:7">
      <c r="E1560" s="46" t="str">
        <f t="shared" si="24"/>
        <v/>
      </c>
      <c r="F1560" s="46" t="str">
        <f>IF(E1560="기사임",IFERROR(IF((VLOOKUP(CONCATENATE("http://skinnonews.com",A1560),'기사 리스트'!C:E,3,FALSE))&gt;='뉴스룸 요약'!$F$17,"O",""),""),"")</f>
        <v/>
      </c>
      <c r="G1560" s="46" t="str">
        <f>IFERROR(IF(AND(F1560="O",B1560="Paid Search",VLOOKUP("http://skinnonews.com"&amp;A1560,'기사 리스트'!C:D,2,FALSE)="yes"), "당월 GDN", ""),"")</f>
        <v/>
      </c>
    </row>
    <row r="1561" spans="5:7">
      <c r="E1561" s="46" t="str">
        <f t="shared" si="24"/>
        <v/>
      </c>
      <c r="F1561" s="46" t="str">
        <f>IF(E1561="기사임",IFERROR(IF((VLOOKUP(CONCATENATE("http://skinnonews.com",A1561),'기사 리스트'!C:E,3,FALSE))&gt;='뉴스룸 요약'!$F$17,"O",""),""),"")</f>
        <v/>
      </c>
      <c r="G1561" s="46" t="str">
        <f>IFERROR(IF(AND(F1561="O",B1561="Paid Search",VLOOKUP("http://skinnonews.com"&amp;A1561,'기사 리스트'!C:D,2,FALSE)="yes"), "당월 GDN", ""),"")</f>
        <v/>
      </c>
    </row>
    <row r="1562" spans="5:7">
      <c r="E1562" s="46" t="str">
        <f t="shared" si="24"/>
        <v/>
      </c>
      <c r="F1562" s="46" t="str">
        <f>IF(E1562="기사임",IFERROR(IF((VLOOKUP(CONCATENATE("http://skinnonews.com",A1562),'기사 리스트'!C:E,3,FALSE))&gt;='뉴스룸 요약'!$F$17,"O",""),""),"")</f>
        <v/>
      </c>
      <c r="G1562" s="46" t="str">
        <f>IFERROR(IF(AND(F1562="O",B1562="Paid Search",VLOOKUP("http://skinnonews.com"&amp;A1562,'기사 리스트'!C:D,2,FALSE)="yes"), "당월 GDN", ""),"")</f>
        <v/>
      </c>
    </row>
    <row r="1563" spans="5:7">
      <c r="E1563" s="46" t="str">
        <f t="shared" si="24"/>
        <v/>
      </c>
      <c r="F1563" s="46" t="str">
        <f>IF(E1563="기사임",IFERROR(IF((VLOOKUP(CONCATENATE("http://skinnonews.com",A1563),'기사 리스트'!C:E,3,FALSE))&gt;='뉴스룸 요약'!$F$17,"O",""),""),"")</f>
        <v/>
      </c>
      <c r="G1563" s="46" t="str">
        <f>IFERROR(IF(AND(F1563="O",B1563="Paid Search",VLOOKUP("http://skinnonews.com"&amp;A1563,'기사 리스트'!C:D,2,FALSE)="yes"), "당월 GDN", ""),"")</f>
        <v/>
      </c>
    </row>
    <row r="1564" spans="5:7">
      <c r="E1564" s="46" t="str">
        <f t="shared" si="24"/>
        <v/>
      </c>
      <c r="F1564" s="46" t="str">
        <f>IF(E1564="기사임",IFERROR(IF((VLOOKUP(CONCATENATE("http://skinnonews.com",A1564),'기사 리스트'!C:E,3,FALSE))&gt;='뉴스룸 요약'!$F$17,"O",""),""),"")</f>
        <v/>
      </c>
      <c r="G1564" s="46" t="str">
        <f>IFERROR(IF(AND(F1564="O",B1564="Paid Search",VLOOKUP("http://skinnonews.com"&amp;A1564,'기사 리스트'!C:D,2,FALSE)="yes"), "당월 GDN", ""),"")</f>
        <v/>
      </c>
    </row>
    <row r="1565" spans="5:7">
      <c r="E1565" s="46" t="str">
        <f t="shared" si="24"/>
        <v/>
      </c>
      <c r="F1565" s="46" t="str">
        <f>IF(E1565="기사임",IFERROR(IF((VLOOKUP(CONCATENATE("http://skinnonews.com",A1565),'기사 리스트'!C:E,3,FALSE))&gt;='뉴스룸 요약'!$F$17,"O",""),""),"")</f>
        <v/>
      </c>
      <c r="G1565" s="46" t="str">
        <f>IFERROR(IF(AND(F1565="O",B1565="Paid Search",VLOOKUP("http://skinnonews.com"&amp;A1565,'기사 리스트'!C:D,2,FALSE)="yes"), "당월 GDN", ""),"")</f>
        <v/>
      </c>
    </row>
    <row r="1566" spans="5:7">
      <c r="E1566" s="46" t="str">
        <f t="shared" si="24"/>
        <v/>
      </c>
      <c r="F1566" s="46" t="str">
        <f>IF(E1566="기사임",IFERROR(IF((VLOOKUP(CONCATENATE("http://skinnonews.com",A1566),'기사 리스트'!C:E,3,FALSE))&gt;='뉴스룸 요약'!$F$17,"O",""),""),"")</f>
        <v/>
      </c>
      <c r="G1566" s="46" t="str">
        <f>IFERROR(IF(AND(F1566="O",B1566="Paid Search",VLOOKUP("http://skinnonews.com"&amp;A1566,'기사 리스트'!C:D,2,FALSE)="yes"), "당월 GDN", ""),"")</f>
        <v/>
      </c>
    </row>
    <row r="1567" spans="5:7">
      <c r="E1567" s="46" t="str">
        <f t="shared" si="24"/>
        <v/>
      </c>
      <c r="F1567" s="46" t="str">
        <f>IF(E1567="기사임",IFERROR(IF((VLOOKUP(CONCATENATE("http://skinnonews.com",A1567),'기사 리스트'!C:E,3,FALSE))&gt;='뉴스룸 요약'!$F$17,"O",""),""),"")</f>
        <v/>
      </c>
      <c r="G1567" s="46" t="str">
        <f>IFERROR(IF(AND(F1567="O",B1567="Paid Search",VLOOKUP("http://skinnonews.com"&amp;A1567,'기사 리스트'!C:D,2,FALSE)="yes"), "당월 GDN", ""),"")</f>
        <v/>
      </c>
    </row>
    <row r="1568" spans="5:7">
      <c r="E1568" s="46" t="str">
        <f t="shared" si="24"/>
        <v/>
      </c>
      <c r="F1568" s="46" t="str">
        <f>IF(E1568="기사임",IFERROR(IF((VLOOKUP(CONCATENATE("http://skinnonews.com",A1568),'기사 리스트'!C:E,3,FALSE))&gt;='뉴스룸 요약'!$F$17,"O",""),""),"")</f>
        <v/>
      </c>
      <c r="G1568" s="46" t="str">
        <f>IFERROR(IF(AND(F1568="O",B1568="Paid Search",VLOOKUP("http://skinnonews.com"&amp;A1568,'기사 리스트'!C:D,2,FALSE)="yes"), "당월 GDN", ""),"")</f>
        <v/>
      </c>
    </row>
    <row r="1569" spans="5:7">
      <c r="E1569" s="46" t="str">
        <f t="shared" si="24"/>
        <v/>
      </c>
      <c r="F1569" s="46" t="str">
        <f>IF(E1569="기사임",IFERROR(IF((VLOOKUP(CONCATENATE("http://skinnonews.com",A1569),'기사 리스트'!C:E,3,FALSE))&gt;='뉴스룸 요약'!$F$17,"O",""),""),"")</f>
        <v/>
      </c>
      <c r="G1569" s="46" t="str">
        <f>IFERROR(IF(AND(F1569="O",B1569="Paid Search",VLOOKUP("http://skinnonews.com"&amp;A1569,'기사 리스트'!C:D,2,FALSE)="yes"), "당월 GDN", ""),"")</f>
        <v/>
      </c>
    </row>
    <row r="1570" spans="5:7">
      <c r="E1570" s="46" t="str">
        <f t="shared" si="24"/>
        <v/>
      </c>
      <c r="F1570" s="46" t="str">
        <f>IF(E1570="기사임",IFERROR(IF((VLOOKUP(CONCATENATE("http://skinnonews.com",A1570),'기사 리스트'!C:E,3,FALSE))&gt;='뉴스룸 요약'!$F$17,"O",""),""),"")</f>
        <v/>
      </c>
      <c r="G1570" s="46" t="str">
        <f>IFERROR(IF(AND(F1570="O",B1570="Paid Search",VLOOKUP("http://skinnonews.com"&amp;A1570,'기사 리스트'!C:D,2,FALSE)="yes"), "당월 GDN", ""),"")</f>
        <v/>
      </c>
    </row>
    <row r="1571" spans="5:7">
      <c r="E1571" s="46" t="str">
        <f t="shared" si="24"/>
        <v/>
      </c>
      <c r="F1571" s="46" t="str">
        <f>IF(E1571="기사임",IFERROR(IF((VLOOKUP(CONCATENATE("http://skinnonews.com",A1571),'기사 리스트'!C:E,3,FALSE))&gt;='뉴스룸 요약'!$F$17,"O",""),""),"")</f>
        <v/>
      </c>
      <c r="G1571" s="46" t="str">
        <f>IFERROR(IF(AND(F1571="O",B1571="Paid Search",VLOOKUP("http://skinnonews.com"&amp;A1571,'기사 리스트'!C:D,2,FALSE)="yes"), "당월 GDN", ""),"")</f>
        <v/>
      </c>
    </row>
    <row r="1572" spans="5:7">
      <c r="E1572" s="46" t="str">
        <f t="shared" si="24"/>
        <v/>
      </c>
      <c r="F1572" s="46" t="str">
        <f>IF(E1572="기사임",IFERROR(IF((VLOOKUP(CONCATENATE("http://skinnonews.com",A1572),'기사 리스트'!C:E,3,FALSE))&gt;='뉴스룸 요약'!$F$17,"O",""),""),"")</f>
        <v/>
      </c>
      <c r="G1572" s="46" t="str">
        <f>IFERROR(IF(AND(F1572="O",B1572="Paid Search",VLOOKUP("http://skinnonews.com"&amp;A1572,'기사 리스트'!C:D,2,FALSE)="yes"), "당월 GDN", ""),"")</f>
        <v/>
      </c>
    </row>
    <row r="1573" spans="5:7">
      <c r="E1573" s="46" t="str">
        <f t="shared" si="24"/>
        <v/>
      </c>
      <c r="F1573" s="46" t="str">
        <f>IF(E1573="기사임",IFERROR(IF((VLOOKUP(CONCATENATE("http://skinnonews.com",A1573),'기사 리스트'!C:E,3,FALSE))&gt;='뉴스룸 요약'!$F$17,"O",""),""),"")</f>
        <v/>
      </c>
      <c r="G1573" s="46" t="str">
        <f>IFERROR(IF(AND(F1573="O",B1573="Paid Search",VLOOKUP("http://skinnonews.com"&amp;A1573,'기사 리스트'!C:D,2,FALSE)="yes"), "당월 GDN", ""),"")</f>
        <v/>
      </c>
    </row>
    <row r="1574" spans="5:7">
      <c r="E1574" s="46" t="str">
        <f t="shared" si="24"/>
        <v/>
      </c>
      <c r="F1574" s="46" t="str">
        <f>IF(E1574="기사임",IFERROR(IF((VLOOKUP(CONCATENATE("http://skinnonews.com",A1574),'기사 리스트'!C:E,3,FALSE))&gt;='뉴스룸 요약'!$F$17,"O",""),""),"")</f>
        <v/>
      </c>
      <c r="G1574" s="46" t="str">
        <f>IFERROR(IF(AND(F1574="O",B1574="Paid Search",VLOOKUP("http://skinnonews.com"&amp;A1574,'기사 리스트'!C:D,2,FALSE)="yes"), "당월 GDN", ""),"")</f>
        <v/>
      </c>
    </row>
    <row r="1575" spans="5:7">
      <c r="E1575" s="46" t="str">
        <f t="shared" si="24"/>
        <v/>
      </c>
      <c r="F1575" s="46" t="str">
        <f>IF(E1575="기사임",IFERROR(IF((VLOOKUP(CONCATENATE("http://skinnonews.com",A1575),'기사 리스트'!C:E,3,FALSE))&gt;='뉴스룸 요약'!$F$17,"O",""),""),"")</f>
        <v/>
      </c>
      <c r="G1575" s="46" t="str">
        <f>IFERROR(IF(AND(F1575="O",B1575="Paid Search",VLOOKUP("http://skinnonews.com"&amp;A1575,'기사 리스트'!C:D,2,FALSE)="yes"), "당월 GDN", ""),"")</f>
        <v/>
      </c>
    </row>
    <row r="1576" spans="5:7">
      <c r="E1576" s="46" t="str">
        <f t="shared" si="24"/>
        <v/>
      </c>
      <c r="F1576" s="46" t="str">
        <f>IF(E1576="기사임",IFERROR(IF((VLOOKUP(CONCATENATE("http://skinnonews.com",A1576),'기사 리스트'!C:E,3,FALSE))&gt;='뉴스룸 요약'!$F$17,"O",""),""),"")</f>
        <v/>
      </c>
      <c r="G1576" s="46" t="str">
        <f>IFERROR(IF(AND(F1576="O",B1576="Paid Search",VLOOKUP("http://skinnonews.com"&amp;A1576,'기사 리스트'!C:D,2,FALSE)="yes"), "당월 GDN", ""),"")</f>
        <v/>
      </c>
    </row>
    <row r="1577" spans="5:7">
      <c r="E1577" s="46" t="str">
        <f t="shared" si="24"/>
        <v/>
      </c>
      <c r="F1577" s="46" t="str">
        <f>IF(E1577="기사임",IFERROR(IF((VLOOKUP(CONCATENATE("http://skinnonews.com",A1577),'기사 리스트'!C:E,3,FALSE))&gt;='뉴스룸 요약'!$F$17,"O",""),""),"")</f>
        <v/>
      </c>
      <c r="G1577" s="46" t="str">
        <f>IFERROR(IF(AND(F1577="O",B1577="Paid Search",VLOOKUP("http://skinnonews.com"&amp;A1577,'기사 리스트'!C:D,2,FALSE)="yes"), "당월 GDN", ""),"")</f>
        <v/>
      </c>
    </row>
    <row r="1578" spans="5:7">
      <c r="E1578" s="46" t="str">
        <f t="shared" si="24"/>
        <v/>
      </c>
      <c r="F1578" s="46" t="str">
        <f>IF(E1578="기사임",IFERROR(IF((VLOOKUP(CONCATENATE("http://skinnonews.com",A1578),'기사 리스트'!C:E,3,FALSE))&gt;='뉴스룸 요약'!$F$17,"O",""),""),"")</f>
        <v/>
      </c>
      <c r="G1578" s="46" t="str">
        <f>IFERROR(IF(AND(F1578="O",B1578="Paid Search",VLOOKUP("http://skinnonews.com"&amp;A1578,'기사 리스트'!C:D,2,FALSE)="yes"), "당월 GDN", ""),"")</f>
        <v/>
      </c>
    </row>
    <row r="1579" spans="5:7">
      <c r="E1579" s="46" t="str">
        <f t="shared" si="24"/>
        <v/>
      </c>
      <c r="F1579" s="46" t="str">
        <f>IF(E1579="기사임",IFERROR(IF((VLOOKUP(CONCATENATE("http://skinnonews.com",A1579),'기사 리스트'!C:E,3,FALSE))&gt;='뉴스룸 요약'!$F$17,"O",""),""),"")</f>
        <v/>
      </c>
      <c r="G1579" s="46" t="str">
        <f>IFERROR(IF(AND(F1579="O",B1579="Paid Search",VLOOKUP("http://skinnonews.com"&amp;A1579,'기사 리스트'!C:D,2,FALSE)="yes"), "당월 GDN", ""),"")</f>
        <v/>
      </c>
    </row>
    <row r="1580" spans="5:7">
      <c r="E1580" s="46" t="str">
        <f t="shared" si="24"/>
        <v/>
      </c>
      <c r="F1580" s="46" t="str">
        <f>IF(E1580="기사임",IFERROR(IF((VLOOKUP(CONCATENATE("http://skinnonews.com",A1580),'기사 리스트'!C:E,3,FALSE))&gt;='뉴스룸 요약'!$F$17,"O",""),""),"")</f>
        <v/>
      </c>
      <c r="G1580" s="46" t="str">
        <f>IFERROR(IF(AND(F1580="O",B1580="Paid Search",VLOOKUP("http://skinnonews.com"&amp;A1580,'기사 리스트'!C:D,2,FALSE)="yes"), "당월 GDN", ""),"")</f>
        <v/>
      </c>
    </row>
    <row r="1581" spans="5:7">
      <c r="E1581" s="46" t="str">
        <f t="shared" si="24"/>
        <v/>
      </c>
      <c r="F1581" s="46" t="str">
        <f>IF(E1581="기사임",IFERROR(IF((VLOOKUP(CONCATENATE("http://skinnonews.com",A1581),'기사 리스트'!C:E,3,FALSE))&gt;='뉴스룸 요약'!$F$17,"O",""),""),"")</f>
        <v/>
      </c>
      <c r="G1581" s="46" t="str">
        <f>IFERROR(IF(AND(F1581="O",B1581="Paid Search",VLOOKUP("http://skinnonews.com"&amp;A1581,'기사 리스트'!C:D,2,FALSE)="yes"), "당월 GDN", ""),"")</f>
        <v/>
      </c>
    </row>
    <row r="1582" spans="5:7">
      <c r="E1582" s="46" t="str">
        <f t="shared" si="24"/>
        <v/>
      </c>
      <c r="F1582" s="46" t="str">
        <f>IF(E1582="기사임",IFERROR(IF((VLOOKUP(CONCATENATE("http://skinnonews.com",A1582),'기사 리스트'!C:E,3,FALSE))&gt;='뉴스룸 요약'!$F$17,"O",""),""),"")</f>
        <v/>
      </c>
      <c r="G1582" s="46" t="str">
        <f>IFERROR(IF(AND(F1582="O",B1582="Paid Search",VLOOKUP("http://skinnonews.com"&amp;A1582,'기사 리스트'!C:D,2,FALSE)="yes"), "당월 GDN", ""),"")</f>
        <v/>
      </c>
    </row>
    <row r="1583" spans="5:7">
      <c r="E1583" s="46" t="str">
        <f t="shared" si="24"/>
        <v/>
      </c>
      <c r="F1583" s="46" t="str">
        <f>IF(E1583="기사임",IFERROR(IF((VLOOKUP(CONCATENATE("http://skinnonews.com",A1583),'기사 리스트'!C:E,3,FALSE))&gt;='뉴스룸 요약'!$F$17,"O",""),""),"")</f>
        <v/>
      </c>
      <c r="G1583" s="46" t="str">
        <f>IFERROR(IF(AND(F1583="O",B1583="Paid Search",VLOOKUP("http://skinnonews.com"&amp;A1583,'기사 리스트'!C:D,2,FALSE)="yes"), "당월 GDN", ""),"")</f>
        <v/>
      </c>
    </row>
    <row r="1584" spans="5:7">
      <c r="E1584" s="46" t="str">
        <f t="shared" si="24"/>
        <v/>
      </c>
      <c r="F1584" s="46" t="str">
        <f>IF(E1584="기사임",IFERROR(IF((VLOOKUP(CONCATENATE("http://skinnonews.com",A1584),'기사 리스트'!C:E,3,FALSE))&gt;='뉴스룸 요약'!$F$17,"O",""),""),"")</f>
        <v/>
      </c>
      <c r="G1584" s="46" t="str">
        <f>IFERROR(IF(AND(F1584="O",B1584="Paid Search",VLOOKUP("http://skinnonews.com"&amp;A1584,'기사 리스트'!C:D,2,FALSE)="yes"), "당월 GDN", ""),"")</f>
        <v/>
      </c>
    </row>
    <row r="1585" spans="5:7">
      <c r="E1585" s="46" t="str">
        <f t="shared" si="24"/>
        <v/>
      </c>
      <c r="F1585" s="46" t="str">
        <f>IF(E1585="기사임",IFERROR(IF((VLOOKUP(CONCATENATE("http://skinnonews.com",A1585),'기사 리스트'!C:E,3,FALSE))&gt;='뉴스룸 요약'!$F$17,"O",""),""),"")</f>
        <v/>
      </c>
      <c r="G1585" s="46" t="str">
        <f>IFERROR(IF(AND(F1585="O",B1585="Paid Search",VLOOKUP("http://skinnonews.com"&amp;A1585,'기사 리스트'!C:D,2,FALSE)="yes"), "당월 GDN", ""),"")</f>
        <v/>
      </c>
    </row>
    <row r="1586" spans="5:7">
      <c r="E1586" s="46" t="str">
        <f t="shared" si="24"/>
        <v/>
      </c>
      <c r="F1586" s="46" t="str">
        <f>IF(E1586="기사임",IFERROR(IF((VLOOKUP(CONCATENATE("http://skinnonews.com",A1586),'기사 리스트'!C:E,3,FALSE))&gt;='뉴스룸 요약'!$F$17,"O",""),""),"")</f>
        <v/>
      </c>
      <c r="G1586" s="46" t="str">
        <f>IFERROR(IF(AND(F1586="O",B1586="Paid Search",VLOOKUP("http://skinnonews.com"&amp;A1586,'기사 리스트'!C:D,2,FALSE)="yes"), "당월 GDN", ""),"")</f>
        <v/>
      </c>
    </row>
    <row r="1587" spans="5:7">
      <c r="E1587" s="46" t="str">
        <f t="shared" si="24"/>
        <v/>
      </c>
      <c r="F1587" s="46" t="str">
        <f>IF(E1587="기사임",IFERROR(IF((VLOOKUP(CONCATENATE("http://skinnonews.com",A1587),'기사 리스트'!C:E,3,FALSE))&gt;='뉴스룸 요약'!$F$17,"O",""),""),"")</f>
        <v/>
      </c>
      <c r="G1587" s="46" t="str">
        <f>IFERROR(IF(AND(F1587="O",B1587="Paid Search",VLOOKUP("http://skinnonews.com"&amp;A1587,'기사 리스트'!C:D,2,FALSE)="yes"), "당월 GDN", ""),"")</f>
        <v/>
      </c>
    </row>
    <row r="1588" spans="5:7">
      <c r="E1588" s="46" t="str">
        <f t="shared" si="24"/>
        <v/>
      </c>
      <c r="F1588" s="46" t="str">
        <f>IF(E1588="기사임",IFERROR(IF((VLOOKUP(CONCATENATE("http://skinnonews.com",A1588),'기사 리스트'!C:E,3,FALSE))&gt;='뉴스룸 요약'!$F$17,"O",""),""),"")</f>
        <v/>
      </c>
      <c r="G1588" s="46" t="str">
        <f>IFERROR(IF(AND(F1588="O",B1588="Paid Search",VLOOKUP("http://skinnonews.com"&amp;A1588,'기사 리스트'!C:D,2,FALSE)="yes"), "당월 GDN", ""),"")</f>
        <v/>
      </c>
    </row>
    <row r="1589" spans="5:7">
      <c r="E1589" s="46" t="str">
        <f t="shared" si="24"/>
        <v/>
      </c>
      <c r="F1589" s="46" t="str">
        <f>IF(E1589="기사임",IFERROR(IF((VLOOKUP(CONCATENATE("http://skinnonews.com",A1589),'기사 리스트'!C:E,3,FALSE))&gt;='뉴스룸 요약'!$F$17,"O",""),""),"")</f>
        <v/>
      </c>
      <c r="G1589" s="46" t="str">
        <f>IFERROR(IF(AND(F1589="O",B1589="Paid Search",VLOOKUP("http://skinnonews.com"&amp;A1589,'기사 리스트'!C:D,2,FALSE)="yes"), "당월 GDN", ""),"")</f>
        <v/>
      </c>
    </row>
    <row r="1590" spans="5:7">
      <c r="E1590" s="46" t="str">
        <f t="shared" si="24"/>
        <v/>
      </c>
      <c r="F1590" s="46" t="str">
        <f>IF(E1590="기사임",IFERROR(IF((VLOOKUP(CONCATENATE("http://skinnonews.com",A1590),'기사 리스트'!C:E,3,FALSE))&gt;='뉴스룸 요약'!$F$17,"O",""),""),"")</f>
        <v/>
      </c>
      <c r="G1590" s="46" t="str">
        <f>IFERROR(IF(AND(F1590="O",B1590="Paid Search",VLOOKUP("http://skinnonews.com"&amp;A1590,'기사 리스트'!C:D,2,FALSE)="yes"), "당월 GDN", ""),"")</f>
        <v/>
      </c>
    </row>
    <row r="1591" spans="5:7">
      <c r="E1591" s="46" t="str">
        <f t="shared" si="24"/>
        <v/>
      </c>
      <c r="F1591" s="46" t="str">
        <f>IF(E1591="기사임",IFERROR(IF((VLOOKUP(CONCATENATE("http://skinnonews.com",A1591),'기사 리스트'!C:E,3,FALSE))&gt;='뉴스룸 요약'!$F$17,"O",""),""),"")</f>
        <v/>
      </c>
      <c r="G1591" s="46" t="str">
        <f>IFERROR(IF(AND(F1591="O",B1591="Paid Search",VLOOKUP("http://skinnonews.com"&amp;A1591,'기사 리스트'!C:D,2,FALSE)="yes"), "당월 GDN", ""),"")</f>
        <v/>
      </c>
    </row>
    <row r="1592" spans="5:7">
      <c r="E1592" s="46" t="str">
        <f t="shared" si="24"/>
        <v/>
      </c>
      <c r="F1592" s="46" t="str">
        <f>IF(E1592="기사임",IFERROR(IF((VLOOKUP(CONCATENATE("http://skinnonews.com",A1592),'기사 리스트'!C:E,3,FALSE))&gt;='뉴스룸 요약'!$F$17,"O",""),""),"")</f>
        <v/>
      </c>
      <c r="G1592" s="46" t="str">
        <f>IFERROR(IF(AND(F1592="O",B1592="Paid Search",VLOOKUP("http://skinnonews.com"&amp;A1592,'기사 리스트'!C:D,2,FALSE)="yes"), "당월 GDN", ""),"")</f>
        <v/>
      </c>
    </row>
    <row r="1593" spans="5:7">
      <c r="E1593" s="46" t="str">
        <f t="shared" si="24"/>
        <v/>
      </c>
      <c r="F1593" s="46" t="str">
        <f>IF(E1593="기사임",IFERROR(IF((VLOOKUP(CONCATENATE("http://skinnonews.com",A1593),'기사 리스트'!C:E,3,FALSE))&gt;='뉴스룸 요약'!$F$17,"O",""),""),"")</f>
        <v/>
      </c>
      <c r="G1593" s="46" t="str">
        <f>IFERROR(IF(AND(F1593="O",B1593="Paid Search",VLOOKUP("http://skinnonews.com"&amp;A1593,'기사 리스트'!C:D,2,FALSE)="yes"), "당월 GDN", ""),"")</f>
        <v/>
      </c>
    </row>
    <row r="1594" spans="5:7">
      <c r="E1594" s="46" t="str">
        <f t="shared" si="24"/>
        <v/>
      </c>
      <c r="F1594" s="46" t="str">
        <f>IF(E1594="기사임",IFERROR(IF((VLOOKUP(CONCATENATE("http://skinnonews.com",A1594),'기사 리스트'!C:E,3,FALSE))&gt;='뉴스룸 요약'!$F$17,"O",""),""),"")</f>
        <v/>
      </c>
      <c r="G1594" s="46" t="str">
        <f>IFERROR(IF(AND(F1594="O",B1594="Paid Search",VLOOKUP("http://skinnonews.com"&amp;A1594,'기사 리스트'!C:D,2,FALSE)="yes"), "당월 GDN", ""),"")</f>
        <v/>
      </c>
    </row>
    <row r="1595" spans="5:7">
      <c r="E1595" s="46" t="str">
        <f t="shared" si="24"/>
        <v/>
      </c>
      <c r="F1595" s="46" t="str">
        <f>IF(E1595="기사임",IFERROR(IF((VLOOKUP(CONCATENATE("http://skinnonews.com",A1595),'기사 리스트'!C:E,3,FALSE))&gt;='뉴스룸 요약'!$F$17,"O",""),""),"")</f>
        <v/>
      </c>
      <c r="G1595" s="46" t="str">
        <f>IFERROR(IF(AND(F1595="O",B1595="Paid Search",VLOOKUP("http://skinnonews.com"&amp;A1595,'기사 리스트'!C:D,2,FALSE)="yes"), "당월 GDN", ""),"")</f>
        <v/>
      </c>
    </row>
    <row r="1596" spans="5:7">
      <c r="E1596" s="46" t="str">
        <f t="shared" si="24"/>
        <v/>
      </c>
      <c r="F1596" s="46" t="str">
        <f>IF(E1596="기사임",IFERROR(IF((VLOOKUP(CONCATENATE("http://skinnonews.com",A1596),'기사 리스트'!C:E,3,FALSE))&gt;='뉴스룸 요약'!$F$17,"O",""),""),"")</f>
        <v/>
      </c>
      <c r="G1596" s="46" t="str">
        <f>IFERROR(IF(AND(F1596="O",B1596="Paid Search",VLOOKUP("http://skinnonews.com"&amp;A1596,'기사 리스트'!C:D,2,FALSE)="yes"), "당월 GDN", ""),"")</f>
        <v/>
      </c>
    </row>
    <row r="1597" spans="5:7">
      <c r="E1597" s="46" t="str">
        <f t="shared" si="24"/>
        <v/>
      </c>
      <c r="F1597" s="46" t="str">
        <f>IF(E1597="기사임",IFERROR(IF((VLOOKUP(CONCATENATE("http://skinnonews.com",A1597),'기사 리스트'!C:E,3,FALSE))&gt;='뉴스룸 요약'!$F$17,"O",""),""),"")</f>
        <v/>
      </c>
      <c r="G1597" s="46" t="str">
        <f>IFERROR(IF(AND(F1597="O",B1597="Paid Search",VLOOKUP("http://skinnonews.com"&amp;A1597,'기사 리스트'!C:D,2,FALSE)="yes"), "당월 GDN", ""),"")</f>
        <v/>
      </c>
    </row>
    <row r="1598" spans="5:7">
      <c r="E1598" s="46" t="str">
        <f t="shared" si="24"/>
        <v/>
      </c>
      <c r="F1598" s="46" t="str">
        <f>IF(E1598="기사임",IFERROR(IF((VLOOKUP(CONCATENATE("http://skinnonews.com",A1598),'기사 리스트'!C:E,3,FALSE))&gt;='뉴스룸 요약'!$F$17,"O",""),""),"")</f>
        <v/>
      </c>
      <c r="G1598" s="46" t="str">
        <f>IFERROR(IF(AND(F1598="O",B1598="Paid Search",VLOOKUP("http://skinnonews.com"&amp;A1598,'기사 리스트'!C:D,2,FALSE)="yes"), "당월 GDN", ""),"")</f>
        <v/>
      </c>
    </row>
    <row r="1599" spans="5:7">
      <c r="E1599" s="46" t="str">
        <f t="shared" si="24"/>
        <v/>
      </c>
      <c r="F1599" s="46" t="str">
        <f>IF(E1599="기사임",IFERROR(IF((VLOOKUP(CONCATENATE("http://skinnonews.com",A1599),'기사 리스트'!C:E,3,FALSE))&gt;='뉴스룸 요약'!$F$17,"O",""),""),"")</f>
        <v/>
      </c>
      <c r="G1599" s="46" t="str">
        <f>IFERROR(IF(AND(F1599="O",B1599="Paid Search",VLOOKUP("http://skinnonews.com"&amp;A1599,'기사 리스트'!C:D,2,FALSE)="yes"), "당월 GDN", ""),"")</f>
        <v/>
      </c>
    </row>
    <row r="1600" spans="5:7">
      <c r="E1600" s="46" t="str">
        <f t="shared" si="24"/>
        <v/>
      </c>
      <c r="F1600" s="46" t="str">
        <f>IF(E1600="기사임",IFERROR(IF((VLOOKUP(CONCATENATE("http://skinnonews.com",A1600),'기사 리스트'!C:E,3,FALSE))&gt;='뉴스룸 요약'!$F$17,"O",""),""),"")</f>
        <v/>
      </c>
      <c r="G1600" s="46" t="str">
        <f>IFERROR(IF(AND(F1600="O",B1600="Paid Search",VLOOKUP("http://skinnonews.com"&amp;A1600,'기사 리스트'!C:D,2,FALSE)="yes"), "당월 GDN", ""),"")</f>
        <v/>
      </c>
    </row>
    <row r="1601" spans="5:7">
      <c r="E1601" s="46" t="str">
        <f t="shared" si="24"/>
        <v/>
      </c>
      <c r="F1601" s="46" t="str">
        <f>IF(E1601="기사임",IFERROR(IF((VLOOKUP(CONCATENATE("http://skinnonews.com",A1601),'기사 리스트'!C:E,3,FALSE))&gt;='뉴스룸 요약'!$F$17,"O",""),""),"")</f>
        <v/>
      </c>
      <c r="G1601" s="46" t="str">
        <f>IFERROR(IF(AND(F1601="O",B1601="Paid Search",VLOOKUP("http://skinnonews.com"&amp;A1601,'기사 리스트'!C:D,2,FALSE)="yes"), "당월 GDN", ""),"")</f>
        <v/>
      </c>
    </row>
    <row r="1602" spans="5:7">
      <c r="E1602" s="46" t="str">
        <f t="shared" si="24"/>
        <v/>
      </c>
      <c r="F1602" s="46" t="str">
        <f>IF(E1602="기사임",IFERROR(IF((VLOOKUP(CONCATENATE("http://skinnonews.com",A1602),'기사 리스트'!C:E,3,FALSE))&gt;='뉴스룸 요약'!$F$17,"O",""),""),"")</f>
        <v/>
      </c>
      <c r="G1602" s="46" t="str">
        <f>IFERROR(IF(AND(F1602="O",B1602="Paid Search",VLOOKUP("http://skinnonews.com"&amp;A1602,'기사 리스트'!C:D,2,FALSE)="yes"), "당월 GDN", ""),"")</f>
        <v/>
      </c>
    </row>
    <row r="1603" spans="5:7">
      <c r="E1603" s="46" t="str">
        <f t="shared" ref="E1603:E1666" si="25">IF(AND(LEFT(A1603,17)="/global/archives/",ISNUMBER(_xlfn.NUMBERVALUE(MID(A1603,18,1))),ISERROR(FIND("ckattempt",A1603)),ISERROR(FIND("preview",A1603))),"기사임","")</f>
        <v/>
      </c>
      <c r="F1603" s="46" t="str">
        <f>IF(E1603="기사임",IFERROR(IF((VLOOKUP(CONCATENATE("http://skinnonews.com",A1603),'기사 리스트'!C:E,3,FALSE))&gt;='뉴스룸 요약'!$F$17,"O",""),""),"")</f>
        <v/>
      </c>
      <c r="G1603" s="46" t="str">
        <f>IFERROR(IF(AND(F1603="O",B1603="Paid Search",VLOOKUP("http://skinnonews.com"&amp;A1603,'기사 리스트'!C:D,2,FALSE)="yes"), "당월 GDN", ""),"")</f>
        <v/>
      </c>
    </row>
    <row r="1604" spans="5:7">
      <c r="E1604" s="46" t="str">
        <f t="shared" si="25"/>
        <v/>
      </c>
      <c r="F1604" s="46" t="str">
        <f>IF(E1604="기사임",IFERROR(IF((VLOOKUP(CONCATENATE("http://skinnonews.com",A1604),'기사 리스트'!C:E,3,FALSE))&gt;='뉴스룸 요약'!$F$17,"O",""),""),"")</f>
        <v/>
      </c>
      <c r="G1604" s="46" t="str">
        <f>IFERROR(IF(AND(F1604="O",B1604="Paid Search",VLOOKUP("http://skinnonews.com"&amp;A1604,'기사 리스트'!C:D,2,FALSE)="yes"), "당월 GDN", ""),"")</f>
        <v/>
      </c>
    </row>
    <row r="1605" spans="5:7">
      <c r="E1605" s="46" t="str">
        <f t="shared" si="25"/>
        <v/>
      </c>
      <c r="F1605" s="46" t="str">
        <f>IF(E1605="기사임",IFERROR(IF((VLOOKUP(CONCATENATE("http://skinnonews.com",A1605),'기사 리스트'!C:E,3,FALSE))&gt;='뉴스룸 요약'!$F$17,"O",""),""),"")</f>
        <v/>
      </c>
      <c r="G1605" s="46" t="str">
        <f>IFERROR(IF(AND(F1605="O",B1605="Paid Search",VLOOKUP("http://skinnonews.com"&amp;A1605,'기사 리스트'!C:D,2,FALSE)="yes"), "당월 GDN", ""),"")</f>
        <v/>
      </c>
    </row>
    <row r="1606" spans="5:7">
      <c r="E1606" s="46" t="str">
        <f t="shared" si="25"/>
        <v/>
      </c>
      <c r="F1606" s="46" t="str">
        <f>IF(E1606="기사임",IFERROR(IF((VLOOKUP(CONCATENATE("http://skinnonews.com",A1606),'기사 리스트'!C:E,3,FALSE))&gt;='뉴스룸 요약'!$F$17,"O",""),""),"")</f>
        <v/>
      </c>
      <c r="G1606" s="46" t="str">
        <f>IFERROR(IF(AND(F1606="O",B1606="Paid Search",VLOOKUP("http://skinnonews.com"&amp;A1606,'기사 리스트'!C:D,2,FALSE)="yes"), "당월 GDN", ""),"")</f>
        <v/>
      </c>
    </row>
    <row r="1607" spans="5:7">
      <c r="E1607" s="46" t="str">
        <f t="shared" si="25"/>
        <v/>
      </c>
      <c r="F1607" s="46" t="str">
        <f>IF(E1607="기사임",IFERROR(IF((VLOOKUP(CONCATENATE("http://skinnonews.com",A1607),'기사 리스트'!C:E,3,FALSE))&gt;='뉴스룸 요약'!$F$17,"O",""),""),"")</f>
        <v/>
      </c>
      <c r="G1607" s="46" t="str">
        <f>IFERROR(IF(AND(F1607="O",B1607="Paid Search",VLOOKUP("http://skinnonews.com"&amp;A1607,'기사 리스트'!C:D,2,FALSE)="yes"), "당월 GDN", ""),"")</f>
        <v/>
      </c>
    </row>
    <row r="1608" spans="5:7">
      <c r="E1608" s="46" t="str">
        <f t="shared" si="25"/>
        <v/>
      </c>
      <c r="F1608" s="46" t="str">
        <f>IF(E1608="기사임",IFERROR(IF((VLOOKUP(CONCATENATE("http://skinnonews.com",A1608),'기사 리스트'!C:E,3,FALSE))&gt;='뉴스룸 요약'!$F$17,"O",""),""),"")</f>
        <v/>
      </c>
      <c r="G1608" s="46" t="str">
        <f>IFERROR(IF(AND(F1608="O",B1608="Paid Search",VLOOKUP("http://skinnonews.com"&amp;A1608,'기사 리스트'!C:D,2,FALSE)="yes"), "당월 GDN", ""),"")</f>
        <v/>
      </c>
    </row>
    <row r="1609" spans="5:7">
      <c r="E1609" s="46" t="str">
        <f t="shared" si="25"/>
        <v/>
      </c>
      <c r="F1609" s="46" t="str">
        <f>IF(E1609="기사임",IFERROR(IF((VLOOKUP(CONCATENATE("http://skinnonews.com",A1609),'기사 리스트'!C:E,3,FALSE))&gt;='뉴스룸 요약'!$F$17,"O",""),""),"")</f>
        <v/>
      </c>
      <c r="G1609" s="46" t="str">
        <f>IFERROR(IF(AND(F1609="O",B1609="Paid Search",VLOOKUP("http://skinnonews.com"&amp;A1609,'기사 리스트'!C:D,2,FALSE)="yes"), "당월 GDN", ""),"")</f>
        <v/>
      </c>
    </row>
    <row r="1610" spans="5:7">
      <c r="E1610" s="46" t="str">
        <f t="shared" si="25"/>
        <v/>
      </c>
      <c r="F1610" s="46" t="str">
        <f>IF(E1610="기사임",IFERROR(IF((VLOOKUP(CONCATENATE("http://skinnonews.com",A1610),'기사 리스트'!C:E,3,FALSE))&gt;='뉴스룸 요약'!$F$17,"O",""),""),"")</f>
        <v/>
      </c>
      <c r="G1610" s="46" t="str">
        <f>IFERROR(IF(AND(F1610="O",B1610="Paid Search",VLOOKUP("http://skinnonews.com"&amp;A1610,'기사 리스트'!C:D,2,FALSE)="yes"), "당월 GDN", ""),"")</f>
        <v/>
      </c>
    </row>
    <row r="1611" spans="5:7">
      <c r="E1611" s="46" t="str">
        <f t="shared" si="25"/>
        <v/>
      </c>
      <c r="F1611" s="46" t="str">
        <f>IF(E1611="기사임",IFERROR(IF((VLOOKUP(CONCATENATE("http://skinnonews.com",A1611),'기사 리스트'!C:E,3,FALSE))&gt;='뉴스룸 요약'!$F$17,"O",""),""),"")</f>
        <v/>
      </c>
      <c r="G1611" s="46" t="str">
        <f>IFERROR(IF(AND(F1611="O",B1611="Paid Search",VLOOKUP("http://skinnonews.com"&amp;A1611,'기사 리스트'!C:D,2,FALSE)="yes"), "당월 GDN", ""),"")</f>
        <v/>
      </c>
    </row>
    <row r="1612" spans="5:7">
      <c r="E1612" s="46" t="str">
        <f t="shared" si="25"/>
        <v/>
      </c>
      <c r="F1612" s="46" t="str">
        <f>IF(E1612="기사임",IFERROR(IF((VLOOKUP(CONCATENATE("http://skinnonews.com",A1612),'기사 리스트'!C:E,3,FALSE))&gt;='뉴스룸 요약'!$F$17,"O",""),""),"")</f>
        <v/>
      </c>
      <c r="G1612" s="46" t="str">
        <f>IFERROR(IF(AND(F1612="O",B1612="Paid Search",VLOOKUP("http://skinnonews.com"&amp;A1612,'기사 리스트'!C:D,2,FALSE)="yes"), "당월 GDN", ""),"")</f>
        <v/>
      </c>
    </row>
    <row r="1613" spans="5:7">
      <c r="E1613" s="46" t="str">
        <f t="shared" si="25"/>
        <v/>
      </c>
      <c r="F1613" s="46" t="str">
        <f>IF(E1613="기사임",IFERROR(IF((VLOOKUP(CONCATENATE("http://skinnonews.com",A1613),'기사 리스트'!C:E,3,FALSE))&gt;='뉴스룸 요약'!$F$17,"O",""),""),"")</f>
        <v/>
      </c>
      <c r="G1613" s="46" t="str">
        <f>IFERROR(IF(AND(F1613="O",B1613="Paid Search",VLOOKUP("http://skinnonews.com"&amp;A1613,'기사 리스트'!C:D,2,FALSE)="yes"), "당월 GDN", ""),"")</f>
        <v/>
      </c>
    </row>
    <row r="1614" spans="5:7">
      <c r="E1614" s="46" t="str">
        <f t="shared" si="25"/>
        <v/>
      </c>
      <c r="F1614" s="46" t="str">
        <f>IF(E1614="기사임",IFERROR(IF((VLOOKUP(CONCATENATE("http://skinnonews.com",A1614),'기사 리스트'!C:E,3,FALSE))&gt;='뉴스룸 요약'!$F$17,"O",""),""),"")</f>
        <v/>
      </c>
      <c r="G1614" s="46" t="str">
        <f>IFERROR(IF(AND(F1614="O",B1614="Paid Search",VLOOKUP("http://skinnonews.com"&amp;A1614,'기사 리스트'!C:D,2,FALSE)="yes"), "당월 GDN", ""),"")</f>
        <v/>
      </c>
    </row>
    <row r="1615" spans="5:7">
      <c r="E1615" s="46" t="str">
        <f t="shared" si="25"/>
        <v/>
      </c>
      <c r="F1615" s="46" t="str">
        <f>IF(E1615="기사임",IFERROR(IF((VLOOKUP(CONCATENATE("http://skinnonews.com",A1615),'기사 리스트'!C:E,3,FALSE))&gt;='뉴스룸 요약'!$F$17,"O",""),""),"")</f>
        <v/>
      </c>
      <c r="G1615" s="46" t="str">
        <f>IFERROR(IF(AND(F1615="O",B1615="Paid Search",VLOOKUP("http://skinnonews.com"&amp;A1615,'기사 리스트'!C:D,2,FALSE)="yes"), "당월 GDN", ""),"")</f>
        <v/>
      </c>
    </row>
    <row r="1616" spans="5:7">
      <c r="E1616" s="46" t="str">
        <f t="shared" si="25"/>
        <v/>
      </c>
      <c r="F1616" s="46" t="str">
        <f>IF(E1616="기사임",IFERROR(IF((VLOOKUP(CONCATENATE("http://skinnonews.com",A1616),'기사 리스트'!C:E,3,FALSE))&gt;='뉴스룸 요약'!$F$17,"O",""),""),"")</f>
        <v/>
      </c>
      <c r="G1616" s="46" t="str">
        <f>IFERROR(IF(AND(F1616="O",B1616="Paid Search",VLOOKUP("http://skinnonews.com"&amp;A1616,'기사 리스트'!C:D,2,FALSE)="yes"), "당월 GDN", ""),"")</f>
        <v/>
      </c>
    </row>
    <row r="1617" spans="5:7">
      <c r="E1617" s="46" t="str">
        <f t="shared" si="25"/>
        <v/>
      </c>
      <c r="F1617" s="46" t="str">
        <f>IF(E1617="기사임",IFERROR(IF((VLOOKUP(CONCATENATE("http://skinnonews.com",A1617),'기사 리스트'!C:E,3,FALSE))&gt;='뉴스룸 요약'!$F$17,"O",""),""),"")</f>
        <v/>
      </c>
      <c r="G1617" s="46" t="str">
        <f>IFERROR(IF(AND(F1617="O",B1617="Paid Search",VLOOKUP("http://skinnonews.com"&amp;A1617,'기사 리스트'!C:D,2,FALSE)="yes"), "당월 GDN", ""),"")</f>
        <v/>
      </c>
    </row>
    <row r="1618" spans="5:7">
      <c r="E1618" s="46" t="str">
        <f t="shared" si="25"/>
        <v/>
      </c>
      <c r="F1618" s="46" t="str">
        <f>IF(E1618="기사임",IFERROR(IF((VLOOKUP(CONCATENATE("http://skinnonews.com",A1618),'기사 리스트'!C:E,3,FALSE))&gt;='뉴스룸 요약'!$F$17,"O",""),""),"")</f>
        <v/>
      </c>
      <c r="G1618" s="46" t="str">
        <f>IFERROR(IF(AND(F1618="O",B1618="Paid Search",VLOOKUP("http://skinnonews.com"&amp;A1618,'기사 리스트'!C:D,2,FALSE)="yes"), "당월 GDN", ""),"")</f>
        <v/>
      </c>
    </row>
    <row r="1619" spans="5:7">
      <c r="E1619" s="46" t="str">
        <f t="shared" si="25"/>
        <v/>
      </c>
      <c r="F1619" s="46" t="str">
        <f>IF(E1619="기사임",IFERROR(IF((VLOOKUP(CONCATENATE("http://skinnonews.com",A1619),'기사 리스트'!C:E,3,FALSE))&gt;='뉴스룸 요약'!$F$17,"O",""),""),"")</f>
        <v/>
      </c>
      <c r="G1619" s="46" t="str">
        <f>IFERROR(IF(AND(F1619="O",B1619="Paid Search",VLOOKUP("http://skinnonews.com"&amp;A1619,'기사 리스트'!C:D,2,FALSE)="yes"), "당월 GDN", ""),"")</f>
        <v/>
      </c>
    </row>
    <row r="1620" spans="5:7">
      <c r="E1620" s="46" t="str">
        <f t="shared" si="25"/>
        <v/>
      </c>
      <c r="F1620" s="46" t="str">
        <f>IF(E1620="기사임",IFERROR(IF((VLOOKUP(CONCATENATE("http://skinnonews.com",A1620),'기사 리스트'!C:E,3,FALSE))&gt;='뉴스룸 요약'!$F$17,"O",""),""),"")</f>
        <v/>
      </c>
      <c r="G1620" s="46" t="str">
        <f>IFERROR(IF(AND(F1620="O",B1620="Paid Search",VLOOKUP("http://skinnonews.com"&amp;A1620,'기사 리스트'!C:D,2,FALSE)="yes"), "당월 GDN", ""),"")</f>
        <v/>
      </c>
    </row>
    <row r="1621" spans="5:7">
      <c r="E1621" s="46" t="str">
        <f t="shared" si="25"/>
        <v/>
      </c>
      <c r="F1621" s="46" t="str">
        <f>IF(E1621="기사임",IFERROR(IF((VLOOKUP(CONCATENATE("http://skinnonews.com",A1621),'기사 리스트'!C:E,3,FALSE))&gt;='뉴스룸 요약'!$F$17,"O",""),""),"")</f>
        <v/>
      </c>
      <c r="G1621" s="46" t="str">
        <f>IFERROR(IF(AND(F1621="O",B1621="Paid Search",VLOOKUP("http://skinnonews.com"&amp;A1621,'기사 리스트'!C:D,2,FALSE)="yes"), "당월 GDN", ""),"")</f>
        <v/>
      </c>
    </row>
    <row r="1622" spans="5:7">
      <c r="E1622" s="46" t="str">
        <f t="shared" si="25"/>
        <v/>
      </c>
      <c r="F1622" s="46" t="str">
        <f>IF(E1622="기사임",IFERROR(IF((VLOOKUP(CONCATENATE("http://skinnonews.com",A1622),'기사 리스트'!C:E,3,FALSE))&gt;='뉴스룸 요약'!$F$17,"O",""),""),"")</f>
        <v/>
      </c>
      <c r="G1622" s="46" t="str">
        <f>IFERROR(IF(AND(F1622="O",B1622="Paid Search",VLOOKUP("http://skinnonews.com"&amp;A1622,'기사 리스트'!C:D,2,FALSE)="yes"), "당월 GDN", ""),"")</f>
        <v/>
      </c>
    </row>
    <row r="1623" spans="5:7">
      <c r="E1623" s="46" t="str">
        <f t="shared" si="25"/>
        <v/>
      </c>
      <c r="F1623" s="46" t="str">
        <f>IF(E1623="기사임",IFERROR(IF((VLOOKUP(CONCATENATE("http://skinnonews.com",A1623),'기사 리스트'!C:E,3,FALSE))&gt;='뉴스룸 요약'!$F$17,"O",""),""),"")</f>
        <v/>
      </c>
      <c r="G1623" s="46" t="str">
        <f>IFERROR(IF(AND(F1623="O",B1623="Paid Search",VLOOKUP("http://skinnonews.com"&amp;A1623,'기사 리스트'!C:D,2,FALSE)="yes"), "당월 GDN", ""),"")</f>
        <v/>
      </c>
    </row>
    <row r="1624" spans="5:7">
      <c r="E1624" s="46" t="str">
        <f t="shared" si="25"/>
        <v/>
      </c>
      <c r="F1624" s="46" t="str">
        <f>IF(E1624="기사임",IFERROR(IF((VLOOKUP(CONCATENATE("http://skinnonews.com",A1624),'기사 리스트'!C:E,3,FALSE))&gt;='뉴스룸 요약'!$F$17,"O",""),""),"")</f>
        <v/>
      </c>
      <c r="G1624" s="46" t="str">
        <f>IFERROR(IF(AND(F1624="O",B1624="Paid Search",VLOOKUP("http://skinnonews.com"&amp;A1624,'기사 리스트'!C:D,2,FALSE)="yes"), "당월 GDN", ""),"")</f>
        <v/>
      </c>
    </row>
    <row r="1625" spans="5:7">
      <c r="E1625" s="46" t="str">
        <f t="shared" si="25"/>
        <v/>
      </c>
      <c r="F1625" s="46" t="str">
        <f>IF(E1625="기사임",IFERROR(IF((VLOOKUP(CONCATENATE("http://skinnonews.com",A1625),'기사 리스트'!C:E,3,FALSE))&gt;='뉴스룸 요약'!$F$17,"O",""),""),"")</f>
        <v/>
      </c>
      <c r="G1625" s="46" t="str">
        <f>IFERROR(IF(AND(F1625="O",B1625="Paid Search",VLOOKUP("http://skinnonews.com"&amp;A1625,'기사 리스트'!C:D,2,FALSE)="yes"), "당월 GDN", ""),"")</f>
        <v/>
      </c>
    </row>
    <row r="1626" spans="5:7">
      <c r="E1626" s="46" t="str">
        <f t="shared" si="25"/>
        <v/>
      </c>
      <c r="F1626" s="46" t="str">
        <f>IF(E1626="기사임",IFERROR(IF((VLOOKUP(CONCATENATE("http://skinnonews.com",A1626),'기사 리스트'!C:E,3,FALSE))&gt;='뉴스룸 요약'!$F$17,"O",""),""),"")</f>
        <v/>
      </c>
      <c r="G1626" s="46" t="str">
        <f>IFERROR(IF(AND(F1626="O",B1626="Paid Search",VLOOKUP("http://skinnonews.com"&amp;A1626,'기사 리스트'!C:D,2,FALSE)="yes"), "당월 GDN", ""),"")</f>
        <v/>
      </c>
    </row>
    <row r="1627" spans="5:7">
      <c r="E1627" s="46" t="str">
        <f t="shared" si="25"/>
        <v/>
      </c>
      <c r="F1627" s="46" t="str">
        <f>IF(E1627="기사임",IFERROR(IF((VLOOKUP(CONCATENATE("http://skinnonews.com",A1627),'기사 리스트'!C:E,3,FALSE))&gt;='뉴스룸 요약'!$F$17,"O",""),""),"")</f>
        <v/>
      </c>
      <c r="G1627" s="46" t="str">
        <f>IFERROR(IF(AND(F1627="O",B1627="Paid Search",VLOOKUP("http://skinnonews.com"&amp;A1627,'기사 리스트'!C:D,2,FALSE)="yes"), "당월 GDN", ""),"")</f>
        <v/>
      </c>
    </row>
    <row r="1628" spans="5:7">
      <c r="E1628" s="46" t="str">
        <f t="shared" si="25"/>
        <v/>
      </c>
      <c r="F1628" s="46" t="str">
        <f>IF(E1628="기사임",IFERROR(IF((VLOOKUP(CONCATENATE("http://skinnonews.com",A1628),'기사 리스트'!C:E,3,FALSE))&gt;='뉴스룸 요약'!$F$17,"O",""),""),"")</f>
        <v/>
      </c>
      <c r="G1628" s="46" t="str">
        <f>IFERROR(IF(AND(F1628="O",B1628="Paid Search",VLOOKUP("http://skinnonews.com"&amp;A1628,'기사 리스트'!C:D,2,FALSE)="yes"), "당월 GDN", ""),"")</f>
        <v/>
      </c>
    </row>
    <row r="1629" spans="5:7">
      <c r="E1629" s="46" t="str">
        <f t="shared" si="25"/>
        <v/>
      </c>
      <c r="F1629" s="46" t="str">
        <f>IF(E1629="기사임",IFERROR(IF((VLOOKUP(CONCATENATE("http://skinnonews.com",A1629),'기사 리스트'!C:E,3,FALSE))&gt;='뉴스룸 요약'!$F$17,"O",""),""),"")</f>
        <v/>
      </c>
      <c r="G1629" s="46" t="str">
        <f>IFERROR(IF(AND(F1629="O",B1629="Paid Search",VLOOKUP("http://skinnonews.com"&amp;A1629,'기사 리스트'!C:D,2,FALSE)="yes"), "당월 GDN", ""),"")</f>
        <v/>
      </c>
    </row>
    <row r="1630" spans="5:7">
      <c r="E1630" s="46" t="str">
        <f t="shared" si="25"/>
        <v/>
      </c>
      <c r="F1630" s="46" t="str">
        <f>IF(E1630="기사임",IFERROR(IF((VLOOKUP(CONCATENATE("http://skinnonews.com",A1630),'기사 리스트'!C:E,3,FALSE))&gt;='뉴스룸 요약'!$F$17,"O",""),""),"")</f>
        <v/>
      </c>
      <c r="G1630" s="46" t="str">
        <f>IFERROR(IF(AND(F1630="O",B1630="Paid Search",VLOOKUP("http://skinnonews.com"&amp;A1630,'기사 리스트'!C:D,2,FALSE)="yes"), "당월 GDN", ""),"")</f>
        <v/>
      </c>
    </row>
    <row r="1631" spans="5:7">
      <c r="E1631" s="46" t="str">
        <f t="shared" si="25"/>
        <v/>
      </c>
      <c r="F1631" s="46" t="str">
        <f>IF(E1631="기사임",IFERROR(IF((VLOOKUP(CONCATENATE("http://skinnonews.com",A1631),'기사 리스트'!C:E,3,FALSE))&gt;='뉴스룸 요약'!$F$17,"O",""),""),"")</f>
        <v/>
      </c>
      <c r="G1631" s="46" t="str">
        <f>IFERROR(IF(AND(F1631="O",B1631="Paid Search",VLOOKUP("http://skinnonews.com"&amp;A1631,'기사 리스트'!C:D,2,FALSE)="yes"), "당월 GDN", ""),"")</f>
        <v/>
      </c>
    </row>
    <row r="1632" spans="5:7">
      <c r="E1632" s="46" t="str">
        <f t="shared" si="25"/>
        <v/>
      </c>
      <c r="F1632" s="46" t="str">
        <f>IF(E1632="기사임",IFERROR(IF((VLOOKUP(CONCATENATE("http://skinnonews.com",A1632),'기사 리스트'!C:E,3,FALSE))&gt;='뉴스룸 요약'!$F$17,"O",""),""),"")</f>
        <v/>
      </c>
      <c r="G1632" s="46" t="str">
        <f>IFERROR(IF(AND(F1632="O",B1632="Paid Search",VLOOKUP("http://skinnonews.com"&amp;A1632,'기사 리스트'!C:D,2,FALSE)="yes"), "당월 GDN", ""),"")</f>
        <v/>
      </c>
    </row>
    <row r="1633" spans="5:7">
      <c r="E1633" s="46" t="str">
        <f t="shared" si="25"/>
        <v/>
      </c>
      <c r="F1633" s="46" t="str">
        <f>IF(E1633="기사임",IFERROR(IF((VLOOKUP(CONCATENATE("http://skinnonews.com",A1633),'기사 리스트'!C:E,3,FALSE))&gt;='뉴스룸 요약'!$F$17,"O",""),""),"")</f>
        <v/>
      </c>
      <c r="G1633" s="46" t="str">
        <f>IFERROR(IF(AND(F1633="O",B1633="Paid Search",VLOOKUP("http://skinnonews.com"&amp;A1633,'기사 리스트'!C:D,2,FALSE)="yes"), "당월 GDN", ""),"")</f>
        <v/>
      </c>
    </row>
    <row r="1634" spans="5:7">
      <c r="E1634" s="46" t="str">
        <f t="shared" si="25"/>
        <v/>
      </c>
      <c r="F1634" s="46" t="str">
        <f>IF(E1634="기사임",IFERROR(IF((VLOOKUP(CONCATENATE("http://skinnonews.com",A1634),'기사 리스트'!C:E,3,FALSE))&gt;='뉴스룸 요약'!$F$17,"O",""),""),"")</f>
        <v/>
      </c>
      <c r="G1634" s="46" t="str">
        <f>IFERROR(IF(AND(F1634="O",B1634="Paid Search",VLOOKUP("http://skinnonews.com"&amp;A1634,'기사 리스트'!C:D,2,FALSE)="yes"), "당월 GDN", ""),"")</f>
        <v/>
      </c>
    </row>
    <row r="1635" spans="5:7">
      <c r="E1635" s="46" t="str">
        <f t="shared" si="25"/>
        <v/>
      </c>
      <c r="F1635" s="46" t="str">
        <f>IF(E1635="기사임",IFERROR(IF((VLOOKUP(CONCATENATE("http://skinnonews.com",A1635),'기사 리스트'!C:E,3,FALSE))&gt;='뉴스룸 요약'!$F$17,"O",""),""),"")</f>
        <v/>
      </c>
      <c r="G1635" s="46" t="str">
        <f>IFERROR(IF(AND(F1635="O",B1635="Paid Search",VLOOKUP("http://skinnonews.com"&amp;A1635,'기사 리스트'!C:D,2,FALSE)="yes"), "당월 GDN", ""),"")</f>
        <v/>
      </c>
    </row>
    <row r="1636" spans="5:7">
      <c r="E1636" s="46" t="str">
        <f t="shared" si="25"/>
        <v/>
      </c>
      <c r="F1636" s="46" t="str">
        <f>IF(E1636="기사임",IFERROR(IF((VLOOKUP(CONCATENATE("http://skinnonews.com",A1636),'기사 리스트'!C:E,3,FALSE))&gt;='뉴스룸 요약'!$F$17,"O",""),""),"")</f>
        <v/>
      </c>
      <c r="G1636" s="46" t="str">
        <f>IFERROR(IF(AND(F1636="O",B1636="Paid Search",VLOOKUP("http://skinnonews.com"&amp;A1636,'기사 리스트'!C:D,2,FALSE)="yes"), "당월 GDN", ""),"")</f>
        <v/>
      </c>
    </row>
    <row r="1637" spans="5:7">
      <c r="E1637" s="46" t="str">
        <f t="shared" si="25"/>
        <v/>
      </c>
      <c r="F1637" s="46" t="str">
        <f>IF(E1637="기사임",IFERROR(IF((VLOOKUP(CONCATENATE("http://skinnonews.com",A1637),'기사 리스트'!C:E,3,FALSE))&gt;='뉴스룸 요약'!$F$17,"O",""),""),"")</f>
        <v/>
      </c>
      <c r="G1637" s="46" t="str">
        <f>IFERROR(IF(AND(F1637="O",B1637="Paid Search",VLOOKUP("http://skinnonews.com"&amp;A1637,'기사 리스트'!C:D,2,FALSE)="yes"), "당월 GDN", ""),"")</f>
        <v/>
      </c>
    </row>
    <row r="1638" spans="5:7">
      <c r="E1638" s="46" t="str">
        <f t="shared" si="25"/>
        <v/>
      </c>
      <c r="F1638" s="46" t="str">
        <f>IF(E1638="기사임",IFERROR(IF((VLOOKUP(CONCATENATE("http://skinnonews.com",A1638),'기사 리스트'!C:E,3,FALSE))&gt;='뉴스룸 요약'!$F$17,"O",""),""),"")</f>
        <v/>
      </c>
      <c r="G1638" s="46" t="str">
        <f>IFERROR(IF(AND(F1638="O",B1638="Paid Search",VLOOKUP("http://skinnonews.com"&amp;A1638,'기사 리스트'!C:D,2,FALSE)="yes"), "당월 GDN", ""),"")</f>
        <v/>
      </c>
    </row>
    <row r="1639" spans="5:7">
      <c r="E1639" s="46" t="str">
        <f t="shared" si="25"/>
        <v/>
      </c>
      <c r="F1639" s="46" t="str">
        <f>IF(E1639="기사임",IFERROR(IF((VLOOKUP(CONCATENATE("http://skinnonews.com",A1639),'기사 리스트'!C:E,3,FALSE))&gt;='뉴스룸 요약'!$F$17,"O",""),""),"")</f>
        <v/>
      </c>
      <c r="G1639" s="46" t="str">
        <f>IFERROR(IF(AND(F1639="O",B1639="Paid Search",VLOOKUP("http://skinnonews.com"&amp;A1639,'기사 리스트'!C:D,2,FALSE)="yes"), "당월 GDN", ""),"")</f>
        <v/>
      </c>
    </row>
    <row r="1640" spans="5:7">
      <c r="E1640" s="46" t="str">
        <f t="shared" si="25"/>
        <v/>
      </c>
      <c r="F1640" s="46" t="str">
        <f>IF(E1640="기사임",IFERROR(IF((VLOOKUP(CONCATENATE("http://skinnonews.com",A1640),'기사 리스트'!C:E,3,FALSE))&gt;='뉴스룸 요약'!$F$17,"O",""),""),"")</f>
        <v/>
      </c>
      <c r="G1640" s="46" t="str">
        <f>IFERROR(IF(AND(F1640="O",B1640="Paid Search",VLOOKUP("http://skinnonews.com"&amp;A1640,'기사 리스트'!C:D,2,FALSE)="yes"), "당월 GDN", ""),"")</f>
        <v/>
      </c>
    </row>
    <row r="1641" spans="5:7">
      <c r="E1641" s="46" t="str">
        <f t="shared" si="25"/>
        <v/>
      </c>
      <c r="F1641" s="46" t="str">
        <f>IF(E1641="기사임",IFERROR(IF((VLOOKUP(CONCATENATE("http://skinnonews.com",A1641),'기사 리스트'!C:E,3,FALSE))&gt;='뉴스룸 요약'!$F$17,"O",""),""),"")</f>
        <v/>
      </c>
      <c r="G1641" s="46" t="str">
        <f>IFERROR(IF(AND(F1641="O",B1641="Paid Search",VLOOKUP("http://skinnonews.com"&amp;A1641,'기사 리스트'!C:D,2,FALSE)="yes"), "당월 GDN", ""),"")</f>
        <v/>
      </c>
    </row>
    <row r="1642" spans="5:7">
      <c r="E1642" s="46" t="str">
        <f t="shared" si="25"/>
        <v/>
      </c>
      <c r="F1642" s="46" t="str">
        <f>IF(E1642="기사임",IFERROR(IF((VLOOKUP(CONCATENATE("http://skinnonews.com",A1642),'기사 리스트'!C:E,3,FALSE))&gt;='뉴스룸 요약'!$F$17,"O",""),""),"")</f>
        <v/>
      </c>
      <c r="G1642" s="46" t="str">
        <f>IFERROR(IF(AND(F1642="O",B1642="Paid Search",VLOOKUP("http://skinnonews.com"&amp;A1642,'기사 리스트'!C:D,2,FALSE)="yes"), "당월 GDN", ""),"")</f>
        <v/>
      </c>
    </row>
    <row r="1643" spans="5:7">
      <c r="E1643" s="46" t="str">
        <f t="shared" si="25"/>
        <v/>
      </c>
      <c r="F1643" s="46" t="str">
        <f>IF(E1643="기사임",IFERROR(IF((VLOOKUP(CONCATENATE("http://skinnonews.com",A1643),'기사 리스트'!C:E,3,FALSE))&gt;='뉴스룸 요약'!$F$17,"O",""),""),"")</f>
        <v/>
      </c>
      <c r="G1643" s="46" t="str">
        <f>IFERROR(IF(AND(F1643="O",B1643="Paid Search",VLOOKUP("http://skinnonews.com"&amp;A1643,'기사 리스트'!C:D,2,FALSE)="yes"), "당월 GDN", ""),"")</f>
        <v/>
      </c>
    </row>
    <row r="1644" spans="5:7">
      <c r="E1644" s="46" t="str">
        <f t="shared" si="25"/>
        <v/>
      </c>
      <c r="F1644" s="46" t="str">
        <f>IF(E1644="기사임",IFERROR(IF((VLOOKUP(CONCATENATE("http://skinnonews.com",A1644),'기사 리스트'!C:E,3,FALSE))&gt;='뉴스룸 요약'!$F$17,"O",""),""),"")</f>
        <v/>
      </c>
      <c r="G1644" s="46" t="str">
        <f>IFERROR(IF(AND(F1644="O",B1644="Paid Search",VLOOKUP("http://skinnonews.com"&amp;A1644,'기사 리스트'!C:D,2,FALSE)="yes"), "당월 GDN", ""),"")</f>
        <v/>
      </c>
    </row>
    <row r="1645" spans="5:7">
      <c r="E1645" s="46" t="str">
        <f t="shared" si="25"/>
        <v/>
      </c>
      <c r="F1645" s="46" t="str">
        <f>IF(E1645="기사임",IFERROR(IF((VLOOKUP(CONCATENATE("http://skinnonews.com",A1645),'기사 리스트'!C:E,3,FALSE))&gt;='뉴스룸 요약'!$F$17,"O",""),""),"")</f>
        <v/>
      </c>
      <c r="G1645" s="46" t="str">
        <f>IFERROR(IF(AND(F1645="O",B1645="Paid Search",VLOOKUP("http://skinnonews.com"&amp;A1645,'기사 리스트'!C:D,2,FALSE)="yes"), "당월 GDN", ""),"")</f>
        <v/>
      </c>
    </row>
    <row r="1646" spans="5:7">
      <c r="E1646" s="46" t="str">
        <f t="shared" si="25"/>
        <v/>
      </c>
      <c r="F1646" s="46" t="str">
        <f>IF(E1646="기사임",IFERROR(IF((VLOOKUP(CONCATENATE("http://skinnonews.com",A1646),'기사 리스트'!C:E,3,FALSE))&gt;='뉴스룸 요약'!$F$17,"O",""),""),"")</f>
        <v/>
      </c>
      <c r="G1646" s="46" t="str">
        <f>IFERROR(IF(AND(F1646="O",B1646="Paid Search",VLOOKUP("http://skinnonews.com"&amp;A1646,'기사 리스트'!C:D,2,FALSE)="yes"), "당월 GDN", ""),"")</f>
        <v/>
      </c>
    </row>
    <row r="1647" spans="5:7">
      <c r="E1647" s="46" t="str">
        <f t="shared" si="25"/>
        <v/>
      </c>
      <c r="F1647" s="46" t="str">
        <f>IF(E1647="기사임",IFERROR(IF((VLOOKUP(CONCATENATE("http://skinnonews.com",A1647),'기사 리스트'!C:E,3,FALSE))&gt;='뉴스룸 요약'!$F$17,"O",""),""),"")</f>
        <v/>
      </c>
      <c r="G1647" s="46" t="str">
        <f>IFERROR(IF(AND(F1647="O",B1647="Paid Search",VLOOKUP("http://skinnonews.com"&amp;A1647,'기사 리스트'!C:D,2,FALSE)="yes"), "당월 GDN", ""),"")</f>
        <v/>
      </c>
    </row>
    <row r="1648" spans="5:7">
      <c r="E1648" s="46" t="str">
        <f t="shared" si="25"/>
        <v/>
      </c>
      <c r="F1648" s="46" t="str">
        <f>IF(E1648="기사임",IFERROR(IF((VLOOKUP(CONCATENATE("http://skinnonews.com",A1648),'기사 리스트'!C:E,3,FALSE))&gt;='뉴스룸 요약'!$F$17,"O",""),""),"")</f>
        <v/>
      </c>
      <c r="G1648" s="46" t="str">
        <f>IFERROR(IF(AND(F1648="O",B1648="Paid Search",VLOOKUP("http://skinnonews.com"&amp;A1648,'기사 리스트'!C:D,2,FALSE)="yes"), "당월 GDN", ""),"")</f>
        <v/>
      </c>
    </row>
    <row r="1649" spans="5:7">
      <c r="E1649" s="46" t="str">
        <f t="shared" si="25"/>
        <v/>
      </c>
      <c r="F1649" s="46" t="str">
        <f>IF(E1649="기사임",IFERROR(IF((VLOOKUP(CONCATENATE("http://skinnonews.com",A1649),'기사 리스트'!C:E,3,FALSE))&gt;='뉴스룸 요약'!$F$17,"O",""),""),"")</f>
        <v/>
      </c>
      <c r="G1649" s="46" t="str">
        <f>IFERROR(IF(AND(F1649="O",B1649="Paid Search",VLOOKUP("http://skinnonews.com"&amp;A1649,'기사 리스트'!C:D,2,FALSE)="yes"), "당월 GDN", ""),"")</f>
        <v/>
      </c>
    </row>
    <row r="1650" spans="5:7">
      <c r="E1650" s="46" t="str">
        <f t="shared" si="25"/>
        <v/>
      </c>
      <c r="F1650" s="46" t="str">
        <f>IF(E1650="기사임",IFERROR(IF((VLOOKUP(CONCATENATE("http://skinnonews.com",A1650),'기사 리스트'!C:E,3,FALSE))&gt;='뉴스룸 요약'!$F$17,"O",""),""),"")</f>
        <v/>
      </c>
      <c r="G1650" s="46" t="str">
        <f>IFERROR(IF(AND(F1650="O",B1650="Paid Search",VLOOKUP("http://skinnonews.com"&amp;A1650,'기사 리스트'!C:D,2,FALSE)="yes"), "당월 GDN", ""),"")</f>
        <v/>
      </c>
    </row>
    <row r="1651" spans="5:7">
      <c r="E1651" s="46" t="str">
        <f t="shared" si="25"/>
        <v/>
      </c>
      <c r="F1651" s="46" t="str">
        <f>IF(E1651="기사임",IFERROR(IF((VLOOKUP(CONCATENATE("http://skinnonews.com",A1651),'기사 리스트'!C:E,3,FALSE))&gt;='뉴스룸 요약'!$F$17,"O",""),""),"")</f>
        <v/>
      </c>
      <c r="G1651" s="46" t="str">
        <f>IFERROR(IF(AND(F1651="O",B1651="Paid Search",VLOOKUP("http://skinnonews.com"&amp;A1651,'기사 리스트'!C:D,2,FALSE)="yes"), "당월 GDN", ""),"")</f>
        <v/>
      </c>
    </row>
    <row r="1652" spans="5:7">
      <c r="E1652" s="46" t="str">
        <f t="shared" si="25"/>
        <v/>
      </c>
      <c r="F1652" s="46" t="str">
        <f>IF(E1652="기사임",IFERROR(IF((VLOOKUP(CONCATENATE("http://skinnonews.com",A1652),'기사 리스트'!C:E,3,FALSE))&gt;='뉴스룸 요약'!$F$17,"O",""),""),"")</f>
        <v/>
      </c>
      <c r="G1652" s="46" t="str">
        <f>IFERROR(IF(AND(F1652="O",B1652="Paid Search",VLOOKUP("http://skinnonews.com"&amp;A1652,'기사 리스트'!C:D,2,FALSE)="yes"), "당월 GDN", ""),"")</f>
        <v/>
      </c>
    </row>
    <row r="1653" spans="5:7">
      <c r="E1653" s="46" t="str">
        <f t="shared" si="25"/>
        <v/>
      </c>
      <c r="F1653" s="46" t="str">
        <f>IF(E1653="기사임",IFERROR(IF((VLOOKUP(CONCATENATE("http://skinnonews.com",A1653),'기사 리스트'!C:E,3,FALSE))&gt;='뉴스룸 요약'!$F$17,"O",""),""),"")</f>
        <v/>
      </c>
      <c r="G1653" s="46" t="str">
        <f>IFERROR(IF(AND(F1653="O",B1653="Paid Search",VLOOKUP("http://skinnonews.com"&amp;A1653,'기사 리스트'!C:D,2,FALSE)="yes"), "당월 GDN", ""),"")</f>
        <v/>
      </c>
    </row>
    <row r="1654" spans="5:7">
      <c r="E1654" s="46" t="str">
        <f t="shared" si="25"/>
        <v/>
      </c>
      <c r="F1654" s="46" t="str">
        <f>IF(E1654="기사임",IFERROR(IF((VLOOKUP(CONCATENATE("http://skinnonews.com",A1654),'기사 리스트'!C:E,3,FALSE))&gt;='뉴스룸 요약'!$F$17,"O",""),""),"")</f>
        <v/>
      </c>
      <c r="G1654" s="46" t="str">
        <f>IFERROR(IF(AND(F1654="O",B1654="Paid Search",VLOOKUP("http://skinnonews.com"&amp;A1654,'기사 리스트'!C:D,2,FALSE)="yes"), "당월 GDN", ""),"")</f>
        <v/>
      </c>
    </row>
    <row r="1655" spans="5:7">
      <c r="E1655" s="46" t="str">
        <f t="shared" si="25"/>
        <v/>
      </c>
      <c r="F1655" s="46" t="str">
        <f>IF(E1655="기사임",IFERROR(IF((VLOOKUP(CONCATENATE("http://skinnonews.com",A1655),'기사 리스트'!C:E,3,FALSE))&gt;='뉴스룸 요약'!$F$17,"O",""),""),"")</f>
        <v/>
      </c>
      <c r="G1655" s="46" t="str">
        <f>IFERROR(IF(AND(F1655="O",B1655="Paid Search",VLOOKUP("http://skinnonews.com"&amp;A1655,'기사 리스트'!C:D,2,FALSE)="yes"), "당월 GDN", ""),"")</f>
        <v/>
      </c>
    </row>
    <row r="1656" spans="5:7">
      <c r="E1656" s="46" t="str">
        <f t="shared" si="25"/>
        <v/>
      </c>
      <c r="F1656" s="46" t="str">
        <f>IF(E1656="기사임",IFERROR(IF((VLOOKUP(CONCATENATE("http://skinnonews.com",A1656),'기사 리스트'!C:E,3,FALSE))&gt;='뉴스룸 요약'!$F$17,"O",""),""),"")</f>
        <v/>
      </c>
      <c r="G1656" s="46" t="str">
        <f>IFERROR(IF(AND(F1656="O",B1656="Paid Search",VLOOKUP("http://skinnonews.com"&amp;A1656,'기사 리스트'!C:D,2,FALSE)="yes"), "당월 GDN", ""),"")</f>
        <v/>
      </c>
    </row>
    <row r="1657" spans="5:7">
      <c r="E1657" s="46" t="str">
        <f t="shared" si="25"/>
        <v/>
      </c>
      <c r="F1657" s="46" t="str">
        <f>IF(E1657="기사임",IFERROR(IF((VLOOKUP(CONCATENATE("http://skinnonews.com",A1657),'기사 리스트'!C:E,3,FALSE))&gt;='뉴스룸 요약'!$F$17,"O",""),""),"")</f>
        <v/>
      </c>
      <c r="G1657" s="46" t="str">
        <f>IFERROR(IF(AND(F1657="O",B1657="Paid Search",VLOOKUP("http://skinnonews.com"&amp;A1657,'기사 리스트'!C:D,2,FALSE)="yes"), "당월 GDN", ""),"")</f>
        <v/>
      </c>
    </row>
    <row r="1658" spans="5:7">
      <c r="E1658" s="46" t="str">
        <f t="shared" si="25"/>
        <v/>
      </c>
      <c r="F1658" s="46" t="str">
        <f>IF(E1658="기사임",IFERROR(IF((VLOOKUP(CONCATENATE("http://skinnonews.com",A1658),'기사 리스트'!C:E,3,FALSE))&gt;='뉴스룸 요약'!$F$17,"O",""),""),"")</f>
        <v/>
      </c>
      <c r="G1658" s="46" t="str">
        <f>IFERROR(IF(AND(F1658="O",B1658="Paid Search",VLOOKUP("http://skinnonews.com"&amp;A1658,'기사 리스트'!C:D,2,FALSE)="yes"), "당월 GDN", ""),"")</f>
        <v/>
      </c>
    </row>
    <row r="1659" spans="5:7">
      <c r="E1659" s="46" t="str">
        <f t="shared" si="25"/>
        <v/>
      </c>
      <c r="F1659" s="46" t="str">
        <f>IF(E1659="기사임",IFERROR(IF((VLOOKUP(CONCATENATE("http://skinnonews.com",A1659),'기사 리스트'!C:E,3,FALSE))&gt;='뉴스룸 요약'!$F$17,"O",""),""),"")</f>
        <v/>
      </c>
      <c r="G1659" s="46" t="str">
        <f>IFERROR(IF(AND(F1659="O",B1659="Paid Search",VLOOKUP("http://skinnonews.com"&amp;A1659,'기사 리스트'!C:D,2,FALSE)="yes"), "당월 GDN", ""),"")</f>
        <v/>
      </c>
    </row>
    <row r="1660" spans="5:7">
      <c r="E1660" s="46" t="str">
        <f t="shared" si="25"/>
        <v/>
      </c>
      <c r="F1660" s="46" t="str">
        <f>IF(E1660="기사임",IFERROR(IF((VLOOKUP(CONCATENATE("http://skinnonews.com",A1660),'기사 리스트'!C:E,3,FALSE))&gt;='뉴스룸 요약'!$F$17,"O",""),""),"")</f>
        <v/>
      </c>
      <c r="G1660" s="46" t="str">
        <f>IFERROR(IF(AND(F1660="O",B1660="Paid Search",VLOOKUP("http://skinnonews.com"&amp;A1660,'기사 리스트'!C:D,2,FALSE)="yes"), "당월 GDN", ""),"")</f>
        <v/>
      </c>
    </row>
    <row r="1661" spans="5:7">
      <c r="E1661" s="46" t="str">
        <f t="shared" si="25"/>
        <v/>
      </c>
      <c r="F1661" s="46" t="str">
        <f>IF(E1661="기사임",IFERROR(IF((VLOOKUP(CONCATENATE("http://skinnonews.com",A1661),'기사 리스트'!C:E,3,FALSE))&gt;='뉴스룸 요약'!$F$17,"O",""),""),"")</f>
        <v/>
      </c>
      <c r="G1661" s="46" t="str">
        <f>IFERROR(IF(AND(F1661="O",B1661="Paid Search",VLOOKUP("http://skinnonews.com"&amp;A1661,'기사 리스트'!C:D,2,FALSE)="yes"), "당월 GDN", ""),"")</f>
        <v/>
      </c>
    </row>
    <row r="1662" spans="5:7">
      <c r="E1662" s="46" t="str">
        <f t="shared" si="25"/>
        <v/>
      </c>
      <c r="F1662" s="46" t="str">
        <f>IF(E1662="기사임",IFERROR(IF((VLOOKUP(CONCATENATE("http://skinnonews.com",A1662),'기사 리스트'!C:E,3,FALSE))&gt;='뉴스룸 요약'!$F$17,"O",""),""),"")</f>
        <v/>
      </c>
      <c r="G1662" s="46" t="str">
        <f>IFERROR(IF(AND(F1662="O",B1662="Paid Search",VLOOKUP("http://skinnonews.com"&amp;A1662,'기사 리스트'!C:D,2,FALSE)="yes"), "당월 GDN", ""),"")</f>
        <v/>
      </c>
    </row>
    <row r="1663" spans="5:7">
      <c r="E1663" s="46" t="str">
        <f t="shared" si="25"/>
        <v/>
      </c>
      <c r="F1663" s="46" t="str">
        <f>IF(E1663="기사임",IFERROR(IF((VLOOKUP(CONCATENATE("http://skinnonews.com",A1663),'기사 리스트'!C:E,3,FALSE))&gt;='뉴스룸 요약'!$F$17,"O",""),""),"")</f>
        <v/>
      </c>
      <c r="G1663" s="46" t="str">
        <f>IFERROR(IF(AND(F1663="O",B1663="Paid Search",VLOOKUP("http://skinnonews.com"&amp;A1663,'기사 리스트'!C:D,2,FALSE)="yes"), "당월 GDN", ""),"")</f>
        <v/>
      </c>
    </row>
    <row r="1664" spans="5:7">
      <c r="E1664" s="46" t="str">
        <f t="shared" si="25"/>
        <v/>
      </c>
      <c r="F1664" s="46" t="str">
        <f>IF(E1664="기사임",IFERROR(IF((VLOOKUP(CONCATENATE("http://skinnonews.com",A1664),'기사 리스트'!C:E,3,FALSE))&gt;='뉴스룸 요약'!$F$17,"O",""),""),"")</f>
        <v/>
      </c>
      <c r="G1664" s="46" t="str">
        <f>IFERROR(IF(AND(F1664="O",B1664="Paid Search",VLOOKUP("http://skinnonews.com"&amp;A1664,'기사 리스트'!C:D,2,FALSE)="yes"), "당월 GDN", ""),"")</f>
        <v/>
      </c>
    </row>
    <row r="1665" spans="5:7">
      <c r="E1665" s="46" t="str">
        <f t="shared" si="25"/>
        <v/>
      </c>
      <c r="F1665" s="46" t="str">
        <f>IF(E1665="기사임",IFERROR(IF((VLOOKUP(CONCATENATE("http://skinnonews.com",A1665),'기사 리스트'!C:E,3,FALSE))&gt;='뉴스룸 요약'!$F$17,"O",""),""),"")</f>
        <v/>
      </c>
      <c r="G1665" s="46" t="str">
        <f>IFERROR(IF(AND(F1665="O",B1665="Paid Search",VLOOKUP("http://skinnonews.com"&amp;A1665,'기사 리스트'!C:D,2,FALSE)="yes"), "당월 GDN", ""),"")</f>
        <v/>
      </c>
    </row>
    <row r="1666" spans="5:7">
      <c r="E1666" s="46" t="str">
        <f t="shared" si="25"/>
        <v/>
      </c>
      <c r="F1666" s="46" t="str">
        <f>IF(E1666="기사임",IFERROR(IF((VLOOKUP(CONCATENATE("http://skinnonews.com",A1666),'기사 리스트'!C:E,3,FALSE))&gt;='뉴스룸 요약'!$F$17,"O",""),""),"")</f>
        <v/>
      </c>
      <c r="G1666" s="46" t="str">
        <f>IFERROR(IF(AND(F1666="O",B1666="Paid Search",VLOOKUP("http://skinnonews.com"&amp;A1666,'기사 리스트'!C:D,2,FALSE)="yes"), "당월 GDN", ""),"")</f>
        <v/>
      </c>
    </row>
    <row r="1667" spans="5:7">
      <c r="E1667" s="46" t="str">
        <f t="shared" ref="E1667:E1730" si="26">IF(AND(LEFT(A1667,17)="/global/archives/",ISNUMBER(_xlfn.NUMBERVALUE(MID(A1667,18,1))),ISERROR(FIND("ckattempt",A1667)),ISERROR(FIND("preview",A1667))),"기사임","")</f>
        <v/>
      </c>
      <c r="F1667" s="46" t="str">
        <f>IF(E1667="기사임",IFERROR(IF((VLOOKUP(CONCATENATE("http://skinnonews.com",A1667),'기사 리스트'!C:E,3,FALSE))&gt;='뉴스룸 요약'!$F$17,"O",""),""),"")</f>
        <v/>
      </c>
      <c r="G1667" s="46" t="str">
        <f>IFERROR(IF(AND(F1667="O",B1667="Paid Search",VLOOKUP("http://skinnonews.com"&amp;A1667,'기사 리스트'!C:D,2,FALSE)="yes"), "당월 GDN", ""),"")</f>
        <v/>
      </c>
    </row>
    <row r="1668" spans="5:7">
      <c r="E1668" s="46" t="str">
        <f t="shared" si="26"/>
        <v/>
      </c>
      <c r="F1668" s="46" t="str">
        <f>IF(E1668="기사임",IFERROR(IF((VLOOKUP(CONCATENATE("http://skinnonews.com",A1668),'기사 리스트'!C:E,3,FALSE))&gt;='뉴스룸 요약'!$F$17,"O",""),""),"")</f>
        <v/>
      </c>
      <c r="G1668" s="46" t="str">
        <f>IFERROR(IF(AND(F1668="O",B1668="Paid Search",VLOOKUP("http://skinnonews.com"&amp;A1668,'기사 리스트'!C:D,2,FALSE)="yes"), "당월 GDN", ""),"")</f>
        <v/>
      </c>
    </row>
    <row r="1669" spans="5:7">
      <c r="E1669" s="46" t="str">
        <f t="shared" si="26"/>
        <v/>
      </c>
      <c r="F1669" s="46" t="str">
        <f>IF(E1669="기사임",IFERROR(IF((VLOOKUP(CONCATENATE("http://skinnonews.com",A1669),'기사 리스트'!C:E,3,FALSE))&gt;='뉴스룸 요약'!$F$17,"O",""),""),"")</f>
        <v/>
      </c>
      <c r="G1669" s="46" t="str">
        <f>IFERROR(IF(AND(F1669="O",B1669="Paid Search",VLOOKUP("http://skinnonews.com"&amp;A1669,'기사 리스트'!C:D,2,FALSE)="yes"), "당월 GDN", ""),"")</f>
        <v/>
      </c>
    </row>
    <row r="1670" spans="5:7">
      <c r="E1670" s="46" t="str">
        <f t="shared" si="26"/>
        <v/>
      </c>
      <c r="F1670" s="46" t="str">
        <f>IF(E1670="기사임",IFERROR(IF((VLOOKUP(CONCATENATE("http://skinnonews.com",A1670),'기사 리스트'!C:E,3,FALSE))&gt;='뉴스룸 요약'!$F$17,"O",""),""),"")</f>
        <v/>
      </c>
      <c r="G1670" s="46" t="str">
        <f>IFERROR(IF(AND(F1670="O",B1670="Paid Search",VLOOKUP("http://skinnonews.com"&amp;A1670,'기사 리스트'!C:D,2,FALSE)="yes"), "당월 GDN", ""),"")</f>
        <v/>
      </c>
    </row>
    <row r="1671" spans="5:7">
      <c r="E1671" s="46" t="str">
        <f t="shared" si="26"/>
        <v/>
      </c>
      <c r="F1671" s="46" t="str">
        <f>IF(E1671="기사임",IFERROR(IF((VLOOKUP(CONCATENATE("http://skinnonews.com",A1671),'기사 리스트'!C:E,3,FALSE))&gt;='뉴스룸 요약'!$F$17,"O",""),""),"")</f>
        <v/>
      </c>
      <c r="G1671" s="46" t="str">
        <f>IFERROR(IF(AND(F1671="O",B1671="Paid Search",VLOOKUP("http://skinnonews.com"&amp;A1671,'기사 리스트'!C:D,2,FALSE)="yes"), "당월 GDN", ""),"")</f>
        <v/>
      </c>
    </row>
    <row r="1672" spans="5:7">
      <c r="E1672" s="46" t="str">
        <f t="shared" si="26"/>
        <v/>
      </c>
      <c r="F1672" s="46" t="str">
        <f>IF(E1672="기사임",IFERROR(IF((VLOOKUP(CONCATENATE("http://skinnonews.com",A1672),'기사 리스트'!C:E,3,FALSE))&gt;='뉴스룸 요약'!$F$17,"O",""),""),"")</f>
        <v/>
      </c>
      <c r="G1672" s="46" t="str">
        <f>IFERROR(IF(AND(F1672="O",B1672="Paid Search",VLOOKUP("http://skinnonews.com"&amp;A1672,'기사 리스트'!C:D,2,FALSE)="yes"), "당월 GDN", ""),"")</f>
        <v/>
      </c>
    </row>
    <row r="1673" spans="5:7">
      <c r="E1673" s="46" t="str">
        <f t="shared" si="26"/>
        <v/>
      </c>
      <c r="F1673" s="46" t="str">
        <f>IF(E1673="기사임",IFERROR(IF((VLOOKUP(CONCATENATE("http://skinnonews.com",A1673),'기사 리스트'!C:E,3,FALSE))&gt;='뉴스룸 요약'!$F$17,"O",""),""),"")</f>
        <v/>
      </c>
      <c r="G1673" s="46" t="str">
        <f>IFERROR(IF(AND(F1673="O",B1673="Paid Search",VLOOKUP("http://skinnonews.com"&amp;A1673,'기사 리스트'!C:D,2,FALSE)="yes"), "당월 GDN", ""),"")</f>
        <v/>
      </c>
    </row>
    <row r="1674" spans="5:7">
      <c r="E1674" s="46" t="str">
        <f t="shared" si="26"/>
        <v/>
      </c>
      <c r="F1674" s="46" t="str">
        <f>IF(E1674="기사임",IFERROR(IF((VLOOKUP(CONCATENATE("http://skinnonews.com",A1674),'기사 리스트'!C:E,3,FALSE))&gt;='뉴스룸 요약'!$F$17,"O",""),""),"")</f>
        <v/>
      </c>
      <c r="G1674" s="46" t="str">
        <f>IFERROR(IF(AND(F1674="O",B1674="Paid Search",VLOOKUP("http://skinnonews.com"&amp;A1674,'기사 리스트'!C:D,2,FALSE)="yes"), "당월 GDN", ""),"")</f>
        <v/>
      </c>
    </row>
    <row r="1675" spans="5:7">
      <c r="E1675" s="46" t="str">
        <f t="shared" si="26"/>
        <v/>
      </c>
      <c r="F1675" s="46" t="str">
        <f>IF(E1675="기사임",IFERROR(IF((VLOOKUP(CONCATENATE("http://skinnonews.com",A1675),'기사 리스트'!C:E,3,FALSE))&gt;='뉴스룸 요약'!$F$17,"O",""),""),"")</f>
        <v/>
      </c>
      <c r="G1675" s="46" t="str">
        <f>IFERROR(IF(AND(F1675="O",B1675="Paid Search",VLOOKUP("http://skinnonews.com"&amp;A1675,'기사 리스트'!C:D,2,FALSE)="yes"), "당월 GDN", ""),"")</f>
        <v/>
      </c>
    </row>
    <row r="1676" spans="5:7">
      <c r="E1676" s="46" t="str">
        <f t="shared" si="26"/>
        <v/>
      </c>
      <c r="F1676" s="46" t="str">
        <f>IF(E1676="기사임",IFERROR(IF((VLOOKUP(CONCATENATE("http://skinnonews.com",A1676),'기사 리스트'!C:E,3,FALSE))&gt;='뉴스룸 요약'!$F$17,"O",""),""),"")</f>
        <v/>
      </c>
      <c r="G1676" s="46" t="str">
        <f>IFERROR(IF(AND(F1676="O",B1676="Paid Search",VLOOKUP("http://skinnonews.com"&amp;A1676,'기사 리스트'!C:D,2,FALSE)="yes"), "당월 GDN", ""),"")</f>
        <v/>
      </c>
    </row>
    <row r="1677" spans="5:7">
      <c r="E1677" s="46" t="str">
        <f t="shared" si="26"/>
        <v/>
      </c>
      <c r="F1677" s="46" t="str">
        <f>IF(E1677="기사임",IFERROR(IF((VLOOKUP(CONCATENATE("http://skinnonews.com",A1677),'기사 리스트'!C:E,3,FALSE))&gt;='뉴스룸 요약'!$F$17,"O",""),""),"")</f>
        <v/>
      </c>
      <c r="G1677" s="46" t="str">
        <f>IFERROR(IF(AND(F1677="O",B1677="Paid Search",VLOOKUP("http://skinnonews.com"&amp;A1677,'기사 리스트'!C:D,2,FALSE)="yes"), "당월 GDN", ""),"")</f>
        <v/>
      </c>
    </row>
    <row r="1678" spans="5:7">
      <c r="E1678" s="46" t="str">
        <f t="shared" si="26"/>
        <v/>
      </c>
      <c r="F1678" s="46" t="str">
        <f>IF(E1678="기사임",IFERROR(IF((VLOOKUP(CONCATENATE("http://skinnonews.com",A1678),'기사 리스트'!C:E,3,FALSE))&gt;='뉴스룸 요약'!$F$17,"O",""),""),"")</f>
        <v/>
      </c>
      <c r="G1678" s="46" t="str">
        <f>IFERROR(IF(AND(F1678="O",B1678="Paid Search",VLOOKUP("http://skinnonews.com"&amp;A1678,'기사 리스트'!C:D,2,FALSE)="yes"), "당월 GDN", ""),"")</f>
        <v/>
      </c>
    </row>
    <row r="1679" spans="5:7">
      <c r="E1679" s="46" t="str">
        <f t="shared" si="26"/>
        <v/>
      </c>
      <c r="F1679" s="46" t="str">
        <f>IF(E1679="기사임",IFERROR(IF((VLOOKUP(CONCATENATE("http://skinnonews.com",A1679),'기사 리스트'!C:E,3,FALSE))&gt;='뉴스룸 요약'!$F$17,"O",""),""),"")</f>
        <v/>
      </c>
      <c r="G1679" s="46" t="str">
        <f>IFERROR(IF(AND(F1679="O",B1679="Paid Search",VLOOKUP("http://skinnonews.com"&amp;A1679,'기사 리스트'!C:D,2,FALSE)="yes"), "당월 GDN", ""),"")</f>
        <v/>
      </c>
    </row>
    <row r="1680" spans="5:7">
      <c r="E1680" s="46" t="str">
        <f t="shared" si="26"/>
        <v/>
      </c>
      <c r="F1680" s="46" t="str">
        <f>IF(E1680="기사임",IFERROR(IF((VLOOKUP(CONCATENATE("http://skinnonews.com",A1680),'기사 리스트'!C:E,3,FALSE))&gt;='뉴스룸 요약'!$F$17,"O",""),""),"")</f>
        <v/>
      </c>
      <c r="G1680" s="46" t="str">
        <f>IFERROR(IF(AND(F1680="O",B1680="Paid Search",VLOOKUP("http://skinnonews.com"&amp;A1680,'기사 리스트'!C:D,2,FALSE)="yes"), "당월 GDN", ""),"")</f>
        <v/>
      </c>
    </row>
    <row r="1681" spans="5:7">
      <c r="E1681" s="46" t="str">
        <f t="shared" si="26"/>
        <v/>
      </c>
      <c r="F1681" s="46" t="str">
        <f>IF(E1681="기사임",IFERROR(IF((VLOOKUP(CONCATENATE("http://skinnonews.com",A1681),'기사 리스트'!C:E,3,FALSE))&gt;='뉴스룸 요약'!$F$17,"O",""),""),"")</f>
        <v/>
      </c>
      <c r="G1681" s="46" t="str">
        <f>IFERROR(IF(AND(F1681="O",B1681="Paid Search",VLOOKUP("http://skinnonews.com"&amp;A1681,'기사 리스트'!C:D,2,FALSE)="yes"), "당월 GDN", ""),"")</f>
        <v/>
      </c>
    </row>
    <row r="1682" spans="5:7">
      <c r="E1682" s="46" t="str">
        <f t="shared" si="26"/>
        <v/>
      </c>
      <c r="F1682" s="46" t="str">
        <f>IF(E1682="기사임",IFERROR(IF((VLOOKUP(CONCATENATE("http://skinnonews.com",A1682),'기사 리스트'!C:E,3,FALSE))&gt;='뉴스룸 요약'!$F$17,"O",""),""),"")</f>
        <v/>
      </c>
      <c r="G1682" s="46" t="str">
        <f>IFERROR(IF(AND(F1682="O",B1682="Paid Search",VLOOKUP("http://skinnonews.com"&amp;A1682,'기사 리스트'!C:D,2,FALSE)="yes"), "당월 GDN", ""),"")</f>
        <v/>
      </c>
    </row>
    <row r="1683" spans="5:7">
      <c r="E1683" s="46" t="str">
        <f t="shared" si="26"/>
        <v/>
      </c>
      <c r="F1683" s="46" t="str">
        <f>IF(E1683="기사임",IFERROR(IF((VLOOKUP(CONCATENATE("http://skinnonews.com",A1683),'기사 리스트'!C:E,3,FALSE))&gt;='뉴스룸 요약'!$F$17,"O",""),""),"")</f>
        <v/>
      </c>
      <c r="G1683" s="46" t="str">
        <f>IFERROR(IF(AND(F1683="O",B1683="Paid Search",VLOOKUP("http://skinnonews.com"&amp;A1683,'기사 리스트'!C:D,2,FALSE)="yes"), "당월 GDN", ""),"")</f>
        <v/>
      </c>
    </row>
    <row r="1684" spans="5:7">
      <c r="E1684" s="46" t="str">
        <f t="shared" si="26"/>
        <v/>
      </c>
      <c r="F1684" s="46" t="str">
        <f>IF(E1684="기사임",IFERROR(IF((VLOOKUP(CONCATENATE("http://skinnonews.com",A1684),'기사 리스트'!C:E,3,FALSE))&gt;='뉴스룸 요약'!$F$17,"O",""),""),"")</f>
        <v/>
      </c>
      <c r="G1684" s="46" t="str">
        <f>IFERROR(IF(AND(F1684="O",B1684="Paid Search",VLOOKUP("http://skinnonews.com"&amp;A1684,'기사 리스트'!C:D,2,FALSE)="yes"), "당월 GDN", ""),"")</f>
        <v/>
      </c>
    </row>
    <row r="1685" spans="5:7">
      <c r="E1685" s="46" t="str">
        <f t="shared" si="26"/>
        <v/>
      </c>
      <c r="F1685" s="46" t="str">
        <f>IF(E1685="기사임",IFERROR(IF((VLOOKUP(CONCATENATE("http://skinnonews.com",A1685),'기사 리스트'!C:E,3,FALSE))&gt;='뉴스룸 요약'!$F$17,"O",""),""),"")</f>
        <v/>
      </c>
      <c r="G1685" s="46" t="str">
        <f>IFERROR(IF(AND(F1685="O",B1685="Paid Search",VLOOKUP("http://skinnonews.com"&amp;A1685,'기사 리스트'!C:D,2,FALSE)="yes"), "당월 GDN", ""),"")</f>
        <v/>
      </c>
    </row>
    <row r="1686" spans="5:7">
      <c r="E1686" s="46" t="str">
        <f t="shared" si="26"/>
        <v/>
      </c>
      <c r="F1686" s="46" t="str">
        <f>IF(E1686="기사임",IFERROR(IF((VLOOKUP(CONCATENATE("http://skinnonews.com",A1686),'기사 리스트'!C:E,3,FALSE))&gt;='뉴스룸 요약'!$F$17,"O",""),""),"")</f>
        <v/>
      </c>
      <c r="G1686" s="46" t="str">
        <f>IFERROR(IF(AND(F1686="O",B1686="Paid Search",VLOOKUP("http://skinnonews.com"&amp;A1686,'기사 리스트'!C:D,2,FALSE)="yes"), "당월 GDN", ""),"")</f>
        <v/>
      </c>
    </row>
    <row r="1687" spans="5:7">
      <c r="E1687" s="46" t="str">
        <f t="shared" si="26"/>
        <v/>
      </c>
      <c r="F1687" s="46" t="str">
        <f>IF(E1687="기사임",IFERROR(IF((VLOOKUP(CONCATENATE("http://skinnonews.com",A1687),'기사 리스트'!C:E,3,FALSE))&gt;='뉴스룸 요약'!$F$17,"O",""),""),"")</f>
        <v/>
      </c>
      <c r="G1687" s="46" t="str">
        <f>IFERROR(IF(AND(F1687="O",B1687="Paid Search",VLOOKUP("http://skinnonews.com"&amp;A1687,'기사 리스트'!C:D,2,FALSE)="yes"), "당월 GDN", ""),"")</f>
        <v/>
      </c>
    </row>
    <row r="1688" spans="5:7">
      <c r="E1688" s="46" t="str">
        <f t="shared" si="26"/>
        <v/>
      </c>
      <c r="F1688" s="46" t="str">
        <f>IF(E1688="기사임",IFERROR(IF((VLOOKUP(CONCATENATE("http://skinnonews.com",A1688),'기사 리스트'!C:E,3,FALSE))&gt;='뉴스룸 요약'!$F$17,"O",""),""),"")</f>
        <v/>
      </c>
      <c r="G1688" s="46" t="str">
        <f>IFERROR(IF(AND(F1688="O",B1688="Paid Search",VLOOKUP("http://skinnonews.com"&amp;A1688,'기사 리스트'!C:D,2,FALSE)="yes"), "당월 GDN", ""),"")</f>
        <v/>
      </c>
    </row>
    <row r="1689" spans="5:7">
      <c r="E1689" s="46" t="str">
        <f t="shared" si="26"/>
        <v/>
      </c>
      <c r="F1689" s="46" t="str">
        <f>IF(E1689="기사임",IFERROR(IF((VLOOKUP(CONCATENATE("http://skinnonews.com",A1689),'기사 리스트'!C:E,3,FALSE))&gt;='뉴스룸 요약'!$F$17,"O",""),""),"")</f>
        <v/>
      </c>
      <c r="G1689" s="46" t="str">
        <f>IFERROR(IF(AND(F1689="O",B1689="Paid Search",VLOOKUP("http://skinnonews.com"&amp;A1689,'기사 리스트'!C:D,2,FALSE)="yes"), "당월 GDN", ""),"")</f>
        <v/>
      </c>
    </row>
    <row r="1690" spans="5:7">
      <c r="E1690" s="46" t="str">
        <f t="shared" si="26"/>
        <v/>
      </c>
      <c r="F1690" s="46" t="str">
        <f>IF(E1690="기사임",IFERROR(IF((VLOOKUP(CONCATENATE("http://skinnonews.com",A1690),'기사 리스트'!C:E,3,FALSE))&gt;='뉴스룸 요약'!$F$17,"O",""),""),"")</f>
        <v/>
      </c>
      <c r="G1690" s="46" t="str">
        <f>IFERROR(IF(AND(F1690="O",B1690="Paid Search",VLOOKUP("http://skinnonews.com"&amp;A1690,'기사 리스트'!C:D,2,FALSE)="yes"), "당월 GDN", ""),"")</f>
        <v/>
      </c>
    </row>
    <row r="1691" spans="5:7">
      <c r="E1691" s="46" t="str">
        <f t="shared" si="26"/>
        <v/>
      </c>
      <c r="F1691" s="46" t="str">
        <f>IF(E1691="기사임",IFERROR(IF((VLOOKUP(CONCATENATE("http://skinnonews.com",A1691),'기사 리스트'!C:E,3,FALSE))&gt;='뉴스룸 요약'!$F$17,"O",""),""),"")</f>
        <v/>
      </c>
      <c r="G1691" s="46" t="str">
        <f>IFERROR(IF(AND(F1691="O",B1691="Paid Search",VLOOKUP("http://skinnonews.com"&amp;A1691,'기사 리스트'!C:D,2,FALSE)="yes"), "당월 GDN", ""),"")</f>
        <v/>
      </c>
    </row>
    <row r="1692" spans="5:7">
      <c r="E1692" s="46" t="str">
        <f t="shared" si="26"/>
        <v/>
      </c>
      <c r="F1692" s="46" t="str">
        <f>IF(E1692="기사임",IFERROR(IF((VLOOKUP(CONCATENATE("http://skinnonews.com",A1692),'기사 리스트'!C:E,3,FALSE))&gt;='뉴스룸 요약'!$F$17,"O",""),""),"")</f>
        <v/>
      </c>
      <c r="G1692" s="46" t="str">
        <f>IFERROR(IF(AND(F1692="O",B1692="Paid Search",VLOOKUP("http://skinnonews.com"&amp;A1692,'기사 리스트'!C:D,2,FALSE)="yes"), "당월 GDN", ""),"")</f>
        <v/>
      </c>
    </row>
    <row r="1693" spans="5:7">
      <c r="E1693" s="46" t="str">
        <f t="shared" si="26"/>
        <v/>
      </c>
      <c r="F1693" s="46" t="str">
        <f>IF(E1693="기사임",IFERROR(IF((VLOOKUP(CONCATENATE("http://skinnonews.com",A1693),'기사 리스트'!C:E,3,FALSE))&gt;='뉴스룸 요약'!$F$17,"O",""),""),"")</f>
        <v/>
      </c>
      <c r="G1693" s="46" t="str">
        <f>IFERROR(IF(AND(F1693="O",B1693="Paid Search",VLOOKUP("http://skinnonews.com"&amp;A1693,'기사 리스트'!C:D,2,FALSE)="yes"), "당월 GDN", ""),"")</f>
        <v/>
      </c>
    </row>
    <row r="1694" spans="5:7">
      <c r="E1694" s="46" t="str">
        <f t="shared" si="26"/>
        <v/>
      </c>
      <c r="F1694" s="46" t="str">
        <f>IF(E1694="기사임",IFERROR(IF((VLOOKUP(CONCATENATE("http://skinnonews.com",A1694),'기사 리스트'!C:E,3,FALSE))&gt;='뉴스룸 요약'!$F$17,"O",""),""),"")</f>
        <v/>
      </c>
      <c r="G1694" s="46" t="str">
        <f>IFERROR(IF(AND(F1694="O",B1694="Paid Search",VLOOKUP("http://skinnonews.com"&amp;A1694,'기사 리스트'!C:D,2,FALSE)="yes"), "당월 GDN", ""),"")</f>
        <v/>
      </c>
    </row>
    <row r="1695" spans="5:7">
      <c r="E1695" s="46" t="str">
        <f t="shared" si="26"/>
        <v/>
      </c>
      <c r="F1695" s="46" t="str">
        <f>IF(E1695="기사임",IFERROR(IF((VLOOKUP(CONCATENATE("http://skinnonews.com",A1695),'기사 리스트'!C:E,3,FALSE))&gt;='뉴스룸 요약'!$F$17,"O",""),""),"")</f>
        <v/>
      </c>
      <c r="G1695" s="46" t="str">
        <f>IFERROR(IF(AND(F1695="O",B1695="Paid Search",VLOOKUP("http://skinnonews.com"&amp;A1695,'기사 리스트'!C:D,2,FALSE)="yes"), "당월 GDN", ""),"")</f>
        <v/>
      </c>
    </row>
    <row r="1696" spans="5:7">
      <c r="E1696" s="46" t="str">
        <f t="shared" si="26"/>
        <v/>
      </c>
      <c r="F1696" s="46" t="str">
        <f>IF(E1696="기사임",IFERROR(IF((VLOOKUP(CONCATENATE("http://skinnonews.com",A1696),'기사 리스트'!C:E,3,FALSE))&gt;='뉴스룸 요약'!$F$17,"O",""),""),"")</f>
        <v/>
      </c>
      <c r="G1696" s="46" t="str">
        <f>IFERROR(IF(AND(F1696="O",B1696="Paid Search",VLOOKUP("http://skinnonews.com"&amp;A1696,'기사 리스트'!C:D,2,FALSE)="yes"), "당월 GDN", ""),"")</f>
        <v/>
      </c>
    </row>
    <row r="1697" spans="5:7">
      <c r="E1697" s="46" t="str">
        <f t="shared" si="26"/>
        <v/>
      </c>
      <c r="F1697" s="46" t="str">
        <f>IF(E1697="기사임",IFERROR(IF((VLOOKUP(CONCATENATE("http://skinnonews.com",A1697),'기사 리스트'!C:E,3,FALSE))&gt;='뉴스룸 요약'!$F$17,"O",""),""),"")</f>
        <v/>
      </c>
      <c r="G1697" s="46" t="str">
        <f>IFERROR(IF(AND(F1697="O",B1697="Paid Search",VLOOKUP("http://skinnonews.com"&amp;A1697,'기사 리스트'!C:D,2,FALSE)="yes"), "당월 GDN", ""),"")</f>
        <v/>
      </c>
    </row>
    <row r="1698" spans="5:7">
      <c r="E1698" s="46" t="str">
        <f t="shared" si="26"/>
        <v/>
      </c>
      <c r="F1698" s="46" t="str">
        <f>IF(E1698="기사임",IFERROR(IF((VLOOKUP(CONCATENATE("http://skinnonews.com",A1698),'기사 리스트'!C:E,3,FALSE))&gt;='뉴스룸 요약'!$F$17,"O",""),""),"")</f>
        <v/>
      </c>
      <c r="G1698" s="46" t="str">
        <f>IFERROR(IF(AND(F1698="O",B1698="Paid Search",VLOOKUP("http://skinnonews.com"&amp;A1698,'기사 리스트'!C:D,2,FALSE)="yes"), "당월 GDN", ""),"")</f>
        <v/>
      </c>
    </row>
    <row r="1699" spans="5:7">
      <c r="E1699" s="46" t="str">
        <f t="shared" si="26"/>
        <v/>
      </c>
      <c r="F1699" s="46" t="str">
        <f>IF(E1699="기사임",IFERROR(IF((VLOOKUP(CONCATENATE("http://skinnonews.com",A1699),'기사 리스트'!C:E,3,FALSE))&gt;='뉴스룸 요약'!$F$17,"O",""),""),"")</f>
        <v/>
      </c>
      <c r="G1699" s="46" t="str">
        <f>IFERROR(IF(AND(F1699="O",B1699="Paid Search",VLOOKUP("http://skinnonews.com"&amp;A1699,'기사 리스트'!C:D,2,FALSE)="yes"), "당월 GDN", ""),"")</f>
        <v/>
      </c>
    </row>
    <row r="1700" spans="5:7">
      <c r="E1700" s="46" t="str">
        <f t="shared" si="26"/>
        <v/>
      </c>
      <c r="F1700" s="46" t="str">
        <f>IF(E1700="기사임",IFERROR(IF((VLOOKUP(CONCATENATE("http://skinnonews.com",A1700),'기사 리스트'!C:E,3,FALSE))&gt;='뉴스룸 요약'!$F$17,"O",""),""),"")</f>
        <v/>
      </c>
      <c r="G1700" s="46" t="str">
        <f>IFERROR(IF(AND(F1700="O",B1700="Paid Search",VLOOKUP("http://skinnonews.com"&amp;A1700,'기사 리스트'!C:D,2,FALSE)="yes"), "당월 GDN", ""),"")</f>
        <v/>
      </c>
    </row>
    <row r="1701" spans="5:7">
      <c r="E1701" s="46" t="str">
        <f t="shared" si="26"/>
        <v/>
      </c>
      <c r="F1701" s="46" t="str">
        <f>IF(E1701="기사임",IFERROR(IF((VLOOKUP(CONCATENATE("http://skinnonews.com",A1701),'기사 리스트'!C:E,3,FALSE))&gt;='뉴스룸 요약'!$F$17,"O",""),""),"")</f>
        <v/>
      </c>
      <c r="G1701" s="46" t="str">
        <f>IFERROR(IF(AND(F1701="O",B1701="Paid Search",VLOOKUP("http://skinnonews.com"&amp;A1701,'기사 리스트'!C:D,2,FALSE)="yes"), "당월 GDN", ""),"")</f>
        <v/>
      </c>
    </row>
    <row r="1702" spans="5:7">
      <c r="E1702" s="46" t="str">
        <f t="shared" si="26"/>
        <v/>
      </c>
      <c r="F1702" s="46" t="str">
        <f>IF(E1702="기사임",IFERROR(IF((VLOOKUP(CONCATENATE("http://skinnonews.com",A1702),'기사 리스트'!C:E,3,FALSE))&gt;='뉴스룸 요약'!$F$17,"O",""),""),"")</f>
        <v/>
      </c>
      <c r="G1702" s="46" t="str">
        <f>IFERROR(IF(AND(F1702="O",B1702="Paid Search",VLOOKUP("http://skinnonews.com"&amp;A1702,'기사 리스트'!C:D,2,FALSE)="yes"), "당월 GDN", ""),"")</f>
        <v/>
      </c>
    </row>
    <row r="1703" spans="5:7">
      <c r="E1703" s="46" t="str">
        <f t="shared" si="26"/>
        <v/>
      </c>
      <c r="F1703" s="46" t="str">
        <f>IF(E1703="기사임",IFERROR(IF((VLOOKUP(CONCATENATE("http://skinnonews.com",A1703),'기사 리스트'!C:E,3,FALSE))&gt;='뉴스룸 요약'!$F$17,"O",""),""),"")</f>
        <v/>
      </c>
      <c r="G1703" s="46" t="str">
        <f>IFERROR(IF(AND(F1703="O",B1703="Paid Search",VLOOKUP("http://skinnonews.com"&amp;A1703,'기사 리스트'!C:D,2,FALSE)="yes"), "당월 GDN", ""),"")</f>
        <v/>
      </c>
    </row>
    <row r="1704" spans="5:7">
      <c r="E1704" s="46" t="str">
        <f t="shared" si="26"/>
        <v/>
      </c>
      <c r="F1704" s="46" t="str">
        <f>IF(E1704="기사임",IFERROR(IF((VLOOKUP(CONCATENATE("http://skinnonews.com",A1704),'기사 리스트'!C:E,3,FALSE))&gt;='뉴스룸 요약'!$F$17,"O",""),""),"")</f>
        <v/>
      </c>
      <c r="G1704" s="46" t="str">
        <f>IFERROR(IF(AND(F1704="O",B1704="Paid Search",VLOOKUP("http://skinnonews.com"&amp;A1704,'기사 리스트'!C:D,2,FALSE)="yes"), "당월 GDN", ""),"")</f>
        <v/>
      </c>
    </row>
    <row r="1705" spans="5:7">
      <c r="E1705" s="46" t="str">
        <f t="shared" si="26"/>
        <v/>
      </c>
      <c r="F1705" s="46" t="str">
        <f>IF(E1705="기사임",IFERROR(IF((VLOOKUP(CONCATENATE("http://skinnonews.com",A1705),'기사 리스트'!C:E,3,FALSE))&gt;='뉴스룸 요약'!$F$17,"O",""),""),"")</f>
        <v/>
      </c>
      <c r="G1705" s="46" t="str">
        <f>IFERROR(IF(AND(F1705="O",B1705="Paid Search",VLOOKUP("http://skinnonews.com"&amp;A1705,'기사 리스트'!C:D,2,FALSE)="yes"), "당월 GDN", ""),"")</f>
        <v/>
      </c>
    </row>
    <row r="1706" spans="5:7">
      <c r="E1706" s="46" t="str">
        <f t="shared" si="26"/>
        <v/>
      </c>
      <c r="F1706" s="46" t="str">
        <f>IF(E1706="기사임",IFERROR(IF((VLOOKUP(CONCATENATE("http://skinnonews.com",A1706),'기사 리스트'!C:E,3,FALSE))&gt;='뉴스룸 요약'!$F$17,"O",""),""),"")</f>
        <v/>
      </c>
      <c r="G1706" s="46" t="str">
        <f>IFERROR(IF(AND(F1706="O",B1706="Paid Search",VLOOKUP("http://skinnonews.com"&amp;A1706,'기사 리스트'!C:D,2,FALSE)="yes"), "당월 GDN", ""),"")</f>
        <v/>
      </c>
    </row>
    <row r="1707" spans="5:7">
      <c r="E1707" s="46" t="str">
        <f t="shared" si="26"/>
        <v/>
      </c>
      <c r="F1707" s="46" t="str">
        <f>IF(E1707="기사임",IFERROR(IF((VLOOKUP(CONCATENATE("http://skinnonews.com",A1707),'기사 리스트'!C:E,3,FALSE))&gt;='뉴스룸 요약'!$F$17,"O",""),""),"")</f>
        <v/>
      </c>
      <c r="G1707" s="46" t="str">
        <f>IFERROR(IF(AND(F1707="O",B1707="Paid Search",VLOOKUP("http://skinnonews.com"&amp;A1707,'기사 리스트'!C:D,2,FALSE)="yes"), "당월 GDN", ""),"")</f>
        <v/>
      </c>
    </row>
    <row r="1708" spans="5:7">
      <c r="E1708" s="46" t="str">
        <f t="shared" si="26"/>
        <v/>
      </c>
      <c r="F1708" s="46" t="str">
        <f>IF(E1708="기사임",IFERROR(IF((VLOOKUP(CONCATENATE("http://skinnonews.com",A1708),'기사 리스트'!C:E,3,FALSE))&gt;='뉴스룸 요약'!$F$17,"O",""),""),"")</f>
        <v/>
      </c>
      <c r="G1708" s="46" t="str">
        <f>IFERROR(IF(AND(F1708="O",B1708="Paid Search",VLOOKUP("http://skinnonews.com"&amp;A1708,'기사 리스트'!C:D,2,FALSE)="yes"), "당월 GDN", ""),"")</f>
        <v/>
      </c>
    </row>
    <row r="1709" spans="5:7">
      <c r="E1709" s="46" t="str">
        <f t="shared" si="26"/>
        <v/>
      </c>
      <c r="F1709" s="46" t="str">
        <f>IF(E1709="기사임",IFERROR(IF((VLOOKUP(CONCATENATE("http://skinnonews.com",A1709),'기사 리스트'!C:E,3,FALSE))&gt;='뉴스룸 요약'!$F$17,"O",""),""),"")</f>
        <v/>
      </c>
      <c r="G1709" s="46" t="str">
        <f>IFERROR(IF(AND(F1709="O",B1709="Paid Search",VLOOKUP("http://skinnonews.com"&amp;A1709,'기사 리스트'!C:D,2,FALSE)="yes"), "당월 GDN", ""),"")</f>
        <v/>
      </c>
    </row>
    <row r="1710" spans="5:7">
      <c r="E1710" s="46" t="str">
        <f t="shared" si="26"/>
        <v/>
      </c>
      <c r="F1710" s="46" t="str">
        <f>IF(E1710="기사임",IFERROR(IF((VLOOKUP(CONCATENATE("http://skinnonews.com",A1710),'기사 리스트'!C:E,3,FALSE))&gt;='뉴스룸 요약'!$F$17,"O",""),""),"")</f>
        <v/>
      </c>
      <c r="G1710" s="46" t="str">
        <f>IFERROR(IF(AND(F1710="O",B1710="Paid Search",VLOOKUP("http://skinnonews.com"&amp;A1710,'기사 리스트'!C:D,2,FALSE)="yes"), "당월 GDN", ""),"")</f>
        <v/>
      </c>
    </row>
    <row r="1711" spans="5:7">
      <c r="E1711" s="46" t="str">
        <f t="shared" si="26"/>
        <v/>
      </c>
      <c r="F1711" s="46" t="str">
        <f>IF(E1711="기사임",IFERROR(IF((VLOOKUP(CONCATENATE("http://skinnonews.com",A1711),'기사 리스트'!C:E,3,FALSE))&gt;='뉴스룸 요약'!$F$17,"O",""),""),"")</f>
        <v/>
      </c>
      <c r="G1711" s="46" t="str">
        <f>IFERROR(IF(AND(F1711="O",B1711="Paid Search",VLOOKUP("http://skinnonews.com"&amp;A1711,'기사 리스트'!C:D,2,FALSE)="yes"), "당월 GDN", ""),"")</f>
        <v/>
      </c>
    </row>
    <row r="1712" spans="5:7">
      <c r="E1712" s="46" t="str">
        <f t="shared" si="26"/>
        <v/>
      </c>
      <c r="F1712" s="46" t="str">
        <f>IF(E1712="기사임",IFERROR(IF((VLOOKUP(CONCATENATE("http://skinnonews.com",A1712),'기사 리스트'!C:E,3,FALSE))&gt;='뉴스룸 요약'!$F$17,"O",""),""),"")</f>
        <v/>
      </c>
      <c r="G1712" s="46" t="str">
        <f>IFERROR(IF(AND(F1712="O",B1712="Paid Search",VLOOKUP("http://skinnonews.com"&amp;A1712,'기사 리스트'!C:D,2,FALSE)="yes"), "당월 GDN", ""),"")</f>
        <v/>
      </c>
    </row>
    <row r="1713" spans="5:7">
      <c r="E1713" s="46" t="str">
        <f t="shared" si="26"/>
        <v/>
      </c>
      <c r="F1713" s="46" t="str">
        <f>IF(E1713="기사임",IFERROR(IF((VLOOKUP(CONCATENATE("http://skinnonews.com",A1713),'기사 리스트'!C:E,3,FALSE))&gt;='뉴스룸 요약'!$F$17,"O",""),""),"")</f>
        <v/>
      </c>
      <c r="G1713" s="46" t="str">
        <f>IFERROR(IF(AND(F1713="O",B1713="Paid Search",VLOOKUP("http://skinnonews.com"&amp;A1713,'기사 리스트'!C:D,2,FALSE)="yes"), "당월 GDN", ""),"")</f>
        <v/>
      </c>
    </row>
    <row r="1714" spans="5:7">
      <c r="E1714" s="46" t="str">
        <f t="shared" si="26"/>
        <v/>
      </c>
      <c r="F1714" s="46" t="str">
        <f>IF(E1714="기사임",IFERROR(IF((VLOOKUP(CONCATENATE("http://skinnonews.com",A1714),'기사 리스트'!C:E,3,FALSE))&gt;='뉴스룸 요약'!$F$17,"O",""),""),"")</f>
        <v/>
      </c>
      <c r="G1714" s="46" t="str">
        <f>IFERROR(IF(AND(F1714="O",B1714="Paid Search",VLOOKUP("http://skinnonews.com"&amp;A1714,'기사 리스트'!C:D,2,FALSE)="yes"), "당월 GDN", ""),"")</f>
        <v/>
      </c>
    </row>
    <row r="1715" spans="5:7">
      <c r="E1715" s="46" t="str">
        <f t="shared" si="26"/>
        <v/>
      </c>
      <c r="F1715" s="46" t="str">
        <f>IF(E1715="기사임",IFERROR(IF((VLOOKUP(CONCATENATE("http://skinnonews.com",A1715),'기사 리스트'!C:E,3,FALSE))&gt;='뉴스룸 요약'!$F$17,"O",""),""),"")</f>
        <v/>
      </c>
      <c r="G1715" s="46" t="str">
        <f>IFERROR(IF(AND(F1715="O",B1715="Paid Search",VLOOKUP("http://skinnonews.com"&amp;A1715,'기사 리스트'!C:D,2,FALSE)="yes"), "당월 GDN", ""),"")</f>
        <v/>
      </c>
    </row>
    <row r="1716" spans="5:7">
      <c r="E1716" s="46" t="str">
        <f t="shared" si="26"/>
        <v/>
      </c>
      <c r="F1716" s="46" t="str">
        <f>IF(E1716="기사임",IFERROR(IF((VLOOKUP(CONCATENATE("http://skinnonews.com",A1716),'기사 리스트'!C:E,3,FALSE))&gt;='뉴스룸 요약'!$F$17,"O",""),""),"")</f>
        <v/>
      </c>
      <c r="G1716" s="46" t="str">
        <f>IFERROR(IF(AND(F1716="O",B1716="Paid Search",VLOOKUP("http://skinnonews.com"&amp;A1716,'기사 리스트'!C:D,2,FALSE)="yes"), "당월 GDN", ""),"")</f>
        <v/>
      </c>
    </row>
    <row r="1717" spans="5:7">
      <c r="E1717" s="46" t="str">
        <f t="shared" si="26"/>
        <v/>
      </c>
      <c r="F1717" s="46" t="str">
        <f>IF(E1717="기사임",IFERROR(IF((VLOOKUP(CONCATENATE("http://skinnonews.com",A1717),'기사 리스트'!C:E,3,FALSE))&gt;='뉴스룸 요약'!$F$17,"O",""),""),"")</f>
        <v/>
      </c>
      <c r="G1717" s="46" t="str">
        <f>IFERROR(IF(AND(F1717="O",B1717="Paid Search",VLOOKUP("http://skinnonews.com"&amp;A1717,'기사 리스트'!C:D,2,FALSE)="yes"), "당월 GDN", ""),"")</f>
        <v/>
      </c>
    </row>
    <row r="1718" spans="5:7">
      <c r="E1718" s="46" t="str">
        <f t="shared" si="26"/>
        <v/>
      </c>
      <c r="F1718" s="46" t="str">
        <f>IF(E1718="기사임",IFERROR(IF((VLOOKUP(CONCATENATE("http://skinnonews.com",A1718),'기사 리스트'!C:E,3,FALSE))&gt;='뉴스룸 요약'!$F$17,"O",""),""),"")</f>
        <v/>
      </c>
      <c r="G1718" s="46" t="str">
        <f>IFERROR(IF(AND(F1718="O",B1718="Paid Search",VLOOKUP("http://skinnonews.com"&amp;A1718,'기사 리스트'!C:D,2,FALSE)="yes"), "당월 GDN", ""),"")</f>
        <v/>
      </c>
    </row>
    <row r="1719" spans="5:7">
      <c r="E1719" s="46" t="str">
        <f t="shared" si="26"/>
        <v/>
      </c>
      <c r="F1719" s="46" t="str">
        <f>IF(E1719="기사임",IFERROR(IF((VLOOKUP(CONCATENATE("http://skinnonews.com",A1719),'기사 리스트'!C:E,3,FALSE))&gt;='뉴스룸 요약'!$F$17,"O",""),""),"")</f>
        <v/>
      </c>
      <c r="G1719" s="46" t="str">
        <f>IFERROR(IF(AND(F1719="O",B1719="Paid Search",VLOOKUP("http://skinnonews.com"&amp;A1719,'기사 리스트'!C:D,2,FALSE)="yes"), "당월 GDN", ""),"")</f>
        <v/>
      </c>
    </row>
    <row r="1720" spans="5:7">
      <c r="E1720" s="46" t="str">
        <f t="shared" si="26"/>
        <v/>
      </c>
      <c r="F1720" s="46" t="str">
        <f>IF(E1720="기사임",IFERROR(IF((VLOOKUP(CONCATENATE("http://skinnonews.com",A1720),'기사 리스트'!C:E,3,FALSE))&gt;='뉴스룸 요약'!$F$17,"O",""),""),"")</f>
        <v/>
      </c>
      <c r="G1720" s="46" t="str">
        <f>IFERROR(IF(AND(F1720="O",B1720="Paid Search",VLOOKUP("http://skinnonews.com"&amp;A1720,'기사 리스트'!C:D,2,FALSE)="yes"), "당월 GDN", ""),"")</f>
        <v/>
      </c>
    </row>
    <row r="1721" spans="5:7">
      <c r="E1721" s="46" t="str">
        <f t="shared" si="26"/>
        <v/>
      </c>
      <c r="F1721" s="46" t="str">
        <f>IF(E1721="기사임",IFERROR(IF((VLOOKUP(CONCATENATE("http://skinnonews.com",A1721),'기사 리스트'!C:E,3,FALSE))&gt;='뉴스룸 요약'!$F$17,"O",""),""),"")</f>
        <v/>
      </c>
      <c r="G1721" s="46" t="str">
        <f>IFERROR(IF(AND(F1721="O",B1721="Paid Search",VLOOKUP("http://skinnonews.com"&amp;A1721,'기사 리스트'!C:D,2,FALSE)="yes"), "당월 GDN", ""),"")</f>
        <v/>
      </c>
    </row>
    <row r="1722" spans="5:7">
      <c r="E1722" s="46" t="str">
        <f t="shared" si="26"/>
        <v/>
      </c>
      <c r="F1722" s="46" t="str">
        <f>IF(E1722="기사임",IFERROR(IF((VLOOKUP(CONCATENATE("http://skinnonews.com",A1722),'기사 리스트'!C:E,3,FALSE))&gt;='뉴스룸 요약'!$F$17,"O",""),""),"")</f>
        <v/>
      </c>
      <c r="G1722" s="46" t="str">
        <f>IFERROR(IF(AND(F1722="O",B1722="Paid Search",VLOOKUP("http://skinnonews.com"&amp;A1722,'기사 리스트'!C:D,2,FALSE)="yes"), "당월 GDN", ""),"")</f>
        <v/>
      </c>
    </row>
    <row r="1723" spans="5:7">
      <c r="E1723" s="46" t="str">
        <f t="shared" si="26"/>
        <v/>
      </c>
      <c r="F1723" s="46" t="str">
        <f>IF(E1723="기사임",IFERROR(IF((VLOOKUP(CONCATENATE("http://skinnonews.com",A1723),'기사 리스트'!C:E,3,FALSE))&gt;='뉴스룸 요약'!$F$17,"O",""),""),"")</f>
        <v/>
      </c>
      <c r="G1723" s="46" t="str">
        <f>IFERROR(IF(AND(F1723="O",B1723="Paid Search",VLOOKUP("http://skinnonews.com"&amp;A1723,'기사 리스트'!C:D,2,FALSE)="yes"), "당월 GDN", ""),"")</f>
        <v/>
      </c>
    </row>
    <row r="1724" spans="5:7">
      <c r="E1724" s="46" t="str">
        <f t="shared" si="26"/>
        <v/>
      </c>
      <c r="F1724" s="46" t="str">
        <f>IF(E1724="기사임",IFERROR(IF((VLOOKUP(CONCATENATE("http://skinnonews.com",A1724),'기사 리스트'!C:E,3,FALSE))&gt;='뉴스룸 요약'!$F$17,"O",""),""),"")</f>
        <v/>
      </c>
      <c r="G1724" s="46" t="str">
        <f>IFERROR(IF(AND(F1724="O",B1724="Paid Search",VLOOKUP("http://skinnonews.com"&amp;A1724,'기사 리스트'!C:D,2,FALSE)="yes"), "당월 GDN", ""),"")</f>
        <v/>
      </c>
    </row>
    <row r="1725" spans="5:7">
      <c r="E1725" s="46" t="str">
        <f t="shared" si="26"/>
        <v/>
      </c>
      <c r="F1725" s="46" t="str">
        <f>IF(E1725="기사임",IFERROR(IF((VLOOKUP(CONCATENATE("http://skinnonews.com",A1725),'기사 리스트'!C:E,3,FALSE))&gt;='뉴스룸 요약'!$F$17,"O",""),""),"")</f>
        <v/>
      </c>
      <c r="G1725" s="46" t="str">
        <f>IFERROR(IF(AND(F1725="O",B1725="Paid Search",VLOOKUP("http://skinnonews.com"&amp;A1725,'기사 리스트'!C:D,2,FALSE)="yes"), "당월 GDN", ""),"")</f>
        <v/>
      </c>
    </row>
    <row r="1726" spans="5:7">
      <c r="E1726" s="46" t="str">
        <f t="shared" si="26"/>
        <v/>
      </c>
      <c r="F1726" s="46" t="str">
        <f>IF(E1726="기사임",IFERROR(IF((VLOOKUP(CONCATENATE("http://skinnonews.com",A1726),'기사 리스트'!C:E,3,FALSE))&gt;='뉴스룸 요약'!$F$17,"O",""),""),"")</f>
        <v/>
      </c>
      <c r="G1726" s="46" t="str">
        <f>IFERROR(IF(AND(F1726="O",B1726="Paid Search",VLOOKUP("http://skinnonews.com"&amp;A1726,'기사 리스트'!C:D,2,FALSE)="yes"), "당월 GDN", ""),"")</f>
        <v/>
      </c>
    </row>
    <row r="1727" spans="5:7">
      <c r="E1727" s="46" t="str">
        <f t="shared" si="26"/>
        <v/>
      </c>
      <c r="F1727" s="46" t="str">
        <f>IF(E1727="기사임",IFERROR(IF((VLOOKUP(CONCATENATE("http://skinnonews.com",A1727),'기사 리스트'!C:E,3,FALSE))&gt;='뉴스룸 요약'!$F$17,"O",""),""),"")</f>
        <v/>
      </c>
      <c r="G1727" s="46" t="str">
        <f>IFERROR(IF(AND(F1727="O",B1727="Paid Search",VLOOKUP("http://skinnonews.com"&amp;A1727,'기사 리스트'!C:D,2,FALSE)="yes"), "당월 GDN", ""),"")</f>
        <v/>
      </c>
    </row>
    <row r="1728" spans="5:7">
      <c r="E1728" s="46" t="str">
        <f t="shared" si="26"/>
        <v/>
      </c>
      <c r="F1728" s="46" t="str">
        <f>IF(E1728="기사임",IFERROR(IF((VLOOKUP(CONCATENATE("http://skinnonews.com",A1728),'기사 리스트'!C:E,3,FALSE))&gt;='뉴스룸 요약'!$F$17,"O",""),""),"")</f>
        <v/>
      </c>
      <c r="G1728" s="46" t="str">
        <f>IFERROR(IF(AND(F1728="O",B1728="Paid Search",VLOOKUP("http://skinnonews.com"&amp;A1728,'기사 리스트'!C:D,2,FALSE)="yes"), "당월 GDN", ""),"")</f>
        <v/>
      </c>
    </row>
    <row r="1729" spans="5:7">
      <c r="E1729" s="46" t="str">
        <f t="shared" si="26"/>
        <v/>
      </c>
      <c r="F1729" s="46" t="str">
        <f>IF(E1729="기사임",IFERROR(IF((VLOOKUP(CONCATENATE("http://skinnonews.com",A1729),'기사 리스트'!C:E,3,FALSE))&gt;='뉴스룸 요약'!$F$17,"O",""),""),"")</f>
        <v/>
      </c>
      <c r="G1729" s="46" t="str">
        <f>IFERROR(IF(AND(F1729="O",B1729="Paid Search",VLOOKUP("http://skinnonews.com"&amp;A1729,'기사 리스트'!C:D,2,FALSE)="yes"), "당월 GDN", ""),"")</f>
        <v/>
      </c>
    </row>
    <row r="1730" spans="5:7">
      <c r="E1730" s="46" t="str">
        <f t="shared" si="26"/>
        <v/>
      </c>
      <c r="F1730" s="46" t="str">
        <f>IF(E1730="기사임",IFERROR(IF((VLOOKUP(CONCATENATE("http://skinnonews.com",A1730),'기사 리스트'!C:E,3,FALSE))&gt;='뉴스룸 요약'!$F$17,"O",""),""),"")</f>
        <v/>
      </c>
      <c r="G1730" s="46" t="str">
        <f>IFERROR(IF(AND(F1730="O",B1730="Paid Search",VLOOKUP("http://skinnonews.com"&amp;A1730,'기사 리스트'!C:D,2,FALSE)="yes"), "당월 GDN", ""),"")</f>
        <v/>
      </c>
    </row>
    <row r="1731" spans="5:7">
      <c r="E1731" s="46" t="str">
        <f t="shared" ref="E1731:E1794" si="27">IF(AND(LEFT(A1731,17)="/global/archives/",ISNUMBER(_xlfn.NUMBERVALUE(MID(A1731,18,1))),ISERROR(FIND("ckattempt",A1731)),ISERROR(FIND("preview",A1731))),"기사임","")</f>
        <v/>
      </c>
      <c r="F1731" s="46" t="str">
        <f>IF(E1731="기사임",IFERROR(IF((VLOOKUP(CONCATENATE("http://skinnonews.com",A1731),'기사 리스트'!C:E,3,FALSE))&gt;='뉴스룸 요약'!$F$17,"O",""),""),"")</f>
        <v/>
      </c>
      <c r="G1731" s="46" t="str">
        <f>IFERROR(IF(AND(F1731="O",B1731="Paid Search",VLOOKUP("http://skinnonews.com"&amp;A1731,'기사 리스트'!C:D,2,FALSE)="yes"), "당월 GDN", ""),"")</f>
        <v/>
      </c>
    </row>
    <row r="1732" spans="5:7">
      <c r="E1732" s="46" t="str">
        <f t="shared" si="27"/>
        <v/>
      </c>
      <c r="F1732" s="46" t="str">
        <f>IF(E1732="기사임",IFERROR(IF((VLOOKUP(CONCATENATE("http://skinnonews.com",A1732),'기사 리스트'!C:E,3,FALSE))&gt;='뉴스룸 요약'!$F$17,"O",""),""),"")</f>
        <v/>
      </c>
      <c r="G1732" s="46" t="str">
        <f>IFERROR(IF(AND(F1732="O",B1732="Paid Search",VLOOKUP("http://skinnonews.com"&amp;A1732,'기사 리스트'!C:D,2,FALSE)="yes"), "당월 GDN", ""),"")</f>
        <v/>
      </c>
    </row>
    <row r="1733" spans="5:7">
      <c r="E1733" s="46" t="str">
        <f t="shared" si="27"/>
        <v/>
      </c>
      <c r="F1733" s="46" t="str">
        <f>IF(E1733="기사임",IFERROR(IF((VLOOKUP(CONCATENATE("http://skinnonews.com",A1733),'기사 리스트'!C:E,3,FALSE))&gt;='뉴스룸 요약'!$F$17,"O",""),""),"")</f>
        <v/>
      </c>
      <c r="G1733" s="46" t="str">
        <f>IFERROR(IF(AND(F1733="O",B1733="Paid Search",VLOOKUP("http://skinnonews.com"&amp;A1733,'기사 리스트'!C:D,2,FALSE)="yes"), "당월 GDN", ""),"")</f>
        <v/>
      </c>
    </row>
    <row r="1734" spans="5:7">
      <c r="E1734" s="46" t="str">
        <f t="shared" si="27"/>
        <v/>
      </c>
      <c r="F1734" s="46" t="str">
        <f>IF(E1734="기사임",IFERROR(IF((VLOOKUP(CONCATENATE("http://skinnonews.com",A1734),'기사 리스트'!C:E,3,FALSE))&gt;='뉴스룸 요약'!$F$17,"O",""),""),"")</f>
        <v/>
      </c>
      <c r="G1734" s="46" t="str">
        <f>IFERROR(IF(AND(F1734="O",B1734="Paid Search",VLOOKUP("http://skinnonews.com"&amp;A1734,'기사 리스트'!C:D,2,FALSE)="yes"), "당월 GDN", ""),"")</f>
        <v/>
      </c>
    </row>
    <row r="1735" spans="5:7">
      <c r="E1735" s="46" t="str">
        <f t="shared" si="27"/>
        <v/>
      </c>
      <c r="F1735" s="46" t="str">
        <f>IF(E1735="기사임",IFERROR(IF((VLOOKUP(CONCATENATE("http://skinnonews.com",A1735),'기사 리스트'!C:E,3,FALSE))&gt;='뉴스룸 요약'!$F$17,"O",""),""),"")</f>
        <v/>
      </c>
      <c r="G1735" s="46" t="str">
        <f>IFERROR(IF(AND(F1735="O",B1735="Paid Search",VLOOKUP("http://skinnonews.com"&amp;A1735,'기사 리스트'!C:D,2,FALSE)="yes"), "당월 GDN", ""),"")</f>
        <v/>
      </c>
    </row>
    <row r="1736" spans="5:7">
      <c r="E1736" s="46" t="str">
        <f t="shared" si="27"/>
        <v/>
      </c>
      <c r="F1736" s="46" t="str">
        <f>IF(E1736="기사임",IFERROR(IF((VLOOKUP(CONCATENATE("http://skinnonews.com",A1736),'기사 리스트'!C:E,3,FALSE))&gt;='뉴스룸 요약'!$F$17,"O",""),""),"")</f>
        <v/>
      </c>
      <c r="G1736" s="46" t="str">
        <f>IFERROR(IF(AND(F1736="O",B1736="Paid Search",VLOOKUP("http://skinnonews.com"&amp;A1736,'기사 리스트'!C:D,2,FALSE)="yes"), "당월 GDN", ""),"")</f>
        <v/>
      </c>
    </row>
    <row r="1737" spans="5:7">
      <c r="E1737" s="46" t="str">
        <f t="shared" si="27"/>
        <v/>
      </c>
      <c r="F1737" s="46" t="str">
        <f>IF(E1737="기사임",IFERROR(IF((VLOOKUP(CONCATENATE("http://skinnonews.com",A1737),'기사 리스트'!C:E,3,FALSE))&gt;='뉴스룸 요약'!$F$17,"O",""),""),"")</f>
        <v/>
      </c>
      <c r="G1737" s="46" t="str">
        <f>IFERROR(IF(AND(F1737="O",B1737="Paid Search",VLOOKUP("http://skinnonews.com"&amp;A1737,'기사 리스트'!C:D,2,FALSE)="yes"), "당월 GDN", ""),"")</f>
        <v/>
      </c>
    </row>
    <row r="1738" spans="5:7">
      <c r="E1738" s="46" t="str">
        <f t="shared" si="27"/>
        <v/>
      </c>
      <c r="F1738" s="46" t="str">
        <f>IF(E1738="기사임",IFERROR(IF((VLOOKUP(CONCATENATE("http://skinnonews.com",A1738),'기사 리스트'!C:E,3,FALSE))&gt;='뉴스룸 요약'!$F$17,"O",""),""),"")</f>
        <v/>
      </c>
      <c r="G1738" s="46" t="str">
        <f>IFERROR(IF(AND(F1738="O",B1738="Paid Search",VLOOKUP("http://skinnonews.com"&amp;A1738,'기사 리스트'!C:D,2,FALSE)="yes"), "당월 GDN", ""),"")</f>
        <v/>
      </c>
    </row>
    <row r="1739" spans="5:7">
      <c r="E1739" s="46" t="str">
        <f t="shared" si="27"/>
        <v/>
      </c>
      <c r="F1739" s="46" t="str">
        <f>IF(E1739="기사임",IFERROR(IF((VLOOKUP(CONCATENATE("http://skinnonews.com",A1739),'기사 리스트'!C:E,3,FALSE))&gt;='뉴스룸 요약'!$F$17,"O",""),""),"")</f>
        <v/>
      </c>
      <c r="G1739" s="46" t="str">
        <f>IFERROR(IF(AND(F1739="O",B1739="Paid Search",VLOOKUP("http://skinnonews.com"&amp;A1739,'기사 리스트'!C:D,2,FALSE)="yes"), "당월 GDN", ""),"")</f>
        <v/>
      </c>
    </row>
    <row r="1740" spans="5:7">
      <c r="E1740" s="46" t="str">
        <f t="shared" si="27"/>
        <v/>
      </c>
      <c r="F1740" s="46" t="str">
        <f>IF(E1740="기사임",IFERROR(IF((VLOOKUP(CONCATENATE("http://skinnonews.com",A1740),'기사 리스트'!C:E,3,FALSE))&gt;='뉴스룸 요약'!$F$17,"O",""),""),"")</f>
        <v/>
      </c>
      <c r="G1740" s="46" t="str">
        <f>IFERROR(IF(AND(F1740="O",B1740="Paid Search",VLOOKUP("http://skinnonews.com"&amp;A1740,'기사 리스트'!C:D,2,FALSE)="yes"), "당월 GDN", ""),"")</f>
        <v/>
      </c>
    </row>
    <row r="1741" spans="5:7">
      <c r="E1741" s="46" t="str">
        <f t="shared" si="27"/>
        <v/>
      </c>
      <c r="F1741" s="46" t="str">
        <f>IF(E1741="기사임",IFERROR(IF((VLOOKUP(CONCATENATE("http://skinnonews.com",A1741),'기사 리스트'!C:E,3,FALSE))&gt;='뉴스룸 요약'!$F$17,"O",""),""),"")</f>
        <v/>
      </c>
      <c r="G1741" s="46" t="str">
        <f>IFERROR(IF(AND(F1741="O",B1741="Paid Search",VLOOKUP("http://skinnonews.com"&amp;A1741,'기사 리스트'!C:D,2,FALSE)="yes"), "당월 GDN", ""),"")</f>
        <v/>
      </c>
    </row>
    <row r="1742" spans="5:7">
      <c r="E1742" s="46" t="str">
        <f t="shared" si="27"/>
        <v/>
      </c>
      <c r="F1742" s="46" t="str">
        <f>IF(E1742="기사임",IFERROR(IF((VLOOKUP(CONCATENATE("http://skinnonews.com",A1742),'기사 리스트'!C:E,3,FALSE))&gt;='뉴스룸 요약'!$F$17,"O",""),""),"")</f>
        <v/>
      </c>
      <c r="G1742" s="46" t="str">
        <f>IFERROR(IF(AND(F1742="O",B1742="Paid Search",VLOOKUP("http://skinnonews.com"&amp;A1742,'기사 리스트'!C:D,2,FALSE)="yes"), "당월 GDN", ""),"")</f>
        <v/>
      </c>
    </row>
    <row r="1743" spans="5:7">
      <c r="E1743" s="46" t="str">
        <f t="shared" si="27"/>
        <v/>
      </c>
      <c r="F1743" s="46" t="str">
        <f>IF(E1743="기사임",IFERROR(IF((VLOOKUP(CONCATENATE("http://skinnonews.com",A1743),'기사 리스트'!C:E,3,FALSE))&gt;='뉴스룸 요약'!$F$17,"O",""),""),"")</f>
        <v/>
      </c>
      <c r="G1743" s="46" t="str">
        <f>IFERROR(IF(AND(F1743="O",B1743="Paid Search",VLOOKUP("http://skinnonews.com"&amp;A1743,'기사 리스트'!C:D,2,FALSE)="yes"), "당월 GDN", ""),"")</f>
        <v/>
      </c>
    </row>
    <row r="1744" spans="5:7">
      <c r="E1744" s="46" t="str">
        <f t="shared" si="27"/>
        <v/>
      </c>
      <c r="F1744" s="46" t="str">
        <f>IF(E1744="기사임",IFERROR(IF((VLOOKUP(CONCATENATE("http://skinnonews.com",A1744),'기사 리스트'!C:E,3,FALSE))&gt;='뉴스룸 요약'!$F$17,"O",""),""),"")</f>
        <v/>
      </c>
      <c r="G1744" s="46" t="str">
        <f>IFERROR(IF(AND(F1744="O",B1744="Paid Search",VLOOKUP("http://skinnonews.com"&amp;A1744,'기사 리스트'!C:D,2,FALSE)="yes"), "당월 GDN", ""),"")</f>
        <v/>
      </c>
    </row>
    <row r="1745" spans="5:7">
      <c r="E1745" s="46" t="str">
        <f t="shared" si="27"/>
        <v/>
      </c>
      <c r="F1745" s="46" t="str">
        <f>IF(E1745="기사임",IFERROR(IF((VLOOKUP(CONCATENATE("http://skinnonews.com",A1745),'기사 리스트'!C:E,3,FALSE))&gt;='뉴스룸 요약'!$F$17,"O",""),""),"")</f>
        <v/>
      </c>
      <c r="G1745" s="46" t="str">
        <f>IFERROR(IF(AND(F1745="O",B1745="Paid Search",VLOOKUP("http://skinnonews.com"&amp;A1745,'기사 리스트'!C:D,2,FALSE)="yes"), "당월 GDN", ""),"")</f>
        <v/>
      </c>
    </row>
    <row r="1746" spans="5:7">
      <c r="E1746" s="46" t="str">
        <f t="shared" si="27"/>
        <v/>
      </c>
      <c r="F1746" s="46" t="str">
        <f>IF(E1746="기사임",IFERROR(IF((VLOOKUP(CONCATENATE("http://skinnonews.com",A1746),'기사 리스트'!C:E,3,FALSE))&gt;='뉴스룸 요약'!$F$17,"O",""),""),"")</f>
        <v/>
      </c>
      <c r="G1746" s="46" t="str">
        <f>IFERROR(IF(AND(F1746="O",B1746="Paid Search",VLOOKUP("http://skinnonews.com"&amp;A1746,'기사 리스트'!C:D,2,FALSE)="yes"), "당월 GDN", ""),"")</f>
        <v/>
      </c>
    </row>
    <row r="1747" spans="5:7">
      <c r="E1747" s="46" t="str">
        <f t="shared" si="27"/>
        <v/>
      </c>
      <c r="F1747" s="46" t="str">
        <f>IF(E1747="기사임",IFERROR(IF((VLOOKUP(CONCATENATE("http://skinnonews.com",A1747),'기사 리스트'!C:E,3,FALSE))&gt;='뉴스룸 요약'!$F$17,"O",""),""),"")</f>
        <v/>
      </c>
      <c r="G1747" s="46" t="str">
        <f>IFERROR(IF(AND(F1747="O",B1747="Paid Search",VLOOKUP("http://skinnonews.com"&amp;A1747,'기사 리스트'!C:D,2,FALSE)="yes"), "당월 GDN", ""),"")</f>
        <v/>
      </c>
    </row>
    <row r="1748" spans="5:7">
      <c r="E1748" s="46" t="str">
        <f t="shared" si="27"/>
        <v/>
      </c>
      <c r="F1748" s="46" t="str">
        <f>IF(E1748="기사임",IFERROR(IF((VLOOKUP(CONCATENATE("http://skinnonews.com",A1748),'기사 리스트'!C:E,3,FALSE))&gt;='뉴스룸 요약'!$F$17,"O",""),""),"")</f>
        <v/>
      </c>
      <c r="G1748" s="46" t="str">
        <f>IFERROR(IF(AND(F1748="O",B1748="Paid Search",VLOOKUP("http://skinnonews.com"&amp;A1748,'기사 리스트'!C:D,2,FALSE)="yes"), "당월 GDN", ""),"")</f>
        <v/>
      </c>
    </row>
    <row r="1749" spans="5:7">
      <c r="E1749" s="46" t="str">
        <f t="shared" si="27"/>
        <v/>
      </c>
      <c r="F1749" s="46" t="str">
        <f>IF(E1749="기사임",IFERROR(IF((VLOOKUP(CONCATENATE("http://skinnonews.com",A1749),'기사 리스트'!C:E,3,FALSE))&gt;='뉴스룸 요약'!$F$17,"O",""),""),"")</f>
        <v/>
      </c>
      <c r="G1749" s="46" t="str">
        <f>IFERROR(IF(AND(F1749="O",B1749="Paid Search",VLOOKUP("http://skinnonews.com"&amp;A1749,'기사 리스트'!C:D,2,FALSE)="yes"), "당월 GDN", ""),"")</f>
        <v/>
      </c>
    </row>
    <row r="1750" spans="5:7">
      <c r="E1750" s="46" t="str">
        <f t="shared" si="27"/>
        <v/>
      </c>
      <c r="F1750" s="46" t="str">
        <f>IF(E1750="기사임",IFERROR(IF((VLOOKUP(CONCATENATE("http://skinnonews.com",A1750),'기사 리스트'!C:E,3,FALSE))&gt;='뉴스룸 요약'!$F$17,"O",""),""),"")</f>
        <v/>
      </c>
      <c r="G1750" s="46" t="str">
        <f>IFERROR(IF(AND(F1750="O",B1750="Paid Search",VLOOKUP("http://skinnonews.com"&amp;A1750,'기사 리스트'!C:D,2,FALSE)="yes"), "당월 GDN", ""),"")</f>
        <v/>
      </c>
    </row>
    <row r="1751" spans="5:7">
      <c r="E1751" s="46" t="str">
        <f t="shared" si="27"/>
        <v/>
      </c>
      <c r="F1751" s="46" t="str">
        <f>IF(E1751="기사임",IFERROR(IF((VLOOKUP(CONCATENATE("http://skinnonews.com",A1751),'기사 리스트'!C:E,3,FALSE))&gt;='뉴스룸 요약'!$F$17,"O",""),""),"")</f>
        <v/>
      </c>
      <c r="G1751" s="46" t="str">
        <f>IFERROR(IF(AND(F1751="O",B1751="Paid Search",VLOOKUP("http://skinnonews.com"&amp;A1751,'기사 리스트'!C:D,2,FALSE)="yes"), "당월 GDN", ""),"")</f>
        <v/>
      </c>
    </row>
    <row r="1752" spans="5:7">
      <c r="E1752" s="46" t="str">
        <f t="shared" si="27"/>
        <v/>
      </c>
      <c r="F1752" s="46" t="str">
        <f>IF(E1752="기사임",IFERROR(IF((VLOOKUP(CONCATENATE("http://skinnonews.com",A1752),'기사 리스트'!C:E,3,FALSE))&gt;='뉴스룸 요약'!$F$17,"O",""),""),"")</f>
        <v/>
      </c>
      <c r="G1752" s="46" t="str">
        <f>IFERROR(IF(AND(F1752="O",B1752="Paid Search",VLOOKUP("http://skinnonews.com"&amp;A1752,'기사 리스트'!C:D,2,FALSE)="yes"), "당월 GDN", ""),"")</f>
        <v/>
      </c>
    </row>
    <row r="1753" spans="5:7">
      <c r="E1753" s="46" t="str">
        <f t="shared" si="27"/>
        <v/>
      </c>
      <c r="F1753" s="46" t="str">
        <f>IF(E1753="기사임",IFERROR(IF((VLOOKUP(CONCATENATE("http://skinnonews.com",A1753),'기사 리스트'!C:E,3,FALSE))&gt;='뉴스룸 요약'!$F$17,"O",""),""),"")</f>
        <v/>
      </c>
      <c r="G1753" s="46" t="str">
        <f>IFERROR(IF(AND(F1753="O",B1753="Paid Search",VLOOKUP("http://skinnonews.com"&amp;A1753,'기사 리스트'!C:D,2,FALSE)="yes"), "당월 GDN", ""),"")</f>
        <v/>
      </c>
    </row>
    <row r="1754" spans="5:7">
      <c r="E1754" s="46" t="str">
        <f t="shared" si="27"/>
        <v/>
      </c>
      <c r="F1754" s="46" t="str">
        <f>IF(E1754="기사임",IFERROR(IF((VLOOKUP(CONCATENATE("http://skinnonews.com",A1754),'기사 리스트'!C:E,3,FALSE))&gt;='뉴스룸 요약'!$F$17,"O",""),""),"")</f>
        <v/>
      </c>
      <c r="G1754" s="46" t="str">
        <f>IFERROR(IF(AND(F1754="O",B1754="Paid Search",VLOOKUP("http://skinnonews.com"&amp;A1754,'기사 리스트'!C:D,2,FALSE)="yes"), "당월 GDN", ""),"")</f>
        <v/>
      </c>
    </row>
    <row r="1755" spans="5:7">
      <c r="E1755" s="46" t="str">
        <f t="shared" si="27"/>
        <v/>
      </c>
      <c r="F1755" s="46" t="str">
        <f>IF(E1755="기사임",IFERROR(IF((VLOOKUP(CONCATENATE("http://skinnonews.com",A1755),'기사 리스트'!C:E,3,FALSE))&gt;='뉴스룸 요약'!$F$17,"O",""),""),"")</f>
        <v/>
      </c>
      <c r="G1755" s="46" t="str">
        <f>IFERROR(IF(AND(F1755="O",B1755="Paid Search",VLOOKUP("http://skinnonews.com"&amp;A1755,'기사 리스트'!C:D,2,FALSE)="yes"), "당월 GDN", ""),"")</f>
        <v/>
      </c>
    </row>
    <row r="1756" spans="5:7">
      <c r="E1756" s="46" t="str">
        <f t="shared" si="27"/>
        <v/>
      </c>
      <c r="F1756" s="46" t="str">
        <f>IF(E1756="기사임",IFERROR(IF((VLOOKUP(CONCATENATE("http://skinnonews.com",A1756),'기사 리스트'!C:E,3,FALSE))&gt;='뉴스룸 요약'!$F$17,"O",""),""),"")</f>
        <v/>
      </c>
      <c r="G1756" s="46" t="str">
        <f>IFERROR(IF(AND(F1756="O",B1756="Paid Search",VLOOKUP("http://skinnonews.com"&amp;A1756,'기사 리스트'!C:D,2,FALSE)="yes"), "당월 GDN", ""),"")</f>
        <v/>
      </c>
    </row>
    <row r="1757" spans="5:7">
      <c r="E1757" s="46" t="str">
        <f t="shared" si="27"/>
        <v/>
      </c>
      <c r="F1757" s="46" t="str">
        <f>IF(E1757="기사임",IFERROR(IF((VLOOKUP(CONCATENATE("http://skinnonews.com",A1757),'기사 리스트'!C:E,3,FALSE))&gt;='뉴스룸 요약'!$F$17,"O",""),""),"")</f>
        <v/>
      </c>
      <c r="G1757" s="46" t="str">
        <f>IFERROR(IF(AND(F1757="O",B1757="Paid Search",VLOOKUP("http://skinnonews.com"&amp;A1757,'기사 리스트'!C:D,2,FALSE)="yes"), "당월 GDN", ""),"")</f>
        <v/>
      </c>
    </row>
    <row r="1758" spans="5:7">
      <c r="E1758" s="46" t="str">
        <f t="shared" si="27"/>
        <v/>
      </c>
      <c r="F1758" s="46" t="str">
        <f>IF(E1758="기사임",IFERROR(IF((VLOOKUP(CONCATENATE("http://skinnonews.com",A1758),'기사 리스트'!C:E,3,FALSE))&gt;='뉴스룸 요약'!$F$17,"O",""),""),"")</f>
        <v/>
      </c>
      <c r="G1758" s="46" t="str">
        <f>IFERROR(IF(AND(F1758="O",B1758="Paid Search",VLOOKUP("http://skinnonews.com"&amp;A1758,'기사 리스트'!C:D,2,FALSE)="yes"), "당월 GDN", ""),"")</f>
        <v/>
      </c>
    </row>
    <row r="1759" spans="5:7">
      <c r="E1759" s="46" t="str">
        <f t="shared" si="27"/>
        <v/>
      </c>
      <c r="F1759" s="46" t="str">
        <f>IF(E1759="기사임",IFERROR(IF((VLOOKUP(CONCATENATE("http://skinnonews.com",A1759),'기사 리스트'!C:E,3,FALSE))&gt;='뉴스룸 요약'!$F$17,"O",""),""),"")</f>
        <v/>
      </c>
      <c r="G1759" s="46" t="str">
        <f>IFERROR(IF(AND(F1759="O",B1759="Paid Search",VLOOKUP("http://skinnonews.com"&amp;A1759,'기사 리스트'!C:D,2,FALSE)="yes"), "당월 GDN", ""),"")</f>
        <v/>
      </c>
    </row>
    <row r="1760" spans="5:7">
      <c r="E1760" s="46" t="str">
        <f t="shared" si="27"/>
        <v/>
      </c>
      <c r="F1760" s="46" t="str">
        <f>IF(E1760="기사임",IFERROR(IF((VLOOKUP(CONCATENATE("http://skinnonews.com",A1760),'기사 리스트'!C:E,3,FALSE))&gt;='뉴스룸 요약'!$F$17,"O",""),""),"")</f>
        <v/>
      </c>
      <c r="G1760" s="46" t="str">
        <f>IFERROR(IF(AND(F1760="O",B1760="Paid Search",VLOOKUP("http://skinnonews.com"&amp;A1760,'기사 리스트'!C:D,2,FALSE)="yes"), "당월 GDN", ""),"")</f>
        <v/>
      </c>
    </row>
    <row r="1761" spans="5:7">
      <c r="E1761" s="46" t="str">
        <f t="shared" si="27"/>
        <v/>
      </c>
      <c r="F1761" s="46" t="str">
        <f>IF(E1761="기사임",IFERROR(IF((VLOOKUP(CONCATENATE("http://skinnonews.com",A1761),'기사 리스트'!C:E,3,FALSE))&gt;='뉴스룸 요약'!$F$17,"O",""),""),"")</f>
        <v/>
      </c>
      <c r="G1761" s="46" t="str">
        <f>IFERROR(IF(AND(F1761="O",B1761="Paid Search",VLOOKUP("http://skinnonews.com"&amp;A1761,'기사 리스트'!C:D,2,FALSE)="yes"), "당월 GDN", ""),"")</f>
        <v/>
      </c>
    </row>
    <row r="1762" spans="5:7">
      <c r="E1762" s="46" t="str">
        <f t="shared" si="27"/>
        <v/>
      </c>
      <c r="F1762" s="46" t="str">
        <f>IF(E1762="기사임",IFERROR(IF((VLOOKUP(CONCATENATE("http://skinnonews.com",A1762),'기사 리스트'!C:E,3,FALSE))&gt;='뉴스룸 요약'!$F$17,"O",""),""),"")</f>
        <v/>
      </c>
      <c r="G1762" s="46" t="str">
        <f>IFERROR(IF(AND(F1762="O",B1762="Paid Search",VLOOKUP("http://skinnonews.com"&amp;A1762,'기사 리스트'!C:D,2,FALSE)="yes"), "당월 GDN", ""),"")</f>
        <v/>
      </c>
    </row>
    <row r="1763" spans="5:7">
      <c r="E1763" s="46" t="str">
        <f t="shared" si="27"/>
        <v/>
      </c>
      <c r="F1763" s="46" t="str">
        <f>IF(E1763="기사임",IFERROR(IF((VLOOKUP(CONCATENATE("http://skinnonews.com",A1763),'기사 리스트'!C:E,3,FALSE))&gt;='뉴스룸 요약'!$F$17,"O",""),""),"")</f>
        <v/>
      </c>
      <c r="G1763" s="46" t="str">
        <f>IFERROR(IF(AND(F1763="O",B1763="Paid Search",VLOOKUP("http://skinnonews.com"&amp;A1763,'기사 리스트'!C:D,2,FALSE)="yes"), "당월 GDN", ""),"")</f>
        <v/>
      </c>
    </row>
    <row r="1764" spans="5:7">
      <c r="E1764" s="46" t="str">
        <f t="shared" si="27"/>
        <v/>
      </c>
      <c r="F1764" s="46" t="str">
        <f>IF(E1764="기사임",IFERROR(IF((VLOOKUP(CONCATENATE("http://skinnonews.com",A1764),'기사 리스트'!C:E,3,FALSE))&gt;='뉴스룸 요약'!$F$17,"O",""),""),"")</f>
        <v/>
      </c>
      <c r="G1764" s="46" t="str">
        <f>IFERROR(IF(AND(F1764="O",B1764="Paid Search",VLOOKUP("http://skinnonews.com"&amp;A1764,'기사 리스트'!C:D,2,FALSE)="yes"), "당월 GDN", ""),"")</f>
        <v/>
      </c>
    </row>
    <row r="1765" spans="5:7">
      <c r="E1765" s="46" t="str">
        <f t="shared" si="27"/>
        <v/>
      </c>
      <c r="F1765" s="46" t="str">
        <f>IF(E1765="기사임",IFERROR(IF((VLOOKUP(CONCATENATE("http://skinnonews.com",A1765),'기사 리스트'!C:E,3,FALSE))&gt;='뉴스룸 요약'!$F$17,"O",""),""),"")</f>
        <v/>
      </c>
      <c r="G1765" s="46" t="str">
        <f>IFERROR(IF(AND(F1765="O",B1765="Paid Search",VLOOKUP("http://skinnonews.com"&amp;A1765,'기사 리스트'!C:D,2,FALSE)="yes"), "당월 GDN", ""),"")</f>
        <v/>
      </c>
    </row>
    <row r="1766" spans="5:7">
      <c r="E1766" s="46" t="str">
        <f t="shared" si="27"/>
        <v/>
      </c>
      <c r="F1766" s="46" t="str">
        <f>IF(E1766="기사임",IFERROR(IF((VLOOKUP(CONCATENATE("http://skinnonews.com",A1766),'기사 리스트'!C:E,3,FALSE))&gt;='뉴스룸 요약'!$F$17,"O",""),""),"")</f>
        <v/>
      </c>
      <c r="G1766" s="46" t="str">
        <f>IFERROR(IF(AND(F1766="O",B1766="Paid Search",VLOOKUP("http://skinnonews.com"&amp;A1766,'기사 리스트'!C:D,2,FALSE)="yes"), "당월 GDN", ""),"")</f>
        <v/>
      </c>
    </row>
    <row r="1767" spans="5:7">
      <c r="E1767" s="46" t="str">
        <f t="shared" si="27"/>
        <v/>
      </c>
      <c r="F1767" s="46" t="str">
        <f>IF(E1767="기사임",IFERROR(IF((VLOOKUP(CONCATENATE("http://skinnonews.com",A1767),'기사 리스트'!C:E,3,FALSE))&gt;='뉴스룸 요약'!$F$17,"O",""),""),"")</f>
        <v/>
      </c>
      <c r="G1767" s="46" t="str">
        <f>IFERROR(IF(AND(F1767="O",B1767="Paid Search",VLOOKUP("http://skinnonews.com"&amp;A1767,'기사 리스트'!C:D,2,FALSE)="yes"), "당월 GDN", ""),"")</f>
        <v/>
      </c>
    </row>
    <row r="1768" spans="5:7">
      <c r="E1768" s="46" t="str">
        <f t="shared" si="27"/>
        <v/>
      </c>
      <c r="F1768" s="46" t="str">
        <f>IF(E1768="기사임",IFERROR(IF((VLOOKUP(CONCATENATE("http://skinnonews.com",A1768),'기사 리스트'!C:E,3,FALSE))&gt;='뉴스룸 요약'!$F$17,"O",""),""),"")</f>
        <v/>
      </c>
      <c r="G1768" s="46" t="str">
        <f>IFERROR(IF(AND(F1768="O",B1768="Paid Search",VLOOKUP("http://skinnonews.com"&amp;A1768,'기사 리스트'!C:D,2,FALSE)="yes"), "당월 GDN", ""),"")</f>
        <v/>
      </c>
    </row>
    <row r="1769" spans="5:7">
      <c r="E1769" s="46" t="str">
        <f t="shared" si="27"/>
        <v/>
      </c>
      <c r="F1769" s="46" t="str">
        <f>IF(E1769="기사임",IFERROR(IF((VLOOKUP(CONCATENATE("http://skinnonews.com",A1769),'기사 리스트'!C:E,3,FALSE))&gt;='뉴스룸 요약'!$F$17,"O",""),""),"")</f>
        <v/>
      </c>
      <c r="G1769" s="46" t="str">
        <f>IFERROR(IF(AND(F1769="O",B1769="Paid Search",VLOOKUP("http://skinnonews.com"&amp;A1769,'기사 리스트'!C:D,2,FALSE)="yes"), "당월 GDN", ""),"")</f>
        <v/>
      </c>
    </row>
    <row r="1770" spans="5:7">
      <c r="E1770" s="46" t="str">
        <f t="shared" si="27"/>
        <v/>
      </c>
      <c r="F1770" s="46" t="str">
        <f>IF(E1770="기사임",IFERROR(IF((VLOOKUP(CONCATENATE("http://skinnonews.com",A1770),'기사 리스트'!C:E,3,FALSE))&gt;='뉴스룸 요약'!$F$17,"O",""),""),"")</f>
        <v/>
      </c>
      <c r="G1770" s="46" t="str">
        <f>IFERROR(IF(AND(F1770="O",B1770="Paid Search",VLOOKUP("http://skinnonews.com"&amp;A1770,'기사 리스트'!C:D,2,FALSE)="yes"), "당월 GDN", ""),"")</f>
        <v/>
      </c>
    </row>
    <row r="1771" spans="5:7">
      <c r="E1771" s="46" t="str">
        <f t="shared" si="27"/>
        <v/>
      </c>
      <c r="F1771" s="46" t="str">
        <f>IF(E1771="기사임",IFERROR(IF((VLOOKUP(CONCATENATE("http://skinnonews.com",A1771),'기사 리스트'!C:E,3,FALSE))&gt;='뉴스룸 요약'!$F$17,"O",""),""),"")</f>
        <v/>
      </c>
      <c r="G1771" s="46" t="str">
        <f>IFERROR(IF(AND(F1771="O",B1771="Paid Search",VLOOKUP("http://skinnonews.com"&amp;A1771,'기사 리스트'!C:D,2,FALSE)="yes"), "당월 GDN", ""),"")</f>
        <v/>
      </c>
    </row>
    <row r="1772" spans="5:7">
      <c r="E1772" s="46" t="str">
        <f t="shared" si="27"/>
        <v/>
      </c>
      <c r="F1772" s="46" t="str">
        <f>IF(E1772="기사임",IFERROR(IF((VLOOKUP(CONCATENATE("http://skinnonews.com",A1772),'기사 리스트'!C:E,3,FALSE))&gt;='뉴스룸 요약'!$F$17,"O",""),""),"")</f>
        <v/>
      </c>
      <c r="G1772" s="46" t="str">
        <f>IFERROR(IF(AND(F1772="O",B1772="Paid Search",VLOOKUP("http://skinnonews.com"&amp;A1772,'기사 리스트'!C:D,2,FALSE)="yes"), "당월 GDN", ""),"")</f>
        <v/>
      </c>
    </row>
    <row r="1773" spans="5:7">
      <c r="E1773" s="46" t="str">
        <f t="shared" si="27"/>
        <v/>
      </c>
      <c r="F1773" s="46" t="str">
        <f>IF(E1773="기사임",IFERROR(IF((VLOOKUP(CONCATENATE("http://skinnonews.com",A1773),'기사 리스트'!C:E,3,FALSE))&gt;='뉴스룸 요약'!$F$17,"O",""),""),"")</f>
        <v/>
      </c>
      <c r="G1773" s="46" t="str">
        <f>IFERROR(IF(AND(F1773="O",B1773="Paid Search",VLOOKUP("http://skinnonews.com"&amp;A1773,'기사 리스트'!C:D,2,FALSE)="yes"), "당월 GDN", ""),"")</f>
        <v/>
      </c>
    </row>
    <row r="1774" spans="5:7">
      <c r="E1774" s="46" t="str">
        <f t="shared" si="27"/>
        <v/>
      </c>
      <c r="F1774" s="46" t="str">
        <f>IF(E1774="기사임",IFERROR(IF((VLOOKUP(CONCATENATE("http://skinnonews.com",A1774),'기사 리스트'!C:E,3,FALSE))&gt;='뉴스룸 요약'!$F$17,"O",""),""),"")</f>
        <v/>
      </c>
      <c r="G1774" s="46" t="str">
        <f>IFERROR(IF(AND(F1774="O",B1774="Paid Search",VLOOKUP("http://skinnonews.com"&amp;A1774,'기사 리스트'!C:D,2,FALSE)="yes"), "당월 GDN", ""),"")</f>
        <v/>
      </c>
    </row>
    <row r="1775" spans="5:7">
      <c r="E1775" s="46" t="str">
        <f t="shared" si="27"/>
        <v/>
      </c>
      <c r="F1775" s="46" t="str">
        <f>IF(E1775="기사임",IFERROR(IF((VLOOKUP(CONCATENATE("http://skinnonews.com",A1775),'기사 리스트'!C:E,3,FALSE))&gt;='뉴스룸 요약'!$F$17,"O",""),""),"")</f>
        <v/>
      </c>
      <c r="G1775" s="46" t="str">
        <f>IFERROR(IF(AND(F1775="O",B1775="Paid Search",VLOOKUP("http://skinnonews.com"&amp;A1775,'기사 리스트'!C:D,2,FALSE)="yes"), "당월 GDN", ""),"")</f>
        <v/>
      </c>
    </row>
    <row r="1776" spans="5:7">
      <c r="E1776" s="46" t="str">
        <f t="shared" si="27"/>
        <v/>
      </c>
      <c r="F1776" s="46" t="str">
        <f>IF(E1776="기사임",IFERROR(IF((VLOOKUP(CONCATENATE("http://skinnonews.com",A1776),'기사 리스트'!C:E,3,FALSE))&gt;='뉴스룸 요약'!$F$17,"O",""),""),"")</f>
        <v/>
      </c>
      <c r="G1776" s="46" t="str">
        <f>IFERROR(IF(AND(F1776="O",B1776="Paid Search",VLOOKUP("http://skinnonews.com"&amp;A1776,'기사 리스트'!C:D,2,FALSE)="yes"), "당월 GDN", ""),"")</f>
        <v/>
      </c>
    </row>
    <row r="1777" spans="5:7">
      <c r="E1777" s="46" t="str">
        <f t="shared" si="27"/>
        <v/>
      </c>
      <c r="F1777" s="46" t="str">
        <f>IF(E1777="기사임",IFERROR(IF((VLOOKUP(CONCATENATE("http://skinnonews.com",A1777),'기사 리스트'!C:E,3,FALSE))&gt;='뉴스룸 요약'!$F$17,"O",""),""),"")</f>
        <v/>
      </c>
      <c r="G1777" s="46" t="str">
        <f>IFERROR(IF(AND(F1777="O",B1777="Paid Search",VLOOKUP("http://skinnonews.com"&amp;A1777,'기사 리스트'!C:D,2,FALSE)="yes"), "당월 GDN", ""),"")</f>
        <v/>
      </c>
    </row>
    <row r="1778" spans="5:7">
      <c r="E1778" s="46" t="str">
        <f t="shared" si="27"/>
        <v/>
      </c>
      <c r="F1778" s="46" t="str">
        <f>IF(E1778="기사임",IFERROR(IF((VLOOKUP(CONCATENATE("http://skinnonews.com",A1778),'기사 리스트'!C:E,3,FALSE))&gt;='뉴스룸 요약'!$F$17,"O",""),""),"")</f>
        <v/>
      </c>
      <c r="G1778" s="46" t="str">
        <f>IFERROR(IF(AND(F1778="O",B1778="Paid Search",VLOOKUP("http://skinnonews.com"&amp;A1778,'기사 리스트'!C:D,2,FALSE)="yes"), "당월 GDN", ""),"")</f>
        <v/>
      </c>
    </row>
    <row r="1779" spans="5:7">
      <c r="E1779" s="46" t="str">
        <f t="shared" si="27"/>
        <v/>
      </c>
      <c r="F1779" s="46" t="str">
        <f>IF(E1779="기사임",IFERROR(IF((VLOOKUP(CONCATENATE("http://skinnonews.com",A1779),'기사 리스트'!C:E,3,FALSE))&gt;='뉴스룸 요약'!$F$17,"O",""),""),"")</f>
        <v/>
      </c>
      <c r="G1779" s="46" t="str">
        <f>IFERROR(IF(AND(F1779="O",B1779="Paid Search",VLOOKUP("http://skinnonews.com"&amp;A1779,'기사 리스트'!C:D,2,FALSE)="yes"), "당월 GDN", ""),"")</f>
        <v/>
      </c>
    </row>
    <row r="1780" spans="5:7">
      <c r="E1780" s="46" t="str">
        <f t="shared" si="27"/>
        <v/>
      </c>
      <c r="F1780" s="46" t="str">
        <f>IF(E1780="기사임",IFERROR(IF((VLOOKUP(CONCATENATE("http://skinnonews.com",A1780),'기사 리스트'!C:E,3,FALSE))&gt;='뉴스룸 요약'!$F$17,"O",""),""),"")</f>
        <v/>
      </c>
      <c r="G1780" s="46" t="str">
        <f>IFERROR(IF(AND(F1780="O",B1780="Paid Search",VLOOKUP("http://skinnonews.com"&amp;A1780,'기사 리스트'!C:D,2,FALSE)="yes"), "당월 GDN", ""),"")</f>
        <v/>
      </c>
    </row>
    <row r="1781" spans="5:7">
      <c r="E1781" s="46" t="str">
        <f t="shared" si="27"/>
        <v/>
      </c>
      <c r="F1781" s="46" t="str">
        <f>IF(E1781="기사임",IFERROR(IF((VLOOKUP(CONCATENATE("http://skinnonews.com",A1781),'기사 리스트'!C:E,3,FALSE))&gt;='뉴스룸 요약'!$F$17,"O",""),""),"")</f>
        <v/>
      </c>
      <c r="G1781" s="46" t="str">
        <f>IFERROR(IF(AND(F1781="O",B1781="Paid Search",VLOOKUP("http://skinnonews.com"&amp;A1781,'기사 리스트'!C:D,2,FALSE)="yes"), "당월 GDN", ""),"")</f>
        <v/>
      </c>
    </row>
    <row r="1782" spans="5:7">
      <c r="E1782" s="46" t="str">
        <f t="shared" si="27"/>
        <v/>
      </c>
      <c r="F1782" s="46" t="str">
        <f>IF(E1782="기사임",IFERROR(IF((VLOOKUP(CONCATENATE("http://skinnonews.com",A1782),'기사 리스트'!C:E,3,FALSE))&gt;='뉴스룸 요약'!$F$17,"O",""),""),"")</f>
        <v/>
      </c>
      <c r="G1782" s="46" t="str">
        <f>IFERROR(IF(AND(F1782="O",B1782="Paid Search",VLOOKUP("http://skinnonews.com"&amp;A1782,'기사 리스트'!C:D,2,FALSE)="yes"), "당월 GDN", ""),"")</f>
        <v/>
      </c>
    </row>
    <row r="1783" spans="5:7">
      <c r="E1783" s="46" t="str">
        <f t="shared" si="27"/>
        <v/>
      </c>
      <c r="F1783" s="46" t="str">
        <f>IF(E1783="기사임",IFERROR(IF((VLOOKUP(CONCATENATE("http://skinnonews.com",A1783),'기사 리스트'!C:E,3,FALSE))&gt;='뉴스룸 요약'!$F$17,"O",""),""),"")</f>
        <v/>
      </c>
      <c r="G1783" s="46" t="str">
        <f>IFERROR(IF(AND(F1783="O",B1783="Paid Search",VLOOKUP("http://skinnonews.com"&amp;A1783,'기사 리스트'!C:D,2,FALSE)="yes"), "당월 GDN", ""),"")</f>
        <v/>
      </c>
    </row>
    <row r="1784" spans="5:7">
      <c r="E1784" s="46" t="str">
        <f t="shared" si="27"/>
        <v/>
      </c>
      <c r="F1784" s="46" t="str">
        <f>IF(E1784="기사임",IFERROR(IF((VLOOKUP(CONCATENATE("http://skinnonews.com",A1784),'기사 리스트'!C:E,3,FALSE))&gt;='뉴스룸 요약'!$F$17,"O",""),""),"")</f>
        <v/>
      </c>
      <c r="G1784" s="46" t="str">
        <f>IFERROR(IF(AND(F1784="O",B1784="Paid Search",VLOOKUP("http://skinnonews.com"&amp;A1784,'기사 리스트'!C:D,2,FALSE)="yes"), "당월 GDN", ""),"")</f>
        <v/>
      </c>
    </row>
    <row r="1785" spans="5:7">
      <c r="E1785" s="46" t="str">
        <f t="shared" si="27"/>
        <v/>
      </c>
      <c r="F1785" s="46" t="str">
        <f>IF(E1785="기사임",IFERROR(IF((VLOOKUP(CONCATENATE("http://skinnonews.com",A1785),'기사 리스트'!C:E,3,FALSE))&gt;='뉴스룸 요약'!$F$17,"O",""),""),"")</f>
        <v/>
      </c>
      <c r="G1785" s="46" t="str">
        <f>IFERROR(IF(AND(F1785="O",B1785="Paid Search",VLOOKUP("http://skinnonews.com"&amp;A1785,'기사 리스트'!C:D,2,FALSE)="yes"), "당월 GDN", ""),"")</f>
        <v/>
      </c>
    </row>
    <row r="1786" spans="5:7">
      <c r="E1786" s="46" t="str">
        <f t="shared" si="27"/>
        <v/>
      </c>
      <c r="F1786" s="46" t="str">
        <f>IF(E1786="기사임",IFERROR(IF((VLOOKUP(CONCATENATE("http://skinnonews.com",A1786),'기사 리스트'!C:E,3,FALSE))&gt;='뉴스룸 요약'!$F$17,"O",""),""),"")</f>
        <v/>
      </c>
      <c r="G1786" s="46" t="str">
        <f>IFERROR(IF(AND(F1786="O",B1786="Paid Search",VLOOKUP("http://skinnonews.com"&amp;A1786,'기사 리스트'!C:D,2,FALSE)="yes"), "당월 GDN", ""),"")</f>
        <v/>
      </c>
    </row>
    <row r="1787" spans="5:7">
      <c r="E1787" s="46" t="str">
        <f t="shared" si="27"/>
        <v/>
      </c>
      <c r="F1787" s="46" t="str">
        <f>IF(E1787="기사임",IFERROR(IF((VLOOKUP(CONCATENATE("http://skinnonews.com",A1787),'기사 리스트'!C:E,3,FALSE))&gt;='뉴스룸 요약'!$F$17,"O",""),""),"")</f>
        <v/>
      </c>
      <c r="G1787" s="46" t="str">
        <f>IFERROR(IF(AND(F1787="O",B1787="Paid Search",VLOOKUP("http://skinnonews.com"&amp;A1787,'기사 리스트'!C:D,2,FALSE)="yes"), "당월 GDN", ""),"")</f>
        <v/>
      </c>
    </row>
    <row r="1788" spans="5:7">
      <c r="E1788" s="46" t="str">
        <f t="shared" si="27"/>
        <v/>
      </c>
      <c r="F1788" s="46" t="str">
        <f>IF(E1788="기사임",IFERROR(IF((VLOOKUP(CONCATENATE("http://skinnonews.com",A1788),'기사 리스트'!C:E,3,FALSE))&gt;='뉴스룸 요약'!$F$17,"O",""),""),"")</f>
        <v/>
      </c>
      <c r="G1788" s="46" t="str">
        <f>IFERROR(IF(AND(F1788="O",B1788="Paid Search",VLOOKUP("http://skinnonews.com"&amp;A1788,'기사 리스트'!C:D,2,FALSE)="yes"), "당월 GDN", ""),"")</f>
        <v/>
      </c>
    </row>
    <row r="1789" spans="5:7">
      <c r="E1789" s="46" t="str">
        <f t="shared" si="27"/>
        <v/>
      </c>
      <c r="F1789" s="46" t="str">
        <f>IF(E1789="기사임",IFERROR(IF((VLOOKUP(CONCATENATE("http://skinnonews.com",A1789),'기사 리스트'!C:E,3,FALSE))&gt;='뉴스룸 요약'!$F$17,"O",""),""),"")</f>
        <v/>
      </c>
      <c r="G1789" s="46" t="str">
        <f>IFERROR(IF(AND(F1789="O",B1789="Paid Search",VLOOKUP("http://skinnonews.com"&amp;A1789,'기사 리스트'!C:D,2,FALSE)="yes"), "당월 GDN", ""),"")</f>
        <v/>
      </c>
    </row>
    <row r="1790" spans="5:7">
      <c r="E1790" s="46" t="str">
        <f t="shared" si="27"/>
        <v/>
      </c>
      <c r="F1790" s="46" t="str">
        <f>IF(E1790="기사임",IFERROR(IF((VLOOKUP(CONCATENATE("http://skinnonews.com",A1790),'기사 리스트'!C:E,3,FALSE))&gt;='뉴스룸 요약'!$F$17,"O",""),""),"")</f>
        <v/>
      </c>
      <c r="G1790" s="46" t="str">
        <f>IFERROR(IF(AND(F1790="O",B1790="Paid Search",VLOOKUP("http://skinnonews.com"&amp;A1790,'기사 리스트'!C:D,2,FALSE)="yes"), "당월 GDN", ""),"")</f>
        <v/>
      </c>
    </row>
    <row r="1791" spans="5:7">
      <c r="E1791" s="46" t="str">
        <f t="shared" si="27"/>
        <v/>
      </c>
      <c r="F1791" s="46" t="str">
        <f>IF(E1791="기사임",IFERROR(IF((VLOOKUP(CONCATENATE("http://skinnonews.com",A1791),'기사 리스트'!C:E,3,FALSE))&gt;='뉴스룸 요약'!$F$17,"O",""),""),"")</f>
        <v/>
      </c>
      <c r="G1791" s="46" t="str">
        <f>IFERROR(IF(AND(F1791="O",B1791="Paid Search",VLOOKUP("http://skinnonews.com"&amp;A1791,'기사 리스트'!C:D,2,FALSE)="yes"), "당월 GDN", ""),"")</f>
        <v/>
      </c>
    </row>
    <row r="1792" spans="5:7">
      <c r="E1792" s="46" t="str">
        <f t="shared" si="27"/>
        <v/>
      </c>
      <c r="F1792" s="46" t="str">
        <f>IF(E1792="기사임",IFERROR(IF((VLOOKUP(CONCATENATE("http://skinnonews.com",A1792),'기사 리스트'!C:E,3,FALSE))&gt;='뉴스룸 요약'!$F$17,"O",""),""),"")</f>
        <v/>
      </c>
      <c r="G1792" s="46" t="str">
        <f>IFERROR(IF(AND(F1792="O",B1792="Paid Search",VLOOKUP("http://skinnonews.com"&amp;A1792,'기사 리스트'!C:D,2,FALSE)="yes"), "당월 GDN", ""),"")</f>
        <v/>
      </c>
    </row>
    <row r="1793" spans="5:7">
      <c r="E1793" s="46" t="str">
        <f t="shared" si="27"/>
        <v/>
      </c>
      <c r="F1793" s="46" t="str">
        <f>IF(E1793="기사임",IFERROR(IF((VLOOKUP(CONCATENATE("http://skinnonews.com",A1793),'기사 리스트'!C:E,3,FALSE))&gt;='뉴스룸 요약'!$F$17,"O",""),""),"")</f>
        <v/>
      </c>
      <c r="G1793" s="46" t="str">
        <f>IFERROR(IF(AND(F1793="O",B1793="Paid Search",VLOOKUP("http://skinnonews.com"&amp;A1793,'기사 리스트'!C:D,2,FALSE)="yes"), "당월 GDN", ""),"")</f>
        <v/>
      </c>
    </row>
    <row r="1794" spans="5:7">
      <c r="E1794" s="46" t="str">
        <f t="shared" si="27"/>
        <v/>
      </c>
      <c r="F1794" s="46" t="str">
        <f>IF(E1794="기사임",IFERROR(IF((VLOOKUP(CONCATENATE("http://skinnonews.com",A1794),'기사 리스트'!C:E,3,FALSE))&gt;='뉴스룸 요약'!$F$17,"O",""),""),"")</f>
        <v/>
      </c>
      <c r="G1794" s="46" t="str">
        <f>IFERROR(IF(AND(F1794="O",B1794="Paid Search",VLOOKUP("http://skinnonews.com"&amp;A1794,'기사 리스트'!C:D,2,FALSE)="yes"), "당월 GDN", ""),"")</f>
        <v/>
      </c>
    </row>
    <row r="1795" spans="5:7">
      <c r="E1795" s="46" t="str">
        <f t="shared" ref="E1795:E1858" si="28">IF(AND(LEFT(A1795,17)="/global/archives/",ISNUMBER(_xlfn.NUMBERVALUE(MID(A1795,18,1))),ISERROR(FIND("ckattempt",A1795)),ISERROR(FIND("preview",A1795))),"기사임","")</f>
        <v/>
      </c>
      <c r="F1795" s="46" t="str">
        <f>IF(E1795="기사임",IFERROR(IF((VLOOKUP(CONCATENATE("http://skinnonews.com",A1795),'기사 리스트'!C:E,3,FALSE))&gt;='뉴스룸 요약'!$F$17,"O",""),""),"")</f>
        <v/>
      </c>
      <c r="G1795" s="46" t="str">
        <f>IFERROR(IF(AND(F1795="O",B1795="Paid Search",VLOOKUP("http://skinnonews.com"&amp;A1795,'기사 리스트'!C:D,2,FALSE)="yes"), "당월 GDN", ""),"")</f>
        <v/>
      </c>
    </row>
    <row r="1796" spans="5:7">
      <c r="E1796" s="46" t="str">
        <f t="shared" si="28"/>
        <v/>
      </c>
      <c r="F1796" s="46" t="str">
        <f>IF(E1796="기사임",IFERROR(IF((VLOOKUP(CONCATENATE("http://skinnonews.com",A1796),'기사 리스트'!C:E,3,FALSE))&gt;='뉴스룸 요약'!$F$17,"O",""),""),"")</f>
        <v/>
      </c>
      <c r="G1796" s="46" t="str">
        <f>IFERROR(IF(AND(F1796="O",B1796="Paid Search",VLOOKUP("http://skinnonews.com"&amp;A1796,'기사 리스트'!C:D,2,FALSE)="yes"), "당월 GDN", ""),"")</f>
        <v/>
      </c>
    </row>
    <row r="1797" spans="5:7">
      <c r="E1797" s="46" t="str">
        <f t="shared" si="28"/>
        <v/>
      </c>
      <c r="F1797" s="46" t="str">
        <f>IF(E1797="기사임",IFERROR(IF((VLOOKUP(CONCATENATE("http://skinnonews.com",A1797),'기사 리스트'!C:E,3,FALSE))&gt;='뉴스룸 요약'!$F$17,"O",""),""),"")</f>
        <v/>
      </c>
      <c r="G1797" s="46" t="str">
        <f>IFERROR(IF(AND(F1797="O",B1797="Paid Search",VLOOKUP("http://skinnonews.com"&amp;A1797,'기사 리스트'!C:D,2,FALSE)="yes"), "당월 GDN", ""),"")</f>
        <v/>
      </c>
    </row>
    <row r="1798" spans="5:7">
      <c r="E1798" s="46" t="str">
        <f t="shared" si="28"/>
        <v/>
      </c>
      <c r="F1798" s="46" t="str">
        <f>IF(E1798="기사임",IFERROR(IF((VLOOKUP(CONCATENATE("http://skinnonews.com",A1798),'기사 리스트'!C:E,3,FALSE))&gt;='뉴스룸 요약'!$F$17,"O",""),""),"")</f>
        <v/>
      </c>
      <c r="G1798" s="46" t="str">
        <f>IFERROR(IF(AND(F1798="O",B1798="Paid Search",VLOOKUP("http://skinnonews.com"&amp;A1798,'기사 리스트'!C:D,2,FALSE)="yes"), "당월 GDN", ""),"")</f>
        <v/>
      </c>
    </row>
    <row r="1799" spans="5:7">
      <c r="E1799" s="46" t="str">
        <f t="shared" si="28"/>
        <v/>
      </c>
      <c r="F1799" s="46" t="str">
        <f>IF(E1799="기사임",IFERROR(IF((VLOOKUP(CONCATENATE("http://skinnonews.com",A1799),'기사 리스트'!C:E,3,FALSE))&gt;='뉴스룸 요약'!$F$17,"O",""),""),"")</f>
        <v/>
      </c>
      <c r="G1799" s="46" t="str">
        <f>IFERROR(IF(AND(F1799="O",B1799="Paid Search",VLOOKUP("http://skinnonews.com"&amp;A1799,'기사 리스트'!C:D,2,FALSE)="yes"), "당월 GDN", ""),"")</f>
        <v/>
      </c>
    </row>
    <row r="1800" spans="5:7">
      <c r="E1800" s="46" t="str">
        <f t="shared" si="28"/>
        <v/>
      </c>
      <c r="F1800" s="46" t="str">
        <f>IF(E1800="기사임",IFERROR(IF((VLOOKUP(CONCATENATE("http://skinnonews.com",A1800),'기사 리스트'!C:E,3,FALSE))&gt;='뉴스룸 요약'!$F$17,"O",""),""),"")</f>
        <v/>
      </c>
      <c r="G1800" s="46" t="str">
        <f>IFERROR(IF(AND(F1800="O",B1800="Paid Search",VLOOKUP("http://skinnonews.com"&amp;A1800,'기사 리스트'!C:D,2,FALSE)="yes"), "당월 GDN", ""),"")</f>
        <v/>
      </c>
    </row>
    <row r="1801" spans="5:7">
      <c r="E1801" s="46" t="str">
        <f t="shared" si="28"/>
        <v/>
      </c>
      <c r="F1801" s="46" t="str">
        <f>IF(E1801="기사임",IFERROR(IF((VLOOKUP(CONCATENATE("http://skinnonews.com",A1801),'기사 리스트'!C:E,3,FALSE))&gt;='뉴스룸 요약'!$F$17,"O",""),""),"")</f>
        <v/>
      </c>
      <c r="G1801" s="46" t="str">
        <f>IFERROR(IF(AND(F1801="O",B1801="Paid Search",VLOOKUP("http://skinnonews.com"&amp;A1801,'기사 리스트'!C:D,2,FALSE)="yes"), "당월 GDN", ""),"")</f>
        <v/>
      </c>
    </row>
    <row r="1802" spans="5:7">
      <c r="E1802" s="46" t="str">
        <f t="shared" si="28"/>
        <v/>
      </c>
      <c r="F1802" s="46" t="str">
        <f>IF(E1802="기사임",IFERROR(IF((VLOOKUP(CONCATENATE("http://skinnonews.com",A1802),'기사 리스트'!C:E,3,FALSE))&gt;='뉴스룸 요약'!$F$17,"O",""),""),"")</f>
        <v/>
      </c>
      <c r="G1802" s="46" t="str">
        <f>IFERROR(IF(AND(F1802="O",B1802="Paid Search",VLOOKUP("http://skinnonews.com"&amp;A1802,'기사 리스트'!C:D,2,FALSE)="yes"), "당월 GDN", ""),"")</f>
        <v/>
      </c>
    </row>
    <row r="1803" spans="5:7">
      <c r="E1803" s="46" t="str">
        <f t="shared" si="28"/>
        <v/>
      </c>
      <c r="F1803" s="46" t="str">
        <f>IF(E1803="기사임",IFERROR(IF((VLOOKUP(CONCATENATE("http://skinnonews.com",A1803),'기사 리스트'!C:E,3,FALSE))&gt;='뉴스룸 요약'!$F$17,"O",""),""),"")</f>
        <v/>
      </c>
      <c r="G1803" s="46" t="str">
        <f>IFERROR(IF(AND(F1803="O",B1803="Paid Search",VLOOKUP("http://skinnonews.com"&amp;A1803,'기사 리스트'!C:D,2,FALSE)="yes"), "당월 GDN", ""),"")</f>
        <v/>
      </c>
    </row>
    <row r="1804" spans="5:7">
      <c r="E1804" s="46" t="str">
        <f t="shared" si="28"/>
        <v/>
      </c>
      <c r="F1804" s="46" t="str">
        <f>IF(E1804="기사임",IFERROR(IF((VLOOKUP(CONCATENATE("http://skinnonews.com",A1804),'기사 리스트'!C:E,3,FALSE))&gt;='뉴스룸 요약'!$F$17,"O",""),""),"")</f>
        <v/>
      </c>
      <c r="G1804" s="46" t="str">
        <f>IFERROR(IF(AND(F1804="O",B1804="Paid Search",VLOOKUP("http://skinnonews.com"&amp;A1804,'기사 리스트'!C:D,2,FALSE)="yes"), "당월 GDN", ""),"")</f>
        <v/>
      </c>
    </row>
    <row r="1805" spans="5:7">
      <c r="E1805" s="46" t="str">
        <f t="shared" si="28"/>
        <v/>
      </c>
      <c r="F1805" s="46" t="str">
        <f>IF(E1805="기사임",IFERROR(IF((VLOOKUP(CONCATENATE("http://skinnonews.com",A1805),'기사 리스트'!C:E,3,FALSE))&gt;='뉴스룸 요약'!$F$17,"O",""),""),"")</f>
        <v/>
      </c>
      <c r="G1805" s="46" t="str">
        <f>IFERROR(IF(AND(F1805="O",B1805="Paid Search",VLOOKUP("http://skinnonews.com"&amp;A1805,'기사 리스트'!C:D,2,FALSE)="yes"), "당월 GDN", ""),"")</f>
        <v/>
      </c>
    </row>
    <row r="1806" spans="5:7">
      <c r="E1806" s="46" t="str">
        <f t="shared" si="28"/>
        <v/>
      </c>
      <c r="F1806" s="46" t="str">
        <f>IF(E1806="기사임",IFERROR(IF((VLOOKUP(CONCATENATE("http://skinnonews.com",A1806),'기사 리스트'!C:E,3,FALSE))&gt;='뉴스룸 요약'!$F$17,"O",""),""),"")</f>
        <v/>
      </c>
      <c r="G1806" s="46" t="str">
        <f>IFERROR(IF(AND(F1806="O",B1806="Paid Search",VLOOKUP("http://skinnonews.com"&amp;A1806,'기사 리스트'!C:D,2,FALSE)="yes"), "당월 GDN", ""),"")</f>
        <v/>
      </c>
    </row>
    <row r="1807" spans="5:7">
      <c r="E1807" s="46" t="str">
        <f t="shared" si="28"/>
        <v/>
      </c>
      <c r="F1807" s="46" t="str">
        <f>IF(E1807="기사임",IFERROR(IF((VLOOKUP(CONCATENATE("http://skinnonews.com",A1807),'기사 리스트'!C:E,3,FALSE))&gt;='뉴스룸 요약'!$F$17,"O",""),""),"")</f>
        <v/>
      </c>
      <c r="G1807" s="46" t="str">
        <f>IFERROR(IF(AND(F1807="O",B1807="Paid Search",VLOOKUP("http://skinnonews.com"&amp;A1807,'기사 리스트'!C:D,2,FALSE)="yes"), "당월 GDN", ""),"")</f>
        <v/>
      </c>
    </row>
    <row r="1808" spans="5:7">
      <c r="E1808" s="46" t="str">
        <f t="shared" si="28"/>
        <v/>
      </c>
      <c r="F1808" s="46" t="str">
        <f>IF(E1808="기사임",IFERROR(IF((VLOOKUP(CONCATENATE("http://skinnonews.com",A1808),'기사 리스트'!C:E,3,FALSE))&gt;='뉴스룸 요약'!$F$17,"O",""),""),"")</f>
        <v/>
      </c>
      <c r="G1808" s="46" t="str">
        <f>IFERROR(IF(AND(F1808="O",B1808="Paid Search",VLOOKUP("http://skinnonews.com"&amp;A1808,'기사 리스트'!C:D,2,FALSE)="yes"), "당월 GDN", ""),"")</f>
        <v/>
      </c>
    </row>
    <row r="1809" spans="5:7">
      <c r="E1809" s="46" t="str">
        <f t="shared" si="28"/>
        <v/>
      </c>
      <c r="F1809" s="46" t="str">
        <f>IF(E1809="기사임",IFERROR(IF((VLOOKUP(CONCATENATE("http://skinnonews.com",A1809),'기사 리스트'!C:E,3,FALSE))&gt;='뉴스룸 요약'!$F$17,"O",""),""),"")</f>
        <v/>
      </c>
      <c r="G1809" s="46" t="str">
        <f>IFERROR(IF(AND(F1809="O",B1809="Paid Search",VLOOKUP("http://skinnonews.com"&amp;A1809,'기사 리스트'!C:D,2,FALSE)="yes"), "당월 GDN", ""),"")</f>
        <v/>
      </c>
    </row>
    <row r="1810" spans="5:7">
      <c r="E1810" s="46" t="str">
        <f t="shared" si="28"/>
        <v/>
      </c>
      <c r="F1810" s="46" t="str">
        <f>IF(E1810="기사임",IFERROR(IF((VLOOKUP(CONCATENATE("http://skinnonews.com",A1810),'기사 리스트'!C:E,3,FALSE))&gt;='뉴스룸 요약'!$F$17,"O",""),""),"")</f>
        <v/>
      </c>
      <c r="G1810" s="46" t="str">
        <f>IFERROR(IF(AND(F1810="O",B1810="Paid Search",VLOOKUP("http://skinnonews.com"&amp;A1810,'기사 리스트'!C:D,2,FALSE)="yes"), "당월 GDN", ""),"")</f>
        <v/>
      </c>
    </row>
    <row r="1811" spans="5:7">
      <c r="E1811" s="46" t="str">
        <f t="shared" si="28"/>
        <v/>
      </c>
      <c r="F1811" s="46" t="str">
        <f>IF(E1811="기사임",IFERROR(IF((VLOOKUP(CONCATENATE("http://skinnonews.com",A1811),'기사 리스트'!C:E,3,FALSE))&gt;='뉴스룸 요약'!$F$17,"O",""),""),"")</f>
        <v/>
      </c>
      <c r="G1811" s="46" t="str">
        <f>IFERROR(IF(AND(F1811="O",B1811="Paid Search",VLOOKUP("http://skinnonews.com"&amp;A1811,'기사 리스트'!C:D,2,FALSE)="yes"), "당월 GDN", ""),"")</f>
        <v/>
      </c>
    </row>
    <row r="1812" spans="5:7">
      <c r="E1812" s="46" t="str">
        <f t="shared" si="28"/>
        <v/>
      </c>
      <c r="F1812" s="46" t="str">
        <f>IF(E1812="기사임",IFERROR(IF((VLOOKUP(CONCATENATE("http://skinnonews.com",A1812),'기사 리스트'!C:E,3,FALSE))&gt;='뉴스룸 요약'!$F$17,"O",""),""),"")</f>
        <v/>
      </c>
      <c r="G1812" s="46" t="str">
        <f>IFERROR(IF(AND(F1812="O",B1812="Paid Search",VLOOKUP("http://skinnonews.com"&amp;A1812,'기사 리스트'!C:D,2,FALSE)="yes"), "당월 GDN", ""),"")</f>
        <v/>
      </c>
    </row>
    <row r="1813" spans="5:7">
      <c r="E1813" s="46" t="str">
        <f t="shared" si="28"/>
        <v/>
      </c>
      <c r="F1813" s="46" t="str">
        <f>IF(E1813="기사임",IFERROR(IF((VLOOKUP(CONCATENATE("http://skinnonews.com",A1813),'기사 리스트'!C:E,3,FALSE))&gt;='뉴스룸 요약'!$F$17,"O",""),""),"")</f>
        <v/>
      </c>
      <c r="G1813" s="46" t="str">
        <f>IFERROR(IF(AND(F1813="O",B1813="Paid Search",VLOOKUP("http://skinnonews.com"&amp;A1813,'기사 리스트'!C:D,2,FALSE)="yes"), "당월 GDN", ""),"")</f>
        <v/>
      </c>
    </row>
    <row r="1814" spans="5:7">
      <c r="E1814" s="46" t="str">
        <f t="shared" si="28"/>
        <v/>
      </c>
      <c r="F1814" s="46" t="str">
        <f>IF(E1814="기사임",IFERROR(IF((VLOOKUP(CONCATENATE("http://skinnonews.com",A1814),'기사 리스트'!C:E,3,FALSE))&gt;='뉴스룸 요약'!$F$17,"O",""),""),"")</f>
        <v/>
      </c>
      <c r="G1814" s="46" t="str">
        <f>IFERROR(IF(AND(F1814="O",B1814="Paid Search",VLOOKUP("http://skinnonews.com"&amp;A1814,'기사 리스트'!C:D,2,FALSE)="yes"), "당월 GDN", ""),"")</f>
        <v/>
      </c>
    </row>
    <row r="1815" spans="5:7">
      <c r="E1815" s="46" t="str">
        <f t="shared" si="28"/>
        <v/>
      </c>
      <c r="F1815" s="46" t="str">
        <f>IF(E1815="기사임",IFERROR(IF((VLOOKUP(CONCATENATE("http://skinnonews.com",A1815),'기사 리스트'!C:E,3,FALSE))&gt;='뉴스룸 요약'!$F$17,"O",""),""),"")</f>
        <v/>
      </c>
      <c r="G1815" s="46" t="str">
        <f>IFERROR(IF(AND(F1815="O",B1815="Paid Search",VLOOKUP("http://skinnonews.com"&amp;A1815,'기사 리스트'!C:D,2,FALSE)="yes"), "당월 GDN", ""),"")</f>
        <v/>
      </c>
    </row>
    <row r="1816" spans="5:7">
      <c r="E1816" s="46" t="str">
        <f t="shared" si="28"/>
        <v/>
      </c>
      <c r="F1816" s="46" t="str">
        <f>IF(E1816="기사임",IFERROR(IF((VLOOKUP(CONCATENATE("http://skinnonews.com",A1816),'기사 리스트'!C:E,3,FALSE))&gt;='뉴스룸 요약'!$F$17,"O",""),""),"")</f>
        <v/>
      </c>
      <c r="G1816" s="46" t="str">
        <f>IFERROR(IF(AND(F1816="O",B1816="Paid Search",VLOOKUP("http://skinnonews.com"&amp;A1816,'기사 리스트'!C:D,2,FALSE)="yes"), "당월 GDN", ""),"")</f>
        <v/>
      </c>
    </row>
    <row r="1817" spans="5:7">
      <c r="E1817" s="46" t="str">
        <f t="shared" si="28"/>
        <v/>
      </c>
      <c r="F1817" s="46" t="str">
        <f>IF(E1817="기사임",IFERROR(IF((VLOOKUP(CONCATENATE("http://skinnonews.com",A1817),'기사 리스트'!C:E,3,FALSE))&gt;='뉴스룸 요약'!$F$17,"O",""),""),"")</f>
        <v/>
      </c>
      <c r="G1817" s="46" t="str">
        <f>IFERROR(IF(AND(F1817="O",B1817="Paid Search",VLOOKUP("http://skinnonews.com"&amp;A1817,'기사 리스트'!C:D,2,FALSE)="yes"), "당월 GDN", ""),"")</f>
        <v/>
      </c>
    </row>
    <row r="1818" spans="5:7">
      <c r="E1818" s="46" t="str">
        <f t="shared" si="28"/>
        <v/>
      </c>
      <c r="F1818" s="46" t="str">
        <f>IF(E1818="기사임",IFERROR(IF((VLOOKUP(CONCATENATE("http://skinnonews.com",A1818),'기사 리스트'!C:E,3,FALSE))&gt;='뉴스룸 요약'!$F$17,"O",""),""),"")</f>
        <v/>
      </c>
      <c r="G1818" s="46" t="str">
        <f>IFERROR(IF(AND(F1818="O",B1818="Paid Search",VLOOKUP("http://skinnonews.com"&amp;A1818,'기사 리스트'!C:D,2,FALSE)="yes"), "당월 GDN", ""),"")</f>
        <v/>
      </c>
    </row>
    <row r="1819" spans="5:7">
      <c r="E1819" s="46" t="str">
        <f t="shared" si="28"/>
        <v/>
      </c>
      <c r="F1819" s="46" t="str">
        <f>IF(E1819="기사임",IFERROR(IF((VLOOKUP(CONCATENATE("http://skinnonews.com",A1819),'기사 리스트'!C:E,3,FALSE))&gt;='뉴스룸 요약'!$F$17,"O",""),""),"")</f>
        <v/>
      </c>
      <c r="G1819" s="46" t="str">
        <f>IFERROR(IF(AND(F1819="O",B1819="Paid Search",VLOOKUP("http://skinnonews.com"&amp;A1819,'기사 리스트'!C:D,2,FALSE)="yes"), "당월 GDN", ""),"")</f>
        <v/>
      </c>
    </row>
    <row r="1820" spans="5:7">
      <c r="E1820" s="46" t="str">
        <f t="shared" si="28"/>
        <v/>
      </c>
      <c r="F1820" s="46" t="str">
        <f>IF(E1820="기사임",IFERROR(IF((VLOOKUP(CONCATENATE("http://skinnonews.com",A1820),'기사 리스트'!C:E,3,FALSE))&gt;='뉴스룸 요약'!$F$17,"O",""),""),"")</f>
        <v/>
      </c>
      <c r="G1820" s="46" t="str">
        <f>IFERROR(IF(AND(F1820="O",B1820="Paid Search",VLOOKUP("http://skinnonews.com"&amp;A1820,'기사 리스트'!C:D,2,FALSE)="yes"), "당월 GDN", ""),"")</f>
        <v/>
      </c>
    </row>
    <row r="1821" spans="5:7">
      <c r="E1821" s="46" t="str">
        <f t="shared" si="28"/>
        <v/>
      </c>
      <c r="F1821" s="46" t="str">
        <f>IF(E1821="기사임",IFERROR(IF((VLOOKUP(CONCATENATE("http://skinnonews.com",A1821),'기사 리스트'!C:E,3,FALSE))&gt;='뉴스룸 요약'!$F$17,"O",""),""),"")</f>
        <v/>
      </c>
      <c r="G1821" s="46" t="str">
        <f>IFERROR(IF(AND(F1821="O",B1821="Paid Search",VLOOKUP("http://skinnonews.com"&amp;A1821,'기사 리스트'!C:D,2,FALSE)="yes"), "당월 GDN", ""),"")</f>
        <v/>
      </c>
    </row>
    <row r="1822" spans="5:7">
      <c r="E1822" s="46" t="str">
        <f t="shared" si="28"/>
        <v/>
      </c>
      <c r="F1822" s="46" t="str">
        <f>IF(E1822="기사임",IFERROR(IF((VLOOKUP(CONCATENATE("http://skinnonews.com",A1822),'기사 리스트'!C:E,3,FALSE))&gt;='뉴스룸 요약'!$F$17,"O",""),""),"")</f>
        <v/>
      </c>
      <c r="G1822" s="46" t="str">
        <f>IFERROR(IF(AND(F1822="O",B1822="Paid Search",VLOOKUP("http://skinnonews.com"&amp;A1822,'기사 리스트'!C:D,2,FALSE)="yes"), "당월 GDN", ""),"")</f>
        <v/>
      </c>
    </row>
    <row r="1823" spans="5:7">
      <c r="E1823" s="46" t="str">
        <f t="shared" si="28"/>
        <v/>
      </c>
      <c r="F1823" s="46" t="str">
        <f>IF(E1823="기사임",IFERROR(IF((VLOOKUP(CONCATENATE("http://skinnonews.com",A1823),'기사 리스트'!C:E,3,FALSE))&gt;='뉴스룸 요약'!$F$17,"O",""),""),"")</f>
        <v/>
      </c>
      <c r="G1823" s="46" t="str">
        <f>IFERROR(IF(AND(F1823="O",B1823="Paid Search",VLOOKUP("http://skinnonews.com"&amp;A1823,'기사 리스트'!C:D,2,FALSE)="yes"), "당월 GDN", ""),"")</f>
        <v/>
      </c>
    </row>
    <row r="1824" spans="5:7">
      <c r="E1824" s="46" t="str">
        <f t="shared" si="28"/>
        <v/>
      </c>
      <c r="F1824" s="46" t="str">
        <f>IF(E1824="기사임",IFERROR(IF((VLOOKUP(CONCATENATE("http://skinnonews.com",A1824),'기사 리스트'!C:E,3,FALSE))&gt;='뉴스룸 요약'!$F$17,"O",""),""),"")</f>
        <v/>
      </c>
      <c r="G1824" s="46" t="str">
        <f>IFERROR(IF(AND(F1824="O",B1824="Paid Search",VLOOKUP("http://skinnonews.com"&amp;A1824,'기사 리스트'!C:D,2,FALSE)="yes"), "당월 GDN", ""),"")</f>
        <v/>
      </c>
    </row>
    <row r="1825" spans="5:7">
      <c r="E1825" s="46" t="str">
        <f t="shared" si="28"/>
        <v/>
      </c>
      <c r="F1825" s="46" t="str">
        <f>IF(E1825="기사임",IFERROR(IF((VLOOKUP(CONCATENATE("http://skinnonews.com",A1825),'기사 리스트'!C:E,3,FALSE))&gt;='뉴스룸 요약'!$F$17,"O",""),""),"")</f>
        <v/>
      </c>
      <c r="G1825" s="46" t="str">
        <f>IFERROR(IF(AND(F1825="O",B1825="Paid Search",VLOOKUP("http://skinnonews.com"&amp;A1825,'기사 리스트'!C:D,2,FALSE)="yes"), "당월 GDN", ""),"")</f>
        <v/>
      </c>
    </row>
    <row r="1826" spans="5:7">
      <c r="E1826" s="46" t="str">
        <f t="shared" si="28"/>
        <v/>
      </c>
      <c r="F1826" s="46" t="str">
        <f>IF(E1826="기사임",IFERROR(IF((VLOOKUP(CONCATENATE("http://skinnonews.com",A1826),'기사 리스트'!C:E,3,FALSE))&gt;='뉴스룸 요약'!$F$17,"O",""),""),"")</f>
        <v/>
      </c>
      <c r="G1826" s="46" t="str">
        <f>IFERROR(IF(AND(F1826="O",B1826="Paid Search",VLOOKUP("http://skinnonews.com"&amp;A1826,'기사 리스트'!C:D,2,FALSE)="yes"), "당월 GDN", ""),"")</f>
        <v/>
      </c>
    </row>
    <row r="1827" spans="5:7">
      <c r="E1827" s="46" t="str">
        <f t="shared" si="28"/>
        <v/>
      </c>
      <c r="F1827" s="46" t="str">
        <f>IF(E1827="기사임",IFERROR(IF((VLOOKUP(CONCATENATE("http://skinnonews.com",A1827),'기사 리스트'!C:E,3,FALSE))&gt;='뉴스룸 요약'!$F$17,"O",""),""),"")</f>
        <v/>
      </c>
      <c r="G1827" s="46" t="str">
        <f>IFERROR(IF(AND(F1827="O",B1827="Paid Search",VLOOKUP("http://skinnonews.com"&amp;A1827,'기사 리스트'!C:D,2,FALSE)="yes"), "당월 GDN", ""),"")</f>
        <v/>
      </c>
    </row>
    <row r="1828" spans="5:7">
      <c r="E1828" s="46" t="str">
        <f t="shared" si="28"/>
        <v/>
      </c>
      <c r="F1828" s="46" t="str">
        <f>IF(E1828="기사임",IFERROR(IF((VLOOKUP(CONCATENATE("http://skinnonews.com",A1828),'기사 리스트'!C:E,3,FALSE))&gt;='뉴스룸 요약'!$F$17,"O",""),""),"")</f>
        <v/>
      </c>
      <c r="G1828" s="46" t="str">
        <f>IFERROR(IF(AND(F1828="O",B1828="Paid Search",VLOOKUP("http://skinnonews.com"&amp;A1828,'기사 리스트'!C:D,2,FALSE)="yes"), "당월 GDN", ""),"")</f>
        <v/>
      </c>
    </row>
    <row r="1829" spans="5:7">
      <c r="E1829" s="46" t="str">
        <f t="shared" si="28"/>
        <v/>
      </c>
      <c r="F1829" s="46" t="str">
        <f>IF(E1829="기사임",IFERROR(IF((VLOOKUP(CONCATENATE("http://skinnonews.com",A1829),'기사 리스트'!C:E,3,FALSE))&gt;='뉴스룸 요약'!$F$17,"O",""),""),"")</f>
        <v/>
      </c>
      <c r="G1829" s="46" t="str">
        <f>IFERROR(IF(AND(F1829="O",B1829="Paid Search",VLOOKUP("http://skinnonews.com"&amp;A1829,'기사 리스트'!C:D,2,FALSE)="yes"), "당월 GDN", ""),"")</f>
        <v/>
      </c>
    </row>
    <row r="1830" spans="5:7">
      <c r="E1830" s="46" t="str">
        <f t="shared" si="28"/>
        <v/>
      </c>
      <c r="F1830" s="46" t="str">
        <f>IF(E1830="기사임",IFERROR(IF((VLOOKUP(CONCATENATE("http://skinnonews.com",A1830),'기사 리스트'!C:E,3,FALSE))&gt;='뉴스룸 요약'!$F$17,"O",""),""),"")</f>
        <v/>
      </c>
      <c r="G1830" s="46" t="str">
        <f>IFERROR(IF(AND(F1830="O",B1830="Paid Search",VLOOKUP("http://skinnonews.com"&amp;A1830,'기사 리스트'!C:D,2,FALSE)="yes"), "당월 GDN", ""),"")</f>
        <v/>
      </c>
    </row>
    <row r="1831" spans="5:7">
      <c r="E1831" s="46" t="str">
        <f t="shared" si="28"/>
        <v/>
      </c>
      <c r="F1831" s="46" t="str">
        <f>IF(E1831="기사임",IFERROR(IF((VLOOKUP(CONCATENATE("http://skinnonews.com",A1831),'기사 리스트'!C:E,3,FALSE))&gt;='뉴스룸 요약'!$F$17,"O",""),""),"")</f>
        <v/>
      </c>
      <c r="G1831" s="46" t="str">
        <f>IFERROR(IF(AND(F1831="O",B1831="Paid Search",VLOOKUP("http://skinnonews.com"&amp;A1831,'기사 리스트'!C:D,2,FALSE)="yes"), "당월 GDN", ""),"")</f>
        <v/>
      </c>
    </row>
    <row r="1832" spans="5:7">
      <c r="E1832" s="46" t="str">
        <f t="shared" si="28"/>
        <v/>
      </c>
      <c r="F1832" s="46" t="str">
        <f>IF(E1832="기사임",IFERROR(IF((VLOOKUP(CONCATENATE("http://skinnonews.com",A1832),'기사 리스트'!C:E,3,FALSE))&gt;='뉴스룸 요약'!$F$17,"O",""),""),"")</f>
        <v/>
      </c>
      <c r="G1832" s="46" t="str">
        <f>IFERROR(IF(AND(F1832="O",B1832="Paid Search",VLOOKUP("http://skinnonews.com"&amp;A1832,'기사 리스트'!C:D,2,FALSE)="yes"), "당월 GDN", ""),"")</f>
        <v/>
      </c>
    </row>
    <row r="1833" spans="5:7">
      <c r="E1833" s="46" t="str">
        <f t="shared" si="28"/>
        <v/>
      </c>
      <c r="F1833" s="46" t="str">
        <f>IF(E1833="기사임",IFERROR(IF((VLOOKUP(CONCATENATE("http://skinnonews.com",A1833),'기사 리스트'!C:E,3,FALSE))&gt;='뉴스룸 요약'!$F$17,"O",""),""),"")</f>
        <v/>
      </c>
      <c r="G1833" s="46" t="str">
        <f>IFERROR(IF(AND(F1833="O",B1833="Paid Search",VLOOKUP("http://skinnonews.com"&amp;A1833,'기사 리스트'!C:D,2,FALSE)="yes"), "당월 GDN", ""),"")</f>
        <v/>
      </c>
    </row>
    <row r="1834" spans="5:7">
      <c r="E1834" s="46" t="str">
        <f t="shared" si="28"/>
        <v/>
      </c>
      <c r="F1834" s="46" t="str">
        <f>IF(E1834="기사임",IFERROR(IF((VLOOKUP(CONCATENATE("http://skinnonews.com",A1834),'기사 리스트'!C:E,3,FALSE))&gt;='뉴스룸 요약'!$F$17,"O",""),""),"")</f>
        <v/>
      </c>
      <c r="G1834" s="46" t="str">
        <f>IFERROR(IF(AND(F1834="O",B1834="Paid Search",VLOOKUP("http://skinnonews.com"&amp;A1834,'기사 리스트'!C:D,2,FALSE)="yes"), "당월 GDN", ""),"")</f>
        <v/>
      </c>
    </row>
    <row r="1835" spans="5:7">
      <c r="E1835" s="46" t="str">
        <f t="shared" si="28"/>
        <v/>
      </c>
      <c r="F1835" s="46" t="str">
        <f>IF(E1835="기사임",IFERROR(IF((VLOOKUP(CONCATENATE("http://skinnonews.com",A1835),'기사 리스트'!C:E,3,FALSE))&gt;='뉴스룸 요약'!$F$17,"O",""),""),"")</f>
        <v/>
      </c>
      <c r="G1835" s="46" t="str">
        <f>IFERROR(IF(AND(F1835="O",B1835="Paid Search",VLOOKUP("http://skinnonews.com"&amp;A1835,'기사 리스트'!C:D,2,FALSE)="yes"), "당월 GDN", ""),"")</f>
        <v/>
      </c>
    </row>
    <row r="1836" spans="5:7">
      <c r="E1836" s="46" t="str">
        <f t="shared" si="28"/>
        <v/>
      </c>
      <c r="F1836" s="46" t="str">
        <f>IF(E1836="기사임",IFERROR(IF((VLOOKUP(CONCATENATE("http://skinnonews.com",A1836),'기사 리스트'!C:E,3,FALSE))&gt;='뉴스룸 요약'!$F$17,"O",""),""),"")</f>
        <v/>
      </c>
      <c r="G1836" s="46" t="str">
        <f>IFERROR(IF(AND(F1836="O",B1836="Paid Search",VLOOKUP("http://skinnonews.com"&amp;A1836,'기사 리스트'!C:D,2,FALSE)="yes"), "당월 GDN", ""),"")</f>
        <v/>
      </c>
    </row>
    <row r="1837" spans="5:7">
      <c r="E1837" s="46" t="str">
        <f t="shared" si="28"/>
        <v/>
      </c>
      <c r="F1837" s="46" t="str">
        <f>IF(E1837="기사임",IFERROR(IF((VLOOKUP(CONCATENATE("http://skinnonews.com",A1837),'기사 리스트'!C:E,3,FALSE))&gt;='뉴스룸 요약'!$F$17,"O",""),""),"")</f>
        <v/>
      </c>
      <c r="G1837" s="46" t="str">
        <f>IFERROR(IF(AND(F1837="O",B1837="Paid Search",VLOOKUP("http://skinnonews.com"&amp;A1837,'기사 리스트'!C:D,2,FALSE)="yes"), "당월 GDN", ""),"")</f>
        <v/>
      </c>
    </row>
    <row r="1838" spans="5:7">
      <c r="E1838" s="46" t="str">
        <f t="shared" si="28"/>
        <v/>
      </c>
      <c r="F1838" s="46" t="str">
        <f>IF(E1838="기사임",IFERROR(IF((VLOOKUP(CONCATENATE("http://skinnonews.com",A1838),'기사 리스트'!C:E,3,FALSE))&gt;='뉴스룸 요약'!$F$17,"O",""),""),"")</f>
        <v/>
      </c>
      <c r="G1838" s="46" t="str">
        <f>IFERROR(IF(AND(F1838="O",B1838="Paid Search",VLOOKUP("http://skinnonews.com"&amp;A1838,'기사 리스트'!C:D,2,FALSE)="yes"), "당월 GDN", ""),"")</f>
        <v/>
      </c>
    </row>
    <row r="1839" spans="5:7">
      <c r="E1839" s="46" t="str">
        <f t="shared" si="28"/>
        <v/>
      </c>
      <c r="F1839" s="46" t="str">
        <f>IF(E1839="기사임",IFERROR(IF((VLOOKUP(CONCATENATE("http://skinnonews.com",A1839),'기사 리스트'!C:E,3,FALSE))&gt;='뉴스룸 요약'!$F$17,"O",""),""),"")</f>
        <v/>
      </c>
      <c r="G1839" s="46" t="str">
        <f>IFERROR(IF(AND(F1839="O",B1839="Paid Search",VLOOKUP("http://skinnonews.com"&amp;A1839,'기사 리스트'!C:D,2,FALSE)="yes"), "당월 GDN", ""),"")</f>
        <v/>
      </c>
    </row>
    <row r="1840" spans="5:7">
      <c r="E1840" s="46" t="str">
        <f t="shared" si="28"/>
        <v/>
      </c>
      <c r="F1840" s="46" t="str">
        <f>IF(E1840="기사임",IFERROR(IF((VLOOKUP(CONCATENATE("http://skinnonews.com",A1840),'기사 리스트'!C:E,3,FALSE))&gt;='뉴스룸 요약'!$F$17,"O",""),""),"")</f>
        <v/>
      </c>
      <c r="G1840" s="46" t="str">
        <f>IFERROR(IF(AND(F1840="O",B1840="Paid Search",VLOOKUP("http://skinnonews.com"&amp;A1840,'기사 리스트'!C:D,2,FALSE)="yes"), "당월 GDN", ""),"")</f>
        <v/>
      </c>
    </row>
    <row r="1841" spans="5:7">
      <c r="E1841" s="46" t="str">
        <f t="shared" si="28"/>
        <v/>
      </c>
      <c r="F1841" s="46" t="str">
        <f>IF(E1841="기사임",IFERROR(IF((VLOOKUP(CONCATENATE("http://skinnonews.com",A1841),'기사 리스트'!C:E,3,FALSE))&gt;='뉴스룸 요약'!$F$17,"O",""),""),"")</f>
        <v/>
      </c>
      <c r="G1841" s="46" t="str">
        <f>IFERROR(IF(AND(F1841="O",B1841="Paid Search",VLOOKUP("http://skinnonews.com"&amp;A1841,'기사 리스트'!C:D,2,FALSE)="yes"), "당월 GDN", ""),"")</f>
        <v/>
      </c>
    </row>
    <row r="1842" spans="5:7">
      <c r="E1842" s="46" t="str">
        <f t="shared" si="28"/>
        <v/>
      </c>
      <c r="F1842" s="46" t="str">
        <f>IF(E1842="기사임",IFERROR(IF((VLOOKUP(CONCATENATE("http://skinnonews.com",A1842),'기사 리스트'!C:E,3,FALSE))&gt;='뉴스룸 요약'!$F$17,"O",""),""),"")</f>
        <v/>
      </c>
      <c r="G1842" s="46" t="str">
        <f>IFERROR(IF(AND(F1842="O",B1842="Paid Search",VLOOKUP("http://skinnonews.com"&amp;A1842,'기사 리스트'!C:D,2,FALSE)="yes"), "당월 GDN", ""),"")</f>
        <v/>
      </c>
    </row>
    <row r="1843" spans="5:7">
      <c r="E1843" s="46" t="str">
        <f t="shared" si="28"/>
        <v/>
      </c>
      <c r="F1843" s="46" t="str">
        <f>IF(E1843="기사임",IFERROR(IF((VLOOKUP(CONCATENATE("http://skinnonews.com",A1843),'기사 리스트'!C:E,3,FALSE))&gt;='뉴스룸 요약'!$F$17,"O",""),""),"")</f>
        <v/>
      </c>
      <c r="G1843" s="46" t="str">
        <f>IFERROR(IF(AND(F1843="O",B1843="Paid Search",VLOOKUP("http://skinnonews.com"&amp;A1843,'기사 리스트'!C:D,2,FALSE)="yes"), "당월 GDN", ""),"")</f>
        <v/>
      </c>
    </row>
    <row r="1844" spans="5:7">
      <c r="E1844" s="46" t="str">
        <f t="shared" si="28"/>
        <v/>
      </c>
      <c r="F1844" s="46" t="str">
        <f>IF(E1844="기사임",IFERROR(IF((VLOOKUP(CONCATENATE("http://skinnonews.com",A1844),'기사 리스트'!C:E,3,FALSE))&gt;='뉴스룸 요약'!$F$17,"O",""),""),"")</f>
        <v/>
      </c>
      <c r="G1844" s="46" t="str">
        <f>IFERROR(IF(AND(F1844="O",B1844="Paid Search",VLOOKUP("http://skinnonews.com"&amp;A1844,'기사 리스트'!C:D,2,FALSE)="yes"), "당월 GDN", ""),"")</f>
        <v/>
      </c>
    </row>
    <row r="1845" spans="5:7">
      <c r="E1845" s="46" t="str">
        <f t="shared" si="28"/>
        <v/>
      </c>
      <c r="F1845" s="46" t="str">
        <f>IF(E1845="기사임",IFERROR(IF((VLOOKUP(CONCATENATE("http://skinnonews.com",A1845),'기사 리스트'!C:E,3,FALSE))&gt;='뉴스룸 요약'!$F$17,"O",""),""),"")</f>
        <v/>
      </c>
      <c r="G1845" s="46" t="str">
        <f>IFERROR(IF(AND(F1845="O",B1845="Paid Search",VLOOKUP("http://skinnonews.com"&amp;A1845,'기사 리스트'!C:D,2,FALSE)="yes"), "당월 GDN", ""),"")</f>
        <v/>
      </c>
    </row>
    <row r="1846" spans="5:7">
      <c r="E1846" s="46" t="str">
        <f t="shared" si="28"/>
        <v/>
      </c>
      <c r="F1846" s="46" t="str">
        <f>IF(E1846="기사임",IFERROR(IF((VLOOKUP(CONCATENATE("http://skinnonews.com",A1846),'기사 리스트'!C:E,3,FALSE))&gt;='뉴스룸 요약'!$F$17,"O",""),""),"")</f>
        <v/>
      </c>
      <c r="G1846" s="46" t="str">
        <f>IFERROR(IF(AND(F1846="O",B1846="Paid Search",VLOOKUP("http://skinnonews.com"&amp;A1846,'기사 리스트'!C:D,2,FALSE)="yes"), "당월 GDN", ""),"")</f>
        <v/>
      </c>
    </row>
    <row r="1847" spans="5:7">
      <c r="E1847" s="46" t="str">
        <f t="shared" si="28"/>
        <v/>
      </c>
      <c r="F1847" s="46" t="str">
        <f>IF(E1847="기사임",IFERROR(IF((VLOOKUP(CONCATENATE("http://skinnonews.com",A1847),'기사 리스트'!C:E,3,FALSE))&gt;='뉴스룸 요약'!$F$17,"O",""),""),"")</f>
        <v/>
      </c>
      <c r="G1847" s="46" t="str">
        <f>IFERROR(IF(AND(F1847="O",B1847="Paid Search",VLOOKUP("http://skinnonews.com"&amp;A1847,'기사 리스트'!C:D,2,FALSE)="yes"), "당월 GDN", ""),"")</f>
        <v/>
      </c>
    </row>
    <row r="1848" spans="5:7">
      <c r="E1848" s="46" t="str">
        <f t="shared" si="28"/>
        <v/>
      </c>
      <c r="F1848" s="46" t="str">
        <f>IF(E1848="기사임",IFERROR(IF((VLOOKUP(CONCATENATE("http://skinnonews.com",A1848),'기사 리스트'!C:E,3,FALSE))&gt;='뉴스룸 요약'!$F$17,"O",""),""),"")</f>
        <v/>
      </c>
      <c r="G1848" s="46" t="str">
        <f>IFERROR(IF(AND(F1848="O",B1848="Paid Search",VLOOKUP("http://skinnonews.com"&amp;A1848,'기사 리스트'!C:D,2,FALSE)="yes"), "당월 GDN", ""),"")</f>
        <v/>
      </c>
    </row>
    <row r="1849" spans="5:7">
      <c r="E1849" s="46" t="str">
        <f t="shared" si="28"/>
        <v/>
      </c>
      <c r="F1849" s="46" t="str">
        <f>IF(E1849="기사임",IFERROR(IF((VLOOKUP(CONCATENATE("http://skinnonews.com",A1849),'기사 리스트'!C:E,3,FALSE))&gt;='뉴스룸 요약'!$F$17,"O",""),""),"")</f>
        <v/>
      </c>
      <c r="G1849" s="46" t="str">
        <f>IFERROR(IF(AND(F1849="O",B1849="Paid Search",VLOOKUP("http://skinnonews.com"&amp;A1849,'기사 리스트'!C:D,2,FALSE)="yes"), "당월 GDN", ""),"")</f>
        <v/>
      </c>
    </row>
    <row r="1850" spans="5:7">
      <c r="E1850" s="46" t="str">
        <f t="shared" si="28"/>
        <v/>
      </c>
      <c r="F1850" s="46" t="str">
        <f>IF(E1850="기사임",IFERROR(IF((VLOOKUP(CONCATENATE("http://skinnonews.com",A1850),'기사 리스트'!C:E,3,FALSE))&gt;='뉴스룸 요약'!$F$17,"O",""),""),"")</f>
        <v/>
      </c>
      <c r="G1850" s="46" t="str">
        <f>IFERROR(IF(AND(F1850="O",B1850="Paid Search",VLOOKUP("http://skinnonews.com"&amp;A1850,'기사 리스트'!C:D,2,FALSE)="yes"), "당월 GDN", ""),"")</f>
        <v/>
      </c>
    </row>
    <row r="1851" spans="5:7">
      <c r="E1851" s="46" t="str">
        <f t="shared" si="28"/>
        <v/>
      </c>
      <c r="F1851" s="46" t="str">
        <f>IF(E1851="기사임",IFERROR(IF((VLOOKUP(CONCATENATE("http://skinnonews.com",A1851),'기사 리스트'!C:E,3,FALSE))&gt;='뉴스룸 요약'!$F$17,"O",""),""),"")</f>
        <v/>
      </c>
      <c r="G1851" s="46" t="str">
        <f>IFERROR(IF(AND(F1851="O",B1851="Paid Search",VLOOKUP("http://skinnonews.com"&amp;A1851,'기사 리스트'!C:D,2,FALSE)="yes"), "당월 GDN", ""),"")</f>
        <v/>
      </c>
    </row>
    <row r="1852" spans="5:7">
      <c r="E1852" s="46" t="str">
        <f t="shared" si="28"/>
        <v/>
      </c>
      <c r="F1852" s="46" t="str">
        <f>IF(E1852="기사임",IFERROR(IF((VLOOKUP(CONCATENATE("http://skinnonews.com",A1852),'기사 리스트'!C:E,3,FALSE))&gt;='뉴스룸 요약'!$F$17,"O",""),""),"")</f>
        <v/>
      </c>
      <c r="G1852" s="46" t="str">
        <f>IFERROR(IF(AND(F1852="O",B1852="Paid Search",VLOOKUP("http://skinnonews.com"&amp;A1852,'기사 리스트'!C:D,2,FALSE)="yes"), "당월 GDN", ""),"")</f>
        <v/>
      </c>
    </row>
    <row r="1853" spans="5:7">
      <c r="E1853" s="46" t="str">
        <f t="shared" si="28"/>
        <v/>
      </c>
      <c r="F1853" s="46" t="str">
        <f>IF(E1853="기사임",IFERROR(IF((VLOOKUP(CONCATENATE("http://skinnonews.com",A1853),'기사 리스트'!C:E,3,FALSE))&gt;='뉴스룸 요약'!$F$17,"O",""),""),"")</f>
        <v/>
      </c>
      <c r="G1853" s="46" t="str">
        <f>IFERROR(IF(AND(F1853="O",B1853="Paid Search",VLOOKUP("http://skinnonews.com"&amp;A1853,'기사 리스트'!C:D,2,FALSE)="yes"), "당월 GDN", ""),"")</f>
        <v/>
      </c>
    </row>
    <row r="1854" spans="5:7">
      <c r="E1854" s="46" t="str">
        <f t="shared" si="28"/>
        <v/>
      </c>
      <c r="F1854" s="46" t="str">
        <f>IF(E1854="기사임",IFERROR(IF((VLOOKUP(CONCATENATE("http://skinnonews.com",A1854),'기사 리스트'!C:E,3,FALSE))&gt;='뉴스룸 요약'!$F$17,"O",""),""),"")</f>
        <v/>
      </c>
      <c r="G1854" s="46" t="str">
        <f>IFERROR(IF(AND(F1854="O",B1854="Paid Search",VLOOKUP("http://skinnonews.com"&amp;A1854,'기사 리스트'!C:D,2,FALSE)="yes"), "당월 GDN", ""),"")</f>
        <v/>
      </c>
    </row>
    <row r="1855" spans="5:7">
      <c r="E1855" s="46" t="str">
        <f t="shared" si="28"/>
        <v/>
      </c>
      <c r="F1855" s="46" t="str">
        <f>IF(E1855="기사임",IFERROR(IF((VLOOKUP(CONCATENATE("http://skinnonews.com",A1855),'기사 리스트'!C:E,3,FALSE))&gt;='뉴스룸 요약'!$F$17,"O",""),""),"")</f>
        <v/>
      </c>
      <c r="G1855" s="46" t="str">
        <f>IFERROR(IF(AND(F1855="O",B1855="Paid Search",VLOOKUP("http://skinnonews.com"&amp;A1855,'기사 리스트'!C:D,2,FALSE)="yes"), "당월 GDN", ""),"")</f>
        <v/>
      </c>
    </row>
    <row r="1856" spans="5:7">
      <c r="E1856" s="46" t="str">
        <f t="shared" si="28"/>
        <v/>
      </c>
      <c r="F1856" s="46" t="str">
        <f>IF(E1856="기사임",IFERROR(IF((VLOOKUP(CONCATENATE("http://skinnonews.com",A1856),'기사 리스트'!C:E,3,FALSE))&gt;='뉴스룸 요약'!$F$17,"O",""),""),"")</f>
        <v/>
      </c>
      <c r="G1856" s="46" t="str">
        <f>IFERROR(IF(AND(F1856="O",B1856="Paid Search",VLOOKUP("http://skinnonews.com"&amp;A1856,'기사 리스트'!C:D,2,FALSE)="yes"), "당월 GDN", ""),"")</f>
        <v/>
      </c>
    </row>
    <row r="1857" spans="5:7">
      <c r="E1857" s="46" t="str">
        <f t="shared" si="28"/>
        <v/>
      </c>
      <c r="F1857" s="46" t="str">
        <f>IF(E1857="기사임",IFERROR(IF((VLOOKUP(CONCATENATE("http://skinnonews.com",A1857),'기사 리스트'!C:E,3,FALSE))&gt;='뉴스룸 요약'!$F$17,"O",""),""),"")</f>
        <v/>
      </c>
      <c r="G1857" s="46" t="str">
        <f>IFERROR(IF(AND(F1857="O",B1857="Paid Search",VLOOKUP("http://skinnonews.com"&amp;A1857,'기사 리스트'!C:D,2,FALSE)="yes"), "당월 GDN", ""),"")</f>
        <v/>
      </c>
    </row>
    <row r="1858" spans="5:7">
      <c r="E1858" s="46" t="str">
        <f t="shared" si="28"/>
        <v/>
      </c>
      <c r="F1858" s="46" t="str">
        <f>IF(E1858="기사임",IFERROR(IF((VLOOKUP(CONCATENATE("http://skinnonews.com",A1858),'기사 리스트'!C:E,3,FALSE))&gt;='뉴스룸 요약'!$F$17,"O",""),""),"")</f>
        <v/>
      </c>
      <c r="G1858" s="46" t="str">
        <f>IFERROR(IF(AND(F1858="O",B1858="Paid Search",VLOOKUP("http://skinnonews.com"&amp;A1858,'기사 리스트'!C:D,2,FALSE)="yes"), "당월 GDN", ""),"")</f>
        <v/>
      </c>
    </row>
    <row r="1859" spans="5:7">
      <c r="E1859" s="46" t="str">
        <f t="shared" ref="E1859:E1922" si="29">IF(AND(LEFT(A1859,17)="/global/archives/",ISNUMBER(_xlfn.NUMBERVALUE(MID(A1859,18,1))),ISERROR(FIND("ckattempt",A1859)),ISERROR(FIND("preview",A1859))),"기사임","")</f>
        <v/>
      </c>
      <c r="F1859" s="46" t="str">
        <f>IF(E1859="기사임",IFERROR(IF((VLOOKUP(CONCATENATE("http://skinnonews.com",A1859),'기사 리스트'!C:E,3,FALSE))&gt;='뉴스룸 요약'!$F$17,"O",""),""),"")</f>
        <v/>
      </c>
      <c r="G1859" s="46" t="str">
        <f>IFERROR(IF(AND(F1859="O",B1859="Paid Search",VLOOKUP("http://skinnonews.com"&amp;A1859,'기사 리스트'!C:D,2,FALSE)="yes"), "당월 GDN", ""),"")</f>
        <v/>
      </c>
    </row>
    <row r="1860" spans="5:7">
      <c r="E1860" s="46" t="str">
        <f t="shared" si="29"/>
        <v/>
      </c>
      <c r="F1860" s="46" t="str">
        <f>IF(E1860="기사임",IFERROR(IF((VLOOKUP(CONCATENATE("http://skinnonews.com",A1860),'기사 리스트'!C:E,3,FALSE))&gt;='뉴스룸 요약'!$F$17,"O",""),""),"")</f>
        <v/>
      </c>
      <c r="G1860" s="46" t="str">
        <f>IFERROR(IF(AND(F1860="O",B1860="Paid Search",VLOOKUP("http://skinnonews.com"&amp;A1860,'기사 리스트'!C:D,2,FALSE)="yes"), "당월 GDN", ""),"")</f>
        <v/>
      </c>
    </row>
    <row r="1861" spans="5:7">
      <c r="E1861" s="46" t="str">
        <f t="shared" si="29"/>
        <v/>
      </c>
      <c r="F1861" s="46" t="str">
        <f>IF(E1861="기사임",IFERROR(IF((VLOOKUP(CONCATENATE("http://skinnonews.com",A1861),'기사 리스트'!C:E,3,FALSE))&gt;='뉴스룸 요약'!$F$17,"O",""),""),"")</f>
        <v/>
      </c>
      <c r="G1861" s="46" t="str">
        <f>IFERROR(IF(AND(F1861="O",B1861="Paid Search",VLOOKUP("http://skinnonews.com"&amp;A1861,'기사 리스트'!C:D,2,FALSE)="yes"), "당월 GDN", ""),"")</f>
        <v/>
      </c>
    </row>
    <row r="1862" spans="5:7">
      <c r="E1862" s="46" t="str">
        <f t="shared" si="29"/>
        <v/>
      </c>
      <c r="F1862" s="46" t="str">
        <f>IF(E1862="기사임",IFERROR(IF((VLOOKUP(CONCATENATE("http://skinnonews.com",A1862),'기사 리스트'!C:E,3,FALSE))&gt;='뉴스룸 요약'!$F$17,"O",""),""),"")</f>
        <v/>
      </c>
      <c r="G1862" s="46" t="str">
        <f>IFERROR(IF(AND(F1862="O",B1862="Paid Search",VLOOKUP("http://skinnonews.com"&amp;A1862,'기사 리스트'!C:D,2,FALSE)="yes"), "당월 GDN", ""),"")</f>
        <v/>
      </c>
    </row>
    <row r="1863" spans="5:7">
      <c r="E1863" s="46" t="str">
        <f t="shared" si="29"/>
        <v/>
      </c>
      <c r="F1863" s="46" t="str">
        <f>IF(E1863="기사임",IFERROR(IF((VLOOKUP(CONCATENATE("http://skinnonews.com",A1863),'기사 리스트'!C:E,3,FALSE))&gt;='뉴스룸 요약'!$F$17,"O",""),""),"")</f>
        <v/>
      </c>
      <c r="G1863" s="46" t="str">
        <f>IFERROR(IF(AND(F1863="O",B1863="Paid Search",VLOOKUP("http://skinnonews.com"&amp;A1863,'기사 리스트'!C:D,2,FALSE)="yes"), "당월 GDN", ""),"")</f>
        <v/>
      </c>
    </row>
    <row r="1864" spans="5:7">
      <c r="E1864" s="46" t="str">
        <f t="shared" si="29"/>
        <v/>
      </c>
      <c r="F1864" s="46" t="str">
        <f>IF(E1864="기사임",IFERROR(IF((VLOOKUP(CONCATENATE("http://skinnonews.com",A1864),'기사 리스트'!C:E,3,FALSE))&gt;='뉴스룸 요약'!$F$17,"O",""),""),"")</f>
        <v/>
      </c>
      <c r="G1864" s="46" t="str">
        <f>IFERROR(IF(AND(F1864="O",B1864="Paid Search",VLOOKUP("http://skinnonews.com"&amp;A1864,'기사 리스트'!C:D,2,FALSE)="yes"), "당월 GDN", ""),"")</f>
        <v/>
      </c>
    </row>
    <row r="1865" spans="5:7">
      <c r="E1865" s="46" t="str">
        <f t="shared" si="29"/>
        <v/>
      </c>
      <c r="F1865" s="46" t="str">
        <f>IF(E1865="기사임",IFERROR(IF((VLOOKUP(CONCATENATE("http://skinnonews.com",A1865),'기사 리스트'!C:E,3,FALSE))&gt;='뉴스룸 요약'!$F$17,"O",""),""),"")</f>
        <v/>
      </c>
      <c r="G1865" s="46" t="str">
        <f>IFERROR(IF(AND(F1865="O",B1865="Paid Search",VLOOKUP("http://skinnonews.com"&amp;A1865,'기사 리스트'!C:D,2,FALSE)="yes"), "당월 GDN", ""),"")</f>
        <v/>
      </c>
    </row>
    <row r="1866" spans="5:7">
      <c r="E1866" s="46" t="str">
        <f t="shared" si="29"/>
        <v/>
      </c>
      <c r="F1866" s="46" t="str">
        <f>IF(E1866="기사임",IFERROR(IF((VLOOKUP(CONCATENATE("http://skinnonews.com",A1866),'기사 리스트'!C:E,3,FALSE))&gt;='뉴스룸 요약'!$F$17,"O",""),""),"")</f>
        <v/>
      </c>
      <c r="G1866" s="46" t="str">
        <f>IFERROR(IF(AND(F1866="O",B1866="Paid Search",VLOOKUP("http://skinnonews.com"&amp;A1866,'기사 리스트'!C:D,2,FALSE)="yes"), "당월 GDN", ""),"")</f>
        <v/>
      </c>
    </row>
    <row r="1867" spans="5:7">
      <c r="E1867" s="46" t="str">
        <f t="shared" si="29"/>
        <v/>
      </c>
      <c r="F1867" s="46" t="str">
        <f>IF(E1867="기사임",IFERROR(IF((VLOOKUP(CONCATENATE("http://skinnonews.com",A1867),'기사 리스트'!C:E,3,FALSE))&gt;='뉴스룸 요약'!$F$17,"O",""),""),"")</f>
        <v/>
      </c>
      <c r="G1867" s="46" t="str">
        <f>IFERROR(IF(AND(F1867="O",B1867="Paid Search",VLOOKUP("http://skinnonews.com"&amp;A1867,'기사 리스트'!C:D,2,FALSE)="yes"), "당월 GDN", ""),"")</f>
        <v/>
      </c>
    </row>
    <row r="1868" spans="5:7">
      <c r="E1868" s="46" t="str">
        <f t="shared" si="29"/>
        <v/>
      </c>
      <c r="F1868" s="46" t="str">
        <f>IF(E1868="기사임",IFERROR(IF((VLOOKUP(CONCATENATE("http://skinnonews.com",A1868),'기사 리스트'!C:E,3,FALSE))&gt;='뉴스룸 요약'!$F$17,"O",""),""),"")</f>
        <v/>
      </c>
      <c r="G1868" s="46" t="str">
        <f>IFERROR(IF(AND(F1868="O",B1868="Paid Search",VLOOKUP("http://skinnonews.com"&amp;A1868,'기사 리스트'!C:D,2,FALSE)="yes"), "당월 GDN", ""),"")</f>
        <v/>
      </c>
    </row>
    <row r="1869" spans="5:7">
      <c r="E1869" s="46" t="str">
        <f t="shared" si="29"/>
        <v/>
      </c>
      <c r="F1869" s="46" t="str">
        <f>IF(E1869="기사임",IFERROR(IF((VLOOKUP(CONCATENATE("http://skinnonews.com",A1869),'기사 리스트'!C:E,3,FALSE))&gt;='뉴스룸 요약'!$F$17,"O",""),""),"")</f>
        <v/>
      </c>
      <c r="G1869" s="46" t="str">
        <f>IFERROR(IF(AND(F1869="O",B1869="Paid Search",VLOOKUP("http://skinnonews.com"&amp;A1869,'기사 리스트'!C:D,2,FALSE)="yes"), "당월 GDN", ""),"")</f>
        <v/>
      </c>
    </row>
    <row r="1870" spans="5:7">
      <c r="E1870" s="46" t="str">
        <f t="shared" si="29"/>
        <v/>
      </c>
      <c r="F1870" s="46" t="str">
        <f>IF(E1870="기사임",IFERROR(IF((VLOOKUP(CONCATENATE("http://skinnonews.com",A1870),'기사 리스트'!C:E,3,FALSE))&gt;='뉴스룸 요약'!$F$17,"O",""),""),"")</f>
        <v/>
      </c>
      <c r="G1870" s="46" t="str">
        <f>IFERROR(IF(AND(F1870="O",B1870="Paid Search",VLOOKUP("http://skinnonews.com"&amp;A1870,'기사 리스트'!C:D,2,FALSE)="yes"), "당월 GDN", ""),"")</f>
        <v/>
      </c>
    </row>
    <row r="1871" spans="5:7">
      <c r="E1871" s="46" t="str">
        <f t="shared" si="29"/>
        <v/>
      </c>
      <c r="F1871" s="46" t="str">
        <f>IF(E1871="기사임",IFERROR(IF((VLOOKUP(CONCATENATE("http://skinnonews.com",A1871),'기사 리스트'!C:E,3,FALSE))&gt;='뉴스룸 요약'!$F$17,"O",""),""),"")</f>
        <v/>
      </c>
      <c r="G1871" s="46" t="str">
        <f>IFERROR(IF(AND(F1871="O",B1871="Paid Search",VLOOKUP("http://skinnonews.com"&amp;A1871,'기사 리스트'!C:D,2,FALSE)="yes"), "당월 GDN", ""),"")</f>
        <v/>
      </c>
    </row>
    <row r="1872" spans="5:7">
      <c r="E1872" s="46" t="str">
        <f t="shared" si="29"/>
        <v/>
      </c>
      <c r="F1872" s="46" t="str">
        <f>IF(E1872="기사임",IFERROR(IF((VLOOKUP(CONCATENATE("http://skinnonews.com",A1872),'기사 리스트'!C:E,3,FALSE))&gt;='뉴스룸 요약'!$F$17,"O",""),""),"")</f>
        <v/>
      </c>
      <c r="G1872" s="46" t="str">
        <f>IFERROR(IF(AND(F1872="O",B1872="Paid Search",VLOOKUP("http://skinnonews.com"&amp;A1872,'기사 리스트'!C:D,2,FALSE)="yes"), "당월 GDN", ""),"")</f>
        <v/>
      </c>
    </row>
    <row r="1873" spans="5:7">
      <c r="E1873" s="46" t="str">
        <f t="shared" si="29"/>
        <v/>
      </c>
      <c r="F1873" s="46" t="str">
        <f>IF(E1873="기사임",IFERROR(IF((VLOOKUP(CONCATENATE("http://skinnonews.com",A1873),'기사 리스트'!C:E,3,FALSE))&gt;='뉴스룸 요약'!$F$17,"O",""),""),"")</f>
        <v/>
      </c>
      <c r="G1873" s="46" t="str">
        <f>IFERROR(IF(AND(F1873="O",B1873="Paid Search",VLOOKUP("http://skinnonews.com"&amp;A1873,'기사 리스트'!C:D,2,FALSE)="yes"), "당월 GDN", ""),"")</f>
        <v/>
      </c>
    </row>
    <row r="1874" spans="5:7">
      <c r="E1874" s="46" t="str">
        <f t="shared" si="29"/>
        <v/>
      </c>
      <c r="F1874" s="46" t="str">
        <f>IF(E1874="기사임",IFERROR(IF((VLOOKUP(CONCATENATE("http://skinnonews.com",A1874),'기사 리스트'!C:E,3,FALSE))&gt;='뉴스룸 요약'!$F$17,"O",""),""),"")</f>
        <v/>
      </c>
      <c r="G1874" s="46" t="str">
        <f>IFERROR(IF(AND(F1874="O",B1874="Paid Search",VLOOKUP("http://skinnonews.com"&amp;A1874,'기사 리스트'!C:D,2,FALSE)="yes"), "당월 GDN", ""),"")</f>
        <v/>
      </c>
    </row>
    <row r="1875" spans="5:7">
      <c r="E1875" s="46" t="str">
        <f t="shared" si="29"/>
        <v/>
      </c>
      <c r="F1875" s="46" t="str">
        <f>IF(E1875="기사임",IFERROR(IF((VLOOKUP(CONCATENATE("http://skinnonews.com",A1875),'기사 리스트'!C:E,3,FALSE))&gt;='뉴스룸 요약'!$F$17,"O",""),""),"")</f>
        <v/>
      </c>
      <c r="G1875" s="46" t="str">
        <f>IFERROR(IF(AND(F1875="O",B1875="Paid Search",VLOOKUP("http://skinnonews.com"&amp;A1875,'기사 리스트'!C:D,2,FALSE)="yes"), "당월 GDN", ""),"")</f>
        <v/>
      </c>
    </row>
    <row r="1876" spans="5:7">
      <c r="E1876" s="46" t="str">
        <f t="shared" si="29"/>
        <v/>
      </c>
      <c r="F1876" s="46" t="str">
        <f>IF(E1876="기사임",IFERROR(IF((VLOOKUP(CONCATENATE("http://skinnonews.com",A1876),'기사 리스트'!C:E,3,FALSE))&gt;='뉴스룸 요약'!$F$17,"O",""),""),"")</f>
        <v/>
      </c>
      <c r="G1876" s="46" t="str">
        <f>IFERROR(IF(AND(F1876="O",B1876="Paid Search",VLOOKUP("http://skinnonews.com"&amp;A1876,'기사 리스트'!C:D,2,FALSE)="yes"), "당월 GDN", ""),"")</f>
        <v/>
      </c>
    </row>
    <row r="1877" spans="5:7">
      <c r="E1877" s="46" t="str">
        <f t="shared" si="29"/>
        <v/>
      </c>
      <c r="F1877" s="46" t="str">
        <f>IF(E1877="기사임",IFERROR(IF((VLOOKUP(CONCATENATE("http://skinnonews.com",A1877),'기사 리스트'!C:E,3,FALSE))&gt;='뉴스룸 요약'!$F$17,"O",""),""),"")</f>
        <v/>
      </c>
      <c r="G1877" s="46" t="str">
        <f>IFERROR(IF(AND(F1877="O",B1877="Paid Search",VLOOKUP("http://skinnonews.com"&amp;A1877,'기사 리스트'!C:D,2,FALSE)="yes"), "당월 GDN", ""),"")</f>
        <v/>
      </c>
    </row>
    <row r="1878" spans="5:7">
      <c r="E1878" s="46" t="str">
        <f t="shared" si="29"/>
        <v/>
      </c>
      <c r="F1878" s="46" t="str">
        <f>IF(E1878="기사임",IFERROR(IF((VLOOKUP(CONCATENATE("http://skinnonews.com",A1878),'기사 리스트'!C:E,3,FALSE))&gt;='뉴스룸 요약'!$F$17,"O",""),""),"")</f>
        <v/>
      </c>
      <c r="G1878" s="46" t="str">
        <f>IFERROR(IF(AND(F1878="O",B1878="Paid Search",VLOOKUP("http://skinnonews.com"&amp;A1878,'기사 리스트'!C:D,2,FALSE)="yes"), "당월 GDN", ""),"")</f>
        <v/>
      </c>
    </row>
    <row r="1879" spans="5:7">
      <c r="E1879" s="46" t="str">
        <f t="shared" si="29"/>
        <v/>
      </c>
      <c r="F1879" s="46" t="str">
        <f>IF(E1879="기사임",IFERROR(IF((VLOOKUP(CONCATENATE("http://skinnonews.com",A1879),'기사 리스트'!C:E,3,FALSE))&gt;='뉴스룸 요약'!$F$17,"O",""),""),"")</f>
        <v/>
      </c>
      <c r="G1879" s="46" t="str">
        <f>IFERROR(IF(AND(F1879="O",B1879="Paid Search",VLOOKUP("http://skinnonews.com"&amp;A1879,'기사 리스트'!C:D,2,FALSE)="yes"), "당월 GDN", ""),"")</f>
        <v/>
      </c>
    </row>
    <row r="1880" spans="5:7">
      <c r="E1880" s="46" t="str">
        <f t="shared" si="29"/>
        <v/>
      </c>
      <c r="F1880" s="46" t="str">
        <f>IF(E1880="기사임",IFERROR(IF((VLOOKUP(CONCATENATE("http://skinnonews.com",A1880),'기사 리스트'!C:E,3,FALSE))&gt;='뉴스룸 요약'!$F$17,"O",""),""),"")</f>
        <v/>
      </c>
      <c r="G1880" s="46" t="str">
        <f>IFERROR(IF(AND(F1880="O",B1880="Paid Search",VLOOKUP("http://skinnonews.com"&amp;A1880,'기사 리스트'!C:D,2,FALSE)="yes"), "당월 GDN", ""),"")</f>
        <v/>
      </c>
    </row>
    <row r="1881" spans="5:7">
      <c r="E1881" s="46" t="str">
        <f t="shared" si="29"/>
        <v/>
      </c>
      <c r="F1881" s="46" t="str">
        <f>IF(E1881="기사임",IFERROR(IF((VLOOKUP(CONCATENATE("http://skinnonews.com",A1881),'기사 리스트'!C:E,3,FALSE))&gt;='뉴스룸 요약'!$F$17,"O",""),""),"")</f>
        <v/>
      </c>
      <c r="G1881" s="46" t="str">
        <f>IFERROR(IF(AND(F1881="O",B1881="Paid Search",VLOOKUP("http://skinnonews.com"&amp;A1881,'기사 리스트'!C:D,2,FALSE)="yes"), "당월 GDN", ""),"")</f>
        <v/>
      </c>
    </row>
    <row r="1882" spans="5:7">
      <c r="E1882" s="46" t="str">
        <f t="shared" si="29"/>
        <v/>
      </c>
      <c r="F1882" s="46" t="str">
        <f>IF(E1882="기사임",IFERROR(IF((VLOOKUP(CONCATENATE("http://skinnonews.com",A1882),'기사 리스트'!C:E,3,FALSE))&gt;='뉴스룸 요약'!$F$17,"O",""),""),"")</f>
        <v/>
      </c>
      <c r="G1882" s="46" t="str">
        <f>IFERROR(IF(AND(F1882="O",B1882="Paid Search",VLOOKUP("http://skinnonews.com"&amp;A1882,'기사 리스트'!C:D,2,FALSE)="yes"), "당월 GDN", ""),"")</f>
        <v/>
      </c>
    </row>
    <row r="1883" spans="5:7">
      <c r="E1883" s="46" t="str">
        <f t="shared" si="29"/>
        <v/>
      </c>
      <c r="F1883" s="46" t="str">
        <f>IF(E1883="기사임",IFERROR(IF((VLOOKUP(CONCATENATE("http://skinnonews.com",A1883),'기사 리스트'!C:E,3,FALSE))&gt;='뉴스룸 요약'!$F$17,"O",""),""),"")</f>
        <v/>
      </c>
      <c r="G1883" s="46" t="str">
        <f>IFERROR(IF(AND(F1883="O",B1883="Paid Search",VLOOKUP("http://skinnonews.com"&amp;A1883,'기사 리스트'!C:D,2,FALSE)="yes"), "당월 GDN", ""),"")</f>
        <v/>
      </c>
    </row>
    <row r="1884" spans="5:7">
      <c r="E1884" s="46" t="str">
        <f t="shared" si="29"/>
        <v/>
      </c>
      <c r="F1884" s="46" t="str">
        <f>IF(E1884="기사임",IFERROR(IF((VLOOKUP(CONCATENATE("http://skinnonews.com",A1884),'기사 리스트'!C:E,3,FALSE))&gt;='뉴스룸 요약'!$F$17,"O",""),""),"")</f>
        <v/>
      </c>
      <c r="G1884" s="46" t="str">
        <f>IFERROR(IF(AND(F1884="O",B1884="Paid Search",VLOOKUP("http://skinnonews.com"&amp;A1884,'기사 리스트'!C:D,2,FALSE)="yes"), "당월 GDN", ""),"")</f>
        <v/>
      </c>
    </row>
    <row r="1885" spans="5:7">
      <c r="E1885" s="46" t="str">
        <f t="shared" si="29"/>
        <v/>
      </c>
      <c r="F1885" s="46" t="str">
        <f>IF(E1885="기사임",IFERROR(IF((VLOOKUP(CONCATENATE("http://skinnonews.com",A1885),'기사 리스트'!C:E,3,FALSE))&gt;='뉴스룸 요약'!$F$17,"O",""),""),"")</f>
        <v/>
      </c>
      <c r="G1885" s="46" t="str">
        <f>IFERROR(IF(AND(F1885="O",B1885="Paid Search",VLOOKUP("http://skinnonews.com"&amp;A1885,'기사 리스트'!C:D,2,FALSE)="yes"), "당월 GDN", ""),"")</f>
        <v/>
      </c>
    </row>
    <row r="1886" spans="5:7">
      <c r="E1886" s="46" t="str">
        <f t="shared" si="29"/>
        <v/>
      </c>
      <c r="F1886" s="46" t="str">
        <f>IF(E1886="기사임",IFERROR(IF((VLOOKUP(CONCATENATE("http://skinnonews.com",A1886),'기사 리스트'!C:E,3,FALSE))&gt;='뉴스룸 요약'!$F$17,"O",""),""),"")</f>
        <v/>
      </c>
      <c r="G1886" s="46" t="str">
        <f>IFERROR(IF(AND(F1886="O",B1886="Paid Search",VLOOKUP("http://skinnonews.com"&amp;A1886,'기사 리스트'!C:D,2,FALSE)="yes"), "당월 GDN", ""),"")</f>
        <v/>
      </c>
    </row>
    <row r="1887" spans="5:7">
      <c r="E1887" s="46" t="str">
        <f t="shared" si="29"/>
        <v/>
      </c>
      <c r="F1887" s="46" t="str">
        <f>IF(E1887="기사임",IFERROR(IF((VLOOKUP(CONCATENATE("http://skinnonews.com",A1887),'기사 리스트'!C:E,3,FALSE))&gt;='뉴스룸 요약'!$F$17,"O",""),""),"")</f>
        <v/>
      </c>
      <c r="G1887" s="46" t="str">
        <f>IFERROR(IF(AND(F1887="O",B1887="Paid Search",VLOOKUP("http://skinnonews.com"&amp;A1887,'기사 리스트'!C:D,2,FALSE)="yes"), "당월 GDN", ""),"")</f>
        <v/>
      </c>
    </row>
    <row r="1888" spans="5:7">
      <c r="E1888" s="46" t="str">
        <f t="shared" si="29"/>
        <v/>
      </c>
      <c r="F1888" s="46" t="str">
        <f>IF(E1888="기사임",IFERROR(IF((VLOOKUP(CONCATENATE("http://skinnonews.com",A1888),'기사 리스트'!C:E,3,FALSE))&gt;='뉴스룸 요약'!$F$17,"O",""),""),"")</f>
        <v/>
      </c>
      <c r="G1888" s="46" t="str">
        <f>IFERROR(IF(AND(F1888="O",B1888="Paid Search",VLOOKUP("http://skinnonews.com"&amp;A1888,'기사 리스트'!C:D,2,FALSE)="yes"), "당월 GDN", ""),"")</f>
        <v/>
      </c>
    </row>
    <row r="1889" spans="5:7">
      <c r="E1889" s="46" t="str">
        <f t="shared" si="29"/>
        <v/>
      </c>
      <c r="F1889" s="46" t="str">
        <f>IF(E1889="기사임",IFERROR(IF((VLOOKUP(CONCATENATE("http://skinnonews.com",A1889),'기사 리스트'!C:E,3,FALSE))&gt;='뉴스룸 요약'!$F$17,"O",""),""),"")</f>
        <v/>
      </c>
      <c r="G1889" s="46" t="str">
        <f>IFERROR(IF(AND(F1889="O",B1889="Paid Search",VLOOKUP("http://skinnonews.com"&amp;A1889,'기사 리스트'!C:D,2,FALSE)="yes"), "당월 GDN", ""),"")</f>
        <v/>
      </c>
    </row>
    <row r="1890" spans="5:7">
      <c r="E1890" s="46" t="str">
        <f t="shared" si="29"/>
        <v/>
      </c>
      <c r="F1890" s="46" t="str">
        <f>IF(E1890="기사임",IFERROR(IF((VLOOKUP(CONCATENATE("http://skinnonews.com",A1890),'기사 리스트'!C:E,3,FALSE))&gt;='뉴스룸 요약'!$F$17,"O",""),""),"")</f>
        <v/>
      </c>
      <c r="G1890" s="46" t="str">
        <f>IFERROR(IF(AND(F1890="O",B1890="Paid Search",VLOOKUP("http://skinnonews.com"&amp;A1890,'기사 리스트'!C:D,2,FALSE)="yes"), "당월 GDN", ""),"")</f>
        <v/>
      </c>
    </row>
    <row r="1891" spans="5:7">
      <c r="E1891" s="46" t="str">
        <f t="shared" si="29"/>
        <v/>
      </c>
      <c r="F1891" s="46" t="str">
        <f>IF(E1891="기사임",IFERROR(IF((VLOOKUP(CONCATENATE("http://skinnonews.com",A1891),'기사 리스트'!C:E,3,FALSE))&gt;='뉴스룸 요약'!$F$17,"O",""),""),"")</f>
        <v/>
      </c>
      <c r="G1891" s="46" t="str">
        <f>IFERROR(IF(AND(F1891="O",B1891="Paid Search",VLOOKUP("http://skinnonews.com"&amp;A1891,'기사 리스트'!C:D,2,FALSE)="yes"), "당월 GDN", ""),"")</f>
        <v/>
      </c>
    </row>
    <row r="1892" spans="5:7">
      <c r="E1892" s="46" t="str">
        <f t="shared" si="29"/>
        <v/>
      </c>
      <c r="F1892" s="46" t="str">
        <f>IF(E1892="기사임",IFERROR(IF((VLOOKUP(CONCATENATE("http://skinnonews.com",A1892),'기사 리스트'!C:E,3,FALSE))&gt;='뉴스룸 요약'!$F$17,"O",""),""),"")</f>
        <v/>
      </c>
      <c r="G1892" s="46" t="str">
        <f>IFERROR(IF(AND(F1892="O",B1892="Paid Search",VLOOKUP("http://skinnonews.com"&amp;A1892,'기사 리스트'!C:D,2,FALSE)="yes"), "당월 GDN", ""),"")</f>
        <v/>
      </c>
    </row>
    <row r="1893" spans="5:7">
      <c r="E1893" s="46" t="str">
        <f t="shared" si="29"/>
        <v/>
      </c>
      <c r="F1893" s="46" t="str">
        <f>IF(E1893="기사임",IFERROR(IF((VLOOKUP(CONCATENATE("http://skinnonews.com",A1893),'기사 리스트'!C:E,3,FALSE))&gt;='뉴스룸 요약'!$F$17,"O",""),""),"")</f>
        <v/>
      </c>
      <c r="G1893" s="46" t="str">
        <f>IFERROR(IF(AND(F1893="O",B1893="Paid Search",VLOOKUP("http://skinnonews.com"&amp;A1893,'기사 리스트'!C:D,2,FALSE)="yes"), "당월 GDN", ""),"")</f>
        <v/>
      </c>
    </row>
    <row r="1894" spans="5:7">
      <c r="E1894" s="46" t="str">
        <f t="shared" si="29"/>
        <v/>
      </c>
      <c r="F1894" s="46" t="str">
        <f>IF(E1894="기사임",IFERROR(IF((VLOOKUP(CONCATENATE("http://skinnonews.com",A1894),'기사 리스트'!C:E,3,FALSE))&gt;='뉴스룸 요약'!$F$17,"O",""),""),"")</f>
        <v/>
      </c>
      <c r="G1894" s="46" t="str">
        <f>IFERROR(IF(AND(F1894="O",B1894="Paid Search",VLOOKUP("http://skinnonews.com"&amp;A1894,'기사 리스트'!C:D,2,FALSE)="yes"), "당월 GDN", ""),"")</f>
        <v/>
      </c>
    </row>
    <row r="1895" spans="5:7">
      <c r="E1895" s="46" t="str">
        <f t="shared" si="29"/>
        <v/>
      </c>
      <c r="F1895" s="46" t="str">
        <f>IF(E1895="기사임",IFERROR(IF((VLOOKUP(CONCATENATE("http://skinnonews.com",A1895),'기사 리스트'!C:E,3,FALSE))&gt;='뉴스룸 요약'!$F$17,"O",""),""),"")</f>
        <v/>
      </c>
      <c r="G1895" s="46" t="str">
        <f>IFERROR(IF(AND(F1895="O",B1895="Paid Search",VLOOKUP("http://skinnonews.com"&amp;A1895,'기사 리스트'!C:D,2,FALSE)="yes"), "당월 GDN", ""),"")</f>
        <v/>
      </c>
    </row>
    <row r="1896" spans="5:7">
      <c r="E1896" s="46" t="str">
        <f t="shared" si="29"/>
        <v/>
      </c>
      <c r="F1896" s="46" t="str">
        <f>IF(E1896="기사임",IFERROR(IF((VLOOKUP(CONCATENATE("http://skinnonews.com",A1896),'기사 리스트'!C:E,3,FALSE))&gt;='뉴스룸 요약'!$F$17,"O",""),""),"")</f>
        <v/>
      </c>
      <c r="G1896" s="46" t="str">
        <f>IFERROR(IF(AND(F1896="O",B1896="Paid Search",VLOOKUP("http://skinnonews.com"&amp;A1896,'기사 리스트'!C:D,2,FALSE)="yes"), "당월 GDN", ""),"")</f>
        <v/>
      </c>
    </row>
    <row r="1897" spans="5:7">
      <c r="E1897" s="46" t="str">
        <f t="shared" si="29"/>
        <v/>
      </c>
      <c r="F1897" s="46" t="str">
        <f>IF(E1897="기사임",IFERROR(IF((VLOOKUP(CONCATENATE("http://skinnonews.com",A1897),'기사 리스트'!C:E,3,FALSE))&gt;='뉴스룸 요약'!$F$17,"O",""),""),"")</f>
        <v/>
      </c>
      <c r="G1897" s="46" t="str">
        <f>IFERROR(IF(AND(F1897="O",B1897="Paid Search",VLOOKUP("http://skinnonews.com"&amp;A1897,'기사 리스트'!C:D,2,FALSE)="yes"), "당월 GDN", ""),"")</f>
        <v/>
      </c>
    </row>
    <row r="1898" spans="5:7">
      <c r="E1898" s="46" t="str">
        <f t="shared" si="29"/>
        <v/>
      </c>
      <c r="F1898" s="46" t="str">
        <f>IF(E1898="기사임",IFERROR(IF((VLOOKUP(CONCATENATE("http://skinnonews.com",A1898),'기사 리스트'!C:E,3,FALSE))&gt;='뉴스룸 요약'!$F$17,"O",""),""),"")</f>
        <v/>
      </c>
      <c r="G1898" s="46" t="str">
        <f>IFERROR(IF(AND(F1898="O",B1898="Paid Search",VLOOKUP("http://skinnonews.com"&amp;A1898,'기사 리스트'!C:D,2,FALSE)="yes"), "당월 GDN", ""),"")</f>
        <v/>
      </c>
    </row>
    <row r="1899" spans="5:7">
      <c r="E1899" s="46" t="str">
        <f t="shared" si="29"/>
        <v/>
      </c>
      <c r="F1899" s="46" t="str">
        <f>IF(E1899="기사임",IFERROR(IF((VLOOKUP(CONCATENATE("http://skinnonews.com",A1899),'기사 리스트'!C:E,3,FALSE))&gt;='뉴스룸 요약'!$F$17,"O",""),""),"")</f>
        <v/>
      </c>
      <c r="G1899" s="46" t="str">
        <f>IFERROR(IF(AND(F1899="O",B1899="Paid Search",VLOOKUP("http://skinnonews.com"&amp;A1899,'기사 리스트'!C:D,2,FALSE)="yes"), "당월 GDN", ""),"")</f>
        <v/>
      </c>
    </row>
    <row r="1900" spans="5:7">
      <c r="E1900" s="46" t="str">
        <f t="shared" si="29"/>
        <v/>
      </c>
      <c r="F1900" s="46" t="str">
        <f>IF(E1900="기사임",IFERROR(IF((VLOOKUP(CONCATENATE("http://skinnonews.com",A1900),'기사 리스트'!C:E,3,FALSE))&gt;='뉴스룸 요약'!$F$17,"O",""),""),"")</f>
        <v/>
      </c>
      <c r="G1900" s="46" t="str">
        <f>IFERROR(IF(AND(F1900="O",B1900="Paid Search",VLOOKUP("http://skinnonews.com"&amp;A1900,'기사 리스트'!C:D,2,FALSE)="yes"), "당월 GDN", ""),"")</f>
        <v/>
      </c>
    </row>
    <row r="1901" spans="5:7">
      <c r="E1901" s="46" t="str">
        <f t="shared" si="29"/>
        <v/>
      </c>
      <c r="F1901" s="46" t="str">
        <f>IF(E1901="기사임",IFERROR(IF((VLOOKUP(CONCATENATE("http://skinnonews.com",A1901),'기사 리스트'!C:E,3,FALSE))&gt;='뉴스룸 요약'!$F$17,"O",""),""),"")</f>
        <v/>
      </c>
      <c r="G1901" s="46" t="str">
        <f>IFERROR(IF(AND(F1901="O",B1901="Paid Search",VLOOKUP("http://skinnonews.com"&amp;A1901,'기사 리스트'!C:D,2,FALSE)="yes"), "당월 GDN", ""),"")</f>
        <v/>
      </c>
    </row>
    <row r="1902" spans="5:7">
      <c r="E1902" s="46" t="str">
        <f t="shared" si="29"/>
        <v/>
      </c>
      <c r="F1902" s="46" t="str">
        <f>IF(E1902="기사임",IFERROR(IF((VLOOKUP(CONCATENATE("http://skinnonews.com",A1902),'기사 리스트'!C:E,3,FALSE))&gt;='뉴스룸 요약'!$F$17,"O",""),""),"")</f>
        <v/>
      </c>
      <c r="G1902" s="46" t="str">
        <f>IFERROR(IF(AND(F1902="O",B1902="Paid Search",VLOOKUP("http://skinnonews.com"&amp;A1902,'기사 리스트'!C:D,2,FALSE)="yes"), "당월 GDN", ""),"")</f>
        <v/>
      </c>
    </row>
    <row r="1903" spans="5:7">
      <c r="E1903" s="46" t="str">
        <f t="shared" si="29"/>
        <v/>
      </c>
      <c r="F1903" s="46" t="str">
        <f>IF(E1903="기사임",IFERROR(IF((VLOOKUP(CONCATENATE("http://skinnonews.com",A1903),'기사 리스트'!C:E,3,FALSE))&gt;='뉴스룸 요약'!$F$17,"O",""),""),"")</f>
        <v/>
      </c>
      <c r="G1903" s="46" t="str">
        <f>IFERROR(IF(AND(F1903="O",B1903="Paid Search",VLOOKUP("http://skinnonews.com"&amp;A1903,'기사 리스트'!C:D,2,FALSE)="yes"), "당월 GDN", ""),"")</f>
        <v/>
      </c>
    </row>
    <row r="1904" spans="5:7">
      <c r="E1904" s="46" t="str">
        <f t="shared" si="29"/>
        <v/>
      </c>
      <c r="F1904" s="46" t="str">
        <f>IF(E1904="기사임",IFERROR(IF((VLOOKUP(CONCATENATE("http://skinnonews.com",A1904),'기사 리스트'!C:E,3,FALSE))&gt;='뉴스룸 요약'!$F$17,"O",""),""),"")</f>
        <v/>
      </c>
      <c r="G1904" s="46" t="str">
        <f>IFERROR(IF(AND(F1904="O",B1904="Paid Search",VLOOKUP("http://skinnonews.com"&amp;A1904,'기사 리스트'!C:D,2,FALSE)="yes"), "당월 GDN", ""),"")</f>
        <v/>
      </c>
    </row>
    <row r="1905" spans="5:7">
      <c r="E1905" s="46" t="str">
        <f t="shared" si="29"/>
        <v/>
      </c>
      <c r="F1905" s="46" t="str">
        <f>IF(E1905="기사임",IFERROR(IF((VLOOKUP(CONCATENATE("http://skinnonews.com",A1905),'기사 리스트'!C:E,3,FALSE))&gt;='뉴스룸 요약'!$F$17,"O",""),""),"")</f>
        <v/>
      </c>
      <c r="G1905" s="46" t="str">
        <f>IFERROR(IF(AND(F1905="O",B1905="Paid Search",VLOOKUP("http://skinnonews.com"&amp;A1905,'기사 리스트'!C:D,2,FALSE)="yes"), "당월 GDN", ""),"")</f>
        <v/>
      </c>
    </row>
    <row r="1906" spans="5:7">
      <c r="E1906" s="46" t="str">
        <f t="shared" si="29"/>
        <v/>
      </c>
      <c r="F1906" s="46" t="str">
        <f>IF(E1906="기사임",IFERROR(IF((VLOOKUP(CONCATENATE("http://skinnonews.com",A1906),'기사 리스트'!C:E,3,FALSE))&gt;='뉴스룸 요약'!$F$17,"O",""),""),"")</f>
        <v/>
      </c>
      <c r="G1906" s="46" t="str">
        <f>IFERROR(IF(AND(F1906="O",B1906="Paid Search",VLOOKUP("http://skinnonews.com"&amp;A1906,'기사 리스트'!C:D,2,FALSE)="yes"), "당월 GDN", ""),"")</f>
        <v/>
      </c>
    </row>
    <row r="1907" spans="5:7">
      <c r="E1907" s="46" t="str">
        <f t="shared" si="29"/>
        <v/>
      </c>
      <c r="F1907" s="46" t="str">
        <f>IF(E1907="기사임",IFERROR(IF((VLOOKUP(CONCATENATE("http://skinnonews.com",A1907),'기사 리스트'!C:E,3,FALSE))&gt;='뉴스룸 요약'!$F$17,"O",""),""),"")</f>
        <v/>
      </c>
      <c r="G1907" s="46" t="str">
        <f>IFERROR(IF(AND(F1907="O",B1907="Paid Search",VLOOKUP("http://skinnonews.com"&amp;A1907,'기사 리스트'!C:D,2,FALSE)="yes"), "당월 GDN", ""),"")</f>
        <v/>
      </c>
    </row>
    <row r="1908" spans="5:7">
      <c r="E1908" s="46" t="str">
        <f t="shared" si="29"/>
        <v/>
      </c>
      <c r="F1908" s="46" t="str">
        <f>IF(E1908="기사임",IFERROR(IF((VLOOKUP(CONCATENATE("http://skinnonews.com",A1908),'기사 리스트'!C:E,3,FALSE))&gt;='뉴스룸 요약'!$F$17,"O",""),""),"")</f>
        <v/>
      </c>
      <c r="G1908" s="46" t="str">
        <f>IFERROR(IF(AND(F1908="O",B1908="Paid Search",VLOOKUP("http://skinnonews.com"&amp;A1908,'기사 리스트'!C:D,2,FALSE)="yes"), "당월 GDN", ""),"")</f>
        <v/>
      </c>
    </row>
    <row r="1909" spans="5:7">
      <c r="E1909" s="46" t="str">
        <f t="shared" si="29"/>
        <v/>
      </c>
      <c r="F1909" s="46" t="str">
        <f>IF(E1909="기사임",IFERROR(IF((VLOOKUP(CONCATENATE("http://skinnonews.com",A1909),'기사 리스트'!C:E,3,FALSE))&gt;='뉴스룸 요약'!$F$17,"O",""),""),"")</f>
        <v/>
      </c>
      <c r="G1909" s="46" t="str">
        <f>IFERROR(IF(AND(F1909="O",B1909="Paid Search",VLOOKUP("http://skinnonews.com"&amp;A1909,'기사 리스트'!C:D,2,FALSE)="yes"), "당월 GDN", ""),"")</f>
        <v/>
      </c>
    </row>
    <row r="1910" spans="5:7">
      <c r="E1910" s="46" t="str">
        <f t="shared" si="29"/>
        <v/>
      </c>
      <c r="F1910" s="46" t="str">
        <f>IF(E1910="기사임",IFERROR(IF((VLOOKUP(CONCATENATE("http://skinnonews.com",A1910),'기사 리스트'!C:E,3,FALSE))&gt;='뉴스룸 요약'!$F$17,"O",""),""),"")</f>
        <v/>
      </c>
      <c r="G1910" s="46" t="str">
        <f>IFERROR(IF(AND(F1910="O",B1910="Paid Search",VLOOKUP("http://skinnonews.com"&amp;A1910,'기사 리스트'!C:D,2,FALSE)="yes"), "당월 GDN", ""),"")</f>
        <v/>
      </c>
    </row>
    <row r="1911" spans="5:7">
      <c r="E1911" s="46" t="str">
        <f t="shared" si="29"/>
        <v/>
      </c>
      <c r="F1911" s="46" t="str">
        <f>IF(E1911="기사임",IFERROR(IF((VLOOKUP(CONCATENATE("http://skinnonews.com",A1911),'기사 리스트'!C:E,3,FALSE))&gt;='뉴스룸 요약'!$F$17,"O",""),""),"")</f>
        <v/>
      </c>
      <c r="G1911" s="46" t="str">
        <f>IFERROR(IF(AND(F1911="O",B1911="Paid Search",VLOOKUP("http://skinnonews.com"&amp;A1911,'기사 리스트'!C:D,2,FALSE)="yes"), "당월 GDN", ""),"")</f>
        <v/>
      </c>
    </row>
    <row r="1912" spans="5:7">
      <c r="E1912" s="46" t="str">
        <f t="shared" si="29"/>
        <v/>
      </c>
      <c r="F1912" s="46" t="str">
        <f>IF(E1912="기사임",IFERROR(IF((VLOOKUP(CONCATENATE("http://skinnonews.com",A1912),'기사 리스트'!C:E,3,FALSE))&gt;='뉴스룸 요약'!$F$17,"O",""),""),"")</f>
        <v/>
      </c>
      <c r="G1912" s="46" t="str">
        <f>IFERROR(IF(AND(F1912="O",B1912="Paid Search",VLOOKUP("http://skinnonews.com"&amp;A1912,'기사 리스트'!C:D,2,FALSE)="yes"), "당월 GDN", ""),"")</f>
        <v/>
      </c>
    </row>
    <row r="1913" spans="5:7">
      <c r="E1913" s="46" t="str">
        <f t="shared" si="29"/>
        <v/>
      </c>
      <c r="F1913" s="46" t="str">
        <f>IF(E1913="기사임",IFERROR(IF((VLOOKUP(CONCATENATE("http://skinnonews.com",A1913),'기사 리스트'!C:E,3,FALSE))&gt;='뉴스룸 요약'!$F$17,"O",""),""),"")</f>
        <v/>
      </c>
      <c r="G1913" s="46" t="str">
        <f>IFERROR(IF(AND(F1913="O",B1913="Paid Search",VLOOKUP("http://skinnonews.com"&amp;A1913,'기사 리스트'!C:D,2,FALSE)="yes"), "당월 GDN", ""),"")</f>
        <v/>
      </c>
    </row>
    <row r="1914" spans="5:7">
      <c r="E1914" s="46" t="str">
        <f t="shared" si="29"/>
        <v/>
      </c>
      <c r="F1914" s="46" t="str">
        <f>IF(E1914="기사임",IFERROR(IF((VLOOKUP(CONCATENATE("http://skinnonews.com",A1914),'기사 리스트'!C:E,3,FALSE))&gt;='뉴스룸 요약'!$F$17,"O",""),""),"")</f>
        <v/>
      </c>
      <c r="G1914" s="46" t="str">
        <f>IFERROR(IF(AND(F1914="O",B1914="Paid Search",VLOOKUP("http://skinnonews.com"&amp;A1914,'기사 리스트'!C:D,2,FALSE)="yes"), "당월 GDN", ""),"")</f>
        <v/>
      </c>
    </row>
    <row r="1915" spans="5:7">
      <c r="E1915" s="46" t="str">
        <f t="shared" si="29"/>
        <v/>
      </c>
      <c r="F1915" s="46" t="str">
        <f>IF(E1915="기사임",IFERROR(IF((VLOOKUP(CONCATENATE("http://skinnonews.com",A1915),'기사 리스트'!C:E,3,FALSE))&gt;='뉴스룸 요약'!$F$17,"O",""),""),"")</f>
        <v/>
      </c>
      <c r="G1915" s="46" t="str">
        <f>IFERROR(IF(AND(F1915="O",B1915="Paid Search",VLOOKUP("http://skinnonews.com"&amp;A1915,'기사 리스트'!C:D,2,FALSE)="yes"), "당월 GDN", ""),"")</f>
        <v/>
      </c>
    </row>
    <row r="1916" spans="5:7">
      <c r="E1916" s="46" t="str">
        <f t="shared" si="29"/>
        <v/>
      </c>
      <c r="F1916" s="46" t="str">
        <f>IF(E1916="기사임",IFERROR(IF((VLOOKUP(CONCATENATE("http://skinnonews.com",A1916),'기사 리스트'!C:E,3,FALSE))&gt;='뉴스룸 요약'!$F$17,"O",""),""),"")</f>
        <v/>
      </c>
      <c r="G1916" s="46" t="str">
        <f>IFERROR(IF(AND(F1916="O",B1916="Paid Search",VLOOKUP("http://skinnonews.com"&amp;A1916,'기사 리스트'!C:D,2,FALSE)="yes"), "당월 GDN", ""),"")</f>
        <v/>
      </c>
    </row>
    <row r="1917" spans="5:7">
      <c r="E1917" s="46" t="str">
        <f t="shared" si="29"/>
        <v/>
      </c>
      <c r="F1917" s="46" t="str">
        <f>IF(E1917="기사임",IFERROR(IF((VLOOKUP(CONCATENATE("http://skinnonews.com",A1917),'기사 리스트'!C:E,3,FALSE))&gt;='뉴스룸 요약'!$F$17,"O",""),""),"")</f>
        <v/>
      </c>
      <c r="G1917" s="46" t="str">
        <f>IFERROR(IF(AND(F1917="O",B1917="Paid Search",VLOOKUP("http://skinnonews.com"&amp;A1917,'기사 리스트'!C:D,2,FALSE)="yes"), "당월 GDN", ""),"")</f>
        <v/>
      </c>
    </row>
    <row r="1918" spans="5:7">
      <c r="E1918" s="46" t="str">
        <f t="shared" si="29"/>
        <v/>
      </c>
      <c r="F1918" s="46" t="str">
        <f>IF(E1918="기사임",IFERROR(IF((VLOOKUP(CONCATENATE("http://skinnonews.com",A1918),'기사 리스트'!C:E,3,FALSE))&gt;='뉴스룸 요약'!$F$17,"O",""),""),"")</f>
        <v/>
      </c>
      <c r="G1918" s="46" t="str">
        <f>IFERROR(IF(AND(F1918="O",B1918="Paid Search",VLOOKUP("http://skinnonews.com"&amp;A1918,'기사 리스트'!C:D,2,FALSE)="yes"), "당월 GDN", ""),"")</f>
        <v/>
      </c>
    </row>
    <row r="1919" spans="5:7">
      <c r="E1919" s="46" t="str">
        <f t="shared" si="29"/>
        <v/>
      </c>
      <c r="F1919" s="46" t="str">
        <f>IF(E1919="기사임",IFERROR(IF((VLOOKUP(CONCATENATE("http://skinnonews.com",A1919),'기사 리스트'!C:E,3,FALSE))&gt;='뉴스룸 요약'!$F$17,"O",""),""),"")</f>
        <v/>
      </c>
      <c r="G1919" s="46" t="str">
        <f>IFERROR(IF(AND(F1919="O",B1919="Paid Search",VLOOKUP("http://skinnonews.com"&amp;A1919,'기사 리스트'!C:D,2,FALSE)="yes"), "당월 GDN", ""),"")</f>
        <v/>
      </c>
    </row>
    <row r="1920" spans="5:7">
      <c r="E1920" s="46" t="str">
        <f t="shared" si="29"/>
        <v/>
      </c>
      <c r="F1920" s="46" t="str">
        <f>IF(E1920="기사임",IFERROR(IF((VLOOKUP(CONCATENATE("http://skinnonews.com",A1920),'기사 리스트'!C:E,3,FALSE))&gt;='뉴스룸 요약'!$F$17,"O",""),""),"")</f>
        <v/>
      </c>
      <c r="G1920" s="46" t="str">
        <f>IFERROR(IF(AND(F1920="O",B1920="Paid Search",VLOOKUP("http://skinnonews.com"&amp;A1920,'기사 리스트'!C:D,2,FALSE)="yes"), "당월 GDN", ""),"")</f>
        <v/>
      </c>
    </row>
    <row r="1921" spans="5:7">
      <c r="E1921" s="46" t="str">
        <f t="shared" si="29"/>
        <v/>
      </c>
      <c r="F1921" s="46" t="str">
        <f>IF(E1921="기사임",IFERROR(IF((VLOOKUP(CONCATENATE("http://skinnonews.com",A1921),'기사 리스트'!C:E,3,FALSE))&gt;='뉴스룸 요약'!$F$17,"O",""),""),"")</f>
        <v/>
      </c>
      <c r="G1921" s="46" t="str">
        <f>IFERROR(IF(AND(F1921="O",B1921="Paid Search",VLOOKUP("http://skinnonews.com"&amp;A1921,'기사 리스트'!C:D,2,FALSE)="yes"), "당월 GDN", ""),"")</f>
        <v/>
      </c>
    </row>
    <row r="1922" spans="5:7">
      <c r="E1922" s="46" t="str">
        <f t="shared" si="29"/>
        <v/>
      </c>
      <c r="F1922" s="46" t="str">
        <f>IF(E1922="기사임",IFERROR(IF((VLOOKUP(CONCATENATE("http://skinnonews.com",A1922),'기사 리스트'!C:E,3,FALSE))&gt;='뉴스룸 요약'!$F$17,"O",""),""),"")</f>
        <v/>
      </c>
      <c r="G1922" s="46" t="str">
        <f>IFERROR(IF(AND(F1922="O",B1922="Paid Search",VLOOKUP("http://skinnonews.com"&amp;A1922,'기사 리스트'!C:D,2,FALSE)="yes"), "당월 GDN", ""),"")</f>
        <v/>
      </c>
    </row>
    <row r="1923" spans="5:7">
      <c r="E1923" s="46" t="str">
        <f t="shared" ref="E1923:E1976" si="30">IF(AND(LEFT(A1923,17)="/global/archives/",ISNUMBER(_xlfn.NUMBERVALUE(MID(A1923,18,1))),ISERROR(FIND("ckattempt",A1923)),ISERROR(FIND("preview",A1923))),"기사임","")</f>
        <v/>
      </c>
      <c r="F1923" s="46" t="str">
        <f>IF(E1923="기사임",IFERROR(IF((VLOOKUP(CONCATENATE("http://skinnonews.com",A1923),'기사 리스트'!C:E,3,FALSE))&gt;='뉴스룸 요약'!$F$17,"O",""),""),"")</f>
        <v/>
      </c>
      <c r="G1923" s="46" t="str">
        <f>IFERROR(IF(AND(F1923="O",B1923="Paid Search",VLOOKUP("http://skinnonews.com"&amp;A1923,'기사 리스트'!C:D,2,FALSE)="yes"), "당월 GDN", ""),"")</f>
        <v/>
      </c>
    </row>
    <row r="1924" spans="5:7">
      <c r="E1924" s="46" t="str">
        <f t="shared" si="30"/>
        <v/>
      </c>
      <c r="F1924" s="46" t="str">
        <f>IF(E1924="기사임",IFERROR(IF((VLOOKUP(CONCATENATE("http://skinnonews.com",A1924),'기사 리스트'!C:E,3,FALSE))&gt;='뉴스룸 요약'!$F$17,"O",""),""),"")</f>
        <v/>
      </c>
      <c r="G1924" s="46" t="str">
        <f>IFERROR(IF(AND(F1924="O",B1924="Paid Search",VLOOKUP("http://skinnonews.com"&amp;A1924,'기사 리스트'!C:D,2,FALSE)="yes"), "당월 GDN", ""),"")</f>
        <v/>
      </c>
    </row>
    <row r="1925" spans="5:7">
      <c r="E1925" s="46" t="str">
        <f t="shared" si="30"/>
        <v/>
      </c>
      <c r="F1925" s="46" t="str">
        <f>IF(E1925="기사임",IFERROR(IF((VLOOKUP(CONCATENATE("http://skinnonews.com",A1925),'기사 리스트'!C:E,3,FALSE))&gt;='뉴스룸 요약'!$F$17,"O",""),""),"")</f>
        <v/>
      </c>
      <c r="G1925" s="46" t="str">
        <f>IFERROR(IF(AND(F1925="O",B1925="Paid Search",VLOOKUP("http://skinnonews.com"&amp;A1925,'기사 리스트'!C:D,2,FALSE)="yes"), "당월 GDN", ""),"")</f>
        <v/>
      </c>
    </row>
    <row r="1926" spans="5:7">
      <c r="E1926" s="46" t="str">
        <f t="shared" si="30"/>
        <v/>
      </c>
      <c r="F1926" s="46" t="str">
        <f>IF(E1926="기사임",IFERROR(IF((VLOOKUP(CONCATENATE("http://skinnonews.com",A1926),'기사 리스트'!C:E,3,FALSE))&gt;='뉴스룸 요약'!$F$17,"O",""),""),"")</f>
        <v/>
      </c>
      <c r="G1926" s="46" t="str">
        <f>IFERROR(IF(AND(F1926="O",B1926="Paid Search",VLOOKUP("http://skinnonews.com"&amp;A1926,'기사 리스트'!C:D,2,FALSE)="yes"), "당월 GDN", ""),"")</f>
        <v/>
      </c>
    </row>
    <row r="1927" spans="5:7">
      <c r="E1927" s="46" t="str">
        <f t="shared" si="30"/>
        <v/>
      </c>
      <c r="F1927" s="46" t="str">
        <f>IF(E1927="기사임",IFERROR(IF((VLOOKUP(CONCATENATE("http://skinnonews.com",A1927),'기사 리스트'!C:E,3,FALSE))&gt;='뉴스룸 요약'!$F$17,"O",""),""),"")</f>
        <v/>
      </c>
      <c r="G1927" s="46" t="str">
        <f>IFERROR(IF(AND(F1927="O",B1927="Paid Search",VLOOKUP("http://skinnonews.com"&amp;A1927,'기사 리스트'!C:D,2,FALSE)="yes"), "당월 GDN", ""),"")</f>
        <v/>
      </c>
    </row>
    <row r="1928" spans="5:7">
      <c r="E1928" s="46" t="str">
        <f t="shared" si="30"/>
        <v/>
      </c>
      <c r="F1928" s="46" t="str">
        <f>IF(E1928="기사임",IFERROR(IF((VLOOKUP(CONCATENATE("http://skinnonews.com",A1928),'기사 리스트'!C:E,3,FALSE))&gt;='뉴스룸 요약'!$F$17,"O",""),""),"")</f>
        <v/>
      </c>
      <c r="G1928" s="46" t="str">
        <f>IFERROR(IF(AND(F1928="O",B1928="Paid Search",VLOOKUP("http://skinnonews.com"&amp;A1928,'기사 리스트'!C:D,2,FALSE)="yes"), "당월 GDN", ""),"")</f>
        <v/>
      </c>
    </row>
    <row r="1929" spans="5:7">
      <c r="E1929" s="46" t="str">
        <f t="shared" si="30"/>
        <v/>
      </c>
      <c r="F1929" s="46" t="str">
        <f>IF(E1929="기사임",IFERROR(IF((VLOOKUP(CONCATENATE("http://skinnonews.com",A1929),'기사 리스트'!C:E,3,FALSE))&gt;='뉴스룸 요약'!$F$17,"O",""),""),"")</f>
        <v/>
      </c>
      <c r="G1929" s="46" t="str">
        <f>IFERROR(IF(AND(F1929="O",B1929="Paid Search",VLOOKUP("http://skinnonews.com"&amp;A1929,'기사 리스트'!C:D,2,FALSE)="yes"), "당월 GDN", ""),"")</f>
        <v/>
      </c>
    </row>
    <row r="1930" spans="5:7">
      <c r="E1930" s="46" t="str">
        <f t="shared" si="30"/>
        <v/>
      </c>
      <c r="F1930" s="46" t="str">
        <f>IF(E1930="기사임",IFERROR(IF((VLOOKUP(CONCATENATE("http://skinnonews.com",A1930),'기사 리스트'!C:E,3,FALSE))&gt;='뉴스룸 요약'!$F$17,"O",""),""),"")</f>
        <v/>
      </c>
      <c r="G1930" s="46" t="str">
        <f>IFERROR(IF(AND(F1930="O",B1930="Paid Search",VLOOKUP("http://skinnonews.com"&amp;A1930,'기사 리스트'!C:D,2,FALSE)="yes"), "당월 GDN", ""),"")</f>
        <v/>
      </c>
    </row>
    <row r="1931" spans="5:7">
      <c r="E1931" s="46" t="str">
        <f t="shared" si="30"/>
        <v/>
      </c>
      <c r="F1931" s="46" t="str">
        <f>IF(E1931="기사임",IFERROR(IF((VLOOKUP(CONCATENATE("http://skinnonews.com",A1931),'기사 리스트'!C:E,3,FALSE))&gt;='뉴스룸 요약'!$F$17,"O",""),""),"")</f>
        <v/>
      </c>
      <c r="G1931" s="46" t="str">
        <f>IFERROR(IF(AND(F1931="O",B1931="Paid Search",VLOOKUP("http://skinnonews.com"&amp;A1931,'기사 리스트'!C:D,2,FALSE)="yes"), "당월 GDN", ""),"")</f>
        <v/>
      </c>
    </row>
    <row r="1932" spans="5:7">
      <c r="E1932" s="46" t="str">
        <f t="shared" si="30"/>
        <v/>
      </c>
      <c r="F1932" s="46" t="str">
        <f>IF(E1932="기사임",IFERROR(IF((VLOOKUP(CONCATENATE("http://skinnonews.com",A1932),'기사 리스트'!C:E,3,FALSE))&gt;='뉴스룸 요약'!$F$17,"O",""),""),"")</f>
        <v/>
      </c>
      <c r="G1932" s="46" t="str">
        <f>IFERROR(IF(AND(F1932="O",B1932="Paid Search",VLOOKUP("http://skinnonews.com"&amp;A1932,'기사 리스트'!C:D,2,FALSE)="yes"), "당월 GDN", ""),"")</f>
        <v/>
      </c>
    </row>
    <row r="1933" spans="5:7">
      <c r="E1933" s="46" t="str">
        <f t="shared" si="30"/>
        <v/>
      </c>
      <c r="F1933" s="46" t="str">
        <f>IF(E1933="기사임",IFERROR(IF((VLOOKUP(CONCATENATE("http://skinnonews.com",A1933),'기사 리스트'!C:E,3,FALSE))&gt;='뉴스룸 요약'!$F$17,"O",""),""),"")</f>
        <v/>
      </c>
      <c r="G1933" s="46" t="str">
        <f>IFERROR(IF(AND(F1933="O",B1933="Paid Search",VLOOKUP("http://skinnonews.com"&amp;A1933,'기사 리스트'!C:D,2,FALSE)="yes"), "당월 GDN", ""),"")</f>
        <v/>
      </c>
    </row>
    <row r="1934" spans="5:7">
      <c r="E1934" s="46" t="str">
        <f t="shared" si="30"/>
        <v/>
      </c>
      <c r="F1934" s="46" t="str">
        <f>IF(E1934="기사임",IFERROR(IF((VLOOKUP(CONCATENATE("http://skinnonews.com",A1934),'기사 리스트'!C:E,3,FALSE))&gt;='뉴스룸 요약'!$F$17,"O",""),""),"")</f>
        <v/>
      </c>
      <c r="G1934" s="46" t="str">
        <f>IFERROR(IF(AND(F1934="O",B1934="Paid Search",VLOOKUP("http://skinnonews.com"&amp;A1934,'기사 리스트'!C:D,2,FALSE)="yes"), "당월 GDN", ""),"")</f>
        <v/>
      </c>
    </row>
    <row r="1935" spans="5:7">
      <c r="E1935" s="46" t="str">
        <f t="shared" si="30"/>
        <v/>
      </c>
      <c r="F1935" s="46" t="str">
        <f>IF(E1935="기사임",IFERROR(IF((VLOOKUP(CONCATENATE("http://skinnonews.com",A1935),'기사 리스트'!C:E,3,FALSE))&gt;='뉴스룸 요약'!$F$17,"O",""),""),"")</f>
        <v/>
      </c>
      <c r="G1935" s="46" t="str">
        <f>IFERROR(IF(AND(F1935="O",B1935="Paid Search",VLOOKUP("http://skinnonews.com"&amp;A1935,'기사 리스트'!C:D,2,FALSE)="yes"), "당월 GDN", ""),"")</f>
        <v/>
      </c>
    </row>
    <row r="1936" spans="5:7">
      <c r="E1936" s="46" t="str">
        <f t="shared" si="30"/>
        <v/>
      </c>
      <c r="F1936" s="46" t="str">
        <f>IF(E1936="기사임",IFERROR(IF((VLOOKUP(CONCATENATE("http://skinnonews.com",A1936),'기사 리스트'!C:E,3,FALSE))&gt;='뉴스룸 요약'!$F$17,"O",""),""),"")</f>
        <v/>
      </c>
      <c r="G1936" s="46" t="str">
        <f>IFERROR(IF(AND(F1936="O",B1936="Paid Search",VLOOKUP("http://skinnonews.com"&amp;A1936,'기사 리스트'!C:D,2,FALSE)="yes"), "당월 GDN", ""),"")</f>
        <v/>
      </c>
    </row>
    <row r="1937" spans="5:7">
      <c r="E1937" s="46" t="str">
        <f t="shared" si="30"/>
        <v/>
      </c>
      <c r="F1937" s="46" t="str">
        <f>IF(E1937="기사임",IFERROR(IF((VLOOKUP(CONCATENATE("http://skinnonews.com",A1937),'기사 리스트'!C:E,3,FALSE))&gt;='뉴스룸 요약'!$F$17,"O",""),""),"")</f>
        <v/>
      </c>
      <c r="G1937" s="46" t="str">
        <f>IFERROR(IF(AND(F1937="O",B1937="Paid Search",VLOOKUP("http://skinnonews.com"&amp;A1937,'기사 리스트'!C:D,2,FALSE)="yes"), "당월 GDN", ""),"")</f>
        <v/>
      </c>
    </row>
    <row r="1938" spans="5:7">
      <c r="E1938" s="46" t="str">
        <f t="shared" si="30"/>
        <v/>
      </c>
      <c r="F1938" s="46" t="str">
        <f>IF(E1938="기사임",IFERROR(IF((VLOOKUP(CONCATENATE("http://skinnonews.com",A1938),'기사 리스트'!C:E,3,FALSE))&gt;='뉴스룸 요약'!$F$17,"O",""),""),"")</f>
        <v/>
      </c>
      <c r="G1938" s="46" t="str">
        <f>IFERROR(IF(AND(F1938="O",B1938="Paid Search",VLOOKUP("http://skinnonews.com"&amp;A1938,'기사 리스트'!C:D,2,FALSE)="yes"), "당월 GDN", ""),"")</f>
        <v/>
      </c>
    </row>
    <row r="1939" spans="5:7">
      <c r="E1939" s="46" t="str">
        <f t="shared" si="30"/>
        <v/>
      </c>
      <c r="F1939" s="46" t="str">
        <f>IF(E1939="기사임",IFERROR(IF((VLOOKUP(CONCATENATE("http://skinnonews.com",A1939),'기사 리스트'!C:E,3,FALSE))&gt;='뉴스룸 요약'!$F$17,"O",""),""),"")</f>
        <v/>
      </c>
      <c r="G1939" s="46" t="str">
        <f>IFERROR(IF(AND(F1939="O",B1939="Paid Search",VLOOKUP("http://skinnonews.com"&amp;A1939,'기사 리스트'!C:D,2,FALSE)="yes"), "당월 GDN", ""),"")</f>
        <v/>
      </c>
    </row>
    <row r="1940" spans="5:7">
      <c r="E1940" s="46" t="str">
        <f t="shared" si="30"/>
        <v/>
      </c>
      <c r="F1940" s="46" t="str">
        <f>IF(E1940="기사임",IFERROR(IF((VLOOKUP(CONCATENATE("http://skinnonews.com",A1940),'기사 리스트'!C:E,3,FALSE))&gt;='뉴스룸 요약'!$F$17,"O",""),""),"")</f>
        <v/>
      </c>
      <c r="G1940" s="46" t="str">
        <f>IFERROR(IF(AND(F1940="O",B1940="Paid Search",VLOOKUP("http://skinnonews.com"&amp;A1940,'기사 리스트'!C:D,2,FALSE)="yes"), "당월 GDN", ""),"")</f>
        <v/>
      </c>
    </row>
    <row r="1941" spans="5:7">
      <c r="E1941" s="46" t="str">
        <f t="shared" si="30"/>
        <v/>
      </c>
      <c r="F1941" s="46" t="str">
        <f>IF(E1941="기사임",IFERROR(IF((VLOOKUP(CONCATENATE("http://skinnonews.com",A1941),'기사 리스트'!C:E,3,FALSE))&gt;='뉴스룸 요약'!$F$17,"O",""),""),"")</f>
        <v/>
      </c>
      <c r="G1941" s="46" t="str">
        <f>IFERROR(IF(AND(F1941="O",B1941="Paid Search",VLOOKUP("http://skinnonews.com"&amp;A1941,'기사 리스트'!C:D,2,FALSE)="yes"), "당월 GDN", ""),"")</f>
        <v/>
      </c>
    </row>
    <row r="1942" spans="5:7">
      <c r="E1942" s="46" t="str">
        <f t="shared" si="30"/>
        <v/>
      </c>
      <c r="F1942" s="46" t="str">
        <f>IF(E1942="기사임",IFERROR(IF((VLOOKUP(CONCATENATE("http://skinnonews.com",A1942),'기사 리스트'!C:E,3,FALSE))&gt;='뉴스룸 요약'!$F$17,"O",""),""),"")</f>
        <v/>
      </c>
      <c r="G1942" s="46" t="str">
        <f>IFERROR(IF(AND(F1942="O",B1942="Paid Search",VLOOKUP("http://skinnonews.com"&amp;A1942,'기사 리스트'!C:D,2,FALSE)="yes"), "당월 GDN", ""),"")</f>
        <v/>
      </c>
    </row>
    <row r="1943" spans="5:7">
      <c r="E1943" s="46" t="str">
        <f t="shared" si="30"/>
        <v/>
      </c>
      <c r="F1943" s="46" t="str">
        <f>IF(E1943="기사임",IFERROR(IF((VLOOKUP(CONCATENATE("http://skinnonews.com",A1943),'기사 리스트'!C:E,3,FALSE))&gt;='뉴스룸 요약'!$F$17,"O",""),""),"")</f>
        <v/>
      </c>
      <c r="G1943" s="46" t="str">
        <f>IFERROR(IF(AND(F1943="O",B1943="Paid Search",VLOOKUP("http://skinnonews.com"&amp;A1943,'기사 리스트'!C:D,2,FALSE)="yes"), "당월 GDN", ""),"")</f>
        <v/>
      </c>
    </row>
    <row r="1944" spans="5:7">
      <c r="E1944" s="46" t="str">
        <f t="shared" si="30"/>
        <v/>
      </c>
      <c r="F1944" s="46" t="str">
        <f>IF(E1944="기사임",IFERROR(IF((VLOOKUP(CONCATENATE("http://skinnonews.com",A1944),'기사 리스트'!C:E,3,FALSE))&gt;='뉴스룸 요약'!$F$17,"O",""),""),"")</f>
        <v/>
      </c>
      <c r="G1944" s="46" t="str">
        <f>IFERROR(IF(AND(F1944="O",B1944="Paid Search",VLOOKUP("http://skinnonews.com"&amp;A1944,'기사 리스트'!C:D,2,FALSE)="yes"), "당월 GDN", ""),"")</f>
        <v/>
      </c>
    </row>
    <row r="1945" spans="5:7">
      <c r="E1945" s="46" t="str">
        <f t="shared" si="30"/>
        <v/>
      </c>
      <c r="F1945" s="46" t="str">
        <f>IF(E1945="기사임",IFERROR(IF((VLOOKUP(CONCATENATE("http://skinnonews.com",A1945),'기사 리스트'!C:E,3,FALSE))&gt;='뉴스룸 요약'!$F$17,"O",""),""),"")</f>
        <v/>
      </c>
      <c r="G1945" s="46" t="str">
        <f>IFERROR(IF(AND(F1945="O",B1945="Paid Search",VLOOKUP("http://skinnonews.com"&amp;A1945,'기사 리스트'!C:D,2,FALSE)="yes"), "당월 GDN", ""),"")</f>
        <v/>
      </c>
    </row>
    <row r="1946" spans="5:7">
      <c r="E1946" s="46" t="str">
        <f t="shared" si="30"/>
        <v/>
      </c>
      <c r="F1946" s="46" t="str">
        <f>IF(E1946="기사임",IFERROR(IF((VLOOKUP(CONCATENATE("http://skinnonews.com",A1946),'기사 리스트'!C:E,3,FALSE))&gt;='뉴스룸 요약'!$F$17,"O",""),""),"")</f>
        <v/>
      </c>
      <c r="G1946" s="46" t="str">
        <f>IFERROR(IF(AND(F1946="O",B1946="Paid Search",VLOOKUP("http://skinnonews.com"&amp;A1946,'기사 리스트'!C:D,2,FALSE)="yes"), "당월 GDN", ""),"")</f>
        <v/>
      </c>
    </row>
    <row r="1947" spans="5:7">
      <c r="E1947" s="46" t="str">
        <f t="shared" si="30"/>
        <v/>
      </c>
      <c r="F1947" s="46" t="str">
        <f>IF(E1947="기사임",IFERROR(IF((VLOOKUP(CONCATENATE("http://skinnonews.com",A1947),'기사 리스트'!C:E,3,FALSE))&gt;='뉴스룸 요약'!$F$17,"O",""),""),"")</f>
        <v/>
      </c>
      <c r="G1947" s="46" t="str">
        <f>IFERROR(IF(AND(F1947="O",B1947="Paid Search",VLOOKUP("http://skinnonews.com"&amp;A1947,'기사 리스트'!C:D,2,FALSE)="yes"), "당월 GDN", ""),"")</f>
        <v/>
      </c>
    </row>
    <row r="1948" spans="5:7">
      <c r="E1948" s="46" t="str">
        <f t="shared" si="30"/>
        <v/>
      </c>
      <c r="F1948" s="46" t="str">
        <f>IF(E1948="기사임",IFERROR(IF((VLOOKUP(CONCATENATE("http://skinnonews.com",A1948),'기사 리스트'!C:E,3,FALSE))&gt;='뉴스룸 요약'!$F$17,"O",""),""),"")</f>
        <v/>
      </c>
      <c r="G1948" s="46" t="str">
        <f>IFERROR(IF(AND(F1948="O",B1948="Paid Search",VLOOKUP("http://skinnonews.com"&amp;A1948,'기사 리스트'!C:D,2,FALSE)="yes"), "당월 GDN", ""),"")</f>
        <v/>
      </c>
    </row>
    <row r="1949" spans="5:7">
      <c r="E1949" s="46" t="str">
        <f t="shared" si="30"/>
        <v/>
      </c>
      <c r="F1949" s="46" t="str">
        <f>IF(E1949="기사임",IFERROR(IF((VLOOKUP(CONCATENATE("http://skinnonews.com",A1949),'기사 리스트'!C:E,3,FALSE))&gt;='뉴스룸 요약'!$F$17,"O",""),""),"")</f>
        <v/>
      </c>
      <c r="G1949" s="46" t="str">
        <f>IFERROR(IF(AND(F1949="O",B1949="Paid Search",VLOOKUP("http://skinnonews.com"&amp;A1949,'기사 리스트'!C:D,2,FALSE)="yes"), "당월 GDN", ""),"")</f>
        <v/>
      </c>
    </row>
    <row r="1950" spans="5:7">
      <c r="E1950" s="46" t="str">
        <f t="shared" si="30"/>
        <v/>
      </c>
      <c r="F1950" s="46" t="str">
        <f>IF(E1950="기사임",IFERROR(IF((VLOOKUP(CONCATENATE("http://skinnonews.com",A1950),'기사 리스트'!C:E,3,FALSE))&gt;='뉴스룸 요약'!$F$17,"O",""),""),"")</f>
        <v/>
      </c>
      <c r="G1950" s="46" t="str">
        <f>IFERROR(IF(AND(F1950="O",B1950="Paid Search",VLOOKUP("http://skinnonews.com"&amp;A1950,'기사 리스트'!C:D,2,FALSE)="yes"), "당월 GDN", ""),"")</f>
        <v/>
      </c>
    </row>
    <row r="1951" spans="5:7">
      <c r="E1951" s="46" t="str">
        <f t="shared" si="30"/>
        <v/>
      </c>
      <c r="F1951" s="46" t="str">
        <f>IF(E1951="기사임",IFERROR(IF((VLOOKUP(CONCATENATE("http://skinnonews.com",A1951),'기사 리스트'!C:E,3,FALSE))&gt;='뉴스룸 요약'!$F$17,"O",""),""),"")</f>
        <v/>
      </c>
      <c r="G1951" s="46" t="str">
        <f>IFERROR(IF(AND(F1951="O",B1951="Paid Search",VLOOKUP("http://skinnonews.com"&amp;A1951,'기사 리스트'!C:D,2,FALSE)="yes"), "당월 GDN", ""),"")</f>
        <v/>
      </c>
    </row>
    <row r="1952" spans="5:7">
      <c r="E1952" s="46" t="str">
        <f t="shared" si="30"/>
        <v/>
      </c>
      <c r="F1952" s="46" t="str">
        <f>IF(E1952="기사임",IFERROR(IF((VLOOKUP(CONCATENATE("http://skinnonews.com",A1952),'기사 리스트'!C:E,3,FALSE))&gt;='뉴스룸 요약'!$F$17,"O",""),""),"")</f>
        <v/>
      </c>
      <c r="G1952" s="46" t="str">
        <f>IFERROR(IF(AND(F1952="O",B1952="Paid Search",VLOOKUP("http://skinnonews.com"&amp;A1952,'기사 리스트'!C:D,2,FALSE)="yes"), "당월 GDN", ""),"")</f>
        <v/>
      </c>
    </row>
    <row r="1953" spans="5:7">
      <c r="E1953" s="46" t="str">
        <f t="shared" si="30"/>
        <v/>
      </c>
      <c r="F1953" s="46" t="str">
        <f>IF(E1953="기사임",IFERROR(IF((VLOOKUP(CONCATENATE("http://skinnonews.com",A1953),'기사 리스트'!C:E,3,FALSE))&gt;='뉴스룸 요약'!$F$17,"O",""),""),"")</f>
        <v/>
      </c>
      <c r="G1953" s="46" t="str">
        <f>IFERROR(IF(AND(F1953="O",B1953="Paid Search",VLOOKUP("http://skinnonews.com"&amp;A1953,'기사 리스트'!C:D,2,FALSE)="yes"), "당월 GDN", ""),"")</f>
        <v/>
      </c>
    </row>
    <row r="1954" spans="5:7">
      <c r="E1954" s="46" t="str">
        <f t="shared" si="30"/>
        <v/>
      </c>
      <c r="F1954" s="46" t="str">
        <f>IF(E1954="기사임",IFERROR(IF((VLOOKUP(CONCATENATE("http://skinnonews.com",A1954),'기사 리스트'!C:E,3,FALSE))&gt;='뉴스룸 요약'!$F$17,"O",""),""),"")</f>
        <v/>
      </c>
      <c r="G1954" s="46" t="str">
        <f>IFERROR(IF(AND(F1954="O",B1954="Paid Search",VLOOKUP("http://skinnonews.com"&amp;A1954,'기사 리스트'!C:D,2,FALSE)="yes"), "당월 GDN", ""),"")</f>
        <v/>
      </c>
    </row>
    <row r="1955" spans="5:7">
      <c r="E1955" s="46" t="str">
        <f t="shared" si="30"/>
        <v/>
      </c>
      <c r="F1955" s="46" t="str">
        <f>IF(E1955="기사임",IFERROR(IF((VLOOKUP(CONCATENATE("http://skinnonews.com",A1955),'기사 리스트'!C:E,3,FALSE))&gt;='뉴스룸 요약'!$F$17,"O",""),""),"")</f>
        <v/>
      </c>
      <c r="G1955" s="46" t="str">
        <f>IFERROR(IF(AND(F1955="O",B1955="Paid Search",VLOOKUP("http://skinnonews.com"&amp;A1955,'기사 리스트'!C:D,2,FALSE)="yes"), "당월 GDN", ""),"")</f>
        <v/>
      </c>
    </row>
    <row r="1956" spans="5:7">
      <c r="E1956" s="46" t="str">
        <f t="shared" si="30"/>
        <v/>
      </c>
      <c r="F1956" s="46" t="str">
        <f>IF(E1956="기사임",IFERROR(IF((VLOOKUP(CONCATENATE("http://skinnonews.com",A1956),'기사 리스트'!C:E,3,FALSE))&gt;='뉴스룸 요약'!$F$17,"O",""),""),"")</f>
        <v/>
      </c>
      <c r="G1956" s="46" t="str">
        <f>IFERROR(IF(AND(F1956="O",B1956="Paid Search",VLOOKUP("http://skinnonews.com"&amp;A1956,'기사 리스트'!C:D,2,FALSE)="yes"), "당월 GDN", ""),"")</f>
        <v/>
      </c>
    </row>
    <row r="1957" spans="5:7">
      <c r="E1957" s="46" t="str">
        <f t="shared" si="30"/>
        <v/>
      </c>
      <c r="F1957" s="46" t="str">
        <f>IF(E1957="기사임",IFERROR(IF((VLOOKUP(CONCATENATE("http://skinnonews.com",A1957),'기사 리스트'!C:E,3,FALSE))&gt;='뉴스룸 요약'!$F$17,"O",""),""),"")</f>
        <v/>
      </c>
      <c r="G1957" s="46" t="str">
        <f>IFERROR(IF(AND(F1957="O",B1957="Paid Search",VLOOKUP("http://skinnonews.com"&amp;A1957,'기사 리스트'!C:D,2,FALSE)="yes"), "당월 GDN", ""),"")</f>
        <v/>
      </c>
    </row>
    <row r="1958" spans="5:7">
      <c r="E1958" s="46" t="str">
        <f t="shared" si="30"/>
        <v/>
      </c>
      <c r="F1958" s="46" t="str">
        <f>IF(E1958="기사임",IFERROR(IF((VLOOKUP(CONCATENATE("http://skinnonews.com",A1958),'기사 리스트'!C:E,3,FALSE))&gt;='뉴스룸 요약'!$F$17,"O",""),""),"")</f>
        <v/>
      </c>
      <c r="G1958" s="46" t="str">
        <f>IFERROR(IF(AND(F1958="O",B1958="Paid Search",VLOOKUP("http://skinnonews.com"&amp;A1958,'기사 리스트'!C:D,2,FALSE)="yes"), "당월 GDN", ""),"")</f>
        <v/>
      </c>
    </row>
    <row r="1959" spans="5:7">
      <c r="E1959" s="46" t="str">
        <f t="shared" si="30"/>
        <v/>
      </c>
      <c r="F1959" s="46" t="str">
        <f>IF(E1959="기사임",IFERROR(IF((VLOOKUP(CONCATENATE("http://skinnonews.com",A1959),'기사 리스트'!C:E,3,FALSE))&gt;='뉴스룸 요약'!$F$17,"O",""),""),"")</f>
        <v/>
      </c>
      <c r="G1959" s="46" t="str">
        <f>IFERROR(IF(AND(F1959="O",B1959="Paid Search",VLOOKUP("http://skinnonews.com"&amp;A1959,'기사 리스트'!C:D,2,FALSE)="yes"), "당월 GDN", ""),"")</f>
        <v/>
      </c>
    </row>
    <row r="1960" spans="5:7">
      <c r="E1960" s="46" t="str">
        <f t="shared" si="30"/>
        <v/>
      </c>
      <c r="F1960" s="46" t="str">
        <f>IF(E1960="기사임",IFERROR(IF((VLOOKUP(CONCATENATE("http://skinnonews.com",A1960),'기사 리스트'!C:E,3,FALSE))&gt;='뉴스룸 요약'!$F$17,"O",""),""),"")</f>
        <v/>
      </c>
      <c r="G1960" s="46" t="str">
        <f>IFERROR(IF(AND(F1960="O",B1960="Paid Search",VLOOKUP("http://skinnonews.com"&amp;A1960,'기사 리스트'!C:D,2,FALSE)="yes"), "당월 GDN", ""),"")</f>
        <v/>
      </c>
    </row>
    <row r="1961" spans="5:7">
      <c r="E1961" s="46" t="str">
        <f t="shared" si="30"/>
        <v/>
      </c>
      <c r="F1961" s="46" t="str">
        <f>IF(E1961="기사임",IFERROR(IF((VLOOKUP(CONCATENATE("http://skinnonews.com",A1961),'기사 리스트'!C:E,3,FALSE))&gt;='뉴스룸 요약'!$F$17,"O",""),""),"")</f>
        <v/>
      </c>
      <c r="G1961" s="46" t="str">
        <f>IFERROR(IF(AND(F1961="O",B1961="Paid Search",VLOOKUP("http://skinnonews.com"&amp;A1961,'기사 리스트'!C:D,2,FALSE)="yes"), "당월 GDN", ""),"")</f>
        <v/>
      </c>
    </row>
    <row r="1962" spans="5:7">
      <c r="E1962" s="46" t="str">
        <f t="shared" si="30"/>
        <v/>
      </c>
      <c r="F1962" s="46" t="str">
        <f>IF(E1962="기사임",IFERROR(IF((VLOOKUP(CONCATENATE("http://skinnonews.com",A1962),'기사 리스트'!C:E,3,FALSE))&gt;='뉴스룸 요약'!$F$17,"O",""),""),"")</f>
        <v/>
      </c>
      <c r="G1962" s="46" t="str">
        <f>IFERROR(IF(AND(F1962="O",B1962="Paid Search",VLOOKUP("http://skinnonews.com"&amp;A1962,'기사 리스트'!C:D,2,FALSE)="yes"), "당월 GDN", ""),"")</f>
        <v/>
      </c>
    </row>
    <row r="1963" spans="5:7">
      <c r="E1963" s="46" t="str">
        <f t="shared" si="30"/>
        <v/>
      </c>
      <c r="F1963" s="46" t="str">
        <f>IF(E1963="기사임",IFERROR(IF((VLOOKUP(CONCATENATE("http://skinnonews.com",A1963),'기사 리스트'!C:E,3,FALSE))&gt;='뉴스룸 요약'!$F$17,"O",""),""),"")</f>
        <v/>
      </c>
      <c r="G1963" s="46" t="str">
        <f>IFERROR(IF(AND(F1963="O",B1963="Paid Search",VLOOKUP("http://skinnonews.com"&amp;A1963,'기사 리스트'!C:D,2,FALSE)="yes"), "당월 GDN", ""),"")</f>
        <v/>
      </c>
    </row>
    <row r="1964" spans="5:7">
      <c r="E1964" s="46" t="str">
        <f t="shared" si="30"/>
        <v/>
      </c>
      <c r="F1964" s="46" t="str">
        <f>IF(E1964="기사임",IFERROR(IF((VLOOKUP(CONCATENATE("http://skinnonews.com",A1964),'기사 리스트'!C:E,3,FALSE))&gt;='뉴스룸 요약'!$F$17,"O",""),""),"")</f>
        <v/>
      </c>
      <c r="G1964" s="46" t="str">
        <f>IFERROR(IF(AND(F1964="O",B1964="Paid Search",VLOOKUP("http://skinnonews.com"&amp;A1964,'기사 리스트'!C:D,2,FALSE)="yes"), "당월 GDN", ""),"")</f>
        <v/>
      </c>
    </row>
    <row r="1965" spans="5:7">
      <c r="E1965" s="46" t="str">
        <f t="shared" si="30"/>
        <v/>
      </c>
      <c r="F1965" s="46" t="str">
        <f>IF(E1965="기사임",IFERROR(IF((VLOOKUP(CONCATENATE("http://skinnonews.com",A1965),'기사 리스트'!C:E,3,FALSE))&gt;='뉴스룸 요약'!$F$17,"O",""),""),"")</f>
        <v/>
      </c>
      <c r="G1965" s="46" t="str">
        <f>IFERROR(IF(AND(F1965="O",B1965="Paid Search",VLOOKUP("http://skinnonews.com"&amp;A1965,'기사 리스트'!C:D,2,FALSE)="yes"), "당월 GDN", ""),"")</f>
        <v/>
      </c>
    </row>
    <row r="1966" spans="5:7">
      <c r="E1966" s="46" t="str">
        <f t="shared" si="30"/>
        <v/>
      </c>
      <c r="F1966" s="46" t="str">
        <f>IF(E1966="기사임",IFERROR(IF((VLOOKUP(CONCATENATE("http://skinnonews.com",A1966),'기사 리스트'!C:E,3,FALSE))&gt;='뉴스룸 요약'!$F$17,"O",""),""),"")</f>
        <v/>
      </c>
      <c r="G1966" s="46" t="str">
        <f>IFERROR(IF(AND(F1966="O",B1966="Paid Search",VLOOKUP("http://skinnonews.com"&amp;A1966,'기사 리스트'!C:D,2,FALSE)="yes"), "당월 GDN", ""),"")</f>
        <v/>
      </c>
    </row>
    <row r="1967" spans="5:7">
      <c r="E1967" s="46" t="str">
        <f t="shared" si="30"/>
        <v/>
      </c>
      <c r="F1967" s="46" t="str">
        <f>IF(E1967="기사임",IFERROR(IF((VLOOKUP(CONCATENATE("http://skinnonews.com",A1967),'기사 리스트'!C:E,3,FALSE))&gt;='뉴스룸 요약'!$F$17,"O",""),""),"")</f>
        <v/>
      </c>
      <c r="G1967" s="46" t="str">
        <f>IFERROR(IF(AND(F1967="O",B1967="Paid Search",VLOOKUP("http://skinnonews.com"&amp;A1967,'기사 리스트'!C:D,2,FALSE)="yes"), "당월 GDN", ""),"")</f>
        <v/>
      </c>
    </row>
    <row r="1968" spans="5:7">
      <c r="E1968" s="46" t="str">
        <f t="shared" si="30"/>
        <v/>
      </c>
      <c r="F1968" s="46" t="str">
        <f>IF(E1968="기사임",IFERROR(IF((VLOOKUP(CONCATENATE("http://skinnonews.com",A1968),'기사 리스트'!C:E,3,FALSE))&gt;='뉴스룸 요약'!$F$17,"O",""),""),"")</f>
        <v/>
      </c>
      <c r="G1968" s="46" t="str">
        <f>IFERROR(IF(AND(F1968="O",B1968="Paid Search",VLOOKUP("http://skinnonews.com"&amp;A1968,'기사 리스트'!C:D,2,FALSE)="yes"), "당월 GDN", ""),"")</f>
        <v/>
      </c>
    </row>
    <row r="1969" spans="5:7">
      <c r="E1969" s="46" t="str">
        <f t="shared" si="30"/>
        <v/>
      </c>
      <c r="F1969" s="46" t="str">
        <f>IF(E1969="기사임",IFERROR(IF((VLOOKUP(CONCATENATE("http://skinnonews.com",A1969),'기사 리스트'!C:E,3,FALSE))&gt;='뉴스룸 요약'!$F$17,"O",""),""),"")</f>
        <v/>
      </c>
      <c r="G1969" s="46" t="str">
        <f>IFERROR(IF(AND(F1969="O",B1969="Paid Search",VLOOKUP("http://skinnonews.com"&amp;A1969,'기사 리스트'!C:D,2,FALSE)="yes"), "당월 GDN", ""),"")</f>
        <v/>
      </c>
    </row>
    <row r="1970" spans="5:7">
      <c r="E1970" s="46" t="str">
        <f t="shared" si="30"/>
        <v/>
      </c>
      <c r="F1970" s="46" t="str">
        <f>IF(E1970="기사임",IFERROR(IF((VLOOKUP(CONCATENATE("http://skinnonews.com",A1970),'기사 리스트'!C:E,3,FALSE))&gt;='뉴스룸 요약'!$F$17,"O",""),""),"")</f>
        <v/>
      </c>
      <c r="G1970" s="46" t="str">
        <f>IFERROR(IF(AND(F1970="O",B1970="Paid Search",VLOOKUP("http://skinnonews.com"&amp;A1970,'기사 리스트'!C:D,2,FALSE)="yes"), "당월 GDN", ""),"")</f>
        <v/>
      </c>
    </row>
    <row r="1971" spans="5:7">
      <c r="E1971" s="46" t="str">
        <f t="shared" si="30"/>
        <v/>
      </c>
      <c r="F1971" s="46" t="str">
        <f>IF(E1971="기사임",IFERROR(IF((VLOOKUP(CONCATENATE("http://skinnonews.com",A1971),'기사 리스트'!C:E,3,FALSE))&gt;='뉴스룸 요약'!$F$17,"O",""),""),"")</f>
        <v/>
      </c>
      <c r="G1971" s="46" t="str">
        <f>IFERROR(IF(AND(F1971="O",B1971="Paid Search",VLOOKUP("http://skinnonews.com"&amp;A1971,'기사 리스트'!C:D,2,FALSE)="yes"), "당월 GDN", ""),"")</f>
        <v/>
      </c>
    </row>
    <row r="1972" spans="5:7">
      <c r="E1972" s="46" t="str">
        <f t="shared" si="30"/>
        <v/>
      </c>
      <c r="F1972" s="46" t="str">
        <f>IF(E1972="기사임",IFERROR(IF((VLOOKUP(CONCATENATE("http://skinnonews.com",A1972),'기사 리스트'!C:E,3,FALSE))&gt;='뉴스룸 요약'!$F$17,"O",""),""),"")</f>
        <v/>
      </c>
      <c r="G1972" s="46" t="str">
        <f>IFERROR(IF(AND(F1972="O",B1972="Paid Search",VLOOKUP("http://skinnonews.com"&amp;A1972,'기사 리스트'!C:D,2,FALSE)="yes"), "당월 GDN", ""),"")</f>
        <v/>
      </c>
    </row>
    <row r="1973" spans="5:7">
      <c r="E1973" s="46" t="str">
        <f t="shared" si="30"/>
        <v/>
      </c>
      <c r="F1973" s="46" t="str">
        <f>IF(E1973="기사임",IFERROR(IF((VLOOKUP(CONCATENATE("http://skinnonews.com",A1973),'기사 리스트'!C:E,3,FALSE))&gt;='뉴스룸 요약'!$F$17,"O",""),""),"")</f>
        <v/>
      </c>
      <c r="G1973" s="46" t="str">
        <f>IFERROR(IF(AND(F1973="O",B1973="Paid Search",VLOOKUP("http://skinnonews.com"&amp;A1973,'기사 리스트'!C:D,2,FALSE)="yes"), "당월 GDN", ""),"")</f>
        <v/>
      </c>
    </row>
    <row r="1974" spans="5:7">
      <c r="E1974" s="46" t="str">
        <f t="shared" si="30"/>
        <v/>
      </c>
      <c r="F1974" s="46" t="str">
        <f>IF(E1974="기사임",IFERROR(IF((VLOOKUP(CONCATENATE("http://skinnonews.com",A1974),'기사 리스트'!C:E,3,FALSE))&gt;='뉴스룸 요약'!$F$17,"O",""),""),"")</f>
        <v/>
      </c>
      <c r="G1974" s="46" t="str">
        <f>IFERROR(IF(AND(F1974="O",B1974="Paid Search",VLOOKUP("http://skinnonews.com"&amp;A1974,'기사 리스트'!C:D,2,FALSE)="yes"), "당월 GDN", ""),"")</f>
        <v/>
      </c>
    </row>
    <row r="1975" spans="5:7">
      <c r="E1975" s="46" t="str">
        <f t="shared" si="30"/>
        <v/>
      </c>
      <c r="F1975" s="46" t="str">
        <f>IF(E1975="기사임",IFERROR(IF((VLOOKUP(CONCATENATE("http://skinnonews.com",A1975),'기사 리스트'!C:E,3,FALSE))&gt;='뉴스룸 요약'!$F$17,"O",""),""),"")</f>
        <v/>
      </c>
      <c r="G1975" s="46" t="str">
        <f>IFERROR(IF(AND(F1975="O",B1975="Paid Search",VLOOKUP("http://skinnonews.com"&amp;A1975,'기사 리스트'!C:D,2,FALSE)="yes"), "당월 GDN", ""),"")</f>
        <v/>
      </c>
    </row>
    <row r="1976" spans="5:7">
      <c r="E1976" s="46" t="str">
        <f t="shared" si="30"/>
        <v/>
      </c>
      <c r="F1976" s="46" t="str">
        <f>IF(E1976="기사임",IFERROR(IF((VLOOKUP(CONCATENATE("http://skinnonews.com",A1976),'기사 리스트'!C:E,3,FALSE))&gt;='뉴스룸 요약'!$F$17,"O",""),""),"")</f>
        <v/>
      </c>
      <c r="G1976" s="46" t="str">
        <f>IFERROR(IF(AND(F1976="O",B1976="Paid Search",VLOOKUP("http://skinnonews.com"&amp;A1976,'기사 리스트'!C:D,2,FALSE)="yes"), "당월 GDN", ""),"")</f>
        <v/>
      </c>
    </row>
  </sheetData>
  <autoFilter ref="A1:G1976" xr:uid="{708A2453-1BBF-4B7A-B360-B63AA04C33E9}"/>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J454"/>
  <sheetViews>
    <sheetView topLeftCell="A341" zoomScale="85" zoomScaleNormal="85" workbookViewId="0">
      <selection activeCell="L364" sqref="L364"/>
    </sheetView>
  </sheetViews>
  <sheetFormatPr defaultRowHeight="15"/>
  <cols>
    <col min="1" max="1" width="9.75" style="171" bestFit="1" customWidth="1"/>
    <col min="2" max="2" width="94.125" style="171" customWidth="1"/>
    <col min="3" max="3" width="43.625" style="171" customWidth="1"/>
    <col min="4" max="4" width="16.625" style="344" customWidth="1"/>
    <col min="5" max="5" width="9.5" style="146" bestFit="1" customWidth="1"/>
    <col min="6" max="7" width="8.75" style="351" bestFit="1" customWidth="1"/>
    <col min="8" max="8" width="9" style="146"/>
    <col min="9" max="9" width="28.5" style="171" customWidth="1"/>
    <col min="10" max="10" width="9" style="337"/>
    <col min="11" max="16384" width="9" style="146"/>
  </cols>
  <sheetData>
    <row r="1" spans="1:7">
      <c r="A1" s="332" t="s">
        <v>32</v>
      </c>
      <c r="B1" s="333" t="s">
        <v>33</v>
      </c>
      <c r="C1" s="334" t="s">
        <v>34</v>
      </c>
      <c r="D1" s="335" t="s">
        <v>898</v>
      </c>
      <c r="F1" s="336"/>
      <c r="G1" s="336"/>
    </row>
    <row r="2" spans="1:7">
      <c r="A2" s="338">
        <v>43665</v>
      </c>
      <c r="B2" s="339" t="s">
        <v>184</v>
      </c>
      <c r="C2" s="340" t="s">
        <v>35</v>
      </c>
      <c r="D2" s="341"/>
      <c r="E2" s="342">
        <f t="shared" ref="E2:E65" si="0">A2</f>
        <v>43665</v>
      </c>
      <c r="F2" s="336" t="str">
        <f>IF(YEAR(A2)&amp;MONTH(A2)=YEAR('뉴스룸 요약'!$F$17)&amp;MONTH('뉴스룸 요약'!$F$17),RANK(A2,A$2:A$1062,1),"")</f>
        <v/>
      </c>
      <c r="G2" s="336" t="str">
        <f>IFERROR(RANK(F2,F:F,1)+COUNTIF($F$1:F1,F2),"")</f>
        <v/>
      </c>
    </row>
    <row r="3" spans="1:7">
      <c r="A3" s="338">
        <v>43984</v>
      </c>
      <c r="B3" s="339" t="s">
        <v>1400</v>
      </c>
      <c r="C3" s="343" t="s">
        <v>1399</v>
      </c>
      <c r="E3" s="342">
        <f t="shared" si="0"/>
        <v>43984</v>
      </c>
      <c r="F3" s="336" t="str">
        <f>IF(YEAR(A3)&amp;MONTH(A3)=YEAR('뉴스룸 요약'!$F$17)&amp;MONTH('뉴스룸 요약'!$F$17),RANK(A3,A$2:A$1062,1),"")</f>
        <v/>
      </c>
      <c r="G3" s="336" t="str">
        <f>IFERROR(RANK(F3,F:F,1)+COUNTIF($F$1:F2,F3),"")</f>
        <v/>
      </c>
    </row>
    <row r="4" spans="1:7">
      <c r="A4" s="338">
        <v>44127</v>
      </c>
      <c r="B4" s="339" t="s">
        <v>185</v>
      </c>
      <c r="C4" s="340" t="s">
        <v>36</v>
      </c>
      <c r="D4" s="341"/>
      <c r="E4" s="342">
        <f t="shared" si="0"/>
        <v>44127</v>
      </c>
      <c r="F4" s="336" t="str">
        <f>IF(YEAR(A4)&amp;MONTH(A4)=YEAR('뉴스룸 요약'!$F$17)&amp;MONTH('뉴스룸 요약'!$F$17),RANK(A4,A$2:A$1062,1),"")</f>
        <v/>
      </c>
      <c r="G4" s="336" t="str">
        <f>IFERROR(RANK(F4,F:F,1)+COUNTIF($F$1:F3,F4),"")</f>
        <v/>
      </c>
    </row>
    <row r="5" spans="1:7">
      <c r="A5" s="338">
        <v>44127</v>
      </c>
      <c r="B5" s="339" t="s">
        <v>861</v>
      </c>
      <c r="C5" s="340" t="s">
        <v>860</v>
      </c>
      <c r="D5" s="341"/>
      <c r="E5" s="342">
        <f t="shared" si="0"/>
        <v>44127</v>
      </c>
      <c r="F5" s="336" t="str">
        <f>IF(YEAR(A5)&amp;MONTH(A5)=YEAR('뉴스룸 요약'!$F$17)&amp;MONTH('뉴스룸 요약'!$F$17),RANK(A5,A$2:A$1062,1),"")</f>
        <v/>
      </c>
      <c r="G5" s="336" t="str">
        <f>IFERROR(RANK(F5,F:F,1)+COUNTIF($F$1:F4,F5),"")</f>
        <v/>
      </c>
    </row>
    <row r="6" spans="1:7">
      <c r="A6" s="338">
        <v>44225</v>
      </c>
      <c r="B6" s="339" t="s">
        <v>186</v>
      </c>
      <c r="C6" s="340" t="s">
        <v>37</v>
      </c>
      <c r="D6" s="341"/>
      <c r="E6" s="342">
        <f t="shared" si="0"/>
        <v>44225</v>
      </c>
      <c r="F6" s="336" t="str">
        <f>IF(YEAR(A6)&amp;MONTH(A6)=YEAR('뉴스룸 요약'!$F$17)&amp;MONTH('뉴스룸 요약'!$F$17),RANK(A6,A$2:A$1062,1),"")</f>
        <v/>
      </c>
      <c r="G6" s="336" t="str">
        <f>IFERROR(RANK(F6,F:F,1)+COUNTIF($F$1:F5,F6),"")</f>
        <v/>
      </c>
    </row>
    <row r="7" spans="1:7">
      <c r="A7" s="338">
        <v>44259</v>
      </c>
      <c r="B7" s="339" t="s">
        <v>187</v>
      </c>
      <c r="C7" s="340" t="s">
        <v>38</v>
      </c>
      <c r="D7" s="341"/>
      <c r="E7" s="342">
        <f t="shared" si="0"/>
        <v>44259</v>
      </c>
      <c r="F7" s="336" t="str">
        <f>IF(YEAR(A7)&amp;MONTH(A7)=YEAR('뉴스룸 요약'!$F$17)&amp;MONTH('뉴스룸 요약'!$F$17),RANK(A7,A$2:A$1062,1),"")</f>
        <v/>
      </c>
      <c r="G7" s="336" t="str">
        <f>IFERROR(RANK(F7,F:F,1)+COUNTIF($F$1:F6,F7),"")</f>
        <v/>
      </c>
    </row>
    <row r="8" spans="1:7">
      <c r="A8" s="338">
        <v>44281</v>
      </c>
      <c r="B8" s="339" t="s">
        <v>39</v>
      </c>
      <c r="C8" s="340" t="s">
        <v>40</v>
      </c>
      <c r="D8" s="341"/>
      <c r="E8" s="342">
        <f t="shared" si="0"/>
        <v>44281</v>
      </c>
      <c r="F8" s="336" t="str">
        <f>IF(YEAR(A8)&amp;MONTH(A8)=YEAR('뉴스룸 요약'!$F$17)&amp;MONTH('뉴스룸 요약'!$F$17),RANK(A8,A$2:A$1062,1),"")</f>
        <v/>
      </c>
      <c r="G8" s="336" t="str">
        <f>IFERROR(RANK(F8,F:F,1)+COUNTIF($F$1:F7,F8),"")</f>
        <v/>
      </c>
    </row>
    <row r="9" spans="1:7">
      <c r="A9" s="338">
        <v>44283</v>
      </c>
      <c r="B9" s="339" t="s">
        <v>188</v>
      </c>
      <c r="C9" s="340" t="s">
        <v>41</v>
      </c>
      <c r="D9" s="341"/>
      <c r="E9" s="342">
        <f t="shared" si="0"/>
        <v>44283</v>
      </c>
      <c r="F9" s="336" t="str">
        <f>IF(YEAR(A9)&amp;MONTH(A9)=YEAR('뉴스룸 요약'!$F$17)&amp;MONTH('뉴스룸 요약'!$F$17),RANK(A9,A$2:A$1062,1),"")</f>
        <v/>
      </c>
      <c r="G9" s="336" t="str">
        <f>IFERROR(RANK(F9,F:F,1)+COUNTIF($F$1:F8,F9),"")</f>
        <v/>
      </c>
    </row>
    <row r="10" spans="1:7">
      <c r="A10" s="338">
        <v>44302</v>
      </c>
      <c r="B10" s="339" t="s">
        <v>189</v>
      </c>
      <c r="C10" s="340" t="s">
        <v>42</v>
      </c>
      <c r="D10" s="341"/>
      <c r="E10" s="342">
        <f t="shared" si="0"/>
        <v>44302</v>
      </c>
      <c r="F10" s="336" t="str">
        <f>IF(YEAR(A10)&amp;MONTH(A10)=YEAR('뉴스룸 요약'!$F$17)&amp;MONTH('뉴스룸 요약'!$F$17),RANK(A10,A$2:A$1062,1),"")</f>
        <v/>
      </c>
      <c r="G10" s="336" t="str">
        <f>IFERROR(RANK(F10,F:F,1)+COUNTIF($F$1:F9,F10),"")</f>
        <v/>
      </c>
    </row>
    <row r="11" spans="1:7">
      <c r="A11" s="338">
        <v>44322</v>
      </c>
      <c r="B11" s="339" t="s">
        <v>316</v>
      </c>
      <c r="C11" s="340" t="s">
        <v>176</v>
      </c>
      <c r="D11" s="341"/>
      <c r="E11" s="342">
        <f t="shared" si="0"/>
        <v>44322</v>
      </c>
      <c r="F11" s="336" t="str">
        <f>IF(YEAR(A11)&amp;MONTH(A11)=YEAR('뉴스룸 요약'!$F$17)&amp;MONTH('뉴스룸 요약'!$F$17),RANK(A11,A$2:A$1062,1),"")</f>
        <v/>
      </c>
      <c r="G11" s="336" t="str">
        <f>IFERROR(RANK(F11,F:F,1)+COUNTIF($F$1:F10,F11),"")</f>
        <v/>
      </c>
    </row>
    <row r="12" spans="1:7">
      <c r="A12" s="338">
        <v>44356</v>
      </c>
      <c r="B12" s="339" t="s">
        <v>190</v>
      </c>
      <c r="C12" s="340" t="s">
        <v>43</v>
      </c>
      <c r="D12" s="341"/>
      <c r="E12" s="342">
        <f t="shared" si="0"/>
        <v>44356</v>
      </c>
      <c r="F12" s="336" t="str">
        <f>IF(YEAR(A12)&amp;MONTH(A12)=YEAR('뉴스룸 요약'!$F$17)&amp;MONTH('뉴스룸 요약'!$F$17),RANK(A12,A$2:A$1062,1),"")</f>
        <v/>
      </c>
      <c r="G12" s="336" t="str">
        <f>IFERROR(RANK(F12,F:F,1)+COUNTIF($F$1:F11,F12),"")</f>
        <v/>
      </c>
    </row>
    <row r="13" spans="1:7">
      <c r="A13" s="338">
        <v>44386</v>
      </c>
      <c r="B13" s="339" t="s">
        <v>191</v>
      </c>
      <c r="C13" s="340" t="s">
        <v>44</v>
      </c>
      <c r="D13" s="341"/>
      <c r="E13" s="342">
        <f t="shared" si="0"/>
        <v>44386</v>
      </c>
      <c r="F13" s="336" t="str">
        <f>IF(YEAR(A13)&amp;MONTH(A13)=YEAR('뉴스룸 요약'!$F$17)&amp;MONTH('뉴스룸 요약'!$F$17),RANK(A13,A$2:A$1062,1),"")</f>
        <v/>
      </c>
      <c r="G13" s="336" t="str">
        <f>IFERROR(RANK(F13,F:F,1)+COUNTIF($F$1:F12,F13),"")</f>
        <v/>
      </c>
    </row>
    <row r="14" spans="1:7">
      <c r="A14" s="338">
        <v>44412</v>
      </c>
      <c r="B14" s="339" t="s">
        <v>192</v>
      </c>
      <c r="C14" s="340" t="s">
        <v>45</v>
      </c>
      <c r="D14" s="341"/>
      <c r="E14" s="342">
        <f t="shared" si="0"/>
        <v>44412</v>
      </c>
      <c r="F14" s="336" t="str">
        <f>IF(YEAR(A14)&amp;MONTH(A14)=YEAR('뉴스룸 요약'!$F$17)&amp;MONTH('뉴스룸 요약'!$F$17),RANK(A14,A$2:A$1062,1),"")</f>
        <v/>
      </c>
      <c r="G14" s="336" t="str">
        <f>IFERROR(RANK(F14,F:F,1)+COUNTIF($F$1:F13,F14),"")</f>
        <v/>
      </c>
    </row>
    <row r="15" spans="1:7">
      <c r="A15" s="338">
        <v>44421</v>
      </c>
      <c r="B15" s="339" t="s">
        <v>193</v>
      </c>
      <c r="C15" s="340" t="s">
        <v>46</v>
      </c>
      <c r="D15" s="341"/>
      <c r="E15" s="342">
        <f t="shared" si="0"/>
        <v>44421</v>
      </c>
      <c r="F15" s="336" t="str">
        <f>IF(YEAR(A15)&amp;MONTH(A15)=YEAR('뉴스룸 요약'!$F$17)&amp;MONTH('뉴스룸 요약'!$F$17),RANK(A15,A$2:A$1062,1),"")</f>
        <v/>
      </c>
      <c r="G15" s="336" t="str">
        <f>IFERROR(RANK(F15,F:F,1)+COUNTIF($F$1:F14,F15),"")</f>
        <v/>
      </c>
    </row>
    <row r="16" spans="1:7" ht="16.5">
      <c r="A16" s="338">
        <v>44439</v>
      </c>
      <c r="B16" s="339" t="s">
        <v>2648</v>
      </c>
      <c r="C16" s="343" t="s">
        <v>2018</v>
      </c>
      <c r="E16" s="342">
        <f t="shared" si="0"/>
        <v>44439</v>
      </c>
      <c r="F16" s="336" t="str">
        <f>IF(YEAR(A16)&amp;MONTH(A16)=YEAR('뉴스룸 요약'!$F$17)&amp;MONTH('뉴스룸 요약'!$F$17),RANK(A16,A$2:A$1062,1),"")</f>
        <v/>
      </c>
      <c r="G16" s="336" t="str">
        <f>IFERROR(RANK(F16,F:F,1)+COUNTIF($F$1:F15,F16),"")</f>
        <v/>
      </c>
    </row>
    <row r="17" spans="1:7">
      <c r="A17" s="338">
        <v>44467</v>
      </c>
      <c r="B17" s="339" t="s">
        <v>194</v>
      </c>
      <c r="C17" s="340" t="s">
        <v>47</v>
      </c>
      <c r="D17" s="341"/>
      <c r="E17" s="342">
        <f t="shared" si="0"/>
        <v>44467</v>
      </c>
      <c r="F17" s="336" t="str">
        <f>IF(YEAR(A17)&amp;MONTH(A17)=YEAR('뉴스룸 요약'!$F$17)&amp;MONTH('뉴스룸 요약'!$F$17),RANK(A17,A$2:A$1062,1),"")</f>
        <v/>
      </c>
      <c r="G17" s="336" t="str">
        <f>IFERROR(RANK(F17,F:F,1)+COUNTIF($F$1:F16,F17),"")</f>
        <v/>
      </c>
    </row>
    <row r="18" spans="1:7">
      <c r="A18" s="338">
        <v>44469</v>
      </c>
      <c r="B18" s="339" t="s">
        <v>195</v>
      </c>
      <c r="C18" s="340" t="s">
        <v>48</v>
      </c>
      <c r="D18" s="341"/>
      <c r="E18" s="342">
        <f t="shared" si="0"/>
        <v>44469</v>
      </c>
      <c r="F18" s="336" t="str">
        <f>IF(YEAR(A18)&amp;MONTH(A18)=YEAR('뉴스룸 요약'!$F$17)&amp;MONTH('뉴스룸 요약'!$F$17),RANK(A18,A$2:A$1062,1),"")</f>
        <v/>
      </c>
      <c r="G18" s="336" t="str">
        <f>IFERROR(RANK(F18,F:F,1)+COUNTIF($F$1:F17,F18),"")</f>
        <v/>
      </c>
    </row>
    <row r="19" spans="1:7">
      <c r="A19" s="338">
        <v>44476</v>
      </c>
      <c r="B19" s="339" t="s">
        <v>196</v>
      </c>
      <c r="C19" s="340" t="s">
        <v>49</v>
      </c>
      <c r="D19" s="341"/>
      <c r="E19" s="342">
        <f t="shared" si="0"/>
        <v>44476</v>
      </c>
      <c r="F19" s="336" t="str">
        <f>IF(YEAR(A19)&amp;MONTH(A19)=YEAR('뉴스룸 요약'!$F$17)&amp;MONTH('뉴스룸 요약'!$F$17),RANK(A19,A$2:A$1062,1),"")</f>
        <v/>
      </c>
      <c r="G19" s="336" t="str">
        <f>IFERROR(RANK(F19,F:F,1)+COUNTIF($F$1:F18,F19),"")</f>
        <v/>
      </c>
    </row>
    <row r="20" spans="1:7">
      <c r="A20" s="338">
        <v>44481</v>
      </c>
      <c r="B20" s="339" t="s">
        <v>317</v>
      </c>
      <c r="C20" s="340" t="s">
        <v>177</v>
      </c>
      <c r="D20" s="341"/>
      <c r="E20" s="342">
        <f t="shared" si="0"/>
        <v>44481</v>
      </c>
      <c r="F20" s="336" t="str">
        <f>IF(YEAR(A20)&amp;MONTH(A20)=YEAR('뉴스룸 요약'!$F$17)&amp;MONTH('뉴스룸 요약'!$F$17),RANK(A20,A$2:A$1062,1),"")</f>
        <v/>
      </c>
      <c r="G20" s="336" t="str">
        <f>IFERROR(RANK(F20,F:F,1)+COUNTIF($F$1:F19,F20),"")</f>
        <v/>
      </c>
    </row>
    <row r="21" spans="1:7">
      <c r="A21" s="338">
        <v>44484</v>
      </c>
      <c r="B21" s="339" t="s">
        <v>50</v>
      </c>
      <c r="C21" s="340" t="s">
        <v>51</v>
      </c>
      <c r="D21" s="341"/>
      <c r="E21" s="342">
        <f t="shared" si="0"/>
        <v>44484</v>
      </c>
      <c r="F21" s="336" t="str">
        <f>IF(YEAR(A21)&amp;MONTH(A21)=YEAR('뉴스룸 요약'!$F$17)&amp;MONTH('뉴스룸 요약'!$F$17),RANK(A21,A$2:A$1062,1),"")</f>
        <v/>
      </c>
      <c r="G21" s="336" t="str">
        <f>IFERROR(RANK(F21,F:F,1)+COUNTIF($F$1:F20,F21),"")</f>
        <v/>
      </c>
    </row>
    <row r="22" spans="1:7">
      <c r="A22" s="338">
        <v>44503</v>
      </c>
      <c r="B22" s="339" t="s">
        <v>197</v>
      </c>
      <c r="C22" s="340" t="s">
        <v>52</v>
      </c>
      <c r="D22" s="341"/>
      <c r="E22" s="342">
        <f t="shared" si="0"/>
        <v>44503</v>
      </c>
      <c r="F22" s="336" t="str">
        <f>IF(YEAR(A22)&amp;MONTH(A22)=YEAR('뉴스룸 요약'!$F$17)&amp;MONTH('뉴스룸 요약'!$F$17),RANK(A22,A$2:A$1062,1),"")</f>
        <v/>
      </c>
      <c r="G22" s="336" t="str">
        <f>IFERROR(RANK(F22,F:F,1)+COUNTIF($F$1:F21,F22),"")</f>
        <v/>
      </c>
    </row>
    <row r="23" spans="1:7">
      <c r="A23" s="338">
        <v>44511</v>
      </c>
      <c r="B23" s="339" t="s">
        <v>321</v>
      </c>
      <c r="C23" s="340" t="s">
        <v>182</v>
      </c>
      <c r="D23" s="341"/>
      <c r="E23" s="342">
        <f t="shared" si="0"/>
        <v>44511</v>
      </c>
      <c r="F23" s="336" t="str">
        <f>IF(YEAR(A23)&amp;MONTH(A23)=YEAR('뉴스룸 요약'!$F$17)&amp;MONTH('뉴스룸 요약'!$F$17),RANK(A23,A$2:A$1062,1),"")</f>
        <v/>
      </c>
      <c r="G23" s="336" t="str">
        <f>IFERROR(RANK(F23,F:F,1)+COUNTIF($F$1:F22,F23),"")</f>
        <v/>
      </c>
    </row>
    <row r="24" spans="1:7">
      <c r="A24" s="338">
        <v>44516</v>
      </c>
      <c r="B24" s="339" t="s">
        <v>277</v>
      </c>
      <c r="C24" s="340" t="s">
        <v>136</v>
      </c>
      <c r="D24" s="341"/>
      <c r="E24" s="342">
        <f t="shared" si="0"/>
        <v>44516</v>
      </c>
      <c r="F24" s="336" t="str">
        <f>IF(YEAR(A24)&amp;MONTH(A24)=YEAR('뉴스룸 요약'!$F$17)&amp;MONTH('뉴스룸 요약'!$F$17),RANK(A24,A$2:A$1062,1),"")</f>
        <v/>
      </c>
      <c r="G24" s="336" t="str">
        <f>IFERROR(RANK(F24,F:F,1)+COUNTIF($F$1:F23,F24),"")</f>
        <v/>
      </c>
    </row>
    <row r="25" spans="1:7">
      <c r="A25" s="338">
        <v>44530</v>
      </c>
      <c r="B25" s="339" t="s">
        <v>198</v>
      </c>
      <c r="C25" s="340" t="s">
        <v>53</v>
      </c>
      <c r="D25" s="341"/>
      <c r="E25" s="342">
        <f t="shared" si="0"/>
        <v>44530</v>
      </c>
      <c r="F25" s="336" t="str">
        <f>IF(YEAR(A25)&amp;MONTH(A25)=YEAR('뉴스룸 요약'!$F$17)&amp;MONTH('뉴스룸 요약'!$F$17),RANK(A25,A$2:A$1062,1),"")</f>
        <v/>
      </c>
      <c r="G25" s="336" t="str">
        <f>IFERROR(RANK(F25,F:F,1)+COUNTIF($F$1:F24,F25),"")</f>
        <v/>
      </c>
    </row>
    <row r="26" spans="1:7">
      <c r="A26" s="338">
        <v>44564</v>
      </c>
      <c r="B26" s="339" t="s">
        <v>199</v>
      </c>
      <c r="C26" s="340" t="s">
        <v>54</v>
      </c>
      <c r="D26" s="341"/>
      <c r="E26" s="342">
        <f t="shared" si="0"/>
        <v>44564</v>
      </c>
      <c r="F26" s="336" t="str">
        <f>IF(YEAR(A26)&amp;MONTH(A26)=YEAR('뉴스룸 요약'!$F$17)&amp;MONTH('뉴스룸 요약'!$F$17),RANK(A26,A$2:A$1062,1),"")</f>
        <v/>
      </c>
      <c r="G26" s="336" t="str">
        <f>IFERROR(RANK(F26,F:F,1)+COUNTIF($F$1:F25,F26),"")</f>
        <v/>
      </c>
    </row>
    <row r="27" spans="1:7">
      <c r="A27" s="338">
        <v>44567</v>
      </c>
      <c r="B27" s="339" t="s">
        <v>200</v>
      </c>
      <c r="C27" s="340" t="s">
        <v>55</v>
      </c>
      <c r="D27" s="341"/>
      <c r="E27" s="342">
        <f t="shared" si="0"/>
        <v>44567</v>
      </c>
      <c r="F27" s="336" t="str">
        <f>IF(YEAR(A27)&amp;MONTH(A27)=YEAR('뉴스룸 요약'!$F$17)&amp;MONTH('뉴스룸 요약'!$F$17),RANK(A27,A$2:A$1062,1),"")</f>
        <v/>
      </c>
      <c r="G27" s="336" t="str">
        <f>IFERROR(RANK(F27,F:F,1)+COUNTIF($F$1:F26,F27),"")</f>
        <v/>
      </c>
    </row>
    <row r="28" spans="1:7">
      <c r="A28" s="338">
        <v>44588</v>
      </c>
      <c r="B28" s="339" t="s">
        <v>201</v>
      </c>
      <c r="C28" s="340" t="s">
        <v>334</v>
      </c>
      <c r="D28" s="341"/>
      <c r="E28" s="342">
        <f t="shared" si="0"/>
        <v>44588</v>
      </c>
      <c r="F28" s="336" t="str">
        <f>IF(YEAR(A28)&amp;MONTH(A28)=YEAR('뉴스룸 요약'!$F$17)&amp;MONTH('뉴스룸 요약'!$F$17),RANK(A28,A$2:A$1062,1),"")</f>
        <v/>
      </c>
      <c r="G28" s="336" t="str">
        <f>IFERROR(RANK(F28,F:F,1)+COUNTIF($F$1:F27,F28),"")</f>
        <v/>
      </c>
    </row>
    <row r="29" spans="1:7">
      <c r="A29" s="338">
        <v>44599</v>
      </c>
      <c r="B29" s="339" t="s">
        <v>202</v>
      </c>
      <c r="C29" s="340" t="s">
        <v>56</v>
      </c>
      <c r="D29" s="341"/>
      <c r="E29" s="342">
        <f t="shared" si="0"/>
        <v>44599</v>
      </c>
      <c r="F29" s="336" t="str">
        <f>IF(YEAR(A29)&amp;MONTH(A29)=YEAR('뉴스룸 요약'!$F$17)&amp;MONTH('뉴스룸 요약'!$F$17),RANK(A29,A$2:A$1062,1),"")</f>
        <v/>
      </c>
      <c r="G29" s="336" t="str">
        <f>IFERROR(RANK(F29,F:F,1)+COUNTIF($F$1:F28,F29),"")</f>
        <v/>
      </c>
    </row>
    <row r="30" spans="1:7">
      <c r="A30" s="338">
        <v>44603</v>
      </c>
      <c r="B30" s="339" t="s">
        <v>203</v>
      </c>
      <c r="C30" s="340" t="s">
        <v>57</v>
      </c>
      <c r="D30" s="341"/>
      <c r="E30" s="342">
        <f t="shared" si="0"/>
        <v>44603</v>
      </c>
      <c r="F30" s="336" t="str">
        <f>IF(YEAR(A30)&amp;MONTH(A30)=YEAR('뉴스룸 요약'!$F$17)&amp;MONTH('뉴스룸 요약'!$F$17),RANK(A30,A$2:A$1062,1),"")</f>
        <v/>
      </c>
      <c r="G30" s="336" t="str">
        <f>IFERROR(RANK(F30,F:F,1)+COUNTIF($F$1:F29,F30),"")</f>
        <v/>
      </c>
    </row>
    <row r="31" spans="1:7">
      <c r="A31" s="338">
        <v>44622</v>
      </c>
      <c r="B31" s="339" t="s">
        <v>204</v>
      </c>
      <c r="C31" s="340" t="s">
        <v>58</v>
      </c>
      <c r="D31" s="341"/>
      <c r="E31" s="342">
        <f t="shared" si="0"/>
        <v>44622</v>
      </c>
      <c r="F31" s="336" t="str">
        <f>IF(YEAR(A31)&amp;MONTH(A31)=YEAR('뉴스룸 요약'!$F$17)&amp;MONTH('뉴스룸 요약'!$F$17),RANK(A31,A$2:A$1062,1),"")</f>
        <v/>
      </c>
      <c r="G31" s="336" t="str">
        <f>IFERROR(RANK(F31,F:F,1)+COUNTIF($F$1:F30,F31),"")</f>
        <v/>
      </c>
    </row>
    <row r="32" spans="1:7">
      <c r="A32" s="338">
        <v>44624</v>
      </c>
      <c r="B32" s="339" t="s">
        <v>205</v>
      </c>
      <c r="C32" s="340" t="s">
        <v>59</v>
      </c>
      <c r="D32" s="341"/>
      <c r="E32" s="342">
        <f t="shared" si="0"/>
        <v>44624</v>
      </c>
      <c r="F32" s="336" t="str">
        <f>IF(YEAR(A32)&amp;MONTH(A32)=YEAR('뉴스룸 요약'!$F$17)&amp;MONTH('뉴스룸 요약'!$F$17),RANK(A32,A$2:A$1062,1),"")</f>
        <v/>
      </c>
      <c r="G32" s="336" t="str">
        <f>IFERROR(RANK(F32,F:F,1)+COUNTIF($F$1:F31,F32),"")</f>
        <v/>
      </c>
    </row>
    <row r="33" spans="1:7">
      <c r="A33" s="338">
        <v>44635</v>
      </c>
      <c r="B33" s="339" t="s">
        <v>206</v>
      </c>
      <c r="C33" s="340" t="s">
        <v>60</v>
      </c>
      <c r="D33" s="341"/>
      <c r="E33" s="342">
        <f t="shared" si="0"/>
        <v>44635</v>
      </c>
      <c r="F33" s="336" t="str">
        <f>IF(YEAR(A33)&amp;MONTH(A33)=YEAR('뉴스룸 요약'!$F$17)&amp;MONTH('뉴스룸 요약'!$F$17),RANK(A33,A$2:A$1062,1),"")</f>
        <v/>
      </c>
      <c r="G33" s="336" t="str">
        <f>IFERROR(RANK(F33,F:F,1)+COUNTIF($F$1:F32,F33),"")</f>
        <v/>
      </c>
    </row>
    <row r="34" spans="1:7">
      <c r="A34" s="338">
        <v>44637</v>
      </c>
      <c r="B34" s="339" t="s">
        <v>207</v>
      </c>
      <c r="C34" s="340" t="s">
        <v>61</v>
      </c>
      <c r="D34" s="341"/>
      <c r="E34" s="342">
        <f t="shared" si="0"/>
        <v>44637</v>
      </c>
      <c r="F34" s="336" t="str">
        <f>IF(YEAR(A34)&amp;MONTH(A34)=YEAR('뉴스룸 요약'!$F$17)&amp;MONTH('뉴스룸 요약'!$F$17),RANK(A34,A$2:A$1062,1),"")</f>
        <v/>
      </c>
      <c r="G34" s="336" t="str">
        <f>IFERROR(RANK(F34,F:F,1)+COUNTIF($F$1:F33,F34),"")</f>
        <v/>
      </c>
    </row>
    <row r="35" spans="1:7">
      <c r="A35" s="338">
        <v>44643</v>
      </c>
      <c r="B35" s="339" t="s">
        <v>208</v>
      </c>
      <c r="C35" s="340" t="s">
        <v>62</v>
      </c>
      <c r="D35" s="341"/>
      <c r="E35" s="342">
        <f t="shared" si="0"/>
        <v>44643</v>
      </c>
      <c r="F35" s="336" t="str">
        <f>IF(YEAR(A35)&amp;MONTH(A35)=YEAR('뉴스룸 요약'!$F$17)&amp;MONTH('뉴스룸 요약'!$F$17),RANK(A35,A$2:A$1062,1),"")</f>
        <v/>
      </c>
      <c r="G35" s="336" t="str">
        <f>IFERROR(RANK(F35,F:F,1)+COUNTIF($F$1:F34,F35),"")</f>
        <v/>
      </c>
    </row>
    <row r="36" spans="1:7">
      <c r="A36" s="338">
        <v>44644</v>
      </c>
      <c r="B36" s="339" t="s">
        <v>209</v>
      </c>
      <c r="C36" s="340" t="s">
        <v>63</v>
      </c>
      <c r="D36" s="341"/>
      <c r="E36" s="342">
        <f t="shared" si="0"/>
        <v>44644</v>
      </c>
      <c r="F36" s="336" t="str">
        <f>IF(YEAR(A36)&amp;MONTH(A36)=YEAR('뉴스룸 요약'!$F$17)&amp;MONTH('뉴스룸 요약'!$F$17),RANK(A36,A$2:A$1062,1),"")</f>
        <v/>
      </c>
      <c r="G36" s="336" t="str">
        <f>IFERROR(RANK(F36,F:F,1)+COUNTIF($F$1:F35,F36),"")</f>
        <v/>
      </c>
    </row>
    <row r="37" spans="1:7">
      <c r="A37" s="338">
        <v>44655</v>
      </c>
      <c r="B37" s="339" t="s">
        <v>210</v>
      </c>
      <c r="C37" s="340" t="s">
        <v>64</v>
      </c>
      <c r="D37" s="341"/>
      <c r="E37" s="342">
        <f t="shared" si="0"/>
        <v>44655</v>
      </c>
      <c r="F37" s="336" t="str">
        <f>IF(YEAR(A37)&amp;MONTH(A37)=YEAR('뉴스룸 요약'!$F$17)&amp;MONTH('뉴스룸 요약'!$F$17),RANK(A37,A$2:A$1062,1),"")</f>
        <v/>
      </c>
      <c r="G37" s="336" t="str">
        <f>IFERROR(RANK(F37,F:F,1)+COUNTIF($F$1:F36,F37),"")</f>
        <v/>
      </c>
    </row>
    <row r="38" spans="1:7">
      <c r="A38" s="338">
        <v>44656</v>
      </c>
      <c r="B38" s="339" t="s">
        <v>211</v>
      </c>
      <c r="C38" s="340" t="s">
        <v>65</v>
      </c>
      <c r="D38" s="341"/>
      <c r="E38" s="342">
        <f t="shared" si="0"/>
        <v>44656</v>
      </c>
      <c r="F38" s="336" t="str">
        <f>IF(YEAR(A38)&amp;MONTH(A38)=YEAR('뉴스룸 요약'!$F$17)&amp;MONTH('뉴스룸 요약'!$F$17),RANK(A38,A$2:A$1062,1),"")</f>
        <v/>
      </c>
      <c r="G38" s="336" t="str">
        <f>IFERROR(RANK(F38,F:F,1)+COUNTIF($F$1:F37,F38),"")</f>
        <v/>
      </c>
    </row>
    <row r="39" spans="1:7">
      <c r="A39" s="338">
        <v>44659</v>
      </c>
      <c r="B39" s="339" t="s">
        <v>212</v>
      </c>
      <c r="C39" s="340" t="s">
        <v>66</v>
      </c>
      <c r="D39" s="341"/>
      <c r="E39" s="342">
        <f t="shared" si="0"/>
        <v>44659</v>
      </c>
      <c r="F39" s="336" t="str">
        <f>IF(YEAR(A39)&amp;MONTH(A39)=YEAR('뉴스룸 요약'!$F$17)&amp;MONTH('뉴스룸 요약'!$F$17),RANK(A39,A$2:A$1062,1),"")</f>
        <v/>
      </c>
      <c r="G39" s="336" t="str">
        <f>IFERROR(RANK(F39,F:F,1)+COUNTIF($F$1:F38,F39),"")</f>
        <v/>
      </c>
    </row>
    <row r="40" spans="1:7">
      <c r="A40" s="338">
        <v>44666</v>
      </c>
      <c r="B40" s="339" t="s">
        <v>67</v>
      </c>
      <c r="C40" s="340" t="s">
        <v>68</v>
      </c>
      <c r="D40" s="341"/>
      <c r="E40" s="342">
        <f t="shared" si="0"/>
        <v>44666</v>
      </c>
      <c r="F40" s="336" t="str">
        <f>IF(YEAR(A40)&amp;MONTH(A40)=YEAR('뉴스룸 요약'!$F$17)&amp;MONTH('뉴스룸 요약'!$F$17),RANK(A40,A$2:A$1062,1),"")</f>
        <v/>
      </c>
      <c r="G40" s="336" t="str">
        <f>IFERROR(RANK(F40,F:F,1)+COUNTIF($F$1:F39,F40),"")</f>
        <v/>
      </c>
    </row>
    <row r="41" spans="1:7">
      <c r="A41" s="338">
        <v>44675</v>
      </c>
      <c r="B41" s="339" t="s">
        <v>213</v>
      </c>
      <c r="C41" s="340" t="s">
        <v>69</v>
      </c>
      <c r="D41" s="341"/>
      <c r="E41" s="342">
        <f t="shared" si="0"/>
        <v>44675</v>
      </c>
      <c r="F41" s="336" t="str">
        <f>IF(YEAR(A41)&amp;MONTH(A41)=YEAR('뉴스룸 요약'!$F$17)&amp;MONTH('뉴스룸 요약'!$F$17),RANK(A41,A$2:A$1062,1),"")</f>
        <v/>
      </c>
      <c r="G41" s="336" t="str">
        <f>IFERROR(RANK(F41,F:F,1)+COUNTIF($F$1:F40,F41),"")</f>
        <v/>
      </c>
    </row>
    <row r="42" spans="1:7">
      <c r="A42" s="338">
        <v>44680</v>
      </c>
      <c r="B42" s="339" t="s">
        <v>214</v>
      </c>
      <c r="C42" s="340" t="s">
        <v>70</v>
      </c>
      <c r="D42" s="341"/>
      <c r="E42" s="342">
        <f t="shared" si="0"/>
        <v>44680</v>
      </c>
      <c r="F42" s="336" t="str">
        <f>IF(YEAR(A42)&amp;MONTH(A42)=YEAR('뉴스룸 요약'!$F$17)&amp;MONTH('뉴스룸 요약'!$F$17),RANK(A42,A$2:A$1062,1),"")</f>
        <v/>
      </c>
      <c r="G42" s="336" t="str">
        <f>IFERROR(RANK(F42,F:F,1)+COUNTIF($F$1:F41,F42),"")</f>
        <v/>
      </c>
    </row>
    <row r="43" spans="1:7">
      <c r="A43" s="338">
        <v>44694</v>
      </c>
      <c r="B43" s="339" t="s">
        <v>215</v>
      </c>
      <c r="C43" s="340" t="s">
        <v>71</v>
      </c>
      <c r="D43" s="341"/>
      <c r="E43" s="342">
        <f t="shared" si="0"/>
        <v>44694</v>
      </c>
      <c r="F43" s="336" t="str">
        <f>IF(YEAR(A43)&amp;MONTH(A43)=YEAR('뉴스룸 요약'!$F$17)&amp;MONTH('뉴스룸 요약'!$F$17),RANK(A43,A$2:A$1062,1),"")</f>
        <v/>
      </c>
      <c r="G43" s="336" t="str">
        <f>IFERROR(RANK(F43,F:F,1)+COUNTIF($F$1:F42,F43),"")</f>
        <v/>
      </c>
    </row>
    <row r="44" spans="1:7">
      <c r="A44" s="338">
        <v>44704</v>
      </c>
      <c r="B44" s="339" t="s">
        <v>216</v>
      </c>
      <c r="C44" s="340" t="s">
        <v>72</v>
      </c>
      <c r="D44" s="341"/>
      <c r="E44" s="342">
        <f t="shared" si="0"/>
        <v>44704</v>
      </c>
      <c r="F44" s="336" t="str">
        <f>IF(YEAR(A44)&amp;MONTH(A44)=YEAR('뉴스룸 요약'!$F$17)&amp;MONTH('뉴스룸 요약'!$F$17),RANK(A44,A$2:A$1062,1),"")</f>
        <v/>
      </c>
      <c r="G44" s="336" t="str">
        <f>IFERROR(RANK(F44,F:F,1)+COUNTIF($F$1:F43,F44),"")</f>
        <v/>
      </c>
    </row>
    <row r="45" spans="1:7">
      <c r="A45" s="338">
        <v>44707</v>
      </c>
      <c r="B45" s="339" t="s">
        <v>217</v>
      </c>
      <c r="C45" s="340" t="s">
        <v>73</v>
      </c>
      <c r="D45" s="341"/>
      <c r="E45" s="342">
        <f t="shared" si="0"/>
        <v>44707</v>
      </c>
      <c r="F45" s="336" t="str">
        <f>IF(YEAR(A45)&amp;MONTH(A45)=YEAR('뉴스룸 요약'!$F$17)&amp;MONTH('뉴스룸 요약'!$F$17),RANK(A45,A$2:A$1062,1),"")</f>
        <v/>
      </c>
      <c r="G45" s="336" t="str">
        <f>IFERROR(RANK(F45,F:F,1)+COUNTIF($F$1:F44,F45),"")</f>
        <v/>
      </c>
    </row>
    <row r="46" spans="1:7">
      <c r="A46" s="338">
        <v>44711</v>
      </c>
      <c r="B46" s="339" t="s">
        <v>218</v>
      </c>
      <c r="C46" s="340" t="s">
        <v>74</v>
      </c>
      <c r="D46" s="341"/>
      <c r="E46" s="342">
        <f t="shared" si="0"/>
        <v>44711</v>
      </c>
      <c r="F46" s="336" t="str">
        <f>IF(YEAR(A46)&amp;MONTH(A46)=YEAR('뉴스룸 요약'!$F$17)&amp;MONTH('뉴스룸 요약'!$F$17),RANK(A46,A$2:A$1062,1),"")</f>
        <v/>
      </c>
      <c r="G46" s="336" t="str">
        <f>IFERROR(RANK(F46,F:F,1)+COUNTIF($F$1:F45,F46),"")</f>
        <v/>
      </c>
    </row>
    <row r="47" spans="1:7">
      <c r="A47" s="338">
        <v>44722</v>
      </c>
      <c r="B47" s="339" t="s">
        <v>219</v>
      </c>
      <c r="C47" s="340" t="s">
        <v>75</v>
      </c>
      <c r="D47" s="341"/>
      <c r="E47" s="342">
        <f t="shared" si="0"/>
        <v>44722</v>
      </c>
      <c r="F47" s="336" t="str">
        <f>IF(YEAR(A47)&amp;MONTH(A47)=YEAR('뉴스룸 요약'!$F$17)&amp;MONTH('뉴스룸 요약'!$F$17),RANK(A47,A$2:A$1062,1),"")</f>
        <v/>
      </c>
      <c r="G47" s="336" t="str">
        <f>IFERROR(RANK(F47,F:F,1)+COUNTIF($F$1:F46,F47),"")</f>
        <v/>
      </c>
    </row>
    <row r="48" spans="1:7">
      <c r="A48" s="338">
        <v>44725</v>
      </c>
      <c r="B48" s="339" t="s">
        <v>220</v>
      </c>
      <c r="C48" s="340" t="s">
        <v>76</v>
      </c>
      <c r="D48" s="341"/>
      <c r="E48" s="342">
        <f t="shared" si="0"/>
        <v>44725</v>
      </c>
      <c r="F48" s="336" t="str">
        <f>IF(YEAR(A48)&amp;MONTH(A48)=YEAR('뉴스룸 요약'!$F$17)&amp;MONTH('뉴스룸 요약'!$F$17),RANK(A48,A$2:A$1062,1),"")</f>
        <v/>
      </c>
      <c r="G48" s="336" t="str">
        <f>IFERROR(RANK(F48,F:F,1)+COUNTIF($F$1:F47,F48),"")</f>
        <v/>
      </c>
    </row>
    <row r="49" spans="1:7">
      <c r="A49" s="338">
        <v>44727</v>
      </c>
      <c r="B49" s="339" t="s">
        <v>221</v>
      </c>
      <c r="C49" s="340" t="s">
        <v>77</v>
      </c>
      <c r="D49" s="341"/>
      <c r="E49" s="342">
        <f t="shared" si="0"/>
        <v>44727</v>
      </c>
      <c r="F49" s="336" t="str">
        <f>IF(YEAR(A49)&amp;MONTH(A49)=YEAR('뉴스룸 요약'!$F$17)&amp;MONTH('뉴스룸 요약'!$F$17),RANK(A49,A$2:A$1062,1),"")</f>
        <v/>
      </c>
      <c r="G49" s="336" t="str">
        <f>IFERROR(RANK(F49,F:F,1)+COUNTIF($F$1:F48,F49),"")</f>
        <v/>
      </c>
    </row>
    <row r="50" spans="1:7">
      <c r="A50" s="338">
        <v>44729</v>
      </c>
      <c r="B50" s="339" t="s">
        <v>222</v>
      </c>
      <c r="C50" s="340" t="s">
        <v>78</v>
      </c>
      <c r="D50" s="341"/>
      <c r="E50" s="342">
        <f t="shared" si="0"/>
        <v>44729</v>
      </c>
      <c r="F50" s="336" t="str">
        <f>IF(YEAR(A50)&amp;MONTH(A50)=YEAR('뉴스룸 요약'!$F$17)&amp;MONTH('뉴스룸 요약'!$F$17),RANK(A50,A$2:A$1062,1),"")</f>
        <v/>
      </c>
      <c r="G50" s="336" t="str">
        <f>IFERROR(RANK(F50,F:F,1)+COUNTIF($F$1:F49,F50),"")</f>
        <v/>
      </c>
    </row>
    <row r="51" spans="1:7">
      <c r="A51" s="338">
        <v>44732</v>
      </c>
      <c r="B51" s="339" t="s">
        <v>223</v>
      </c>
      <c r="C51" s="340" t="s">
        <v>79</v>
      </c>
      <c r="D51" s="341"/>
      <c r="E51" s="342">
        <f t="shared" si="0"/>
        <v>44732</v>
      </c>
      <c r="F51" s="336" t="str">
        <f>IF(YEAR(A51)&amp;MONTH(A51)=YEAR('뉴스룸 요약'!$F$17)&amp;MONTH('뉴스룸 요약'!$F$17),RANK(A51,A$2:A$1062,1),"")</f>
        <v/>
      </c>
      <c r="G51" s="336" t="str">
        <f>IFERROR(RANK(F51,F:F,1)+COUNTIF($F$1:F50,F51),"")</f>
        <v/>
      </c>
    </row>
    <row r="52" spans="1:7">
      <c r="A52" s="338">
        <v>44735</v>
      </c>
      <c r="B52" s="339" t="s">
        <v>224</v>
      </c>
      <c r="C52" s="340" t="s">
        <v>80</v>
      </c>
      <c r="D52" s="341"/>
      <c r="E52" s="342">
        <f t="shared" si="0"/>
        <v>44735</v>
      </c>
      <c r="F52" s="336" t="str">
        <f>IF(YEAR(A52)&amp;MONTH(A52)=YEAR('뉴스룸 요약'!$F$17)&amp;MONTH('뉴스룸 요약'!$F$17),RANK(A52,A$2:A$1062,1),"")</f>
        <v/>
      </c>
      <c r="G52" s="336" t="str">
        <f>IFERROR(RANK(F52,F:F,1)+COUNTIF($F$1:F51,F52),"")</f>
        <v/>
      </c>
    </row>
    <row r="53" spans="1:7">
      <c r="A53" s="338">
        <v>44741</v>
      </c>
      <c r="B53" s="339" t="s">
        <v>225</v>
      </c>
      <c r="C53" s="340" t="s">
        <v>82</v>
      </c>
      <c r="D53" s="341"/>
      <c r="E53" s="342">
        <f t="shared" si="0"/>
        <v>44741</v>
      </c>
      <c r="F53" s="336" t="str">
        <f>IF(YEAR(A53)&amp;MONTH(A53)=YEAR('뉴스룸 요약'!$F$17)&amp;MONTH('뉴스룸 요약'!$F$17),RANK(A53,A$2:A$1062,1),"")</f>
        <v/>
      </c>
      <c r="G53" s="336" t="str">
        <f>IFERROR(RANK(F53,F:F,1)+COUNTIF($F$1:F52,F53),"")</f>
        <v/>
      </c>
    </row>
    <row r="54" spans="1:7" ht="16.5">
      <c r="A54" s="338">
        <v>44741</v>
      </c>
      <c r="B54" s="339" t="s">
        <v>2649</v>
      </c>
      <c r="C54" s="340" t="s">
        <v>81</v>
      </c>
      <c r="D54" s="341"/>
      <c r="E54" s="342">
        <f t="shared" si="0"/>
        <v>44741</v>
      </c>
      <c r="F54" s="336" t="str">
        <f>IF(YEAR(A54)&amp;MONTH(A54)=YEAR('뉴스룸 요약'!$F$17)&amp;MONTH('뉴스룸 요약'!$F$17),RANK(A54,A$2:A$1062,1),"")</f>
        <v/>
      </c>
      <c r="G54" s="336" t="str">
        <f>IFERROR(RANK(F54,F:F,1)+COUNTIF($F$1:F53,F54),"")</f>
        <v/>
      </c>
    </row>
    <row r="55" spans="1:7">
      <c r="A55" s="338">
        <v>44743</v>
      </c>
      <c r="B55" s="339" t="s">
        <v>226</v>
      </c>
      <c r="C55" s="340" t="s">
        <v>83</v>
      </c>
      <c r="D55" s="341"/>
      <c r="E55" s="342">
        <f t="shared" si="0"/>
        <v>44743</v>
      </c>
      <c r="F55" s="336" t="str">
        <f>IF(YEAR(A55)&amp;MONTH(A55)=YEAR('뉴스룸 요약'!$F$17)&amp;MONTH('뉴스룸 요약'!$F$17),RANK(A55,A$2:A$1062,1),"")</f>
        <v/>
      </c>
      <c r="G55" s="336" t="str">
        <f>IFERROR(RANK(F55,F:F,1)+COUNTIF($F$1:F54,F55),"")</f>
        <v/>
      </c>
    </row>
    <row r="56" spans="1:7">
      <c r="A56" s="338">
        <v>44747</v>
      </c>
      <c r="B56" s="339" t="s">
        <v>227</v>
      </c>
      <c r="C56" s="340" t="s">
        <v>84</v>
      </c>
      <c r="D56" s="341"/>
      <c r="E56" s="342">
        <f t="shared" si="0"/>
        <v>44747</v>
      </c>
      <c r="F56" s="336" t="str">
        <f>IF(YEAR(A56)&amp;MONTH(A56)=YEAR('뉴스룸 요약'!$F$17)&amp;MONTH('뉴스룸 요약'!$F$17),RANK(A56,A$2:A$1062,1),"")</f>
        <v/>
      </c>
      <c r="G56" s="336" t="str">
        <f>IFERROR(RANK(F56,F:F,1)+COUNTIF($F$1:F55,F56),"")</f>
        <v/>
      </c>
    </row>
    <row r="57" spans="1:7">
      <c r="A57" s="338">
        <v>44749</v>
      </c>
      <c r="B57" s="339" t="s">
        <v>228</v>
      </c>
      <c r="C57" s="340" t="s">
        <v>85</v>
      </c>
      <c r="D57" s="341"/>
      <c r="E57" s="342">
        <f t="shared" si="0"/>
        <v>44749</v>
      </c>
      <c r="F57" s="336" t="str">
        <f>IF(YEAR(A57)&amp;MONTH(A57)=YEAR('뉴스룸 요약'!$F$17)&amp;MONTH('뉴스룸 요약'!$F$17),RANK(A57,A$2:A$1062,1),"")</f>
        <v/>
      </c>
      <c r="G57" s="336" t="str">
        <f>IFERROR(RANK(F57,F:F,1)+COUNTIF($F$1:F56,F57),"")</f>
        <v/>
      </c>
    </row>
    <row r="58" spans="1:7">
      <c r="A58" s="338">
        <v>44754</v>
      </c>
      <c r="B58" s="339" t="s">
        <v>229</v>
      </c>
      <c r="C58" s="340" t="s">
        <v>86</v>
      </c>
      <c r="D58" s="341"/>
      <c r="E58" s="342">
        <f t="shared" si="0"/>
        <v>44754</v>
      </c>
      <c r="F58" s="336" t="str">
        <f>IF(YEAR(A58)&amp;MONTH(A58)=YEAR('뉴스룸 요약'!$F$17)&amp;MONTH('뉴스룸 요약'!$F$17),RANK(A58,A$2:A$1062,1),"")</f>
        <v/>
      </c>
      <c r="G58" s="336" t="str">
        <f>IFERROR(RANK(F58,F:F,1)+COUNTIF($F$1:F57,F58),"")</f>
        <v/>
      </c>
    </row>
    <row r="59" spans="1:7">
      <c r="A59" s="338">
        <v>44755</v>
      </c>
      <c r="B59" s="339" t="s">
        <v>231</v>
      </c>
      <c r="C59" s="340" t="s">
        <v>88</v>
      </c>
      <c r="D59" s="341"/>
      <c r="E59" s="342">
        <f t="shared" si="0"/>
        <v>44755</v>
      </c>
      <c r="F59" s="336" t="str">
        <f>IF(YEAR(A59)&amp;MONTH(A59)=YEAR('뉴스룸 요약'!$F$17)&amp;MONTH('뉴스룸 요약'!$F$17),RANK(A59,A$2:A$1062,1),"")</f>
        <v/>
      </c>
      <c r="G59" s="336" t="str">
        <f>IFERROR(RANK(F59,F:F,1)+COUNTIF($F$1:F58,F59),"")</f>
        <v/>
      </c>
    </row>
    <row r="60" spans="1:7">
      <c r="A60" s="338">
        <v>44755</v>
      </c>
      <c r="B60" s="339" t="s">
        <v>230</v>
      </c>
      <c r="C60" s="340" t="s">
        <v>87</v>
      </c>
      <c r="D60" s="341"/>
      <c r="E60" s="342">
        <f t="shared" si="0"/>
        <v>44755</v>
      </c>
      <c r="F60" s="336" t="str">
        <f>IF(YEAR(A60)&amp;MONTH(A60)=YEAR('뉴스룸 요약'!$F$17)&amp;MONTH('뉴스룸 요약'!$F$17),RANK(A60,A$2:A$1062,1),"")</f>
        <v/>
      </c>
      <c r="G60" s="336" t="str">
        <f>IFERROR(RANK(F60,F:F,1)+COUNTIF($F$1:F59,F60),"")</f>
        <v/>
      </c>
    </row>
    <row r="61" spans="1:7">
      <c r="A61" s="338">
        <v>44761</v>
      </c>
      <c r="B61" s="339" t="s">
        <v>232</v>
      </c>
      <c r="C61" s="340" t="s">
        <v>89</v>
      </c>
      <c r="D61" s="341"/>
      <c r="E61" s="342">
        <f t="shared" si="0"/>
        <v>44761</v>
      </c>
      <c r="F61" s="336" t="str">
        <f>IF(YEAR(A61)&amp;MONTH(A61)=YEAR('뉴스룸 요약'!$F$17)&amp;MONTH('뉴스룸 요약'!$F$17),RANK(A61,A$2:A$1062,1),"")</f>
        <v/>
      </c>
      <c r="G61" s="336" t="str">
        <f>IFERROR(RANK(F61,F:F,1)+COUNTIF($F$1:F60,F61),"")</f>
        <v/>
      </c>
    </row>
    <row r="62" spans="1:7">
      <c r="A62" s="338">
        <v>44764</v>
      </c>
      <c r="B62" s="339" t="s">
        <v>233</v>
      </c>
      <c r="C62" s="340" t="s">
        <v>90</v>
      </c>
      <c r="D62" s="341"/>
      <c r="E62" s="342">
        <f t="shared" si="0"/>
        <v>44764</v>
      </c>
      <c r="F62" s="336" t="str">
        <f>IF(YEAR(A62)&amp;MONTH(A62)=YEAR('뉴스룸 요약'!$F$17)&amp;MONTH('뉴스룸 요약'!$F$17),RANK(A62,A$2:A$1062,1),"")</f>
        <v/>
      </c>
      <c r="G62" s="336" t="str">
        <f>IFERROR(RANK(F62,F:F,1)+COUNTIF($F$1:F61,F62),"")</f>
        <v/>
      </c>
    </row>
    <row r="63" spans="1:7">
      <c r="A63" s="338">
        <v>44767</v>
      </c>
      <c r="B63" s="339" t="s">
        <v>234</v>
      </c>
      <c r="C63" s="340" t="s">
        <v>91</v>
      </c>
      <c r="D63" s="341"/>
      <c r="E63" s="342">
        <f t="shared" si="0"/>
        <v>44767</v>
      </c>
      <c r="F63" s="336" t="str">
        <f>IF(YEAR(A63)&amp;MONTH(A63)=YEAR('뉴스룸 요약'!$F$17)&amp;MONTH('뉴스룸 요약'!$F$17),RANK(A63,A$2:A$1062,1),"")</f>
        <v/>
      </c>
      <c r="G63" s="336" t="str">
        <f>IFERROR(RANK(F63,F:F,1)+COUNTIF($F$1:F62,F63),"")</f>
        <v/>
      </c>
    </row>
    <row r="64" spans="1:7">
      <c r="A64" s="338">
        <v>44768</v>
      </c>
      <c r="B64" s="339" t="s">
        <v>235</v>
      </c>
      <c r="C64" s="340" t="s">
        <v>92</v>
      </c>
      <c r="D64" s="341"/>
      <c r="E64" s="342">
        <f t="shared" si="0"/>
        <v>44768</v>
      </c>
      <c r="F64" s="336" t="str">
        <f>IF(YEAR(A64)&amp;MONTH(A64)=YEAR('뉴스룸 요약'!$F$17)&amp;MONTH('뉴스룸 요약'!$F$17),RANK(A64,A$2:A$1062,1),"")</f>
        <v/>
      </c>
      <c r="G64" s="336" t="str">
        <f>IFERROR(RANK(F64,F:F,1)+COUNTIF($F$1:F63,F64),"")</f>
        <v/>
      </c>
    </row>
    <row r="65" spans="1:7">
      <c r="A65" s="338">
        <v>44771</v>
      </c>
      <c r="B65" s="339" t="s">
        <v>236</v>
      </c>
      <c r="C65" s="340" t="s">
        <v>93</v>
      </c>
      <c r="D65" s="341"/>
      <c r="E65" s="342">
        <f t="shared" si="0"/>
        <v>44771</v>
      </c>
      <c r="F65" s="336" t="str">
        <f>IF(YEAR(A65)&amp;MONTH(A65)=YEAR('뉴스룸 요약'!$F$17)&amp;MONTH('뉴스룸 요약'!$F$17),RANK(A65,A$2:A$1062,1),"")</f>
        <v/>
      </c>
      <c r="G65" s="336" t="str">
        <f>IFERROR(RANK(F65,F:F,1)+COUNTIF($F$1:F64,F65),"")</f>
        <v/>
      </c>
    </row>
    <row r="66" spans="1:7">
      <c r="A66" s="338">
        <v>44774</v>
      </c>
      <c r="B66" s="339" t="s">
        <v>237</v>
      </c>
      <c r="C66" s="340" t="s">
        <v>94</v>
      </c>
      <c r="D66" s="341"/>
      <c r="E66" s="342">
        <f t="shared" ref="E66:E129" si="1">A66</f>
        <v>44774</v>
      </c>
      <c r="F66" s="336" t="str">
        <f>IF(YEAR(A66)&amp;MONTH(A66)=YEAR('뉴스룸 요약'!$F$17)&amp;MONTH('뉴스룸 요약'!$F$17),RANK(A66,A$2:A$1062,1),"")</f>
        <v/>
      </c>
      <c r="G66" s="336" t="str">
        <f>IFERROR(RANK(F66,F:F,1)+COUNTIF($F$1:F65,F66),"")</f>
        <v/>
      </c>
    </row>
    <row r="67" spans="1:7">
      <c r="A67" s="338">
        <v>44776</v>
      </c>
      <c r="B67" s="339" t="s">
        <v>238</v>
      </c>
      <c r="C67" s="340" t="s">
        <v>95</v>
      </c>
      <c r="D67" s="341"/>
      <c r="E67" s="342">
        <f t="shared" si="1"/>
        <v>44776</v>
      </c>
      <c r="F67" s="336" t="str">
        <f>IF(YEAR(A67)&amp;MONTH(A67)=YEAR('뉴스룸 요약'!$F$17)&amp;MONTH('뉴스룸 요약'!$F$17),RANK(A67,A$2:A$1062,1),"")</f>
        <v/>
      </c>
      <c r="G67" s="336" t="str">
        <f>IFERROR(RANK(F67,F:F,1)+COUNTIF($F$1:F66,F67),"")</f>
        <v/>
      </c>
    </row>
    <row r="68" spans="1:7">
      <c r="A68" s="338">
        <v>44777</v>
      </c>
      <c r="B68" s="339" t="s">
        <v>239</v>
      </c>
      <c r="C68" s="340" t="s">
        <v>96</v>
      </c>
      <c r="D68" s="341"/>
      <c r="E68" s="342">
        <f t="shared" si="1"/>
        <v>44777</v>
      </c>
      <c r="F68" s="336" t="str">
        <f>IF(YEAR(A68)&amp;MONTH(A68)=YEAR('뉴스룸 요약'!$F$17)&amp;MONTH('뉴스룸 요약'!$F$17),RANK(A68,A$2:A$1062,1),"")</f>
        <v/>
      </c>
      <c r="G68" s="336" t="str">
        <f>IFERROR(RANK(F68,F:F,1)+COUNTIF($F$1:F67,F68),"")</f>
        <v/>
      </c>
    </row>
    <row r="69" spans="1:7">
      <c r="A69" s="338">
        <v>44778</v>
      </c>
      <c r="B69" s="339" t="s">
        <v>240</v>
      </c>
      <c r="C69" s="340" t="s">
        <v>97</v>
      </c>
      <c r="D69" s="341"/>
      <c r="E69" s="342">
        <f t="shared" si="1"/>
        <v>44778</v>
      </c>
      <c r="F69" s="336" t="str">
        <f>IF(YEAR(A69)&amp;MONTH(A69)=YEAR('뉴스룸 요약'!$F$17)&amp;MONTH('뉴스룸 요약'!$F$17),RANK(A69,A$2:A$1062,1),"")</f>
        <v/>
      </c>
      <c r="G69" s="336" t="str">
        <f>IFERROR(RANK(F69,F:F,1)+COUNTIF($F$1:F68,F69),"")</f>
        <v/>
      </c>
    </row>
    <row r="70" spans="1:7">
      <c r="A70" s="338">
        <v>44781</v>
      </c>
      <c r="B70" s="339" t="s">
        <v>241</v>
      </c>
      <c r="C70" s="340" t="s">
        <v>98</v>
      </c>
      <c r="D70" s="341"/>
      <c r="E70" s="342">
        <f t="shared" si="1"/>
        <v>44781</v>
      </c>
      <c r="F70" s="336" t="str">
        <f>IF(YEAR(A70)&amp;MONTH(A70)=YEAR('뉴스룸 요약'!$F$17)&amp;MONTH('뉴스룸 요약'!$F$17),RANK(A70,A$2:A$1062,1),"")</f>
        <v/>
      </c>
      <c r="G70" s="336" t="str">
        <f>IFERROR(RANK(F70,F:F,1)+COUNTIF($F$1:F69,F70),"")</f>
        <v/>
      </c>
    </row>
    <row r="71" spans="1:7">
      <c r="A71" s="338">
        <v>44782</v>
      </c>
      <c r="B71" s="339" t="s">
        <v>242</v>
      </c>
      <c r="C71" s="340" t="s">
        <v>99</v>
      </c>
      <c r="D71" s="341"/>
      <c r="E71" s="342">
        <f t="shared" si="1"/>
        <v>44782</v>
      </c>
      <c r="F71" s="336" t="str">
        <f>IF(YEAR(A71)&amp;MONTH(A71)=YEAR('뉴스룸 요약'!$F$17)&amp;MONTH('뉴스룸 요약'!$F$17),RANK(A71,A$2:A$1062,1),"")</f>
        <v/>
      </c>
      <c r="G71" s="336" t="str">
        <f>IFERROR(RANK(F71,F:F,1)+COUNTIF($F$1:F70,F71),"")</f>
        <v/>
      </c>
    </row>
    <row r="72" spans="1:7" ht="16.5">
      <c r="A72" s="338">
        <v>44782</v>
      </c>
      <c r="B72" s="339" t="s">
        <v>2650</v>
      </c>
      <c r="C72" s="340" t="s">
        <v>100</v>
      </c>
      <c r="D72" s="341"/>
      <c r="E72" s="342">
        <f t="shared" si="1"/>
        <v>44782</v>
      </c>
      <c r="F72" s="336" t="str">
        <f>IF(YEAR(A72)&amp;MONTH(A72)=YEAR('뉴스룸 요약'!$F$17)&amp;MONTH('뉴스룸 요약'!$F$17),RANK(A72,A$2:A$1062,1),"")</f>
        <v/>
      </c>
      <c r="G72" s="336" t="str">
        <f>IFERROR(RANK(F72,F:F,1)+COUNTIF($F$1:F71,F72),"")</f>
        <v/>
      </c>
    </row>
    <row r="73" spans="1:7">
      <c r="A73" s="338">
        <v>44783</v>
      </c>
      <c r="B73" s="339" t="s">
        <v>243</v>
      </c>
      <c r="C73" s="340" t="s">
        <v>101</v>
      </c>
      <c r="D73" s="341"/>
      <c r="E73" s="342">
        <f t="shared" si="1"/>
        <v>44783</v>
      </c>
      <c r="F73" s="336" t="str">
        <f>IF(YEAR(A73)&amp;MONTH(A73)=YEAR('뉴스룸 요약'!$F$17)&amp;MONTH('뉴스룸 요약'!$F$17),RANK(A73,A$2:A$1062,1),"")</f>
        <v/>
      </c>
      <c r="G73" s="336" t="str">
        <f>IFERROR(RANK(F73,F:F,1)+COUNTIF($F$1:F72,F73),"")</f>
        <v/>
      </c>
    </row>
    <row r="74" spans="1:7">
      <c r="A74" s="338">
        <v>44784</v>
      </c>
      <c r="B74" s="339" t="s">
        <v>244</v>
      </c>
      <c r="C74" s="340" t="s">
        <v>102</v>
      </c>
      <c r="D74" s="341"/>
      <c r="E74" s="342">
        <f t="shared" si="1"/>
        <v>44784</v>
      </c>
      <c r="F74" s="336" t="str">
        <f>IF(YEAR(A74)&amp;MONTH(A74)=YEAR('뉴스룸 요약'!$F$17)&amp;MONTH('뉴스룸 요약'!$F$17),RANK(A74,A$2:A$1062,1),"")</f>
        <v/>
      </c>
      <c r="G74" s="336" t="str">
        <f>IFERROR(RANK(F74,F:F,1)+COUNTIF($F$1:F73,F74),"")</f>
        <v/>
      </c>
    </row>
    <row r="75" spans="1:7">
      <c r="A75" s="338">
        <v>44785</v>
      </c>
      <c r="B75" s="339" t="s">
        <v>245</v>
      </c>
      <c r="C75" s="340" t="s">
        <v>103</v>
      </c>
      <c r="D75" s="341"/>
      <c r="E75" s="342">
        <f t="shared" si="1"/>
        <v>44785</v>
      </c>
      <c r="F75" s="336" t="str">
        <f>IF(YEAR(A75)&amp;MONTH(A75)=YEAR('뉴스룸 요약'!$F$17)&amp;MONTH('뉴스룸 요약'!$F$17),RANK(A75,A$2:A$1062,1),"")</f>
        <v/>
      </c>
      <c r="G75" s="336" t="str">
        <f>IFERROR(RANK(F75,F:F,1)+COUNTIF($F$1:F74,F75),"")</f>
        <v/>
      </c>
    </row>
    <row r="76" spans="1:7">
      <c r="A76" s="338">
        <v>44790</v>
      </c>
      <c r="B76" s="339" t="s">
        <v>246</v>
      </c>
      <c r="C76" s="340" t="s">
        <v>104</v>
      </c>
      <c r="D76" s="341"/>
      <c r="E76" s="342">
        <f t="shared" si="1"/>
        <v>44790</v>
      </c>
      <c r="F76" s="336" t="str">
        <f>IF(YEAR(A76)&amp;MONTH(A76)=YEAR('뉴스룸 요약'!$F$17)&amp;MONTH('뉴스룸 요약'!$F$17),RANK(A76,A$2:A$1062,1),"")</f>
        <v/>
      </c>
      <c r="G76" s="336" t="str">
        <f>IFERROR(RANK(F76,F:F,1)+COUNTIF($F$1:F75,F76),"")</f>
        <v/>
      </c>
    </row>
    <row r="77" spans="1:7">
      <c r="A77" s="338">
        <v>44791</v>
      </c>
      <c r="B77" s="339" t="s">
        <v>247</v>
      </c>
      <c r="C77" s="340" t="s">
        <v>105</v>
      </c>
      <c r="D77" s="341"/>
      <c r="E77" s="342">
        <f t="shared" si="1"/>
        <v>44791</v>
      </c>
      <c r="F77" s="336" t="str">
        <f>IF(YEAR(A77)&amp;MONTH(A77)=YEAR('뉴스룸 요약'!$F$17)&amp;MONTH('뉴스룸 요약'!$F$17),RANK(A77,A$2:A$1062,1),"")</f>
        <v/>
      </c>
      <c r="G77" s="336" t="str">
        <f>IFERROR(RANK(F77,F:F,1)+COUNTIF($F$1:F76,F77),"")</f>
        <v/>
      </c>
    </row>
    <row r="78" spans="1:7">
      <c r="A78" s="338">
        <v>44792</v>
      </c>
      <c r="B78" s="339" t="s">
        <v>249</v>
      </c>
      <c r="C78" s="340" t="s">
        <v>107</v>
      </c>
      <c r="D78" s="341"/>
      <c r="E78" s="342">
        <f t="shared" si="1"/>
        <v>44792</v>
      </c>
      <c r="F78" s="336" t="str">
        <f>IF(YEAR(A78)&amp;MONTH(A78)=YEAR('뉴스룸 요약'!$F$17)&amp;MONTH('뉴스룸 요약'!$F$17),RANK(A78,A$2:A$1062,1),"")</f>
        <v/>
      </c>
      <c r="G78" s="336" t="str">
        <f>IFERROR(RANK(F78,F:F,1)+COUNTIF($F$1:F77,F78),"")</f>
        <v/>
      </c>
    </row>
    <row r="79" spans="1:7">
      <c r="A79" s="338">
        <v>44792</v>
      </c>
      <c r="B79" s="339" t="s">
        <v>248</v>
      </c>
      <c r="C79" s="340" t="s">
        <v>106</v>
      </c>
      <c r="D79" s="341"/>
      <c r="E79" s="342">
        <f t="shared" si="1"/>
        <v>44792</v>
      </c>
      <c r="F79" s="336" t="str">
        <f>IF(YEAR(A79)&amp;MONTH(A79)=YEAR('뉴스룸 요약'!$F$17)&amp;MONTH('뉴스룸 요약'!$F$17),RANK(A79,A$2:A$1062,1),"")</f>
        <v/>
      </c>
      <c r="G79" s="336" t="str">
        <f>IFERROR(RANK(F79,F:F,1)+COUNTIF($F$1:F78,F79),"")</f>
        <v/>
      </c>
    </row>
    <row r="80" spans="1:7">
      <c r="A80" s="338">
        <v>44796</v>
      </c>
      <c r="B80" s="339" t="s">
        <v>250</v>
      </c>
      <c r="C80" s="340" t="s">
        <v>108</v>
      </c>
      <c r="D80" s="341"/>
      <c r="E80" s="342">
        <f t="shared" si="1"/>
        <v>44796</v>
      </c>
      <c r="F80" s="336" t="str">
        <f>IF(YEAR(A80)&amp;MONTH(A80)=YEAR('뉴스룸 요약'!$F$17)&amp;MONTH('뉴스룸 요약'!$F$17),RANK(A80,A$2:A$1062,1),"")</f>
        <v/>
      </c>
      <c r="G80" s="336" t="str">
        <f>IFERROR(RANK(F80,F:F,1)+COUNTIF($F$1:F79,F80),"")</f>
        <v/>
      </c>
    </row>
    <row r="81" spans="1:7" ht="16.5">
      <c r="A81" s="338">
        <v>44798</v>
      </c>
      <c r="B81" s="339" t="s">
        <v>2651</v>
      </c>
      <c r="C81" s="340" t="s">
        <v>109</v>
      </c>
      <c r="D81" s="341"/>
      <c r="E81" s="342">
        <f t="shared" si="1"/>
        <v>44798</v>
      </c>
      <c r="F81" s="336" t="str">
        <f>IF(YEAR(A81)&amp;MONTH(A81)=YEAR('뉴스룸 요약'!$F$17)&amp;MONTH('뉴스룸 요약'!$F$17),RANK(A81,A$2:A$1062,1),"")</f>
        <v/>
      </c>
      <c r="G81" s="336" t="str">
        <f>IFERROR(RANK(F81,F:F,1)+COUNTIF($F$1:F80,F81),"")</f>
        <v/>
      </c>
    </row>
    <row r="82" spans="1:7">
      <c r="A82" s="338">
        <v>44803</v>
      </c>
      <c r="B82" s="339" t="s">
        <v>251</v>
      </c>
      <c r="C82" s="340" t="s">
        <v>110</v>
      </c>
      <c r="D82" s="341"/>
      <c r="E82" s="342">
        <f t="shared" si="1"/>
        <v>44803</v>
      </c>
      <c r="F82" s="336" t="str">
        <f>IF(YEAR(A82)&amp;MONTH(A82)=YEAR('뉴스룸 요약'!$F$17)&amp;MONTH('뉴스룸 요약'!$F$17),RANK(A82,A$2:A$1062,1),"")</f>
        <v/>
      </c>
      <c r="G82" s="336" t="str">
        <f>IFERROR(RANK(F82,F:F,1)+COUNTIF($F$1:F81,F82),"")</f>
        <v/>
      </c>
    </row>
    <row r="83" spans="1:7">
      <c r="A83" s="338">
        <v>44805</v>
      </c>
      <c r="B83" s="339" t="s">
        <v>252</v>
      </c>
      <c r="C83" s="340" t="s">
        <v>111</v>
      </c>
      <c r="D83" s="341"/>
      <c r="E83" s="342">
        <f t="shared" si="1"/>
        <v>44805</v>
      </c>
      <c r="F83" s="336" t="str">
        <f>IF(YEAR(A83)&amp;MONTH(A83)=YEAR('뉴스룸 요약'!$F$17)&amp;MONTH('뉴스룸 요약'!$F$17),RANK(A83,A$2:A$1062,1),"")</f>
        <v/>
      </c>
      <c r="G83" s="336" t="str">
        <f>IFERROR(RANK(F83,F:F,1)+COUNTIF($F$1:F82,F83),"")</f>
        <v/>
      </c>
    </row>
    <row r="84" spans="1:7">
      <c r="A84" s="338">
        <v>44806</v>
      </c>
      <c r="B84" s="339" t="s">
        <v>253</v>
      </c>
      <c r="C84" s="340" t="s">
        <v>112</v>
      </c>
      <c r="D84" s="341"/>
      <c r="E84" s="342">
        <f t="shared" si="1"/>
        <v>44806</v>
      </c>
      <c r="F84" s="336" t="str">
        <f>IF(YEAR(A84)&amp;MONTH(A84)=YEAR('뉴스룸 요약'!$F$17)&amp;MONTH('뉴스룸 요약'!$F$17),RANK(A84,A$2:A$1062,1),"")</f>
        <v/>
      </c>
      <c r="G84" s="336" t="str">
        <f>IFERROR(RANK(F84,F:F,1)+COUNTIF($F$1:F83,F84),"")</f>
        <v/>
      </c>
    </row>
    <row r="85" spans="1:7">
      <c r="A85" s="338">
        <v>44810</v>
      </c>
      <c r="B85" s="339" t="s">
        <v>254</v>
      </c>
      <c r="C85" s="340" t="s">
        <v>113</v>
      </c>
      <c r="D85" s="341"/>
      <c r="E85" s="342">
        <f t="shared" si="1"/>
        <v>44810</v>
      </c>
      <c r="F85" s="336" t="str">
        <f>IF(YEAR(A85)&amp;MONTH(A85)=YEAR('뉴스룸 요약'!$F$17)&amp;MONTH('뉴스룸 요약'!$F$17),RANK(A85,A$2:A$1062,1),"")</f>
        <v/>
      </c>
      <c r="G85" s="336" t="str">
        <f>IFERROR(RANK(F85,F:F,1)+COUNTIF($F$1:F84,F85),"")</f>
        <v/>
      </c>
    </row>
    <row r="86" spans="1:7">
      <c r="A86" s="338">
        <v>44811</v>
      </c>
      <c r="B86" s="339" t="s">
        <v>255</v>
      </c>
      <c r="C86" s="340" t="s">
        <v>114</v>
      </c>
      <c r="D86" s="341"/>
      <c r="E86" s="342">
        <f t="shared" si="1"/>
        <v>44811</v>
      </c>
      <c r="F86" s="336" t="str">
        <f>IF(YEAR(A86)&amp;MONTH(A86)=YEAR('뉴스룸 요약'!$F$17)&amp;MONTH('뉴스룸 요약'!$F$17),RANK(A86,A$2:A$1062,1),"")</f>
        <v/>
      </c>
      <c r="G86" s="336" t="str">
        <f>IFERROR(RANK(F86,F:F,1)+COUNTIF($F$1:F85,F86),"")</f>
        <v/>
      </c>
    </row>
    <row r="87" spans="1:7">
      <c r="A87" s="338">
        <v>44820</v>
      </c>
      <c r="B87" s="339" t="s">
        <v>256</v>
      </c>
      <c r="C87" s="340" t="s">
        <v>115</v>
      </c>
      <c r="D87" s="341"/>
      <c r="E87" s="342">
        <f t="shared" si="1"/>
        <v>44820</v>
      </c>
      <c r="F87" s="336" t="str">
        <f>IF(YEAR(A87)&amp;MONTH(A87)=YEAR('뉴스룸 요약'!$F$17)&amp;MONTH('뉴스룸 요약'!$F$17),RANK(A87,A$2:A$1062,1),"")</f>
        <v/>
      </c>
      <c r="G87" s="336" t="str">
        <f>IFERROR(RANK(F87,F:F,1)+COUNTIF($F$1:F86,F87),"")</f>
        <v/>
      </c>
    </row>
    <row r="88" spans="1:7">
      <c r="A88" s="338">
        <v>44826</v>
      </c>
      <c r="B88" s="339" t="s">
        <v>257</v>
      </c>
      <c r="C88" s="340" t="s">
        <v>116</v>
      </c>
      <c r="D88" s="341"/>
      <c r="E88" s="342">
        <f t="shared" si="1"/>
        <v>44826</v>
      </c>
      <c r="F88" s="336" t="str">
        <f>IF(YEAR(A88)&amp;MONTH(A88)=YEAR('뉴스룸 요약'!$F$17)&amp;MONTH('뉴스룸 요약'!$F$17),RANK(A88,A$2:A$1062,1),"")</f>
        <v/>
      </c>
      <c r="G88" s="336" t="str">
        <f>IFERROR(RANK(F88,F:F,1)+COUNTIF($F$1:F87,F88),"")</f>
        <v/>
      </c>
    </row>
    <row r="89" spans="1:7">
      <c r="A89" s="338">
        <v>44827</v>
      </c>
      <c r="B89" s="339" t="s">
        <v>258</v>
      </c>
      <c r="C89" s="340" t="s">
        <v>117</v>
      </c>
      <c r="D89" s="341"/>
      <c r="E89" s="342">
        <f t="shared" si="1"/>
        <v>44827</v>
      </c>
      <c r="F89" s="336" t="str">
        <f>IF(YEAR(A89)&amp;MONTH(A89)=YEAR('뉴스룸 요약'!$F$17)&amp;MONTH('뉴스룸 요약'!$F$17),RANK(A89,A$2:A$1062,1),"")</f>
        <v/>
      </c>
      <c r="G89" s="336" t="str">
        <f>IFERROR(RANK(F89,F:F,1)+COUNTIF($F$1:F88,F89),"")</f>
        <v/>
      </c>
    </row>
    <row r="90" spans="1:7">
      <c r="A90" s="338">
        <v>44830</v>
      </c>
      <c r="B90" s="339" t="s">
        <v>259</v>
      </c>
      <c r="C90" s="340" t="s">
        <v>118</v>
      </c>
      <c r="D90" s="341"/>
      <c r="E90" s="342">
        <f t="shared" si="1"/>
        <v>44830</v>
      </c>
      <c r="F90" s="336" t="str">
        <f>IF(YEAR(A90)&amp;MONTH(A90)=YEAR('뉴스룸 요약'!$F$17)&amp;MONTH('뉴스룸 요약'!$F$17),RANK(A90,A$2:A$1062,1),"")</f>
        <v/>
      </c>
      <c r="G90" s="336" t="str">
        <f>IFERROR(RANK(F90,F:F,1)+COUNTIF($F$1:F89,F90),"")</f>
        <v/>
      </c>
    </row>
    <row r="91" spans="1:7">
      <c r="A91" s="338">
        <v>44831</v>
      </c>
      <c r="B91" s="339" t="s">
        <v>260</v>
      </c>
      <c r="C91" s="340" t="s">
        <v>119</v>
      </c>
      <c r="D91" s="341"/>
      <c r="E91" s="342">
        <f t="shared" si="1"/>
        <v>44831</v>
      </c>
      <c r="F91" s="336" t="str">
        <f>IF(YEAR(A91)&amp;MONTH(A91)=YEAR('뉴스룸 요약'!$F$17)&amp;MONTH('뉴스룸 요약'!$F$17),RANK(A91,A$2:A$1062,1),"")</f>
        <v/>
      </c>
      <c r="G91" s="336" t="str">
        <f>IFERROR(RANK(F91,F:F,1)+COUNTIF($F$1:F90,F91),"")</f>
        <v/>
      </c>
    </row>
    <row r="92" spans="1:7">
      <c r="A92" s="338">
        <v>44834</v>
      </c>
      <c r="B92" s="339" t="s">
        <v>261</v>
      </c>
      <c r="C92" s="340" t="s">
        <v>120</v>
      </c>
      <c r="D92" s="341"/>
      <c r="E92" s="342">
        <f t="shared" si="1"/>
        <v>44834</v>
      </c>
      <c r="F92" s="336" t="str">
        <f>IF(YEAR(A92)&amp;MONTH(A92)=YEAR('뉴스룸 요약'!$F$17)&amp;MONTH('뉴스룸 요약'!$F$17),RANK(A92,A$2:A$1062,1),"")</f>
        <v/>
      </c>
      <c r="G92" s="336" t="str">
        <f>IFERROR(RANK(F92,F:F,1)+COUNTIF($F$1:F91,F92),"")</f>
        <v/>
      </c>
    </row>
    <row r="93" spans="1:7">
      <c r="A93" s="338">
        <v>44834</v>
      </c>
      <c r="B93" s="339" t="s">
        <v>262</v>
      </c>
      <c r="C93" s="340" t="s">
        <v>121</v>
      </c>
      <c r="D93" s="341"/>
      <c r="E93" s="342">
        <f t="shared" si="1"/>
        <v>44834</v>
      </c>
      <c r="F93" s="336" t="str">
        <f>IF(YEAR(A93)&amp;MONTH(A93)=YEAR('뉴스룸 요약'!$F$17)&amp;MONTH('뉴스룸 요약'!$F$17),RANK(A93,A$2:A$1062,1),"")</f>
        <v/>
      </c>
      <c r="G93" s="336" t="str">
        <f>IFERROR(RANK(F93,F:F,1)+COUNTIF($F$1:F92,F93),"")</f>
        <v/>
      </c>
    </row>
    <row r="94" spans="1:7">
      <c r="A94" s="338">
        <v>44839</v>
      </c>
      <c r="B94" s="339" t="s">
        <v>263</v>
      </c>
      <c r="C94" s="340" t="s">
        <v>122</v>
      </c>
      <c r="D94" s="341"/>
      <c r="E94" s="342">
        <f t="shared" si="1"/>
        <v>44839</v>
      </c>
      <c r="F94" s="336" t="str">
        <f>IF(YEAR(A94)&amp;MONTH(A94)=YEAR('뉴스룸 요약'!$F$17)&amp;MONTH('뉴스룸 요약'!$F$17),RANK(A94,A$2:A$1062,1),"")</f>
        <v/>
      </c>
      <c r="G94" s="336" t="str">
        <f>IFERROR(RANK(F94,F:F,1)+COUNTIF($F$1:F93,F94),"")</f>
        <v/>
      </c>
    </row>
    <row r="95" spans="1:7">
      <c r="A95" s="338">
        <v>44840</v>
      </c>
      <c r="B95" s="339" t="s">
        <v>264</v>
      </c>
      <c r="C95" s="340" t="s">
        <v>123</v>
      </c>
      <c r="D95" s="341"/>
      <c r="E95" s="342">
        <f t="shared" si="1"/>
        <v>44840</v>
      </c>
      <c r="F95" s="336" t="str">
        <f>IF(YEAR(A95)&amp;MONTH(A95)=YEAR('뉴스룸 요약'!$F$17)&amp;MONTH('뉴스룸 요약'!$F$17),RANK(A95,A$2:A$1062,1),"")</f>
        <v/>
      </c>
      <c r="G95" s="336" t="str">
        <f>IFERROR(RANK(F95,F:F,1)+COUNTIF($F$1:F94,F95),"")</f>
        <v/>
      </c>
    </row>
    <row r="96" spans="1:7">
      <c r="A96" s="338">
        <v>44846</v>
      </c>
      <c r="B96" s="339" t="s">
        <v>265</v>
      </c>
      <c r="C96" s="340" t="s">
        <v>124</v>
      </c>
      <c r="D96" s="341"/>
      <c r="E96" s="342">
        <f t="shared" si="1"/>
        <v>44846</v>
      </c>
      <c r="F96" s="336" t="str">
        <f>IF(YEAR(A96)&amp;MONTH(A96)=YEAR('뉴스룸 요약'!$F$17)&amp;MONTH('뉴스룸 요약'!$F$17),RANK(A96,A$2:A$1062,1),"")</f>
        <v/>
      </c>
      <c r="G96" s="336" t="str">
        <f>IFERROR(RANK(F96,F:F,1)+COUNTIF($F$1:F95,F96),"")</f>
        <v/>
      </c>
    </row>
    <row r="97" spans="1:7">
      <c r="A97" s="338">
        <v>44846</v>
      </c>
      <c r="B97" s="339" t="s">
        <v>266</v>
      </c>
      <c r="C97" s="340" t="s">
        <v>125</v>
      </c>
      <c r="D97" s="341"/>
      <c r="E97" s="342">
        <f t="shared" si="1"/>
        <v>44846</v>
      </c>
      <c r="F97" s="336" t="str">
        <f>IF(YEAR(A97)&amp;MONTH(A97)=YEAR('뉴스룸 요약'!$F$17)&amp;MONTH('뉴스룸 요약'!$F$17),RANK(A97,A$2:A$1062,1),"")</f>
        <v/>
      </c>
      <c r="G97" s="336" t="str">
        <f>IFERROR(RANK(F97,F:F,1)+COUNTIF($F$1:F96,F97),"")</f>
        <v/>
      </c>
    </row>
    <row r="98" spans="1:7">
      <c r="A98" s="338">
        <v>44847</v>
      </c>
      <c r="B98" s="339" t="s">
        <v>267</v>
      </c>
      <c r="C98" s="340" t="s">
        <v>126</v>
      </c>
      <c r="D98" s="341"/>
      <c r="E98" s="342">
        <f t="shared" si="1"/>
        <v>44847</v>
      </c>
      <c r="F98" s="336" t="str">
        <f>IF(YEAR(A98)&amp;MONTH(A98)=YEAR('뉴스룸 요약'!$F$17)&amp;MONTH('뉴스룸 요약'!$F$17),RANK(A98,A$2:A$1062,1),"")</f>
        <v/>
      </c>
      <c r="G98" s="336" t="str">
        <f>IFERROR(RANK(F98,F:F,1)+COUNTIF($F$1:F97,F98),"")</f>
        <v/>
      </c>
    </row>
    <row r="99" spans="1:7">
      <c r="A99" s="338">
        <v>44852</v>
      </c>
      <c r="B99" s="339" t="s">
        <v>268</v>
      </c>
      <c r="C99" s="340" t="s">
        <v>127</v>
      </c>
      <c r="D99" s="341"/>
      <c r="E99" s="342">
        <f t="shared" si="1"/>
        <v>44852</v>
      </c>
      <c r="F99" s="336" t="str">
        <f>IF(YEAR(A99)&amp;MONTH(A99)=YEAR('뉴스룸 요약'!$F$17)&amp;MONTH('뉴스룸 요약'!$F$17),RANK(A99,A$2:A$1062,1),"")</f>
        <v/>
      </c>
      <c r="G99" s="336" t="str">
        <f>IFERROR(RANK(F99,F:F,1)+COUNTIF($F$1:F98,F99),"")</f>
        <v/>
      </c>
    </row>
    <row r="100" spans="1:7">
      <c r="A100" s="338">
        <v>44854</v>
      </c>
      <c r="B100" s="339" t="s">
        <v>270</v>
      </c>
      <c r="C100" s="340" t="s">
        <v>129</v>
      </c>
      <c r="D100" s="341"/>
      <c r="E100" s="342">
        <f t="shared" si="1"/>
        <v>44854</v>
      </c>
      <c r="F100" s="336" t="str">
        <f>IF(YEAR(A100)&amp;MONTH(A100)=YEAR('뉴스룸 요약'!$F$17)&amp;MONTH('뉴스룸 요약'!$F$17),RANK(A100,A$2:A$1062,1),"")</f>
        <v/>
      </c>
      <c r="G100" s="336" t="str">
        <f>IFERROR(RANK(F100,F:F,1)+COUNTIF($F$1:F99,F100),"")</f>
        <v/>
      </c>
    </row>
    <row r="101" spans="1:7">
      <c r="A101" s="338">
        <v>44854</v>
      </c>
      <c r="B101" s="339" t="s">
        <v>269</v>
      </c>
      <c r="C101" s="340" t="s">
        <v>128</v>
      </c>
      <c r="D101" s="341"/>
      <c r="E101" s="342">
        <f t="shared" si="1"/>
        <v>44854</v>
      </c>
      <c r="F101" s="336" t="str">
        <f>IF(YEAR(A101)&amp;MONTH(A101)=YEAR('뉴스룸 요약'!$F$17)&amp;MONTH('뉴스룸 요약'!$F$17),RANK(A101,A$2:A$1062,1),"")</f>
        <v/>
      </c>
      <c r="G101" s="336" t="str">
        <f>IFERROR(RANK(F101,F:F,1)+COUNTIF($F$1:F100,F101),"")</f>
        <v/>
      </c>
    </row>
    <row r="102" spans="1:7">
      <c r="A102" s="338">
        <v>44855</v>
      </c>
      <c r="B102" s="339" t="s">
        <v>271</v>
      </c>
      <c r="C102" s="340" t="s">
        <v>130</v>
      </c>
      <c r="D102" s="341"/>
      <c r="E102" s="342">
        <f t="shared" si="1"/>
        <v>44855</v>
      </c>
      <c r="F102" s="336" t="str">
        <f>IF(YEAR(A102)&amp;MONTH(A102)=YEAR('뉴스룸 요약'!$F$17)&amp;MONTH('뉴스룸 요약'!$F$17),RANK(A102,A$2:A$1062,1),"")</f>
        <v/>
      </c>
      <c r="G102" s="336" t="str">
        <f>IFERROR(RANK(F102,F:F,1)+COUNTIF($F$1:F101,F102),"")</f>
        <v/>
      </c>
    </row>
    <row r="103" spans="1:7">
      <c r="A103" s="338">
        <v>44860</v>
      </c>
      <c r="B103" s="339" t="s">
        <v>273</v>
      </c>
      <c r="C103" s="340" t="s">
        <v>132</v>
      </c>
      <c r="D103" s="341"/>
      <c r="E103" s="342">
        <f t="shared" si="1"/>
        <v>44860</v>
      </c>
      <c r="F103" s="336" t="str">
        <f>IF(YEAR(A103)&amp;MONTH(A103)=YEAR('뉴스룸 요약'!$F$17)&amp;MONTH('뉴스룸 요약'!$F$17),RANK(A103,A$2:A$1062,1),"")</f>
        <v/>
      </c>
      <c r="G103" s="336" t="str">
        <f>IFERROR(RANK(F103,F:F,1)+COUNTIF($F$1:F102,F103),"")</f>
        <v/>
      </c>
    </row>
    <row r="104" spans="1:7">
      <c r="A104" s="338">
        <v>44860</v>
      </c>
      <c r="B104" s="339" t="s">
        <v>272</v>
      </c>
      <c r="C104" s="340" t="s">
        <v>131</v>
      </c>
      <c r="D104" s="341"/>
      <c r="E104" s="342">
        <f t="shared" si="1"/>
        <v>44860</v>
      </c>
      <c r="F104" s="336" t="str">
        <f>IF(YEAR(A104)&amp;MONTH(A104)=YEAR('뉴스룸 요약'!$F$17)&amp;MONTH('뉴스룸 요약'!$F$17),RANK(A104,A$2:A$1062,1),"")</f>
        <v/>
      </c>
      <c r="G104" s="336" t="str">
        <f>IFERROR(RANK(F104,F:F,1)+COUNTIF($F$1:F103,F104),"")</f>
        <v/>
      </c>
    </row>
    <row r="105" spans="1:7">
      <c r="A105" s="338">
        <v>44867</v>
      </c>
      <c r="B105" s="339" t="s">
        <v>274</v>
      </c>
      <c r="C105" s="340" t="s">
        <v>133</v>
      </c>
      <c r="D105" s="341"/>
      <c r="E105" s="342">
        <f t="shared" si="1"/>
        <v>44867</v>
      </c>
      <c r="F105" s="336" t="str">
        <f>IF(YEAR(A105)&amp;MONTH(A105)=YEAR('뉴스룸 요약'!$F$17)&amp;MONTH('뉴스룸 요약'!$F$17),RANK(A105,A$2:A$1062,1),"")</f>
        <v/>
      </c>
      <c r="G105" s="336" t="str">
        <f>IFERROR(RANK(F105,F:F,1)+COUNTIF($F$1:F104,F105),"")</f>
        <v/>
      </c>
    </row>
    <row r="106" spans="1:7">
      <c r="A106" s="338">
        <v>44868</v>
      </c>
      <c r="B106" s="339" t="s">
        <v>275</v>
      </c>
      <c r="C106" s="340" t="s">
        <v>134</v>
      </c>
      <c r="D106" s="341"/>
      <c r="E106" s="342">
        <f t="shared" si="1"/>
        <v>44868</v>
      </c>
      <c r="F106" s="336" t="str">
        <f>IF(YEAR(A106)&amp;MONTH(A106)=YEAR('뉴스룸 요약'!$F$17)&amp;MONTH('뉴스룸 요약'!$F$17),RANK(A106,A$2:A$1062,1),"")</f>
        <v/>
      </c>
      <c r="G106" s="336" t="str">
        <f>IFERROR(RANK(F106,F:F,1)+COUNTIF($F$1:F105,F106),"")</f>
        <v/>
      </c>
    </row>
    <row r="107" spans="1:7">
      <c r="A107" s="338">
        <v>44869</v>
      </c>
      <c r="B107" s="339" t="s">
        <v>276</v>
      </c>
      <c r="C107" s="340" t="s">
        <v>135</v>
      </c>
      <c r="D107" s="341"/>
      <c r="E107" s="342">
        <f t="shared" si="1"/>
        <v>44869</v>
      </c>
      <c r="F107" s="336" t="str">
        <f>IF(YEAR(A107)&amp;MONTH(A107)=YEAR('뉴스룸 요약'!$F$17)&amp;MONTH('뉴스룸 요약'!$F$17),RANK(A107,A$2:A$1062,1),"")</f>
        <v/>
      </c>
      <c r="G107" s="336" t="str">
        <f>IFERROR(RANK(F107,F:F,1)+COUNTIF($F$1:F106,F107),"")</f>
        <v/>
      </c>
    </row>
    <row r="108" spans="1:7">
      <c r="A108" s="338">
        <v>44872</v>
      </c>
      <c r="B108" s="339" t="s">
        <v>278</v>
      </c>
      <c r="C108" s="340" t="s">
        <v>137</v>
      </c>
      <c r="D108" s="341"/>
      <c r="E108" s="342">
        <f t="shared" si="1"/>
        <v>44872</v>
      </c>
      <c r="F108" s="336" t="str">
        <f>IF(YEAR(A108)&amp;MONTH(A108)=YEAR('뉴스룸 요약'!$F$17)&amp;MONTH('뉴스룸 요약'!$F$17),RANK(A108,A$2:A$1062,1),"")</f>
        <v/>
      </c>
      <c r="G108" s="336" t="str">
        <f>IFERROR(RANK(F108,F:F,1)+COUNTIF($F$1:F107,F108),"")</f>
        <v/>
      </c>
    </row>
    <row r="109" spans="1:7">
      <c r="A109" s="338">
        <v>44873</v>
      </c>
      <c r="B109" s="339" t="s">
        <v>280</v>
      </c>
      <c r="C109" s="340" t="s">
        <v>139</v>
      </c>
      <c r="D109" s="341"/>
      <c r="E109" s="342">
        <f t="shared" si="1"/>
        <v>44873</v>
      </c>
      <c r="F109" s="336" t="str">
        <f>IF(YEAR(A109)&amp;MONTH(A109)=YEAR('뉴스룸 요약'!$F$17)&amp;MONTH('뉴스룸 요약'!$F$17),RANK(A109,A$2:A$1062,1),"")</f>
        <v/>
      </c>
      <c r="G109" s="336" t="str">
        <f>IFERROR(RANK(F109,F:F,1)+COUNTIF($F$1:F108,F109),"")</f>
        <v/>
      </c>
    </row>
    <row r="110" spans="1:7">
      <c r="A110" s="338">
        <v>44874</v>
      </c>
      <c r="B110" s="339" t="s">
        <v>279</v>
      </c>
      <c r="C110" s="340" t="s">
        <v>138</v>
      </c>
      <c r="D110" s="341"/>
      <c r="E110" s="342">
        <f t="shared" si="1"/>
        <v>44874</v>
      </c>
      <c r="F110" s="336" t="str">
        <f>IF(YEAR(A110)&amp;MONTH(A110)=YEAR('뉴스룸 요약'!$F$17)&amp;MONTH('뉴스룸 요약'!$F$17),RANK(A110,A$2:A$1062,1),"")</f>
        <v/>
      </c>
      <c r="G110" s="336" t="str">
        <f>IFERROR(RANK(F110,F:F,1)+COUNTIF($F$1:F109,F110),"")</f>
        <v/>
      </c>
    </row>
    <row r="111" spans="1:7">
      <c r="A111" s="338">
        <v>44875</v>
      </c>
      <c r="B111" s="339" t="s">
        <v>284</v>
      </c>
      <c r="C111" s="340" t="s">
        <v>143</v>
      </c>
      <c r="D111" s="341"/>
      <c r="E111" s="342">
        <f t="shared" si="1"/>
        <v>44875</v>
      </c>
      <c r="F111" s="336" t="str">
        <f>IF(YEAR(A111)&amp;MONTH(A111)=YEAR('뉴스룸 요약'!$F$17)&amp;MONTH('뉴스룸 요약'!$F$17),RANK(A111,A$2:A$1062,1),"")</f>
        <v/>
      </c>
      <c r="G111" s="336" t="str">
        <f>IFERROR(RANK(F111,F:F,1)+COUNTIF($F$1:F110,F111),"")</f>
        <v/>
      </c>
    </row>
    <row r="112" spans="1:7">
      <c r="A112" s="338">
        <v>44880</v>
      </c>
      <c r="B112" s="339" t="s">
        <v>282</v>
      </c>
      <c r="C112" s="340" t="s">
        <v>141</v>
      </c>
      <c r="D112" s="341"/>
      <c r="E112" s="342">
        <f t="shared" si="1"/>
        <v>44880</v>
      </c>
      <c r="F112" s="336" t="str">
        <f>IF(YEAR(A112)&amp;MONTH(A112)=YEAR('뉴스룸 요약'!$F$17)&amp;MONTH('뉴스룸 요약'!$F$17),RANK(A112,A$2:A$1062,1),"")</f>
        <v/>
      </c>
      <c r="G112" s="336" t="str">
        <f>IFERROR(RANK(F112,F:F,1)+COUNTIF($F$1:F111,F112),"")</f>
        <v/>
      </c>
    </row>
    <row r="113" spans="1:7">
      <c r="A113" s="338">
        <v>44881</v>
      </c>
      <c r="B113" s="339" t="s">
        <v>281</v>
      </c>
      <c r="C113" s="340" t="s">
        <v>140</v>
      </c>
      <c r="D113" s="341"/>
      <c r="E113" s="342">
        <f t="shared" si="1"/>
        <v>44881</v>
      </c>
      <c r="F113" s="336" t="str">
        <f>IF(YEAR(A113)&amp;MONTH(A113)=YEAR('뉴스룸 요약'!$F$17)&amp;MONTH('뉴스룸 요약'!$F$17),RANK(A113,A$2:A$1062,1),"")</f>
        <v/>
      </c>
      <c r="G113" s="336" t="str">
        <f>IFERROR(RANK(F113,F:F,1)+COUNTIF($F$1:F112,F113),"")</f>
        <v/>
      </c>
    </row>
    <row r="114" spans="1:7">
      <c r="A114" s="338">
        <v>44882</v>
      </c>
      <c r="B114" s="339" t="s">
        <v>283</v>
      </c>
      <c r="C114" s="340" t="s">
        <v>142</v>
      </c>
      <c r="D114" s="341"/>
      <c r="E114" s="342">
        <f t="shared" si="1"/>
        <v>44882</v>
      </c>
      <c r="F114" s="336" t="str">
        <f>IF(YEAR(A114)&amp;MONTH(A114)=YEAR('뉴스룸 요약'!$F$17)&amp;MONTH('뉴스룸 요약'!$F$17),RANK(A114,A$2:A$1062,1),"")</f>
        <v/>
      </c>
      <c r="G114" s="336" t="str">
        <f>IFERROR(RANK(F114,F:F,1)+COUNTIF($F$1:F113,F114),"")</f>
        <v/>
      </c>
    </row>
    <row r="115" spans="1:7">
      <c r="A115" s="338">
        <v>44886</v>
      </c>
      <c r="B115" s="339" t="s">
        <v>287</v>
      </c>
      <c r="C115" s="340" t="s">
        <v>146</v>
      </c>
      <c r="D115" s="341"/>
      <c r="E115" s="342">
        <f t="shared" si="1"/>
        <v>44886</v>
      </c>
      <c r="F115" s="336" t="str">
        <f>IF(YEAR(A115)&amp;MONTH(A115)=YEAR('뉴스룸 요약'!$F$17)&amp;MONTH('뉴스룸 요약'!$F$17),RANK(A115,A$2:A$1062,1),"")</f>
        <v/>
      </c>
      <c r="G115" s="336" t="str">
        <f>IFERROR(RANK(F115,F:F,1)+COUNTIF($F$1:F114,F115),"")</f>
        <v/>
      </c>
    </row>
    <row r="116" spans="1:7">
      <c r="A116" s="338">
        <v>44887</v>
      </c>
      <c r="B116" s="339" t="s">
        <v>286</v>
      </c>
      <c r="C116" s="340" t="s">
        <v>145</v>
      </c>
      <c r="D116" s="341"/>
      <c r="E116" s="342">
        <f t="shared" si="1"/>
        <v>44887</v>
      </c>
      <c r="F116" s="336" t="str">
        <f>IF(YEAR(A116)&amp;MONTH(A116)=YEAR('뉴스룸 요약'!$F$17)&amp;MONTH('뉴스룸 요약'!$F$17),RANK(A116,A$2:A$1062,1),"")</f>
        <v/>
      </c>
      <c r="G116" s="336" t="str">
        <f>IFERROR(RANK(F116,F:F,1)+COUNTIF($F$1:F115,F116),"")</f>
        <v/>
      </c>
    </row>
    <row r="117" spans="1:7">
      <c r="A117" s="338">
        <v>44889</v>
      </c>
      <c r="B117" s="339" t="s">
        <v>285</v>
      </c>
      <c r="C117" s="340" t="s">
        <v>144</v>
      </c>
      <c r="D117" s="341"/>
      <c r="E117" s="342">
        <f t="shared" si="1"/>
        <v>44889</v>
      </c>
      <c r="F117" s="336" t="str">
        <f>IF(YEAR(A117)&amp;MONTH(A117)=YEAR('뉴스룸 요약'!$F$17)&amp;MONTH('뉴스룸 요약'!$F$17),RANK(A117,A$2:A$1062,1),"")</f>
        <v/>
      </c>
      <c r="G117" s="336" t="str">
        <f>IFERROR(RANK(F117,F:F,1)+COUNTIF($F$1:F116,F117),"")</f>
        <v/>
      </c>
    </row>
    <row r="118" spans="1:7">
      <c r="A118" s="338">
        <v>44889</v>
      </c>
      <c r="B118" s="339" t="s">
        <v>288</v>
      </c>
      <c r="C118" s="340" t="s">
        <v>147</v>
      </c>
      <c r="D118" s="341"/>
      <c r="E118" s="342">
        <f t="shared" si="1"/>
        <v>44889</v>
      </c>
      <c r="F118" s="336" t="str">
        <f>IF(YEAR(A118)&amp;MONTH(A118)=YEAR('뉴스룸 요약'!$F$17)&amp;MONTH('뉴스룸 요약'!$F$17),RANK(A118,A$2:A$1062,1),"")</f>
        <v/>
      </c>
      <c r="G118" s="336" t="str">
        <f>IFERROR(RANK(F118,F:F,1)+COUNTIF($F$1:F117,F118),"")</f>
        <v/>
      </c>
    </row>
    <row r="119" spans="1:7">
      <c r="A119" s="338">
        <v>44890</v>
      </c>
      <c r="B119" s="339" t="s">
        <v>291</v>
      </c>
      <c r="C119" s="340" t="s">
        <v>150</v>
      </c>
      <c r="D119" s="341"/>
      <c r="E119" s="342">
        <f t="shared" si="1"/>
        <v>44890</v>
      </c>
      <c r="F119" s="336" t="str">
        <f>IF(YEAR(A119)&amp;MONTH(A119)=YEAR('뉴스룸 요약'!$F$17)&amp;MONTH('뉴스룸 요약'!$F$17),RANK(A119,A$2:A$1062,1),"")</f>
        <v/>
      </c>
      <c r="G119" s="336" t="str">
        <f>IFERROR(RANK(F119,F:F,1)+COUNTIF($F$1:F118,F119),"")</f>
        <v/>
      </c>
    </row>
    <row r="120" spans="1:7">
      <c r="A120" s="338">
        <v>44893</v>
      </c>
      <c r="B120" s="339" t="s">
        <v>290</v>
      </c>
      <c r="C120" s="340" t="s">
        <v>149</v>
      </c>
      <c r="D120" s="341"/>
      <c r="E120" s="342">
        <f t="shared" si="1"/>
        <v>44893</v>
      </c>
      <c r="F120" s="336" t="str">
        <f>IF(YEAR(A120)&amp;MONTH(A120)=YEAR('뉴스룸 요약'!$F$17)&amp;MONTH('뉴스룸 요약'!$F$17),RANK(A120,A$2:A$1062,1),"")</f>
        <v/>
      </c>
      <c r="G120" s="336" t="str">
        <f>IFERROR(RANK(F120,F:F,1)+COUNTIF($F$1:F119,F120),"")</f>
        <v/>
      </c>
    </row>
    <row r="121" spans="1:7">
      <c r="A121" s="338">
        <v>44894</v>
      </c>
      <c r="B121" s="339" t="s">
        <v>289</v>
      </c>
      <c r="C121" s="340" t="s">
        <v>148</v>
      </c>
      <c r="D121" s="341"/>
      <c r="E121" s="342">
        <f t="shared" si="1"/>
        <v>44894</v>
      </c>
      <c r="F121" s="336" t="str">
        <f>IF(YEAR(A121)&amp;MONTH(A121)=YEAR('뉴스룸 요약'!$F$17)&amp;MONTH('뉴스룸 요약'!$F$17),RANK(A121,A$2:A$1062,1),"")</f>
        <v/>
      </c>
      <c r="G121" s="336" t="str">
        <f>IFERROR(RANK(F121,F:F,1)+COUNTIF($F$1:F120,F121),"")</f>
        <v/>
      </c>
    </row>
    <row r="122" spans="1:7">
      <c r="A122" s="338">
        <v>44901</v>
      </c>
      <c r="B122" s="339" t="s">
        <v>292</v>
      </c>
      <c r="C122" s="340" t="s">
        <v>151</v>
      </c>
      <c r="D122" s="341"/>
      <c r="E122" s="342">
        <f t="shared" si="1"/>
        <v>44901</v>
      </c>
      <c r="F122" s="336" t="str">
        <f>IF(YEAR(A122)&amp;MONTH(A122)=YEAR('뉴스룸 요약'!$F$17)&amp;MONTH('뉴스룸 요약'!$F$17),RANK(A122,A$2:A$1062,1),"")</f>
        <v/>
      </c>
      <c r="G122" s="336" t="str">
        <f>IFERROR(RANK(F122,F:F,1)+COUNTIF($F$1:F121,F122),"")</f>
        <v/>
      </c>
    </row>
    <row r="123" spans="1:7">
      <c r="A123" s="338">
        <v>44908</v>
      </c>
      <c r="B123" s="339" t="s">
        <v>293</v>
      </c>
      <c r="C123" s="340" t="s">
        <v>152</v>
      </c>
      <c r="D123" s="341"/>
      <c r="E123" s="342">
        <f t="shared" si="1"/>
        <v>44908</v>
      </c>
      <c r="F123" s="336" t="str">
        <f>IF(YEAR(A123)&amp;MONTH(A123)=YEAR('뉴스룸 요약'!$F$17)&amp;MONTH('뉴스룸 요약'!$F$17),RANK(A123,A$2:A$1062,1),"")</f>
        <v/>
      </c>
      <c r="G123" s="336" t="str">
        <f>IFERROR(RANK(F123,F:F,1)+COUNTIF($F$1:F122,F123),"")</f>
        <v/>
      </c>
    </row>
    <row r="124" spans="1:7">
      <c r="A124" s="338">
        <v>44915</v>
      </c>
      <c r="B124" s="339" t="s">
        <v>294</v>
      </c>
      <c r="C124" s="340" t="s">
        <v>153</v>
      </c>
      <c r="D124" s="341"/>
      <c r="E124" s="342">
        <f t="shared" si="1"/>
        <v>44915</v>
      </c>
      <c r="F124" s="336" t="str">
        <f>IF(YEAR(A124)&amp;MONTH(A124)=YEAR('뉴스룸 요약'!$F$17)&amp;MONTH('뉴스룸 요약'!$F$17),RANK(A124,A$2:A$1062,1),"")</f>
        <v/>
      </c>
      <c r="G124" s="336" t="str">
        <f>IFERROR(RANK(F124,F:F,1)+COUNTIF($F$1:F123,F124),"")</f>
        <v/>
      </c>
    </row>
    <row r="125" spans="1:7">
      <c r="A125" s="338">
        <v>44916</v>
      </c>
      <c r="B125" s="339" t="s">
        <v>296</v>
      </c>
      <c r="C125" s="340" t="s">
        <v>155</v>
      </c>
      <c r="D125" s="341"/>
      <c r="E125" s="342">
        <f t="shared" si="1"/>
        <v>44916</v>
      </c>
      <c r="F125" s="336" t="str">
        <f>IF(YEAR(A125)&amp;MONTH(A125)=YEAR('뉴스룸 요약'!$F$17)&amp;MONTH('뉴스룸 요약'!$F$17),RANK(A125,A$2:A$1062,1),"")</f>
        <v/>
      </c>
      <c r="G125" s="336" t="str">
        <f>IFERROR(RANK(F125,F:F,1)+COUNTIF($F$1:F124,F125),"")</f>
        <v/>
      </c>
    </row>
    <row r="126" spans="1:7">
      <c r="A126" s="338">
        <v>44917</v>
      </c>
      <c r="B126" s="339" t="s">
        <v>295</v>
      </c>
      <c r="C126" s="340" t="s">
        <v>154</v>
      </c>
      <c r="D126" s="341"/>
      <c r="E126" s="342">
        <f t="shared" si="1"/>
        <v>44917</v>
      </c>
      <c r="F126" s="336" t="str">
        <f>IF(YEAR(A126)&amp;MONTH(A126)=YEAR('뉴스룸 요약'!$F$17)&amp;MONTH('뉴스룸 요약'!$F$17),RANK(A126,A$2:A$1062,1),"")</f>
        <v/>
      </c>
      <c r="G126" s="336" t="str">
        <f>IFERROR(RANK(F126,F:F,1)+COUNTIF($F$1:F125,F126),"")</f>
        <v/>
      </c>
    </row>
    <row r="127" spans="1:7">
      <c r="A127" s="338">
        <v>44921</v>
      </c>
      <c r="B127" s="339" t="s">
        <v>297</v>
      </c>
      <c r="C127" s="340" t="s">
        <v>156</v>
      </c>
      <c r="D127" s="341"/>
      <c r="E127" s="342">
        <f t="shared" si="1"/>
        <v>44921</v>
      </c>
      <c r="F127" s="336" t="str">
        <f>IF(YEAR(A127)&amp;MONTH(A127)=YEAR('뉴스룸 요약'!$F$17)&amp;MONTH('뉴스룸 요약'!$F$17),RANK(A127,A$2:A$1062,1),"")</f>
        <v/>
      </c>
      <c r="G127" s="336" t="str">
        <f>IFERROR(RANK(F127,F:F,1)+COUNTIF($F$1:F126,F127),"")</f>
        <v/>
      </c>
    </row>
    <row r="128" spans="1:7">
      <c r="A128" s="338">
        <v>44921</v>
      </c>
      <c r="B128" s="339" t="s">
        <v>299</v>
      </c>
      <c r="C128" s="340" t="s">
        <v>158</v>
      </c>
      <c r="D128" s="341"/>
      <c r="E128" s="342">
        <f t="shared" si="1"/>
        <v>44921</v>
      </c>
      <c r="F128" s="336" t="str">
        <f>IF(YEAR(A128)&amp;MONTH(A128)=YEAR('뉴스룸 요약'!$F$17)&amp;MONTH('뉴스룸 요약'!$F$17),RANK(A128,A$2:A$1062,1),"")</f>
        <v/>
      </c>
      <c r="G128" s="336" t="str">
        <f>IFERROR(RANK(F128,F:F,1)+COUNTIF($F$1:F127,F128),"")</f>
        <v/>
      </c>
    </row>
    <row r="129" spans="1:7">
      <c r="A129" s="338">
        <v>44924</v>
      </c>
      <c r="B129" s="339" t="s">
        <v>298</v>
      </c>
      <c r="C129" s="340" t="s">
        <v>157</v>
      </c>
      <c r="D129" s="341"/>
      <c r="E129" s="342">
        <f t="shared" si="1"/>
        <v>44924</v>
      </c>
      <c r="F129" s="336" t="str">
        <f>IF(YEAR(A129)&amp;MONTH(A129)=YEAR('뉴스룸 요약'!$F$17)&amp;MONTH('뉴스룸 요약'!$F$17),RANK(A129,A$2:A$1062,1),"")</f>
        <v/>
      </c>
      <c r="G129" s="336" t="str">
        <f>IFERROR(RANK(F129,F:F,1)+COUNTIF($F$1:F128,F129),"")</f>
        <v/>
      </c>
    </row>
    <row r="130" spans="1:7" ht="16.5">
      <c r="A130" s="338">
        <v>44925</v>
      </c>
      <c r="B130" s="339" t="s">
        <v>2652</v>
      </c>
      <c r="C130" s="340" t="s">
        <v>162</v>
      </c>
      <c r="D130" s="341"/>
      <c r="E130" s="342">
        <f t="shared" ref="E130:E193" si="2">A130</f>
        <v>44925</v>
      </c>
      <c r="F130" s="336" t="str">
        <f>IF(YEAR(A130)&amp;MONTH(A130)=YEAR('뉴스룸 요약'!$F$17)&amp;MONTH('뉴스룸 요약'!$F$17),RANK(A130,A$2:A$1062,1),"")</f>
        <v/>
      </c>
      <c r="G130" s="336" t="str">
        <f>IFERROR(RANK(F130,F:F,1)+COUNTIF($F$1:F129,F130),"")</f>
        <v/>
      </c>
    </row>
    <row r="131" spans="1:7">
      <c r="A131" s="338">
        <v>44928</v>
      </c>
      <c r="B131" s="339" t="s">
        <v>300</v>
      </c>
      <c r="C131" s="340" t="s">
        <v>159</v>
      </c>
      <c r="D131" s="341"/>
      <c r="E131" s="342">
        <f t="shared" si="2"/>
        <v>44928</v>
      </c>
      <c r="F131" s="336" t="str">
        <f>IF(YEAR(A131)&amp;MONTH(A131)=YEAR('뉴스룸 요약'!$F$17)&amp;MONTH('뉴스룸 요약'!$F$17),RANK(A131,A$2:A$1062,1),"")</f>
        <v/>
      </c>
      <c r="G131" s="336" t="str">
        <f>IFERROR(RANK(F131,F:F,1)+COUNTIF($F$1:F130,F131),"")</f>
        <v/>
      </c>
    </row>
    <row r="132" spans="1:7">
      <c r="A132" s="338">
        <v>44931</v>
      </c>
      <c r="B132" s="339" t="s">
        <v>301</v>
      </c>
      <c r="C132" s="340" t="s">
        <v>160</v>
      </c>
      <c r="D132" s="341"/>
      <c r="E132" s="342">
        <f t="shared" si="2"/>
        <v>44931</v>
      </c>
      <c r="F132" s="336" t="str">
        <f>IF(YEAR(A132)&amp;MONTH(A132)=YEAR('뉴스룸 요약'!$F$17)&amp;MONTH('뉴스룸 요약'!$F$17),RANK(A132,A$2:A$1062,1),"")</f>
        <v/>
      </c>
      <c r="G132" s="336" t="str">
        <f>IFERROR(RANK(F132,F:F,1)+COUNTIF($F$1:F131,F132),"")</f>
        <v/>
      </c>
    </row>
    <row r="133" spans="1:7">
      <c r="A133" s="338">
        <v>44932</v>
      </c>
      <c r="B133" s="339" t="s">
        <v>304</v>
      </c>
      <c r="C133" s="340" t="s">
        <v>164</v>
      </c>
      <c r="D133" s="341"/>
      <c r="E133" s="342">
        <f t="shared" si="2"/>
        <v>44932</v>
      </c>
      <c r="F133" s="336" t="str">
        <f>IF(YEAR(A133)&amp;MONTH(A133)=YEAR('뉴스룸 요약'!$F$17)&amp;MONTH('뉴스룸 요약'!$F$17),RANK(A133,A$2:A$1062,1),"")</f>
        <v/>
      </c>
      <c r="G133" s="336" t="str">
        <f>IFERROR(RANK(F133,F:F,1)+COUNTIF($F$1:F132,F133),"")</f>
        <v/>
      </c>
    </row>
    <row r="134" spans="1:7">
      <c r="A134" s="338">
        <v>44933</v>
      </c>
      <c r="B134" s="339" t="s">
        <v>302</v>
      </c>
      <c r="C134" s="340" t="s">
        <v>161</v>
      </c>
      <c r="D134" s="341"/>
      <c r="E134" s="342">
        <f t="shared" si="2"/>
        <v>44933</v>
      </c>
      <c r="F134" s="336" t="str">
        <f>IF(YEAR(A134)&amp;MONTH(A134)=YEAR('뉴스룸 요약'!$F$17)&amp;MONTH('뉴스룸 요약'!$F$17),RANK(A134,A$2:A$1062,1),"")</f>
        <v/>
      </c>
      <c r="G134" s="336" t="str">
        <f>IFERROR(RANK(F134,F:F,1)+COUNTIF($F$1:F133,F134),"")</f>
        <v/>
      </c>
    </row>
    <row r="135" spans="1:7">
      <c r="A135" s="338">
        <v>44935</v>
      </c>
      <c r="B135" s="339" t="s">
        <v>303</v>
      </c>
      <c r="C135" s="340" t="s">
        <v>163</v>
      </c>
      <c r="D135" s="341"/>
      <c r="E135" s="342">
        <f t="shared" si="2"/>
        <v>44935</v>
      </c>
      <c r="F135" s="336" t="str">
        <f>IF(YEAR(A135)&amp;MONTH(A135)=YEAR('뉴스룸 요약'!$F$17)&amp;MONTH('뉴스룸 요약'!$F$17),RANK(A135,A$2:A$1062,1),"")</f>
        <v/>
      </c>
      <c r="G135" s="336" t="str">
        <f>IFERROR(RANK(F135,F:F,1)+COUNTIF($F$1:F134,F135),"")</f>
        <v/>
      </c>
    </row>
    <row r="136" spans="1:7">
      <c r="A136" s="338">
        <v>44939</v>
      </c>
      <c r="B136" s="339" t="s">
        <v>307</v>
      </c>
      <c r="C136" s="340" t="s">
        <v>166</v>
      </c>
      <c r="D136" s="341"/>
      <c r="E136" s="342">
        <f t="shared" si="2"/>
        <v>44939</v>
      </c>
      <c r="F136" s="336" t="str">
        <f>IF(YEAR(A136)&amp;MONTH(A136)=YEAR('뉴스룸 요약'!$F$17)&amp;MONTH('뉴스룸 요약'!$F$17),RANK(A136,A$2:A$1062,1),"")</f>
        <v/>
      </c>
      <c r="G136" s="336" t="str">
        <f>IFERROR(RANK(F136,F:F,1)+COUNTIF($F$1:F135,F136),"")</f>
        <v/>
      </c>
    </row>
    <row r="137" spans="1:7">
      <c r="A137" s="338">
        <v>44944</v>
      </c>
      <c r="B137" s="339" t="s">
        <v>306</v>
      </c>
      <c r="C137" s="340" t="s">
        <v>165</v>
      </c>
      <c r="D137" s="341"/>
      <c r="E137" s="342">
        <f t="shared" si="2"/>
        <v>44944</v>
      </c>
      <c r="F137" s="336" t="str">
        <f>IF(YEAR(A137)&amp;MONTH(A137)=YEAR('뉴스룸 요약'!$F$17)&amp;MONTH('뉴스룸 요약'!$F$17),RANK(A137,A$2:A$1062,1),"")</f>
        <v/>
      </c>
      <c r="G137" s="336" t="str">
        <f>IFERROR(RANK(F137,F:F,1)+COUNTIF($F$1:F136,F137),"")</f>
        <v/>
      </c>
    </row>
    <row r="138" spans="1:7">
      <c r="A138" s="338">
        <v>44945</v>
      </c>
      <c r="B138" s="339" t="s">
        <v>305</v>
      </c>
      <c r="C138" s="340" t="s">
        <v>1398</v>
      </c>
      <c r="D138" s="341"/>
      <c r="E138" s="342">
        <f t="shared" si="2"/>
        <v>44945</v>
      </c>
      <c r="F138" s="336" t="str">
        <f>IF(YEAR(A138)&amp;MONTH(A138)=YEAR('뉴스룸 요약'!$F$17)&amp;MONTH('뉴스룸 요약'!$F$17),RANK(A138,A$2:A$1062,1),"")</f>
        <v/>
      </c>
      <c r="G138" s="336" t="str">
        <f>IFERROR(RANK(F138,F:F,1)+COUNTIF($F$1:F137,F138),"")</f>
        <v/>
      </c>
    </row>
    <row r="139" spans="1:7">
      <c r="A139" s="338">
        <v>44946</v>
      </c>
      <c r="B139" s="339" t="s">
        <v>311</v>
      </c>
      <c r="C139" s="340" t="s">
        <v>170</v>
      </c>
      <c r="D139" s="341"/>
      <c r="E139" s="342">
        <f t="shared" si="2"/>
        <v>44946</v>
      </c>
      <c r="F139" s="336" t="str">
        <f>IF(YEAR(A139)&amp;MONTH(A139)=YEAR('뉴스룸 요약'!$F$17)&amp;MONTH('뉴스룸 요약'!$F$17),RANK(A139,A$2:A$1062,1),"")</f>
        <v/>
      </c>
      <c r="G139" s="336" t="str">
        <f>IFERROR(RANK(F139,F:F,1)+COUNTIF($F$1:F138,F139),"")</f>
        <v/>
      </c>
    </row>
    <row r="140" spans="1:7">
      <c r="A140" s="338">
        <v>44952</v>
      </c>
      <c r="B140" s="339" t="s">
        <v>309</v>
      </c>
      <c r="C140" s="340" t="s">
        <v>168</v>
      </c>
      <c r="D140" s="341"/>
      <c r="E140" s="342">
        <f t="shared" si="2"/>
        <v>44952</v>
      </c>
      <c r="F140" s="336" t="str">
        <f>IF(YEAR(A140)&amp;MONTH(A140)=YEAR('뉴스룸 요약'!$F$17)&amp;MONTH('뉴스룸 요약'!$F$17),RANK(A140,A$2:A$1062,1),"")</f>
        <v/>
      </c>
      <c r="G140" s="336" t="str">
        <f>IFERROR(RANK(F140,F:F,1)+COUNTIF($F$1:F139,F140),"")</f>
        <v/>
      </c>
    </row>
    <row r="141" spans="1:7">
      <c r="A141" s="338">
        <v>44953</v>
      </c>
      <c r="B141" s="339" t="s">
        <v>308</v>
      </c>
      <c r="C141" s="340" t="s">
        <v>167</v>
      </c>
      <c r="D141" s="341"/>
      <c r="E141" s="342">
        <f t="shared" si="2"/>
        <v>44953</v>
      </c>
      <c r="F141" s="336" t="str">
        <f>IF(YEAR(A141)&amp;MONTH(A141)=YEAR('뉴스룸 요약'!$F$17)&amp;MONTH('뉴스룸 요약'!$F$17),RANK(A141,A$2:A$1062,1),"")</f>
        <v/>
      </c>
      <c r="G141" s="336" t="str">
        <f>IFERROR(RANK(F141,F:F,1)+COUNTIF($F$1:F140,F141),"")</f>
        <v/>
      </c>
    </row>
    <row r="142" spans="1:7">
      <c r="A142" s="338">
        <v>44953</v>
      </c>
      <c r="B142" s="339" t="s">
        <v>310</v>
      </c>
      <c r="C142" s="340" t="s">
        <v>169</v>
      </c>
      <c r="D142" s="341"/>
      <c r="E142" s="342">
        <f t="shared" si="2"/>
        <v>44953</v>
      </c>
      <c r="F142" s="336" t="str">
        <f>IF(YEAR(A142)&amp;MONTH(A142)=YEAR('뉴스룸 요약'!$F$17)&amp;MONTH('뉴스룸 요약'!$F$17),RANK(A142,A$2:A$1062,1),"")</f>
        <v/>
      </c>
      <c r="G142" s="336" t="str">
        <f>IFERROR(RANK(F142,F:F,1)+COUNTIF($F$1:F141,F142),"")</f>
        <v/>
      </c>
    </row>
    <row r="143" spans="1:7">
      <c r="A143" s="338">
        <v>44957</v>
      </c>
      <c r="B143" s="339" t="s">
        <v>312</v>
      </c>
      <c r="C143" s="340" t="s">
        <v>171</v>
      </c>
      <c r="D143" s="341"/>
      <c r="E143" s="342">
        <f t="shared" si="2"/>
        <v>44957</v>
      </c>
      <c r="F143" s="336" t="str">
        <f>IF(YEAR(A143)&amp;MONTH(A143)=YEAR('뉴스룸 요약'!$F$17)&amp;MONTH('뉴스룸 요약'!$F$17),RANK(A143,A$2:A$1062,1),"")</f>
        <v/>
      </c>
      <c r="G143" s="336" t="str">
        <f>IFERROR(RANK(F143,F:F,1)+COUNTIF($F$1:F142,F143),"")</f>
        <v/>
      </c>
    </row>
    <row r="144" spans="1:7">
      <c r="A144" s="338">
        <v>44960</v>
      </c>
      <c r="B144" s="345" t="s">
        <v>333</v>
      </c>
      <c r="C144" s="340" t="s">
        <v>332</v>
      </c>
      <c r="D144" s="341"/>
      <c r="E144" s="342">
        <f t="shared" si="2"/>
        <v>44960</v>
      </c>
      <c r="F144" s="336" t="str">
        <f>IF(YEAR(A144)&amp;MONTH(A144)=YEAR('뉴스룸 요약'!$F$17)&amp;MONTH('뉴스룸 요약'!$F$17),RANK(A144,A$2:A$1062,1),"")</f>
        <v/>
      </c>
      <c r="G144" s="336" t="str">
        <f>IFERROR(RANK(F144,F:F,1)+COUNTIF($F$1:F143,F144),"")</f>
        <v/>
      </c>
    </row>
    <row r="145" spans="1:7">
      <c r="A145" s="338">
        <v>44963</v>
      </c>
      <c r="B145" s="339" t="s">
        <v>313</v>
      </c>
      <c r="C145" s="340" t="s">
        <v>173</v>
      </c>
      <c r="D145" s="341"/>
      <c r="E145" s="342">
        <f t="shared" si="2"/>
        <v>44963</v>
      </c>
      <c r="F145" s="336" t="str">
        <f>IF(YEAR(A145)&amp;MONTH(A145)=YEAR('뉴스룸 요약'!$F$17)&amp;MONTH('뉴스룸 요약'!$F$17),RANK(A145,A$2:A$1062,1),"")</f>
        <v/>
      </c>
      <c r="G145" s="336" t="str">
        <f>IFERROR(RANK(F145,F:F,1)+COUNTIF($F$1:F144,F145),"")</f>
        <v/>
      </c>
    </row>
    <row r="146" spans="1:7">
      <c r="A146" s="338">
        <v>44964</v>
      </c>
      <c r="B146" s="339" t="s">
        <v>29</v>
      </c>
      <c r="C146" s="340" t="s">
        <v>172</v>
      </c>
      <c r="D146" s="341"/>
      <c r="E146" s="342">
        <f t="shared" si="2"/>
        <v>44964</v>
      </c>
      <c r="F146" s="336" t="str">
        <f>IF(YEAR(A146)&amp;MONTH(A146)=YEAR('뉴스룸 요약'!$F$17)&amp;MONTH('뉴스룸 요약'!$F$17),RANK(A146,A$2:A$1062,1),"")</f>
        <v/>
      </c>
      <c r="G146" s="336" t="str">
        <f>IFERROR(RANK(F146,F:F,1)+COUNTIF($F$1:F145,F146),"")</f>
        <v/>
      </c>
    </row>
    <row r="147" spans="1:7">
      <c r="A147" s="338">
        <v>44965</v>
      </c>
      <c r="B147" s="339" t="s">
        <v>314</v>
      </c>
      <c r="C147" s="340" t="s">
        <v>174</v>
      </c>
      <c r="D147" s="341"/>
      <c r="E147" s="342">
        <f t="shared" si="2"/>
        <v>44965</v>
      </c>
      <c r="F147" s="336" t="str">
        <f>IF(YEAR(A147)&amp;MONTH(A147)=YEAR('뉴스룸 요약'!$F$17)&amp;MONTH('뉴스룸 요약'!$F$17),RANK(A147,A$2:A$1062,1),"")</f>
        <v/>
      </c>
      <c r="G147" s="336" t="str">
        <f>IFERROR(RANK(F147,F:F,1)+COUNTIF($F$1:F146,F147),"")</f>
        <v/>
      </c>
    </row>
    <row r="148" spans="1:7">
      <c r="A148" s="338">
        <v>44967</v>
      </c>
      <c r="B148" s="339" t="s">
        <v>315</v>
      </c>
      <c r="C148" s="340" t="s">
        <v>175</v>
      </c>
      <c r="D148" s="341"/>
      <c r="E148" s="342">
        <f t="shared" si="2"/>
        <v>44967</v>
      </c>
      <c r="F148" s="336" t="str">
        <f>IF(YEAR(A148)&amp;MONTH(A148)=YEAR('뉴스룸 요약'!$F$17)&amp;MONTH('뉴스룸 요약'!$F$17),RANK(A148,A$2:A$1062,1),"")</f>
        <v/>
      </c>
      <c r="G148" s="336" t="str">
        <f>IFERROR(RANK(F148,F:F,1)+COUNTIF($F$1:F147,F148),"")</f>
        <v/>
      </c>
    </row>
    <row r="149" spans="1:7">
      <c r="A149" s="338">
        <v>44970</v>
      </c>
      <c r="B149" s="339" t="s">
        <v>30</v>
      </c>
      <c r="C149" s="340" t="s">
        <v>339</v>
      </c>
      <c r="D149" s="341"/>
      <c r="E149" s="342">
        <f t="shared" si="2"/>
        <v>44970</v>
      </c>
      <c r="F149" s="336" t="str">
        <f>IF(YEAR(A149)&amp;MONTH(A149)=YEAR('뉴스룸 요약'!$F$17)&amp;MONTH('뉴스룸 요약'!$F$17),RANK(A149,A$2:A$1062,1),"")</f>
        <v/>
      </c>
      <c r="G149" s="336" t="str">
        <f>IFERROR(RANK(F149,F:F,1)+COUNTIF($F$1:F148,F149),"")</f>
        <v/>
      </c>
    </row>
    <row r="150" spans="1:7">
      <c r="A150" s="338">
        <v>44972</v>
      </c>
      <c r="B150" s="339" t="s">
        <v>318</v>
      </c>
      <c r="C150" s="340" t="s">
        <v>178</v>
      </c>
      <c r="D150" s="341"/>
      <c r="E150" s="342">
        <f t="shared" si="2"/>
        <v>44972</v>
      </c>
      <c r="F150" s="336" t="str">
        <f>IF(YEAR(A150)&amp;MONTH(A150)=YEAR('뉴스룸 요약'!$F$17)&amp;MONTH('뉴스룸 요약'!$F$17),RANK(A150,A$2:A$1062,1),"")</f>
        <v/>
      </c>
      <c r="G150" s="336" t="str">
        <f>IFERROR(RANK(F150,F:F,1)+COUNTIF($F$1:F149,F150),"")</f>
        <v/>
      </c>
    </row>
    <row r="151" spans="1:7">
      <c r="A151" s="338">
        <v>44974</v>
      </c>
      <c r="B151" s="339" t="s">
        <v>31</v>
      </c>
      <c r="C151" s="340" t="s">
        <v>179</v>
      </c>
      <c r="D151" s="341"/>
      <c r="E151" s="342">
        <f t="shared" si="2"/>
        <v>44974</v>
      </c>
      <c r="F151" s="336" t="str">
        <f>IF(YEAR(A151)&amp;MONTH(A151)=YEAR('뉴스룸 요약'!$F$17)&amp;MONTH('뉴스룸 요약'!$F$17),RANK(A151,A$2:A$1062,1),"")</f>
        <v/>
      </c>
      <c r="G151" s="336" t="str">
        <f>IFERROR(RANK(F151,F:F,1)+COUNTIF($F$1:F150,F151),"")</f>
        <v/>
      </c>
    </row>
    <row r="152" spans="1:7">
      <c r="A152" s="338">
        <v>44977</v>
      </c>
      <c r="B152" s="339" t="s">
        <v>320</v>
      </c>
      <c r="C152" s="340" t="s">
        <v>181</v>
      </c>
      <c r="D152" s="341"/>
      <c r="E152" s="342">
        <f t="shared" si="2"/>
        <v>44977</v>
      </c>
      <c r="F152" s="336" t="str">
        <f>IF(YEAR(A152)&amp;MONTH(A152)=YEAR('뉴스룸 요약'!$F$17)&amp;MONTH('뉴스룸 요약'!$F$17),RANK(A152,A$2:A$1062,1),"")</f>
        <v/>
      </c>
      <c r="G152" s="336" t="str">
        <f>IFERROR(RANK(F152,F:F,1)+COUNTIF($F$1:F151,F152),"")</f>
        <v/>
      </c>
    </row>
    <row r="153" spans="1:7">
      <c r="A153" s="338">
        <v>44977</v>
      </c>
      <c r="B153" s="339" t="s">
        <v>319</v>
      </c>
      <c r="C153" s="340" t="s">
        <v>180</v>
      </c>
      <c r="D153" s="341"/>
      <c r="E153" s="342">
        <f t="shared" si="2"/>
        <v>44977</v>
      </c>
      <c r="F153" s="336" t="str">
        <f>IF(YEAR(A153)&amp;MONTH(A153)=YEAR('뉴스룸 요약'!$F$17)&amp;MONTH('뉴스룸 요약'!$F$17),RANK(A153,A$2:A$1062,1),"")</f>
        <v/>
      </c>
      <c r="G153" s="336" t="str">
        <f>IFERROR(RANK(F153,F:F,1)+COUNTIF($F$1:F152,F153),"")</f>
        <v/>
      </c>
    </row>
    <row r="154" spans="1:7">
      <c r="A154" s="338">
        <v>44979</v>
      </c>
      <c r="B154" s="339" t="s">
        <v>337</v>
      </c>
      <c r="C154" s="340" t="s">
        <v>335</v>
      </c>
      <c r="D154" s="341"/>
      <c r="E154" s="342">
        <f t="shared" si="2"/>
        <v>44979</v>
      </c>
      <c r="F154" s="336" t="str">
        <f>IF(YEAR(A154)&amp;MONTH(A154)=YEAR('뉴스룸 요약'!$F$17)&amp;MONTH('뉴스룸 요약'!$F$17),RANK(A154,A$2:A$1062,1),"")</f>
        <v/>
      </c>
      <c r="G154" s="336" t="str">
        <f>IFERROR(RANK(F154,F:F,1)+COUNTIF($F$1:F153,F154),"")</f>
        <v/>
      </c>
    </row>
    <row r="155" spans="1:7">
      <c r="A155" s="338">
        <v>44980</v>
      </c>
      <c r="B155" s="339" t="s">
        <v>338</v>
      </c>
      <c r="C155" s="340" t="s">
        <v>336</v>
      </c>
      <c r="D155" s="341"/>
      <c r="E155" s="342">
        <f t="shared" si="2"/>
        <v>44980</v>
      </c>
      <c r="F155" s="336" t="str">
        <f>IF(YEAR(A155)&amp;MONTH(A155)=YEAR('뉴스룸 요약'!$F$17)&amp;MONTH('뉴스룸 요약'!$F$17),RANK(A155,A$2:A$1062,1),"")</f>
        <v/>
      </c>
      <c r="G155" s="336" t="str">
        <f>IFERROR(RANK(F155,F:F,1)+COUNTIF($F$1:F154,F155),"")</f>
        <v/>
      </c>
    </row>
    <row r="156" spans="1:7">
      <c r="A156" s="338">
        <v>44984</v>
      </c>
      <c r="B156" s="339" t="s">
        <v>322</v>
      </c>
      <c r="C156" s="340" t="s">
        <v>183</v>
      </c>
      <c r="D156" s="341"/>
      <c r="E156" s="342">
        <f t="shared" si="2"/>
        <v>44984</v>
      </c>
      <c r="F156" s="336" t="str">
        <f>IF(YEAR(A156)&amp;MONTH(A156)=YEAR('뉴스룸 요약'!$F$17)&amp;MONTH('뉴스룸 요약'!$F$17),RANK(A156,A$2:A$1062,1),"")</f>
        <v/>
      </c>
      <c r="G156" s="336" t="str">
        <f>IFERROR(RANK(F156,F:F,1)+COUNTIF($F$1:F155,F156),"")</f>
        <v/>
      </c>
    </row>
    <row r="157" spans="1:7">
      <c r="A157" s="338">
        <v>44987</v>
      </c>
      <c r="B157" s="339" t="s">
        <v>751</v>
      </c>
      <c r="C157" s="340" t="s">
        <v>752</v>
      </c>
      <c r="D157" s="341"/>
      <c r="E157" s="342">
        <f t="shared" si="2"/>
        <v>44987</v>
      </c>
      <c r="F157" s="336" t="str">
        <f>IF(YEAR(A157)&amp;MONTH(A157)=YEAR('뉴스룸 요약'!$F$17)&amp;MONTH('뉴스룸 요약'!$F$17),RANK(A157,A$2:A$1062,1),"")</f>
        <v/>
      </c>
      <c r="G157" s="336" t="str">
        <f>IFERROR(RANK(F157,F:F,1)+COUNTIF($F$1:F156,F157),"")</f>
        <v/>
      </c>
    </row>
    <row r="158" spans="1:7">
      <c r="A158" s="338">
        <v>44991</v>
      </c>
      <c r="B158" s="339" t="s">
        <v>753</v>
      </c>
      <c r="C158" s="340" t="s">
        <v>754</v>
      </c>
      <c r="D158" s="341" t="s">
        <v>899</v>
      </c>
      <c r="E158" s="342">
        <f t="shared" si="2"/>
        <v>44991</v>
      </c>
      <c r="F158" s="336" t="str">
        <f>IF(YEAR(A158)&amp;MONTH(A158)=YEAR('뉴스룸 요약'!$F$17)&amp;MONTH('뉴스룸 요약'!$F$17),RANK(A158,A$2:A$1062,1),"")</f>
        <v/>
      </c>
      <c r="G158" s="336" t="str">
        <f>IFERROR(RANK(F158,F:F,1)+COUNTIF($F$1:F157,F158),"")</f>
        <v/>
      </c>
    </row>
    <row r="159" spans="1:7">
      <c r="A159" s="338">
        <v>44991</v>
      </c>
      <c r="B159" s="339" t="s">
        <v>770</v>
      </c>
      <c r="C159" s="340" t="s">
        <v>771</v>
      </c>
      <c r="D159" s="341"/>
      <c r="E159" s="342">
        <f t="shared" si="2"/>
        <v>44991</v>
      </c>
      <c r="F159" s="336" t="str">
        <f>IF(YEAR(A159)&amp;MONTH(A159)=YEAR('뉴스룸 요약'!$F$17)&amp;MONTH('뉴스룸 요약'!$F$17),RANK(A159,A$2:A$1062,1),"")</f>
        <v/>
      </c>
      <c r="G159" s="336" t="str">
        <f>IFERROR(RANK(F159,F:F,1)+COUNTIF($F$1:F158,F159),"")</f>
        <v/>
      </c>
    </row>
    <row r="160" spans="1:7">
      <c r="A160" s="338">
        <v>44992</v>
      </c>
      <c r="B160" s="339" t="s">
        <v>755</v>
      </c>
      <c r="C160" s="340" t="s">
        <v>756</v>
      </c>
      <c r="D160" s="341"/>
      <c r="E160" s="342">
        <f t="shared" si="2"/>
        <v>44992</v>
      </c>
      <c r="F160" s="336" t="str">
        <f>IF(YEAR(A160)&amp;MONTH(A160)=YEAR('뉴스룸 요약'!$F$17)&amp;MONTH('뉴스룸 요약'!$F$17),RANK(A160,A$2:A$1062,1),"")</f>
        <v/>
      </c>
      <c r="G160" s="336" t="str">
        <f>IFERROR(RANK(F160,F:F,1)+COUNTIF($F$1:F159,F160),"")</f>
        <v/>
      </c>
    </row>
    <row r="161" spans="1:7">
      <c r="A161" s="338">
        <v>44993</v>
      </c>
      <c r="B161" s="339" t="s">
        <v>772</v>
      </c>
      <c r="C161" s="340" t="s">
        <v>773</v>
      </c>
      <c r="D161" s="341"/>
      <c r="E161" s="342">
        <f t="shared" si="2"/>
        <v>44993</v>
      </c>
      <c r="F161" s="336" t="str">
        <f>IF(YEAR(A161)&amp;MONTH(A161)=YEAR('뉴스룸 요약'!$F$17)&amp;MONTH('뉴스룸 요약'!$F$17),RANK(A161,A$2:A$1062,1),"")</f>
        <v/>
      </c>
      <c r="G161" s="336" t="str">
        <f>IFERROR(RANK(F161,F:F,1)+COUNTIF($F$1:F160,F161),"")</f>
        <v/>
      </c>
    </row>
    <row r="162" spans="1:7">
      <c r="A162" s="338">
        <v>44994</v>
      </c>
      <c r="B162" s="339" t="s">
        <v>757</v>
      </c>
      <c r="C162" s="340" t="s">
        <v>758</v>
      </c>
      <c r="D162" s="341"/>
      <c r="E162" s="342">
        <f t="shared" si="2"/>
        <v>44994</v>
      </c>
      <c r="F162" s="336" t="str">
        <f>IF(YEAR(A162)&amp;MONTH(A162)=YEAR('뉴스룸 요약'!$F$17)&amp;MONTH('뉴스룸 요약'!$F$17),RANK(A162,A$2:A$1062,1),"")</f>
        <v/>
      </c>
      <c r="G162" s="336" t="str">
        <f>IFERROR(RANK(F162,F:F,1)+COUNTIF($F$1:F161,F162),"")</f>
        <v/>
      </c>
    </row>
    <row r="163" spans="1:7">
      <c r="A163" s="338">
        <v>44995</v>
      </c>
      <c r="B163" s="339" t="s">
        <v>759</v>
      </c>
      <c r="C163" s="340" t="s">
        <v>760</v>
      </c>
      <c r="D163" s="341" t="s">
        <v>901</v>
      </c>
      <c r="E163" s="342">
        <f t="shared" si="2"/>
        <v>44995</v>
      </c>
      <c r="F163" s="336" t="str">
        <f>IF(YEAR(A163)&amp;MONTH(A163)=YEAR('뉴스룸 요약'!$F$17)&amp;MONTH('뉴스룸 요약'!$F$17),RANK(A163,A$2:A$1062,1),"")</f>
        <v/>
      </c>
      <c r="G163" s="336" t="str">
        <f>IFERROR(RANK(F163,F:F,1)+COUNTIF($F$1:F162,F163),"")</f>
        <v/>
      </c>
    </row>
    <row r="164" spans="1:7">
      <c r="A164" s="338">
        <v>44995</v>
      </c>
      <c r="B164" s="339" t="s">
        <v>774</v>
      </c>
      <c r="C164" s="340" t="s">
        <v>775</v>
      </c>
      <c r="D164" s="341"/>
      <c r="E164" s="342">
        <f t="shared" si="2"/>
        <v>44995</v>
      </c>
      <c r="F164" s="336" t="str">
        <f>IF(YEAR(A164)&amp;MONTH(A164)=YEAR('뉴스룸 요약'!$F$17)&amp;MONTH('뉴스룸 요약'!$F$17),RANK(A164,A$2:A$1062,1),"")</f>
        <v/>
      </c>
      <c r="G164" s="336" t="str">
        <f>IFERROR(RANK(F164,F:F,1)+COUNTIF($F$1:F163,F164),"")</f>
        <v/>
      </c>
    </row>
    <row r="165" spans="1:7">
      <c r="A165" s="338">
        <v>45001</v>
      </c>
      <c r="B165" s="339" t="s">
        <v>769</v>
      </c>
      <c r="C165" s="340" t="s">
        <v>761</v>
      </c>
      <c r="D165" s="341"/>
      <c r="E165" s="342">
        <f t="shared" si="2"/>
        <v>45001</v>
      </c>
      <c r="F165" s="336" t="str">
        <f>IF(YEAR(A165)&amp;MONTH(A165)=YEAR('뉴스룸 요약'!$F$17)&amp;MONTH('뉴스룸 요약'!$F$17),RANK(A165,A$2:A$1062,1),"")</f>
        <v/>
      </c>
      <c r="G165" s="336" t="str">
        <f>IFERROR(RANK(F165,F:F,1)+COUNTIF($F$1:F164,F165),"")</f>
        <v/>
      </c>
    </row>
    <row r="166" spans="1:7" ht="16.5">
      <c r="A166" s="338">
        <v>45002</v>
      </c>
      <c r="B166" s="339" t="s">
        <v>2653</v>
      </c>
      <c r="C166" s="340" t="s">
        <v>762</v>
      </c>
      <c r="D166" s="341"/>
      <c r="E166" s="342">
        <f t="shared" si="2"/>
        <v>45002</v>
      </c>
      <c r="F166" s="336" t="str">
        <f>IF(YEAR(A166)&amp;MONTH(A166)=YEAR('뉴스룸 요약'!$F$17)&amp;MONTH('뉴스룸 요약'!$F$17),RANK(A166,A$2:A$1062,1),"")</f>
        <v/>
      </c>
      <c r="G166" s="336" t="str">
        <f>IFERROR(RANK(F166,F:F,1)+COUNTIF($F$1:F165,F166),"")</f>
        <v/>
      </c>
    </row>
    <row r="167" spans="1:7">
      <c r="A167" s="338">
        <v>45002</v>
      </c>
      <c r="B167" s="339" t="s">
        <v>383</v>
      </c>
      <c r="C167" s="340" t="s">
        <v>776</v>
      </c>
      <c r="D167" s="341"/>
      <c r="E167" s="342">
        <f t="shared" si="2"/>
        <v>45002</v>
      </c>
      <c r="F167" s="336" t="str">
        <f>IF(YEAR(A167)&amp;MONTH(A167)=YEAR('뉴스룸 요약'!$F$17)&amp;MONTH('뉴스룸 요약'!$F$17),RANK(A167,A$2:A$1062,1),"")</f>
        <v/>
      </c>
      <c r="G167" s="336" t="str">
        <f>IFERROR(RANK(F167,F:F,1)+COUNTIF($F$1:F166,F167),"")</f>
        <v/>
      </c>
    </row>
    <row r="168" spans="1:7">
      <c r="A168" s="338">
        <v>45005</v>
      </c>
      <c r="B168" s="339" t="s">
        <v>376</v>
      </c>
      <c r="C168" s="340" t="s">
        <v>763</v>
      </c>
      <c r="D168" s="341"/>
      <c r="E168" s="342">
        <f t="shared" si="2"/>
        <v>45005</v>
      </c>
      <c r="F168" s="336" t="str">
        <f>IF(YEAR(A168)&amp;MONTH(A168)=YEAR('뉴스룸 요약'!$F$17)&amp;MONTH('뉴스룸 요약'!$F$17),RANK(A168,A$2:A$1062,1),"")</f>
        <v/>
      </c>
      <c r="G168" s="336" t="str">
        <f>IFERROR(RANK(F168,F:F,1)+COUNTIF($F$1:F167,F168),"")</f>
        <v/>
      </c>
    </row>
    <row r="169" spans="1:7">
      <c r="A169" s="338">
        <v>45008</v>
      </c>
      <c r="B169" s="339" t="s">
        <v>764</v>
      </c>
      <c r="C169" s="340" t="s">
        <v>765</v>
      </c>
      <c r="D169" s="341"/>
      <c r="E169" s="342">
        <f t="shared" si="2"/>
        <v>45008</v>
      </c>
      <c r="F169" s="336" t="str">
        <f>IF(YEAR(A169)&amp;MONTH(A169)=YEAR('뉴스룸 요약'!$F$17)&amp;MONTH('뉴스룸 요약'!$F$17),RANK(A169,A$2:A$1062,1),"")</f>
        <v/>
      </c>
      <c r="G169" s="336" t="str">
        <f>IFERROR(RANK(F169,F:F,1)+COUNTIF($F$1:F168,F169),"")</f>
        <v/>
      </c>
    </row>
    <row r="170" spans="1:7">
      <c r="A170" s="338">
        <v>45008</v>
      </c>
      <c r="B170" s="339" t="s">
        <v>766</v>
      </c>
      <c r="C170" s="340" t="s">
        <v>767</v>
      </c>
      <c r="D170" s="341"/>
      <c r="E170" s="342">
        <f t="shared" si="2"/>
        <v>45008</v>
      </c>
      <c r="F170" s="336" t="str">
        <f>IF(YEAR(A170)&amp;MONTH(A170)=YEAR('뉴스룸 요약'!$F$17)&amp;MONTH('뉴스룸 요약'!$F$17),RANK(A170,A$2:A$1062,1),"")</f>
        <v/>
      </c>
      <c r="G170" s="336" t="str">
        <f>IFERROR(RANK(F170,F:F,1)+COUNTIF($F$1:F169,F170),"")</f>
        <v/>
      </c>
    </row>
    <row r="171" spans="1:7">
      <c r="A171" s="338">
        <v>45009</v>
      </c>
      <c r="B171" s="339" t="s">
        <v>377</v>
      </c>
      <c r="C171" s="340" t="s">
        <v>768</v>
      </c>
      <c r="D171" s="341"/>
      <c r="E171" s="342">
        <f t="shared" si="2"/>
        <v>45009</v>
      </c>
      <c r="F171" s="336" t="str">
        <f>IF(YEAR(A171)&amp;MONTH(A171)=YEAR('뉴스룸 요약'!$F$17)&amp;MONTH('뉴스룸 요약'!$F$17),RANK(A171,A$2:A$1062,1),"")</f>
        <v/>
      </c>
      <c r="G171" s="336" t="str">
        <f>IFERROR(RANK(F171,F:F,1)+COUNTIF($F$1:F170,F171),"")</f>
        <v/>
      </c>
    </row>
    <row r="172" spans="1:7" ht="16.5">
      <c r="A172" s="338">
        <v>45009</v>
      </c>
      <c r="B172" s="339" t="s">
        <v>2654</v>
      </c>
      <c r="C172" s="340" t="s">
        <v>777</v>
      </c>
      <c r="D172" s="341"/>
      <c r="E172" s="342">
        <f t="shared" si="2"/>
        <v>45009</v>
      </c>
      <c r="F172" s="336" t="str">
        <f>IF(YEAR(A172)&amp;MONTH(A172)=YEAR('뉴스룸 요약'!$F$17)&amp;MONTH('뉴스룸 요약'!$F$17),RANK(A172,A$2:A$1062,1),"")</f>
        <v/>
      </c>
      <c r="G172" s="336" t="str">
        <f>IFERROR(RANK(F172,F:F,1)+COUNTIF($F$1:F171,F172),"")</f>
        <v/>
      </c>
    </row>
    <row r="173" spans="1:7">
      <c r="A173" s="338">
        <v>45012</v>
      </c>
      <c r="B173" s="339" t="s">
        <v>384</v>
      </c>
      <c r="C173" s="340" t="s">
        <v>778</v>
      </c>
      <c r="D173" s="341"/>
      <c r="E173" s="342">
        <f t="shared" si="2"/>
        <v>45012</v>
      </c>
      <c r="F173" s="336" t="str">
        <f>IF(YEAR(A173)&amp;MONTH(A173)=YEAR('뉴스룸 요약'!$F$17)&amp;MONTH('뉴스룸 요약'!$F$17),RANK(A173,A$2:A$1062,1),"")</f>
        <v/>
      </c>
      <c r="G173" s="336" t="str">
        <f>IFERROR(RANK(F173,F:F,1)+COUNTIF($F$1:F172,F173),"")</f>
        <v/>
      </c>
    </row>
    <row r="174" spans="1:7" ht="16.5">
      <c r="A174" s="338">
        <v>45012</v>
      </c>
      <c r="B174" s="339" t="s">
        <v>2655</v>
      </c>
      <c r="C174" s="340" t="s">
        <v>779</v>
      </c>
      <c r="D174" s="341"/>
      <c r="E174" s="342">
        <f t="shared" si="2"/>
        <v>45012</v>
      </c>
      <c r="F174" s="336" t="str">
        <f>IF(YEAR(A174)&amp;MONTH(A174)=YEAR('뉴스룸 요약'!$F$17)&amp;MONTH('뉴스룸 요약'!$F$17),RANK(A174,A$2:A$1062,1),"")</f>
        <v/>
      </c>
      <c r="G174" s="336" t="str">
        <f>IFERROR(RANK(F174,F:F,1)+COUNTIF($F$1:F173,F174),"")</f>
        <v/>
      </c>
    </row>
    <row r="175" spans="1:7">
      <c r="A175" s="338">
        <v>45013</v>
      </c>
      <c r="B175" s="339" t="s">
        <v>378</v>
      </c>
      <c r="C175" s="340" t="s">
        <v>780</v>
      </c>
      <c r="D175" s="341"/>
      <c r="E175" s="342">
        <f t="shared" si="2"/>
        <v>45013</v>
      </c>
      <c r="F175" s="336" t="str">
        <f>IF(YEAR(A175)&amp;MONTH(A175)=YEAR('뉴스룸 요약'!$F$17)&amp;MONTH('뉴스룸 요약'!$F$17),RANK(A175,A$2:A$1062,1),"")</f>
        <v/>
      </c>
      <c r="G175" s="336" t="str">
        <f>IFERROR(RANK(F175,F:F,1)+COUNTIF($F$1:F174,F175),"")</f>
        <v/>
      </c>
    </row>
    <row r="176" spans="1:7">
      <c r="A176" s="338">
        <v>45014</v>
      </c>
      <c r="B176" s="339" t="s">
        <v>379</v>
      </c>
      <c r="C176" s="340" t="s">
        <v>781</v>
      </c>
      <c r="D176" s="341"/>
      <c r="E176" s="342">
        <f t="shared" si="2"/>
        <v>45014</v>
      </c>
      <c r="F176" s="336" t="str">
        <f>IF(YEAR(A176)&amp;MONTH(A176)=YEAR('뉴스룸 요약'!$F$17)&amp;MONTH('뉴스룸 요약'!$F$17),RANK(A176,A$2:A$1062,1),"")</f>
        <v/>
      </c>
      <c r="G176" s="336" t="str">
        <f>IFERROR(RANK(F176,F:F,1)+COUNTIF($F$1:F175,F176),"")</f>
        <v/>
      </c>
    </row>
    <row r="177" spans="1:7">
      <c r="A177" s="338">
        <v>45015</v>
      </c>
      <c r="B177" s="339" t="s">
        <v>380</v>
      </c>
      <c r="C177" s="340" t="s">
        <v>782</v>
      </c>
      <c r="D177" s="341"/>
      <c r="E177" s="342">
        <f t="shared" si="2"/>
        <v>45015</v>
      </c>
      <c r="F177" s="336" t="str">
        <f>IF(YEAR(A177)&amp;MONTH(A177)=YEAR('뉴스룸 요약'!$F$17)&amp;MONTH('뉴스룸 요약'!$F$17),RANK(A177,A$2:A$1062,1),"")</f>
        <v/>
      </c>
      <c r="G177" s="336" t="str">
        <f>IFERROR(RANK(F177,F:F,1)+COUNTIF($F$1:F176,F177),"")</f>
        <v/>
      </c>
    </row>
    <row r="178" spans="1:7">
      <c r="A178" s="338">
        <v>45019</v>
      </c>
      <c r="B178" s="339" t="s">
        <v>825</v>
      </c>
      <c r="C178" s="340" t="s">
        <v>833</v>
      </c>
      <c r="D178" s="341"/>
      <c r="E178" s="342">
        <f t="shared" si="2"/>
        <v>45019</v>
      </c>
      <c r="F178" s="336" t="str">
        <f>IF(YEAR(A178)&amp;MONTH(A178)=YEAR('뉴스룸 요약'!$F$17)&amp;MONTH('뉴스룸 요약'!$F$17),RANK(A178,A$2:A$1062,1),"")</f>
        <v/>
      </c>
      <c r="G178" s="336" t="str">
        <f>IFERROR(RANK(F178,F:F,1)+COUNTIF($F$1:F177,F178),"")</f>
        <v/>
      </c>
    </row>
    <row r="179" spans="1:7">
      <c r="A179" s="338">
        <v>45023</v>
      </c>
      <c r="B179" s="339" t="s">
        <v>834</v>
      </c>
      <c r="C179" s="340" t="s">
        <v>835</v>
      </c>
      <c r="D179" s="341"/>
      <c r="E179" s="342">
        <f t="shared" si="2"/>
        <v>45023</v>
      </c>
      <c r="F179" s="336" t="str">
        <f>IF(YEAR(A179)&amp;MONTH(A179)=YEAR('뉴스룸 요약'!$F$17)&amp;MONTH('뉴스룸 요약'!$F$17),RANK(A179,A$2:A$1062,1),"")</f>
        <v/>
      </c>
      <c r="G179" s="336" t="str">
        <f>IFERROR(RANK(F179,F:F,1)+COUNTIF($F$1:F178,F179),"")</f>
        <v/>
      </c>
    </row>
    <row r="180" spans="1:7">
      <c r="A180" s="338">
        <v>45028</v>
      </c>
      <c r="B180" s="339" t="s">
        <v>826</v>
      </c>
      <c r="C180" s="340" t="s">
        <v>836</v>
      </c>
      <c r="D180" s="341"/>
      <c r="E180" s="342">
        <f t="shared" si="2"/>
        <v>45028</v>
      </c>
      <c r="F180" s="336" t="str">
        <f>IF(YEAR(A180)&amp;MONTH(A180)=YEAR('뉴스룸 요약'!$F$17)&amp;MONTH('뉴스룸 요약'!$F$17),RANK(A180,A$2:A$1062,1),"")</f>
        <v/>
      </c>
      <c r="G180" s="336" t="str">
        <f>IFERROR(RANK(F180,F:F,1)+COUNTIF($F$1:F179,F180),"")</f>
        <v/>
      </c>
    </row>
    <row r="181" spans="1:7">
      <c r="A181" s="338">
        <v>45029</v>
      </c>
      <c r="B181" s="339" t="s">
        <v>827</v>
      </c>
      <c r="C181" s="340" t="s">
        <v>837</v>
      </c>
      <c r="D181" s="341"/>
      <c r="E181" s="342">
        <f t="shared" si="2"/>
        <v>45029</v>
      </c>
      <c r="F181" s="336" t="str">
        <f>IF(YEAR(A181)&amp;MONTH(A181)=YEAR('뉴스룸 요약'!$F$17)&amp;MONTH('뉴스룸 요약'!$F$17),RANK(A181,A$2:A$1062,1),"")</f>
        <v/>
      </c>
      <c r="G181" s="336" t="str">
        <f>IFERROR(RANK(F181,F:F,1)+COUNTIF($F$1:F180,F181),"")</f>
        <v/>
      </c>
    </row>
    <row r="182" spans="1:7">
      <c r="A182" s="338">
        <v>45034</v>
      </c>
      <c r="B182" s="339" t="s">
        <v>828</v>
      </c>
      <c r="C182" s="340" t="s">
        <v>838</v>
      </c>
      <c r="D182" s="341"/>
      <c r="E182" s="342">
        <f t="shared" si="2"/>
        <v>45034</v>
      </c>
      <c r="F182" s="336" t="str">
        <f>IF(YEAR(A182)&amp;MONTH(A182)=YEAR('뉴스룸 요약'!$F$17)&amp;MONTH('뉴스룸 요약'!$F$17),RANK(A182,A$2:A$1062,1),"")</f>
        <v/>
      </c>
      <c r="G182" s="336" t="str">
        <f>IFERROR(RANK(F182,F:F,1)+COUNTIF($F$1:F181,F182),"")</f>
        <v/>
      </c>
    </row>
    <row r="183" spans="1:7" ht="16.5">
      <c r="A183" s="338">
        <v>45034</v>
      </c>
      <c r="B183" s="339" t="s">
        <v>2656</v>
      </c>
      <c r="C183" s="340" t="s">
        <v>839</v>
      </c>
      <c r="D183" s="341"/>
      <c r="E183" s="342">
        <f t="shared" si="2"/>
        <v>45034</v>
      </c>
      <c r="F183" s="336" t="str">
        <f>IF(YEAR(A183)&amp;MONTH(A183)=YEAR('뉴스룸 요약'!$F$17)&amp;MONTH('뉴스룸 요약'!$F$17),RANK(A183,A$2:A$1062,1),"")</f>
        <v/>
      </c>
      <c r="G183" s="336" t="str">
        <f>IFERROR(RANK(F183,F:F,1)+COUNTIF($F$1:F182,F183),"")</f>
        <v/>
      </c>
    </row>
    <row r="184" spans="1:7">
      <c r="A184" s="338">
        <v>45036</v>
      </c>
      <c r="B184" s="339" t="s">
        <v>829</v>
      </c>
      <c r="C184" s="340" t="s">
        <v>840</v>
      </c>
      <c r="D184" s="341"/>
      <c r="E184" s="342">
        <f t="shared" si="2"/>
        <v>45036</v>
      </c>
      <c r="F184" s="336" t="str">
        <f>IF(YEAR(A184)&amp;MONTH(A184)=YEAR('뉴스룸 요약'!$F$17)&amp;MONTH('뉴스룸 요약'!$F$17),RANK(A184,A$2:A$1062,1),"")</f>
        <v/>
      </c>
      <c r="G184" s="336" t="str">
        <f>IFERROR(RANK(F184,F:F,1)+COUNTIF($F$1:F183,F184),"")</f>
        <v/>
      </c>
    </row>
    <row r="185" spans="1:7">
      <c r="A185" s="338">
        <v>45040</v>
      </c>
      <c r="B185" s="339" t="s">
        <v>830</v>
      </c>
      <c r="C185" s="340" t="s">
        <v>841</v>
      </c>
      <c r="D185" s="341" t="s">
        <v>899</v>
      </c>
      <c r="E185" s="342">
        <f t="shared" si="2"/>
        <v>45040</v>
      </c>
      <c r="F185" s="336" t="str">
        <f>IF(YEAR(A185)&amp;MONTH(A185)=YEAR('뉴스룸 요약'!$F$17)&amp;MONTH('뉴스룸 요약'!$F$17),RANK(A185,A$2:A$1062,1),"")</f>
        <v/>
      </c>
      <c r="G185" s="336" t="str">
        <f>IFERROR(RANK(F185,F:F,1)+COUNTIF($F$1:F184,F185),"")</f>
        <v/>
      </c>
    </row>
    <row r="186" spans="1:7">
      <c r="A186" s="338">
        <v>45042</v>
      </c>
      <c r="B186" s="339" t="s">
        <v>831</v>
      </c>
      <c r="C186" s="340" t="s">
        <v>842</v>
      </c>
      <c r="D186" s="341" t="s">
        <v>900</v>
      </c>
      <c r="E186" s="342">
        <f t="shared" si="2"/>
        <v>45042</v>
      </c>
      <c r="F186" s="336" t="str">
        <f>IF(YEAR(A186)&amp;MONTH(A186)=YEAR('뉴스룸 요약'!$F$17)&amp;MONTH('뉴스룸 요약'!$F$17),RANK(A186,A$2:A$1062,1),"")</f>
        <v/>
      </c>
      <c r="G186" s="336" t="str">
        <f>IFERROR(RANK(F186,F:F,1)+COUNTIF($F$1:F185,F186),"")</f>
        <v/>
      </c>
    </row>
    <row r="187" spans="1:7">
      <c r="A187" s="338">
        <v>45044</v>
      </c>
      <c r="B187" s="339" t="s">
        <v>832</v>
      </c>
      <c r="C187" s="340" t="s">
        <v>843</v>
      </c>
      <c r="D187" s="341"/>
      <c r="E187" s="342">
        <f t="shared" si="2"/>
        <v>45044</v>
      </c>
      <c r="F187" s="336" t="str">
        <f>IF(YEAR(A187)&amp;MONTH(A187)=YEAR('뉴스룸 요약'!$F$17)&amp;MONTH('뉴스룸 요약'!$F$17),RANK(A187,A$2:A$1062,1),"")</f>
        <v/>
      </c>
      <c r="G187" s="336" t="str">
        <f>IFERROR(RANK(F187,F:F,1)+COUNTIF($F$1:F186,F187),"")</f>
        <v/>
      </c>
    </row>
    <row r="188" spans="1:7">
      <c r="A188" s="338">
        <v>45047</v>
      </c>
      <c r="B188" s="339" t="s">
        <v>923</v>
      </c>
      <c r="C188" s="340" t="s">
        <v>924</v>
      </c>
      <c r="D188" s="341"/>
      <c r="E188" s="342">
        <f t="shared" si="2"/>
        <v>45047</v>
      </c>
      <c r="F188" s="336" t="str">
        <f>IF(YEAR(A188)&amp;MONTH(A188)=YEAR('뉴스룸 요약'!$F$17)&amp;MONTH('뉴스룸 요약'!$F$17),RANK(A188,A$2:A$1062,1),"")</f>
        <v/>
      </c>
      <c r="G188" s="336" t="str">
        <f>IFERROR(RANK(F188,F:F,1)+COUNTIF($F$1:F187,F188),"")</f>
        <v/>
      </c>
    </row>
    <row r="189" spans="1:7" ht="16.5">
      <c r="A189" s="338">
        <v>45047</v>
      </c>
      <c r="B189" s="339" t="s">
        <v>2657</v>
      </c>
      <c r="C189" s="340" t="s">
        <v>925</v>
      </c>
      <c r="D189" s="341"/>
      <c r="E189" s="342">
        <f t="shared" si="2"/>
        <v>45047</v>
      </c>
      <c r="F189" s="336" t="str">
        <f>IF(YEAR(A189)&amp;MONTH(A189)=YEAR('뉴스룸 요약'!$F$17)&amp;MONTH('뉴스룸 요약'!$F$17),RANK(A189,A$2:A$1062,1),"")</f>
        <v/>
      </c>
      <c r="G189" s="336" t="str">
        <f>IFERROR(RANK(F189,F:F,1)+COUNTIF($F$1:F188,F189),"")</f>
        <v/>
      </c>
    </row>
    <row r="190" spans="1:7">
      <c r="A190" s="338">
        <v>45049</v>
      </c>
      <c r="B190" s="339" t="s">
        <v>926</v>
      </c>
      <c r="C190" s="340" t="s">
        <v>927</v>
      </c>
      <c r="D190" s="341"/>
      <c r="E190" s="342">
        <f t="shared" si="2"/>
        <v>45049</v>
      </c>
      <c r="F190" s="336" t="str">
        <f>IF(YEAR(A190)&amp;MONTH(A190)=YEAR('뉴스룸 요약'!$F$17)&amp;MONTH('뉴스룸 요약'!$F$17),RANK(A190,A$2:A$1062,1),"")</f>
        <v/>
      </c>
      <c r="G190" s="336" t="str">
        <f>IFERROR(RANK(F190,F:F,1)+COUNTIF($F$1:F189,F190),"")</f>
        <v/>
      </c>
    </row>
    <row r="191" spans="1:7">
      <c r="A191" s="338">
        <v>45049</v>
      </c>
      <c r="B191" s="339" t="s">
        <v>928</v>
      </c>
      <c r="C191" s="340" t="s">
        <v>929</v>
      </c>
      <c r="D191" s="341"/>
      <c r="E191" s="342">
        <f t="shared" si="2"/>
        <v>45049</v>
      </c>
      <c r="F191" s="336" t="str">
        <f>IF(YEAR(A191)&amp;MONTH(A191)=YEAR('뉴스룸 요약'!$F$17)&amp;MONTH('뉴스룸 요약'!$F$17),RANK(A191,A$2:A$1062,1),"")</f>
        <v/>
      </c>
      <c r="G191" s="336" t="str">
        <f>IFERROR(RANK(F191,F:F,1)+COUNTIF($F$1:F190,F191),"")</f>
        <v/>
      </c>
    </row>
    <row r="192" spans="1:7">
      <c r="A192" s="338">
        <v>45050</v>
      </c>
      <c r="B192" s="339" t="s">
        <v>930</v>
      </c>
      <c r="C192" s="340" t="s">
        <v>931</v>
      </c>
      <c r="D192" s="341"/>
      <c r="E192" s="342">
        <f t="shared" si="2"/>
        <v>45050</v>
      </c>
      <c r="F192" s="336" t="str">
        <f>IF(YEAR(A192)&amp;MONTH(A192)=YEAR('뉴스룸 요약'!$F$17)&amp;MONTH('뉴스룸 요약'!$F$17),RANK(A192,A$2:A$1062,1),"")</f>
        <v/>
      </c>
      <c r="G192" s="336" t="str">
        <f>IFERROR(RANK(F192,F:F,1)+COUNTIF($F$1:F191,F192),"")</f>
        <v/>
      </c>
    </row>
    <row r="193" spans="1:7">
      <c r="A193" s="338">
        <v>45054</v>
      </c>
      <c r="B193" s="339" t="s">
        <v>932</v>
      </c>
      <c r="C193" s="340" t="s">
        <v>933</v>
      </c>
      <c r="D193" s="341"/>
      <c r="E193" s="342">
        <f t="shared" si="2"/>
        <v>45054</v>
      </c>
      <c r="F193" s="336" t="str">
        <f>IF(YEAR(A193)&amp;MONTH(A193)=YEAR('뉴스룸 요약'!$F$17)&amp;MONTH('뉴스룸 요약'!$F$17),RANK(A193,A$2:A$1062,1),"")</f>
        <v/>
      </c>
      <c r="G193" s="336" t="str">
        <f>IFERROR(RANK(F193,F:F,1)+COUNTIF($F$1:F192,F193),"")</f>
        <v/>
      </c>
    </row>
    <row r="194" spans="1:7">
      <c r="A194" s="338">
        <v>45057</v>
      </c>
      <c r="B194" s="339" t="s">
        <v>934</v>
      </c>
      <c r="C194" s="340" t="s">
        <v>935</v>
      </c>
      <c r="D194" s="341"/>
      <c r="E194" s="342">
        <f t="shared" ref="E194:E257" si="3">A194</f>
        <v>45057</v>
      </c>
      <c r="F194" s="336" t="str">
        <f>IF(YEAR(A194)&amp;MONTH(A194)=YEAR('뉴스룸 요약'!$F$17)&amp;MONTH('뉴스룸 요약'!$F$17),RANK(A194,A$2:A$1062,1),"")</f>
        <v/>
      </c>
      <c r="G194" s="336" t="str">
        <f>IFERROR(RANK(F194,F:F,1)+COUNTIF($F$1:F193,F194),"")</f>
        <v/>
      </c>
    </row>
    <row r="195" spans="1:7">
      <c r="A195" s="338">
        <v>45057</v>
      </c>
      <c r="B195" s="339" t="s">
        <v>936</v>
      </c>
      <c r="C195" s="340" t="s">
        <v>937</v>
      </c>
      <c r="D195" s="341"/>
      <c r="E195" s="342">
        <f t="shared" si="3"/>
        <v>45057</v>
      </c>
      <c r="F195" s="336" t="str">
        <f>IF(YEAR(A195)&amp;MONTH(A195)=YEAR('뉴스룸 요약'!$F$17)&amp;MONTH('뉴스룸 요약'!$F$17),RANK(A195,A$2:A$1062,1),"")</f>
        <v/>
      </c>
      <c r="G195" s="336" t="str">
        <f>IFERROR(RANK(F195,F:F,1)+COUNTIF($F$1:F194,F195),"")</f>
        <v/>
      </c>
    </row>
    <row r="196" spans="1:7">
      <c r="A196" s="338">
        <v>45061</v>
      </c>
      <c r="B196" s="339" t="s">
        <v>938</v>
      </c>
      <c r="C196" s="340" t="s">
        <v>939</v>
      </c>
      <c r="D196" s="341"/>
      <c r="E196" s="342">
        <f t="shared" si="3"/>
        <v>45061</v>
      </c>
      <c r="F196" s="336" t="str">
        <f>IF(YEAR(A196)&amp;MONTH(A196)=YEAR('뉴스룸 요약'!$F$17)&amp;MONTH('뉴스룸 요약'!$F$17),RANK(A196,A$2:A$1062,1),"")</f>
        <v/>
      </c>
      <c r="G196" s="336" t="str">
        <f>IFERROR(RANK(F196,F:F,1)+COUNTIF($F$1:F195,F196),"")</f>
        <v/>
      </c>
    </row>
    <row r="197" spans="1:7">
      <c r="A197" s="338">
        <v>45062</v>
      </c>
      <c r="B197" s="339" t="s">
        <v>940</v>
      </c>
      <c r="C197" s="340" t="s">
        <v>941</v>
      </c>
      <c r="D197" s="341"/>
      <c r="E197" s="342">
        <f t="shared" si="3"/>
        <v>45062</v>
      </c>
      <c r="F197" s="336" t="str">
        <f>IF(YEAR(A197)&amp;MONTH(A197)=YEAR('뉴스룸 요약'!$F$17)&amp;MONTH('뉴스룸 요약'!$F$17),RANK(A197,A$2:A$1062,1),"")</f>
        <v/>
      </c>
      <c r="G197" s="336" t="str">
        <f>IFERROR(RANK(F197,F:F,1)+COUNTIF($F$1:F196,F197),"")</f>
        <v/>
      </c>
    </row>
    <row r="198" spans="1:7">
      <c r="A198" s="338">
        <v>45069</v>
      </c>
      <c r="B198" s="339" t="s">
        <v>942</v>
      </c>
      <c r="C198" s="340" t="s">
        <v>943</v>
      </c>
      <c r="D198" s="341"/>
      <c r="E198" s="342">
        <f t="shared" si="3"/>
        <v>45069</v>
      </c>
      <c r="F198" s="336" t="str">
        <f>IF(YEAR(A198)&amp;MONTH(A198)=YEAR('뉴스룸 요약'!$F$17)&amp;MONTH('뉴스룸 요약'!$F$17),RANK(A198,A$2:A$1062,1),"")</f>
        <v/>
      </c>
      <c r="G198" s="336" t="str">
        <f>IFERROR(RANK(F198,F:F,1)+COUNTIF($F$1:F197,F198),"")</f>
        <v/>
      </c>
    </row>
    <row r="199" spans="1:7">
      <c r="A199" s="338">
        <v>45070</v>
      </c>
      <c r="B199" s="339" t="s">
        <v>944</v>
      </c>
      <c r="C199" s="340" t="s">
        <v>945</v>
      </c>
      <c r="D199" s="341"/>
      <c r="E199" s="342">
        <f t="shared" si="3"/>
        <v>45070</v>
      </c>
      <c r="F199" s="336" t="str">
        <f>IF(YEAR(A199)&amp;MONTH(A199)=YEAR('뉴스룸 요약'!$F$17)&amp;MONTH('뉴스룸 요약'!$F$17),RANK(A199,A$2:A$1062,1),"")</f>
        <v/>
      </c>
      <c r="G199" s="336" t="str">
        <f>IFERROR(RANK(F199,F:F,1)+COUNTIF($F$1:F198,F199),"")</f>
        <v/>
      </c>
    </row>
    <row r="200" spans="1:7">
      <c r="A200" s="338">
        <v>45071</v>
      </c>
      <c r="B200" s="339" t="s">
        <v>946</v>
      </c>
      <c r="C200" s="340" t="s">
        <v>947</v>
      </c>
      <c r="D200" s="341" t="s">
        <v>899</v>
      </c>
      <c r="E200" s="342">
        <f t="shared" si="3"/>
        <v>45071</v>
      </c>
      <c r="F200" s="336" t="str">
        <f>IF(YEAR(A200)&amp;MONTH(A200)=YEAR('뉴스룸 요약'!$F$17)&amp;MONTH('뉴스룸 요약'!$F$17),RANK(A200,A$2:A$1062,1),"")</f>
        <v/>
      </c>
      <c r="G200" s="336" t="str">
        <f>IFERROR(RANK(F200,F:F,1)+COUNTIF($F$1:F199,F200),"")</f>
        <v/>
      </c>
    </row>
    <row r="201" spans="1:7">
      <c r="A201" s="338">
        <v>45072</v>
      </c>
      <c r="B201" s="339" t="s">
        <v>948</v>
      </c>
      <c r="C201" s="340" t="s">
        <v>949</v>
      </c>
      <c r="D201" s="341"/>
      <c r="E201" s="342">
        <f t="shared" si="3"/>
        <v>45072</v>
      </c>
      <c r="F201" s="336" t="str">
        <f>IF(YEAR(A201)&amp;MONTH(A201)=YEAR('뉴스룸 요약'!$F$17)&amp;MONTH('뉴스룸 요약'!$F$17),RANK(A201,A$2:A$1062,1),"")</f>
        <v/>
      </c>
      <c r="G201" s="336" t="str">
        <f>IFERROR(RANK(F201,F:F,1)+COUNTIF($F$1:F200,F201),"")</f>
        <v/>
      </c>
    </row>
    <row r="202" spans="1:7">
      <c r="A202" s="338">
        <v>45076</v>
      </c>
      <c r="B202" s="339" t="s">
        <v>950</v>
      </c>
      <c r="C202" s="340" t="s">
        <v>951</v>
      </c>
      <c r="D202" s="341"/>
      <c r="E202" s="342">
        <f t="shared" si="3"/>
        <v>45076</v>
      </c>
      <c r="F202" s="336" t="str">
        <f>IF(YEAR(A202)&amp;MONTH(A202)=YEAR('뉴스룸 요약'!$F$17)&amp;MONTH('뉴스룸 요약'!$F$17),RANK(A202,A$2:A$1062,1),"")</f>
        <v/>
      </c>
      <c r="G202" s="336" t="str">
        <f>IFERROR(RANK(F202,F:F,1)+COUNTIF($F$1:F201,F202),"")</f>
        <v/>
      </c>
    </row>
    <row r="203" spans="1:7">
      <c r="A203" s="338">
        <v>45082</v>
      </c>
      <c r="B203" s="339" t="s">
        <v>1038</v>
      </c>
      <c r="C203" s="340" t="s">
        <v>1039</v>
      </c>
      <c r="D203" s="341"/>
      <c r="E203" s="342">
        <f t="shared" si="3"/>
        <v>45082</v>
      </c>
      <c r="F203" s="336" t="str">
        <f>IF(YEAR(A203)&amp;MONTH(A203)=YEAR('뉴스룸 요약'!$F$17)&amp;MONTH('뉴스룸 요약'!$F$17),RANK(A203,A$2:A$1062,1),"")</f>
        <v/>
      </c>
      <c r="G203" s="336" t="str">
        <f>IFERROR(RANK(F203,F:F,1)+COUNTIF($F$1:F202,F203),"")</f>
        <v/>
      </c>
    </row>
    <row r="204" spans="1:7">
      <c r="A204" s="338">
        <v>45084</v>
      </c>
      <c r="B204" s="339" t="s">
        <v>1040</v>
      </c>
      <c r="C204" s="340" t="s">
        <v>1041</v>
      </c>
      <c r="D204" s="341"/>
      <c r="E204" s="342">
        <f t="shared" si="3"/>
        <v>45084</v>
      </c>
      <c r="F204" s="336" t="str">
        <f>IF(YEAR(A204)&amp;MONTH(A204)=YEAR('뉴스룸 요약'!$F$17)&amp;MONTH('뉴스룸 요약'!$F$17),RANK(A204,A$2:A$1062,1),"")</f>
        <v/>
      </c>
      <c r="G204" s="336" t="str">
        <f>IFERROR(RANK(F204,F:F,1)+COUNTIF($F$1:F203,F204),"")</f>
        <v/>
      </c>
    </row>
    <row r="205" spans="1:7">
      <c r="A205" s="338">
        <v>45085</v>
      </c>
      <c r="B205" s="339" t="s">
        <v>1042</v>
      </c>
      <c r="C205" s="340" t="s">
        <v>1043</v>
      </c>
      <c r="D205" s="341"/>
      <c r="E205" s="342">
        <f t="shared" si="3"/>
        <v>45085</v>
      </c>
      <c r="F205" s="336" t="str">
        <f>IF(YEAR(A205)&amp;MONTH(A205)=YEAR('뉴스룸 요약'!$F$17)&amp;MONTH('뉴스룸 요약'!$F$17),RANK(A205,A$2:A$1062,1),"")</f>
        <v/>
      </c>
      <c r="G205" s="336" t="str">
        <f>IFERROR(RANK(F205,F:F,1)+COUNTIF($F$1:F204,F205),"")</f>
        <v/>
      </c>
    </row>
    <row r="206" spans="1:7">
      <c r="A206" s="338">
        <v>45086</v>
      </c>
      <c r="B206" s="339" t="s">
        <v>1044</v>
      </c>
      <c r="C206" s="340" t="s">
        <v>1045</v>
      </c>
      <c r="D206" s="341" t="s">
        <v>1102</v>
      </c>
      <c r="E206" s="342">
        <f t="shared" si="3"/>
        <v>45086</v>
      </c>
      <c r="F206" s="336" t="str">
        <f>IF(YEAR(A206)&amp;MONTH(A206)=YEAR('뉴스룸 요약'!$F$17)&amp;MONTH('뉴스룸 요약'!$F$17),RANK(A206,A$2:A$1062,1),"")</f>
        <v/>
      </c>
      <c r="G206" s="336" t="str">
        <f>IFERROR(RANK(F206,F:F,1)+COUNTIF($F$1:F205,F206),"")</f>
        <v/>
      </c>
    </row>
    <row r="207" spans="1:7">
      <c r="A207" s="338">
        <v>45091</v>
      </c>
      <c r="B207" s="339" t="s">
        <v>1046</v>
      </c>
      <c r="C207" s="340" t="s">
        <v>1047</v>
      </c>
      <c r="D207" s="341"/>
      <c r="E207" s="342">
        <f t="shared" si="3"/>
        <v>45091</v>
      </c>
      <c r="F207" s="336" t="str">
        <f>IF(YEAR(A207)&amp;MONTH(A207)=YEAR('뉴스룸 요약'!$F$17)&amp;MONTH('뉴스룸 요약'!$F$17),RANK(A207,A$2:A$1062,1),"")</f>
        <v/>
      </c>
      <c r="G207" s="336" t="str">
        <f>IFERROR(RANK(F207,F:F,1)+COUNTIF($F$1:F206,F207),"")</f>
        <v/>
      </c>
    </row>
    <row r="208" spans="1:7">
      <c r="A208" s="338">
        <v>45096</v>
      </c>
      <c r="B208" s="339" t="s">
        <v>1048</v>
      </c>
      <c r="C208" s="340" t="s">
        <v>1049</v>
      </c>
      <c r="D208" s="341"/>
      <c r="E208" s="342">
        <f t="shared" si="3"/>
        <v>45096</v>
      </c>
      <c r="F208" s="336" t="str">
        <f>IF(YEAR(A208)&amp;MONTH(A208)=YEAR('뉴스룸 요약'!$F$17)&amp;MONTH('뉴스룸 요약'!$F$17),RANK(A208,A$2:A$1062,1),"")</f>
        <v/>
      </c>
      <c r="G208" s="336" t="str">
        <f>IFERROR(RANK(F208,F:F,1)+COUNTIF($F$1:F207,F208),"")</f>
        <v/>
      </c>
    </row>
    <row r="209" spans="1:7" ht="17.25">
      <c r="A209" s="338">
        <v>45096</v>
      </c>
      <c r="B209" s="339" t="s">
        <v>2658</v>
      </c>
      <c r="C209" s="340" t="s">
        <v>1050</v>
      </c>
      <c r="D209" s="341"/>
      <c r="E209" s="342">
        <f t="shared" si="3"/>
        <v>45096</v>
      </c>
      <c r="F209" s="336" t="str">
        <f>IF(YEAR(A209)&amp;MONTH(A209)=YEAR('뉴스룸 요약'!$F$17)&amp;MONTH('뉴스룸 요약'!$F$17),RANK(A209,A$2:A$1062,1),"")</f>
        <v/>
      </c>
      <c r="G209" s="336" t="str">
        <f>IFERROR(RANK(F209,F:F,1)+COUNTIF($F$1:F208,F209),"")</f>
        <v/>
      </c>
    </row>
    <row r="210" spans="1:7">
      <c r="A210" s="338">
        <v>45097</v>
      </c>
      <c r="B210" s="339" t="s">
        <v>1051</v>
      </c>
      <c r="C210" s="340" t="s">
        <v>1052</v>
      </c>
      <c r="D210" s="341"/>
      <c r="E210" s="342">
        <f t="shared" si="3"/>
        <v>45097</v>
      </c>
      <c r="F210" s="336" t="str">
        <f>IF(YEAR(A210)&amp;MONTH(A210)=YEAR('뉴스룸 요약'!$F$17)&amp;MONTH('뉴스룸 요약'!$F$17),RANK(A210,A$2:A$1062,1),"")</f>
        <v/>
      </c>
      <c r="G210" s="336" t="str">
        <f>IFERROR(RANK(F210,F:F,1)+COUNTIF($F$1:F209,F210),"")</f>
        <v/>
      </c>
    </row>
    <row r="211" spans="1:7">
      <c r="A211" s="338">
        <v>45098</v>
      </c>
      <c r="B211" s="339" t="s">
        <v>1053</v>
      </c>
      <c r="C211" s="340" t="s">
        <v>1054</v>
      </c>
      <c r="D211" s="341"/>
      <c r="E211" s="342">
        <f t="shared" si="3"/>
        <v>45098</v>
      </c>
      <c r="F211" s="336" t="str">
        <f>IF(YEAR(A211)&amp;MONTH(A211)=YEAR('뉴스룸 요약'!$F$17)&amp;MONTH('뉴스룸 요약'!$F$17),RANK(A211,A$2:A$1062,1),"")</f>
        <v/>
      </c>
      <c r="G211" s="336" t="str">
        <f>IFERROR(RANK(F211,F:F,1)+COUNTIF($F$1:F210,F211),"")</f>
        <v/>
      </c>
    </row>
    <row r="212" spans="1:7">
      <c r="A212" s="338">
        <v>45100</v>
      </c>
      <c r="B212" s="339" t="s">
        <v>1055</v>
      </c>
      <c r="C212" s="340" t="s">
        <v>1056</v>
      </c>
      <c r="D212" s="341"/>
      <c r="E212" s="342">
        <f t="shared" si="3"/>
        <v>45100</v>
      </c>
      <c r="F212" s="336" t="str">
        <f>IF(YEAR(A212)&amp;MONTH(A212)=YEAR('뉴스룸 요약'!$F$17)&amp;MONTH('뉴스룸 요약'!$F$17),RANK(A212,A$2:A$1062,1),"")</f>
        <v/>
      </c>
      <c r="G212" s="336" t="str">
        <f>IFERROR(RANK(F212,F:F,1)+COUNTIF($F$1:F211,F212),"")</f>
        <v/>
      </c>
    </row>
    <row r="213" spans="1:7">
      <c r="A213" s="338">
        <v>45100</v>
      </c>
      <c r="B213" s="339" t="s">
        <v>1057</v>
      </c>
      <c r="C213" s="340" t="s">
        <v>1058</v>
      </c>
      <c r="D213" s="341"/>
      <c r="E213" s="342">
        <f t="shared" si="3"/>
        <v>45100</v>
      </c>
      <c r="F213" s="336" t="str">
        <f>IF(YEAR(A213)&amp;MONTH(A213)=YEAR('뉴스룸 요약'!$F$17)&amp;MONTH('뉴스룸 요약'!$F$17),RANK(A213,A$2:A$1062,1),"")</f>
        <v/>
      </c>
      <c r="G213" s="336" t="str">
        <f>IFERROR(RANK(F213,F:F,1)+COUNTIF($F$1:F212,F213),"")</f>
        <v/>
      </c>
    </row>
    <row r="214" spans="1:7">
      <c r="A214" s="338">
        <v>45100</v>
      </c>
      <c r="B214" s="339" t="s">
        <v>1059</v>
      </c>
      <c r="C214" s="340" t="s">
        <v>1060</v>
      </c>
      <c r="D214" s="341"/>
      <c r="E214" s="342">
        <f t="shared" si="3"/>
        <v>45100</v>
      </c>
      <c r="F214" s="336" t="str">
        <f>IF(YEAR(A214)&amp;MONTH(A214)=YEAR('뉴스룸 요약'!$F$17)&amp;MONTH('뉴스룸 요약'!$F$17),RANK(A214,A$2:A$1062,1),"")</f>
        <v/>
      </c>
      <c r="G214" s="336" t="str">
        <f>IFERROR(RANK(F214,F:F,1)+COUNTIF($F$1:F213,F214),"")</f>
        <v/>
      </c>
    </row>
    <row r="215" spans="1:7">
      <c r="A215" s="338">
        <v>45103</v>
      </c>
      <c r="B215" s="339" t="s">
        <v>1061</v>
      </c>
      <c r="C215" s="340" t="s">
        <v>1062</v>
      </c>
      <c r="D215" s="341"/>
      <c r="E215" s="342">
        <f t="shared" si="3"/>
        <v>45103</v>
      </c>
      <c r="F215" s="336" t="str">
        <f>IF(YEAR(A215)&amp;MONTH(A215)=YEAR('뉴스룸 요약'!$F$17)&amp;MONTH('뉴스룸 요약'!$F$17),RANK(A215,A$2:A$1062,1),"")</f>
        <v/>
      </c>
      <c r="G215" s="336" t="str">
        <f>IFERROR(RANK(F215,F:F,1)+COUNTIF($F$1:F214,F215),"")</f>
        <v/>
      </c>
    </row>
    <row r="216" spans="1:7">
      <c r="A216" s="338">
        <v>45103</v>
      </c>
      <c r="B216" s="339" t="s">
        <v>1063</v>
      </c>
      <c r="C216" s="340" t="s">
        <v>1064</v>
      </c>
      <c r="D216" s="341"/>
      <c r="E216" s="342">
        <f t="shared" si="3"/>
        <v>45103</v>
      </c>
      <c r="F216" s="336" t="str">
        <f>IF(YEAR(A216)&amp;MONTH(A216)=YEAR('뉴스룸 요약'!$F$17)&amp;MONTH('뉴스룸 요약'!$F$17),RANK(A216,A$2:A$1062,1),"")</f>
        <v/>
      </c>
      <c r="G216" s="336" t="str">
        <f>IFERROR(RANK(F216,F:F,1)+COUNTIF($F$1:F215,F216),"")</f>
        <v/>
      </c>
    </row>
    <row r="217" spans="1:7">
      <c r="A217" s="338">
        <v>45110</v>
      </c>
      <c r="B217" s="339" t="s">
        <v>1104</v>
      </c>
      <c r="C217" s="340" t="s">
        <v>1123</v>
      </c>
      <c r="D217" s="341"/>
      <c r="E217" s="342">
        <f t="shared" si="3"/>
        <v>45110</v>
      </c>
      <c r="F217" s="336" t="str">
        <f>IF(YEAR(A217)&amp;MONTH(A217)=YEAR('뉴스룸 요약'!$F$17)&amp;MONTH('뉴스룸 요약'!$F$17),RANK(A217,A$2:A$1062,1),"")</f>
        <v/>
      </c>
      <c r="G217" s="336" t="str">
        <f>IFERROR(RANK(F217,F:F,1)+COUNTIF($F$1:F216,F217),"")</f>
        <v/>
      </c>
    </row>
    <row r="218" spans="1:7">
      <c r="A218" s="338">
        <v>45112</v>
      </c>
      <c r="B218" s="339" t="s">
        <v>1105</v>
      </c>
      <c r="C218" s="340" t="s">
        <v>1124</v>
      </c>
      <c r="D218" s="341"/>
      <c r="E218" s="342">
        <f t="shared" si="3"/>
        <v>45112</v>
      </c>
      <c r="F218" s="336" t="str">
        <f>IF(YEAR(A218)&amp;MONTH(A218)=YEAR('뉴스룸 요약'!$F$17)&amp;MONTH('뉴스룸 요약'!$F$17),RANK(A218,A$2:A$1062,1),"")</f>
        <v/>
      </c>
      <c r="G218" s="336" t="str">
        <f>IFERROR(RANK(F218,F:F,1)+COUNTIF($F$1:F217,F218),"")</f>
        <v/>
      </c>
    </row>
    <row r="219" spans="1:7">
      <c r="A219" s="338">
        <v>45113</v>
      </c>
      <c r="B219" s="339" t="s">
        <v>1106</v>
      </c>
      <c r="C219" s="340" t="s">
        <v>1125</v>
      </c>
      <c r="D219" s="341"/>
      <c r="E219" s="342">
        <f t="shared" si="3"/>
        <v>45113</v>
      </c>
      <c r="F219" s="336" t="str">
        <f>IF(YEAR(A219)&amp;MONTH(A219)=YEAR('뉴스룸 요약'!$F$17)&amp;MONTH('뉴스룸 요약'!$F$17),RANK(A219,A$2:A$1062,1),"")</f>
        <v/>
      </c>
      <c r="G219" s="336" t="str">
        <f>IFERROR(RANK(F219,F:F,1)+COUNTIF($F$1:F218,F219),"")</f>
        <v/>
      </c>
    </row>
    <row r="220" spans="1:7">
      <c r="A220" s="338">
        <v>45118</v>
      </c>
      <c r="B220" s="339" t="s">
        <v>1107</v>
      </c>
      <c r="C220" s="340" t="s">
        <v>1126</v>
      </c>
      <c r="D220" s="341"/>
      <c r="E220" s="342">
        <f t="shared" si="3"/>
        <v>45118</v>
      </c>
      <c r="F220" s="336" t="str">
        <f>IF(YEAR(A220)&amp;MONTH(A220)=YEAR('뉴스룸 요약'!$F$17)&amp;MONTH('뉴스룸 요약'!$F$17),RANK(A220,A$2:A$1062,1),"")</f>
        <v/>
      </c>
      <c r="G220" s="336" t="str">
        <f>IFERROR(RANK(F220,F:F,1)+COUNTIF($F$1:F219,F220),"")</f>
        <v/>
      </c>
    </row>
    <row r="221" spans="1:7">
      <c r="A221" s="338">
        <v>45124</v>
      </c>
      <c r="B221" s="339" t="s">
        <v>1108</v>
      </c>
      <c r="C221" s="340" t="s">
        <v>1127</v>
      </c>
      <c r="D221" s="341"/>
      <c r="E221" s="342">
        <f t="shared" si="3"/>
        <v>45124</v>
      </c>
      <c r="F221" s="336" t="str">
        <f>IF(YEAR(A221)&amp;MONTH(A221)=YEAR('뉴스룸 요약'!$F$17)&amp;MONTH('뉴스룸 요약'!$F$17),RANK(A221,A$2:A$1062,1),"")</f>
        <v/>
      </c>
      <c r="G221" s="336" t="str">
        <f>IFERROR(RANK(F221,F:F,1)+COUNTIF($F$1:F220,F221),"")</f>
        <v/>
      </c>
    </row>
    <row r="222" spans="1:7">
      <c r="A222" s="338">
        <v>45125</v>
      </c>
      <c r="B222" s="339" t="s">
        <v>1109</v>
      </c>
      <c r="C222" s="340" t="s">
        <v>1128</v>
      </c>
      <c r="D222" s="341"/>
      <c r="E222" s="342">
        <f t="shared" si="3"/>
        <v>45125</v>
      </c>
      <c r="F222" s="336" t="str">
        <f>IF(YEAR(A222)&amp;MONTH(A222)=YEAR('뉴스룸 요약'!$F$17)&amp;MONTH('뉴스룸 요약'!$F$17),RANK(A222,A$2:A$1062,1),"")</f>
        <v/>
      </c>
      <c r="G222" s="336" t="str">
        <f>IFERROR(RANK(F222,F:F,1)+COUNTIF($F$1:F221,F222),"")</f>
        <v/>
      </c>
    </row>
    <row r="223" spans="1:7">
      <c r="A223" s="338">
        <v>45127</v>
      </c>
      <c r="B223" s="339" t="s">
        <v>1110</v>
      </c>
      <c r="C223" s="340" t="s">
        <v>1129</v>
      </c>
      <c r="D223" s="341"/>
      <c r="E223" s="342">
        <f t="shared" si="3"/>
        <v>45127</v>
      </c>
      <c r="F223" s="336" t="str">
        <f>IF(YEAR(A223)&amp;MONTH(A223)=YEAR('뉴스룸 요약'!$F$17)&amp;MONTH('뉴스룸 요약'!$F$17),RANK(A223,A$2:A$1062,1),"")</f>
        <v/>
      </c>
      <c r="G223" s="336" t="str">
        <f>IFERROR(RANK(F223,F:F,1)+COUNTIF($F$1:F222,F223),"")</f>
        <v/>
      </c>
    </row>
    <row r="224" spans="1:7">
      <c r="A224" s="338">
        <v>45128</v>
      </c>
      <c r="B224" s="346" t="s">
        <v>1111</v>
      </c>
      <c r="C224" s="340" t="s">
        <v>1130</v>
      </c>
      <c r="D224" s="341"/>
      <c r="E224" s="342">
        <f t="shared" si="3"/>
        <v>45128</v>
      </c>
      <c r="F224" s="336" t="str">
        <f>IF(YEAR(A224)&amp;MONTH(A224)=YEAR('뉴스룸 요약'!$F$17)&amp;MONTH('뉴스룸 요약'!$F$17),RANK(A224,A$2:A$1062,1),"")</f>
        <v/>
      </c>
      <c r="G224" s="336" t="str">
        <f>IFERROR(RANK(F224,F:F,1)+COUNTIF($F$1:F223,F224),"")</f>
        <v/>
      </c>
    </row>
    <row r="225" spans="1:7">
      <c r="A225" s="338">
        <v>45133</v>
      </c>
      <c r="B225" s="339" t="s">
        <v>1121</v>
      </c>
      <c r="C225" s="340" t="s">
        <v>1131</v>
      </c>
      <c r="D225" s="341" t="s">
        <v>899</v>
      </c>
      <c r="E225" s="342">
        <f t="shared" si="3"/>
        <v>45133</v>
      </c>
      <c r="F225" s="336" t="str">
        <f>IF(YEAR(A225)&amp;MONTH(A225)=YEAR('뉴스룸 요약'!$F$17)&amp;MONTH('뉴스룸 요약'!$F$17),RANK(A225,A$2:A$1062,1),"")</f>
        <v/>
      </c>
      <c r="G225" s="336" t="str">
        <f>IFERROR(RANK(F225,F:F,1)+COUNTIF($F$1:F224,F225),"")</f>
        <v/>
      </c>
    </row>
    <row r="226" spans="1:7">
      <c r="A226" s="338">
        <v>45133</v>
      </c>
      <c r="B226" s="339" t="s">
        <v>1122</v>
      </c>
      <c r="C226" s="340" t="s">
        <v>1132</v>
      </c>
      <c r="D226" s="341"/>
      <c r="E226" s="342">
        <f t="shared" si="3"/>
        <v>45133</v>
      </c>
      <c r="F226" s="336" t="str">
        <f>IF(YEAR(A226)&amp;MONTH(A226)=YEAR('뉴스룸 요약'!$F$17)&amp;MONTH('뉴스룸 요약'!$F$17),RANK(A226,A$2:A$1062,1),"")</f>
        <v/>
      </c>
      <c r="G226" s="336" t="str">
        <f>IFERROR(RANK(F226,F:F,1)+COUNTIF($F$1:F225,F226),"")</f>
        <v/>
      </c>
    </row>
    <row r="227" spans="1:7">
      <c r="A227" s="338">
        <v>45135</v>
      </c>
      <c r="B227" s="339" t="s">
        <v>1112</v>
      </c>
      <c r="C227" s="340" t="s">
        <v>1133</v>
      </c>
      <c r="D227" s="341"/>
      <c r="E227" s="342">
        <f t="shared" si="3"/>
        <v>45135</v>
      </c>
      <c r="F227" s="336" t="str">
        <f>IF(YEAR(A227)&amp;MONTH(A227)=YEAR('뉴스룸 요약'!$F$17)&amp;MONTH('뉴스룸 요약'!$F$17),RANK(A227,A$2:A$1062,1),"")</f>
        <v/>
      </c>
      <c r="G227" s="336" t="str">
        <f>IFERROR(RANK(F227,F:F,1)+COUNTIF($F$1:F226,F227),"")</f>
        <v/>
      </c>
    </row>
    <row r="228" spans="1:7">
      <c r="A228" s="338">
        <v>45141</v>
      </c>
      <c r="B228" s="339" t="s">
        <v>1146</v>
      </c>
      <c r="C228" s="340" t="s">
        <v>1156</v>
      </c>
      <c r="D228" s="341"/>
      <c r="E228" s="342">
        <f t="shared" si="3"/>
        <v>45141</v>
      </c>
      <c r="F228" s="336" t="str">
        <f>IF(YEAR(A228)&amp;MONTH(A228)=YEAR('뉴스룸 요약'!$F$17)&amp;MONTH('뉴스룸 요약'!$F$17),RANK(A228,A$2:A$1062,1),"")</f>
        <v/>
      </c>
      <c r="G228" s="336" t="str">
        <f>IFERROR(RANK(F228,F:F,1)+COUNTIF($F$1:F227,F228),"")</f>
        <v/>
      </c>
    </row>
    <row r="229" spans="1:7">
      <c r="A229" s="338">
        <v>45147</v>
      </c>
      <c r="B229" s="339" t="s">
        <v>1147</v>
      </c>
      <c r="C229" s="340" t="s">
        <v>1157</v>
      </c>
      <c r="D229" s="341"/>
      <c r="E229" s="342">
        <f t="shared" si="3"/>
        <v>45147</v>
      </c>
      <c r="F229" s="336" t="str">
        <f>IF(YEAR(A229)&amp;MONTH(A229)=YEAR('뉴스룸 요약'!$F$17)&amp;MONTH('뉴스룸 요약'!$F$17),RANK(A229,A$2:A$1062,1),"")</f>
        <v/>
      </c>
      <c r="G229" s="336" t="str">
        <f>IFERROR(RANK(F229,F:F,1)+COUNTIF($F$1:F228,F229),"")</f>
        <v/>
      </c>
    </row>
    <row r="230" spans="1:7">
      <c r="A230" s="338">
        <v>45149</v>
      </c>
      <c r="B230" s="339" t="s">
        <v>1148</v>
      </c>
      <c r="C230" s="340" t="s">
        <v>1158</v>
      </c>
      <c r="D230" s="341" t="s">
        <v>899</v>
      </c>
      <c r="E230" s="342">
        <f t="shared" si="3"/>
        <v>45149</v>
      </c>
      <c r="F230" s="336" t="str">
        <f>IF(YEAR(A230)&amp;MONTH(A230)=YEAR('뉴스룸 요약'!$F$17)&amp;MONTH('뉴스룸 요약'!$F$17),RANK(A230,A$2:A$1062,1),"")</f>
        <v/>
      </c>
      <c r="G230" s="336" t="str">
        <f>IFERROR(RANK(F230,F:F,1)+COUNTIF($F$1:F229,F230),"")</f>
        <v/>
      </c>
    </row>
    <row r="231" spans="1:7">
      <c r="A231" s="338">
        <v>45152</v>
      </c>
      <c r="B231" s="339" t="s">
        <v>1149</v>
      </c>
      <c r="C231" s="340" t="s">
        <v>1159</v>
      </c>
      <c r="D231" s="341"/>
      <c r="E231" s="342">
        <f t="shared" si="3"/>
        <v>45152</v>
      </c>
      <c r="F231" s="336" t="str">
        <f>IF(YEAR(A231)&amp;MONTH(A231)=YEAR('뉴스룸 요약'!$F$17)&amp;MONTH('뉴스룸 요약'!$F$17),RANK(A231,A$2:A$1062,1),"")</f>
        <v/>
      </c>
      <c r="G231" s="336" t="str">
        <f>IFERROR(RANK(F231,F:F,1)+COUNTIF($F$1:F230,F231),"")</f>
        <v/>
      </c>
    </row>
    <row r="232" spans="1:7" ht="16.5">
      <c r="A232" s="338">
        <v>45152</v>
      </c>
      <c r="B232" s="339" t="s">
        <v>2659</v>
      </c>
      <c r="C232" s="340" t="s">
        <v>1160</v>
      </c>
      <c r="D232" s="341"/>
      <c r="E232" s="342">
        <f t="shared" si="3"/>
        <v>45152</v>
      </c>
      <c r="F232" s="336" t="str">
        <f>IF(YEAR(A232)&amp;MONTH(A232)=YEAR('뉴스룸 요약'!$F$17)&amp;MONTH('뉴스룸 요약'!$F$17),RANK(A232,A$2:A$1062,1),"")</f>
        <v/>
      </c>
      <c r="G232" s="336" t="str">
        <f>IFERROR(RANK(F232,F:F,1)+COUNTIF($F$1:F231,F232),"")</f>
        <v/>
      </c>
    </row>
    <row r="233" spans="1:7" ht="15.75" thickBot="1">
      <c r="A233" s="338">
        <v>45154</v>
      </c>
      <c r="B233" s="347" t="s">
        <v>1150</v>
      </c>
      <c r="C233" s="340" t="s">
        <v>1161</v>
      </c>
      <c r="D233" s="341"/>
      <c r="E233" s="342">
        <f t="shared" si="3"/>
        <v>45154</v>
      </c>
      <c r="F233" s="336" t="str">
        <f>IF(YEAR(A233)&amp;MONTH(A233)=YEAR('뉴스룸 요약'!$F$17)&amp;MONTH('뉴스룸 요약'!$F$17),RANK(A233,A$2:A$1062,1),"")</f>
        <v/>
      </c>
      <c r="G233" s="336" t="str">
        <f>IFERROR(RANK(F233,F:F,1)+COUNTIF($F$1:F232,F233),"")</f>
        <v/>
      </c>
    </row>
    <row r="234" spans="1:7" ht="15.75" thickBot="1">
      <c r="A234" s="338">
        <v>45156</v>
      </c>
      <c r="B234" s="347" t="s">
        <v>1151</v>
      </c>
      <c r="C234" s="340" t="s">
        <v>1162</v>
      </c>
      <c r="D234" s="341" t="s">
        <v>899</v>
      </c>
      <c r="E234" s="342">
        <f t="shared" si="3"/>
        <v>45156</v>
      </c>
      <c r="F234" s="336" t="str">
        <f>IF(YEAR(A234)&amp;MONTH(A234)=YEAR('뉴스룸 요약'!$F$17)&amp;MONTH('뉴스룸 요약'!$F$17),RANK(A234,A$2:A$1062,1),"")</f>
        <v/>
      </c>
      <c r="G234" s="336" t="str">
        <f>IFERROR(RANK(F234,F:F,1)+COUNTIF($F$1:F233,F234),"")</f>
        <v/>
      </c>
    </row>
    <row r="235" spans="1:7" ht="15.75" thickBot="1">
      <c r="A235" s="338">
        <v>45159</v>
      </c>
      <c r="B235" s="347" t="s">
        <v>1152</v>
      </c>
      <c r="C235" s="340" t="s">
        <v>1163</v>
      </c>
      <c r="D235" s="341"/>
      <c r="E235" s="342">
        <f t="shared" si="3"/>
        <v>45159</v>
      </c>
      <c r="F235" s="336" t="str">
        <f>IF(YEAR(A235)&amp;MONTH(A235)=YEAR('뉴스룸 요약'!$F$17)&amp;MONTH('뉴스룸 요약'!$F$17),RANK(A235,A$2:A$1062,1),"")</f>
        <v/>
      </c>
      <c r="G235" s="336" t="str">
        <f>IFERROR(RANK(F235,F:F,1)+COUNTIF($F$1:F234,F235),"")</f>
        <v/>
      </c>
    </row>
    <row r="236" spans="1:7" ht="15.75" thickBot="1">
      <c r="A236" s="338">
        <v>45161</v>
      </c>
      <c r="B236" s="347" t="s">
        <v>1153</v>
      </c>
      <c r="C236" s="340" t="s">
        <v>1164</v>
      </c>
      <c r="E236" s="342">
        <f t="shared" si="3"/>
        <v>45161</v>
      </c>
      <c r="F236" s="336" t="str">
        <f>IF(YEAR(A236)&amp;MONTH(A236)=YEAR('뉴스룸 요약'!$F$17)&amp;MONTH('뉴스룸 요약'!$F$17),RANK(A236,A$2:A$1062,1),"")</f>
        <v/>
      </c>
      <c r="G236" s="336" t="str">
        <f>IFERROR(RANK(F236,F:F,1)+COUNTIF($F$1:F235,F236),"")</f>
        <v/>
      </c>
    </row>
    <row r="237" spans="1:7" ht="15.75" thickBot="1">
      <c r="A237" s="338">
        <v>45168</v>
      </c>
      <c r="B237" s="347" t="s">
        <v>1154</v>
      </c>
      <c r="C237" s="340" t="s">
        <v>1165</v>
      </c>
      <c r="E237" s="342">
        <f t="shared" si="3"/>
        <v>45168</v>
      </c>
      <c r="F237" s="336" t="str">
        <f>IF(YEAR(A237)&amp;MONTH(A237)=YEAR('뉴스룸 요약'!$F$17)&amp;MONTH('뉴스룸 요약'!$F$17),RANK(A237,A$2:A$1062,1),"")</f>
        <v/>
      </c>
      <c r="G237" s="336" t="str">
        <f>IFERROR(RANK(F237,F:F,1)+COUNTIF($F$1:F236,F237),"")</f>
        <v/>
      </c>
    </row>
    <row r="238" spans="1:7" ht="17.25" thickBot="1">
      <c r="A238" s="338">
        <v>45168</v>
      </c>
      <c r="B238" s="347" t="s">
        <v>2660</v>
      </c>
      <c r="C238" s="340" t="s">
        <v>1166</v>
      </c>
      <c r="E238" s="342">
        <f t="shared" si="3"/>
        <v>45168</v>
      </c>
      <c r="F238" s="336" t="str">
        <f>IF(YEAR(A238)&amp;MONTH(A238)=YEAR('뉴스룸 요약'!$F$17)&amp;MONTH('뉴스룸 요약'!$F$17),RANK(A238,A$2:A$1062,1),"")</f>
        <v/>
      </c>
      <c r="G238" s="336" t="str">
        <f>IFERROR(RANK(F238,F:F,1)+COUNTIF($F$1:F237,F238),"")</f>
        <v/>
      </c>
    </row>
    <row r="239" spans="1:7" ht="15.75" thickBot="1">
      <c r="A239" s="338">
        <v>45169</v>
      </c>
      <c r="B239" s="347" t="s">
        <v>1155</v>
      </c>
      <c r="C239" s="340" t="s">
        <v>1167</v>
      </c>
      <c r="E239" s="342">
        <f t="shared" si="3"/>
        <v>45169</v>
      </c>
      <c r="F239" s="336" t="str">
        <f>IF(YEAR(A239)&amp;MONTH(A239)=YEAR('뉴스룸 요약'!$F$17)&amp;MONTH('뉴스룸 요약'!$F$17),RANK(A239,A$2:A$1062,1),"")</f>
        <v/>
      </c>
      <c r="G239" s="336" t="str">
        <f>IFERROR(RANK(F239,F:F,1)+COUNTIF($F$1:F238,F239),"")</f>
        <v/>
      </c>
    </row>
    <row r="240" spans="1:7" ht="15.75" thickBot="1">
      <c r="A240" s="338">
        <v>45170</v>
      </c>
      <c r="B240" s="347" t="s">
        <v>1206</v>
      </c>
      <c r="C240" s="340" t="s">
        <v>1213</v>
      </c>
      <c r="E240" s="342">
        <f t="shared" si="3"/>
        <v>45170</v>
      </c>
      <c r="F240" s="336" t="str">
        <f>IF(YEAR(A240)&amp;MONTH(A240)=YEAR('뉴스룸 요약'!$F$17)&amp;MONTH('뉴스룸 요약'!$F$17),RANK(A240,A$2:A$1062,1),"")</f>
        <v/>
      </c>
      <c r="G240" s="336" t="str">
        <f>IFERROR(RANK(F240,F:F,1)+COUNTIF($F$1:F239,F240),"")</f>
        <v/>
      </c>
    </row>
    <row r="241" spans="1:7" ht="15.75" thickBot="1">
      <c r="A241" s="338">
        <v>45170</v>
      </c>
      <c r="B241" s="347" t="s">
        <v>1207</v>
      </c>
      <c r="C241" s="340" t="s">
        <v>1214</v>
      </c>
      <c r="D241" s="341" t="s">
        <v>899</v>
      </c>
      <c r="E241" s="342">
        <f t="shared" si="3"/>
        <v>45170</v>
      </c>
      <c r="F241" s="336" t="str">
        <f>IF(YEAR(A241)&amp;MONTH(A241)=YEAR('뉴스룸 요약'!$F$17)&amp;MONTH('뉴스룸 요약'!$F$17),RANK(A241,A$2:A$1062,1),"")</f>
        <v/>
      </c>
      <c r="G241" s="336" t="str">
        <f>IFERROR(RANK(F241,F:F,1)+COUNTIF($F$1:F240,F241),"")</f>
        <v/>
      </c>
    </row>
    <row r="242" spans="1:7" ht="15.75" thickBot="1">
      <c r="A242" s="338">
        <v>45174</v>
      </c>
      <c r="B242" s="347" t="s">
        <v>1208</v>
      </c>
      <c r="C242" s="340" t="s">
        <v>1215</v>
      </c>
      <c r="E242" s="342">
        <f t="shared" si="3"/>
        <v>45174</v>
      </c>
      <c r="F242" s="336" t="str">
        <f>IF(YEAR(A242)&amp;MONTH(A242)=YEAR('뉴스룸 요약'!$F$17)&amp;MONTH('뉴스룸 요약'!$F$17),RANK(A242,A$2:A$1062,1),"")</f>
        <v/>
      </c>
      <c r="G242" s="336" t="str">
        <f>IFERROR(RANK(F242,F:F,1)+COUNTIF($F$1:F241,F242),"")</f>
        <v/>
      </c>
    </row>
    <row r="243" spans="1:7" ht="15.75" thickBot="1">
      <c r="A243" s="338">
        <v>45174</v>
      </c>
      <c r="B243" s="347" t="s">
        <v>1209</v>
      </c>
      <c r="C243" s="340" t="s">
        <v>1216</v>
      </c>
      <c r="E243" s="342">
        <f t="shared" si="3"/>
        <v>45174</v>
      </c>
      <c r="F243" s="336" t="str">
        <f>IF(YEAR(A243)&amp;MONTH(A243)=YEAR('뉴스룸 요약'!$F$17)&amp;MONTH('뉴스룸 요약'!$F$17),RANK(A243,A$2:A$1062,1),"")</f>
        <v/>
      </c>
      <c r="G243" s="336" t="str">
        <f>IFERROR(RANK(F243,F:F,1)+COUNTIF($F$1:F242,F243),"")</f>
        <v/>
      </c>
    </row>
    <row r="244" spans="1:7" ht="15.75" thickBot="1">
      <c r="A244" s="338">
        <v>45175</v>
      </c>
      <c r="B244" s="347" t="s">
        <v>1189</v>
      </c>
      <c r="C244" s="340" t="s">
        <v>1217</v>
      </c>
      <c r="E244" s="342">
        <f t="shared" si="3"/>
        <v>45175</v>
      </c>
      <c r="F244" s="336" t="str">
        <f>IF(YEAR(A244)&amp;MONTH(A244)=YEAR('뉴스룸 요약'!$F$17)&amp;MONTH('뉴스룸 요약'!$F$17),RANK(A244,A$2:A$1062,1),"")</f>
        <v/>
      </c>
      <c r="G244" s="336" t="str">
        <f>IFERROR(RANK(F244,F:F,1)+COUNTIF($F$1:F243,F244),"")</f>
        <v/>
      </c>
    </row>
    <row r="245" spans="1:7" ht="15.75" thickBot="1">
      <c r="A245" s="338">
        <v>45176</v>
      </c>
      <c r="B245" s="347" t="s">
        <v>1190</v>
      </c>
      <c r="C245" s="340" t="s">
        <v>1218</v>
      </c>
      <c r="E245" s="342">
        <f t="shared" si="3"/>
        <v>45176</v>
      </c>
      <c r="F245" s="336" t="str">
        <f>IF(YEAR(A245)&amp;MONTH(A245)=YEAR('뉴스룸 요약'!$F$17)&amp;MONTH('뉴스룸 요약'!$F$17),RANK(A245,A$2:A$1062,1),"")</f>
        <v/>
      </c>
      <c r="G245" s="336" t="str">
        <f>IFERROR(RANK(F245,F:F,1)+COUNTIF($F$1:F244,F245),"")</f>
        <v/>
      </c>
    </row>
    <row r="246" spans="1:7" ht="15.75" thickBot="1">
      <c r="A246" s="338">
        <v>45183</v>
      </c>
      <c r="B246" s="347" t="s">
        <v>1191</v>
      </c>
      <c r="C246" s="340" t="s">
        <v>1219</v>
      </c>
      <c r="E246" s="342">
        <f t="shared" si="3"/>
        <v>45183</v>
      </c>
      <c r="F246" s="336" t="str">
        <f>IF(YEAR(A246)&amp;MONTH(A246)=YEAR('뉴스룸 요약'!$F$17)&amp;MONTH('뉴스룸 요약'!$F$17),RANK(A246,A$2:A$1062,1),"")</f>
        <v/>
      </c>
      <c r="G246" s="336" t="str">
        <f>IFERROR(RANK(F246,F:F,1)+COUNTIF($F$1:F245,F246),"")</f>
        <v/>
      </c>
    </row>
    <row r="247" spans="1:7" ht="15.75" thickBot="1">
      <c r="A247" s="338">
        <v>45187</v>
      </c>
      <c r="B247" s="347" t="s">
        <v>1192</v>
      </c>
      <c r="C247" s="340" t="s">
        <v>1220</v>
      </c>
      <c r="D247" s="341" t="s">
        <v>899</v>
      </c>
      <c r="E247" s="342">
        <f t="shared" si="3"/>
        <v>45187</v>
      </c>
      <c r="F247" s="336" t="str">
        <f>IF(YEAR(A247)&amp;MONTH(A247)=YEAR('뉴스룸 요약'!$F$17)&amp;MONTH('뉴스룸 요약'!$F$17),RANK(A247,A$2:A$1062,1),"")</f>
        <v/>
      </c>
      <c r="G247" s="336" t="str">
        <f>IFERROR(RANK(F247,F:F,1)+COUNTIF($F$1:F246,F247),"")</f>
        <v/>
      </c>
    </row>
    <row r="248" spans="1:7" ht="15.75" thickBot="1">
      <c r="A248" s="338">
        <v>45190</v>
      </c>
      <c r="B248" s="347" t="s">
        <v>1210</v>
      </c>
      <c r="C248" s="340" t="s">
        <v>1221</v>
      </c>
      <c r="E248" s="342">
        <f t="shared" si="3"/>
        <v>45190</v>
      </c>
      <c r="F248" s="336" t="str">
        <f>IF(YEAR(A248)&amp;MONTH(A248)=YEAR('뉴스룸 요약'!$F$17)&amp;MONTH('뉴스룸 요약'!$F$17),RANK(A248,A$2:A$1062,1),"")</f>
        <v/>
      </c>
      <c r="G248" s="336" t="str">
        <f>IFERROR(RANK(F248,F:F,1)+COUNTIF($F$1:F247,F248),"")</f>
        <v/>
      </c>
    </row>
    <row r="249" spans="1:7">
      <c r="A249" s="338">
        <v>45191</v>
      </c>
      <c r="B249" s="348" t="s">
        <v>1211</v>
      </c>
      <c r="C249" s="349" t="s">
        <v>1222</v>
      </c>
      <c r="E249" s="342">
        <f t="shared" si="3"/>
        <v>45191</v>
      </c>
      <c r="F249" s="336" t="str">
        <f>IF(YEAR(A249)&amp;MONTH(A249)=YEAR('뉴스룸 요약'!$F$17)&amp;MONTH('뉴스룸 요약'!$F$17),RANK(A249,A$2:A$1062,1),"")</f>
        <v/>
      </c>
      <c r="G249" s="336" t="str">
        <f>IFERROR(RANK(F249,F:F,1)+COUNTIF($F$1:F248,F249),"")</f>
        <v/>
      </c>
    </row>
    <row r="250" spans="1:7">
      <c r="A250" s="338">
        <v>45194</v>
      </c>
      <c r="B250" s="339" t="s">
        <v>1193</v>
      </c>
      <c r="C250" s="340" t="s">
        <v>1223</v>
      </c>
      <c r="D250" s="341" t="s">
        <v>899</v>
      </c>
      <c r="E250" s="342">
        <f t="shared" si="3"/>
        <v>45194</v>
      </c>
      <c r="F250" s="336" t="str">
        <f>IF(YEAR(A250)&amp;MONTH(A250)=YEAR('뉴스룸 요약'!$F$17)&amp;MONTH('뉴스룸 요약'!$F$17),RANK(A250,A$2:A$1062,1),"")</f>
        <v/>
      </c>
      <c r="G250" s="336" t="str">
        <f>IFERROR(RANK(F250,F:F,1)+COUNTIF($F$1:F249,F250),"")</f>
        <v/>
      </c>
    </row>
    <row r="251" spans="1:7">
      <c r="A251" s="338">
        <v>45195</v>
      </c>
      <c r="B251" s="339" t="s">
        <v>1194</v>
      </c>
      <c r="C251" s="340" t="s">
        <v>1224</v>
      </c>
      <c r="E251" s="342">
        <f t="shared" si="3"/>
        <v>45195</v>
      </c>
      <c r="F251" s="336" t="str">
        <f>IF(YEAR(A251)&amp;MONTH(A251)=YEAR('뉴스룸 요약'!$F$17)&amp;MONTH('뉴스룸 요약'!$F$17),RANK(A251,A$2:A$1062,1),"")</f>
        <v/>
      </c>
      <c r="G251" s="336" t="str">
        <f>IFERROR(RANK(F251,F:F,1)+COUNTIF($F$1:F250,F251),"")</f>
        <v/>
      </c>
    </row>
    <row r="252" spans="1:7">
      <c r="A252" s="338">
        <v>45203</v>
      </c>
      <c r="B252" s="339" t="s">
        <v>1273</v>
      </c>
      <c r="C252" s="343" t="s">
        <v>1282</v>
      </c>
      <c r="E252" s="342">
        <f t="shared" si="3"/>
        <v>45203</v>
      </c>
      <c r="F252" s="336" t="str">
        <f>IF(YEAR(A252)&amp;MONTH(A252)=YEAR('뉴스룸 요약'!$F$17)&amp;MONTH('뉴스룸 요약'!$F$17),RANK(A252,A$2:A$1062,1),"")</f>
        <v/>
      </c>
      <c r="G252" s="336" t="str">
        <f>IFERROR(RANK(F252,F:F,1)+COUNTIF($F$1:F251,F252),"")</f>
        <v/>
      </c>
    </row>
    <row r="253" spans="1:7">
      <c r="A253" s="338">
        <v>45204</v>
      </c>
      <c r="B253" s="339" t="s">
        <v>1274</v>
      </c>
      <c r="C253" s="343" t="s">
        <v>1283</v>
      </c>
      <c r="E253" s="342">
        <f t="shared" si="3"/>
        <v>45204</v>
      </c>
      <c r="F253" s="336" t="str">
        <f>IF(YEAR(A253)&amp;MONTH(A253)=YEAR('뉴스룸 요약'!$F$17)&amp;MONTH('뉴스룸 요약'!$F$17),RANK(A253,A$2:A$1062,1),"")</f>
        <v/>
      </c>
      <c r="G253" s="336" t="str">
        <f>IFERROR(RANK(F253,F:F,1)+COUNTIF($F$1:F252,F253),"")</f>
        <v/>
      </c>
    </row>
    <row r="254" spans="1:7">
      <c r="A254" s="338">
        <v>45209</v>
      </c>
      <c r="B254" s="339" t="s">
        <v>1275</v>
      </c>
      <c r="C254" s="343" t="s">
        <v>1284</v>
      </c>
      <c r="E254" s="342">
        <f t="shared" si="3"/>
        <v>45209</v>
      </c>
      <c r="F254" s="336" t="str">
        <f>IF(YEAR(A254)&amp;MONTH(A254)=YEAR('뉴스룸 요약'!$F$17)&amp;MONTH('뉴스룸 요약'!$F$17),RANK(A254,A$2:A$1062,1),"")</f>
        <v/>
      </c>
      <c r="G254" s="336" t="str">
        <f>IFERROR(RANK(F254,F:F,1)+COUNTIF($F$1:F253,F254),"")</f>
        <v/>
      </c>
    </row>
    <row r="255" spans="1:7">
      <c r="A255" s="338">
        <v>45215</v>
      </c>
      <c r="B255" s="339" t="s">
        <v>1276</v>
      </c>
      <c r="C255" s="343" t="s">
        <v>1285</v>
      </c>
      <c r="E255" s="342">
        <f t="shared" si="3"/>
        <v>45215</v>
      </c>
      <c r="F255" s="336" t="str">
        <f>IF(YEAR(A255)&amp;MONTH(A255)=YEAR('뉴스룸 요약'!$F$17)&amp;MONTH('뉴스룸 요약'!$F$17),RANK(A255,A$2:A$1062,1),"")</f>
        <v/>
      </c>
      <c r="G255" s="336" t="str">
        <f>IFERROR(RANK(F255,F:F,1)+COUNTIF($F$1:F254,F255),"")</f>
        <v/>
      </c>
    </row>
    <row r="256" spans="1:7">
      <c r="A256" s="338">
        <v>45216</v>
      </c>
      <c r="B256" s="339" t="s">
        <v>1277</v>
      </c>
      <c r="C256" s="343" t="s">
        <v>1286</v>
      </c>
      <c r="E256" s="342">
        <f t="shared" si="3"/>
        <v>45216</v>
      </c>
      <c r="F256" s="336" t="str">
        <f>IF(YEAR(A256)&amp;MONTH(A256)=YEAR('뉴스룸 요약'!$F$17)&amp;MONTH('뉴스룸 요약'!$F$17),RANK(A256,A$2:A$1062,1),"")</f>
        <v/>
      </c>
      <c r="G256" s="336" t="str">
        <f>IFERROR(RANK(F256,F:F,1)+COUNTIF($F$1:F255,F256),"")</f>
        <v/>
      </c>
    </row>
    <row r="257" spans="1:7">
      <c r="A257" s="338">
        <v>45217</v>
      </c>
      <c r="B257" s="339" t="s">
        <v>1278</v>
      </c>
      <c r="C257" s="343" t="s">
        <v>1287</v>
      </c>
      <c r="E257" s="342">
        <f t="shared" si="3"/>
        <v>45217</v>
      </c>
      <c r="F257" s="336" t="str">
        <f>IF(YEAR(A257)&amp;MONTH(A257)=YEAR('뉴스룸 요약'!$F$17)&amp;MONTH('뉴스룸 요약'!$F$17),RANK(A257,A$2:A$1062,1),"")</f>
        <v/>
      </c>
      <c r="G257" s="336" t="str">
        <f>IFERROR(RANK(F257,F:F,1)+COUNTIF($F$1:F256,F257),"")</f>
        <v/>
      </c>
    </row>
    <row r="258" spans="1:7">
      <c r="A258" s="338">
        <v>45225</v>
      </c>
      <c r="B258" s="339" t="s">
        <v>1279</v>
      </c>
      <c r="C258" s="343" t="s">
        <v>1288</v>
      </c>
      <c r="E258" s="342">
        <f t="shared" ref="E258:E321" si="4">A258</f>
        <v>45225</v>
      </c>
      <c r="F258" s="336" t="str">
        <f>IF(YEAR(A258)&amp;MONTH(A258)=YEAR('뉴스룸 요약'!$F$17)&amp;MONTH('뉴스룸 요약'!$F$17),RANK(A258,A$2:A$1062,1),"")</f>
        <v/>
      </c>
      <c r="G258" s="336" t="str">
        <f>IFERROR(RANK(F258,F:F,1)+COUNTIF($F$1:F257,F258),"")</f>
        <v/>
      </c>
    </row>
    <row r="259" spans="1:7">
      <c r="A259" s="338">
        <v>45225</v>
      </c>
      <c r="B259" s="339" t="s">
        <v>1280</v>
      </c>
      <c r="C259" s="343" t="s">
        <v>1289</v>
      </c>
      <c r="D259" s="341" t="s">
        <v>899</v>
      </c>
      <c r="E259" s="342">
        <f t="shared" si="4"/>
        <v>45225</v>
      </c>
      <c r="F259" s="336" t="str">
        <f>IF(YEAR(A259)&amp;MONTH(A259)=YEAR('뉴스룸 요약'!$F$17)&amp;MONTH('뉴스룸 요약'!$F$17),RANK(A259,A$2:A$1062,1),"")</f>
        <v/>
      </c>
      <c r="G259" s="336" t="str">
        <f>IFERROR(RANK(F259,F:F,1)+COUNTIF($F$1:F258,F259),"")</f>
        <v/>
      </c>
    </row>
    <row r="260" spans="1:7">
      <c r="A260" s="338">
        <v>45230</v>
      </c>
      <c r="B260" s="339" t="s">
        <v>1281</v>
      </c>
      <c r="C260" s="343" t="s">
        <v>1290</v>
      </c>
      <c r="D260" s="341" t="s">
        <v>899</v>
      </c>
      <c r="E260" s="342">
        <f t="shared" si="4"/>
        <v>45230</v>
      </c>
      <c r="F260" s="336" t="str">
        <f>IF(YEAR(A260)&amp;MONTH(A260)=YEAR('뉴스룸 요약'!$F$17)&amp;MONTH('뉴스룸 요약'!$F$17),RANK(A260,A$2:A$1062,1),"")</f>
        <v/>
      </c>
      <c r="G260" s="336" t="str">
        <f>IFERROR(RANK(F260,F:F,1)+COUNTIF($F$1:F259,F260),"")</f>
        <v/>
      </c>
    </row>
    <row r="261" spans="1:7">
      <c r="A261" s="338">
        <v>45231</v>
      </c>
      <c r="B261" s="339" t="s">
        <v>1317</v>
      </c>
      <c r="C261" s="343" t="s">
        <v>1331</v>
      </c>
      <c r="E261" s="342">
        <f t="shared" si="4"/>
        <v>45231</v>
      </c>
      <c r="F261" s="336" t="str">
        <f>IF(YEAR(A261)&amp;MONTH(A261)=YEAR('뉴스룸 요약'!$F$17)&amp;MONTH('뉴스룸 요약'!$F$17),RANK(A261,A$2:A$1062,1),"")</f>
        <v/>
      </c>
      <c r="G261" s="336" t="str">
        <f>IFERROR(RANK(F261,F:F,1)+COUNTIF($F$1:F260,F261),"")</f>
        <v/>
      </c>
    </row>
    <row r="262" spans="1:7">
      <c r="A262" s="338">
        <v>45231</v>
      </c>
      <c r="B262" s="339" t="s">
        <v>1318</v>
      </c>
      <c r="C262" s="343" t="s">
        <v>1332</v>
      </c>
      <c r="E262" s="342">
        <f t="shared" si="4"/>
        <v>45231</v>
      </c>
      <c r="F262" s="336" t="str">
        <f>IF(YEAR(A262)&amp;MONTH(A262)=YEAR('뉴스룸 요약'!$F$17)&amp;MONTH('뉴스룸 요약'!$F$17),RANK(A262,A$2:A$1062,1),"")</f>
        <v/>
      </c>
      <c r="G262" s="336" t="str">
        <f>IFERROR(RANK(F262,F:F,1)+COUNTIF($F$1:F261,F262),"")</f>
        <v/>
      </c>
    </row>
    <row r="263" spans="1:7">
      <c r="A263" s="338">
        <v>45233</v>
      </c>
      <c r="B263" s="339" t="s">
        <v>1319</v>
      </c>
      <c r="C263" s="343" t="s">
        <v>1333</v>
      </c>
      <c r="E263" s="342">
        <f t="shared" si="4"/>
        <v>45233</v>
      </c>
      <c r="F263" s="336" t="str">
        <f>IF(YEAR(A263)&amp;MONTH(A263)=YEAR('뉴스룸 요약'!$F$17)&amp;MONTH('뉴스룸 요약'!$F$17),RANK(A263,A$2:A$1062,1),"")</f>
        <v/>
      </c>
      <c r="G263" s="336" t="str">
        <f>IFERROR(RANK(F263,F:F,1)+COUNTIF($F$1:F262,F263),"")</f>
        <v/>
      </c>
    </row>
    <row r="264" spans="1:7">
      <c r="A264" s="338">
        <v>45236</v>
      </c>
      <c r="B264" s="339" t="s">
        <v>1334</v>
      </c>
      <c r="C264" s="343" t="s">
        <v>1336</v>
      </c>
      <c r="E264" s="342">
        <f t="shared" si="4"/>
        <v>45236</v>
      </c>
      <c r="F264" s="336" t="str">
        <f>IF(YEAR(A264)&amp;MONTH(A264)=YEAR('뉴스룸 요약'!$F$17)&amp;MONTH('뉴스룸 요약'!$F$17),RANK(A264,A$2:A$1062,1),"")</f>
        <v/>
      </c>
      <c r="G264" s="336" t="str">
        <f>IFERROR(RANK(F264,F:F,1)+COUNTIF($F$1:F263,F264),"")</f>
        <v/>
      </c>
    </row>
    <row r="265" spans="1:7">
      <c r="A265" s="338">
        <v>45236</v>
      </c>
      <c r="B265" s="339" t="s">
        <v>1335</v>
      </c>
      <c r="C265" s="343" t="s">
        <v>1337</v>
      </c>
      <c r="E265" s="342">
        <f t="shared" si="4"/>
        <v>45236</v>
      </c>
      <c r="F265" s="336" t="str">
        <f>IF(YEAR(A265)&amp;MONTH(A265)=YEAR('뉴스룸 요약'!$F$17)&amp;MONTH('뉴스룸 요약'!$F$17),RANK(A265,A$2:A$1062,1),"")</f>
        <v/>
      </c>
      <c r="G265" s="336" t="str">
        <f>IFERROR(RANK(F265,F:F,1)+COUNTIF($F$1:F264,F265),"")</f>
        <v/>
      </c>
    </row>
    <row r="266" spans="1:7">
      <c r="A266" s="338">
        <v>45236</v>
      </c>
      <c r="B266" s="339" t="s">
        <v>1320</v>
      </c>
      <c r="C266" s="343" t="s">
        <v>1338</v>
      </c>
      <c r="D266" s="341" t="s">
        <v>899</v>
      </c>
      <c r="E266" s="342">
        <f t="shared" si="4"/>
        <v>45236</v>
      </c>
      <c r="F266" s="336" t="str">
        <f>IF(YEAR(A266)&amp;MONTH(A266)=YEAR('뉴스룸 요약'!$F$17)&amp;MONTH('뉴스룸 요약'!$F$17),RANK(A266,A$2:A$1062,1),"")</f>
        <v/>
      </c>
      <c r="G266" s="336" t="str">
        <f>IFERROR(RANK(F266,F:F,1)+COUNTIF($F$1:F265,F266),"")</f>
        <v/>
      </c>
    </row>
    <row r="267" spans="1:7">
      <c r="A267" s="338">
        <v>45240</v>
      </c>
      <c r="B267" s="339" t="s">
        <v>1321</v>
      </c>
      <c r="C267" s="343" t="s">
        <v>1339</v>
      </c>
      <c r="E267" s="342">
        <f t="shared" si="4"/>
        <v>45240</v>
      </c>
      <c r="F267" s="336" t="str">
        <f>IF(YEAR(A267)&amp;MONTH(A267)=YEAR('뉴스룸 요약'!$F$17)&amp;MONTH('뉴스룸 요약'!$F$17),RANK(A267,A$2:A$1062,1),"")</f>
        <v/>
      </c>
      <c r="G267" s="336" t="str">
        <f>IFERROR(RANK(F267,F:F,1)+COUNTIF($F$1:F266,F267),"")</f>
        <v/>
      </c>
    </row>
    <row r="268" spans="1:7">
      <c r="A268" s="338">
        <v>45243</v>
      </c>
      <c r="B268" s="339" t="s">
        <v>1322</v>
      </c>
      <c r="C268" s="343" t="s">
        <v>1340</v>
      </c>
      <c r="E268" s="342">
        <f t="shared" si="4"/>
        <v>45243</v>
      </c>
      <c r="F268" s="336" t="str">
        <f>IF(YEAR(A268)&amp;MONTH(A268)=YEAR('뉴스룸 요약'!$F$17)&amp;MONTH('뉴스룸 요약'!$F$17),RANK(A268,A$2:A$1062,1),"")</f>
        <v/>
      </c>
      <c r="G268" s="336" t="str">
        <f>IFERROR(RANK(F268,F:F,1)+COUNTIF($F$1:F267,F268),"")</f>
        <v/>
      </c>
    </row>
    <row r="269" spans="1:7">
      <c r="A269" s="338">
        <v>45244</v>
      </c>
      <c r="B269" s="339" t="s">
        <v>1323</v>
      </c>
      <c r="C269" s="343" t="s">
        <v>1341</v>
      </c>
      <c r="E269" s="342">
        <f t="shared" si="4"/>
        <v>45244</v>
      </c>
      <c r="F269" s="336" t="str">
        <f>IF(YEAR(A269)&amp;MONTH(A269)=YEAR('뉴스룸 요약'!$F$17)&amp;MONTH('뉴스룸 요약'!$F$17),RANK(A269,A$2:A$1062,1),"")</f>
        <v/>
      </c>
      <c r="G269" s="336" t="str">
        <f>IFERROR(RANK(F269,F:F,1)+COUNTIF($F$1:F268,F269),"")</f>
        <v/>
      </c>
    </row>
    <row r="270" spans="1:7">
      <c r="A270" s="338">
        <v>45245</v>
      </c>
      <c r="B270" s="339" t="s">
        <v>1324</v>
      </c>
      <c r="C270" s="343" t="s">
        <v>1342</v>
      </c>
      <c r="D270" s="341" t="s">
        <v>899</v>
      </c>
      <c r="E270" s="342">
        <f t="shared" si="4"/>
        <v>45245</v>
      </c>
      <c r="F270" s="336" t="str">
        <f>IF(YEAR(A270)&amp;MONTH(A270)=YEAR('뉴스룸 요약'!$F$17)&amp;MONTH('뉴스룸 요약'!$F$17),RANK(A270,A$2:A$1062,1),"")</f>
        <v/>
      </c>
      <c r="G270" s="336" t="str">
        <f>IFERROR(RANK(F270,F:F,1)+COUNTIF($F$1:F269,F270),"")</f>
        <v/>
      </c>
    </row>
    <row r="271" spans="1:7">
      <c r="A271" s="338">
        <v>45245</v>
      </c>
      <c r="B271" s="339" t="s">
        <v>1325</v>
      </c>
      <c r="C271" s="343" t="s">
        <v>1343</v>
      </c>
      <c r="E271" s="342">
        <f t="shared" si="4"/>
        <v>45245</v>
      </c>
      <c r="F271" s="336" t="str">
        <f>IF(YEAR(A271)&amp;MONTH(A271)=YEAR('뉴스룸 요약'!$F$17)&amp;MONTH('뉴스룸 요약'!$F$17),RANK(A271,A$2:A$1062,1),"")</f>
        <v/>
      </c>
      <c r="G271" s="336" t="str">
        <f>IFERROR(RANK(F271,F:F,1)+COUNTIF($F$1:F270,F271),"")</f>
        <v/>
      </c>
    </row>
    <row r="272" spans="1:7">
      <c r="A272" s="338">
        <v>45246</v>
      </c>
      <c r="B272" s="339" t="s">
        <v>1326</v>
      </c>
      <c r="C272" s="343" t="s">
        <v>1344</v>
      </c>
      <c r="D272" s="341" t="s">
        <v>899</v>
      </c>
      <c r="E272" s="342">
        <f t="shared" si="4"/>
        <v>45246</v>
      </c>
      <c r="F272" s="336" t="str">
        <f>IF(YEAR(A272)&amp;MONTH(A272)=YEAR('뉴스룸 요약'!$F$17)&amp;MONTH('뉴스룸 요약'!$F$17),RANK(A272,A$2:A$1062,1),"")</f>
        <v/>
      </c>
      <c r="G272" s="336" t="str">
        <f>IFERROR(RANK(F272,F:F,1)+COUNTIF($F$1:F271,F272),"")</f>
        <v/>
      </c>
    </row>
    <row r="273" spans="1:7">
      <c r="A273" s="338">
        <v>45252</v>
      </c>
      <c r="B273" s="339" t="s">
        <v>1327</v>
      </c>
      <c r="C273" s="343" t="s">
        <v>1345</v>
      </c>
      <c r="E273" s="342">
        <f t="shared" si="4"/>
        <v>45252</v>
      </c>
      <c r="F273" s="336" t="str">
        <f>IF(YEAR(A273)&amp;MONTH(A273)=YEAR('뉴스룸 요약'!$F$17)&amp;MONTH('뉴스룸 요약'!$F$17),RANK(A273,A$2:A$1062,1),"")</f>
        <v/>
      </c>
      <c r="G273" s="336" t="str">
        <f>IFERROR(RANK(F273,F:F,1)+COUNTIF($F$1:F272,F273),"")</f>
        <v/>
      </c>
    </row>
    <row r="274" spans="1:7">
      <c r="A274" s="338">
        <v>45252</v>
      </c>
      <c r="B274" s="339" t="s">
        <v>1328</v>
      </c>
      <c r="C274" s="343" t="s">
        <v>1346</v>
      </c>
      <c r="E274" s="342">
        <f t="shared" si="4"/>
        <v>45252</v>
      </c>
      <c r="F274" s="336" t="str">
        <f>IF(YEAR(A274)&amp;MONTH(A274)=YEAR('뉴스룸 요약'!$F$17)&amp;MONTH('뉴스룸 요약'!$F$17),RANK(A274,A$2:A$1062,1),"")</f>
        <v/>
      </c>
      <c r="G274" s="336" t="str">
        <f>IFERROR(RANK(F274,F:F,1)+COUNTIF($F$1:F273,F274),"")</f>
        <v/>
      </c>
    </row>
    <row r="275" spans="1:7">
      <c r="A275" s="338">
        <v>45253</v>
      </c>
      <c r="B275" s="339" t="s">
        <v>1329</v>
      </c>
      <c r="C275" s="343" t="s">
        <v>1347</v>
      </c>
      <c r="E275" s="342">
        <f t="shared" si="4"/>
        <v>45253</v>
      </c>
      <c r="F275" s="336" t="str">
        <f>IF(YEAR(A275)&amp;MONTH(A275)=YEAR('뉴스룸 요약'!$F$17)&amp;MONTH('뉴스룸 요약'!$F$17),RANK(A275,A$2:A$1062,1),"")</f>
        <v/>
      </c>
      <c r="G275" s="336" t="str">
        <f>IFERROR(RANK(F275,F:F,1)+COUNTIF($F$1:F274,F275),"")</f>
        <v/>
      </c>
    </row>
    <row r="276" spans="1:7">
      <c r="A276" s="338">
        <v>45254</v>
      </c>
      <c r="B276" s="339" t="s">
        <v>1330</v>
      </c>
      <c r="C276" s="343" t="s">
        <v>1348</v>
      </c>
      <c r="E276" s="342">
        <f t="shared" si="4"/>
        <v>45254</v>
      </c>
      <c r="F276" s="336" t="str">
        <f>IF(YEAR(A276)&amp;MONTH(A276)=YEAR('뉴스룸 요약'!$F$17)&amp;MONTH('뉴스룸 요약'!$F$17),RANK(A276,A$2:A$1062,1),"")</f>
        <v/>
      </c>
      <c r="G276" s="336" t="str">
        <f>IFERROR(RANK(F276,F:F,1)+COUNTIF($F$1:F275,F276),"")</f>
        <v/>
      </c>
    </row>
    <row r="277" spans="1:7">
      <c r="A277" s="338">
        <v>45261</v>
      </c>
      <c r="B277" s="339" t="s">
        <v>1357</v>
      </c>
      <c r="C277" s="343" t="s">
        <v>1397</v>
      </c>
      <c r="D277" s="341" t="s">
        <v>899</v>
      </c>
      <c r="E277" s="342">
        <f t="shared" si="4"/>
        <v>45261</v>
      </c>
      <c r="F277" s="336" t="str">
        <f>IF(YEAR(A277)&amp;MONTH(A277)=YEAR('뉴스룸 요약'!$F$17)&amp;MONTH('뉴스룸 요약'!$F$17),RANK(A277,A$2:A$1062,1),"")</f>
        <v/>
      </c>
      <c r="G277" s="336" t="str">
        <f>IFERROR(RANK(F277,F:F,1)+COUNTIF($F$1:F276,F277),"")</f>
        <v/>
      </c>
    </row>
    <row r="278" spans="1:7">
      <c r="A278" s="338">
        <v>45264</v>
      </c>
      <c r="B278" s="339" t="s">
        <v>1358</v>
      </c>
      <c r="C278" s="343" t="s">
        <v>1396</v>
      </c>
      <c r="E278" s="342">
        <f t="shared" si="4"/>
        <v>45264</v>
      </c>
      <c r="F278" s="336" t="str">
        <f>IF(YEAR(A278)&amp;MONTH(A278)=YEAR('뉴스룸 요약'!$F$17)&amp;MONTH('뉴스룸 요약'!$F$17),RANK(A278,A$2:A$1062,1),"")</f>
        <v/>
      </c>
      <c r="G278" s="336" t="str">
        <f>IFERROR(RANK(F278,F:F,1)+COUNTIF($F$1:F277,F278),"")</f>
        <v/>
      </c>
    </row>
    <row r="279" spans="1:7">
      <c r="A279" s="338">
        <v>45265</v>
      </c>
      <c r="B279" s="339" t="s">
        <v>1359</v>
      </c>
      <c r="C279" s="343" t="s">
        <v>1395</v>
      </c>
      <c r="E279" s="342">
        <f t="shared" si="4"/>
        <v>45265</v>
      </c>
      <c r="F279" s="336" t="str">
        <f>IF(YEAR(A279)&amp;MONTH(A279)=YEAR('뉴스룸 요약'!$F$17)&amp;MONTH('뉴스룸 요약'!$F$17),RANK(A279,A$2:A$1062,1),"")</f>
        <v/>
      </c>
      <c r="G279" s="336" t="str">
        <f>IFERROR(RANK(F279,F:F,1)+COUNTIF($F$1:F278,F279),"")</f>
        <v/>
      </c>
    </row>
    <row r="280" spans="1:7">
      <c r="A280" s="338">
        <v>45266</v>
      </c>
      <c r="B280" s="339" t="s">
        <v>1360</v>
      </c>
      <c r="C280" s="343" t="s">
        <v>1394</v>
      </c>
      <c r="E280" s="342">
        <f t="shared" si="4"/>
        <v>45266</v>
      </c>
      <c r="F280" s="336" t="str">
        <f>IF(YEAR(A280)&amp;MONTH(A280)=YEAR('뉴스룸 요약'!$F$17)&amp;MONTH('뉴스룸 요약'!$F$17),RANK(A280,A$2:A$1062,1),"")</f>
        <v/>
      </c>
      <c r="G280" s="336" t="str">
        <f>IFERROR(RANK(F280,F:F,1)+COUNTIF($F$1:F279,F280),"")</f>
        <v/>
      </c>
    </row>
    <row r="281" spans="1:7">
      <c r="A281" s="338">
        <v>45267</v>
      </c>
      <c r="B281" s="339" t="s">
        <v>1361</v>
      </c>
      <c r="C281" s="343" t="s">
        <v>1393</v>
      </c>
      <c r="E281" s="342">
        <f t="shared" si="4"/>
        <v>45267</v>
      </c>
      <c r="F281" s="336" t="str">
        <f>IF(YEAR(A281)&amp;MONTH(A281)=YEAR('뉴스룸 요약'!$F$17)&amp;MONTH('뉴스룸 요약'!$F$17),RANK(A281,A$2:A$1062,1),"")</f>
        <v/>
      </c>
      <c r="G281" s="336" t="str">
        <f>IFERROR(RANK(F281,F:F,1)+COUNTIF($F$1:F280,F281),"")</f>
        <v/>
      </c>
    </row>
    <row r="282" spans="1:7">
      <c r="A282" s="338">
        <v>45275</v>
      </c>
      <c r="B282" s="339" t="s">
        <v>1362</v>
      </c>
      <c r="C282" s="343" t="s">
        <v>1392</v>
      </c>
      <c r="D282" s="341" t="s">
        <v>899</v>
      </c>
      <c r="E282" s="342">
        <f t="shared" si="4"/>
        <v>45275</v>
      </c>
      <c r="F282" s="336" t="str">
        <f>IF(YEAR(A282)&amp;MONTH(A282)=YEAR('뉴스룸 요약'!$F$17)&amp;MONTH('뉴스룸 요약'!$F$17),RANK(A282,A$2:A$1062,1),"")</f>
        <v/>
      </c>
      <c r="G282" s="336" t="str">
        <f>IFERROR(RANK(F282,F:F,1)+COUNTIF($F$1:F281,F282),"")</f>
        <v/>
      </c>
    </row>
    <row r="283" spans="1:7">
      <c r="A283" s="338">
        <v>45278</v>
      </c>
      <c r="B283" s="339" t="s">
        <v>1363</v>
      </c>
      <c r="C283" s="343" t="s">
        <v>1391</v>
      </c>
      <c r="E283" s="342">
        <f t="shared" si="4"/>
        <v>45278</v>
      </c>
      <c r="F283" s="336" t="str">
        <f>IF(YEAR(A283)&amp;MONTH(A283)=YEAR('뉴스룸 요약'!$F$17)&amp;MONTH('뉴스룸 요약'!$F$17),RANK(A283,A$2:A$1062,1),"")</f>
        <v/>
      </c>
      <c r="G283" s="336" t="str">
        <f>IFERROR(RANK(F283,F:F,1)+COUNTIF($F$1:F282,F283),"")</f>
        <v/>
      </c>
    </row>
    <row r="284" spans="1:7">
      <c r="A284" s="338">
        <v>45286</v>
      </c>
      <c r="B284" s="339" t="s">
        <v>1380</v>
      </c>
      <c r="C284" s="343" t="s">
        <v>1390</v>
      </c>
      <c r="E284" s="342">
        <f t="shared" si="4"/>
        <v>45286</v>
      </c>
      <c r="F284" s="336" t="str">
        <f>IF(YEAR(A284)&amp;MONTH(A284)=YEAR('뉴스룸 요약'!$F$17)&amp;MONTH('뉴스룸 요약'!$F$17),RANK(A284,A$2:A$1062,1),"")</f>
        <v/>
      </c>
      <c r="G284" s="336" t="str">
        <f>IFERROR(RANK(F284,F:F,1)+COUNTIF($F$1:F283,F284),"")</f>
        <v/>
      </c>
    </row>
    <row r="285" spans="1:7">
      <c r="A285" s="338">
        <v>45286</v>
      </c>
      <c r="B285" s="339" t="s">
        <v>1381</v>
      </c>
      <c r="C285" s="343" t="s">
        <v>1389</v>
      </c>
      <c r="E285" s="342">
        <f t="shared" si="4"/>
        <v>45286</v>
      </c>
      <c r="F285" s="336" t="str">
        <f>IF(YEAR(A285)&amp;MONTH(A285)=YEAR('뉴스룸 요약'!$F$17)&amp;MONTH('뉴스룸 요약'!$F$17),RANK(A285,A$2:A$1062,1),"")</f>
        <v/>
      </c>
      <c r="G285" s="336" t="str">
        <f>IFERROR(RANK(F285,F:F,1)+COUNTIF($F$1:F284,F285),"")</f>
        <v/>
      </c>
    </row>
    <row r="286" spans="1:7">
      <c r="A286" s="338">
        <v>45287</v>
      </c>
      <c r="B286" s="339" t="s">
        <v>1364</v>
      </c>
      <c r="C286" s="343" t="s">
        <v>1388</v>
      </c>
      <c r="E286" s="342">
        <f t="shared" si="4"/>
        <v>45287</v>
      </c>
      <c r="F286" s="336" t="str">
        <f>IF(YEAR(A286)&amp;MONTH(A286)=YEAR('뉴스룸 요약'!$F$17)&amp;MONTH('뉴스룸 요약'!$F$17),RANK(A286,A$2:A$1062,1),"")</f>
        <v/>
      </c>
      <c r="G286" s="336" t="str">
        <f>IFERROR(RANK(F286,F:F,1)+COUNTIF($F$1:F285,F286),"")</f>
        <v/>
      </c>
    </row>
    <row r="287" spans="1:7">
      <c r="A287" s="338">
        <v>45293</v>
      </c>
      <c r="B287" s="339" t="s">
        <v>1401</v>
      </c>
      <c r="C287" s="343" t="s">
        <v>1407</v>
      </c>
      <c r="E287" s="342">
        <f t="shared" si="4"/>
        <v>45293</v>
      </c>
      <c r="F287" s="336" t="str">
        <f>IF(YEAR(A287)&amp;MONTH(A287)=YEAR('뉴스룸 요약'!$F$17)&amp;MONTH('뉴스룸 요약'!$F$17),RANK(A287,A$2:A$1062,1),"")</f>
        <v/>
      </c>
      <c r="G287" s="336" t="str">
        <f>IFERROR(RANK(F287,F:F,1)+COUNTIF($F$1:F286,F287),"")</f>
        <v/>
      </c>
    </row>
    <row r="288" spans="1:7">
      <c r="A288" s="338">
        <v>45296</v>
      </c>
      <c r="B288" s="339" t="s">
        <v>1402</v>
      </c>
      <c r="C288" s="343" t="s">
        <v>1408</v>
      </c>
      <c r="E288" s="342">
        <f t="shared" si="4"/>
        <v>45296</v>
      </c>
      <c r="F288" s="336" t="str">
        <f>IF(YEAR(A288)&amp;MONTH(A288)=YEAR('뉴스룸 요약'!$F$17)&amp;MONTH('뉴스룸 요약'!$F$17),RANK(A288,A$2:A$1062,1),"")</f>
        <v/>
      </c>
      <c r="G288" s="336" t="str">
        <f>IFERROR(RANK(F288,F:F,1)+COUNTIF($F$1:F287,F288),"")</f>
        <v/>
      </c>
    </row>
    <row r="289" spans="1:7">
      <c r="A289" s="338">
        <v>45300</v>
      </c>
      <c r="B289" s="339" t="s">
        <v>1409</v>
      </c>
      <c r="C289" s="343" t="s">
        <v>1410</v>
      </c>
      <c r="E289" s="342">
        <f t="shared" si="4"/>
        <v>45300</v>
      </c>
      <c r="F289" s="336" t="str">
        <f>IF(YEAR(A289)&amp;MONTH(A289)=YEAR('뉴스룸 요약'!$F$17)&amp;MONTH('뉴스룸 요약'!$F$17),RANK(A289,A$2:A$1062,1),"")</f>
        <v/>
      </c>
      <c r="G289" s="336" t="str">
        <f>IFERROR(RANK(F289,F:F,1)+COUNTIF($F$1:F288,F289),"")</f>
        <v/>
      </c>
    </row>
    <row r="290" spans="1:7">
      <c r="A290" s="338">
        <v>45300</v>
      </c>
      <c r="B290" s="339" t="s">
        <v>1411</v>
      </c>
      <c r="C290" s="343" t="s">
        <v>1412</v>
      </c>
      <c r="E290" s="342">
        <f t="shared" si="4"/>
        <v>45300</v>
      </c>
      <c r="F290" s="336" t="str">
        <f>IF(YEAR(A290)&amp;MONTH(A290)=YEAR('뉴스룸 요약'!$F$17)&amp;MONTH('뉴스룸 요약'!$F$17),RANK(A290,A$2:A$1062,1),"")</f>
        <v/>
      </c>
      <c r="G290" s="336" t="str">
        <f>IFERROR(RANK(F290,F:F,1)+COUNTIF($F$1:F289,F290),"")</f>
        <v/>
      </c>
    </row>
    <row r="291" spans="1:7">
      <c r="A291" s="338">
        <v>45302</v>
      </c>
      <c r="B291" s="339" t="s">
        <v>1403</v>
      </c>
      <c r="C291" s="343" t="s">
        <v>1413</v>
      </c>
      <c r="E291" s="342">
        <f t="shared" si="4"/>
        <v>45302</v>
      </c>
      <c r="F291" s="336" t="str">
        <f>IF(YEAR(A291)&amp;MONTH(A291)=YEAR('뉴스룸 요약'!$F$17)&amp;MONTH('뉴스룸 요약'!$F$17),RANK(A291,A$2:A$1062,1),"")</f>
        <v/>
      </c>
      <c r="G291" s="336" t="str">
        <f>IFERROR(RANK(F291,F:F,1)+COUNTIF($F$1:F290,F291),"")</f>
        <v/>
      </c>
    </row>
    <row r="292" spans="1:7">
      <c r="A292" s="338">
        <v>45303</v>
      </c>
      <c r="B292" s="339" t="s">
        <v>1414</v>
      </c>
      <c r="C292" s="343" t="s">
        <v>1415</v>
      </c>
      <c r="E292" s="342">
        <f t="shared" si="4"/>
        <v>45303</v>
      </c>
      <c r="F292" s="336" t="str">
        <f>IF(YEAR(A292)&amp;MONTH(A292)=YEAR('뉴스룸 요약'!$F$17)&amp;MONTH('뉴스룸 요약'!$F$17),RANK(A292,A$2:A$1062,1),"")</f>
        <v/>
      </c>
      <c r="G292" s="336" t="str">
        <f>IFERROR(RANK(F292,F:F,1)+COUNTIF($F$1:F291,F292),"")</f>
        <v/>
      </c>
    </row>
    <row r="293" spans="1:7">
      <c r="A293" s="338">
        <v>45303</v>
      </c>
      <c r="B293" s="339" t="s">
        <v>1416</v>
      </c>
      <c r="C293" s="343" t="s">
        <v>1417</v>
      </c>
      <c r="E293" s="342">
        <f t="shared" si="4"/>
        <v>45303</v>
      </c>
      <c r="F293" s="336" t="str">
        <f>IF(YEAR(A293)&amp;MONTH(A293)=YEAR('뉴스룸 요약'!$F$17)&amp;MONTH('뉴스룸 요약'!$F$17),RANK(A293,A$2:A$1062,1),"")</f>
        <v/>
      </c>
      <c r="G293" s="336" t="str">
        <f>IFERROR(RANK(F293,F:F,1)+COUNTIF($F$1:F292,F293),"")</f>
        <v/>
      </c>
    </row>
    <row r="294" spans="1:7">
      <c r="A294" s="338">
        <v>45306</v>
      </c>
      <c r="B294" s="339" t="s">
        <v>1418</v>
      </c>
      <c r="C294" s="343" t="s">
        <v>1419</v>
      </c>
      <c r="E294" s="342">
        <f t="shared" si="4"/>
        <v>45306</v>
      </c>
      <c r="F294" s="336" t="str">
        <f>IF(YEAR(A294)&amp;MONTH(A294)=YEAR('뉴스룸 요약'!$F$17)&amp;MONTH('뉴스룸 요약'!$F$17),RANK(A294,A$2:A$1062,1),"")</f>
        <v/>
      </c>
      <c r="G294" s="336" t="str">
        <f>IFERROR(RANK(F294,F:F,1)+COUNTIF($F$1:F293,F294),"")</f>
        <v/>
      </c>
    </row>
    <row r="295" spans="1:7">
      <c r="A295" s="338">
        <v>45308</v>
      </c>
      <c r="B295" s="339" t="s">
        <v>1404</v>
      </c>
      <c r="C295" s="343" t="s">
        <v>1420</v>
      </c>
      <c r="E295" s="342">
        <f t="shared" si="4"/>
        <v>45308</v>
      </c>
      <c r="F295" s="336" t="str">
        <f>IF(YEAR(A295)&amp;MONTH(A295)=YEAR('뉴스룸 요약'!$F$17)&amp;MONTH('뉴스룸 요약'!$F$17),RANK(A295,A$2:A$1062,1),"")</f>
        <v/>
      </c>
      <c r="G295" s="336" t="str">
        <f>IFERROR(RANK(F295,F:F,1)+COUNTIF($F$1:F294,F295),"")</f>
        <v/>
      </c>
    </row>
    <row r="296" spans="1:7">
      <c r="A296" s="338">
        <v>45313</v>
      </c>
      <c r="B296" s="339" t="s">
        <v>1405</v>
      </c>
      <c r="C296" s="343" t="s">
        <v>1421</v>
      </c>
      <c r="E296" s="342">
        <f t="shared" si="4"/>
        <v>45313</v>
      </c>
      <c r="F296" s="336" t="str">
        <f>IF(YEAR(A296)&amp;MONTH(A296)=YEAR('뉴스룸 요약'!$F$17)&amp;MONTH('뉴스룸 요약'!$F$17),RANK(A296,A$2:A$1062,1),"")</f>
        <v/>
      </c>
      <c r="G296" s="336" t="str">
        <f>IFERROR(RANK(F296,F:F,1)+COUNTIF($F$1:F295,F296),"")</f>
        <v/>
      </c>
    </row>
    <row r="297" spans="1:7">
      <c r="A297" s="338">
        <v>45315</v>
      </c>
      <c r="B297" s="339" t="s">
        <v>1422</v>
      </c>
      <c r="C297" s="343" t="s">
        <v>1423</v>
      </c>
      <c r="E297" s="342">
        <f t="shared" si="4"/>
        <v>45315</v>
      </c>
      <c r="F297" s="336" t="str">
        <f>IF(YEAR(A297)&amp;MONTH(A297)=YEAR('뉴스룸 요약'!$F$17)&amp;MONTH('뉴스룸 요약'!$F$17),RANK(A297,A$2:A$1062,1),"")</f>
        <v/>
      </c>
      <c r="G297" s="336" t="str">
        <f>IFERROR(RANK(F297,F:F,1)+COUNTIF($F$1:F296,F297),"")</f>
        <v/>
      </c>
    </row>
    <row r="298" spans="1:7">
      <c r="A298" s="338">
        <v>45316</v>
      </c>
      <c r="B298" s="339" t="s">
        <v>1406</v>
      </c>
      <c r="C298" s="343" t="s">
        <v>1424</v>
      </c>
      <c r="E298" s="342">
        <f t="shared" si="4"/>
        <v>45316</v>
      </c>
      <c r="F298" s="336" t="str">
        <f>IF(YEAR(A298)&amp;MONTH(A298)=YEAR('뉴스룸 요약'!$F$17)&amp;MONTH('뉴스룸 요약'!$F$17),RANK(A298,A$2:A$1062,1),"")</f>
        <v/>
      </c>
      <c r="G298" s="336" t="str">
        <f>IFERROR(RANK(F298,F:F,1)+COUNTIF($F$1:F297,F298),"")</f>
        <v/>
      </c>
    </row>
    <row r="299" spans="1:7">
      <c r="A299" s="338">
        <v>45323</v>
      </c>
      <c r="B299" s="339" t="s">
        <v>1462</v>
      </c>
      <c r="C299" s="343" t="s">
        <v>1466</v>
      </c>
      <c r="E299" s="342">
        <f t="shared" si="4"/>
        <v>45323</v>
      </c>
      <c r="F299" s="336" t="str">
        <f>IF(YEAR(A299)&amp;MONTH(A299)=YEAR('뉴스룸 요약'!$F$17)&amp;MONTH('뉴스룸 요약'!$F$17),RANK(A299,A$2:A$1062,1),"")</f>
        <v/>
      </c>
      <c r="G299" s="336" t="str">
        <f>IFERROR(RANK(F299,F:F,1)+COUNTIF($F$1:F298,F299),"")</f>
        <v/>
      </c>
    </row>
    <row r="300" spans="1:7">
      <c r="A300" s="338">
        <v>45328</v>
      </c>
      <c r="B300" s="339" t="s">
        <v>1463</v>
      </c>
      <c r="C300" s="343" t="s">
        <v>1467</v>
      </c>
      <c r="E300" s="342">
        <f t="shared" si="4"/>
        <v>45328</v>
      </c>
      <c r="F300" s="336" t="str">
        <f>IF(YEAR(A300)&amp;MONTH(A300)=YEAR('뉴스룸 요약'!$F$17)&amp;MONTH('뉴스룸 요약'!$F$17),RANK(A300,A$2:A$1062,1),"")</f>
        <v/>
      </c>
      <c r="G300" s="336" t="str">
        <f>IFERROR(RANK(F300,F:F,1)+COUNTIF($F$1:F299,F300),"")</f>
        <v/>
      </c>
    </row>
    <row r="301" spans="1:7">
      <c r="A301" s="338">
        <v>45335</v>
      </c>
      <c r="B301" s="339" t="s">
        <v>1468</v>
      </c>
      <c r="C301" s="343" t="s">
        <v>1469</v>
      </c>
      <c r="E301" s="342">
        <f t="shared" si="4"/>
        <v>45335</v>
      </c>
      <c r="F301" s="336" t="str">
        <f>IF(YEAR(A301)&amp;MONTH(A301)=YEAR('뉴스룸 요약'!$F$17)&amp;MONTH('뉴스룸 요약'!$F$17),RANK(A301,A$2:A$1062,1),"")</f>
        <v/>
      </c>
      <c r="G301" s="336" t="str">
        <f>IFERROR(RANK(F301,F:F,1)+COUNTIF($F$1:F300,F301),"")</f>
        <v/>
      </c>
    </row>
    <row r="302" spans="1:7">
      <c r="A302" s="338">
        <v>45335</v>
      </c>
      <c r="B302" s="339" t="s">
        <v>1470</v>
      </c>
      <c r="C302" s="343" t="s">
        <v>1471</v>
      </c>
      <c r="E302" s="342">
        <f t="shared" si="4"/>
        <v>45335</v>
      </c>
      <c r="F302" s="336" t="str">
        <f>IF(YEAR(A302)&amp;MONTH(A302)=YEAR('뉴스룸 요약'!$F$17)&amp;MONTH('뉴스룸 요약'!$F$17),RANK(A302,A$2:A$1062,1),"")</f>
        <v/>
      </c>
      <c r="G302" s="336" t="str">
        <f>IFERROR(RANK(F302,F:F,1)+COUNTIF($F$1:F301,F302),"")</f>
        <v/>
      </c>
    </row>
    <row r="303" spans="1:7">
      <c r="A303" s="338">
        <v>45343</v>
      </c>
      <c r="B303" s="339" t="s">
        <v>1464</v>
      </c>
      <c r="C303" s="343" t="s">
        <v>1472</v>
      </c>
      <c r="E303" s="342">
        <f t="shared" si="4"/>
        <v>45343</v>
      </c>
      <c r="F303" s="336" t="str">
        <f>IF(YEAR(A303)&amp;MONTH(A303)=YEAR('뉴스룸 요약'!$F$17)&amp;MONTH('뉴스룸 요약'!$F$17),RANK(A303,A$2:A$1062,1),"")</f>
        <v/>
      </c>
      <c r="G303" s="336" t="str">
        <f>IFERROR(RANK(F303,F:F,1)+COUNTIF($F$1:F302,F303),"")</f>
        <v/>
      </c>
    </row>
    <row r="304" spans="1:7">
      <c r="A304" s="338">
        <v>45344</v>
      </c>
      <c r="B304" s="339" t="s">
        <v>1473</v>
      </c>
      <c r="C304" s="343" t="s">
        <v>1474</v>
      </c>
      <c r="D304" s="341" t="s">
        <v>899</v>
      </c>
      <c r="E304" s="342">
        <f t="shared" si="4"/>
        <v>45344</v>
      </c>
      <c r="F304" s="336" t="str">
        <f>IF(YEAR(A304)&amp;MONTH(A304)=YEAR('뉴스룸 요약'!$F$17)&amp;MONTH('뉴스룸 요약'!$F$17),RANK(A304,A$2:A$1062,1),"")</f>
        <v/>
      </c>
      <c r="G304" s="336" t="str">
        <f>IFERROR(RANK(F304,F:F,1)+COUNTIF($F$1:F303,F304),"")</f>
        <v/>
      </c>
    </row>
    <row r="305" spans="1:7">
      <c r="A305" s="338">
        <v>45344</v>
      </c>
      <c r="B305" s="339" t="s">
        <v>1475</v>
      </c>
      <c r="C305" s="343" t="s">
        <v>1476</v>
      </c>
      <c r="E305" s="342">
        <f t="shared" si="4"/>
        <v>45344</v>
      </c>
      <c r="F305" s="336" t="str">
        <f>IF(YEAR(A305)&amp;MONTH(A305)=YEAR('뉴스룸 요약'!$F$17)&amp;MONTH('뉴스룸 요약'!$F$17),RANK(A305,A$2:A$1062,1),"")</f>
        <v/>
      </c>
      <c r="G305" s="336" t="str">
        <f>IFERROR(RANK(F305,F:F,1)+COUNTIF($F$1:F304,F305),"")</f>
        <v/>
      </c>
    </row>
    <row r="306" spans="1:7">
      <c r="A306" s="338">
        <v>45350</v>
      </c>
      <c r="B306" s="339" t="s">
        <v>1465</v>
      </c>
      <c r="C306" s="343" t="s">
        <v>1477</v>
      </c>
      <c r="E306" s="342">
        <f t="shared" si="4"/>
        <v>45350</v>
      </c>
      <c r="F306" s="336" t="str">
        <f>IF(YEAR(A306)&amp;MONTH(A306)=YEAR('뉴스룸 요약'!$F$17)&amp;MONTH('뉴스룸 요약'!$F$17),RANK(A306,A$2:A$1062,1),"")</f>
        <v/>
      </c>
      <c r="G306" s="336" t="str">
        <f>IFERROR(RANK(F306,F:F,1)+COUNTIF($F$1:F305,F306),"")</f>
        <v/>
      </c>
    </row>
    <row r="307" spans="1:7">
      <c r="A307" s="338">
        <v>45355</v>
      </c>
      <c r="B307" s="339" t="s">
        <v>1535</v>
      </c>
      <c r="C307" s="343" t="s">
        <v>1536</v>
      </c>
      <c r="D307" s="344" t="s">
        <v>899</v>
      </c>
      <c r="E307" s="342">
        <f t="shared" si="4"/>
        <v>45355</v>
      </c>
      <c r="F307" s="336" t="str">
        <f>IF(YEAR(A307)&amp;MONTH(A307)=YEAR('뉴스룸 요약'!$F$17)&amp;MONTH('뉴스룸 요약'!$F$17),RANK(A307,A$2:A$1062,1),"")</f>
        <v/>
      </c>
      <c r="G307" s="336" t="str">
        <f>IFERROR(RANK(F307,F:F,1)+COUNTIF($F$1:F306,F307),"")</f>
        <v/>
      </c>
    </row>
    <row r="308" spans="1:7">
      <c r="A308" s="338">
        <v>45359</v>
      </c>
      <c r="B308" s="339" t="s">
        <v>1537</v>
      </c>
      <c r="C308" s="343" t="s">
        <v>1538</v>
      </c>
      <c r="E308" s="342">
        <f t="shared" si="4"/>
        <v>45359</v>
      </c>
      <c r="F308" s="336" t="str">
        <f>IF(YEAR(A308)&amp;MONTH(A308)=YEAR('뉴스룸 요약'!$F$17)&amp;MONTH('뉴스룸 요약'!$F$17),RANK(A308,A$2:A$1062,1),"")</f>
        <v/>
      </c>
      <c r="G308" s="336" t="str">
        <f>IFERROR(RANK(F308,F:F,1)+COUNTIF($F$1:F307,F308),"")</f>
        <v/>
      </c>
    </row>
    <row r="309" spans="1:7">
      <c r="A309" s="338">
        <v>45362</v>
      </c>
      <c r="B309" s="339" t="s">
        <v>1539</v>
      </c>
      <c r="C309" s="343" t="s">
        <v>1540</v>
      </c>
      <c r="E309" s="342">
        <f t="shared" si="4"/>
        <v>45362</v>
      </c>
      <c r="F309" s="336" t="str">
        <f>IF(YEAR(A309)&amp;MONTH(A309)=YEAR('뉴스룸 요약'!$F$17)&amp;MONTH('뉴스룸 요약'!$F$17),RANK(A309,A$2:A$1062,1),"")</f>
        <v/>
      </c>
      <c r="G309" s="336" t="str">
        <f>IFERROR(RANK(F309,F:F,1)+COUNTIF($F$1:F308,F309),"")</f>
        <v/>
      </c>
    </row>
    <row r="310" spans="1:7">
      <c r="A310" s="338">
        <v>45373</v>
      </c>
      <c r="B310" s="339" t="s">
        <v>1541</v>
      </c>
      <c r="C310" s="343" t="s">
        <v>1542</v>
      </c>
      <c r="D310" s="344" t="s">
        <v>899</v>
      </c>
      <c r="E310" s="342">
        <f t="shared" si="4"/>
        <v>45373</v>
      </c>
      <c r="F310" s="336" t="str">
        <f>IF(YEAR(A310)&amp;MONTH(A310)=YEAR('뉴스룸 요약'!$F$17)&amp;MONTH('뉴스룸 요약'!$F$17),RANK(A310,A$2:A$1062,1),"")</f>
        <v/>
      </c>
      <c r="G310" s="336" t="str">
        <f>IFERROR(RANK(F310,F:F,1)+COUNTIF($F$1:F309,F310),"")</f>
        <v/>
      </c>
    </row>
    <row r="311" spans="1:7">
      <c r="A311" s="338">
        <v>45377</v>
      </c>
      <c r="B311" s="339" t="s">
        <v>1543</v>
      </c>
      <c r="C311" s="343" t="s">
        <v>1544</v>
      </c>
      <c r="E311" s="342">
        <f t="shared" si="4"/>
        <v>45377</v>
      </c>
      <c r="F311" s="336" t="str">
        <f>IF(YEAR(A311)&amp;MONTH(A311)=YEAR('뉴스룸 요약'!$F$17)&amp;MONTH('뉴스룸 요약'!$F$17),RANK(A311,A$2:A$1062,1),"")</f>
        <v/>
      </c>
      <c r="G311" s="336" t="str">
        <f>IFERROR(RANK(F311,F:F,1)+COUNTIF($F$1:F310,F311),"")</f>
        <v/>
      </c>
    </row>
    <row r="312" spans="1:7">
      <c r="A312" s="338">
        <v>45378</v>
      </c>
      <c r="B312" s="339" t="s">
        <v>1545</v>
      </c>
      <c r="C312" s="343" t="s">
        <v>1546</v>
      </c>
      <c r="D312" s="344" t="s">
        <v>899</v>
      </c>
      <c r="E312" s="342">
        <f t="shared" si="4"/>
        <v>45378</v>
      </c>
      <c r="F312" s="336" t="str">
        <f>IF(YEAR(A312)&amp;MONTH(A312)=YEAR('뉴스룸 요약'!$F$17)&amp;MONTH('뉴스룸 요약'!$F$17),RANK(A312,A$2:A$1062,1),"")</f>
        <v/>
      </c>
      <c r="G312" s="336" t="str">
        <f>IFERROR(RANK(F312,F:F,1)+COUNTIF($F$1:F311,F312),"")</f>
        <v/>
      </c>
    </row>
    <row r="313" spans="1:7">
      <c r="A313" s="338">
        <v>45379</v>
      </c>
      <c r="B313" s="339" t="s">
        <v>1547</v>
      </c>
      <c r="C313" s="343" t="s">
        <v>1548</v>
      </c>
      <c r="E313" s="342">
        <f t="shared" si="4"/>
        <v>45379</v>
      </c>
      <c r="F313" s="336" t="str">
        <f>IF(YEAR(A313)&amp;MONTH(A313)=YEAR('뉴스룸 요약'!$F$17)&amp;MONTH('뉴스룸 요약'!$F$17),RANK(A313,A$2:A$1062,1),"")</f>
        <v/>
      </c>
      <c r="G313" s="336" t="str">
        <f>IFERROR(RANK(F313,F:F,1)+COUNTIF($F$1:F312,F313),"")</f>
        <v/>
      </c>
    </row>
    <row r="314" spans="1:7">
      <c r="A314" s="338">
        <v>45383</v>
      </c>
      <c r="B314" s="339" t="s">
        <v>1588</v>
      </c>
      <c r="C314" s="340" t="s">
        <v>1589</v>
      </c>
      <c r="E314" s="342">
        <f t="shared" si="4"/>
        <v>45383</v>
      </c>
      <c r="F314" s="336" t="str">
        <f>IF(YEAR(A314)&amp;MONTH(A314)=YEAR('뉴스룸 요약'!$F$17)&amp;MONTH('뉴스룸 요약'!$F$17),RANK(A314,A$2:A$1062,1),"")</f>
        <v/>
      </c>
      <c r="G314" s="336" t="str">
        <f>IFERROR(RANK(F314,F:F,1)+COUNTIF($F$1:F313,F314),"")</f>
        <v/>
      </c>
    </row>
    <row r="315" spans="1:7">
      <c r="A315" s="338">
        <v>45390</v>
      </c>
      <c r="B315" s="339" t="s">
        <v>1590</v>
      </c>
      <c r="C315" s="340" t="s">
        <v>1591</v>
      </c>
      <c r="E315" s="342">
        <f t="shared" si="4"/>
        <v>45390</v>
      </c>
      <c r="F315" s="336" t="str">
        <f>IF(YEAR(A315)&amp;MONTH(A315)=YEAR('뉴스룸 요약'!$F$17)&amp;MONTH('뉴스룸 요약'!$F$17),RANK(A315,A$2:A$1062,1),"")</f>
        <v/>
      </c>
      <c r="G315" s="336" t="str">
        <f>IFERROR(RANK(F315,F:F,1)+COUNTIF($F$1:F314,F315),"")</f>
        <v/>
      </c>
    </row>
    <row r="316" spans="1:7">
      <c r="A316" s="338">
        <v>45397</v>
      </c>
      <c r="B316" s="339" t="s">
        <v>1592</v>
      </c>
      <c r="C316" s="340" t="s">
        <v>1593</v>
      </c>
      <c r="E316" s="342">
        <f t="shared" si="4"/>
        <v>45397</v>
      </c>
      <c r="F316" s="336" t="str">
        <f>IF(YEAR(A316)&amp;MONTH(A316)=YEAR('뉴스룸 요약'!$F$17)&amp;MONTH('뉴스룸 요약'!$F$17),RANK(A316,A$2:A$1062,1),"")</f>
        <v/>
      </c>
      <c r="G316" s="336" t="str">
        <f>IFERROR(RANK(F316,F:F,1)+COUNTIF($F$1:F315,F316),"")</f>
        <v/>
      </c>
    </row>
    <row r="317" spans="1:7">
      <c r="A317" s="338">
        <v>45399</v>
      </c>
      <c r="B317" s="339" t="s">
        <v>1594</v>
      </c>
      <c r="C317" s="340" t="s">
        <v>1595</v>
      </c>
      <c r="E317" s="342">
        <f t="shared" si="4"/>
        <v>45399</v>
      </c>
      <c r="F317" s="336" t="str">
        <f>IF(YEAR(A317)&amp;MONTH(A317)=YEAR('뉴스룸 요약'!$F$17)&amp;MONTH('뉴스룸 요약'!$F$17),RANK(A317,A$2:A$1062,1),"")</f>
        <v/>
      </c>
      <c r="G317" s="336" t="str">
        <f>IFERROR(RANK(F317,F:F,1)+COUNTIF($F$1:F316,F317),"")</f>
        <v/>
      </c>
    </row>
    <row r="318" spans="1:7">
      <c r="A318" s="338">
        <v>45403</v>
      </c>
      <c r="B318" s="339" t="s">
        <v>1596</v>
      </c>
      <c r="C318" s="340" t="s">
        <v>1597</v>
      </c>
      <c r="E318" s="342">
        <f t="shared" si="4"/>
        <v>45403</v>
      </c>
      <c r="F318" s="336" t="str">
        <f>IF(YEAR(A318)&amp;MONTH(A318)=YEAR('뉴스룸 요약'!$F$17)&amp;MONTH('뉴스룸 요약'!$F$17),RANK(A318,A$2:A$1062,1),"")</f>
        <v/>
      </c>
      <c r="G318" s="336" t="str">
        <f>IFERROR(RANK(F318,F:F,1)+COUNTIF($F$1:F317,F318),"")</f>
        <v/>
      </c>
    </row>
    <row r="319" spans="1:7">
      <c r="A319" s="338">
        <v>45404</v>
      </c>
      <c r="B319" s="339" t="s">
        <v>1598</v>
      </c>
      <c r="C319" s="340" t="s">
        <v>1599</v>
      </c>
      <c r="E319" s="342">
        <f t="shared" si="4"/>
        <v>45404</v>
      </c>
      <c r="F319" s="336" t="str">
        <f>IF(YEAR(A319)&amp;MONTH(A319)=YEAR('뉴스룸 요약'!$F$17)&amp;MONTH('뉴스룸 요약'!$F$17),RANK(A319,A$2:A$1062,1),"")</f>
        <v/>
      </c>
      <c r="G319" s="336" t="str">
        <f>IFERROR(RANK(F319,F:F,1)+COUNTIF($F$1:F318,F319),"")</f>
        <v/>
      </c>
    </row>
    <row r="320" spans="1:7">
      <c r="A320" s="338">
        <v>45404</v>
      </c>
      <c r="B320" s="339" t="s">
        <v>1600</v>
      </c>
      <c r="C320" s="340" t="s">
        <v>1601</v>
      </c>
      <c r="D320" s="344" t="s">
        <v>899</v>
      </c>
      <c r="E320" s="342">
        <f t="shared" si="4"/>
        <v>45404</v>
      </c>
      <c r="F320" s="336" t="str">
        <f>IF(YEAR(A320)&amp;MONTH(A320)=YEAR('뉴스룸 요약'!$F$17)&amp;MONTH('뉴스룸 요약'!$F$17),RANK(A320,A$2:A$1062,1),"")</f>
        <v/>
      </c>
      <c r="G320" s="336" t="str">
        <f>IFERROR(RANK(F320,F:F,1)+COUNTIF($F$1:F319,F320),"")</f>
        <v/>
      </c>
    </row>
    <row r="321" spans="1:10">
      <c r="A321" s="338">
        <v>45407</v>
      </c>
      <c r="B321" s="339" t="s">
        <v>1602</v>
      </c>
      <c r="C321" s="340" t="s">
        <v>1603</v>
      </c>
      <c r="E321" s="342">
        <f t="shared" si="4"/>
        <v>45407</v>
      </c>
      <c r="F321" s="336" t="str">
        <f>IF(YEAR(A321)&amp;MONTH(A321)=YEAR('뉴스룸 요약'!$F$17)&amp;MONTH('뉴스룸 요약'!$F$17),RANK(A321,A$2:A$1062,1),"")</f>
        <v/>
      </c>
      <c r="G321" s="336" t="str">
        <f>IFERROR(RANK(F321,F:F,1)+COUNTIF($F$1:F320,F321),"")</f>
        <v/>
      </c>
    </row>
    <row r="322" spans="1:10">
      <c r="A322" s="338">
        <v>45411</v>
      </c>
      <c r="B322" s="339" t="s">
        <v>1604</v>
      </c>
      <c r="C322" s="340" t="s">
        <v>1605</v>
      </c>
      <c r="E322" s="342">
        <f t="shared" ref="E322:E385" si="5">A322</f>
        <v>45411</v>
      </c>
      <c r="F322" s="336" t="str">
        <f>IF(YEAR(A322)&amp;MONTH(A322)=YEAR('뉴스룸 요약'!$F$17)&amp;MONTH('뉴스룸 요약'!$F$17),RANK(A322,A$2:A$1062,1),"")</f>
        <v/>
      </c>
      <c r="G322" s="336" t="str">
        <f>IFERROR(RANK(F322,F:F,1)+COUNTIF($F$1:F321,F322),"")</f>
        <v/>
      </c>
    </row>
    <row r="323" spans="1:10">
      <c r="A323" s="338">
        <v>45415</v>
      </c>
      <c r="B323" s="339" t="s">
        <v>1910</v>
      </c>
      <c r="C323" s="343" t="s">
        <v>1911</v>
      </c>
      <c r="E323" s="342">
        <f t="shared" si="5"/>
        <v>45415</v>
      </c>
      <c r="F323" s="336" t="str">
        <f>IF(YEAR(A323)&amp;MONTH(A323)=YEAR('뉴스룸 요약'!$F$17)&amp;MONTH('뉴스룸 요약'!$F$17),RANK(A323,A$2:A$1062,1),"")</f>
        <v/>
      </c>
      <c r="G323" s="336" t="str">
        <f>IFERROR(RANK(F323,F:F,1)+COUNTIF($F$1:F322,F323),"")</f>
        <v/>
      </c>
    </row>
    <row r="324" spans="1:10">
      <c r="A324" s="338">
        <v>45422</v>
      </c>
      <c r="B324" s="339" t="s">
        <v>1912</v>
      </c>
      <c r="C324" s="343" t="s">
        <v>1913</v>
      </c>
      <c r="E324" s="342">
        <f t="shared" si="5"/>
        <v>45422</v>
      </c>
      <c r="F324" s="336" t="str">
        <f>IF(YEAR(A324)&amp;MONTH(A324)=YEAR('뉴스룸 요약'!$F$17)&amp;MONTH('뉴스룸 요약'!$F$17),RANK(A324,A$2:A$1062,1),"")</f>
        <v/>
      </c>
      <c r="G324" s="336" t="str">
        <f>IFERROR(RANK(F324,F:F,1)+COUNTIF($F$1:F323,F324),"")</f>
        <v/>
      </c>
    </row>
    <row r="325" spans="1:10">
      <c r="A325" s="338">
        <v>45433</v>
      </c>
      <c r="B325" s="339" t="s">
        <v>1914</v>
      </c>
      <c r="C325" s="343" t="s">
        <v>1915</v>
      </c>
      <c r="D325" s="344" t="s">
        <v>899</v>
      </c>
      <c r="E325" s="342">
        <f t="shared" si="5"/>
        <v>45433</v>
      </c>
      <c r="F325" s="336" t="str">
        <f>IF(YEAR(A325)&amp;MONTH(A325)=YEAR('뉴스룸 요약'!$F$17)&amp;MONTH('뉴스룸 요약'!$F$17),RANK(A325,A$2:A$1062,1),"")</f>
        <v/>
      </c>
      <c r="G325" s="336" t="str">
        <f>IFERROR(RANK(F325,F:F,1)+COUNTIF($F$1:F324,F325),"")</f>
        <v/>
      </c>
    </row>
    <row r="326" spans="1:10">
      <c r="A326" s="338">
        <v>45439</v>
      </c>
      <c r="B326" s="339" t="s">
        <v>1916</v>
      </c>
      <c r="C326" s="343" t="s">
        <v>1917</v>
      </c>
      <c r="E326" s="342">
        <f t="shared" si="5"/>
        <v>45439</v>
      </c>
      <c r="F326" s="336" t="str">
        <f>IF(YEAR(A326)&amp;MONTH(A326)=YEAR('뉴스룸 요약'!$F$17)&amp;MONTH('뉴스룸 요약'!$F$17),RANK(A326,A$2:A$1062,1),"")</f>
        <v/>
      </c>
      <c r="G326" s="336" t="str">
        <f>IFERROR(RANK(F326,F:F,1)+COUNTIF($F$1:F325,F326),"")</f>
        <v/>
      </c>
      <c r="J326" s="337" t="str">
        <f>IF(G326="","",CONCATENATE(TEXT(A326,"m/d"),CHAR(10),I326))</f>
        <v/>
      </c>
    </row>
    <row r="327" spans="1:10">
      <c r="A327" s="338">
        <v>45454</v>
      </c>
      <c r="B327" s="339" t="s">
        <v>1943</v>
      </c>
      <c r="C327" s="343" t="s">
        <v>1947</v>
      </c>
      <c r="E327" s="342">
        <f t="shared" si="5"/>
        <v>45454</v>
      </c>
      <c r="F327" s="336" t="str">
        <f>IF(YEAR(A327)&amp;MONTH(A327)=YEAR('뉴스룸 요약'!$F$17)&amp;MONTH('뉴스룸 요약'!$F$17),RANK(A327,A$2:A$1062,1),"")</f>
        <v/>
      </c>
      <c r="G327" s="336" t="str">
        <f>IFERROR(RANK(F327,F:F,1)+COUNTIF($F$1:F326,F327),"")</f>
        <v/>
      </c>
      <c r="I327" s="171" t="s">
        <v>2002</v>
      </c>
      <c r="J327" s="337" t="str">
        <f t="shared" ref="J327:J390" si="6">IF(G327="","",CONCATENATE(TEXT(A327,"m/d"),CHAR(10),I327))</f>
        <v/>
      </c>
    </row>
    <row r="328" spans="1:10">
      <c r="A328" s="338">
        <v>45460</v>
      </c>
      <c r="B328" s="339" t="s">
        <v>1948</v>
      </c>
      <c r="C328" s="343" t="s">
        <v>1949</v>
      </c>
      <c r="E328" s="342">
        <f t="shared" si="5"/>
        <v>45460</v>
      </c>
      <c r="F328" s="336" t="str">
        <f>IF(YEAR(A328)&amp;MONTH(A328)=YEAR('뉴스룸 요약'!$F$17)&amp;MONTH('뉴스룸 요약'!$F$17),RANK(A328,A$2:A$1062,1),"")</f>
        <v/>
      </c>
      <c r="G328" s="336" t="str">
        <f>IFERROR(RANK(F328,F:F,1)+COUNTIF($F$1:F327,F328),"")</f>
        <v/>
      </c>
      <c r="I328" s="171" t="s">
        <v>2003</v>
      </c>
      <c r="J328" s="337" t="str">
        <f t="shared" si="6"/>
        <v/>
      </c>
    </row>
    <row r="329" spans="1:10">
      <c r="A329" s="338">
        <v>45460</v>
      </c>
      <c r="B329" s="339" t="s">
        <v>1950</v>
      </c>
      <c r="C329" s="343" t="s">
        <v>2000</v>
      </c>
      <c r="D329" s="344" t="s">
        <v>899</v>
      </c>
      <c r="E329" s="342">
        <f t="shared" si="5"/>
        <v>45460</v>
      </c>
      <c r="F329" s="336" t="str">
        <f>IF(YEAR(A329)&amp;MONTH(A329)=YEAR('뉴스룸 요약'!$F$17)&amp;MONTH('뉴스룸 요약'!$F$17),RANK(A329,A$2:A$1062,1),"")</f>
        <v/>
      </c>
      <c r="G329" s="336" t="str">
        <f>IFERROR(RANK(F329,F:F,1)+COUNTIF($F$1:F328,F329),"")</f>
        <v/>
      </c>
      <c r="I329" s="171" t="s">
        <v>2001</v>
      </c>
      <c r="J329" s="337" t="str">
        <f t="shared" si="6"/>
        <v/>
      </c>
    </row>
    <row r="330" spans="1:10">
      <c r="A330" s="338">
        <v>45463</v>
      </c>
      <c r="B330" s="339" t="s">
        <v>1944</v>
      </c>
      <c r="C330" s="343" t="s">
        <v>1951</v>
      </c>
      <c r="E330" s="342">
        <f t="shared" si="5"/>
        <v>45463</v>
      </c>
      <c r="F330" s="336" t="str">
        <f>IF(YEAR(A330)&amp;MONTH(A330)=YEAR('뉴스룸 요약'!$F$17)&amp;MONTH('뉴스룸 요약'!$F$17),RANK(A330,A$2:A$1062,1),"")</f>
        <v/>
      </c>
      <c r="G330" s="336" t="str">
        <f>IFERROR(RANK(F330,F:F,1)+COUNTIF($F$1:F329,F330),"")</f>
        <v/>
      </c>
      <c r="I330" s="171" t="s">
        <v>2004</v>
      </c>
      <c r="J330" s="337" t="str">
        <f t="shared" si="6"/>
        <v/>
      </c>
    </row>
    <row r="331" spans="1:10">
      <c r="A331" s="338">
        <v>45469</v>
      </c>
      <c r="B331" s="339" t="s">
        <v>1945</v>
      </c>
      <c r="C331" s="343" t="s">
        <v>1952</v>
      </c>
      <c r="E331" s="342">
        <f t="shared" si="5"/>
        <v>45469</v>
      </c>
      <c r="F331" s="336" t="str">
        <f>IF(YEAR(A331)&amp;MONTH(A331)=YEAR('뉴스룸 요약'!$F$17)&amp;MONTH('뉴스룸 요약'!$F$17),RANK(A331,A$2:A$1062,1),"")</f>
        <v/>
      </c>
      <c r="G331" s="336" t="str">
        <f>IFERROR(RANK(F331,F:F,1)+COUNTIF($F$1:F330,F331),"")</f>
        <v/>
      </c>
      <c r="I331" s="171" t="s">
        <v>1999</v>
      </c>
      <c r="J331" s="337" t="str">
        <f t="shared" si="6"/>
        <v/>
      </c>
    </row>
    <row r="332" spans="1:10">
      <c r="A332" s="338">
        <v>45470</v>
      </c>
      <c r="B332" s="339" t="s">
        <v>1953</v>
      </c>
      <c r="C332" s="343" t="s">
        <v>1954</v>
      </c>
      <c r="E332" s="342">
        <f t="shared" si="5"/>
        <v>45470</v>
      </c>
      <c r="F332" s="336" t="str">
        <f>IF(YEAR(A332)&amp;MONTH(A332)=YEAR('뉴스룸 요약'!$F$17)&amp;MONTH('뉴스룸 요약'!$F$17),RANK(A332,A$2:A$1062,1),"")</f>
        <v/>
      </c>
      <c r="G332" s="336" t="str">
        <f>IFERROR(RANK(F332,F:F,1)+COUNTIF($F$1:F331,F332),"")</f>
        <v/>
      </c>
      <c r="I332" s="171" t="s">
        <v>2005</v>
      </c>
      <c r="J332" s="337" t="str">
        <f t="shared" si="6"/>
        <v/>
      </c>
    </row>
    <row r="333" spans="1:10">
      <c r="A333" s="338">
        <v>45471</v>
      </c>
      <c r="B333" s="339" t="s">
        <v>1946</v>
      </c>
      <c r="C333" s="343" t="s">
        <v>1955</v>
      </c>
      <c r="E333" s="342">
        <f t="shared" si="5"/>
        <v>45471</v>
      </c>
      <c r="F333" s="336" t="str">
        <f>IF(YEAR(A333)&amp;MONTH(A333)=YEAR('뉴스룸 요약'!$F$17)&amp;MONTH('뉴스룸 요약'!$F$17),RANK(A333,A$2:A$1062,1),"")</f>
        <v/>
      </c>
      <c r="G333" s="336" t="str">
        <f>IFERROR(RANK(F333,F:F,1)+COUNTIF($F$1:F332,F333),"")</f>
        <v/>
      </c>
      <c r="I333" s="171" t="s">
        <v>2006</v>
      </c>
      <c r="J333" s="337" t="str">
        <f t="shared" si="6"/>
        <v/>
      </c>
    </row>
    <row r="334" spans="1:10">
      <c r="A334" s="338">
        <v>45477</v>
      </c>
      <c r="B334" s="339" t="s">
        <v>2007</v>
      </c>
      <c r="C334" s="343" t="s">
        <v>2013</v>
      </c>
      <c r="D334" s="344" t="s">
        <v>899</v>
      </c>
      <c r="E334" s="342">
        <f t="shared" si="5"/>
        <v>45477</v>
      </c>
      <c r="F334" s="336" t="str">
        <f>IF(YEAR(A334)&amp;MONTH(A334)=YEAR('뉴스룸 요약'!$F$17)&amp;MONTH('뉴스룸 요약'!$F$17),RANK(A334,A$2:A$1062,1),"")</f>
        <v/>
      </c>
      <c r="G334" s="336" t="str">
        <f>IFERROR(RANK(F334,F:F,1)+COUNTIF($F$1:F333,F334),"")</f>
        <v/>
      </c>
      <c r="I334" s="171" t="s">
        <v>2079</v>
      </c>
      <c r="J334" s="337" t="str">
        <f t="shared" si="6"/>
        <v/>
      </c>
    </row>
    <row r="335" spans="1:10">
      <c r="A335" s="338">
        <v>45478</v>
      </c>
      <c r="B335" s="339" t="s">
        <v>2008</v>
      </c>
      <c r="C335" s="343" t="s">
        <v>2080</v>
      </c>
      <c r="E335" s="342">
        <f t="shared" si="5"/>
        <v>45478</v>
      </c>
      <c r="F335" s="336" t="str">
        <f>IF(YEAR(A335)&amp;MONTH(A335)=YEAR('뉴스룸 요약'!$F$17)&amp;MONTH('뉴스룸 요약'!$F$17),RANK(A335,A$2:A$1062,1),"")</f>
        <v/>
      </c>
      <c r="G335" s="336" t="str">
        <f>IFERROR(RANK(F335,F:F,1)+COUNTIF($F$1:F334,F335),"")</f>
        <v/>
      </c>
      <c r="I335" s="171" t="s">
        <v>2081</v>
      </c>
      <c r="J335" s="337" t="str">
        <f t="shared" si="6"/>
        <v/>
      </c>
    </row>
    <row r="336" spans="1:10">
      <c r="A336" s="338">
        <v>45481</v>
      </c>
      <c r="B336" s="339" t="s">
        <v>2009</v>
      </c>
      <c r="C336" s="343" t="s">
        <v>2014</v>
      </c>
      <c r="E336" s="342">
        <f t="shared" si="5"/>
        <v>45481</v>
      </c>
      <c r="F336" s="336" t="str">
        <f>IF(YEAR(A336)&amp;MONTH(A336)=YEAR('뉴스룸 요약'!$F$17)&amp;MONTH('뉴스룸 요약'!$F$17),RANK(A336,A$2:A$1062,1),"")</f>
        <v/>
      </c>
      <c r="G336" s="336" t="str">
        <f>IFERROR(RANK(F336,F:F,1)+COUNTIF($F$1:F335,F336),"")</f>
        <v/>
      </c>
      <c r="I336" s="171" t="s">
        <v>2084</v>
      </c>
      <c r="J336" s="337" t="str">
        <f t="shared" si="6"/>
        <v/>
      </c>
    </row>
    <row r="337" spans="1:10">
      <c r="A337" s="338">
        <v>45482</v>
      </c>
      <c r="B337" s="339" t="s">
        <v>2010</v>
      </c>
      <c r="C337" s="343" t="s">
        <v>2015</v>
      </c>
      <c r="E337" s="342">
        <f t="shared" si="5"/>
        <v>45482</v>
      </c>
      <c r="F337" s="336" t="str">
        <f>IF(YEAR(A337)&amp;MONTH(A337)=YEAR('뉴스룸 요약'!$F$17)&amp;MONTH('뉴스룸 요약'!$F$17),RANK(A337,A$2:A$1062,1),"")</f>
        <v/>
      </c>
      <c r="G337" s="336" t="str">
        <f>IFERROR(RANK(F337,F:F,1)+COUNTIF($F$1:F336,F337),"")</f>
        <v/>
      </c>
      <c r="I337" s="171" t="s">
        <v>2083</v>
      </c>
      <c r="J337" s="337" t="str">
        <f t="shared" si="6"/>
        <v/>
      </c>
    </row>
    <row r="338" spans="1:10">
      <c r="A338" s="338">
        <v>45483</v>
      </c>
      <c r="B338" s="339" t="s">
        <v>2016</v>
      </c>
      <c r="C338" s="343" t="s">
        <v>2017</v>
      </c>
      <c r="E338" s="342">
        <f t="shared" si="5"/>
        <v>45483</v>
      </c>
      <c r="F338" s="336" t="str">
        <f>IF(YEAR(A338)&amp;MONTH(A338)=YEAR('뉴스룸 요약'!$F$17)&amp;MONTH('뉴스룸 요약'!$F$17),RANK(A338,A$2:A$1062,1),"")</f>
        <v/>
      </c>
      <c r="G338" s="336" t="str">
        <f>IFERROR(RANK(F338,F:F,1)+COUNTIF($F$1:F337,F338),"")</f>
        <v/>
      </c>
      <c r="I338" s="171" t="s">
        <v>2082</v>
      </c>
      <c r="J338" s="337" t="str">
        <f t="shared" si="6"/>
        <v/>
      </c>
    </row>
    <row r="339" spans="1:10">
      <c r="A339" s="338">
        <v>45489</v>
      </c>
      <c r="B339" s="339" t="s">
        <v>2011</v>
      </c>
      <c r="C339" s="343" t="s">
        <v>2019</v>
      </c>
      <c r="E339" s="342">
        <f t="shared" si="5"/>
        <v>45489</v>
      </c>
      <c r="F339" s="336" t="str">
        <f>IF(YEAR(A339)&amp;MONTH(A339)=YEAR('뉴스룸 요약'!$F$17)&amp;MONTH('뉴스룸 요약'!$F$17),RANK(A339,A$2:A$1062,1),"")</f>
        <v/>
      </c>
      <c r="G339" s="336" t="str">
        <f>IFERROR(RANK(F339,F:F,1)+COUNTIF($F$1:F338,F339),"")</f>
        <v/>
      </c>
      <c r="I339" s="171" t="s">
        <v>2085</v>
      </c>
      <c r="J339" s="337" t="str">
        <f t="shared" si="6"/>
        <v/>
      </c>
    </row>
    <row r="340" spans="1:10">
      <c r="A340" s="338">
        <v>45490</v>
      </c>
      <c r="B340" s="339" t="s">
        <v>2020</v>
      </c>
      <c r="C340" s="343" t="s">
        <v>2021</v>
      </c>
      <c r="E340" s="342">
        <f t="shared" si="5"/>
        <v>45490</v>
      </c>
      <c r="F340" s="336" t="str">
        <f>IF(YEAR(A340)&amp;MONTH(A340)=YEAR('뉴스룸 요약'!$F$17)&amp;MONTH('뉴스룸 요약'!$F$17),RANK(A340,A$2:A$1062,1),"")</f>
        <v/>
      </c>
      <c r="G340" s="336" t="str">
        <f>IFERROR(RANK(F340,F:F,1)+COUNTIF($F$1:F339,F340),"")</f>
        <v/>
      </c>
      <c r="I340" s="171" t="s">
        <v>2086</v>
      </c>
      <c r="J340" s="337" t="str">
        <f t="shared" si="6"/>
        <v/>
      </c>
    </row>
    <row r="341" spans="1:10">
      <c r="A341" s="338">
        <v>45498</v>
      </c>
      <c r="B341" s="339" t="s">
        <v>2012</v>
      </c>
      <c r="C341" s="343" t="s">
        <v>2022</v>
      </c>
      <c r="E341" s="342">
        <f t="shared" si="5"/>
        <v>45498</v>
      </c>
      <c r="F341" s="336" t="str">
        <f>IF(YEAR(A341)&amp;MONTH(A341)=YEAR('뉴스룸 요약'!$F$17)&amp;MONTH('뉴스룸 요약'!$F$17),RANK(A341,A$2:A$1062,1),"")</f>
        <v/>
      </c>
      <c r="G341" s="336" t="str">
        <f>IFERROR(RANK(F341,F:F,1)+COUNTIF($F$1:F340,F341),"")</f>
        <v/>
      </c>
      <c r="I341" s="171" t="s">
        <v>2087</v>
      </c>
      <c r="J341" s="337" t="str">
        <f t="shared" si="6"/>
        <v/>
      </c>
    </row>
    <row r="342" spans="1:10">
      <c r="A342" s="338">
        <v>45505</v>
      </c>
      <c r="B342" s="339" t="s">
        <v>2147</v>
      </c>
      <c r="C342" s="343" t="s">
        <v>2153</v>
      </c>
      <c r="E342" s="342">
        <f t="shared" si="5"/>
        <v>45505</v>
      </c>
      <c r="F342" s="336" t="str">
        <f>IF(YEAR(A342)&amp;MONTH(A342)=YEAR('뉴스룸 요약'!$F$17)&amp;MONTH('뉴스룸 요약'!$F$17),RANK(A342,A$2:A$1062,1),"")</f>
        <v/>
      </c>
      <c r="G342" s="336" t="str">
        <f>IFERROR(RANK(F342,F:F,1)+COUNTIF($F$1:F341,F342),"")</f>
        <v/>
      </c>
      <c r="I342" s="171" t="s">
        <v>2257</v>
      </c>
      <c r="J342" s="337" t="str">
        <f t="shared" si="6"/>
        <v/>
      </c>
    </row>
    <row r="343" spans="1:10">
      <c r="A343" s="338">
        <v>45509</v>
      </c>
      <c r="B343" s="339" t="s">
        <v>2148</v>
      </c>
      <c r="C343" s="343" t="s">
        <v>2154</v>
      </c>
      <c r="E343" s="342">
        <f t="shared" si="5"/>
        <v>45509</v>
      </c>
      <c r="F343" s="336" t="str">
        <f>IF(YEAR(A343)&amp;MONTH(A343)=YEAR('뉴스룸 요약'!$F$17)&amp;MONTH('뉴스룸 요약'!$F$17),RANK(A343,A$2:A$1062,1),"")</f>
        <v/>
      </c>
      <c r="G343" s="336" t="str">
        <f>IFERROR(RANK(F343,F:F,1)+COUNTIF($F$1:F342,F343),"")</f>
        <v/>
      </c>
      <c r="I343" s="171" t="s">
        <v>2256</v>
      </c>
      <c r="J343" s="337" t="str">
        <f t="shared" si="6"/>
        <v/>
      </c>
    </row>
    <row r="344" spans="1:10">
      <c r="A344" s="338">
        <v>45512</v>
      </c>
      <c r="B344" s="339" t="s">
        <v>2155</v>
      </c>
      <c r="C344" s="343" t="s">
        <v>2156</v>
      </c>
      <c r="E344" s="342">
        <f t="shared" si="5"/>
        <v>45512</v>
      </c>
      <c r="F344" s="336" t="str">
        <f>IF(YEAR(A344)&amp;MONTH(A344)=YEAR('뉴스룸 요약'!$F$17)&amp;MONTH('뉴스룸 요약'!$F$17),RANK(A344,A$2:A$1062,1),"")</f>
        <v/>
      </c>
      <c r="G344" s="336" t="str">
        <f>IFERROR(RANK(F344,F:F,1)+COUNTIF($F$1:F343,F344),"")</f>
        <v/>
      </c>
      <c r="I344" s="171" t="s">
        <v>2258</v>
      </c>
      <c r="J344" s="337" t="str">
        <f t="shared" si="6"/>
        <v/>
      </c>
    </row>
    <row r="345" spans="1:10">
      <c r="A345" s="338">
        <v>45512</v>
      </c>
      <c r="B345" s="339" t="s">
        <v>2157</v>
      </c>
      <c r="C345" s="343" t="s">
        <v>2158</v>
      </c>
      <c r="D345" s="344" t="s">
        <v>899</v>
      </c>
      <c r="E345" s="342">
        <f t="shared" si="5"/>
        <v>45512</v>
      </c>
      <c r="F345" s="336" t="str">
        <f>IF(YEAR(A345)&amp;MONTH(A345)=YEAR('뉴스룸 요약'!$F$17)&amp;MONTH('뉴스룸 요약'!$F$17),RANK(A345,A$2:A$1062,1),"")</f>
        <v/>
      </c>
      <c r="G345" s="336" t="str">
        <f>IFERROR(RANK(F345,F:F,1)+COUNTIF($F$1:F344,F345),"")</f>
        <v/>
      </c>
      <c r="I345" s="171" t="s">
        <v>2259</v>
      </c>
      <c r="J345" s="337" t="str">
        <f t="shared" si="6"/>
        <v/>
      </c>
    </row>
    <row r="346" spans="1:10">
      <c r="A346" s="338">
        <v>45512</v>
      </c>
      <c r="B346" s="339" t="s">
        <v>2260</v>
      </c>
      <c r="C346" s="343" t="s">
        <v>2159</v>
      </c>
      <c r="E346" s="342">
        <f t="shared" si="5"/>
        <v>45512</v>
      </c>
      <c r="F346" s="336" t="str">
        <f>IF(YEAR(A346)&amp;MONTH(A346)=YEAR('뉴스룸 요약'!$F$17)&amp;MONTH('뉴스룸 요약'!$F$17),RANK(A346,A$2:A$1062,1),"")</f>
        <v/>
      </c>
      <c r="G346" s="336" t="str">
        <f>IFERROR(RANK(F346,F:F,1)+COUNTIF($F$1:F345,F346),"")</f>
        <v/>
      </c>
      <c r="I346" s="171" t="s">
        <v>2261</v>
      </c>
      <c r="J346" s="337" t="str">
        <f t="shared" si="6"/>
        <v/>
      </c>
    </row>
    <row r="347" spans="1:10">
      <c r="A347" s="338">
        <v>45517</v>
      </c>
      <c r="B347" s="339" t="s">
        <v>2149</v>
      </c>
      <c r="C347" s="343" t="s">
        <v>2160</v>
      </c>
      <c r="E347" s="342">
        <f t="shared" si="5"/>
        <v>45517</v>
      </c>
      <c r="F347" s="336" t="str">
        <f>IF(YEAR(A347)&amp;MONTH(A347)=YEAR('뉴스룸 요약'!$F$17)&amp;MONTH('뉴스룸 요약'!$F$17),RANK(A347,A$2:A$1062,1),"")</f>
        <v/>
      </c>
      <c r="G347" s="336" t="str">
        <f>IFERROR(RANK(F347,F:F,1)+COUNTIF($F$1:F346,F347),"")</f>
        <v/>
      </c>
      <c r="I347" s="171" t="s">
        <v>2262</v>
      </c>
      <c r="J347" s="337" t="str">
        <f t="shared" si="6"/>
        <v/>
      </c>
    </row>
    <row r="348" spans="1:10">
      <c r="A348" s="338">
        <v>45520</v>
      </c>
      <c r="B348" s="339" t="s">
        <v>2150</v>
      </c>
      <c r="C348" s="343" t="s">
        <v>2161</v>
      </c>
      <c r="E348" s="342">
        <f t="shared" si="5"/>
        <v>45520</v>
      </c>
      <c r="F348" s="336" t="str">
        <f>IF(YEAR(A348)&amp;MONTH(A348)=YEAR('뉴스룸 요약'!$F$17)&amp;MONTH('뉴스룸 요약'!$F$17),RANK(A348,A$2:A$1062,1),"")</f>
        <v/>
      </c>
      <c r="G348" s="336" t="str">
        <f>IFERROR(RANK(F348,F:F,1)+COUNTIF($F$1:F347,F348),"")</f>
        <v/>
      </c>
      <c r="I348" s="171" t="s">
        <v>2263</v>
      </c>
      <c r="J348" s="337" t="str">
        <f t="shared" si="6"/>
        <v/>
      </c>
    </row>
    <row r="349" spans="1:10">
      <c r="A349" s="338">
        <v>45526</v>
      </c>
      <c r="B349" s="339" t="s">
        <v>2162</v>
      </c>
      <c r="C349" s="343" t="s">
        <v>2163</v>
      </c>
      <c r="E349" s="342">
        <f t="shared" si="5"/>
        <v>45526</v>
      </c>
      <c r="F349" s="336" t="str">
        <f>IF(YEAR(A349)&amp;MONTH(A349)=YEAR('뉴스룸 요약'!$F$17)&amp;MONTH('뉴스룸 요약'!$F$17),RANK(A349,A$2:A$1062,1),"")</f>
        <v/>
      </c>
      <c r="G349" s="336" t="str">
        <f>IFERROR(RANK(F349,F:F,1)+COUNTIF($F$1:F348,F349),"")</f>
        <v/>
      </c>
      <c r="I349" s="171" t="s">
        <v>2264</v>
      </c>
      <c r="J349" s="337" t="str">
        <f t="shared" si="6"/>
        <v/>
      </c>
    </row>
    <row r="350" spans="1:10">
      <c r="A350" s="338">
        <v>45526</v>
      </c>
      <c r="B350" s="339" t="s">
        <v>2164</v>
      </c>
      <c r="C350" s="343" t="s">
        <v>2165</v>
      </c>
      <c r="E350" s="342">
        <f t="shared" si="5"/>
        <v>45526</v>
      </c>
      <c r="F350" s="336" t="str">
        <f>IF(YEAR(A350)&amp;MONTH(A350)=YEAR('뉴스룸 요약'!$F$17)&amp;MONTH('뉴스룸 요약'!$F$17),RANK(A350,A$2:A$1062,1),"")</f>
        <v/>
      </c>
      <c r="G350" s="336" t="str">
        <f>IFERROR(RANK(F350,F:F,1)+COUNTIF($F$1:F349,F350),"")</f>
        <v/>
      </c>
      <c r="I350" s="171" t="s">
        <v>2278</v>
      </c>
      <c r="J350" s="337" t="str">
        <f t="shared" si="6"/>
        <v/>
      </c>
    </row>
    <row r="351" spans="1:10">
      <c r="A351" s="338">
        <v>45531</v>
      </c>
      <c r="B351" s="339" t="s">
        <v>2151</v>
      </c>
      <c r="C351" s="343" t="s">
        <v>2166</v>
      </c>
      <c r="E351" s="342">
        <f t="shared" si="5"/>
        <v>45531</v>
      </c>
      <c r="F351" s="336" t="str">
        <f>IF(YEAR(A351)&amp;MONTH(A351)=YEAR('뉴스룸 요약'!$F$17)&amp;MONTH('뉴스룸 요약'!$F$17),RANK(A351,A$2:A$1062,1),"")</f>
        <v/>
      </c>
      <c r="G351" s="336" t="str">
        <f>IFERROR(RANK(F351,F:F,1)+COUNTIF($F$1:F350,F351),"")</f>
        <v/>
      </c>
      <c r="I351" s="171" t="s">
        <v>2265</v>
      </c>
      <c r="J351" s="337" t="str">
        <f t="shared" si="6"/>
        <v/>
      </c>
    </row>
    <row r="352" spans="1:10">
      <c r="A352" s="338">
        <v>45532</v>
      </c>
      <c r="B352" s="339" t="s">
        <v>2152</v>
      </c>
      <c r="C352" s="343" t="s">
        <v>2167</v>
      </c>
      <c r="E352" s="342">
        <f t="shared" si="5"/>
        <v>45532</v>
      </c>
      <c r="F352" s="336" t="str">
        <f>IF(YEAR(A352)&amp;MONTH(A352)=YEAR('뉴스룸 요약'!$F$17)&amp;MONTH('뉴스룸 요약'!$F$17),RANK(A352,A$2:A$1062,1),"")</f>
        <v/>
      </c>
      <c r="G352" s="336" t="str">
        <f>IFERROR(RANK(F352,F:F,1)+COUNTIF($F$1:F351,F352),"")</f>
        <v/>
      </c>
      <c r="I352" s="171" t="s">
        <v>2266</v>
      </c>
      <c r="J352" s="337" t="str">
        <f t="shared" si="6"/>
        <v/>
      </c>
    </row>
    <row r="353" spans="1:10">
      <c r="A353" s="338">
        <v>45538</v>
      </c>
      <c r="B353" s="339" t="s">
        <v>2488</v>
      </c>
      <c r="C353" s="343" t="s">
        <v>2489</v>
      </c>
      <c r="E353" s="342">
        <f t="shared" si="5"/>
        <v>45538</v>
      </c>
      <c r="F353" s="336">
        <f>IF(YEAR(A353)&amp;MONTH(A353)=YEAR('뉴스룸 요약'!$F$17)&amp;MONTH('뉴스룸 요약'!$F$17),RANK(A353,A$2:A$1062,1),"")</f>
        <v>352</v>
      </c>
      <c r="G353" s="336">
        <f>IFERROR(RANK(F353,F:F,1)+COUNTIF($F$1:F352,F353),"")</f>
        <v>1</v>
      </c>
      <c r="I353" s="171" t="s">
        <v>2506</v>
      </c>
      <c r="J353" s="337" t="str">
        <f t="shared" si="6"/>
        <v>9/3
플라스틱이 누렇게 변하는 이유</v>
      </c>
    </row>
    <row r="354" spans="1:10">
      <c r="A354" s="338">
        <v>45541</v>
      </c>
      <c r="B354" s="339" t="s">
        <v>2490</v>
      </c>
      <c r="C354" s="343" t="s">
        <v>2491</v>
      </c>
      <c r="E354" s="342">
        <f t="shared" si="5"/>
        <v>45541</v>
      </c>
      <c r="F354" s="336">
        <f>IF(YEAR(A354)&amp;MONTH(A354)=YEAR('뉴스룸 요약'!$F$17)&amp;MONTH('뉴스룸 요약'!$F$17),RANK(A354,A$2:A$1062,1),"")</f>
        <v>353</v>
      </c>
      <c r="G354" s="336">
        <f>IFERROR(RANK(F354,F:F,1)+COUNTIF($F$1:F353,F354),"")</f>
        <v>2</v>
      </c>
      <c r="I354" s="171" t="s">
        <v>2507</v>
      </c>
      <c r="J354" s="337" t="str">
        <f t="shared" si="6"/>
        <v>9/6
배터리 전문가이자 사진작가</v>
      </c>
    </row>
    <row r="355" spans="1:10">
      <c r="A355" s="338">
        <v>45543</v>
      </c>
      <c r="B355" s="339" t="s">
        <v>2492</v>
      </c>
      <c r="C355" s="343" t="s">
        <v>2493</v>
      </c>
      <c r="D355" s="344" t="s">
        <v>899</v>
      </c>
      <c r="E355" s="342">
        <f t="shared" si="5"/>
        <v>45543</v>
      </c>
      <c r="F355" s="336">
        <f>IF(YEAR(A355)&amp;MONTH(A355)=YEAR('뉴스룸 요약'!$F$17)&amp;MONTH('뉴스룸 요약'!$F$17),RANK(A355,A$2:A$1062,1),"")</f>
        <v>354</v>
      </c>
      <c r="G355" s="336">
        <f>IFERROR(RANK(F355,F:F,1)+COUNTIF($F$1:F354,F355),"")</f>
        <v>3</v>
      </c>
      <c r="I355" s="171" t="s">
        <v>2508</v>
      </c>
      <c r="J355" s="337" t="str">
        <f t="shared" si="6"/>
        <v>9/8
SK어스온 말레이 광구 개발 타당성 검증</v>
      </c>
    </row>
    <row r="356" spans="1:10">
      <c r="A356" s="338">
        <v>45546</v>
      </c>
      <c r="B356" s="339" t="s">
        <v>2494</v>
      </c>
      <c r="C356" s="343" t="s">
        <v>2495</v>
      </c>
      <c r="D356" s="344" t="s">
        <v>899</v>
      </c>
      <c r="E356" s="342">
        <f t="shared" si="5"/>
        <v>45546</v>
      </c>
      <c r="F356" s="336">
        <f>IF(YEAR(A356)&amp;MONTH(A356)=YEAR('뉴스룸 요약'!$F$17)&amp;MONTH('뉴스룸 요약'!$F$17),RANK(A356,A$2:A$1062,1),"")</f>
        <v>355</v>
      </c>
      <c r="G356" s="336">
        <f>IFERROR(RANK(F356,F:F,1)+COUNTIF($F$1:F355,F356),"")</f>
        <v>4</v>
      </c>
      <c r="I356" s="171" t="s">
        <v>2509</v>
      </c>
      <c r="J356" s="337" t="str">
        <f t="shared" si="6"/>
        <v>9/11
SK에너지 지속가능 항공유 생산라인</v>
      </c>
    </row>
    <row r="357" spans="1:10">
      <c r="A357" s="338">
        <v>45554</v>
      </c>
      <c r="B357" s="339" t="s">
        <v>2496</v>
      </c>
      <c r="C357" s="343" t="s">
        <v>2497</v>
      </c>
      <c r="E357" s="342">
        <f t="shared" si="5"/>
        <v>45554</v>
      </c>
      <c r="F357" s="336">
        <f>IF(YEAR(A357)&amp;MONTH(A357)=YEAR('뉴스룸 요약'!$F$17)&amp;MONTH('뉴스룸 요약'!$F$17),RANK(A357,A$2:A$1062,1),"")</f>
        <v>356</v>
      </c>
      <c r="G357" s="336">
        <f>IFERROR(RANK(F357,F:F,1)+COUNTIF($F$1:F356,F357),"")</f>
        <v>5</v>
      </c>
      <c r="I357" s="171" t="s">
        <v>2510</v>
      </c>
      <c r="J357" s="337" t="str">
        <f t="shared" si="6"/>
        <v>9/19
SK엔무브 에코바디스 골드등급</v>
      </c>
    </row>
    <row r="358" spans="1:10">
      <c r="A358" s="338">
        <v>45559</v>
      </c>
      <c r="B358" s="339" t="s">
        <v>2498</v>
      </c>
      <c r="C358" s="343" t="s">
        <v>2499</v>
      </c>
      <c r="E358" s="342">
        <f t="shared" si="5"/>
        <v>45559</v>
      </c>
      <c r="F358" s="336">
        <f>IF(YEAR(A358)&amp;MONTH(A358)=YEAR('뉴스룸 요약'!$F$17)&amp;MONTH('뉴스룸 요약'!$F$17),RANK(A358,A$2:A$1062,1),"")</f>
        <v>357</v>
      </c>
      <c r="G358" s="336">
        <f>IFERROR(RANK(F358,F:F,1)+COUNTIF($F$1:F357,F358),"")</f>
        <v>6</v>
      </c>
      <c r="I358" s="171" t="s">
        <v>2511</v>
      </c>
      <c r="J358" s="337" t="str">
        <f t="shared" si="6"/>
        <v>9/24
[스키노테크] 아스팔트</v>
      </c>
    </row>
    <row r="359" spans="1:10">
      <c r="A359" s="338">
        <v>45561</v>
      </c>
      <c r="B359" s="339" t="s">
        <v>2500</v>
      </c>
      <c r="C359" s="343" t="s">
        <v>2501</v>
      </c>
      <c r="E359" s="342">
        <f t="shared" si="5"/>
        <v>45561</v>
      </c>
      <c r="F359" s="336">
        <f>IF(YEAR(A359)&amp;MONTH(A359)=YEAR('뉴스룸 요약'!$F$17)&amp;MONTH('뉴스룸 요약'!$F$17),RANK(A359,A$2:A$1062,1),"")</f>
        <v>358</v>
      </c>
      <c r="G359" s="336">
        <f>IFERROR(RANK(F359,F:F,1)+COUNTIF($F$1:F358,F359),"")</f>
        <v>7</v>
      </c>
      <c r="I359" s="171" t="s">
        <v>2512</v>
      </c>
      <c r="J359" s="337" t="str">
        <f t="shared" si="6"/>
        <v>9/26
위시메이커</v>
      </c>
    </row>
    <row r="360" spans="1:10">
      <c r="A360" s="338">
        <v>45562</v>
      </c>
      <c r="B360" s="339" t="s">
        <v>2502</v>
      </c>
      <c r="C360" s="343" t="s">
        <v>2503</v>
      </c>
      <c r="E360" s="342">
        <f t="shared" si="5"/>
        <v>45562</v>
      </c>
      <c r="F360" s="336">
        <f>IF(YEAR(A360)&amp;MONTH(A360)=YEAR('뉴스룸 요약'!$F$17)&amp;MONTH('뉴스룸 요약'!$F$17),RANK(A360,A$2:A$1062,1),"")</f>
        <v>359</v>
      </c>
      <c r="G360" s="336">
        <f>IFERROR(RANK(F360,F:F,1)+COUNTIF($F$1:F359,F360),"")</f>
        <v>8</v>
      </c>
      <c r="I360" s="171" t="s">
        <v>2513</v>
      </c>
      <c r="J360" s="337" t="str">
        <f t="shared" si="6"/>
        <v>9/27
SK이노 AI, DT 적용 솔루션</v>
      </c>
    </row>
    <row r="361" spans="1:10">
      <c r="A361" s="338"/>
      <c r="B361" s="339"/>
      <c r="C361" s="343"/>
      <c r="E361" s="342">
        <f t="shared" si="5"/>
        <v>0</v>
      </c>
      <c r="F361" s="336" t="str">
        <f>IF(YEAR(A361)&amp;MONTH(A361)=YEAR('뉴스룸 요약'!$F$17)&amp;MONTH('뉴스룸 요약'!$F$17),RANK(A361,A$2:A$1062,1),"")</f>
        <v/>
      </c>
      <c r="G361" s="336" t="str">
        <f>IFERROR(RANK(F361,F:F,1)+COUNTIF($F$1:F360,F361),"")</f>
        <v/>
      </c>
      <c r="J361" s="337" t="str">
        <f t="shared" si="6"/>
        <v/>
      </c>
    </row>
    <row r="362" spans="1:10">
      <c r="A362" s="338"/>
      <c r="B362" s="339"/>
      <c r="C362" s="343"/>
      <c r="E362" s="342">
        <f t="shared" si="5"/>
        <v>0</v>
      </c>
      <c r="F362" s="336" t="str">
        <f>IF(YEAR(A362)&amp;MONTH(A362)=YEAR('뉴스룸 요약'!$F$17)&amp;MONTH('뉴스룸 요약'!$F$17),RANK(A362,A$2:A$1062,1),"")</f>
        <v/>
      </c>
      <c r="G362" s="336" t="str">
        <f>IFERROR(RANK(F362,F:F,1)+COUNTIF($F$1:F361,F362),"")</f>
        <v/>
      </c>
      <c r="J362" s="337" t="str">
        <f t="shared" si="6"/>
        <v/>
      </c>
    </row>
    <row r="363" spans="1:10">
      <c r="A363" s="338"/>
      <c r="B363" s="339"/>
      <c r="C363" s="343"/>
      <c r="E363" s="342">
        <f t="shared" si="5"/>
        <v>0</v>
      </c>
      <c r="F363" s="336" t="str">
        <f>IF(YEAR(A363)&amp;MONTH(A363)=YEAR('뉴스룸 요약'!$F$17)&amp;MONTH('뉴스룸 요약'!$F$17),RANK(A363,A$2:A$1062,1),"")</f>
        <v/>
      </c>
      <c r="G363" s="336" t="str">
        <f>IFERROR(RANK(F363,F:F,1)+COUNTIF($F$1:F362,F363),"")</f>
        <v/>
      </c>
      <c r="J363" s="337" t="str">
        <f t="shared" si="6"/>
        <v/>
      </c>
    </row>
    <row r="364" spans="1:10">
      <c r="A364" s="338"/>
      <c r="B364" s="339"/>
      <c r="C364" s="343"/>
      <c r="E364" s="342">
        <f t="shared" si="5"/>
        <v>0</v>
      </c>
      <c r="F364" s="336" t="str">
        <f>IF(YEAR(A364)&amp;MONTH(A364)=YEAR('뉴스룸 요약'!$F$17)&amp;MONTH('뉴스룸 요약'!$F$17),RANK(A364,A$2:A$1062,1),"")</f>
        <v/>
      </c>
      <c r="G364" s="336" t="str">
        <f>IFERROR(RANK(F364,F:F,1)+COUNTIF($F$1:F363,F364),"")</f>
        <v/>
      </c>
      <c r="J364" s="337" t="str">
        <f t="shared" si="6"/>
        <v/>
      </c>
    </row>
    <row r="365" spans="1:10">
      <c r="A365" s="338"/>
      <c r="B365" s="339"/>
      <c r="C365" s="343"/>
      <c r="E365" s="342">
        <f t="shared" si="5"/>
        <v>0</v>
      </c>
      <c r="F365" s="336" t="str">
        <f>IF(YEAR(A365)&amp;MONTH(A365)=YEAR('뉴스룸 요약'!$F$17)&amp;MONTH('뉴스룸 요약'!$F$17),RANK(A365,A$2:A$1062,1),"")</f>
        <v/>
      </c>
      <c r="G365" s="336" t="str">
        <f>IFERROR(RANK(F365,F:F,1)+COUNTIF($F$1:F364,F365),"")</f>
        <v/>
      </c>
      <c r="J365" s="337" t="str">
        <f t="shared" si="6"/>
        <v/>
      </c>
    </row>
    <row r="366" spans="1:10">
      <c r="A366" s="338"/>
      <c r="B366" s="339"/>
      <c r="C366" s="343"/>
      <c r="E366" s="342">
        <f t="shared" si="5"/>
        <v>0</v>
      </c>
      <c r="F366" s="336" t="str">
        <f>IF(YEAR(A366)&amp;MONTH(A366)=YEAR('뉴스룸 요약'!$F$17)&amp;MONTH('뉴스룸 요약'!$F$17),RANK(A366,A$2:A$1062,1),"")</f>
        <v/>
      </c>
      <c r="G366" s="336" t="str">
        <f>IFERROR(RANK(F366,F:F,1)+COUNTIF($F$1:F365,F366),"")</f>
        <v/>
      </c>
      <c r="J366" s="337" t="str">
        <f t="shared" si="6"/>
        <v/>
      </c>
    </row>
    <row r="367" spans="1:10">
      <c r="A367" s="338"/>
      <c r="B367" s="339"/>
      <c r="C367" s="343"/>
      <c r="E367" s="342">
        <f t="shared" si="5"/>
        <v>0</v>
      </c>
      <c r="F367" s="336" t="str">
        <f>IF(YEAR(A367)&amp;MONTH(A367)=YEAR('뉴스룸 요약'!$F$17)&amp;MONTH('뉴스룸 요약'!$F$17),RANK(A367,A$2:A$1062,1),"")</f>
        <v/>
      </c>
      <c r="G367" s="336" t="str">
        <f>IFERROR(RANK(F367,F:F,1)+COUNTIF($F$1:F366,F367),"")</f>
        <v/>
      </c>
      <c r="J367" s="337" t="str">
        <f t="shared" si="6"/>
        <v/>
      </c>
    </row>
    <row r="368" spans="1:10">
      <c r="A368" s="338"/>
      <c r="B368" s="339"/>
      <c r="C368" s="343"/>
      <c r="E368" s="342">
        <f t="shared" si="5"/>
        <v>0</v>
      </c>
      <c r="F368" s="336" t="str">
        <f>IF(YEAR(A368)&amp;MONTH(A368)=YEAR('뉴스룸 요약'!$F$17)&amp;MONTH('뉴스룸 요약'!$F$17),RANK(A368,A$2:A$1062,1),"")</f>
        <v/>
      </c>
      <c r="G368" s="336" t="str">
        <f>IFERROR(RANK(F368,F:F,1)+COUNTIF($F$1:F367,F368),"")</f>
        <v/>
      </c>
      <c r="J368" s="337" t="str">
        <f t="shared" si="6"/>
        <v/>
      </c>
    </row>
    <row r="369" spans="1:10">
      <c r="A369" s="338"/>
      <c r="B369" s="339"/>
      <c r="C369" s="343"/>
      <c r="E369" s="342">
        <f t="shared" si="5"/>
        <v>0</v>
      </c>
      <c r="F369" s="336" t="str">
        <f>IF(YEAR(A369)&amp;MONTH(A369)=YEAR('뉴스룸 요약'!$F$17)&amp;MONTH('뉴스룸 요약'!$F$17),RANK(A369,A$2:A$1062,1),"")</f>
        <v/>
      </c>
      <c r="G369" s="336" t="str">
        <f>IFERROR(RANK(F369,F:F,1)+COUNTIF($F$1:F368,F369),"")</f>
        <v/>
      </c>
      <c r="J369" s="337" t="str">
        <f t="shared" si="6"/>
        <v/>
      </c>
    </row>
    <row r="370" spans="1:10">
      <c r="A370" s="338"/>
      <c r="B370" s="339"/>
      <c r="C370" s="343"/>
      <c r="E370" s="342">
        <f t="shared" si="5"/>
        <v>0</v>
      </c>
      <c r="F370" s="336" t="str">
        <f>IF(YEAR(A370)&amp;MONTH(A370)=YEAR('뉴스룸 요약'!$F$17)&amp;MONTH('뉴스룸 요약'!$F$17),RANK(A370,A$2:A$1062,1),"")</f>
        <v/>
      </c>
      <c r="G370" s="336" t="str">
        <f>IFERROR(RANK(F370,F:F,1)+COUNTIF($F$1:F369,F370),"")</f>
        <v/>
      </c>
      <c r="J370" s="337" t="str">
        <f t="shared" si="6"/>
        <v/>
      </c>
    </row>
    <row r="371" spans="1:10">
      <c r="A371" s="338"/>
      <c r="B371" s="339"/>
      <c r="C371" s="343"/>
      <c r="E371" s="342">
        <f t="shared" si="5"/>
        <v>0</v>
      </c>
      <c r="F371" s="336" t="str">
        <f>IF(YEAR(A371)&amp;MONTH(A371)=YEAR('뉴스룸 요약'!$F$17)&amp;MONTH('뉴스룸 요약'!$F$17),RANK(A371,A$2:A$1062,1),"")</f>
        <v/>
      </c>
      <c r="G371" s="336" t="str">
        <f>IFERROR(RANK(F371,F:F,1)+COUNTIF($F$1:F370,F371),"")</f>
        <v/>
      </c>
      <c r="J371" s="337" t="str">
        <f t="shared" si="6"/>
        <v/>
      </c>
    </row>
    <row r="372" spans="1:10">
      <c r="A372" s="338"/>
      <c r="B372" s="339"/>
      <c r="C372" s="343"/>
      <c r="E372" s="342">
        <f t="shared" si="5"/>
        <v>0</v>
      </c>
      <c r="F372" s="336" t="str">
        <f>IF(YEAR(A372)&amp;MONTH(A372)=YEAR('뉴스룸 요약'!$F$17)&amp;MONTH('뉴스룸 요약'!$F$17),RANK(A372,A$2:A$1062,1),"")</f>
        <v/>
      </c>
      <c r="G372" s="336" t="str">
        <f>IFERROR(RANK(F372,F:F,1)+COUNTIF($F$1:F371,F372),"")</f>
        <v/>
      </c>
      <c r="J372" s="337" t="str">
        <f t="shared" si="6"/>
        <v/>
      </c>
    </row>
    <row r="373" spans="1:10">
      <c r="A373" s="338"/>
      <c r="B373" s="339"/>
      <c r="C373" s="343"/>
      <c r="E373" s="342">
        <f t="shared" si="5"/>
        <v>0</v>
      </c>
      <c r="F373" s="336" t="str">
        <f>IF(YEAR(A373)&amp;MONTH(A373)=YEAR('뉴스룸 요약'!$F$17)&amp;MONTH('뉴스룸 요약'!$F$17),RANK(A373,A$2:A$1062,1),"")</f>
        <v/>
      </c>
      <c r="G373" s="336" t="str">
        <f>IFERROR(RANK(F373,F:F,1)+COUNTIF($F$1:F372,F373),"")</f>
        <v/>
      </c>
      <c r="J373" s="337" t="str">
        <f t="shared" si="6"/>
        <v/>
      </c>
    </row>
    <row r="374" spans="1:10">
      <c r="A374" s="338"/>
      <c r="B374" s="339"/>
      <c r="C374" s="343"/>
      <c r="E374" s="342">
        <f t="shared" si="5"/>
        <v>0</v>
      </c>
      <c r="F374" s="336" t="str">
        <f>IF(YEAR(A374)&amp;MONTH(A374)=YEAR('뉴스룸 요약'!$F$17)&amp;MONTH('뉴스룸 요약'!$F$17),RANK(A374,A$2:A$1062,1),"")</f>
        <v/>
      </c>
      <c r="G374" s="336" t="str">
        <f>IFERROR(RANK(F374,F:F,1)+COUNTIF($F$1:F373,F374),"")</f>
        <v/>
      </c>
      <c r="J374" s="337" t="str">
        <f t="shared" si="6"/>
        <v/>
      </c>
    </row>
    <row r="375" spans="1:10">
      <c r="A375" s="338"/>
      <c r="B375" s="339"/>
      <c r="C375" s="343"/>
      <c r="E375" s="342">
        <f t="shared" si="5"/>
        <v>0</v>
      </c>
      <c r="F375" s="336" t="str">
        <f>IF(YEAR(A375)&amp;MONTH(A375)=YEAR('뉴스룸 요약'!$F$17)&amp;MONTH('뉴스룸 요약'!$F$17),RANK(A375,A$2:A$1062,1),"")</f>
        <v/>
      </c>
      <c r="G375" s="336" t="str">
        <f>IFERROR(RANK(F375,F:F,1)+COUNTIF($F$1:F374,F375),"")</f>
        <v/>
      </c>
      <c r="J375" s="337" t="str">
        <f t="shared" si="6"/>
        <v/>
      </c>
    </row>
    <row r="376" spans="1:10">
      <c r="A376" s="338"/>
      <c r="B376" s="339"/>
      <c r="C376" s="343"/>
      <c r="E376" s="342">
        <f t="shared" si="5"/>
        <v>0</v>
      </c>
      <c r="F376" s="336" t="str">
        <f>IF(YEAR(A376)&amp;MONTH(A376)=YEAR('뉴스룸 요약'!$F$17)&amp;MONTH('뉴스룸 요약'!$F$17),RANK(A376,A$2:A$1062,1),"")</f>
        <v/>
      </c>
      <c r="G376" s="336" t="str">
        <f>IFERROR(RANK(F376,F:F,1)+COUNTIF($F$1:F375,F376),"")</f>
        <v/>
      </c>
      <c r="J376" s="337" t="str">
        <f t="shared" si="6"/>
        <v/>
      </c>
    </row>
    <row r="377" spans="1:10">
      <c r="A377" s="338"/>
      <c r="B377" s="339"/>
      <c r="C377" s="343"/>
      <c r="E377" s="342">
        <f t="shared" si="5"/>
        <v>0</v>
      </c>
      <c r="F377" s="336" t="str">
        <f>IF(YEAR(A377)&amp;MONTH(A377)=YEAR('뉴스룸 요약'!$F$17)&amp;MONTH('뉴스룸 요약'!$F$17),RANK(A377,A$2:A$1062,1),"")</f>
        <v/>
      </c>
      <c r="G377" s="336" t="str">
        <f>IFERROR(RANK(F377,F:F,1)+COUNTIF($F$1:F376,F377),"")</f>
        <v/>
      </c>
      <c r="J377" s="337" t="str">
        <f t="shared" si="6"/>
        <v/>
      </c>
    </row>
    <row r="378" spans="1:10">
      <c r="A378" s="338"/>
      <c r="B378" s="339"/>
      <c r="C378" s="343"/>
      <c r="E378" s="342">
        <f t="shared" si="5"/>
        <v>0</v>
      </c>
      <c r="F378" s="336" t="str">
        <f>IF(YEAR(A378)&amp;MONTH(A378)=YEAR('뉴스룸 요약'!$F$17)&amp;MONTH('뉴스룸 요약'!$F$17),RANK(A378,A$2:A$1062,1),"")</f>
        <v/>
      </c>
      <c r="G378" s="336" t="str">
        <f>IFERROR(RANK(F378,F:F,1)+COUNTIF($F$1:F377,F378),"")</f>
        <v/>
      </c>
      <c r="J378" s="337" t="str">
        <f t="shared" si="6"/>
        <v/>
      </c>
    </row>
    <row r="379" spans="1:10">
      <c r="A379" s="338"/>
      <c r="B379" s="339"/>
      <c r="C379" s="343"/>
      <c r="E379" s="342">
        <f t="shared" si="5"/>
        <v>0</v>
      </c>
      <c r="F379" s="336" t="str">
        <f>IF(YEAR(A379)&amp;MONTH(A379)=YEAR('뉴스룸 요약'!$F$17)&amp;MONTH('뉴스룸 요약'!$F$17),RANK(A379,A$2:A$1062,1),"")</f>
        <v/>
      </c>
      <c r="G379" s="336" t="str">
        <f>IFERROR(RANK(F379,F:F,1)+COUNTIF($F$1:F378,F379),"")</f>
        <v/>
      </c>
      <c r="J379" s="337" t="str">
        <f t="shared" si="6"/>
        <v/>
      </c>
    </row>
    <row r="380" spans="1:10">
      <c r="A380" s="338"/>
      <c r="B380" s="339"/>
      <c r="C380" s="343"/>
      <c r="E380" s="342">
        <f t="shared" si="5"/>
        <v>0</v>
      </c>
      <c r="F380" s="336" t="str">
        <f>IF(YEAR(A380)&amp;MONTH(A380)=YEAR('뉴스룸 요약'!$F$17)&amp;MONTH('뉴스룸 요약'!$F$17),RANK(A380,A$2:A$1062,1),"")</f>
        <v/>
      </c>
      <c r="G380" s="336" t="str">
        <f>IFERROR(RANK(F380,F:F,1)+COUNTIF($F$1:F379,F380),"")</f>
        <v/>
      </c>
      <c r="J380" s="337" t="str">
        <f t="shared" si="6"/>
        <v/>
      </c>
    </row>
    <row r="381" spans="1:10">
      <c r="A381" s="338"/>
      <c r="B381" s="339"/>
      <c r="C381" s="343"/>
      <c r="E381" s="342">
        <f t="shared" si="5"/>
        <v>0</v>
      </c>
      <c r="F381" s="336" t="str">
        <f>IF(YEAR(A381)&amp;MONTH(A381)=YEAR('뉴스룸 요약'!$F$17)&amp;MONTH('뉴스룸 요약'!$F$17),RANK(A381,A$2:A$1062,1),"")</f>
        <v/>
      </c>
      <c r="G381" s="336" t="str">
        <f>IFERROR(RANK(F381,F:F,1)+COUNTIF($F$1:F380,F381),"")</f>
        <v/>
      </c>
      <c r="J381" s="337" t="str">
        <f t="shared" si="6"/>
        <v/>
      </c>
    </row>
    <row r="382" spans="1:10">
      <c r="A382" s="338"/>
      <c r="B382" s="339"/>
      <c r="C382" s="343"/>
      <c r="E382" s="342">
        <f t="shared" si="5"/>
        <v>0</v>
      </c>
      <c r="F382" s="336" t="str">
        <f>IF(YEAR(A382)&amp;MONTH(A382)=YEAR('뉴스룸 요약'!$F$17)&amp;MONTH('뉴스룸 요약'!$F$17),RANK(A382,A$2:A$1062,1),"")</f>
        <v/>
      </c>
      <c r="G382" s="336" t="str">
        <f>IFERROR(RANK(F382,F:F,1)+COUNTIF($F$1:F381,F382),"")</f>
        <v/>
      </c>
      <c r="J382" s="337" t="str">
        <f t="shared" si="6"/>
        <v/>
      </c>
    </row>
    <row r="383" spans="1:10">
      <c r="A383" s="338"/>
      <c r="B383" s="339"/>
      <c r="C383" s="343"/>
      <c r="E383" s="342">
        <f t="shared" si="5"/>
        <v>0</v>
      </c>
      <c r="F383" s="336" t="str">
        <f>IF(YEAR(A383)&amp;MONTH(A383)=YEAR('뉴스룸 요약'!$F$17)&amp;MONTH('뉴스룸 요약'!$F$17),RANK(A383,A$2:A$1062,1),"")</f>
        <v/>
      </c>
      <c r="G383" s="336" t="str">
        <f>IFERROR(RANK(F383,F:F,1)+COUNTIF($F$1:F382,F383),"")</f>
        <v/>
      </c>
      <c r="J383" s="337" t="str">
        <f t="shared" si="6"/>
        <v/>
      </c>
    </row>
    <row r="384" spans="1:10">
      <c r="A384" s="338"/>
      <c r="B384" s="339"/>
      <c r="C384" s="343"/>
      <c r="E384" s="342">
        <f t="shared" si="5"/>
        <v>0</v>
      </c>
      <c r="F384" s="336" t="str">
        <f>IF(YEAR(A384)&amp;MONTH(A384)=YEAR('뉴스룸 요약'!$F$17)&amp;MONTH('뉴스룸 요약'!$F$17),RANK(A384,A$2:A$1062,1),"")</f>
        <v/>
      </c>
      <c r="G384" s="336" t="str">
        <f>IFERROR(RANK(F384,F:F,1)+COUNTIF($F$1:F383,F384),"")</f>
        <v/>
      </c>
      <c r="J384" s="337" t="str">
        <f t="shared" si="6"/>
        <v/>
      </c>
    </row>
    <row r="385" spans="1:10">
      <c r="A385" s="338"/>
      <c r="B385" s="339"/>
      <c r="C385" s="343"/>
      <c r="E385" s="342">
        <f t="shared" si="5"/>
        <v>0</v>
      </c>
      <c r="F385" s="336" t="str">
        <f>IF(YEAR(A385)&amp;MONTH(A385)=YEAR('뉴스룸 요약'!$F$17)&amp;MONTH('뉴스룸 요약'!$F$17),RANK(A385,A$2:A$1062,1),"")</f>
        <v/>
      </c>
      <c r="G385" s="336" t="str">
        <f>IFERROR(RANK(F385,F:F,1)+COUNTIF($F$1:F384,F385),"")</f>
        <v/>
      </c>
      <c r="J385" s="337" t="str">
        <f t="shared" si="6"/>
        <v/>
      </c>
    </row>
    <row r="386" spans="1:10">
      <c r="A386" s="338"/>
      <c r="B386" s="339"/>
      <c r="C386" s="343"/>
      <c r="E386" s="342">
        <f t="shared" ref="E386:E448" si="7">A386</f>
        <v>0</v>
      </c>
      <c r="F386" s="336" t="str">
        <f>IF(YEAR(A386)&amp;MONTH(A386)=YEAR('뉴스룸 요약'!$F$17)&amp;MONTH('뉴스룸 요약'!$F$17),RANK(A386,A$2:A$1062,1),"")</f>
        <v/>
      </c>
      <c r="G386" s="336" t="str">
        <f>IFERROR(RANK(F386,F:F,1)+COUNTIF($F$1:F385,F386),"")</f>
        <v/>
      </c>
      <c r="J386" s="337" t="str">
        <f t="shared" si="6"/>
        <v/>
      </c>
    </row>
    <row r="387" spans="1:10">
      <c r="A387" s="338"/>
      <c r="B387" s="339"/>
      <c r="C387" s="343"/>
      <c r="E387" s="342">
        <f t="shared" si="7"/>
        <v>0</v>
      </c>
      <c r="F387" s="336" t="str">
        <f>IF(YEAR(A387)&amp;MONTH(A387)=YEAR('뉴스룸 요약'!$F$17)&amp;MONTH('뉴스룸 요약'!$F$17),RANK(A387,A$2:A$1062,1),"")</f>
        <v/>
      </c>
      <c r="G387" s="336" t="str">
        <f>IFERROR(RANK(F387,F:F,1)+COUNTIF($F$1:F386,F387),"")</f>
        <v/>
      </c>
      <c r="J387" s="337" t="str">
        <f t="shared" si="6"/>
        <v/>
      </c>
    </row>
    <row r="388" spans="1:10">
      <c r="A388" s="338"/>
      <c r="B388" s="339"/>
      <c r="C388" s="343"/>
      <c r="E388" s="342">
        <f t="shared" si="7"/>
        <v>0</v>
      </c>
      <c r="F388" s="336" t="str">
        <f>IF(YEAR(A388)&amp;MONTH(A388)=YEAR('뉴스룸 요약'!$F$17)&amp;MONTH('뉴스룸 요약'!$F$17),RANK(A388,A$2:A$1062,1),"")</f>
        <v/>
      </c>
      <c r="G388" s="336" t="str">
        <f>IFERROR(RANK(F388,F:F,1)+COUNTIF($F$1:F387,F388),"")</f>
        <v/>
      </c>
      <c r="J388" s="337" t="str">
        <f t="shared" si="6"/>
        <v/>
      </c>
    </row>
    <row r="389" spans="1:10">
      <c r="A389" s="338"/>
      <c r="B389" s="339"/>
      <c r="C389" s="343"/>
      <c r="E389" s="342">
        <f t="shared" si="7"/>
        <v>0</v>
      </c>
      <c r="F389" s="336" t="str">
        <f>IF(YEAR(A389)&amp;MONTH(A389)=YEAR('뉴스룸 요약'!$F$17)&amp;MONTH('뉴스룸 요약'!$F$17),RANK(A389,A$2:A$1062,1),"")</f>
        <v/>
      </c>
      <c r="G389" s="336" t="str">
        <f>IFERROR(RANK(F389,F:F,1)+COUNTIF($F$1:F388,F389),"")</f>
        <v/>
      </c>
      <c r="J389" s="337" t="str">
        <f t="shared" si="6"/>
        <v/>
      </c>
    </row>
    <row r="390" spans="1:10">
      <c r="A390" s="338"/>
      <c r="B390" s="339"/>
      <c r="C390" s="343"/>
      <c r="E390" s="342">
        <f t="shared" si="7"/>
        <v>0</v>
      </c>
      <c r="F390" s="336" t="str">
        <f>IF(YEAR(A390)&amp;MONTH(A390)=YEAR('뉴스룸 요약'!$F$17)&amp;MONTH('뉴스룸 요약'!$F$17),RANK(A390,A$2:A$1062,1),"")</f>
        <v/>
      </c>
      <c r="G390" s="336" t="str">
        <f>IFERROR(RANK(F390,F:F,1)+COUNTIF($F$1:F389,F390),"")</f>
        <v/>
      </c>
      <c r="J390" s="337" t="str">
        <f t="shared" si="6"/>
        <v/>
      </c>
    </row>
    <row r="391" spans="1:10">
      <c r="A391" s="338"/>
      <c r="B391" s="339"/>
      <c r="C391" s="343"/>
      <c r="E391" s="342">
        <f t="shared" si="7"/>
        <v>0</v>
      </c>
      <c r="F391" s="336" t="str">
        <f>IF(YEAR(A391)&amp;MONTH(A391)=YEAR('뉴스룸 요약'!$F$17)&amp;MONTH('뉴스룸 요약'!$F$17),RANK(A391,A$2:A$1062,1),"")</f>
        <v/>
      </c>
      <c r="G391" s="336" t="str">
        <f>IFERROR(RANK(F391,F:F,1)+COUNTIF($F$1:F390,F391),"")</f>
        <v/>
      </c>
      <c r="J391" s="337" t="str">
        <f t="shared" ref="J391:J448" si="8">IF(G391="","",CONCATENATE(TEXT(A391,"m/d"),CHAR(10),I391))</f>
        <v/>
      </c>
    </row>
    <row r="392" spans="1:10">
      <c r="A392" s="338"/>
      <c r="B392" s="339"/>
      <c r="C392" s="343"/>
      <c r="E392" s="342">
        <f t="shared" si="7"/>
        <v>0</v>
      </c>
      <c r="F392" s="336" t="str">
        <f>IF(YEAR(A392)&amp;MONTH(A392)=YEAR('뉴스룸 요약'!$F$17)&amp;MONTH('뉴스룸 요약'!$F$17),RANK(A392,A$2:A$1062,1),"")</f>
        <v/>
      </c>
      <c r="G392" s="336" t="str">
        <f>IFERROR(RANK(F392,F:F,1)+COUNTIF($F$1:F391,F392),"")</f>
        <v/>
      </c>
      <c r="J392" s="337" t="str">
        <f t="shared" si="8"/>
        <v/>
      </c>
    </row>
    <row r="393" spans="1:10">
      <c r="A393" s="338"/>
      <c r="B393" s="339"/>
      <c r="C393" s="343"/>
      <c r="E393" s="342">
        <f t="shared" si="7"/>
        <v>0</v>
      </c>
      <c r="F393" s="336" t="str">
        <f>IF(YEAR(A393)&amp;MONTH(A393)=YEAR('뉴스룸 요약'!$F$17)&amp;MONTH('뉴스룸 요약'!$F$17),RANK(A393,A$2:A$1062,1),"")</f>
        <v/>
      </c>
      <c r="G393" s="336" t="str">
        <f>IFERROR(RANK(F393,F:F,1)+COUNTIF($F$1:F392,F393),"")</f>
        <v/>
      </c>
      <c r="J393" s="337" t="str">
        <f t="shared" si="8"/>
        <v/>
      </c>
    </row>
    <row r="394" spans="1:10">
      <c r="A394" s="338"/>
      <c r="B394" s="339"/>
      <c r="C394" s="343"/>
      <c r="E394" s="342">
        <f t="shared" si="7"/>
        <v>0</v>
      </c>
      <c r="F394" s="336" t="str">
        <f>IF(YEAR(A394)&amp;MONTH(A394)=YEAR('뉴스룸 요약'!$F$17)&amp;MONTH('뉴스룸 요약'!$F$17),RANK(A394,A$2:A$1062,1),"")</f>
        <v/>
      </c>
      <c r="G394" s="336" t="str">
        <f>IFERROR(RANK(F394,F:F,1)+COUNTIF($F$1:F393,F394),"")</f>
        <v/>
      </c>
      <c r="J394" s="337" t="str">
        <f t="shared" si="8"/>
        <v/>
      </c>
    </row>
    <row r="395" spans="1:10">
      <c r="A395" s="338"/>
      <c r="B395" s="339"/>
      <c r="C395" s="343"/>
      <c r="E395" s="342">
        <f t="shared" si="7"/>
        <v>0</v>
      </c>
      <c r="F395" s="336" t="str">
        <f>IF(YEAR(A395)&amp;MONTH(A395)=YEAR('뉴스룸 요약'!$F$17)&amp;MONTH('뉴스룸 요약'!$F$17),RANK(A395,A$2:A$1062,1),"")</f>
        <v/>
      </c>
      <c r="G395" s="336" t="str">
        <f>IFERROR(RANK(F395,F:F,1)+COUNTIF($F$1:F394,F395),"")</f>
        <v/>
      </c>
      <c r="J395" s="337" t="str">
        <f t="shared" si="8"/>
        <v/>
      </c>
    </row>
    <row r="396" spans="1:10">
      <c r="A396" s="338"/>
      <c r="B396" s="339"/>
      <c r="C396" s="343"/>
      <c r="E396" s="342">
        <f t="shared" si="7"/>
        <v>0</v>
      </c>
      <c r="F396" s="336" t="str">
        <f>IF(YEAR(A396)&amp;MONTH(A396)=YEAR('뉴스룸 요약'!$F$17)&amp;MONTH('뉴스룸 요약'!$F$17),RANK(A396,A$2:A$1062,1),"")</f>
        <v/>
      </c>
      <c r="G396" s="336" t="str">
        <f>IFERROR(RANK(F396,F:F,1)+COUNTIF($F$1:F395,F396),"")</f>
        <v/>
      </c>
      <c r="J396" s="337" t="str">
        <f t="shared" si="8"/>
        <v/>
      </c>
    </row>
    <row r="397" spans="1:10">
      <c r="A397" s="338"/>
      <c r="B397" s="339"/>
      <c r="C397" s="343"/>
      <c r="E397" s="342">
        <f t="shared" si="7"/>
        <v>0</v>
      </c>
      <c r="F397" s="336" t="str">
        <f>IF(YEAR(A397)&amp;MONTH(A397)=YEAR('뉴스룸 요약'!$F$17)&amp;MONTH('뉴스룸 요약'!$F$17),RANK(A397,A$2:A$1062,1),"")</f>
        <v/>
      </c>
      <c r="G397" s="336" t="str">
        <f>IFERROR(RANK(F397,F:F,1)+COUNTIF($F$1:F396,F397),"")</f>
        <v/>
      </c>
      <c r="J397" s="337" t="str">
        <f t="shared" si="8"/>
        <v/>
      </c>
    </row>
    <row r="398" spans="1:10">
      <c r="A398" s="338"/>
      <c r="B398" s="339"/>
      <c r="C398" s="343"/>
      <c r="E398" s="342">
        <f t="shared" si="7"/>
        <v>0</v>
      </c>
      <c r="F398" s="336" t="str">
        <f>IF(YEAR(A398)&amp;MONTH(A398)=YEAR('뉴스룸 요약'!$F$17)&amp;MONTH('뉴스룸 요약'!$F$17),RANK(A398,A$2:A$1062,1),"")</f>
        <v/>
      </c>
      <c r="G398" s="336" t="str">
        <f>IFERROR(RANK(F398,F:F,1)+COUNTIF($F$1:F397,F398),"")</f>
        <v/>
      </c>
      <c r="J398" s="337" t="str">
        <f t="shared" si="8"/>
        <v/>
      </c>
    </row>
    <row r="399" spans="1:10">
      <c r="A399" s="338"/>
      <c r="B399" s="339"/>
      <c r="C399" s="343"/>
      <c r="E399" s="342">
        <f t="shared" si="7"/>
        <v>0</v>
      </c>
      <c r="F399" s="336" t="str">
        <f>IF(YEAR(A399)&amp;MONTH(A399)=YEAR('뉴스룸 요약'!$F$17)&amp;MONTH('뉴스룸 요약'!$F$17),RANK(A399,A$2:A$1062,1),"")</f>
        <v/>
      </c>
      <c r="G399" s="336" t="str">
        <f>IFERROR(RANK(F399,F:F,1)+COUNTIF($F$1:F398,F399),"")</f>
        <v/>
      </c>
      <c r="J399" s="337" t="str">
        <f t="shared" si="8"/>
        <v/>
      </c>
    </row>
    <row r="400" spans="1:10">
      <c r="A400" s="338"/>
      <c r="B400" s="339"/>
      <c r="C400" s="343"/>
      <c r="E400" s="342">
        <f t="shared" si="7"/>
        <v>0</v>
      </c>
      <c r="F400" s="336" t="str">
        <f>IF(YEAR(A400)&amp;MONTH(A400)=YEAR('뉴스룸 요약'!$F$17)&amp;MONTH('뉴스룸 요약'!$F$17),RANK(A400,A$2:A$1062,1),"")</f>
        <v/>
      </c>
      <c r="G400" s="336" t="str">
        <f>IFERROR(RANK(F400,F:F,1)+COUNTIF($F$1:F399,F400),"")</f>
        <v/>
      </c>
      <c r="J400" s="337" t="str">
        <f t="shared" si="8"/>
        <v/>
      </c>
    </row>
    <row r="401" spans="1:10">
      <c r="A401" s="338"/>
      <c r="B401" s="339"/>
      <c r="C401" s="343"/>
      <c r="E401" s="342">
        <f t="shared" si="7"/>
        <v>0</v>
      </c>
      <c r="F401" s="336" t="str">
        <f>IF(YEAR(A401)&amp;MONTH(A401)=YEAR('뉴스룸 요약'!$F$17)&amp;MONTH('뉴스룸 요약'!$F$17),RANK(A401,A$2:A$1062,1),"")</f>
        <v/>
      </c>
      <c r="G401" s="336" t="str">
        <f>IFERROR(RANK(F401,F:F,1)+COUNTIF($F$1:F400,F401),"")</f>
        <v/>
      </c>
      <c r="J401" s="337" t="str">
        <f t="shared" si="8"/>
        <v/>
      </c>
    </row>
    <row r="402" spans="1:10">
      <c r="A402" s="338"/>
      <c r="B402" s="339"/>
      <c r="C402" s="343"/>
      <c r="E402" s="342">
        <f t="shared" si="7"/>
        <v>0</v>
      </c>
      <c r="F402" s="336" t="str">
        <f>IF(YEAR(A402)&amp;MONTH(A402)=YEAR('뉴스룸 요약'!$F$17)&amp;MONTH('뉴스룸 요약'!$F$17),RANK(A402,A$2:A$1062,1),"")</f>
        <v/>
      </c>
      <c r="G402" s="336" t="str">
        <f>IFERROR(RANK(F402,F:F,1)+COUNTIF($F$1:F401,F402),"")</f>
        <v/>
      </c>
      <c r="J402" s="337" t="str">
        <f t="shared" si="8"/>
        <v/>
      </c>
    </row>
    <row r="403" spans="1:10">
      <c r="A403" s="338"/>
      <c r="B403" s="339"/>
      <c r="C403" s="343"/>
      <c r="E403" s="342">
        <f t="shared" si="7"/>
        <v>0</v>
      </c>
      <c r="F403" s="336" t="str">
        <f>IF(YEAR(A403)&amp;MONTH(A403)=YEAR('뉴스룸 요약'!$F$17)&amp;MONTH('뉴스룸 요약'!$F$17),RANK(A403,A$2:A$1062,1),"")</f>
        <v/>
      </c>
      <c r="G403" s="336" t="str">
        <f>IFERROR(RANK(F403,F:F,1)+COUNTIF($F$1:F402,F403),"")</f>
        <v/>
      </c>
      <c r="J403" s="337" t="str">
        <f t="shared" si="8"/>
        <v/>
      </c>
    </row>
    <row r="404" spans="1:10">
      <c r="A404" s="338"/>
      <c r="B404" s="339"/>
      <c r="C404" s="343"/>
      <c r="E404" s="342">
        <f t="shared" si="7"/>
        <v>0</v>
      </c>
      <c r="F404" s="336" t="str">
        <f>IF(YEAR(A404)&amp;MONTH(A404)=YEAR('뉴스룸 요약'!$F$17)&amp;MONTH('뉴스룸 요약'!$F$17),RANK(A404,A$2:A$1062,1),"")</f>
        <v/>
      </c>
      <c r="G404" s="336" t="str">
        <f>IFERROR(RANK(F404,F:F,1)+COUNTIF($F$1:F403,F404),"")</f>
        <v/>
      </c>
      <c r="J404" s="337" t="str">
        <f t="shared" si="8"/>
        <v/>
      </c>
    </row>
    <row r="405" spans="1:10">
      <c r="A405" s="338"/>
      <c r="B405" s="339"/>
      <c r="C405" s="343"/>
      <c r="E405" s="342">
        <f t="shared" si="7"/>
        <v>0</v>
      </c>
      <c r="F405" s="336" t="str">
        <f>IF(YEAR(A405)&amp;MONTH(A405)=YEAR('뉴스룸 요약'!$F$17)&amp;MONTH('뉴스룸 요약'!$F$17),RANK(A405,A$2:A$1062,1),"")</f>
        <v/>
      </c>
      <c r="G405" s="336" t="str">
        <f>IFERROR(RANK(F405,F:F,1)+COUNTIF($F$1:F404,F405),"")</f>
        <v/>
      </c>
      <c r="J405" s="337" t="str">
        <f t="shared" si="8"/>
        <v/>
      </c>
    </row>
    <row r="406" spans="1:10">
      <c r="A406" s="338"/>
      <c r="B406" s="339"/>
      <c r="C406" s="343"/>
      <c r="E406" s="342">
        <f t="shared" si="7"/>
        <v>0</v>
      </c>
      <c r="F406" s="336" t="str">
        <f>IF(YEAR(A406)&amp;MONTH(A406)=YEAR('뉴스룸 요약'!$F$17)&amp;MONTH('뉴스룸 요약'!$F$17),RANK(A406,A$2:A$1062,1),"")</f>
        <v/>
      </c>
      <c r="G406" s="336" t="str">
        <f>IFERROR(RANK(F406,F:F,1)+COUNTIF($F$1:F405,F406),"")</f>
        <v/>
      </c>
      <c r="J406" s="337" t="str">
        <f t="shared" si="8"/>
        <v/>
      </c>
    </row>
    <row r="407" spans="1:10">
      <c r="A407" s="338"/>
      <c r="B407" s="339"/>
      <c r="C407" s="343"/>
      <c r="E407" s="342">
        <f t="shared" si="7"/>
        <v>0</v>
      </c>
      <c r="F407" s="336" t="str">
        <f>IF(YEAR(A407)&amp;MONTH(A407)=YEAR('뉴스룸 요약'!$F$17)&amp;MONTH('뉴스룸 요약'!$F$17),RANK(A407,A$2:A$1062,1),"")</f>
        <v/>
      </c>
      <c r="G407" s="336" t="str">
        <f>IFERROR(RANK(F407,F:F,1)+COUNTIF($F$1:F406,F407),"")</f>
        <v/>
      </c>
      <c r="J407" s="337" t="str">
        <f t="shared" si="8"/>
        <v/>
      </c>
    </row>
    <row r="408" spans="1:10">
      <c r="A408" s="338"/>
      <c r="B408" s="339"/>
      <c r="C408" s="343"/>
      <c r="E408" s="342">
        <f t="shared" si="7"/>
        <v>0</v>
      </c>
      <c r="F408" s="336" t="str">
        <f>IF(YEAR(A408)&amp;MONTH(A408)=YEAR('뉴스룸 요약'!$F$17)&amp;MONTH('뉴스룸 요약'!$F$17),RANK(A408,A$2:A$1062,1),"")</f>
        <v/>
      </c>
      <c r="G408" s="336" t="str">
        <f>IFERROR(RANK(F408,F:F,1)+COUNTIF($F$1:F407,F408),"")</f>
        <v/>
      </c>
      <c r="J408" s="337" t="str">
        <f t="shared" si="8"/>
        <v/>
      </c>
    </row>
    <row r="409" spans="1:10">
      <c r="A409" s="338"/>
      <c r="B409" s="339"/>
      <c r="C409" s="343"/>
      <c r="E409" s="342">
        <f t="shared" si="7"/>
        <v>0</v>
      </c>
      <c r="F409" s="336" t="str">
        <f>IF(YEAR(A409)&amp;MONTH(A409)=YEAR('뉴스룸 요약'!$F$17)&amp;MONTH('뉴스룸 요약'!$F$17),RANK(A409,A$2:A$1062,1),"")</f>
        <v/>
      </c>
      <c r="G409" s="336" t="str">
        <f>IFERROR(RANK(F409,F:F,1)+COUNTIF($F$1:F408,F409),"")</f>
        <v/>
      </c>
      <c r="J409" s="337" t="str">
        <f t="shared" si="8"/>
        <v/>
      </c>
    </row>
    <row r="410" spans="1:10">
      <c r="A410" s="338"/>
      <c r="B410" s="339"/>
      <c r="C410" s="343"/>
      <c r="E410" s="342">
        <f t="shared" si="7"/>
        <v>0</v>
      </c>
      <c r="F410" s="336" t="str">
        <f>IF(YEAR(A410)&amp;MONTH(A410)=YEAR('뉴스룸 요약'!$F$17)&amp;MONTH('뉴스룸 요약'!$F$17),RANK(A410,A$2:A$1062,1),"")</f>
        <v/>
      </c>
      <c r="G410" s="336" t="str">
        <f>IFERROR(RANK(F410,F:F,1)+COUNTIF($F$1:F409,F410),"")</f>
        <v/>
      </c>
      <c r="J410" s="337" t="str">
        <f t="shared" si="8"/>
        <v/>
      </c>
    </row>
    <row r="411" spans="1:10">
      <c r="A411" s="338"/>
      <c r="B411" s="339"/>
      <c r="C411" s="343"/>
      <c r="E411" s="342">
        <f t="shared" si="7"/>
        <v>0</v>
      </c>
      <c r="F411" s="336" t="str">
        <f>IF(YEAR(A411)&amp;MONTH(A411)=YEAR('뉴스룸 요약'!$F$17)&amp;MONTH('뉴스룸 요약'!$F$17),RANK(A411,A$2:A$1062,1),"")</f>
        <v/>
      </c>
      <c r="G411" s="336" t="str">
        <f>IFERROR(RANK(F411,F:F,1)+COUNTIF($F$1:F410,F411),"")</f>
        <v/>
      </c>
      <c r="J411" s="337" t="str">
        <f t="shared" si="8"/>
        <v/>
      </c>
    </row>
    <row r="412" spans="1:10">
      <c r="A412" s="338"/>
      <c r="B412" s="339"/>
      <c r="C412" s="343"/>
      <c r="E412" s="342">
        <f t="shared" si="7"/>
        <v>0</v>
      </c>
      <c r="F412" s="336" t="str">
        <f>IF(YEAR(A412)&amp;MONTH(A412)=YEAR('뉴스룸 요약'!$F$17)&amp;MONTH('뉴스룸 요약'!$F$17),RANK(A412,A$2:A$1062,1),"")</f>
        <v/>
      </c>
      <c r="G412" s="336" t="str">
        <f>IFERROR(RANK(F412,F:F,1)+COUNTIF($F$1:F411,F412),"")</f>
        <v/>
      </c>
      <c r="J412" s="337" t="str">
        <f t="shared" si="8"/>
        <v/>
      </c>
    </row>
    <row r="413" spans="1:10">
      <c r="A413" s="338"/>
      <c r="B413" s="339"/>
      <c r="C413" s="343"/>
      <c r="E413" s="342">
        <f t="shared" si="7"/>
        <v>0</v>
      </c>
      <c r="F413" s="336" t="str">
        <f>IF(YEAR(A413)&amp;MONTH(A413)=YEAR('뉴스룸 요약'!$F$17)&amp;MONTH('뉴스룸 요약'!$F$17),RANK(A413,A$2:A$1062,1),"")</f>
        <v/>
      </c>
      <c r="G413" s="336" t="str">
        <f>IFERROR(RANK(F413,F:F,1)+COUNTIF($F$1:F412,F413),"")</f>
        <v/>
      </c>
      <c r="J413" s="337" t="str">
        <f t="shared" si="8"/>
        <v/>
      </c>
    </row>
    <row r="414" spans="1:10">
      <c r="A414" s="338"/>
      <c r="B414" s="339"/>
      <c r="C414" s="343"/>
      <c r="E414" s="342">
        <f t="shared" si="7"/>
        <v>0</v>
      </c>
      <c r="F414" s="336" t="str">
        <f>IF(YEAR(A414)&amp;MONTH(A414)=YEAR('뉴스룸 요약'!$F$17)&amp;MONTH('뉴스룸 요약'!$F$17),RANK(A414,A$2:A$1062,1),"")</f>
        <v/>
      </c>
      <c r="G414" s="336" t="str">
        <f>IFERROR(RANK(F414,F:F,1)+COUNTIF($F$1:F413,F414),"")</f>
        <v/>
      </c>
      <c r="J414" s="337" t="str">
        <f t="shared" si="8"/>
        <v/>
      </c>
    </row>
    <row r="415" spans="1:10">
      <c r="A415" s="338"/>
      <c r="B415" s="339"/>
      <c r="C415" s="343"/>
      <c r="E415" s="342">
        <f t="shared" si="7"/>
        <v>0</v>
      </c>
      <c r="F415" s="336" t="str">
        <f>IF(YEAR(A415)&amp;MONTH(A415)=YEAR('뉴스룸 요약'!$F$17)&amp;MONTH('뉴스룸 요약'!$F$17),RANK(A415,A$2:A$1062,1),"")</f>
        <v/>
      </c>
      <c r="G415" s="336" t="str">
        <f>IFERROR(RANK(F415,F:F,1)+COUNTIF($F$1:F414,F415),"")</f>
        <v/>
      </c>
      <c r="J415" s="337" t="str">
        <f t="shared" si="8"/>
        <v/>
      </c>
    </row>
    <row r="416" spans="1:10">
      <c r="A416" s="338"/>
      <c r="B416" s="339"/>
      <c r="C416" s="343"/>
      <c r="E416" s="342">
        <f t="shared" si="7"/>
        <v>0</v>
      </c>
      <c r="F416" s="336" t="str">
        <f>IF(YEAR(A416)&amp;MONTH(A416)=YEAR('뉴스룸 요약'!$F$17)&amp;MONTH('뉴스룸 요약'!$F$17),RANK(A416,A$2:A$1062,1),"")</f>
        <v/>
      </c>
      <c r="G416" s="336" t="str">
        <f>IFERROR(RANK(F416,F:F,1)+COUNTIF($F$1:F415,F416),"")</f>
        <v/>
      </c>
      <c r="J416" s="337" t="str">
        <f t="shared" si="8"/>
        <v/>
      </c>
    </row>
    <row r="417" spans="1:10">
      <c r="A417" s="338"/>
      <c r="B417" s="339"/>
      <c r="C417" s="343"/>
      <c r="E417" s="342">
        <f t="shared" si="7"/>
        <v>0</v>
      </c>
      <c r="F417" s="336" t="str">
        <f>IF(YEAR(A417)&amp;MONTH(A417)=YEAR('뉴스룸 요약'!$F$17)&amp;MONTH('뉴스룸 요약'!$F$17),RANK(A417,A$2:A$1062,1),"")</f>
        <v/>
      </c>
      <c r="G417" s="336" t="str">
        <f>IFERROR(RANK(F417,F:F,1)+COUNTIF($F$1:F416,F417),"")</f>
        <v/>
      </c>
      <c r="J417" s="337" t="str">
        <f t="shared" si="8"/>
        <v/>
      </c>
    </row>
    <row r="418" spans="1:10">
      <c r="A418" s="338"/>
      <c r="B418" s="339"/>
      <c r="C418" s="343"/>
      <c r="E418" s="342">
        <f t="shared" si="7"/>
        <v>0</v>
      </c>
      <c r="F418" s="336" t="str">
        <f>IF(YEAR(A418)&amp;MONTH(A418)=YEAR('뉴스룸 요약'!$F$17)&amp;MONTH('뉴스룸 요약'!$F$17),RANK(A418,A$2:A$1062,1),"")</f>
        <v/>
      </c>
      <c r="G418" s="336" t="str">
        <f>IFERROR(RANK(F418,F:F,1)+COUNTIF($F$1:F417,F418),"")</f>
        <v/>
      </c>
      <c r="J418" s="337" t="str">
        <f t="shared" si="8"/>
        <v/>
      </c>
    </row>
    <row r="419" spans="1:10">
      <c r="A419" s="338"/>
      <c r="B419" s="339"/>
      <c r="C419" s="343"/>
      <c r="E419" s="342">
        <f t="shared" si="7"/>
        <v>0</v>
      </c>
      <c r="F419" s="336" t="str">
        <f>IF(YEAR(A419)&amp;MONTH(A419)=YEAR('뉴스룸 요약'!$F$17)&amp;MONTH('뉴스룸 요약'!$F$17),RANK(A419,A$2:A$1062,1),"")</f>
        <v/>
      </c>
      <c r="G419" s="336" t="str">
        <f>IFERROR(RANK(F419,F:F,1)+COUNTIF($F$1:F418,F419),"")</f>
        <v/>
      </c>
      <c r="J419" s="337" t="str">
        <f t="shared" si="8"/>
        <v/>
      </c>
    </row>
    <row r="420" spans="1:10">
      <c r="A420" s="338"/>
      <c r="B420" s="339"/>
      <c r="C420" s="343"/>
      <c r="E420" s="342">
        <f t="shared" si="7"/>
        <v>0</v>
      </c>
      <c r="F420" s="336" t="str">
        <f>IF(YEAR(A420)&amp;MONTH(A420)=YEAR('뉴스룸 요약'!$F$17)&amp;MONTH('뉴스룸 요약'!$F$17),RANK(A420,A$2:A$1062,1),"")</f>
        <v/>
      </c>
      <c r="G420" s="336" t="str">
        <f>IFERROR(RANK(F420,F:F,1)+COUNTIF($F$1:F419,F420),"")</f>
        <v/>
      </c>
      <c r="J420" s="337" t="str">
        <f t="shared" si="8"/>
        <v/>
      </c>
    </row>
    <row r="421" spans="1:10">
      <c r="A421" s="338"/>
      <c r="B421" s="339"/>
      <c r="C421" s="343"/>
      <c r="E421" s="342">
        <f t="shared" si="7"/>
        <v>0</v>
      </c>
      <c r="F421" s="336" t="str">
        <f>IF(YEAR(A421)&amp;MONTH(A421)=YEAR('뉴스룸 요약'!$F$17)&amp;MONTH('뉴스룸 요약'!$F$17),RANK(A421,A$2:A$1062,1),"")</f>
        <v/>
      </c>
      <c r="G421" s="336" t="str">
        <f>IFERROR(RANK(F421,F:F,1)+COUNTIF($F$1:F420,F421),"")</f>
        <v/>
      </c>
      <c r="J421" s="337" t="str">
        <f t="shared" si="8"/>
        <v/>
      </c>
    </row>
    <row r="422" spans="1:10">
      <c r="A422" s="338"/>
      <c r="B422" s="339"/>
      <c r="C422" s="343"/>
      <c r="E422" s="342">
        <f t="shared" si="7"/>
        <v>0</v>
      </c>
      <c r="F422" s="336" t="str">
        <f>IF(YEAR(A422)&amp;MONTH(A422)=YEAR('뉴스룸 요약'!$F$17)&amp;MONTH('뉴스룸 요약'!$F$17),RANK(A422,A$2:A$1062,1),"")</f>
        <v/>
      </c>
      <c r="G422" s="336" t="str">
        <f>IFERROR(RANK(F422,F:F,1)+COUNTIF($F$1:F421,F422),"")</f>
        <v/>
      </c>
      <c r="J422" s="337" t="str">
        <f t="shared" si="8"/>
        <v/>
      </c>
    </row>
    <row r="423" spans="1:10">
      <c r="A423" s="338"/>
      <c r="B423" s="339"/>
      <c r="C423" s="343"/>
      <c r="E423" s="342">
        <f t="shared" si="7"/>
        <v>0</v>
      </c>
      <c r="F423" s="336" t="str">
        <f>IF(YEAR(A423)&amp;MONTH(A423)=YEAR('뉴스룸 요약'!$F$17)&amp;MONTH('뉴스룸 요약'!$F$17),RANK(A423,A$2:A$1062,1),"")</f>
        <v/>
      </c>
      <c r="G423" s="336" t="str">
        <f>IFERROR(RANK(F423,F:F,1)+COUNTIF($F$1:F422,F423),"")</f>
        <v/>
      </c>
      <c r="J423" s="337" t="str">
        <f t="shared" si="8"/>
        <v/>
      </c>
    </row>
    <row r="424" spans="1:10">
      <c r="A424" s="338"/>
      <c r="B424" s="339"/>
      <c r="C424" s="343"/>
      <c r="E424" s="342">
        <f t="shared" si="7"/>
        <v>0</v>
      </c>
      <c r="F424" s="336" t="str">
        <f>IF(YEAR(A424)&amp;MONTH(A424)=YEAR('뉴스룸 요약'!$F$17)&amp;MONTH('뉴스룸 요약'!$F$17),RANK(A424,A$2:A$1062,1),"")</f>
        <v/>
      </c>
      <c r="G424" s="336" t="str">
        <f>IFERROR(RANK(F424,F:F,1)+COUNTIF($F$1:F423,F424),"")</f>
        <v/>
      </c>
      <c r="J424" s="337" t="str">
        <f t="shared" si="8"/>
        <v/>
      </c>
    </row>
    <row r="425" spans="1:10">
      <c r="A425" s="338"/>
      <c r="B425" s="339"/>
      <c r="C425" s="343"/>
      <c r="E425" s="342">
        <f t="shared" si="7"/>
        <v>0</v>
      </c>
      <c r="F425" s="336" t="str">
        <f>IF(YEAR(A425)&amp;MONTH(A425)=YEAR('뉴스룸 요약'!$F$17)&amp;MONTH('뉴스룸 요약'!$F$17),RANK(A425,A$2:A$1062,1),"")</f>
        <v/>
      </c>
      <c r="G425" s="336" t="str">
        <f>IFERROR(RANK(F425,F:F,1)+COUNTIF($F$1:F424,F425),"")</f>
        <v/>
      </c>
      <c r="J425" s="337" t="str">
        <f t="shared" si="8"/>
        <v/>
      </c>
    </row>
    <row r="426" spans="1:10">
      <c r="A426" s="338"/>
      <c r="B426" s="339"/>
      <c r="C426" s="343"/>
      <c r="E426" s="342">
        <f t="shared" si="7"/>
        <v>0</v>
      </c>
      <c r="F426" s="336" t="str">
        <f>IF(YEAR(A426)&amp;MONTH(A426)=YEAR('뉴스룸 요약'!$F$17)&amp;MONTH('뉴스룸 요약'!$F$17),RANK(A426,A$2:A$1062,1),"")</f>
        <v/>
      </c>
      <c r="G426" s="336" t="str">
        <f>IFERROR(RANK(F426,F:F,1)+COUNTIF($F$1:F425,F426),"")</f>
        <v/>
      </c>
      <c r="J426" s="337" t="str">
        <f t="shared" si="8"/>
        <v/>
      </c>
    </row>
    <row r="427" spans="1:10">
      <c r="A427" s="338"/>
      <c r="B427" s="339"/>
      <c r="C427" s="343"/>
      <c r="E427" s="342">
        <f t="shared" si="7"/>
        <v>0</v>
      </c>
      <c r="F427" s="336" t="str">
        <f>IF(YEAR(A427)&amp;MONTH(A427)=YEAR('뉴스룸 요약'!$F$17)&amp;MONTH('뉴스룸 요약'!$F$17),RANK(A427,A$2:A$1062,1),"")</f>
        <v/>
      </c>
      <c r="G427" s="336" t="str">
        <f>IFERROR(RANK(F427,F:F,1)+COUNTIF($F$1:F426,F427),"")</f>
        <v/>
      </c>
      <c r="J427" s="337" t="str">
        <f t="shared" si="8"/>
        <v/>
      </c>
    </row>
    <row r="428" spans="1:10">
      <c r="A428" s="338"/>
      <c r="B428" s="339"/>
      <c r="C428" s="343"/>
      <c r="E428" s="342">
        <f t="shared" si="7"/>
        <v>0</v>
      </c>
      <c r="F428" s="336" t="str">
        <f>IF(YEAR(A428)&amp;MONTH(A428)=YEAR('뉴스룸 요약'!$F$17)&amp;MONTH('뉴스룸 요약'!$F$17),RANK(A428,A$2:A$1062,1),"")</f>
        <v/>
      </c>
      <c r="G428" s="336" t="str">
        <f>IFERROR(RANK(F428,F:F,1)+COUNTIF($F$1:F427,F428),"")</f>
        <v/>
      </c>
      <c r="J428" s="337" t="str">
        <f t="shared" si="8"/>
        <v/>
      </c>
    </row>
    <row r="429" spans="1:10">
      <c r="A429" s="338"/>
      <c r="B429" s="339"/>
      <c r="C429" s="343"/>
      <c r="E429" s="342">
        <f t="shared" si="7"/>
        <v>0</v>
      </c>
      <c r="F429" s="336" t="str">
        <f>IF(YEAR(A429)&amp;MONTH(A429)=YEAR('뉴스룸 요약'!$F$17)&amp;MONTH('뉴스룸 요약'!$F$17),RANK(A429,A$2:A$1062,1),"")</f>
        <v/>
      </c>
      <c r="G429" s="336" t="str">
        <f>IFERROR(RANK(F429,F:F,1)+COUNTIF($F$1:F428,F429),"")</f>
        <v/>
      </c>
      <c r="J429" s="337" t="str">
        <f t="shared" si="8"/>
        <v/>
      </c>
    </row>
    <row r="430" spans="1:10">
      <c r="A430" s="338"/>
      <c r="B430" s="339"/>
      <c r="C430" s="343"/>
      <c r="E430" s="342">
        <f t="shared" si="7"/>
        <v>0</v>
      </c>
      <c r="F430" s="336" t="str">
        <f>IF(YEAR(A430)&amp;MONTH(A430)=YEAR('뉴스룸 요약'!$F$17)&amp;MONTH('뉴스룸 요약'!$F$17),RANK(A430,A$2:A$1062,1),"")</f>
        <v/>
      </c>
      <c r="G430" s="336" t="str">
        <f>IFERROR(RANK(F430,F:F,1)+COUNTIF($F$1:F429,F430),"")</f>
        <v/>
      </c>
      <c r="J430" s="337" t="str">
        <f t="shared" si="8"/>
        <v/>
      </c>
    </row>
    <row r="431" spans="1:10">
      <c r="A431" s="338"/>
      <c r="B431" s="339"/>
      <c r="C431" s="343"/>
      <c r="E431" s="342">
        <f t="shared" si="7"/>
        <v>0</v>
      </c>
      <c r="F431" s="336" t="str">
        <f>IF(YEAR(A431)&amp;MONTH(A431)=YEAR('뉴스룸 요약'!$F$17)&amp;MONTH('뉴스룸 요약'!$F$17),RANK(A431,A$2:A$1062,1),"")</f>
        <v/>
      </c>
      <c r="G431" s="336" t="str">
        <f>IFERROR(RANK(F431,F:F,1)+COUNTIF($F$1:F430,F431),"")</f>
        <v/>
      </c>
      <c r="J431" s="337" t="str">
        <f t="shared" si="8"/>
        <v/>
      </c>
    </row>
    <row r="432" spans="1:10">
      <c r="A432" s="338"/>
      <c r="B432" s="339"/>
      <c r="C432" s="343"/>
      <c r="E432" s="342">
        <f t="shared" si="7"/>
        <v>0</v>
      </c>
      <c r="F432" s="336" t="str">
        <f>IF(YEAR(A432)&amp;MONTH(A432)=YEAR('뉴스룸 요약'!$F$17)&amp;MONTH('뉴스룸 요약'!$F$17),RANK(A432,A$2:A$1062,1),"")</f>
        <v/>
      </c>
      <c r="G432" s="336" t="str">
        <f>IFERROR(RANK(F432,F:F,1)+COUNTIF($F$1:F431,F432),"")</f>
        <v/>
      </c>
      <c r="J432" s="337" t="str">
        <f t="shared" si="8"/>
        <v/>
      </c>
    </row>
    <row r="433" spans="1:10">
      <c r="A433" s="338"/>
      <c r="B433" s="339"/>
      <c r="C433" s="343"/>
      <c r="E433" s="342">
        <f t="shared" si="7"/>
        <v>0</v>
      </c>
      <c r="F433" s="336" t="str">
        <f>IF(YEAR(A433)&amp;MONTH(A433)=YEAR('뉴스룸 요약'!$F$17)&amp;MONTH('뉴스룸 요약'!$F$17),RANK(A433,A$2:A$1062,1),"")</f>
        <v/>
      </c>
      <c r="G433" s="336" t="str">
        <f>IFERROR(RANK(F433,F:F,1)+COUNTIF($F$1:F432,F433),"")</f>
        <v/>
      </c>
      <c r="J433" s="337" t="str">
        <f t="shared" si="8"/>
        <v/>
      </c>
    </row>
    <row r="434" spans="1:10">
      <c r="A434" s="338"/>
      <c r="B434" s="339"/>
      <c r="C434" s="343"/>
      <c r="E434" s="342">
        <f t="shared" si="7"/>
        <v>0</v>
      </c>
      <c r="F434" s="336" t="str">
        <f>IF(YEAR(A434)&amp;MONTH(A434)=YEAR('뉴스룸 요약'!$F$17)&amp;MONTH('뉴스룸 요약'!$F$17),RANK(A434,A$2:A$1062,1),"")</f>
        <v/>
      </c>
      <c r="G434" s="336" t="str">
        <f>IFERROR(RANK(F434,F:F,1)+COUNTIF($F$1:F433,F434),"")</f>
        <v/>
      </c>
      <c r="J434" s="337" t="str">
        <f t="shared" si="8"/>
        <v/>
      </c>
    </row>
    <row r="435" spans="1:10">
      <c r="A435" s="338"/>
      <c r="B435" s="339"/>
      <c r="C435" s="343"/>
      <c r="E435" s="342">
        <f t="shared" si="7"/>
        <v>0</v>
      </c>
      <c r="F435" s="336" t="str">
        <f>IF(YEAR(A435)&amp;MONTH(A435)=YEAR('뉴스룸 요약'!$F$17)&amp;MONTH('뉴스룸 요약'!$F$17),RANK(A435,A$2:A$1062,1),"")</f>
        <v/>
      </c>
      <c r="G435" s="336" t="str">
        <f>IFERROR(RANK(F435,F:F,1)+COUNTIF($F$1:F434,F435),"")</f>
        <v/>
      </c>
      <c r="J435" s="337" t="str">
        <f t="shared" si="8"/>
        <v/>
      </c>
    </row>
    <row r="436" spans="1:10">
      <c r="A436" s="338"/>
      <c r="B436" s="339"/>
      <c r="C436" s="343"/>
      <c r="E436" s="342">
        <f t="shared" si="7"/>
        <v>0</v>
      </c>
      <c r="F436" s="336" t="str">
        <f>IF(YEAR(A436)&amp;MONTH(A436)=YEAR('뉴스룸 요약'!$F$17)&amp;MONTH('뉴스룸 요약'!$F$17),RANK(A436,A$2:A$1062,1),"")</f>
        <v/>
      </c>
      <c r="G436" s="336" t="str">
        <f>IFERROR(RANK(F436,F:F,1)+COUNTIF($F$1:F435,F436),"")</f>
        <v/>
      </c>
      <c r="J436" s="337" t="str">
        <f t="shared" si="8"/>
        <v/>
      </c>
    </row>
    <row r="437" spans="1:10">
      <c r="A437" s="338"/>
      <c r="B437" s="339"/>
      <c r="C437" s="343"/>
      <c r="E437" s="342">
        <f t="shared" si="7"/>
        <v>0</v>
      </c>
      <c r="F437" s="336" t="str">
        <f>IF(YEAR(A437)&amp;MONTH(A437)=YEAR('뉴스룸 요약'!$F$17)&amp;MONTH('뉴스룸 요약'!$F$17),RANK(A437,A$2:A$1062,1),"")</f>
        <v/>
      </c>
      <c r="G437" s="336" t="str">
        <f>IFERROR(RANK(F437,F:F,1)+COUNTIF($F$1:F436,F437),"")</f>
        <v/>
      </c>
      <c r="J437" s="337" t="str">
        <f t="shared" si="8"/>
        <v/>
      </c>
    </row>
    <row r="438" spans="1:10">
      <c r="A438" s="338"/>
      <c r="B438" s="339"/>
      <c r="C438" s="343"/>
      <c r="E438" s="342">
        <f t="shared" si="7"/>
        <v>0</v>
      </c>
      <c r="F438" s="336" t="str">
        <f>IF(YEAR(A438)&amp;MONTH(A438)=YEAR('뉴스룸 요약'!$F$17)&amp;MONTH('뉴스룸 요약'!$F$17),RANK(A438,A$2:A$1062,1),"")</f>
        <v/>
      </c>
      <c r="G438" s="336" t="str">
        <f>IFERROR(RANK(F438,F:F,1)+COUNTIF($F$1:F437,F438),"")</f>
        <v/>
      </c>
      <c r="J438" s="337" t="str">
        <f t="shared" si="8"/>
        <v/>
      </c>
    </row>
    <row r="439" spans="1:10">
      <c r="A439" s="338"/>
      <c r="B439" s="339"/>
      <c r="C439" s="343"/>
      <c r="E439" s="342">
        <f t="shared" si="7"/>
        <v>0</v>
      </c>
      <c r="F439" s="336" t="str">
        <f>IF(YEAR(A439)&amp;MONTH(A439)=YEAR('뉴스룸 요약'!$F$17)&amp;MONTH('뉴스룸 요약'!$F$17),RANK(A439,A$2:A$1062,1),"")</f>
        <v/>
      </c>
      <c r="G439" s="336" t="str">
        <f>IFERROR(RANK(F439,F:F,1)+COUNTIF($F$1:F438,F439),"")</f>
        <v/>
      </c>
      <c r="J439" s="337" t="str">
        <f t="shared" si="8"/>
        <v/>
      </c>
    </row>
    <row r="440" spans="1:10">
      <c r="A440" s="338"/>
      <c r="B440" s="339"/>
      <c r="C440" s="343"/>
      <c r="E440" s="342">
        <f t="shared" si="7"/>
        <v>0</v>
      </c>
      <c r="F440" s="336" t="str">
        <f>IF(YEAR(A440)&amp;MONTH(A440)=YEAR('뉴스룸 요약'!$F$17)&amp;MONTH('뉴스룸 요약'!$F$17),RANK(A440,A$2:A$1062,1),"")</f>
        <v/>
      </c>
      <c r="G440" s="336" t="str">
        <f>IFERROR(RANK(F440,F:F,1)+COUNTIF($F$1:F439,F440),"")</f>
        <v/>
      </c>
      <c r="J440" s="337" t="str">
        <f t="shared" si="8"/>
        <v/>
      </c>
    </row>
    <row r="441" spans="1:10">
      <c r="A441" s="338"/>
      <c r="B441" s="339"/>
      <c r="C441" s="343"/>
      <c r="E441" s="342">
        <f t="shared" si="7"/>
        <v>0</v>
      </c>
      <c r="F441" s="336" t="str">
        <f>IF(YEAR(A441)&amp;MONTH(A441)=YEAR('뉴스룸 요약'!$F$17)&amp;MONTH('뉴스룸 요약'!$F$17),RANK(A441,A$2:A$1062,1),"")</f>
        <v/>
      </c>
      <c r="G441" s="336" t="str">
        <f>IFERROR(RANK(F441,F:F,1)+COUNTIF($F$1:F440,F441),"")</f>
        <v/>
      </c>
      <c r="J441" s="337" t="str">
        <f t="shared" si="8"/>
        <v/>
      </c>
    </row>
    <row r="442" spans="1:10">
      <c r="A442" s="338"/>
      <c r="B442" s="339"/>
      <c r="C442" s="343"/>
      <c r="E442" s="342">
        <f t="shared" si="7"/>
        <v>0</v>
      </c>
      <c r="F442" s="336" t="str">
        <f>IF(YEAR(A442)&amp;MONTH(A442)=YEAR('뉴스룸 요약'!$F$17)&amp;MONTH('뉴스룸 요약'!$F$17),RANK(A442,A$2:A$1062,1),"")</f>
        <v/>
      </c>
      <c r="G442" s="336" t="str">
        <f>IFERROR(RANK(F442,F:F,1)+COUNTIF($F$1:F441,F442),"")</f>
        <v/>
      </c>
      <c r="J442" s="337" t="str">
        <f t="shared" si="8"/>
        <v/>
      </c>
    </row>
    <row r="443" spans="1:10">
      <c r="A443" s="338"/>
      <c r="B443" s="339"/>
      <c r="C443" s="343"/>
      <c r="E443" s="342">
        <f t="shared" si="7"/>
        <v>0</v>
      </c>
      <c r="F443" s="336" t="str">
        <f>IF(YEAR(A443)&amp;MONTH(A443)=YEAR('뉴스룸 요약'!$F$17)&amp;MONTH('뉴스룸 요약'!$F$17),RANK(A443,A$2:A$1062,1),"")</f>
        <v/>
      </c>
      <c r="G443" s="336" t="str">
        <f>IFERROR(RANK(F443,F:F,1)+COUNTIF($F$1:F442,F443),"")</f>
        <v/>
      </c>
      <c r="J443" s="337" t="str">
        <f t="shared" si="8"/>
        <v/>
      </c>
    </row>
    <row r="444" spans="1:10">
      <c r="A444" s="338"/>
      <c r="B444" s="339"/>
      <c r="C444" s="343"/>
      <c r="E444" s="342">
        <f t="shared" si="7"/>
        <v>0</v>
      </c>
      <c r="F444" s="336" t="str">
        <f>IF(YEAR(A444)&amp;MONTH(A444)=YEAR('뉴스룸 요약'!$F$17)&amp;MONTH('뉴스룸 요약'!$F$17),RANK(A444,A$2:A$1062,1),"")</f>
        <v/>
      </c>
      <c r="G444" s="336" t="str">
        <f>IFERROR(RANK(F444,F:F,1)+COUNTIF($F$1:F443,F444),"")</f>
        <v/>
      </c>
      <c r="J444" s="337" t="str">
        <f t="shared" si="8"/>
        <v/>
      </c>
    </row>
    <row r="445" spans="1:10">
      <c r="A445" s="338"/>
      <c r="B445" s="339"/>
      <c r="C445" s="343"/>
      <c r="E445" s="342">
        <f t="shared" si="7"/>
        <v>0</v>
      </c>
      <c r="F445" s="336" t="str">
        <f>IF(YEAR(A445)&amp;MONTH(A445)=YEAR('뉴스룸 요약'!$F$17)&amp;MONTH('뉴스룸 요약'!$F$17),RANK(A445,A$2:A$1062,1),"")</f>
        <v/>
      </c>
      <c r="G445" s="336" t="str">
        <f>IFERROR(RANK(F445,F:F,1)+COUNTIF($F$1:F444,F445),"")</f>
        <v/>
      </c>
      <c r="J445" s="337" t="str">
        <f t="shared" si="8"/>
        <v/>
      </c>
    </row>
    <row r="446" spans="1:10">
      <c r="A446" s="338"/>
      <c r="B446" s="339"/>
      <c r="C446" s="343"/>
      <c r="E446" s="342">
        <f t="shared" si="7"/>
        <v>0</v>
      </c>
      <c r="F446" s="336" t="str">
        <f>IF(YEAR(A446)&amp;MONTH(A446)=YEAR('뉴스룸 요약'!$F$17)&amp;MONTH('뉴스룸 요약'!$F$17),RANK(A446,A$2:A$1062,1),"")</f>
        <v/>
      </c>
      <c r="G446" s="336" t="str">
        <f>IFERROR(RANK(F446,F:F,1)+COUNTIF($F$1:F445,F446),"")</f>
        <v/>
      </c>
      <c r="J446" s="337" t="str">
        <f t="shared" si="8"/>
        <v/>
      </c>
    </row>
    <row r="447" spans="1:10">
      <c r="A447" s="338"/>
      <c r="B447" s="339"/>
      <c r="C447" s="343"/>
      <c r="E447" s="342">
        <f t="shared" si="7"/>
        <v>0</v>
      </c>
      <c r="F447" s="336" t="str">
        <f>IF(YEAR(A447)&amp;MONTH(A447)=YEAR('뉴스룸 요약'!$F$17)&amp;MONTH('뉴스룸 요약'!$F$17),RANK(A447,A$2:A$1062,1),"")</f>
        <v/>
      </c>
      <c r="G447" s="336" t="str">
        <f>IFERROR(RANK(F447,F:F,1)+COUNTIF($F$1:F446,F447),"")</f>
        <v/>
      </c>
      <c r="J447" s="337" t="str">
        <f t="shared" si="8"/>
        <v/>
      </c>
    </row>
    <row r="448" spans="1:10" ht="15.75" thickBot="1">
      <c r="A448" s="338"/>
      <c r="B448" s="347"/>
      <c r="C448" s="350"/>
      <c r="E448" s="342">
        <f t="shared" si="7"/>
        <v>0</v>
      </c>
      <c r="F448" s="336" t="str">
        <f>IF(YEAR(A448)&amp;MONTH(A448)=YEAR('뉴스룸 요약'!$F$17)&amp;MONTH('뉴스룸 요약'!$F$17),RANK(A448,A$2:A$1062,1),"")</f>
        <v/>
      </c>
      <c r="G448" s="336" t="str">
        <f>IFERROR(RANK(F448,F:F,1)+COUNTIF($F$1:F447,F448),"")</f>
        <v/>
      </c>
      <c r="J448" s="337" t="str">
        <f t="shared" si="8"/>
        <v/>
      </c>
    </row>
    <row r="449" spans="6:7">
      <c r="F449" s="336" t="str">
        <f>IF(YEAR(A449)&amp;MONTH(A449)=YEAR('뉴스룸 요약'!$F$17)&amp;MONTH('뉴스룸 요약'!$F$17),RANK(A449,A$2:A$1062,1),"")</f>
        <v/>
      </c>
      <c r="G449" s="336" t="str">
        <f>IFERROR(RANK(F449,F:F,1)+COUNTIF($F$1:F448,F449),"")</f>
        <v/>
      </c>
    </row>
    <row r="450" spans="6:7">
      <c r="F450" s="336" t="str">
        <f>IF(YEAR(A450)&amp;MONTH(A450)=YEAR('뉴스룸 요약'!$F$17)&amp;MONTH('뉴스룸 요약'!$F$17),RANK(A450,A$2:A$1062,1),"")</f>
        <v/>
      </c>
      <c r="G450" s="336" t="str">
        <f>IFERROR(RANK(F450,F:F,1)+COUNTIF($F$1:F449,F450),"")</f>
        <v/>
      </c>
    </row>
    <row r="451" spans="6:7">
      <c r="F451" s="336" t="str">
        <f>IF(YEAR(A451)&amp;MONTH(A451)=YEAR('뉴스룸 요약'!$F$17)&amp;MONTH('뉴스룸 요약'!$F$17),RANK(A451,A$2:A$1062,1),"")</f>
        <v/>
      </c>
      <c r="G451" s="336" t="str">
        <f>IFERROR(RANK(F451,F:F,1)+COUNTIF($F$1:F450,F451),"")</f>
        <v/>
      </c>
    </row>
    <row r="452" spans="6:7">
      <c r="F452" s="336" t="str">
        <f>IF(YEAR(A452)&amp;MONTH(A452)=YEAR('뉴스룸 요약'!$F$17)&amp;MONTH('뉴스룸 요약'!$F$17),RANK(A452,A$2:A$1062,1),"")</f>
        <v/>
      </c>
      <c r="G452" s="336" t="str">
        <f>IFERROR(RANK(F452,F:F,1)+COUNTIF($F$1:F451,F452),"")</f>
        <v/>
      </c>
    </row>
    <row r="453" spans="6:7">
      <c r="F453" s="336" t="str">
        <f>IF(YEAR(A453)&amp;MONTH(A453)=YEAR('뉴스룸 요약'!$F$17)&amp;MONTH('뉴스룸 요약'!$F$17),RANK(A453,A$2:A$1062,1),"")</f>
        <v/>
      </c>
      <c r="G453" s="336" t="str">
        <f>IFERROR(RANK(F453,F:F,1)+COUNTIF($F$1:F452,F453),"")</f>
        <v/>
      </c>
    </row>
    <row r="454" spans="6:7">
      <c r="F454" s="336" t="str">
        <f>IF(YEAR(A454)&amp;MONTH(A454)=YEAR('뉴스룸 요약'!$F$17)&amp;MONTH('뉴스룸 요약'!$F$17),RANK(A454,A$2:A$1062,1),"")</f>
        <v/>
      </c>
      <c r="G454" s="336" t="str">
        <f>IFERROR(RANK(F454,F:F,1)+COUNTIF($F$1:F453,F454),"")</f>
        <v/>
      </c>
    </row>
  </sheetData>
  <autoFilter ref="A1:J454" xr:uid="{00000000-0001-0000-0900-000000000000}">
    <sortState xmlns:xlrd2="http://schemas.microsoft.com/office/spreadsheetml/2017/richdata2" ref="A2:J454">
      <sortCondition ref="A1:A454"/>
    </sortState>
  </autoFilter>
  <phoneticPr fontId="5" type="noConversion"/>
  <conditionalFormatting sqref="A1">
    <cfRule type="duplicateValues" dxfId="24" priority="16"/>
    <cfRule type="duplicateValues" dxfId="23" priority="17"/>
  </conditionalFormatting>
  <conditionalFormatting sqref="B1:B126 B128:B185 B215:B223 B225:B249">
    <cfRule type="duplicateValues" dxfId="22" priority="42"/>
    <cfRule type="duplicateValues" dxfId="21" priority="43"/>
  </conditionalFormatting>
  <conditionalFormatting sqref="B127">
    <cfRule type="duplicateValues" dxfId="20" priority="14"/>
    <cfRule type="duplicateValues" dxfId="19" priority="15"/>
  </conditionalFormatting>
  <conditionalFormatting sqref="B186:B200">
    <cfRule type="duplicateValues" dxfId="18" priority="8"/>
    <cfRule type="duplicateValues" dxfId="17" priority="9"/>
  </conditionalFormatting>
  <conditionalFormatting sqref="B201:B214">
    <cfRule type="duplicateValues" dxfId="16" priority="6"/>
    <cfRule type="duplicateValues" dxfId="15" priority="7"/>
  </conditionalFormatting>
  <conditionalFormatting sqref="B313:B320">
    <cfRule type="duplicateValues" dxfId="14" priority="1"/>
    <cfRule type="duplicateValues" dxfId="13" priority="2"/>
  </conditionalFormatting>
  <conditionalFormatting sqref="C1:C185 C215:C249">
    <cfRule type="duplicateValues" dxfId="12" priority="55"/>
  </conditionalFormatting>
  <conditionalFormatting sqref="C186:C200">
    <cfRule type="duplicateValues" dxfId="11" priority="10"/>
  </conditionalFormatting>
  <conditionalFormatting sqref="C201:C214">
    <cfRule type="duplicateValues" dxfId="10" priority="4"/>
    <cfRule type="duplicateValues" dxfId="9" priority="5"/>
  </conditionalFormatting>
  <conditionalFormatting sqref="C313:C321">
    <cfRule type="duplicateValues" dxfId="8" priority="3"/>
  </conditionalFormatting>
  <hyperlinks>
    <hyperlink ref="C23" r:id="rId1" xr:uid="{00000000-0004-0000-0900-000000000000}"/>
    <hyperlink ref="C152" r:id="rId2" xr:uid="{00000000-0004-0000-0900-000001000000}"/>
    <hyperlink ref="C153" r:id="rId3" xr:uid="{00000000-0004-0000-0900-000002000000}"/>
    <hyperlink ref="C151" r:id="rId4" xr:uid="{00000000-0004-0000-0900-000003000000}"/>
    <hyperlink ref="C139" r:id="rId5" xr:uid="{00000000-0004-0000-0900-000004000000}"/>
    <hyperlink ref="C142" r:id="rId6" xr:uid="{00000000-0004-0000-0900-000005000000}"/>
    <hyperlink ref="C140" r:id="rId7" xr:uid="{00000000-0004-0000-0900-000006000000}"/>
    <hyperlink ref="C146:C150" r:id="rId8" display="http://skinnonews.com/global/archives/" xr:uid="{00000000-0004-0000-0900-000007000000}"/>
    <hyperlink ref="C150" r:id="rId9" xr:uid="{00000000-0004-0000-0900-000008000000}"/>
    <hyperlink ref="C149" r:id="rId10" xr:uid="{00000000-0004-0000-0900-000009000000}"/>
    <hyperlink ref="C20" r:id="rId11" xr:uid="{00000000-0004-0000-0900-00000A000000}"/>
    <hyperlink ref="C147" r:id="rId12" xr:uid="{00000000-0004-0000-0900-00000B000000}"/>
    <hyperlink ref="C145" r:id="rId13" xr:uid="{00000000-0004-0000-0900-00000C000000}"/>
    <hyperlink ref="C11" r:id="rId14" xr:uid="{00000000-0004-0000-0900-00000D000000}"/>
    <hyperlink ref="C148" r:id="rId15" xr:uid="{00000000-0004-0000-0900-00000E000000}"/>
    <hyperlink ref="C146" r:id="rId16" xr:uid="{00000000-0004-0000-0900-00000F000000}"/>
    <hyperlink ref="C143" r:id="rId17" xr:uid="{00000000-0004-0000-0900-000010000000}"/>
    <hyperlink ref="C141" r:id="rId18" xr:uid="{00000000-0004-0000-0900-000011000000}"/>
    <hyperlink ref="C136" r:id="rId19" xr:uid="{00000000-0004-0000-0900-000012000000}"/>
    <hyperlink ref="C137" r:id="rId20" xr:uid="{00000000-0004-0000-0900-000013000000}"/>
    <hyperlink ref="C138" r:id="rId21" xr:uid="{00000000-0004-0000-0900-000014000000}"/>
    <hyperlink ref="C133" r:id="rId22" xr:uid="{00000000-0004-0000-0900-000015000000}"/>
    <hyperlink ref="C135" r:id="rId23" xr:uid="{00000000-0004-0000-0900-000016000000}"/>
    <hyperlink ref="C130" r:id="rId24" xr:uid="{00000000-0004-0000-0900-000017000000}"/>
    <hyperlink ref="C134" r:id="rId25" xr:uid="{00000000-0004-0000-0900-000018000000}"/>
    <hyperlink ref="C132" r:id="rId26" xr:uid="{00000000-0004-0000-0900-000019000000}"/>
    <hyperlink ref="C131" r:id="rId27" xr:uid="{00000000-0004-0000-0900-00001A000000}"/>
    <hyperlink ref="C128" r:id="rId28" xr:uid="{00000000-0004-0000-0900-00001B000000}"/>
    <hyperlink ref="C129" r:id="rId29" xr:uid="{00000000-0004-0000-0900-00001C000000}"/>
    <hyperlink ref="C127" r:id="rId30" xr:uid="{00000000-0004-0000-0900-00001D000000}"/>
    <hyperlink ref="C125" r:id="rId31" xr:uid="{00000000-0004-0000-0900-00001E000000}"/>
    <hyperlink ref="C126" r:id="rId32" xr:uid="{00000000-0004-0000-0900-00001F000000}"/>
    <hyperlink ref="C124" r:id="rId33" xr:uid="{00000000-0004-0000-0900-000020000000}"/>
    <hyperlink ref="C123" r:id="rId34" xr:uid="{00000000-0004-0000-0900-000021000000}"/>
    <hyperlink ref="C122" r:id="rId35" xr:uid="{00000000-0004-0000-0900-000022000000}"/>
    <hyperlink ref="C119" r:id="rId36" xr:uid="{00000000-0004-0000-0900-000023000000}"/>
    <hyperlink ref="C120" r:id="rId37" xr:uid="{00000000-0004-0000-0900-000024000000}"/>
    <hyperlink ref="C121" r:id="rId38" xr:uid="{00000000-0004-0000-0900-000025000000}"/>
    <hyperlink ref="C118" r:id="rId39" xr:uid="{00000000-0004-0000-0900-000026000000}"/>
    <hyperlink ref="C115" r:id="rId40" xr:uid="{00000000-0004-0000-0900-000027000000}"/>
    <hyperlink ref="C116" r:id="rId41" xr:uid="{00000000-0004-0000-0900-000028000000}"/>
    <hyperlink ref="C117" r:id="rId42" xr:uid="{00000000-0004-0000-0900-000029000000}"/>
    <hyperlink ref="C111" r:id="rId43" xr:uid="{00000000-0004-0000-0900-00002A000000}"/>
    <hyperlink ref="C114" r:id="rId44" xr:uid="{00000000-0004-0000-0900-00002B000000}"/>
    <hyperlink ref="C112" r:id="rId45" xr:uid="{00000000-0004-0000-0900-00002C000000}"/>
    <hyperlink ref="C113" r:id="rId46" xr:uid="{00000000-0004-0000-0900-00002D000000}"/>
    <hyperlink ref="C83:C136" r:id="rId47" display="http://skinnonews.com/global/archives/" xr:uid="{00000000-0004-0000-0900-00002E000000}"/>
    <hyperlink ref="C109" r:id="rId48" xr:uid="{00000000-0004-0000-0900-00002F000000}"/>
    <hyperlink ref="C110" r:id="rId49" xr:uid="{00000000-0004-0000-0900-000030000000}"/>
    <hyperlink ref="C108" r:id="rId50" xr:uid="{00000000-0004-0000-0900-000031000000}"/>
    <hyperlink ref="C24" r:id="rId51" xr:uid="{00000000-0004-0000-0900-000032000000}"/>
    <hyperlink ref="C107" r:id="rId52" xr:uid="{00000000-0004-0000-0900-000033000000}"/>
    <hyperlink ref="C106" r:id="rId53" xr:uid="{00000000-0004-0000-0900-000034000000}"/>
    <hyperlink ref="C105" r:id="rId54" xr:uid="{00000000-0004-0000-0900-000035000000}"/>
    <hyperlink ref="C75" r:id="rId55" xr:uid="{00000000-0004-0000-0900-000036000000}"/>
    <hyperlink ref="C68" r:id="rId56" xr:uid="{00000000-0004-0000-0900-000037000000}"/>
    <hyperlink ref="C70" r:id="rId57" xr:uid="{00000000-0004-0000-0900-000038000000}"/>
    <hyperlink ref="C72" r:id="rId58" xr:uid="{00000000-0004-0000-0900-000039000000}"/>
    <hyperlink ref="C73" r:id="rId59" xr:uid="{00000000-0004-0000-0900-00003A000000}"/>
    <hyperlink ref="C78" r:id="rId60" xr:uid="{00000000-0004-0000-0900-00003B000000}"/>
    <hyperlink ref="C81" r:id="rId61" xr:uid="{00000000-0004-0000-0900-00003C000000}"/>
    <hyperlink ref="C84" r:id="rId62" xr:uid="{00000000-0004-0000-0900-00003D000000}"/>
    <hyperlink ref="C87" r:id="rId63" xr:uid="{00000000-0004-0000-0900-00003E000000}"/>
    <hyperlink ref="C93" r:id="rId64" xr:uid="{00000000-0004-0000-0900-00003F000000}"/>
    <hyperlink ref="C100" r:id="rId65" xr:uid="{00000000-0004-0000-0900-000040000000}"/>
    <hyperlink ref="C103" r:id="rId66" xr:uid="{00000000-0004-0000-0900-000041000000}"/>
    <hyperlink ref="C104" r:id="rId67" xr:uid="{00000000-0004-0000-0900-000042000000}"/>
    <hyperlink ref="C101" r:id="rId68" xr:uid="{00000000-0004-0000-0900-000043000000}"/>
    <hyperlink ref="C18" r:id="rId69" xr:uid="{00000000-0004-0000-0900-000044000000}"/>
    <hyperlink ref="C99" r:id="rId70" xr:uid="{00000000-0004-0000-0900-000045000000}"/>
    <hyperlink ref="C102" r:id="rId71" xr:uid="{00000000-0004-0000-0900-000046000000}"/>
    <hyperlink ref="C98" r:id="rId72" xr:uid="{00000000-0004-0000-0900-000047000000}"/>
    <hyperlink ref="C97" r:id="rId73" xr:uid="{00000000-0004-0000-0900-000048000000}"/>
    <hyperlink ref="C96" r:id="rId74" xr:uid="{00000000-0004-0000-0900-000049000000}"/>
    <hyperlink ref="C94" r:id="rId75" xr:uid="{00000000-0004-0000-0900-00004A000000}"/>
    <hyperlink ref="C95" r:id="rId76" xr:uid="{00000000-0004-0000-0900-00004B000000}"/>
    <hyperlink ref="C90" r:id="rId77" xr:uid="{00000000-0004-0000-0900-00004C000000}"/>
    <hyperlink ref="C92" r:id="rId78" xr:uid="{00000000-0004-0000-0900-00004D000000}"/>
    <hyperlink ref="C91" r:id="rId79" xr:uid="{00000000-0004-0000-0900-00004E000000}"/>
    <hyperlink ref="C89" r:id="rId80" xr:uid="{00000000-0004-0000-0900-00004F000000}"/>
    <hyperlink ref="C4" r:id="rId81" xr:uid="{00000000-0004-0000-0900-000050000000}"/>
    <hyperlink ref="C72:C82" r:id="rId82" display="http://skinnonews.com/global/archives/" xr:uid="{00000000-0004-0000-0900-000051000000}"/>
    <hyperlink ref="C88" r:id="rId83" xr:uid="{00000000-0004-0000-0900-000052000000}"/>
    <hyperlink ref="C15" r:id="rId84" xr:uid="{00000000-0004-0000-0900-000053000000}"/>
    <hyperlink ref="C85" r:id="rId85" xr:uid="{00000000-0004-0000-0900-000054000000}"/>
    <hyperlink ref="C86" r:id="rId86" xr:uid="{00000000-0004-0000-0900-000055000000}"/>
    <hyperlink ref="C9" r:id="rId87" xr:uid="{00000000-0004-0000-0900-000056000000}"/>
    <hyperlink ref="C82" r:id="rId88" xr:uid="{00000000-0004-0000-0900-000057000000}"/>
    <hyperlink ref="C83" r:id="rId89" xr:uid="{00000000-0004-0000-0900-000058000000}"/>
    <hyperlink ref="C25" r:id="rId90" xr:uid="{00000000-0004-0000-0900-000059000000}"/>
    <hyperlink ref="C79" r:id="rId91" xr:uid="{00000000-0004-0000-0900-00005A000000}"/>
    <hyperlink ref="C80" r:id="rId92" xr:uid="{00000000-0004-0000-0900-00005B000000}"/>
    <hyperlink ref="C76" r:id="rId93" xr:uid="{00000000-0004-0000-0900-00005C000000}"/>
    <hyperlink ref="C71" r:id="rId94" xr:uid="{00000000-0004-0000-0900-00005D000000}"/>
    <hyperlink ref="C74" r:id="rId95" xr:uid="{00000000-0004-0000-0900-00005E000000}"/>
    <hyperlink ref="C77" r:id="rId96" xr:uid="{00000000-0004-0000-0900-00005F000000}"/>
    <hyperlink ref="C69" r:id="rId97" xr:uid="{00000000-0004-0000-0900-000060000000}"/>
    <hyperlink ref="C67" r:id="rId98" xr:uid="{00000000-0004-0000-0900-000061000000}"/>
    <hyperlink ref="C66" r:id="rId99" xr:uid="{00000000-0004-0000-0900-000062000000}"/>
    <hyperlink ref="C65" r:id="rId100" xr:uid="{00000000-0004-0000-0900-000063000000}"/>
    <hyperlink ref="C63" r:id="rId101" xr:uid="{00000000-0004-0000-0900-000064000000}"/>
    <hyperlink ref="C64" r:id="rId102" xr:uid="{00000000-0004-0000-0900-000065000000}"/>
    <hyperlink ref="C62" r:id="rId103" xr:uid="{00000000-0004-0000-0900-000066000000}"/>
    <hyperlink ref="C61" r:id="rId104" xr:uid="{00000000-0004-0000-0900-000067000000}"/>
    <hyperlink ref="C58" r:id="rId105" xr:uid="{00000000-0004-0000-0900-000068000000}"/>
    <hyperlink ref="C59" r:id="rId106" xr:uid="{00000000-0004-0000-0900-000069000000}"/>
    <hyperlink ref="C60" r:id="rId107" xr:uid="{00000000-0004-0000-0900-00006A000000}"/>
    <hyperlink ref="C7" r:id="rId108" xr:uid="{00000000-0004-0000-0900-00006B000000}"/>
    <hyperlink ref="C57" r:id="rId109" xr:uid="{00000000-0004-0000-0900-00006C000000}"/>
    <hyperlink ref="C56" r:id="rId110" xr:uid="{00000000-0004-0000-0900-00006D000000}"/>
    <hyperlink ref="C53" r:id="rId111" xr:uid="{00000000-0004-0000-0900-00006E000000}"/>
    <hyperlink ref="C54" r:id="rId112" xr:uid="{00000000-0004-0000-0900-00006F000000}"/>
    <hyperlink ref="C55" r:id="rId113" xr:uid="{00000000-0004-0000-0900-000070000000}"/>
    <hyperlink ref="C68:C69" r:id="rId114" display="http://skinnonews.com/global/archives/" xr:uid="{00000000-0004-0000-0900-000071000000}"/>
    <hyperlink ref="C64:C67" r:id="rId115" display="http://skinnonews.com/global/archives/" xr:uid="{00000000-0004-0000-0900-000072000000}"/>
    <hyperlink ref="C60:C63" r:id="rId116" display="http://skinnonews.com/global/archives/" xr:uid="{00000000-0004-0000-0900-000073000000}"/>
    <hyperlink ref="C56:C59" r:id="rId117" display="http://skinnonews.com/global/archives/" xr:uid="{00000000-0004-0000-0900-000074000000}"/>
    <hyperlink ref="C52:C55" r:id="rId118" display="http://skinnonews.com/global/archives/" xr:uid="{00000000-0004-0000-0900-000075000000}"/>
    <hyperlink ref="C51" r:id="rId119" xr:uid="{00000000-0004-0000-0900-000076000000}"/>
    <hyperlink ref="C33" r:id="rId120" xr:uid="{00000000-0004-0000-0900-000077000000}"/>
    <hyperlink ref="C52" r:id="rId121" xr:uid="{00000000-0004-0000-0900-000078000000}"/>
    <hyperlink ref="C30" r:id="rId122" xr:uid="{00000000-0004-0000-0900-000079000000}"/>
    <hyperlink ref="C50" r:id="rId123" xr:uid="{00000000-0004-0000-0900-00007A000000}"/>
    <hyperlink ref="C48" r:id="rId124" xr:uid="{00000000-0004-0000-0900-00007B000000}"/>
    <hyperlink ref="C49" r:id="rId125" xr:uid="{00000000-0004-0000-0900-00007C000000}"/>
    <hyperlink ref="C41" r:id="rId126" xr:uid="{00000000-0004-0000-0900-00007D000000}"/>
    <hyperlink ref="C31" r:id="rId127" xr:uid="{00000000-0004-0000-0900-00007E000000}"/>
    <hyperlink ref="C29" r:id="rId128" xr:uid="{00000000-0004-0000-0900-00007F000000}"/>
    <hyperlink ref="C32" r:id="rId129" xr:uid="{00000000-0004-0000-0900-000080000000}"/>
    <hyperlink ref="C38" r:id="rId130" xr:uid="{00000000-0004-0000-0900-000081000000}"/>
    <hyperlink ref="C37" r:id="rId131" xr:uid="{00000000-0004-0000-0900-000082000000}"/>
    <hyperlink ref="C35" r:id="rId132" xr:uid="{00000000-0004-0000-0900-000083000000}"/>
    <hyperlink ref="C34" r:id="rId133" xr:uid="{00000000-0004-0000-0900-000084000000}"/>
    <hyperlink ref="C10" r:id="rId134" xr:uid="{00000000-0004-0000-0900-000085000000}"/>
    <hyperlink ref="C27" r:id="rId135" xr:uid="{00000000-0004-0000-0900-000086000000}"/>
    <hyperlink ref="C26" r:id="rId136" xr:uid="{00000000-0004-0000-0900-000087000000}"/>
    <hyperlink ref="C28" r:id="rId137" xr:uid="{00000000-0004-0000-0900-000088000000}"/>
    <hyperlink ref="C39" r:id="rId138" xr:uid="{00000000-0004-0000-0900-000089000000}"/>
    <hyperlink ref="C36" r:id="rId139" xr:uid="{00000000-0004-0000-0900-00008A000000}"/>
    <hyperlink ref="C6" r:id="rId140" xr:uid="{00000000-0004-0000-0900-00008B000000}"/>
    <hyperlink ref="C46" r:id="rId141" xr:uid="{00000000-0004-0000-0900-00008C000000}"/>
    <hyperlink ref="C47" r:id="rId142" xr:uid="{00000000-0004-0000-0900-00008D000000}"/>
    <hyperlink ref="C13" r:id="rId143" xr:uid="{00000000-0004-0000-0900-00008E000000}"/>
    <hyperlink ref="C8" r:id="rId144" xr:uid="{00000000-0004-0000-0900-00008F000000}"/>
    <hyperlink ref="C21" r:id="rId145" xr:uid="{00000000-0004-0000-0900-000090000000}"/>
    <hyperlink ref="C45" r:id="rId146" xr:uid="{00000000-0004-0000-0900-000091000000}"/>
    <hyperlink ref="C40" r:id="rId147" xr:uid="{00000000-0004-0000-0900-000092000000}"/>
    <hyperlink ref="C2" r:id="rId148" xr:uid="{00000000-0004-0000-0900-000093000000}"/>
    <hyperlink ref="C42" r:id="rId149" xr:uid="{00000000-0004-0000-0900-000094000000}"/>
    <hyperlink ref="C43" r:id="rId150" xr:uid="{00000000-0004-0000-0900-000095000000}"/>
    <hyperlink ref="C17" r:id="rId151" xr:uid="{00000000-0004-0000-0900-000096000000}"/>
    <hyperlink ref="C44" r:id="rId152" xr:uid="{00000000-0004-0000-0900-000097000000}"/>
    <hyperlink ref="C12" r:id="rId153" xr:uid="{00000000-0004-0000-0900-000098000000}"/>
    <hyperlink ref="C14" r:id="rId154" xr:uid="{00000000-0004-0000-0900-000099000000}"/>
    <hyperlink ref="C22" r:id="rId155" xr:uid="{00000000-0004-0000-0900-00009A000000}"/>
    <hyperlink ref="C14:C51" r:id="rId156" display="http://skinnonews.com/global/archives/" xr:uid="{00000000-0004-0000-0900-00009B000000}"/>
    <hyperlink ref="C19" r:id="rId157" xr:uid="{00000000-0004-0000-0900-00009C000000}"/>
    <hyperlink ref="C144" r:id="rId158" xr:uid="{00000000-0004-0000-0900-00009D000000}"/>
    <hyperlink ref="C156" r:id="rId159" xr:uid="{00000000-0004-0000-0900-00009E000000}"/>
    <hyperlink ref="C154" r:id="rId160" xr:uid="{00000000-0004-0000-0900-00009F000000}"/>
    <hyperlink ref="C155" r:id="rId161" xr:uid="{00000000-0004-0000-0900-0000A0000000}"/>
    <hyperlink ref="C5" r:id="rId162" xr:uid="{00000000-0004-0000-0900-0000A1000000}"/>
    <hyperlink ref="C201" r:id="rId163" xr:uid="{00000000-0004-0000-0900-0000A2000000}"/>
    <hyperlink ref="C202" r:id="rId164" xr:uid="{00000000-0004-0000-0900-0000A3000000}"/>
    <hyperlink ref="C201:C214" r:id="rId165" display="http://skinnonews.com/global/archives/" xr:uid="{00000000-0004-0000-0900-0000A4000000}"/>
    <hyperlink ref="C203" r:id="rId166" xr:uid="{00000000-0004-0000-0900-0000A5000000}"/>
    <hyperlink ref="C204" r:id="rId167" xr:uid="{00000000-0004-0000-0900-0000A6000000}"/>
    <hyperlink ref="C205" r:id="rId168" xr:uid="{00000000-0004-0000-0900-0000A7000000}"/>
    <hyperlink ref="C206" r:id="rId169" xr:uid="{00000000-0004-0000-0900-0000A8000000}"/>
    <hyperlink ref="C207" r:id="rId170" xr:uid="{00000000-0004-0000-0900-0000A9000000}"/>
    <hyperlink ref="C208" r:id="rId171" xr:uid="{00000000-0004-0000-0900-0000AA000000}"/>
    <hyperlink ref="C209" r:id="rId172" xr:uid="{00000000-0004-0000-0900-0000AB000000}"/>
    <hyperlink ref="C210" r:id="rId173" xr:uid="{00000000-0004-0000-0900-0000AC000000}"/>
    <hyperlink ref="C211" r:id="rId174" xr:uid="{00000000-0004-0000-0900-0000AD000000}"/>
    <hyperlink ref="C212" r:id="rId175" xr:uid="{00000000-0004-0000-0900-0000AE000000}"/>
    <hyperlink ref="C213" r:id="rId176" xr:uid="{00000000-0004-0000-0900-0000AF000000}"/>
    <hyperlink ref="C214" r:id="rId177" xr:uid="{00000000-0004-0000-0900-0000B0000000}"/>
    <hyperlink ref="C215" r:id="rId178" xr:uid="{00000000-0004-0000-0900-0000B1000000}"/>
    <hyperlink ref="C216" r:id="rId179" xr:uid="{00000000-0004-0000-0900-0000B2000000}"/>
    <hyperlink ref="C217" r:id="rId180" xr:uid="{00000000-0004-0000-0900-0000B3000000}"/>
    <hyperlink ref="C219" r:id="rId181" xr:uid="{00000000-0004-0000-0900-0000B4000000}"/>
    <hyperlink ref="C220" r:id="rId182" xr:uid="{00000000-0004-0000-0900-0000B5000000}"/>
    <hyperlink ref="C221" r:id="rId183" xr:uid="{00000000-0004-0000-0900-0000B6000000}"/>
    <hyperlink ref="C222" r:id="rId184" xr:uid="{00000000-0004-0000-0900-0000B7000000}"/>
    <hyperlink ref="C223" r:id="rId185" xr:uid="{00000000-0004-0000-0900-0000B8000000}"/>
    <hyperlink ref="C224" r:id="rId186" xr:uid="{00000000-0004-0000-0900-0000B9000000}"/>
    <hyperlink ref="C225" r:id="rId187" xr:uid="{00000000-0004-0000-0900-0000BA000000}"/>
    <hyperlink ref="C226" r:id="rId188" xr:uid="{00000000-0004-0000-0900-0000BB000000}"/>
    <hyperlink ref="C227" r:id="rId189" xr:uid="{00000000-0004-0000-0900-0000BC000000}"/>
    <hyperlink ref="C228" r:id="rId190" xr:uid="{88F55293-9C3A-445A-B9DC-8BB4C2FE72E0}"/>
    <hyperlink ref="C229" r:id="rId191" xr:uid="{84033C41-2396-4FBD-A186-4F742E7C7E20}"/>
    <hyperlink ref="C230" r:id="rId192" xr:uid="{BD75D820-D133-4292-A436-A6CB0EC34165}"/>
    <hyperlink ref="C231" r:id="rId193" xr:uid="{791BA2A7-FA32-4861-BD20-D53F7C12F797}"/>
    <hyperlink ref="C232" r:id="rId194" xr:uid="{56A9C57D-34ED-4F38-8A18-5E441056E6BD}"/>
    <hyperlink ref="C233" r:id="rId195" xr:uid="{D756DCD8-1DB5-4731-A6F7-09F46D6DFE02}"/>
    <hyperlink ref="C234" r:id="rId196" xr:uid="{5B15485B-3EBE-48ED-B0E1-0C277C5B98A9}"/>
    <hyperlink ref="C235" r:id="rId197" xr:uid="{75E45B4B-60E7-41B5-9808-41A584E92287}"/>
    <hyperlink ref="C236" r:id="rId198" xr:uid="{525F2CD3-89DC-4051-B3AC-8C27EE0FDAE8}"/>
    <hyperlink ref="C237" r:id="rId199" xr:uid="{D79EB327-29DB-43D9-9DD8-FBD954959897}"/>
    <hyperlink ref="C238" r:id="rId200" xr:uid="{A4B02077-1D82-48ED-935C-9A38182A95BD}"/>
    <hyperlink ref="C240" r:id="rId201" xr:uid="{B062141C-269C-48DF-B9D3-C302A41D997E}"/>
    <hyperlink ref="C239" r:id="rId202" xr:uid="{3ABC484B-3306-476B-9794-26DEC7E2E2A5}"/>
    <hyperlink ref="C241" r:id="rId203" xr:uid="{D6090B5B-7429-417C-80DB-FF1398790738}"/>
    <hyperlink ref="C242" r:id="rId204" xr:uid="{C7FCC968-1C7F-44FC-B07D-9243CD694625}"/>
    <hyperlink ref="C243" r:id="rId205" xr:uid="{3519ABCB-9A42-4306-AB5B-7D0368637AA6}"/>
    <hyperlink ref="C244" r:id="rId206" xr:uid="{FD797F22-5B51-4C69-AF94-05AB08615614}"/>
    <hyperlink ref="C245" r:id="rId207" xr:uid="{7016319C-C072-4016-9021-9595FD1B6963}"/>
    <hyperlink ref="C246" r:id="rId208" xr:uid="{9897556F-66A0-4F60-8637-ACB55D71DD3E}"/>
    <hyperlink ref="C247" r:id="rId209" xr:uid="{6B40E620-A1C7-4E6E-AD66-B9522A088BFF}"/>
    <hyperlink ref="C248" r:id="rId210" xr:uid="{F7356FC9-6E9E-4EC9-A5AC-C5C0A5F46378}"/>
    <hyperlink ref="C249" r:id="rId211" xr:uid="{DE4D2D84-94D2-4B28-A320-A79586B57E8B}"/>
    <hyperlink ref="C250" r:id="rId212" xr:uid="{05674E83-E8BF-40F4-B84D-E6CE3705663A}"/>
    <hyperlink ref="C251" r:id="rId213" xr:uid="{E5B89B6E-7E39-46A5-9052-BA20AA7BB5A6}"/>
    <hyperlink ref="C252" r:id="rId214" xr:uid="{8C6C9C9B-111F-4803-B7AF-A05A505B94A5}"/>
    <hyperlink ref="C253" r:id="rId215" xr:uid="{AE3054A4-F161-4B30-94E7-04C4AB983515}"/>
    <hyperlink ref="C254" r:id="rId216" xr:uid="{402D2C7B-319C-4086-8E1E-6D9339FA4143}"/>
    <hyperlink ref="C255" r:id="rId217" xr:uid="{E20127CF-9E0E-4187-9253-E7DDFC7270B1}"/>
    <hyperlink ref="C256" r:id="rId218" xr:uid="{0BC1B0B3-ECCC-49C5-9843-6275FA571651}"/>
    <hyperlink ref="C257" r:id="rId219" xr:uid="{72A84D0D-8FE4-41E3-8E86-B671E0DD78F0}"/>
    <hyperlink ref="C258" r:id="rId220" xr:uid="{DEA9D2F5-D76F-4371-AC32-1AC9ADA6E107}"/>
    <hyperlink ref="C259" r:id="rId221" xr:uid="{7DFBCA3B-3F4C-40EF-B7BE-31772DE4211E}"/>
    <hyperlink ref="C260" r:id="rId222" xr:uid="{31FB381A-3D45-4B1C-A67F-B1EA629DD3B6}"/>
    <hyperlink ref="C261" r:id="rId223" xr:uid="{1E9DDDE6-F1B1-4994-9786-DBEA19A2A6FD}"/>
    <hyperlink ref="C262" r:id="rId224" xr:uid="{F1F464D7-6BE9-45F8-828B-6F34E701DA60}"/>
    <hyperlink ref="C263" r:id="rId225" xr:uid="{9A127D33-49F7-4814-BB2B-29FC91D725C1}"/>
    <hyperlink ref="C264" r:id="rId226" xr:uid="{C692A2AD-7686-427C-A965-85EB835183AE}"/>
    <hyperlink ref="C265" r:id="rId227" xr:uid="{3AF95AD3-0386-4510-9F6D-CB12014108A0}"/>
    <hyperlink ref="C267" r:id="rId228" display="http://skinnonews.com/global/archives/16376" xr:uid="{6C96E29B-010C-46FB-B412-8D6B906D89A2}"/>
    <hyperlink ref="C286" r:id="rId229" xr:uid="{6CDD9B08-6055-4885-AC97-B382D30EE6C7}"/>
    <hyperlink ref="C285" r:id="rId230" xr:uid="{43BC85DA-21F1-47A5-A023-F31684808806}"/>
    <hyperlink ref="C284" r:id="rId231" xr:uid="{10086EE2-CDFE-4D52-9849-5EB98722B759}"/>
    <hyperlink ref="C283" r:id="rId232" xr:uid="{B783C98A-A6AD-4F71-A1EF-348A849F85E5}"/>
    <hyperlink ref="C282" r:id="rId233" xr:uid="{B6344093-471E-4502-B193-86C4EFE5960D}"/>
    <hyperlink ref="C281" r:id="rId234" xr:uid="{ADA01306-BCC1-4BED-A8D2-90264B0C776B}"/>
    <hyperlink ref="C280" r:id="rId235" xr:uid="{6A2CBF64-8B37-41F6-B1A2-61AA6AEB2788}"/>
    <hyperlink ref="C279" r:id="rId236" xr:uid="{AE2D7D49-5302-49E0-A8FC-B8F36F25E1EC}"/>
    <hyperlink ref="C278" r:id="rId237" xr:uid="{1EC25418-875A-470A-9143-DFAB6C5D8302}"/>
    <hyperlink ref="C277" r:id="rId238" xr:uid="{76696493-C8AF-4FAF-B9C8-DB7A944D2641}"/>
    <hyperlink ref="C3" r:id="rId239" xr:uid="{3AC759CB-7091-4B07-94F7-FA836D7D4071}"/>
    <hyperlink ref="C314" r:id="rId240" xr:uid="{5B4EC19A-A5B1-4147-9621-9C0941B33D56}"/>
    <hyperlink ref="C315" r:id="rId241" xr:uid="{B817A195-B234-4FA7-9E74-DA8325726B09}"/>
    <hyperlink ref="C316" r:id="rId242" xr:uid="{F54F3B9F-5D7B-4309-A36C-0BDA5528DE03}"/>
    <hyperlink ref="C317" r:id="rId243" xr:uid="{196DAB66-7FCE-4027-A42D-5E80ABE728C5}"/>
    <hyperlink ref="C318" r:id="rId244" xr:uid="{4C6950AD-C68F-41D5-83D7-67167D0DB523}"/>
    <hyperlink ref="C319" r:id="rId245" xr:uid="{D8C6DBFB-72DE-4769-B586-CF399344386B}"/>
    <hyperlink ref="C320" r:id="rId246" xr:uid="{6FCFFF02-26C6-4C67-88A6-F1161188433F}"/>
    <hyperlink ref="C321" r:id="rId247" xr:uid="{83C2CE5F-EE88-444F-AC0D-66265DE7BE65}"/>
    <hyperlink ref="C322" r:id="rId248" xr:uid="{0C45EAC3-08F2-4980-A2B4-169F86EDE2DA}"/>
    <hyperlink ref="C329" r:id="rId249" xr:uid="{9AEEEB5B-8059-4B45-92EC-A4C93EF67075}"/>
    <hyperlink ref="C335" r:id="rId250" xr:uid="{42916FD6-8669-48E4-96C6-3A58CCC99E19}"/>
  </hyperlinks>
  <pageMargins left="0.7" right="0.7" top="0.75" bottom="0.75" header="0.3" footer="0.3"/>
  <pageSetup paperSize="9" orientation="portrait" r:id="rId25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K83"/>
  <sheetViews>
    <sheetView zoomScale="80" zoomScaleNormal="80" workbookViewId="0">
      <selection activeCell="G22" sqref="G22:H22"/>
    </sheetView>
  </sheetViews>
  <sheetFormatPr defaultRowHeight="15"/>
  <cols>
    <col min="1" max="1" width="9.375" style="291" customWidth="1"/>
    <col min="2" max="2" width="13.125" style="291" customWidth="1"/>
    <col min="3" max="3" width="6.375" style="291" customWidth="1"/>
    <col min="4" max="4" width="13.625" style="291" customWidth="1"/>
    <col min="5" max="5" width="7" style="291" customWidth="1"/>
    <col min="6" max="9" width="13.125" style="292" customWidth="1"/>
    <col min="10" max="11" width="8.625" style="291"/>
    <col min="12" max="12" width="8.625" style="291" customWidth="1"/>
    <col min="13" max="255" width="8.625" style="291"/>
    <col min="256" max="256" width="9.375" style="291" customWidth="1"/>
    <col min="257" max="257" width="13.125" style="291" customWidth="1"/>
    <col min="258" max="258" width="12.375" style="291" customWidth="1"/>
    <col min="259" max="259" width="5" style="291" customWidth="1"/>
    <col min="260" max="511" width="8.625" style="291"/>
    <col min="512" max="512" width="9.375" style="291" customWidth="1"/>
    <col min="513" max="513" width="13.125" style="291" customWidth="1"/>
    <col min="514" max="514" width="12.375" style="291" customWidth="1"/>
    <col min="515" max="515" width="5" style="291" customWidth="1"/>
    <col min="516" max="767" width="8.625" style="291"/>
    <col min="768" max="768" width="9.375" style="291" customWidth="1"/>
    <col min="769" max="769" width="13.125" style="291" customWidth="1"/>
    <col min="770" max="770" width="12.375" style="291" customWidth="1"/>
    <col min="771" max="771" width="5" style="291" customWidth="1"/>
    <col min="772" max="1023" width="8.625" style="291"/>
    <col min="1024" max="1024" width="9.375" style="291" customWidth="1"/>
    <col min="1025" max="1025" width="13.125" style="291" customWidth="1"/>
    <col min="1026" max="1026" width="12.375" style="291" customWidth="1"/>
    <col min="1027" max="1027" width="5" style="291" customWidth="1"/>
    <col min="1028" max="1279" width="8.625" style="291"/>
    <col min="1280" max="1280" width="9.375" style="291" customWidth="1"/>
    <col min="1281" max="1281" width="13.125" style="291" customWidth="1"/>
    <col min="1282" max="1282" width="12.375" style="291" customWidth="1"/>
    <col min="1283" max="1283" width="5" style="291" customWidth="1"/>
    <col min="1284" max="1535" width="8.625" style="291"/>
    <col min="1536" max="1536" width="9.375" style="291" customWidth="1"/>
    <col min="1537" max="1537" width="13.125" style="291" customWidth="1"/>
    <col min="1538" max="1538" width="12.375" style="291" customWidth="1"/>
    <col min="1539" max="1539" width="5" style="291" customWidth="1"/>
    <col min="1540" max="1791" width="8.625" style="291"/>
    <col min="1792" max="1792" width="9.375" style="291" customWidth="1"/>
    <col min="1793" max="1793" width="13.125" style="291" customWidth="1"/>
    <col min="1794" max="1794" width="12.375" style="291" customWidth="1"/>
    <col min="1795" max="1795" width="5" style="291" customWidth="1"/>
    <col min="1796" max="2047" width="8.625" style="291"/>
    <col min="2048" max="2048" width="9.375" style="291" customWidth="1"/>
    <col min="2049" max="2049" width="13.125" style="291" customWidth="1"/>
    <col min="2050" max="2050" width="12.375" style="291" customWidth="1"/>
    <col min="2051" max="2051" width="5" style="291" customWidth="1"/>
    <col min="2052" max="2303" width="8.625" style="291"/>
    <col min="2304" max="2304" width="9.375" style="291" customWidth="1"/>
    <col min="2305" max="2305" width="13.125" style="291" customWidth="1"/>
    <col min="2306" max="2306" width="12.375" style="291" customWidth="1"/>
    <col min="2307" max="2307" width="5" style="291" customWidth="1"/>
    <col min="2308" max="2559" width="8.625" style="291"/>
    <col min="2560" max="2560" width="9.375" style="291" customWidth="1"/>
    <col min="2561" max="2561" width="13.125" style="291" customWidth="1"/>
    <col min="2562" max="2562" width="12.375" style="291" customWidth="1"/>
    <col min="2563" max="2563" width="5" style="291" customWidth="1"/>
    <col min="2564" max="2815" width="8.625" style="291"/>
    <col min="2816" max="2816" width="9.375" style="291" customWidth="1"/>
    <col min="2817" max="2817" width="13.125" style="291" customWidth="1"/>
    <col min="2818" max="2818" width="12.375" style="291" customWidth="1"/>
    <col min="2819" max="2819" width="5" style="291" customWidth="1"/>
    <col min="2820" max="3071" width="8.625" style="291"/>
    <col min="3072" max="3072" width="9.375" style="291" customWidth="1"/>
    <col min="3073" max="3073" width="13.125" style="291" customWidth="1"/>
    <col min="3074" max="3074" width="12.375" style="291" customWidth="1"/>
    <col min="3075" max="3075" width="5" style="291" customWidth="1"/>
    <col min="3076" max="3327" width="8.625" style="291"/>
    <col min="3328" max="3328" width="9.375" style="291" customWidth="1"/>
    <col min="3329" max="3329" width="13.125" style="291" customWidth="1"/>
    <col min="3330" max="3330" width="12.375" style="291" customWidth="1"/>
    <col min="3331" max="3331" width="5" style="291" customWidth="1"/>
    <col min="3332" max="3583" width="8.625" style="291"/>
    <col min="3584" max="3584" width="9.375" style="291" customWidth="1"/>
    <col min="3585" max="3585" width="13.125" style="291" customWidth="1"/>
    <col min="3586" max="3586" width="12.375" style="291" customWidth="1"/>
    <col min="3587" max="3587" width="5" style="291" customWidth="1"/>
    <col min="3588" max="3839" width="8.625" style="291"/>
    <col min="3840" max="3840" width="9.375" style="291" customWidth="1"/>
    <col min="3841" max="3841" width="13.125" style="291" customWidth="1"/>
    <col min="3842" max="3842" width="12.375" style="291" customWidth="1"/>
    <col min="3843" max="3843" width="5" style="291" customWidth="1"/>
    <col min="3844" max="4095" width="8.625" style="291"/>
    <col min="4096" max="4096" width="9.375" style="291" customWidth="1"/>
    <col min="4097" max="4097" width="13.125" style="291" customWidth="1"/>
    <col min="4098" max="4098" width="12.375" style="291" customWidth="1"/>
    <col min="4099" max="4099" width="5" style="291" customWidth="1"/>
    <col min="4100" max="4351" width="8.625" style="291"/>
    <col min="4352" max="4352" width="9.375" style="291" customWidth="1"/>
    <col min="4353" max="4353" width="13.125" style="291" customWidth="1"/>
    <col min="4354" max="4354" width="12.375" style="291" customWidth="1"/>
    <col min="4355" max="4355" width="5" style="291" customWidth="1"/>
    <col min="4356" max="4607" width="8.625" style="291"/>
    <col min="4608" max="4608" width="9.375" style="291" customWidth="1"/>
    <col min="4609" max="4609" width="13.125" style="291" customWidth="1"/>
    <col min="4610" max="4610" width="12.375" style="291" customWidth="1"/>
    <col min="4611" max="4611" width="5" style="291" customWidth="1"/>
    <col min="4612" max="4863" width="8.625" style="291"/>
    <col min="4864" max="4864" width="9.375" style="291" customWidth="1"/>
    <col min="4865" max="4865" width="13.125" style="291" customWidth="1"/>
    <col min="4866" max="4866" width="12.375" style="291" customWidth="1"/>
    <col min="4867" max="4867" width="5" style="291" customWidth="1"/>
    <col min="4868" max="5119" width="8.625" style="291"/>
    <col min="5120" max="5120" width="9.375" style="291" customWidth="1"/>
    <col min="5121" max="5121" width="13.125" style="291" customWidth="1"/>
    <col min="5122" max="5122" width="12.375" style="291" customWidth="1"/>
    <col min="5123" max="5123" width="5" style="291" customWidth="1"/>
    <col min="5124" max="5375" width="8.625" style="291"/>
    <col min="5376" max="5376" width="9.375" style="291" customWidth="1"/>
    <col min="5377" max="5377" width="13.125" style="291" customWidth="1"/>
    <col min="5378" max="5378" width="12.375" style="291" customWidth="1"/>
    <col min="5379" max="5379" width="5" style="291" customWidth="1"/>
    <col min="5380" max="5631" width="8.625" style="291"/>
    <col min="5632" max="5632" width="9.375" style="291" customWidth="1"/>
    <col min="5633" max="5633" width="13.125" style="291" customWidth="1"/>
    <col min="5634" max="5634" width="12.375" style="291" customWidth="1"/>
    <col min="5635" max="5635" width="5" style="291" customWidth="1"/>
    <col min="5636" max="5887" width="8.625" style="291"/>
    <col min="5888" max="5888" width="9.375" style="291" customWidth="1"/>
    <col min="5889" max="5889" width="13.125" style="291" customWidth="1"/>
    <col min="5890" max="5890" width="12.375" style="291" customWidth="1"/>
    <col min="5891" max="5891" width="5" style="291" customWidth="1"/>
    <col min="5892" max="6143" width="8.625" style="291"/>
    <col min="6144" max="6144" width="9.375" style="291" customWidth="1"/>
    <col min="6145" max="6145" width="13.125" style="291" customWidth="1"/>
    <col min="6146" max="6146" width="12.375" style="291" customWidth="1"/>
    <col min="6147" max="6147" width="5" style="291" customWidth="1"/>
    <col min="6148" max="6399" width="8.625" style="291"/>
    <col min="6400" max="6400" width="9.375" style="291" customWidth="1"/>
    <col min="6401" max="6401" width="13.125" style="291" customWidth="1"/>
    <col min="6402" max="6402" width="12.375" style="291" customWidth="1"/>
    <col min="6403" max="6403" width="5" style="291" customWidth="1"/>
    <col min="6404" max="6655" width="8.625" style="291"/>
    <col min="6656" max="6656" width="9.375" style="291" customWidth="1"/>
    <col min="6657" max="6657" width="13.125" style="291" customWidth="1"/>
    <col min="6658" max="6658" width="12.375" style="291" customWidth="1"/>
    <col min="6659" max="6659" width="5" style="291" customWidth="1"/>
    <col min="6660" max="6911" width="8.625" style="291"/>
    <col min="6912" max="6912" width="9.375" style="291" customWidth="1"/>
    <col min="6913" max="6913" width="13.125" style="291" customWidth="1"/>
    <col min="6914" max="6914" width="12.375" style="291" customWidth="1"/>
    <col min="6915" max="6915" width="5" style="291" customWidth="1"/>
    <col min="6916" max="7167" width="8.625" style="291"/>
    <col min="7168" max="7168" width="9.375" style="291" customWidth="1"/>
    <col min="7169" max="7169" width="13.125" style="291" customWidth="1"/>
    <col min="7170" max="7170" width="12.375" style="291" customWidth="1"/>
    <col min="7171" max="7171" width="5" style="291" customWidth="1"/>
    <col min="7172" max="7423" width="8.625" style="291"/>
    <col min="7424" max="7424" width="9.375" style="291" customWidth="1"/>
    <col min="7425" max="7425" width="13.125" style="291" customWidth="1"/>
    <col min="7426" max="7426" width="12.375" style="291" customWidth="1"/>
    <col min="7427" max="7427" width="5" style="291" customWidth="1"/>
    <col min="7428" max="7679" width="8.625" style="291"/>
    <col min="7680" max="7680" width="9.375" style="291" customWidth="1"/>
    <col min="7681" max="7681" width="13.125" style="291" customWidth="1"/>
    <col min="7682" max="7682" width="12.375" style="291" customWidth="1"/>
    <col min="7683" max="7683" width="5" style="291" customWidth="1"/>
    <col min="7684" max="7935" width="8.625" style="291"/>
    <col min="7936" max="7936" width="9.375" style="291" customWidth="1"/>
    <col min="7937" max="7937" width="13.125" style="291" customWidth="1"/>
    <col min="7938" max="7938" width="12.375" style="291" customWidth="1"/>
    <col min="7939" max="7939" width="5" style="291" customWidth="1"/>
    <col min="7940" max="8191" width="8.625" style="291"/>
    <col min="8192" max="8192" width="9.375" style="291" customWidth="1"/>
    <col min="8193" max="8193" width="13.125" style="291" customWidth="1"/>
    <col min="8194" max="8194" width="12.375" style="291" customWidth="1"/>
    <col min="8195" max="8195" width="5" style="291" customWidth="1"/>
    <col min="8196" max="8447" width="8.625" style="291"/>
    <col min="8448" max="8448" width="9.375" style="291" customWidth="1"/>
    <col min="8449" max="8449" width="13.125" style="291" customWidth="1"/>
    <col min="8450" max="8450" width="12.375" style="291" customWidth="1"/>
    <col min="8451" max="8451" width="5" style="291" customWidth="1"/>
    <col min="8452" max="8703" width="8.625" style="291"/>
    <col min="8704" max="8704" width="9.375" style="291" customWidth="1"/>
    <col min="8705" max="8705" width="13.125" style="291" customWidth="1"/>
    <col min="8706" max="8706" width="12.375" style="291" customWidth="1"/>
    <col min="8707" max="8707" width="5" style="291" customWidth="1"/>
    <col min="8708" max="8959" width="8.625" style="291"/>
    <col min="8960" max="8960" width="9.375" style="291" customWidth="1"/>
    <col min="8961" max="8961" width="13.125" style="291" customWidth="1"/>
    <col min="8962" max="8962" width="12.375" style="291" customWidth="1"/>
    <col min="8963" max="8963" width="5" style="291" customWidth="1"/>
    <col min="8964" max="9215" width="8.625" style="291"/>
    <col min="9216" max="9216" width="9.375" style="291" customWidth="1"/>
    <col min="9217" max="9217" width="13.125" style="291" customWidth="1"/>
    <col min="9218" max="9218" width="12.375" style="291" customWidth="1"/>
    <col min="9219" max="9219" width="5" style="291" customWidth="1"/>
    <col min="9220" max="9471" width="8.625" style="291"/>
    <col min="9472" max="9472" width="9.375" style="291" customWidth="1"/>
    <col min="9473" max="9473" width="13.125" style="291" customWidth="1"/>
    <col min="9474" max="9474" width="12.375" style="291" customWidth="1"/>
    <col min="9475" max="9475" width="5" style="291" customWidth="1"/>
    <col min="9476" max="9727" width="8.625" style="291"/>
    <col min="9728" max="9728" width="9.375" style="291" customWidth="1"/>
    <col min="9729" max="9729" width="13.125" style="291" customWidth="1"/>
    <col min="9730" max="9730" width="12.375" style="291" customWidth="1"/>
    <col min="9731" max="9731" width="5" style="291" customWidth="1"/>
    <col min="9732" max="9983" width="8.625" style="291"/>
    <col min="9984" max="9984" width="9.375" style="291" customWidth="1"/>
    <col min="9985" max="9985" width="13.125" style="291" customWidth="1"/>
    <col min="9986" max="9986" width="12.375" style="291" customWidth="1"/>
    <col min="9987" max="9987" width="5" style="291" customWidth="1"/>
    <col min="9988" max="10239" width="8.625" style="291"/>
    <col min="10240" max="10240" width="9.375" style="291" customWidth="1"/>
    <col min="10241" max="10241" width="13.125" style="291" customWidth="1"/>
    <col min="10242" max="10242" width="12.375" style="291" customWidth="1"/>
    <col min="10243" max="10243" width="5" style="291" customWidth="1"/>
    <col min="10244" max="10495" width="8.625" style="291"/>
    <col min="10496" max="10496" width="9.375" style="291" customWidth="1"/>
    <col min="10497" max="10497" width="13.125" style="291" customWidth="1"/>
    <col min="10498" max="10498" width="12.375" style="291" customWidth="1"/>
    <col min="10499" max="10499" width="5" style="291" customWidth="1"/>
    <col min="10500" max="10751" width="8.625" style="291"/>
    <col min="10752" max="10752" width="9.375" style="291" customWidth="1"/>
    <col min="10753" max="10753" width="13.125" style="291" customWidth="1"/>
    <col min="10754" max="10754" width="12.375" style="291" customWidth="1"/>
    <col min="10755" max="10755" width="5" style="291" customWidth="1"/>
    <col min="10756" max="11007" width="8.625" style="291"/>
    <col min="11008" max="11008" width="9.375" style="291" customWidth="1"/>
    <col min="11009" max="11009" width="13.125" style="291" customWidth="1"/>
    <col min="11010" max="11010" width="12.375" style="291" customWidth="1"/>
    <col min="11011" max="11011" width="5" style="291" customWidth="1"/>
    <col min="11012" max="11263" width="8.625" style="291"/>
    <col min="11264" max="11264" width="9.375" style="291" customWidth="1"/>
    <col min="11265" max="11265" width="13.125" style="291" customWidth="1"/>
    <col min="11266" max="11266" width="12.375" style="291" customWidth="1"/>
    <col min="11267" max="11267" width="5" style="291" customWidth="1"/>
    <col min="11268" max="11519" width="8.625" style="291"/>
    <col min="11520" max="11520" width="9.375" style="291" customWidth="1"/>
    <col min="11521" max="11521" width="13.125" style="291" customWidth="1"/>
    <col min="11522" max="11522" width="12.375" style="291" customWidth="1"/>
    <col min="11523" max="11523" width="5" style="291" customWidth="1"/>
    <col min="11524" max="11775" width="8.625" style="291"/>
    <col min="11776" max="11776" width="9.375" style="291" customWidth="1"/>
    <col min="11777" max="11777" width="13.125" style="291" customWidth="1"/>
    <col min="11778" max="11778" width="12.375" style="291" customWidth="1"/>
    <col min="11779" max="11779" width="5" style="291" customWidth="1"/>
    <col min="11780" max="12031" width="8.625" style="291"/>
    <col min="12032" max="12032" width="9.375" style="291" customWidth="1"/>
    <col min="12033" max="12033" width="13.125" style="291" customWidth="1"/>
    <col min="12034" max="12034" width="12.375" style="291" customWidth="1"/>
    <col min="12035" max="12035" width="5" style="291" customWidth="1"/>
    <col min="12036" max="12287" width="8.625" style="291"/>
    <col min="12288" max="12288" width="9.375" style="291" customWidth="1"/>
    <col min="12289" max="12289" width="13.125" style="291" customWidth="1"/>
    <col min="12290" max="12290" width="12.375" style="291" customWidth="1"/>
    <col min="12291" max="12291" width="5" style="291" customWidth="1"/>
    <col min="12292" max="12543" width="8.625" style="291"/>
    <col min="12544" max="12544" width="9.375" style="291" customWidth="1"/>
    <col min="12545" max="12545" width="13.125" style="291" customWidth="1"/>
    <col min="12546" max="12546" width="12.375" style="291" customWidth="1"/>
    <col min="12547" max="12547" width="5" style="291" customWidth="1"/>
    <col min="12548" max="12799" width="8.625" style="291"/>
    <col min="12800" max="12800" width="9.375" style="291" customWidth="1"/>
    <col min="12801" max="12801" width="13.125" style="291" customWidth="1"/>
    <col min="12802" max="12802" width="12.375" style="291" customWidth="1"/>
    <col min="12803" max="12803" width="5" style="291" customWidth="1"/>
    <col min="12804" max="13055" width="8.625" style="291"/>
    <col min="13056" max="13056" width="9.375" style="291" customWidth="1"/>
    <col min="13057" max="13057" width="13.125" style="291" customWidth="1"/>
    <col min="13058" max="13058" width="12.375" style="291" customWidth="1"/>
    <col min="13059" max="13059" width="5" style="291" customWidth="1"/>
    <col min="13060" max="13311" width="8.625" style="291"/>
    <col min="13312" max="13312" width="9.375" style="291" customWidth="1"/>
    <col min="13313" max="13313" width="13.125" style="291" customWidth="1"/>
    <col min="13314" max="13314" width="12.375" style="291" customWidth="1"/>
    <col min="13315" max="13315" width="5" style="291" customWidth="1"/>
    <col min="13316" max="13567" width="8.625" style="291"/>
    <col min="13568" max="13568" width="9.375" style="291" customWidth="1"/>
    <col min="13569" max="13569" width="13.125" style="291" customWidth="1"/>
    <col min="13570" max="13570" width="12.375" style="291" customWidth="1"/>
    <col min="13571" max="13571" width="5" style="291" customWidth="1"/>
    <col min="13572" max="13823" width="8.625" style="291"/>
    <col min="13824" max="13824" width="9.375" style="291" customWidth="1"/>
    <col min="13825" max="13825" width="13.125" style="291" customWidth="1"/>
    <col min="13826" max="13826" width="12.375" style="291" customWidth="1"/>
    <col min="13827" max="13827" width="5" style="291" customWidth="1"/>
    <col min="13828" max="14079" width="8.625" style="291"/>
    <col min="14080" max="14080" width="9.375" style="291" customWidth="1"/>
    <col min="14081" max="14081" width="13.125" style="291" customWidth="1"/>
    <col min="14082" max="14082" width="12.375" style="291" customWidth="1"/>
    <col min="14083" max="14083" width="5" style="291" customWidth="1"/>
    <col min="14084" max="14335" width="8.625" style="291"/>
    <col min="14336" max="14336" width="9.375" style="291" customWidth="1"/>
    <col min="14337" max="14337" width="13.125" style="291" customWidth="1"/>
    <col min="14338" max="14338" width="12.375" style="291" customWidth="1"/>
    <col min="14339" max="14339" width="5" style="291" customWidth="1"/>
    <col min="14340" max="14591" width="8.625" style="291"/>
    <col min="14592" max="14592" width="9.375" style="291" customWidth="1"/>
    <col min="14593" max="14593" width="13.125" style="291" customWidth="1"/>
    <col min="14594" max="14594" width="12.375" style="291" customWidth="1"/>
    <col min="14595" max="14595" width="5" style="291" customWidth="1"/>
    <col min="14596" max="14847" width="8.625" style="291"/>
    <col min="14848" max="14848" width="9.375" style="291" customWidth="1"/>
    <col min="14849" max="14849" width="13.125" style="291" customWidth="1"/>
    <col min="14850" max="14850" width="12.375" style="291" customWidth="1"/>
    <col min="14851" max="14851" width="5" style="291" customWidth="1"/>
    <col min="14852" max="15103" width="8.625" style="291"/>
    <col min="15104" max="15104" width="9.375" style="291" customWidth="1"/>
    <col min="15105" max="15105" width="13.125" style="291" customWidth="1"/>
    <col min="15106" max="15106" width="12.375" style="291" customWidth="1"/>
    <col min="15107" max="15107" width="5" style="291" customWidth="1"/>
    <col min="15108" max="15359" width="8.625" style="291"/>
    <col min="15360" max="15360" width="9.375" style="291" customWidth="1"/>
    <col min="15361" max="15361" width="13.125" style="291" customWidth="1"/>
    <col min="15362" max="15362" width="12.375" style="291" customWidth="1"/>
    <col min="15363" max="15363" width="5" style="291" customWidth="1"/>
    <col min="15364" max="15615" width="8.625" style="291"/>
    <col min="15616" max="15616" width="9.375" style="291" customWidth="1"/>
    <col min="15617" max="15617" width="13.125" style="291" customWidth="1"/>
    <col min="15618" max="15618" width="12.375" style="291" customWidth="1"/>
    <col min="15619" max="15619" width="5" style="291" customWidth="1"/>
    <col min="15620" max="15871" width="8.625" style="291"/>
    <col min="15872" max="15872" width="9.375" style="291" customWidth="1"/>
    <col min="15873" max="15873" width="13.125" style="291" customWidth="1"/>
    <col min="15874" max="15874" width="12.375" style="291" customWidth="1"/>
    <col min="15875" max="15875" width="5" style="291" customWidth="1"/>
    <col min="15876" max="16127" width="8.625" style="291"/>
    <col min="16128" max="16128" width="9.375" style="291" customWidth="1"/>
    <col min="16129" max="16129" width="13.125" style="291" customWidth="1"/>
    <col min="16130" max="16130" width="12.375" style="291" customWidth="1"/>
    <col min="16131" max="16131" width="5" style="291" customWidth="1"/>
    <col min="16132" max="16384" width="8.625" style="291"/>
  </cols>
  <sheetData>
    <row r="1" spans="1:11" ht="15.75" thickBot="1">
      <c r="A1" s="288"/>
      <c r="B1" s="288" t="s">
        <v>434</v>
      </c>
      <c r="C1" s="289" t="s">
        <v>455</v>
      </c>
      <c r="D1" s="290" t="s">
        <v>435</v>
      </c>
      <c r="H1" s="293" t="s">
        <v>457</v>
      </c>
      <c r="I1" s="294" t="s">
        <v>461</v>
      </c>
      <c r="J1" s="294" t="s">
        <v>462</v>
      </c>
      <c r="K1" s="295" t="s">
        <v>463</v>
      </c>
    </row>
    <row r="2" spans="1:11" ht="15.75" thickBot="1">
      <c r="A2" s="296" t="s">
        <v>436</v>
      </c>
      <c r="B2" s="297">
        <v>547</v>
      </c>
      <c r="C2" s="297">
        <v>0</v>
      </c>
      <c r="D2" s="297">
        <v>547</v>
      </c>
      <c r="H2" s="298" t="str">
        <f>VALUE(RIGHT('팔로워 data'!A2,2))&amp;"년 "&amp;VALUE(LEFT('팔로워 data'!A2,2))&amp;"월"</f>
        <v>24년 9월</v>
      </c>
      <c r="I2" s="299">
        <f>SUM('팔로워 data'!C:C)</f>
        <v>975</v>
      </c>
      <c r="J2" s="299">
        <f>SUM('팔로워 data'!B:B)</f>
        <v>2473</v>
      </c>
      <c r="K2" s="300">
        <f>SUM('팔로워 data'!D:D)</f>
        <v>3448</v>
      </c>
    </row>
    <row r="3" spans="1:11" ht="15.75" thickBot="1">
      <c r="A3" s="301" t="s">
        <v>437</v>
      </c>
      <c r="B3" s="297">
        <v>750</v>
      </c>
      <c r="C3" s="297">
        <v>0</v>
      </c>
      <c r="D3" s="297">
        <v>750</v>
      </c>
    </row>
    <row r="4" spans="1:11">
      <c r="A4" s="301" t="s">
        <v>438</v>
      </c>
      <c r="B4" s="297">
        <v>820</v>
      </c>
      <c r="C4" s="297">
        <v>0</v>
      </c>
      <c r="D4" s="297">
        <v>820</v>
      </c>
      <c r="F4" s="544" t="s">
        <v>456</v>
      </c>
      <c r="G4" s="545"/>
      <c r="H4" s="545"/>
      <c r="I4" s="546"/>
    </row>
    <row r="5" spans="1:11" ht="15.75" thickBot="1">
      <c r="A5" s="301" t="s">
        <v>439</v>
      </c>
      <c r="B5" s="297">
        <v>817</v>
      </c>
      <c r="C5" s="297">
        <v>0</v>
      </c>
      <c r="D5" s="297">
        <v>817</v>
      </c>
      <c r="F5" s="302" t="s">
        <v>457</v>
      </c>
      <c r="G5" s="303" t="s">
        <v>458</v>
      </c>
      <c r="H5" s="303" t="s">
        <v>459</v>
      </c>
      <c r="I5" s="304" t="s">
        <v>1534</v>
      </c>
    </row>
    <row r="6" spans="1:11">
      <c r="A6" s="301" t="s">
        <v>440</v>
      </c>
      <c r="B6" s="297">
        <v>688</v>
      </c>
      <c r="C6" s="297">
        <v>0</v>
      </c>
      <c r="D6" s="297">
        <v>688</v>
      </c>
      <c r="F6" s="305" t="str">
        <f>INDEX(A:A,COUNTA($A:$A)-11)</f>
        <v>23년 9월</v>
      </c>
      <c r="G6" s="306">
        <f t="shared" ref="G6:G17" si="0">VLOOKUP(F6,$A:$D,2,FALSE)</f>
        <v>688</v>
      </c>
      <c r="H6" s="306">
        <f t="shared" ref="H6:H18" si="1">VLOOKUP(F6,$A:$D,3,FALSE)</f>
        <v>2171</v>
      </c>
      <c r="I6" s="307">
        <f t="shared" ref="I6:I18" si="2">VLOOKUP(F6,$A:$D,4,FALSE)</f>
        <v>2859</v>
      </c>
    </row>
    <row r="7" spans="1:11">
      <c r="A7" s="301" t="s">
        <v>441</v>
      </c>
      <c r="B7" s="297">
        <v>960</v>
      </c>
      <c r="C7" s="297">
        <v>0</v>
      </c>
      <c r="D7" s="297">
        <v>960</v>
      </c>
      <c r="F7" s="308" t="str">
        <f>INDEX(A:A,COUNTA($A:$A)-10)</f>
        <v>23년 10월</v>
      </c>
      <c r="G7" s="309">
        <f t="shared" si="0"/>
        <v>957</v>
      </c>
      <c r="H7" s="309">
        <f t="shared" si="1"/>
        <v>2759</v>
      </c>
      <c r="I7" s="310">
        <f t="shared" si="2"/>
        <v>3716</v>
      </c>
    </row>
    <row r="8" spans="1:11">
      <c r="A8" s="301" t="s">
        <v>442</v>
      </c>
      <c r="B8" s="297">
        <v>779</v>
      </c>
      <c r="C8" s="297">
        <v>0</v>
      </c>
      <c r="D8" s="297">
        <v>779</v>
      </c>
      <c r="F8" s="308" t="str">
        <f>INDEX(A:A,COUNTA($A:$A)-9)</f>
        <v>23년 11월</v>
      </c>
      <c r="G8" s="309">
        <f t="shared" si="0"/>
        <v>771</v>
      </c>
      <c r="H8" s="309">
        <f t="shared" si="1"/>
        <v>1277</v>
      </c>
      <c r="I8" s="310">
        <f t="shared" si="2"/>
        <v>2048</v>
      </c>
    </row>
    <row r="9" spans="1:11">
      <c r="A9" s="301" t="s">
        <v>443</v>
      </c>
      <c r="B9" s="311">
        <v>1282</v>
      </c>
      <c r="C9" s="297">
        <v>0</v>
      </c>
      <c r="D9" s="297">
        <v>1282</v>
      </c>
      <c r="F9" s="308" t="str">
        <f>INDEX(A:A,COUNTA($A:$A)-8)</f>
        <v>23년 12월</v>
      </c>
      <c r="G9" s="309">
        <f t="shared" si="0"/>
        <v>620</v>
      </c>
      <c r="H9" s="309">
        <f t="shared" si="1"/>
        <v>3002</v>
      </c>
      <c r="I9" s="310">
        <f t="shared" si="2"/>
        <v>3622</v>
      </c>
    </row>
    <row r="10" spans="1:11">
      <c r="A10" s="301" t="s">
        <v>444</v>
      </c>
      <c r="B10" s="311">
        <v>952</v>
      </c>
      <c r="C10" s="297">
        <v>208</v>
      </c>
      <c r="D10" s="297">
        <v>1160</v>
      </c>
      <c r="F10" s="308" t="str">
        <f>INDEX(A:A,COUNTA($A:$A)-7)</f>
        <v>24년 1월</v>
      </c>
      <c r="G10" s="309">
        <f t="shared" si="0"/>
        <v>759</v>
      </c>
      <c r="H10" s="309">
        <f t="shared" si="1"/>
        <v>2123</v>
      </c>
      <c r="I10" s="310">
        <f t="shared" si="2"/>
        <v>2882</v>
      </c>
    </row>
    <row r="11" spans="1:11">
      <c r="A11" s="301" t="s">
        <v>445</v>
      </c>
      <c r="B11" s="297">
        <v>978</v>
      </c>
      <c r="C11" s="297">
        <v>244</v>
      </c>
      <c r="D11" s="297">
        <v>1222</v>
      </c>
      <c r="F11" s="308" t="str">
        <f>INDEX(A:A,COUNTA($A:$A)-6)</f>
        <v>24년 2월</v>
      </c>
      <c r="G11" s="309">
        <f t="shared" si="0"/>
        <v>799</v>
      </c>
      <c r="H11" s="309">
        <f t="shared" si="1"/>
        <v>827</v>
      </c>
      <c r="I11" s="310">
        <f t="shared" si="2"/>
        <v>1626</v>
      </c>
    </row>
    <row r="12" spans="1:11">
      <c r="A12" s="301" t="s">
        <v>446</v>
      </c>
      <c r="B12" s="297">
        <v>1156</v>
      </c>
      <c r="C12" s="297">
        <v>286</v>
      </c>
      <c r="D12" s="297">
        <v>1442</v>
      </c>
      <c r="F12" s="308" t="str">
        <f>INDEX(A:A,COUNTA($A:$A)-5)</f>
        <v>24년 3월</v>
      </c>
      <c r="G12" s="309">
        <f t="shared" si="0"/>
        <v>1045</v>
      </c>
      <c r="H12" s="309">
        <f t="shared" si="1"/>
        <v>1624</v>
      </c>
      <c r="I12" s="310">
        <f t="shared" si="2"/>
        <v>2669</v>
      </c>
    </row>
    <row r="13" spans="1:11">
      <c r="A13" s="301" t="s">
        <v>447</v>
      </c>
      <c r="B13" s="297">
        <v>1282</v>
      </c>
      <c r="C13" s="297">
        <v>248</v>
      </c>
      <c r="D13" s="297">
        <v>1530</v>
      </c>
      <c r="F13" s="308" t="str">
        <f>INDEX(A:A,COUNTA($A:$A)-4)</f>
        <v>24년 4월</v>
      </c>
      <c r="G13" s="309">
        <f t="shared" si="0"/>
        <v>695</v>
      </c>
      <c r="H13" s="309">
        <f t="shared" si="1"/>
        <v>1517</v>
      </c>
      <c r="I13" s="310">
        <f t="shared" si="2"/>
        <v>2212</v>
      </c>
    </row>
    <row r="14" spans="1:11">
      <c r="A14" s="296" t="s">
        <v>448</v>
      </c>
      <c r="B14" s="297">
        <v>1306</v>
      </c>
      <c r="C14" s="297">
        <v>82</v>
      </c>
      <c r="D14" s="297">
        <v>1388</v>
      </c>
      <c r="F14" s="308" t="str">
        <f>INDEX(A:A,COUNTA($A:$A)-3)</f>
        <v>24년 5월</v>
      </c>
      <c r="G14" s="309">
        <f t="shared" si="0"/>
        <v>755</v>
      </c>
      <c r="H14" s="309">
        <f t="shared" si="1"/>
        <v>1418</v>
      </c>
      <c r="I14" s="310">
        <f t="shared" si="2"/>
        <v>2173</v>
      </c>
    </row>
    <row r="15" spans="1:11">
      <c r="A15" s="301" t="s">
        <v>449</v>
      </c>
      <c r="B15" s="297">
        <v>902</v>
      </c>
      <c r="C15" s="297">
        <v>110</v>
      </c>
      <c r="D15" s="297">
        <v>1012</v>
      </c>
      <c r="F15" s="308" t="str">
        <f>INDEX(A:A,COUNTA($A:$A)-2)</f>
        <v>24년 6월</v>
      </c>
      <c r="G15" s="309">
        <f t="shared" si="0"/>
        <v>1090</v>
      </c>
      <c r="H15" s="309">
        <f t="shared" si="1"/>
        <v>2032</v>
      </c>
      <c r="I15" s="310">
        <f t="shared" si="2"/>
        <v>3122</v>
      </c>
    </row>
    <row r="16" spans="1:11">
      <c r="A16" s="301" t="s">
        <v>450</v>
      </c>
      <c r="B16" s="297">
        <v>906</v>
      </c>
      <c r="C16" s="297">
        <v>547</v>
      </c>
      <c r="D16" s="297">
        <v>1453</v>
      </c>
      <c r="F16" s="308" t="str">
        <f>INDEX(A:A,COUNTA($A:$A)-1)</f>
        <v>24년 7월</v>
      </c>
      <c r="G16" s="309">
        <f t="shared" si="0"/>
        <v>561</v>
      </c>
      <c r="H16" s="309">
        <f t="shared" si="1"/>
        <v>1728</v>
      </c>
      <c r="I16" s="310">
        <f t="shared" si="2"/>
        <v>2289</v>
      </c>
    </row>
    <row r="17" spans="1:9">
      <c r="A17" s="301" t="s">
        <v>451</v>
      </c>
      <c r="B17" s="297">
        <v>871</v>
      </c>
      <c r="C17" s="297">
        <v>65</v>
      </c>
      <c r="D17" s="297">
        <v>936</v>
      </c>
      <c r="F17" s="308" t="str">
        <f>INDEX(A:A,COUNTA($A:$A))</f>
        <v>24년 8월</v>
      </c>
      <c r="G17" s="309">
        <f t="shared" si="0"/>
        <v>594</v>
      </c>
      <c r="H17" s="309">
        <f t="shared" si="1"/>
        <v>1874</v>
      </c>
      <c r="I17" s="310">
        <f t="shared" si="2"/>
        <v>2468</v>
      </c>
    </row>
    <row r="18" spans="1:9" ht="15.75" thickBot="1">
      <c r="A18" s="301" t="s">
        <v>452</v>
      </c>
      <c r="B18" s="297">
        <v>1082</v>
      </c>
      <c r="C18" s="297">
        <v>46</v>
      </c>
      <c r="D18" s="297">
        <v>1128</v>
      </c>
      <c r="F18" s="298" t="str">
        <f>INDEX(A:A,COUNTA($A:$A)+1)</f>
        <v>24년 9월</v>
      </c>
      <c r="G18" s="299">
        <f>VLOOKUP(F18,$A:$D,2,FALSE)</f>
        <v>975</v>
      </c>
      <c r="H18" s="299">
        <f t="shared" si="1"/>
        <v>2473</v>
      </c>
      <c r="I18" s="300">
        <f t="shared" si="2"/>
        <v>3448</v>
      </c>
    </row>
    <row r="19" spans="1:9">
      <c r="A19" s="301" t="s">
        <v>453</v>
      </c>
      <c r="B19" s="297">
        <v>1089</v>
      </c>
      <c r="C19" s="297">
        <v>0</v>
      </c>
      <c r="D19" s="297">
        <v>1089</v>
      </c>
    </row>
    <row r="20" spans="1:9">
      <c r="A20" s="301" t="s">
        <v>454</v>
      </c>
      <c r="B20" s="297">
        <v>858</v>
      </c>
      <c r="C20" s="297">
        <v>0</v>
      </c>
      <c r="D20" s="297">
        <v>858</v>
      </c>
    </row>
    <row r="21" spans="1:9">
      <c r="A21" s="301" t="s">
        <v>466</v>
      </c>
      <c r="B21" s="297">
        <v>1160</v>
      </c>
      <c r="C21" s="297">
        <v>337</v>
      </c>
      <c r="D21" s="297">
        <v>1497</v>
      </c>
    </row>
    <row r="22" spans="1:9">
      <c r="A22" s="301" t="s">
        <v>818</v>
      </c>
      <c r="B22" s="297">
        <v>1203</v>
      </c>
      <c r="C22" s="297">
        <v>699</v>
      </c>
      <c r="D22" s="297">
        <v>1902</v>
      </c>
      <c r="G22" s="547" t="str">
        <f>MONTH('뉴스룸 요약'!F17)&amp;"월 링크드인 팔로워 인입 수"</f>
        <v>9월 링크드인 팔로워 인입 수</v>
      </c>
      <c r="H22" s="547"/>
    </row>
    <row r="23" spans="1:9">
      <c r="A23" s="301" t="s">
        <v>966</v>
      </c>
      <c r="B23" s="297">
        <v>827</v>
      </c>
      <c r="C23" s="297">
        <v>1074</v>
      </c>
      <c r="D23" s="297">
        <v>1901</v>
      </c>
      <c r="G23" s="312" t="s">
        <v>428</v>
      </c>
      <c r="H23" s="312" t="s">
        <v>460</v>
      </c>
    </row>
    <row r="24" spans="1:9">
      <c r="A24" s="301" t="s">
        <v>1037</v>
      </c>
      <c r="B24" s="297">
        <v>1156</v>
      </c>
      <c r="C24" s="297">
        <v>1185</v>
      </c>
      <c r="D24" s="297">
        <v>2341</v>
      </c>
      <c r="G24" s="313" t="str" cm="1">
        <f t="array" ref="G24">IF(INDEX(D:D,COUNTA($D:$D))-INDEX(D:D,COUNTA($D:$D)-1)&gt;=0,TEXT(INDEX(D:D,COUNTA($D:$D))-INDEX(D:D,COUNTA($D:$D)-1),"#,###")&amp;"명 증가",TEXT(ABS(INDEX(D:D,COUNTA($D:$D))-INDEX(D:D,COUNTA($D:$D)-1)),"#,###")&amp;"명 감소")</f>
        <v>980명 증가</v>
      </c>
      <c r="H24" s="313" t="str" cm="1">
        <f t="array" ref="H24">IF(INDEX(D:D,COUNTA($D:$D))-INDEX(D:D,COUNTA($D:$D)-12)&gt;=0,TEXT(INDEX(D:D,COUNTA($D:$D))-INDEX(D:D,COUNTA($D:$D)-12),"#,###")&amp;"명 증가",TEXT(ABS(INDEX(D:D,COUNTA($D:$D))-INDEX(D:D,COUNTA($D:$D)-12)),"#,###")&amp;"명 감소")</f>
        <v>589명 증가</v>
      </c>
    </row>
    <row r="25" spans="1:9">
      <c r="A25" s="301" t="s">
        <v>1134</v>
      </c>
      <c r="B25" s="297">
        <v>785</v>
      </c>
      <c r="C25" s="297">
        <v>1719</v>
      </c>
      <c r="D25" s="297">
        <v>2582</v>
      </c>
      <c r="G25" s="291"/>
      <c r="H25" s="291"/>
    </row>
    <row r="26" spans="1:9">
      <c r="A26" s="301" t="s">
        <v>1231</v>
      </c>
      <c r="B26" s="297">
        <v>819</v>
      </c>
      <c r="C26" s="297">
        <v>1703</v>
      </c>
      <c r="D26" s="297">
        <v>2522</v>
      </c>
    </row>
    <row r="27" spans="1:9">
      <c r="A27" s="301" t="s">
        <v>1232</v>
      </c>
      <c r="B27" s="297">
        <v>688</v>
      </c>
      <c r="C27" s="297">
        <v>2171</v>
      </c>
      <c r="D27" s="297">
        <v>2859</v>
      </c>
      <c r="G27" s="292" t="str">
        <f>IF(H2=F18,"ㅇㅋ","H2:K2 A열에 값붙하시오")</f>
        <v>ㅇㅋ</v>
      </c>
    </row>
    <row r="28" spans="1:9">
      <c r="A28" s="301" t="s">
        <v>1248</v>
      </c>
      <c r="B28" s="297">
        <v>957</v>
      </c>
      <c r="C28" s="297">
        <v>2759</v>
      </c>
      <c r="D28" s="297">
        <v>3716</v>
      </c>
      <c r="F28" s="314"/>
    </row>
    <row r="29" spans="1:9">
      <c r="A29" s="301" t="s">
        <v>1291</v>
      </c>
      <c r="B29" s="297">
        <v>771</v>
      </c>
      <c r="C29" s="297">
        <v>1277</v>
      </c>
      <c r="D29" s="297">
        <f>SUM(B29:C29)</f>
        <v>2048</v>
      </c>
    </row>
    <row r="30" spans="1:9">
      <c r="A30" s="301" t="s">
        <v>1292</v>
      </c>
      <c r="B30" s="297">
        <v>620</v>
      </c>
      <c r="C30" s="297">
        <v>3002</v>
      </c>
      <c r="D30" s="297">
        <f>SUM(B30:C30)</f>
        <v>3622</v>
      </c>
    </row>
    <row r="31" spans="1:9">
      <c r="A31" s="301" t="s">
        <v>1456</v>
      </c>
      <c r="B31" s="297">
        <v>759</v>
      </c>
      <c r="C31" s="297">
        <v>2123</v>
      </c>
      <c r="D31" s="297">
        <v>2882</v>
      </c>
    </row>
    <row r="32" spans="1:9">
      <c r="A32" s="301" t="s">
        <v>1478</v>
      </c>
      <c r="B32" s="297">
        <v>799</v>
      </c>
      <c r="C32" s="297">
        <v>827</v>
      </c>
      <c r="D32" s="297">
        <v>1626</v>
      </c>
    </row>
    <row r="33" spans="1:4">
      <c r="A33" s="301" t="s">
        <v>1576</v>
      </c>
      <c r="B33" s="297">
        <v>1045</v>
      </c>
      <c r="C33" s="297">
        <v>1624</v>
      </c>
      <c r="D33" s="297">
        <v>2669</v>
      </c>
    </row>
    <row r="34" spans="1:4">
      <c r="A34" s="301" t="s">
        <v>1640</v>
      </c>
      <c r="B34" s="297">
        <v>695</v>
      </c>
      <c r="C34" s="297">
        <v>1517</v>
      </c>
      <c r="D34" s="297">
        <v>2212</v>
      </c>
    </row>
    <row r="35" spans="1:4">
      <c r="A35" s="301" t="s">
        <v>1939</v>
      </c>
      <c r="B35" s="297">
        <v>755</v>
      </c>
      <c r="C35" s="297">
        <v>1418</v>
      </c>
      <c r="D35" s="297">
        <v>2173</v>
      </c>
    </row>
    <row r="36" spans="1:4">
      <c r="A36" s="301" t="s">
        <v>1956</v>
      </c>
      <c r="B36" s="297">
        <v>1090</v>
      </c>
      <c r="C36" s="297">
        <v>2032</v>
      </c>
      <c r="D36" s="297">
        <v>3122</v>
      </c>
    </row>
    <row r="37" spans="1:4">
      <c r="A37" s="301" t="s">
        <v>2078</v>
      </c>
      <c r="B37" s="297">
        <v>561</v>
      </c>
      <c r="C37" s="297">
        <v>1728</v>
      </c>
      <c r="D37" s="297">
        <v>2289</v>
      </c>
    </row>
    <row r="38" spans="1:4">
      <c r="A38" s="301" t="s">
        <v>2272</v>
      </c>
      <c r="B38" s="297">
        <v>594</v>
      </c>
      <c r="C38" s="297">
        <v>1874</v>
      </c>
      <c r="D38" s="297">
        <v>2468</v>
      </c>
    </row>
    <row r="39" spans="1:4">
      <c r="A39" s="301" t="s">
        <v>2505</v>
      </c>
      <c r="B39" s="297">
        <v>975</v>
      </c>
      <c r="C39" s="297">
        <v>2473</v>
      </c>
      <c r="D39" s="297">
        <v>3448</v>
      </c>
    </row>
    <row r="40" spans="1:4">
      <c r="A40" s="301"/>
      <c r="B40" s="297"/>
      <c r="C40" s="297"/>
      <c r="D40" s="297"/>
    </row>
    <row r="41" spans="1:4">
      <c r="A41" s="301"/>
      <c r="B41" s="297"/>
      <c r="C41" s="297"/>
      <c r="D41" s="297"/>
    </row>
    <row r="42" spans="1:4">
      <c r="A42" s="301"/>
      <c r="B42" s="297"/>
      <c r="C42" s="297"/>
      <c r="D42" s="297"/>
    </row>
    <row r="43" spans="1:4">
      <c r="A43" s="301"/>
      <c r="B43" s="297"/>
      <c r="C43" s="297"/>
      <c r="D43" s="297"/>
    </row>
    <row r="44" spans="1:4">
      <c r="A44" s="301"/>
      <c r="B44" s="297"/>
      <c r="C44" s="297"/>
      <c r="D44" s="297"/>
    </row>
    <row r="45" spans="1:4">
      <c r="A45" s="301"/>
      <c r="B45" s="297"/>
      <c r="C45" s="297"/>
      <c r="D45" s="297"/>
    </row>
    <row r="46" spans="1:4">
      <c r="A46" s="301"/>
      <c r="B46" s="297"/>
      <c r="C46" s="297"/>
      <c r="D46" s="297"/>
    </row>
    <row r="47" spans="1:4">
      <c r="A47" s="301"/>
      <c r="B47" s="297"/>
      <c r="C47" s="297"/>
      <c r="D47" s="297"/>
    </row>
    <row r="48" spans="1:4">
      <c r="A48" s="301"/>
      <c r="B48" s="297"/>
      <c r="C48" s="297"/>
      <c r="D48" s="297"/>
    </row>
    <row r="49" spans="1:4">
      <c r="A49" s="301"/>
      <c r="B49" s="297"/>
      <c r="C49" s="297"/>
      <c r="D49" s="297"/>
    </row>
    <row r="50" spans="1:4">
      <c r="A50" s="301"/>
      <c r="B50" s="297"/>
      <c r="C50" s="297"/>
      <c r="D50" s="297"/>
    </row>
    <row r="51" spans="1:4">
      <c r="A51" s="301"/>
      <c r="B51" s="297"/>
      <c r="C51" s="297"/>
      <c r="D51" s="297"/>
    </row>
    <row r="52" spans="1:4">
      <c r="A52" s="301"/>
      <c r="B52" s="297"/>
      <c r="C52" s="297"/>
      <c r="D52" s="297"/>
    </row>
    <row r="53" spans="1:4">
      <c r="A53" s="301"/>
      <c r="B53" s="297"/>
      <c r="C53" s="297"/>
      <c r="D53" s="297"/>
    </row>
    <row r="54" spans="1:4">
      <c r="A54" s="301"/>
      <c r="B54" s="297"/>
      <c r="C54" s="297"/>
      <c r="D54" s="297"/>
    </row>
    <row r="55" spans="1:4">
      <c r="A55" s="301"/>
      <c r="B55" s="297"/>
      <c r="C55" s="297"/>
      <c r="D55" s="297"/>
    </row>
    <row r="56" spans="1:4">
      <c r="A56" s="301"/>
      <c r="B56" s="297"/>
      <c r="C56" s="297"/>
      <c r="D56" s="297"/>
    </row>
    <row r="57" spans="1:4">
      <c r="A57" s="301"/>
      <c r="B57" s="297"/>
      <c r="C57" s="297"/>
      <c r="D57" s="297"/>
    </row>
    <row r="58" spans="1:4">
      <c r="A58" s="301"/>
      <c r="B58" s="297"/>
      <c r="C58" s="297"/>
      <c r="D58" s="297"/>
    </row>
    <row r="59" spans="1:4">
      <c r="A59" s="301"/>
      <c r="B59" s="297"/>
      <c r="C59" s="297"/>
      <c r="D59" s="297"/>
    </row>
    <row r="60" spans="1:4">
      <c r="A60" s="301"/>
      <c r="B60" s="297"/>
      <c r="C60" s="297"/>
      <c r="D60" s="297"/>
    </row>
    <row r="61" spans="1:4">
      <c r="A61" s="301"/>
      <c r="B61" s="297"/>
      <c r="C61" s="297"/>
      <c r="D61" s="297"/>
    </row>
    <row r="62" spans="1:4">
      <c r="A62" s="301"/>
      <c r="B62" s="297"/>
      <c r="C62" s="297"/>
      <c r="D62" s="297"/>
    </row>
    <row r="63" spans="1:4">
      <c r="A63" s="301"/>
      <c r="B63" s="297"/>
      <c r="C63" s="297"/>
      <c r="D63" s="297"/>
    </row>
    <row r="64" spans="1:4">
      <c r="A64" s="301"/>
      <c r="B64" s="297"/>
      <c r="C64" s="297"/>
      <c r="D64" s="297"/>
    </row>
    <row r="65" spans="1:4">
      <c r="A65" s="301"/>
      <c r="B65" s="297"/>
      <c r="C65" s="297"/>
      <c r="D65" s="297"/>
    </row>
    <row r="66" spans="1:4">
      <c r="A66" s="301"/>
      <c r="B66" s="297"/>
      <c r="C66" s="297"/>
      <c r="D66" s="297"/>
    </row>
    <row r="67" spans="1:4">
      <c r="A67" s="301"/>
      <c r="B67" s="297"/>
      <c r="C67" s="297"/>
      <c r="D67" s="297"/>
    </row>
    <row r="68" spans="1:4">
      <c r="A68" s="301"/>
      <c r="B68" s="297"/>
      <c r="C68" s="297"/>
      <c r="D68" s="297"/>
    </row>
    <row r="69" spans="1:4">
      <c r="A69" s="301"/>
      <c r="B69" s="297"/>
      <c r="C69" s="297"/>
      <c r="D69" s="297"/>
    </row>
    <row r="70" spans="1:4">
      <c r="A70" s="301"/>
      <c r="B70" s="297"/>
      <c r="C70" s="297"/>
      <c r="D70" s="297"/>
    </row>
    <row r="71" spans="1:4">
      <c r="A71" s="301"/>
      <c r="B71" s="297"/>
      <c r="C71" s="297"/>
      <c r="D71" s="297"/>
    </row>
    <row r="72" spans="1:4">
      <c r="A72" s="301"/>
      <c r="B72" s="297"/>
      <c r="C72" s="297"/>
      <c r="D72" s="297"/>
    </row>
    <row r="73" spans="1:4">
      <c r="A73" s="301"/>
      <c r="B73" s="297"/>
      <c r="C73" s="297"/>
      <c r="D73" s="297"/>
    </row>
    <row r="74" spans="1:4">
      <c r="A74" s="301"/>
      <c r="B74" s="297"/>
      <c r="C74" s="297"/>
      <c r="D74" s="297"/>
    </row>
    <row r="75" spans="1:4">
      <c r="A75" s="301"/>
      <c r="B75" s="297"/>
      <c r="C75" s="297"/>
      <c r="D75" s="297"/>
    </row>
    <row r="76" spans="1:4">
      <c r="A76" s="301"/>
      <c r="B76" s="297"/>
      <c r="C76" s="297"/>
      <c r="D76" s="297"/>
    </row>
    <row r="77" spans="1:4">
      <c r="A77" s="301"/>
      <c r="B77" s="297"/>
      <c r="C77" s="297"/>
      <c r="D77" s="297"/>
    </row>
    <row r="78" spans="1:4">
      <c r="A78" s="301"/>
      <c r="B78" s="297"/>
      <c r="C78" s="297"/>
      <c r="D78" s="297"/>
    </row>
    <row r="79" spans="1:4">
      <c r="A79" s="301"/>
      <c r="B79" s="297"/>
      <c r="C79" s="297"/>
      <c r="D79" s="297"/>
    </row>
    <row r="80" spans="1:4">
      <c r="A80" s="301"/>
      <c r="B80" s="297"/>
      <c r="C80" s="297"/>
      <c r="D80" s="297"/>
    </row>
    <row r="81" spans="1:4">
      <c r="A81" s="301"/>
      <c r="B81" s="297"/>
      <c r="C81" s="297"/>
      <c r="D81" s="297"/>
    </row>
    <row r="82" spans="1:4">
      <c r="A82" s="301"/>
      <c r="B82" s="297"/>
      <c r="C82" s="297"/>
      <c r="D82" s="297"/>
    </row>
    <row r="83" spans="1:4">
      <c r="A83" s="301"/>
      <c r="B83" s="297"/>
      <c r="C83" s="297"/>
      <c r="D83" s="297"/>
    </row>
  </sheetData>
  <mergeCells count="2">
    <mergeCell ref="F4:I4"/>
    <mergeCell ref="G22:H22"/>
  </mergeCells>
  <phoneticPr fontId="5" type="noConversion"/>
  <conditionalFormatting sqref="G27">
    <cfRule type="containsText" dxfId="7" priority="1" operator="containsText" text="값붙">
      <formula>NOT(ISERROR(SEARCH("값붙",G27)))</formula>
    </cfRule>
  </conditionalFormatting>
  <conditionalFormatting sqref="G24:H24">
    <cfRule type="containsText" dxfId="6" priority="2" operator="containsText" text="감소">
      <formula>NOT(ISERROR(SEARCH("감소",G24)))</formula>
    </cfRule>
    <cfRule type="containsText" dxfId="5" priority="3" operator="containsText" text="증가">
      <formula>NOT(ISERROR(SEARCH("증가",G24)))</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AE1E5-EC60-457E-A796-94FBF8D78B11}">
  <sheetPr>
    <tabColor rgb="FFFF0000"/>
  </sheetPr>
  <dimension ref="A1:W500"/>
  <sheetViews>
    <sheetView tabSelected="1" zoomScale="85" zoomScaleNormal="85" workbookViewId="0">
      <selection activeCell="AD9" sqref="AD9"/>
    </sheetView>
  </sheetViews>
  <sheetFormatPr defaultRowHeight="15"/>
  <cols>
    <col min="1" max="1" width="23.375" style="320" customWidth="1"/>
    <col min="2" max="2" width="9.875" style="321" customWidth="1"/>
    <col min="3" max="3" width="30.75" style="146" customWidth="1"/>
    <col min="4" max="4" width="13.75" style="146" bestFit="1" customWidth="1"/>
    <col min="5" max="5" width="6" style="146" customWidth="1"/>
    <col min="6" max="6" width="21.125" style="320" customWidth="1"/>
    <col min="7" max="7" width="16.125" style="321" bestFit="1" customWidth="1"/>
    <col min="8" max="8" width="22.875" style="146" customWidth="1"/>
    <col min="9" max="9" width="13.75" style="146" bestFit="1" customWidth="1"/>
    <col min="10" max="11" width="9" style="146"/>
    <col min="12" max="12" width="9" style="317"/>
    <col min="13" max="13" width="17.125" style="317" customWidth="1"/>
    <col min="14" max="14" width="20.125" style="317" customWidth="1"/>
    <col min="15" max="16384" width="9" style="146"/>
  </cols>
  <sheetData>
    <row r="1" spans="1:23" s="317" customFormat="1">
      <c r="A1" s="315" t="s">
        <v>1890</v>
      </c>
      <c r="B1" s="315" t="s">
        <v>1889</v>
      </c>
      <c r="C1" s="316" t="s">
        <v>1886</v>
      </c>
      <c r="F1" s="315" t="s">
        <v>1888</v>
      </c>
      <c r="G1" s="315" t="s">
        <v>1887</v>
      </c>
      <c r="H1" s="316" t="s">
        <v>1886</v>
      </c>
      <c r="Q1" s="318" t="s">
        <v>1885</v>
      </c>
      <c r="S1" s="319" t="s">
        <v>1884</v>
      </c>
      <c r="T1" s="319" t="s">
        <v>1883</v>
      </c>
      <c r="U1" s="319" t="s">
        <v>1882</v>
      </c>
      <c r="V1" s="319" t="s">
        <v>1098</v>
      </c>
      <c r="W1" s="319" t="s">
        <v>1881</v>
      </c>
    </row>
    <row r="2" spans="1:23" ht="15.75" thickBot="1">
      <c r="A2" s="320" t="s">
        <v>2514</v>
      </c>
      <c r="B2" s="321">
        <v>22</v>
      </c>
      <c r="C2" s="157" t="str" cm="1">
        <f t="array" ref="C2">IFERROR(IF(A2="","",IF(ISNUMBER(MATCH(TRUE,ISNUMBER(SEARCH($Q$2:$Q$51, $A2)),0))=TRUE,"United States of America",INDEX($S$2:$S$199,MATCH(TRUE,ISNUMBER(SEARCH($S$2:$S$199, $A2)),0)))),"United States of America")</f>
        <v>Ukraine</v>
      </c>
      <c r="D2" s="157" t="str" cm="1">
        <f t="array" ref="D2">IF(A2="","",IF(ISNUMBER(MATCH(TRUE,ISNUMBER(SEARCH($Q$2:$Q$51, $A2)),0))=TRUE,"",IF(ISNUMBER(MATCH(TRUE,ISNUMBER(SEARCH($S$2:$S$199, $A2)),0))=TRUE,"","미국 확인 필요")))</f>
        <v/>
      </c>
      <c r="F2" s="320" t="s">
        <v>1748</v>
      </c>
      <c r="G2" s="321">
        <v>13526</v>
      </c>
      <c r="H2" s="157" t="str" cm="1">
        <f t="array" ref="H2">IFERROR(IF(F2="","",IF(ISNUMBER(MATCH(TRUE,ISNUMBER(SEARCH($Q$2:$Q$51, $F2)),0))=TRUE,"United States of America",INDEX($S$2:$S$199,MATCH(TRUE,ISNUMBER(SEARCH($S$2:$S$199, $F2)),0)))),"United States of America")</f>
        <v>Korea</v>
      </c>
      <c r="I2" s="157" t="str" cm="1">
        <f t="array" ref="I2">IF(F2="","",IF(ISNUMBER(MATCH(TRUE,ISNUMBER(SEARCH($Q$2:$Q$51, $F2)),0))=TRUE,"",IF(ISNUMBER(MATCH(TRUE,ISNUMBER(SEARCH($S$2:$S$199, $F2)),0))=TRUE,"","미국 확인 필요")))</f>
        <v/>
      </c>
      <c r="L2" s="316"/>
      <c r="Q2" s="322" t="s">
        <v>1880</v>
      </c>
      <c r="S2" s="211" t="s">
        <v>1879</v>
      </c>
      <c r="T2" s="323">
        <f t="shared" ref="T2:T65" si="0">SUMIF(C:C,S2,B:B)</f>
        <v>0</v>
      </c>
      <c r="U2" s="323" t="str">
        <f>IF(T2=0,"",RANK(T2,T:T,0)+COUNTIF(T$1:T1,T2))</f>
        <v/>
      </c>
      <c r="V2" s="323">
        <f t="shared" ref="V2:V65" si="1">SUMIF(H:H,S2,G:G)</f>
        <v>0</v>
      </c>
      <c r="W2" s="323" t="str">
        <f>IF(V2=0,"",RANK(V2,V:V,0)+COUNTIF(V$1:V1,V2))</f>
        <v/>
      </c>
    </row>
    <row r="3" spans="1:23" ht="15.75" thickBot="1">
      <c r="A3" s="320" t="s">
        <v>1707</v>
      </c>
      <c r="B3" s="321">
        <v>24</v>
      </c>
      <c r="C3" s="157" t="str" cm="1">
        <f t="array" ref="C3">IFERROR(IF(A3="","",IF(ISNUMBER(MATCH(TRUE,ISNUMBER(SEARCH($Q$2:$Q$51, $A3)),0))=TRUE,"United States of America",INDEX($S$2:$S$199,MATCH(TRUE,ISNUMBER(SEARCH($S$2:$S$199, $A3)),0)))),"United States of America")</f>
        <v>India</v>
      </c>
      <c r="D3" s="157" t="str" cm="1">
        <f t="array" ref="D3">IF(A3="","",IF(ISNUMBER(MATCH(TRUE,ISNUMBER(SEARCH($Q$2:$Q$51, $A3)),0))=TRUE,"",IF(ISNUMBER(MATCH(TRUE,ISNUMBER(SEARCH($S$2:$S$199, $A3)),0))=TRUE,"","미국 확인 필요")))</f>
        <v/>
      </c>
      <c r="F3" s="320" t="s">
        <v>1720</v>
      </c>
      <c r="G3" s="321">
        <v>2416</v>
      </c>
      <c r="H3" s="157" t="str" cm="1">
        <f t="array" ref="H3">IFERROR(IF(F3="","",IF(ISNUMBER(MATCH(TRUE,ISNUMBER(SEARCH($Q$2:$Q$51, $F3)),0))=TRUE,"United States of America",INDEX($S$2:$S$199,MATCH(TRUE,ISNUMBER(SEARCH($S$2:$S$199, $F3)),0)))),"United States of America")</f>
        <v>Peru</v>
      </c>
      <c r="I3" s="157" t="str" cm="1">
        <f t="array" ref="I3">IF(F3="","",IF(ISNUMBER(MATCH(TRUE,ISNUMBER(SEARCH($Q$2:$Q$51, $F3)),0))=TRUE,"",IF(ISNUMBER(MATCH(TRUE,ISNUMBER(SEARCH($S$2:$S$199, $F3)),0))=TRUE,"","미국 확인 필요")))</f>
        <v/>
      </c>
      <c r="L3" s="550" t="s">
        <v>1878</v>
      </c>
      <c r="M3" s="551"/>
      <c r="N3" s="552"/>
      <c r="Q3" s="322" t="s">
        <v>1877</v>
      </c>
      <c r="S3" s="211" t="s">
        <v>1876</v>
      </c>
      <c r="T3" s="323">
        <f t="shared" si="0"/>
        <v>0</v>
      </c>
      <c r="U3" s="323" t="str">
        <f>IF(T3=0,"",RANK(T3,T:T,0)+COUNTIF(T$1:T2,T3))</f>
        <v/>
      </c>
      <c r="V3" s="323">
        <f t="shared" si="1"/>
        <v>0</v>
      </c>
      <c r="W3" s="323" t="str">
        <f>IF(V3=0,"",RANK(V3,V:V,0)+COUNTIF(V$1:V2,V3))</f>
        <v/>
      </c>
    </row>
    <row r="4" spans="1:23">
      <c r="A4" s="320" t="s">
        <v>2515</v>
      </c>
      <c r="B4" s="321">
        <v>12</v>
      </c>
      <c r="C4" s="157" t="str" cm="1">
        <f t="array" ref="C4">IFERROR(IF(A4="","",IF(ISNUMBER(MATCH(TRUE,ISNUMBER(SEARCH($Q$2:$Q$51, $A4)),0))=TRUE,"United States of America",INDEX($S$2:$S$199,MATCH(TRUE,ISNUMBER(SEARCH($S$2:$S$199, $A4)),0)))),"United States of America")</f>
        <v>India</v>
      </c>
      <c r="D4" s="157" t="str" cm="1">
        <f t="array" ref="D4">IF(A4="","",IF(ISNUMBER(MATCH(TRUE,ISNUMBER(SEARCH($Q$2:$Q$51, $A4)),0))=TRUE,"",IF(ISNUMBER(MATCH(TRUE,ISNUMBER(SEARCH($S$2:$S$199, $A4)),0))=TRUE,"","미국 확인 필요")))</f>
        <v/>
      </c>
      <c r="F4" s="320" t="s">
        <v>1781</v>
      </c>
      <c r="G4" s="321">
        <v>2246</v>
      </c>
      <c r="H4" s="157" t="str" cm="1">
        <f t="array" ref="H4">IFERROR(IF(F4="","",IF(ISNUMBER(MATCH(TRUE,ISNUMBER(SEARCH($Q$2:$Q$51, $F4)),0))=TRUE,"United States of America",INDEX($S$2:$S$199,MATCH(TRUE,ISNUMBER(SEARCH($S$2:$S$199, $F4)),0)))),"United States of America")</f>
        <v>United States of America</v>
      </c>
      <c r="I4" s="157" t="str" cm="1">
        <f t="array" ref="I4">IF(F4="","",IF(ISNUMBER(MATCH(TRUE,ISNUMBER(SEARCH($Q$2:$Q$51, $F4)),0))=TRUE,"",IF(ISNUMBER(MATCH(TRUE,ISNUMBER(SEARCH($S$2:$S$199, $F4)),0))=TRUE,"","미국 확인 필요")))</f>
        <v>미국 확인 필요</v>
      </c>
      <c r="L4" s="324" t="s">
        <v>1850</v>
      </c>
      <c r="M4" s="325" t="s">
        <v>1875</v>
      </c>
      <c r="N4" s="326">
        <f>'뉴스룸 요약'!F17</f>
        <v>45536</v>
      </c>
      <c r="Q4" s="322" t="s">
        <v>1874</v>
      </c>
      <c r="S4" s="211" t="s">
        <v>1031</v>
      </c>
      <c r="T4" s="323">
        <f t="shared" si="0"/>
        <v>0</v>
      </c>
      <c r="U4" s="323" t="str">
        <f>IF(T4=0,"",RANK(T4,T:T,0)+COUNTIF(T$1:T3,T4))</f>
        <v/>
      </c>
      <c r="V4" s="323">
        <f t="shared" si="1"/>
        <v>261</v>
      </c>
      <c r="W4" s="323">
        <f>IF(V4=0,"",RANK(V4,V:V,0)+COUNTIF(V$1:V3,V4))</f>
        <v>16</v>
      </c>
    </row>
    <row r="5" spans="1:23">
      <c r="A5" s="320" t="s">
        <v>2516</v>
      </c>
      <c r="B5" s="321">
        <v>17</v>
      </c>
      <c r="C5" s="157" t="str" cm="1">
        <f t="array" ref="C5">IFERROR(IF(A5="","",IF(ISNUMBER(MATCH(TRUE,ISNUMBER(SEARCH($Q$2:$Q$51, $A5)),0))=TRUE,"United States of America",INDEX($S$2:$S$199,MATCH(TRUE,ISNUMBER(SEARCH($S$2:$S$199, $A5)),0)))),"United States of America")</f>
        <v>India</v>
      </c>
      <c r="D5" s="157" t="str" cm="1">
        <f t="array" ref="D5">IF(A5="","",IF(ISNUMBER(MATCH(TRUE,ISNUMBER(SEARCH($Q$2:$Q$51, $A5)),0))=TRUE,"",IF(ISNUMBER(MATCH(TRUE,ISNUMBER(SEARCH($S$2:$S$199, $A5)),0))=TRUE,"","미국 확인 필요")))</f>
        <v/>
      </c>
      <c r="F5" s="320" t="s">
        <v>1865</v>
      </c>
      <c r="G5" s="321">
        <v>2116</v>
      </c>
      <c r="H5" s="157" t="str" cm="1">
        <f t="array" ref="H5">IFERROR(IF(F5="","",IF(ISNUMBER(MATCH(TRUE,ISNUMBER(SEARCH($Q$2:$Q$51, $F5)),0))=TRUE,"United States of America",INDEX($S$2:$S$199,MATCH(TRUE,ISNUMBER(SEARCH($S$2:$S$199, $F5)),0)))),"United States of America")</f>
        <v>India</v>
      </c>
      <c r="I5" s="157" t="str" cm="1">
        <f t="array" ref="I5">IF(F5="","",IF(ISNUMBER(MATCH(TRUE,ISNUMBER(SEARCH($Q$2:$Q$51, $F5)),0))=TRUE,"",IF(ISNUMBER(MATCH(TRUE,ISNUMBER(SEARCH($S$2:$S$199, $F5)),0))=TRUE,"","미국 확인 필요")))</f>
        <v/>
      </c>
      <c r="L5" s="140">
        <v>1</v>
      </c>
      <c r="M5" s="139" t="str">
        <f t="shared" ref="M5:M14" si="2">INDEX(S:S,MATCH(L5,U:U,0))</f>
        <v>India</v>
      </c>
      <c r="N5" s="327">
        <f t="shared" ref="N5:N14" si="3">INDEX(T:T,MATCH(L5,U:U,0))</f>
        <v>4226</v>
      </c>
      <c r="Q5" s="322" t="s">
        <v>1873</v>
      </c>
      <c r="S5" s="211" t="s">
        <v>1872</v>
      </c>
      <c r="T5" s="323">
        <f t="shared" si="0"/>
        <v>0</v>
      </c>
      <c r="U5" s="323" t="str">
        <f>IF(T5=0,"",RANK(T5,T:T,0)+COUNTIF(T$1:T4,T5))</f>
        <v/>
      </c>
      <c r="V5" s="323">
        <f t="shared" si="1"/>
        <v>0</v>
      </c>
      <c r="W5" s="323" t="str">
        <f>IF(V5=0,"",RANK(V5,V:V,0)+COUNTIF(V$1:V4,V5))</f>
        <v/>
      </c>
    </row>
    <row r="6" spans="1:23">
      <c r="A6" s="320" t="s">
        <v>2269</v>
      </c>
      <c r="B6" s="321">
        <v>10</v>
      </c>
      <c r="C6" s="157" t="str" cm="1">
        <f t="array" ref="C6">IFERROR(IF(A6="","",IF(ISNUMBER(MATCH(TRUE,ISNUMBER(SEARCH($Q$2:$Q$51, $A6)),0))=TRUE,"United States of America",INDEX($S$2:$S$199,MATCH(TRUE,ISNUMBER(SEARCH($S$2:$S$199, $A6)),0)))),"United States of America")</f>
        <v>Japan</v>
      </c>
      <c r="D6" s="157" t="str" cm="1">
        <f t="array" ref="D6">IF(A6="","",IF(ISNUMBER(MATCH(TRUE,ISNUMBER(SEARCH($Q$2:$Q$51, $A6)),0))=TRUE,"",IF(ISNUMBER(MATCH(TRUE,ISNUMBER(SEARCH($S$2:$S$199, $A6)),0))=TRUE,"","미국 확인 필요")))</f>
        <v/>
      </c>
      <c r="F6" s="320" t="s">
        <v>1719</v>
      </c>
      <c r="G6" s="321">
        <v>1867</v>
      </c>
      <c r="H6" s="157" t="str" cm="1">
        <f t="array" ref="H6">IFERROR(IF(F6="","",IF(ISNUMBER(MATCH(TRUE,ISNUMBER(SEARCH($Q$2:$Q$51, $F6)),0))=TRUE,"United States of America",INDEX($S$2:$S$199,MATCH(TRUE,ISNUMBER(SEARCH($S$2:$S$199, $F6)),0)))),"United States of America")</f>
        <v>India</v>
      </c>
      <c r="I6" s="157" t="str" cm="1">
        <f t="array" ref="I6">IF(F6="","",IF(ISNUMBER(MATCH(TRUE,ISNUMBER(SEARCH($Q$2:$Q$51, $F6)),0))=TRUE,"",IF(ISNUMBER(MATCH(TRUE,ISNUMBER(SEARCH($S$2:$S$199, $F6)),0))=TRUE,"","미국 확인 필요")))</f>
        <v/>
      </c>
      <c r="L6" s="140">
        <v>2</v>
      </c>
      <c r="M6" s="139" t="str">
        <f t="shared" si="2"/>
        <v>Korea</v>
      </c>
      <c r="N6" s="327">
        <f t="shared" si="3"/>
        <v>762</v>
      </c>
      <c r="Q6" s="322" t="s">
        <v>1871</v>
      </c>
      <c r="S6" s="211" t="s">
        <v>345</v>
      </c>
      <c r="T6" s="323">
        <f t="shared" si="0"/>
        <v>0</v>
      </c>
      <c r="U6" s="323" t="str">
        <f>IF(T6=0,"",RANK(T6,T:T,0)+COUNTIF(T$1:T5,T6))</f>
        <v/>
      </c>
      <c r="V6" s="323">
        <f t="shared" si="1"/>
        <v>402</v>
      </c>
      <c r="W6" s="323">
        <f>IF(V6=0,"",RANK(V6,V:V,0)+COUNTIF(V$1:V5,V6))</f>
        <v>12</v>
      </c>
    </row>
    <row r="7" spans="1:23" ht="25.5">
      <c r="A7" s="320" t="s">
        <v>1891</v>
      </c>
      <c r="B7" s="321">
        <v>16</v>
      </c>
      <c r="C7" s="157" t="str" cm="1">
        <f t="array" ref="C7">IFERROR(IF(A7="","",IF(ISNUMBER(MATCH(TRUE,ISNUMBER(SEARCH($Q$2:$Q$51, $A7)),0))=TRUE,"United States of America",INDEX($S$2:$S$199,MATCH(TRUE,ISNUMBER(SEARCH($S$2:$S$199, $A7)),0)))),"United States of America")</f>
        <v>India</v>
      </c>
      <c r="D7" s="157" t="str" cm="1">
        <f t="array" ref="D7">IF(A7="","",IF(ISNUMBER(MATCH(TRUE,ISNUMBER(SEARCH($Q$2:$Q$51, $A7)),0))=TRUE,"",IF(ISNUMBER(MATCH(TRUE,ISNUMBER(SEARCH($S$2:$S$199, $A7)),0))=TRUE,"","미국 확인 필요")))</f>
        <v/>
      </c>
      <c r="F7" s="320" t="s">
        <v>1866</v>
      </c>
      <c r="G7" s="321">
        <v>1640</v>
      </c>
      <c r="H7" s="157" t="str" cm="1">
        <f t="array" ref="H7">IFERROR(IF(F7="","",IF(ISNUMBER(MATCH(TRUE,ISNUMBER(SEARCH($Q$2:$Q$51, $F7)),0))=TRUE,"United States of America",INDEX($S$2:$S$199,MATCH(TRUE,ISNUMBER(SEARCH($S$2:$S$199, $F7)),0)))),"United States of America")</f>
        <v>Brazil</v>
      </c>
      <c r="I7" s="157" t="str" cm="1">
        <f t="array" ref="I7">IF(F7="","",IF(ISNUMBER(MATCH(TRUE,ISNUMBER(SEARCH($Q$2:$Q$51, $F7)),0))=TRUE,"",IF(ISNUMBER(MATCH(TRUE,ISNUMBER(SEARCH($S$2:$S$199, $F7)),0))=TRUE,"","미국 확인 필요")))</f>
        <v/>
      </c>
      <c r="L7" s="140">
        <v>3</v>
      </c>
      <c r="M7" s="139" t="str">
        <f t="shared" si="2"/>
        <v>United States of America</v>
      </c>
      <c r="N7" s="327">
        <f t="shared" si="3"/>
        <v>486</v>
      </c>
      <c r="Q7" s="322" t="s">
        <v>1870</v>
      </c>
      <c r="S7" s="211" t="s">
        <v>344</v>
      </c>
      <c r="T7" s="323">
        <f t="shared" si="0"/>
        <v>60</v>
      </c>
      <c r="U7" s="323">
        <f>IF(T7=0,"",RANK(T7,T:T,0)+COUNTIF(T$1:T6,T7))</f>
        <v>7</v>
      </c>
      <c r="V7" s="323">
        <f t="shared" si="1"/>
        <v>731</v>
      </c>
      <c r="W7" s="323">
        <f>IF(V7=0,"",RANK(V7,V:V,0)+COUNTIF(V$1:V6,V7))</f>
        <v>7</v>
      </c>
    </row>
    <row r="8" spans="1:23">
      <c r="A8" s="320" t="s">
        <v>1997</v>
      </c>
      <c r="B8" s="321">
        <v>13</v>
      </c>
      <c r="C8" s="157" t="str" cm="1">
        <f t="array" ref="C8">IFERROR(IF(A8="","",IF(ISNUMBER(MATCH(TRUE,ISNUMBER(SEARCH($Q$2:$Q$51, $A8)),0))=TRUE,"United States of America",INDEX($S$2:$S$199,MATCH(TRUE,ISNUMBER(SEARCH($S$2:$S$199, $A8)),0)))),"United States of America")</f>
        <v>Brazil</v>
      </c>
      <c r="D8" s="157" t="str" cm="1">
        <f t="array" ref="D8">IF(A8="","",IF(ISNUMBER(MATCH(TRUE,ISNUMBER(SEARCH($Q$2:$Q$51, $A8)),0))=TRUE,"",IF(ISNUMBER(MATCH(TRUE,ISNUMBER(SEARCH($S$2:$S$199, $A8)),0))=TRUE,"","미국 확인 필요")))</f>
        <v/>
      </c>
      <c r="F8" s="320" t="s">
        <v>1765</v>
      </c>
      <c r="G8" s="321">
        <v>1183</v>
      </c>
      <c r="H8" s="157" t="str" cm="1">
        <f t="array" ref="H8">IFERROR(IF(F8="","",IF(ISNUMBER(MATCH(TRUE,ISNUMBER(SEARCH($Q$2:$Q$51, $F8)),0))=TRUE,"United States of America",INDEX($S$2:$S$199,MATCH(TRUE,ISNUMBER(SEARCH($S$2:$S$199, $F8)),0)))),"United States of America")</f>
        <v>India</v>
      </c>
      <c r="I8" s="157" t="str" cm="1">
        <f t="array" ref="I8">IF(F8="","",IF(ISNUMBER(MATCH(TRUE,ISNUMBER(SEARCH($Q$2:$Q$51, $F8)),0))=TRUE,"",IF(ISNUMBER(MATCH(TRUE,ISNUMBER(SEARCH($S$2:$S$199, $F8)),0))=TRUE,"","미국 확인 필요")))</f>
        <v/>
      </c>
      <c r="L8" s="140">
        <v>4</v>
      </c>
      <c r="M8" s="139" t="str">
        <f t="shared" si="2"/>
        <v>Brazil</v>
      </c>
      <c r="N8" s="327">
        <f t="shared" si="3"/>
        <v>483</v>
      </c>
      <c r="Q8" s="322" t="s">
        <v>1869</v>
      </c>
      <c r="S8" s="211" t="s">
        <v>690</v>
      </c>
      <c r="T8" s="323">
        <f t="shared" si="0"/>
        <v>44</v>
      </c>
      <c r="U8" s="323">
        <f>IF(T8=0,"",RANK(T8,T:T,0)+COUNTIF(T$1:T7,T8))</f>
        <v>8</v>
      </c>
      <c r="V8" s="323">
        <f t="shared" si="1"/>
        <v>397</v>
      </c>
      <c r="W8" s="323">
        <f>IF(V8=0,"",RANK(V8,V:V,0)+COUNTIF(V$1:V7,V8))</f>
        <v>13</v>
      </c>
    </row>
    <row r="9" spans="1:23">
      <c r="A9" s="320" t="s">
        <v>1899</v>
      </c>
      <c r="B9" s="321">
        <v>35</v>
      </c>
      <c r="C9" s="157" t="str" cm="1">
        <f t="array" ref="C9">IFERROR(IF(A9="","",IF(ISNUMBER(MATCH(TRUE,ISNUMBER(SEARCH($Q$2:$Q$51, $A9)),0))=TRUE,"United States of America",INDEX($S$2:$S$199,MATCH(TRUE,ISNUMBER(SEARCH($S$2:$S$199, $A9)),0)))),"United States of America")</f>
        <v>Peru</v>
      </c>
      <c r="D9" s="157" t="str" cm="1">
        <f t="array" ref="D9">IF(A9="","",IF(ISNUMBER(MATCH(TRUE,ISNUMBER(SEARCH($Q$2:$Q$51, $A9)),0))=TRUE,"",IF(ISNUMBER(MATCH(TRUE,ISNUMBER(SEARCH($S$2:$S$199, $A9)),0))=TRUE,"","미국 확인 필요")))</f>
        <v/>
      </c>
      <c r="F9" s="320" t="s">
        <v>1702</v>
      </c>
      <c r="G9" s="321">
        <v>1174</v>
      </c>
      <c r="H9" s="157" t="str" cm="1">
        <f t="array" ref="H9">IFERROR(IF(F9="","",IF(ISNUMBER(MATCH(TRUE,ISNUMBER(SEARCH($Q$2:$Q$51, $F9)),0))=TRUE,"United States of America",INDEX($S$2:$S$199,MATCH(TRUE,ISNUMBER(SEARCH($S$2:$S$199, $F9)),0)))),"United States of America")</f>
        <v>India</v>
      </c>
      <c r="I9" s="157" t="str" cm="1">
        <f t="array" ref="I9">IF(F9="","",IF(ISNUMBER(MATCH(TRUE,ISNUMBER(SEARCH($Q$2:$Q$51, $F9)),0))=TRUE,"",IF(ISNUMBER(MATCH(TRUE,ISNUMBER(SEARCH($S$2:$S$199, $F9)),0))=TRUE,"","미국 확인 필요")))</f>
        <v/>
      </c>
      <c r="L9" s="140">
        <v>5</v>
      </c>
      <c r="M9" s="139" t="str">
        <f t="shared" si="2"/>
        <v>Malaysia</v>
      </c>
      <c r="N9" s="327">
        <f t="shared" si="3"/>
        <v>397</v>
      </c>
      <c r="Q9" s="322" t="s">
        <v>1868</v>
      </c>
      <c r="S9" s="211" t="s">
        <v>691</v>
      </c>
      <c r="T9" s="323">
        <f t="shared" si="0"/>
        <v>0</v>
      </c>
      <c r="U9" s="323" t="str">
        <f>IF(T9=0,"",RANK(T9,T:T,0)+COUNTIF(T$1:T8,T9))</f>
        <v/>
      </c>
      <c r="V9" s="323">
        <f t="shared" si="1"/>
        <v>200</v>
      </c>
      <c r="W9" s="323">
        <f>IF(V9=0,"",RANK(V9,V:V,0)+COUNTIF(V$1:V8,V9))</f>
        <v>19</v>
      </c>
    </row>
    <row r="10" spans="1:23">
      <c r="A10" s="320" t="s">
        <v>1940</v>
      </c>
      <c r="B10" s="321">
        <v>15</v>
      </c>
      <c r="C10" s="157" t="str" cm="1">
        <f t="array" ref="C10">IFERROR(IF(A10="","",IF(ISNUMBER(MATCH(TRUE,ISNUMBER(SEARCH($Q$2:$Q$51, $A10)),0))=TRUE,"United States of America",INDEX($S$2:$S$199,MATCH(TRUE,ISNUMBER(SEARCH($S$2:$S$199, $A10)),0)))),"United States of America")</f>
        <v>Peru</v>
      </c>
      <c r="D10" s="157" t="str" cm="1">
        <f t="array" ref="D10">IF(A10="","",IF(ISNUMBER(MATCH(TRUE,ISNUMBER(SEARCH($Q$2:$Q$51, $A10)),0))=TRUE,"",IF(ISNUMBER(MATCH(TRUE,ISNUMBER(SEARCH($S$2:$S$199, $A10)),0))=TRUE,"","미국 확인 필요")))</f>
        <v/>
      </c>
      <c r="F10" s="320" t="s">
        <v>1791</v>
      </c>
      <c r="G10" s="321">
        <v>1151</v>
      </c>
      <c r="H10" s="157" t="str" cm="1">
        <f t="array" ref="H10">IFERROR(IF(F10="","",IF(ISNUMBER(MATCH(TRUE,ISNUMBER(SEARCH($Q$2:$Q$51, $F10)),0))=TRUE,"United States of America",INDEX($S$2:$S$199,MATCH(TRUE,ISNUMBER(SEARCH($S$2:$S$199, $F10)),0)))),"United States of America")</f>
        <v>United States of America</v>
      </c>
      <c r="I10" s="157" t="str" cm="1">
        <f t="array" ref="I10">IF(F10="","",IF(ISNUMBER(MATCH(TRUE,ISNUMBER(SEARCH($Q$2:$Q$51, $F10)),0))=TRUE,"",IF(ISNUMBER(MATCH(TRUE,ISNUMBER(SEARCH($S$2:$S$199, $F10)),0))=TRUE,"","미국 확인 필요")))</f>
        <v>미국 확인 필요</v>
      </c>
      <c r="L10" s="140">
        <v>6</v>
      </c>
      <c r="M10" s="139" t="str">
        <f t="shared" si="2"/>
        <v>Peru</v>
      </c>
      <c r="N10" s="327">
        <f t="shared" si="3"/>
        <v>351</v>
      </c>
      <c r="Q10" s="322" t="s">
        <v>1867</v>
      </c>
      <c r="S10" s="211" t="s">
        <v>692</v>
      </c>
      <c r="T10" s="323">
        <f t="shared" si="0"/>
        <v>0</v>
      </c>
      <c r="U10" s="323" t="str">
        <f>IF(T10=0,"",RANK(T10,T:T,0)+COUNTIF(T$1:T9,T10))</f>
        <v/>
      </c>
      <c r="V10" s="323">
        <f t="shared" si="1"/>
        <v>0</v>
      </c>
      <c r="W10" s="323" t="str">
        <f>IF(V10=0,"",RANK(V10,V:V,0)+COUNTIF(V$1:V9,V10))</f>
        <v/>
      </c>
    </row>
    <row r="11" spans="1:23">
      <c r="A11" s="320" t="s">
        <v>2270</v>
      </c>
      <c r="B11" s="321">
        <v>15</v>
      </c>
      <c r="C11" s="157" t="str" cm="1">
        <f t="array" ref="C11">IFERROR(IF(A11="","",IF(ISNUMBER(MATCH(TRUE,ISNUMBER(SEARCH($Q$2:$Q$51, $A11)),0))=TRUE,"United States of America",INDEX($S$2:$S$199,MATCH(TRUE,ISNUMBER(SEARCH($S$2:$S$199, $A11)),0)))),"United States of America")</f>
        <v>Brazil</v>
      </c>
      <c r="D11" s="157" t="str" cm="1">
        <f t="array" ref="D11">IF(A11="","",IF(ISNUMBER(MATCH(TRUE,ISNUMBER(SEARCH($Q$2:$Q$51, $A11)),0))=TRUE,"",IF(ISNUMBER(MATCH(TRUE,ISNUMBER(SEARCH($S$2:$S$199, $A11)),0))=TRUE,"","미국 확인 필요")))</f>
        <v/>
      </c>
      <c r="F11" s="320" t="s">
        <v>1753</v>
      </c>
      <c r="G11" s="321">
        <v>995</v>
      </c>
      <c r="H11" s="157" t="str" cm="1">
        <f t="array" ref="H11">IFERROR(IF(F11="","",IF(ISNUMBER(MATCH(TRUE,ISNUMBER(SEARCH($Q$2:$Q$51, $F11)),0))=TRUE,"United States of America",INDEX($S$2:$S$199,MATCH(TRUE,ISNUMBER(SEARCH($S$2:$S$199, $F11)),0)))),"United States of America")</f>
        <v>India</v>
      </c>
      <c r="I11" s="157" t="str" cm="1">
        <f t="array" ref="I11">IF(F11="","",IF(ISNUMBER(MATCH(TRUE,ISNUMBER(SEARCH($Q$2:$Q$51, $F11)),0))=TRUE,"",IF(ISNUMBER(MATCH(TRUE,ISNUMBER(SEARCH($S$2:$S$199, $F11)),0))=TRUE,"","미국 확인 필요")))</f>
        <v/>
      </c>
      <c r="L11" s="140">
        <v>7</v>
      </c>
      <c r="M11" s="139" t="str">
        <f t="shared" si="2"/>
        <v>Singapore</v>
      </c>
      <c r="N11" s="327">
        <f t="shared" si="3"/>
        <v>60</v>
      </c>
      <c r="Q11" s="322" t="s">
        <v>1265</v>
      </c>
      <c r="S11" s="211" t="s">
        <v>709</v>
      </c>
      <c r="T11" s="323">
        <f t="shared" si="0"/>
        <v>0</v>
      </c>
      <c r="U11" s="323" t="str">
        <f>IF(T11=0,"",RANK(T11,T:T,0)+COUNTIF(T$1:T10,T11))</f>
        <v/>
      </c>
      <c r="V11" s="323">
        <f t="shared" si="1"/>
        <v>0</v>
      </c>
      <c r="W11" s="323" t="str">
        <f>IF(V11=0,"",RANK(V11,V:V,0)+COUNTIF(V$1:V10,V11))</f>
        <v/>
      </c>
    </row>
    <row r="12" spans="1:23">
      <c r="A12" s="320" t="s">
        <v>1790</v>
      </c>
      <c r="B12" s="321">
        <v>9</v>
      </c>
      <c r="C12" s="157" t="str" cm="1">
        <f t="array" ref="C12">IFERROR(IF(A12="","",IF(ISNUMBER(MATCH(TRUE,ISNUMBER(SEARCH($Q$2:$Q$51, $A12)),0))=TRUE,"United States of America",INDEX($S$2:$S$199,MATCH(TRUE,ISNUMBER(SEARCH($S$2:$S$199, $A12)),0)))),"United States of America")</f>
        <v>United States of America</v>
      </c>
      <c r="D12" s="157" t="str" cm="1">
        <f t="array" ref="D12">IF(A12="","",IF(ISNUMBER(MATCH(TRUE,ISNUMBER(SEARCH($Q$2:$Q$51, $A12)),0))=TRUE,"",IF(ISNUMBER(MATCH(TRUE,ISNUMBER(SEARCH($S$2:$S$199, $A12)),0))=TRUE,"","미국 확인 필요")))</f>
        <v>미국 확인 필요</v>
      </c>
      <c r="F12" s="320" t="s">
        <v>680</v>
      </c>
      <c r="G12" s="321">
        <v>731</v>
      </c>
      <c r="H12" s="157" t="str" cm="1">
        <f t="array" ref="H12">IFERROR(IF(F12="","",IF(ISNUMBER(MATCH(TRUE,ISNUMBER(SEARCH($Q$2:$Q$51, $F12)),0))=TRUE,"United States of America",INDEX($S$2:$S$199,MATCH(TRUE,ISNUMBER(SEARCH($S$2:$S$199, $F12)),0)))),"United States of America")</f>
        <v>Singapore</v>
      </c>
      <c r="I12" s="157" t="str" cm="1">
        <f t="array" ref="I12">IF(F12="","",IF(ISNUMBER(MATCH(TRUE,ISNUMBER(SEARCH($Q$2:$Q$51, $F12)),0))=TRUE,"",IF(ISNUMBER(MATCH(TRUE,ISNUMBER(SEARCH($S$2:$S$199, $F12)),0))=TRUE,"","미국 확인 필요")))</f>
        <v/>
      </c>
      <c r="L12" s="140">
        <v>8</v>
      </c>
      <c r="M12" s="139" t="str">
        <f t="shared" si="2"/>
        <v>United Kingdom</v>
      </c>
      <c r="N12" s="327">
        <f t="shared" si="3"/>
        <v>44</v>
      </c>
      <c r="Q12" s="322" t="s">
        <v>1864</v>
      </c>
      <c r="S12" s="211" t="s">
        <v>679</v>
      </c>
      <c r="T12" s="323">
        <f t="shared" si="0"/>
        <v>10</v>
      </c>
      <c r="U12" s="323">
        <f>IF(T12=0,"",RANK(T12,T:T,0)+COUNTIF(T$1:T11,T12))</f>
        <v>18</v>
      </c>
      <c r="V12" s="323">
        <f t="shared" si="1"/>
        <v>499</v>
      </c>
      <c r="W12" s="323">
        <f>IF(V12=0,"",RANK(V12,V:V,0)+COUNTIF(V$1:V11,V12))</f>
        <v>8</v>
      </c>
    </row>
    <row r="13" spans="1:23">
      <c r="A13" s="320" t="s">
        <v>1831</v>
      </c>
      <c r="B13" s="321">
        <v>131</v>
      </c>
      <c r="C13" s="157" t="str" cm="1">
        <f t="array" ref="C13">IFERROR(IF(A13="","",IF(ISNUMBER(MATCH(TRUE,ISNUMBER(SEARCH($Q$2:$Q$51, $A13)),0))=TRUE,"United States of America",INDEX($S$2:$S$199,MATCH(TRUE,ISNUMBER(SEARCH($S$2:$S$199, $A13)),0)))),"United States of America")</f>
        <v>India</v>
      </c>
      <c r="D13" s="157" t="str" cm="1">
        <f t="array" ref="D13">IF(A13="","",IF(ISNUMBER(MATCH(TRUE,ISNUMBER(SEARCH($Q$2:$Q$51, $A13)),0))=TRUE,"",IF(ISNUMBER(MATCH(TRUE,ISNUMBER(SEARCH($S$2:$S$199, $A13)),0))=TRUE,"","미국 확인 필요")))</f>
        <v/>
      </c>
      <c r="F13" s="320" t="s">
        <v>1841</v>
      </c>
      <c r="G13" s="321">
        <v>711</v>
      </c>
      <c r="H13" s="157" t="str" cm="1">
        <f t="array" ref="H13">IFERROR(IF(F13="","",IF(ISNUMBER(MATCH(TRUE,ISNUMBER(SEARCH($Q$2:$Q$51, $F13)),0))=TRUE,"United States of America",INDEX($S$2:$S$199,MATCH(TRUE,ISNUMBER(SEARCH($S$2:$S$199, $F13)),0)))),"United States of America")</f>
        <v>United States of America</v>
      </c>
      <c r="I13" s="157" t="str" cm="1">
        <f t="array" ref="I13">IF(F13="","",IF(ISNUMBER(MATCH(TRUE,ISNUMBER(SEARCH($Q$2:$Q$51, $F13)),0))=TRUE,"",IF(ISNUMBER(MATCH(TRUE,ISNUMBER(SEARCH($S$2:$S$199, $F13)),0))=TRUE,"","미국 확인 필요")))</f>
        <v/>
      </c>
      <c r="L13" s="140">
        <v>9</v>
      </c>
      <c r="M13" s="139" t="str">
        <f t="shared" si="2"/>
        <v>Vietnam</v>
      </c>
      <c r="N13" s="327">
        <f t="shared" si="3"/>
        <v>37</v>
      </c>
      <c r="Q13" s="322" t="s">
        <v>1862</v>
      </c>
      <c r="S13" s="211" t="s">
        <v>687</v>
      </c>
      <c r="T13" s="323">
        <f t="shared" si="0"/>
        <v>35</v>
      </c>
      <c r="U13" s="323">
        <f>IF(T13=0,"",RANK(T13,T:T,0)+COUNTIF(T$1:T12,T13))</f>
        <v>10</v>
      </c>
      <c r="V13" s="323">
        <f t="shared" si="1"/>
        <v>152</v>
      </c>
      <c r="W13" s="323">
        <f>IF(V13=0,"",RANK(V13,V:V,0)+COUNTIF(V$1:V12,V13))</f>
        <v>21</v>
      </c>
    </row>
    <row r="14" spans="1:23">
      <c r="A14" s="320" t="s">
        <v>1865</v>
      </c>
      <c r="B14" s="321">
        <v>667</v>
      </c>
      <c r="C14" s="157" t="str" cm="1">
        <f t="array" ref="C14">IFERROR(IF(A14="","",IF(ISNUMBER(MATCH(TRUE,ISNUMBER(SEARCH($Q$2:$Q$51, $A14)),0))=TRUE,"United States of America",INDEX($S$2:$S$199,MATCH(TRUE,ISNUMBER(SEARCH($S$2:$S$199, $A14)),0)))),"United States of America")</f>
        <v>India</v>
      </c>
      <c r="D14" s="157" t="str" cm="1">
        <f t="array" ref="D14">IF(A14="","",IF(ISNUMBER(MATCH(TRUE,ISNUMBER(SEARCH($Q$2:$Q$51, $A14)),0))=TRUE,"",IF(ISNUMBER(MATCH(TRUE,ISNUMBER(SEARCH($S$2:$S$199, $A14)),0))=TRUE,"","미국 확인 필요")))</f>
        <v/>
      </c>
      <c r="F14" s="320" t="s">
        <v>1757</v>
      </c>
      <c r="G14" s="321">
        <v>641</v>
      </c>
      <c r="H14" s="157" t="str" cm="1">
        <f t="array" ref="H14">IFERROR(IF(F14="","",IF(ISNUMBER(MATCH(TRUE,ISNUMBER(SEARCH($Q$2:$Q$51, $F14)),0))=TRUE,"United States of America",INDEX($S$2:$S$199,MATCH(TRUE,ISNUMBER(SEARCH($S$2:$S$199, $F14)),0)))),"United States of America")</f>
        <v>Korea</v>
      </c>
      <c r="I14" s="157" t="str" cm="1">
        <f t="array" ref="I14">IF(F14="","",IF(ISNUMBER(MATCH(TRUE,ISNUMBER(SEARCH($Q$2:$Q$51, $F14)),0))=TRUE,"",IF(ISNUMBER(MATCH(TRUE,ISNUMBER(SEARCH($S$2:$S$199, $F14)),0))=TRUE,"","미국 확인 필요")))</f>
        <v/>
      </c>
      <c r="L14" s="328">
        <v>10</v>
      </c>
      <c r="M14" s="139" t="str">
        <f t="shared" si="2"/>
        <v>Spain</v>
      </c>
      <c r="N14" s="327">
        <f t="shared" si="3"/>
        <v>35</v>
      </c>
      <c r="Q14" s="322" t="s">
        <v>1861</v>
      </c>
      <c r="S14" s="211" t="s">
        <v>685</v>
      </c>
      <c r="T14" s="323">
        <f t="shared" si="0"/>
        <v>9</v>
      </c>
      <c r="U14" s="323">
        <f>IF(T14=0,"",RANK(T14,T:T,0)+COUNTIF(T$1:T13,T14))</f>
        <v>21</v>
      </c>
      <c r="V14" s="323">
        <f t="shared" si="1"/>
        <v>249</v>
      </c>
      <c r="W14" s="323">
        <f>IF(V14=0,"",RANK(V14,V:V,0)+COUNTIF(V$1:V13,V14))</f>
        <v>17</v>
      </c>
    </row>
    <row r="15" spans="1:23" ht="15.75" thickBot="1">
      <c r="A15" s="320" t="s">
        <v>1892</v>
      </c>
      <c r="B15" s="321">
        <v>33</v>
      </c>
      <c r="C15" s="157" t="str" cm="1">
        <f t="array" ref="C15">IFERROR(IF(A15="","",IF(ISNUMBER(MATCH(TRUE,ISNUMBER(SEARCH($Q$2:$Q$51, $A15)),0))=TRUE,"United States of America",INDEX($S$2:$S$199,MATCH(TRUE,ISNUMBER(SEARCH($S$2:$S$199, $A15)),0)))),"United States of America")</f>
        <v>India</v>
      </c>
      <c r="D15" s="157" t="str" cm="1">
        <f t="array" ref="D15">IF(A15="","",IF(ISNUMBER(MATCH(TRUE,ISNUMBER(SEARCH($Q$2:$Q$51, $A15)),0))=TRUE,"",IF(ISNUMBER(MATCH(TRUE,ISNUMBER(SEARCH($S$2:$S$199, $A15)),0))=TRUE,"","미국 확인 필요")))</f>
        <v/>
      </c>
      <c r="F15" s="320" t="s">
        <v>1794</v>
      </c>
      <c r="G15" s="321">
        <v>639</v>
      </c>
      <c r="H15" s="157" t="str" cm="1">
        <f t="array" ref="H15">IFERROR(IF(F15="","",IF(ISNUMBER(MATCH(TRUE,ISNUMBER(SEARCH($Q$2:$Q$51, $F15)),0))=TRUE,"United States of America",INDEX($S$2:$S$199,MATCH(TRUE,ISNUMBER(SEARCH($S$2:$S$199, $F15)),0)))),"United States of America")</f>
        <v>Brazil</v>
      </c>
      <c r="I15" s="157" t="str" cm="1">
        <f t="array" ref="I15">IF(F15="","",IF(ISNUMBER(MATCH(TRUE,ISNUMBER(SEARCH($Q$2:$Q$51, $F15)),0))=TRUE,"",IF(ISNUMBER(MATCH(TRUE,ISNUMBER(SEARCH($S$2:$S$199, $F15)),0))=TRUE,"","미국 확인 필요")))</f>
        <v/>
      </c>
      <c r="L15" s="548" t="s">
        <v>397</v>
      </c>
      <c r="M15" s="549"/>
      <c r="N15" s="329" t="str">
        <f>TEXT(SUM(T:T),"#,###")&amp;" (전체 "&amp;TEXT(SUM(T:T)/SUM('LDN PV 비교'!D3:D33),"#.#%")&amp;")"</f>
        <v>7,028 (전체 83.1%)</v>
      </c>
      <c r="Q15" s="322" t="s">
        <v>1860</v>
      </c>
      <c r="S15" s="211" t="s">
        <v>697</v>
      </c>
      <c r="T15" s="323">
        <f t="shared" si="0"/>
        <v>0</v>
      </c>
      <c r="U15" s="323" t="str">
        <f>IF(T15=0,"",RANK(T15,T:T,0)+COUNTIF(T$1:T14,T15))</f>
        <v/>
      </c>
      <c r="V15" s="323">
        <f t="shared" si="1"/>
        <v>0</v>
      </c>
      <c r="W15" s="323" t="str">
        <f>IF(V15=0,"",RANK(V15,V:V,0)+COUNTIF(V$1:V14,V15))</f>
        <v/>
      </c>
    </row>
    <row r="16" spans="1:23">
      <c r="A16" s="320" t="s">
        <v>2517</v>
      </c>
      <c r="B16" s="321">
        <v>28</v>
      </c>
      <c r="C16" s="157" t="str" cm="1">
        <f t="array" ref="C16">IFERROR(IF(A16="","",IF(ISNUMBER(MATCH(TRUE,ISNUMBER(SEARCH($Q$2:$Q$51, $A16)),0))=TRUE,"United States of America",INDEX($S$2:$S$199,MATCH(TRUE,ISNUMBER(SEARCH($S$2:$S$199, $A16)),0)))),"United States of America")</f>
        <v>India</v>
      </c>
      <c r="D16" s="157" t="str" cm="1">
        <f t="array" ref="D16">IF(A16="","",IF(ISNUMBER(MATCH(TRUE,ISNUMBER(SEARCH($Q$2:$Q$51, $A16)),0))=TRUE,"",IF(ISNUMBER(MATCH(TRUE,ISNUMBER(SEARCH($S$2:$S$199, $A16)),0))=TRUE,"","미국 확인 필요")))</f>
        <v/>
      </c>
      <c r="F16" s="320" t="s">
        <v>1739</v>
      </c>
      <c r="G16" s="321">
        <v>575</v>
      </c>
      <c r="H16" s="157" t="str" cm="1">
        <f t="array" ref="H16">IFERROR(IF(F16="","",IF(ISNUMBER(MATCH(TRUE,ISNUMBER(SEARCH($Q$2:$Q$51, $F16)),0))=TRUE,"United States of America",INDEX($S$2:$S$199,MATCH(TRUE,ISNUMBER(SEARCH($S$2:$S$199, $F16)),0)))),"United States of America")</f>
        <v>India</v>
      </c>
      <c r="I16" s="157" t="str" cm="1">
        <f t="array" ref="I16">IF(F16="","",IF(ISNUMBER(MATCH(TRUE,ISNUMBER(SEARCH($Q$2:$Q$51, $F16)),0))=TRUE,"",IF(ISNUMBER(MATCH(TRUE,ISNUMBER(SEARCH($S$2:$S$199, $F16)),0))=TRUE,"","미국 확인 필요")))</f>
        <v/>
      </c>
      <c r="Q16" s="322" t="s">
        <v>1858</v>
      </c>
      <c r="S16" s="211" t="s">
        <v>700</v>
      </c>
      <c r="T16" s="323">
        <f t="shared" si="0"/>
        <v>20</v>
      </c>
      <c r="U16" s="323">
        <f>IF(T16=0,"",RANK(T16,T:T,0)+COUNTIF(T$1:T15,T16))</f>
        <v>12</v>
      </c>
      <c r="V16" s="323">
        <f t="shared" si="1"/>
        <v>153</v>
      </c>
      <c r="W16" s="323">
        <f>IF(V16=0,"",RANK(V16,V:V,0)+COUNTIF(V$1:V15,V16))</f>
        <v>20</v>
      </c>
    </row>
    <row r="17" spans="1:23">
      <c r="A17" s="320" t="s">
        <v>2518</v>
      </c>
      <c r="B17" s="321">
        <v>15</v>
      </c>
      <c r="C17" s="157" t="str" cm="1">
        <f t="array" ref="C17">IFERROR(IF(A17="","",IF(ISNUMBER(MATCH(TRUE,ISNUMBER(SEARCH($Q$2:$Q$51, $A17)),0))=TRUE,"United States of America",INDEX($S$2:$S$199,MATCH(TRUE,ISNUMBER(SEARCH($S$2:$S$199, $A17)),0)))),"United States of America")</f>
        <v>India</v>
      </c>
      <c r="D17" s="157" t="str" cm="1">
        <f t="array" ref="D17">IF(A17="","",IF(ISNUMBER(MATCH(TRUE,ISNUMBER(SEARCH($Q$2:$Q$51, $A17)),0))=TRUE,"",IF(ISNUMBER(MATCH(TRUE,ISNUMBER(SEARCH($S$2:$S$199, $A17)),0))=TRUE,"","미국 확인 필요")))</f>
        <v/>
      </c>
      <c r="F17" s="320" t="s">
        <v>1856</v>
      </c>
      <c r="G17" s="321">
        <v>574</v>
      </c>
      <c r="H17" s="157" t="str" cm="1">
        <f t="array" ref="H17">IFERROR(IF(F17="","",IF(ISNUMBER(MATCH(TRUE,ISNUMBER(SEARCH($Q$2:$Q$51, $F17)),0))=TRUE,"United States of America",INDEX($S$2:$S$199,MATCH(TRUE,ISNUMBER(SEARCH($S$2:$S$199, $F17)),0)))),"United States of America")</f>
        <v>United States of America</v>
      </c>
      <c r="I17" s="157" t="str" cm="1">
        <f t="array" ref="I17">IF(F17="","",IF(ISNUMBER(MATCH(TRUE,ISNUMBER(SEARCH($Q$2:$Q$51, $F17)),0))=TRUE,"",IF(ISNUMBER(MATCH(TRUE,ISNUMBER(SEARCH($S$2:$S$199, $F17)),0))=TRUE,"","미국 확인 필요")))</f>
        <v>미국 확인 필요</v>
      </c>
      <c r="Q17" s="322" t="s">
        <v>1857</v>
      </c>
      <c r="S17" s="211" t="s">
        <v>712</v>
      </c>
      <c r="T17" s="323">
        <f t="shared" si="0"/>
        <v>0</v>
      </c>
      <c r="U17" s="323" t="str">
        <f>IF(T17=0,"",RANK(T17,T:T,0)+COUNTIF(T$1:T16,T17))</f>
        <v/>
      </c>
      <c r="V17" s="323">
        <f t="shared" si="1"/>
        <v>0</v>
      </c>
      <c r="W17" s="323" t="str">
        <f>IF(V17=0,"",RANK(V17,V:V,0)+COUNTIF(V$1:V16,V17))</f>
        <v/>
      </c>
    </row>
    <row r="18" spans="1:23">
      <c r="A18" s="320" t="s">
        <v>1903</v>
      </c>
      <c r="B18" s="321">
        <v>18</v>
      </c>
      <c r="C18" s="157" t="str" cm="1">
        <f t="array" ref="C18">IFERROR(IF(A18="","",IF(ISNUMBER(MATCH(TRUE,ISNUMBER(SEARCH($Q$2:$Q$51, $A18)),0))=TRUE,"United States of America",INDEX($S$2:$S$199,MATCH(TRUE,ISNUMBER(SEARCH($S$2:$S$199, $A18)),0)))),"United States of America")</f>
        <v>Brazil</v>
      </c>
      <c r="D18" s="157" t="str" cm="1">
        <f t="array" ref="D18">IF(A18="","",IF(ISNUMBER(MATCH(TRUE,ISNUMBER(SEARCH($Q$2:$Q$51, $A18)),0))=TRUE,"",IF(ISNUMBER(MATCH(TRUE,ISNUMBER(SEARCH($S$2:$S$199, $A18)),0))=TRUE,"","미국 확인 필요")))</f>
        <v/>
      </c>
      <c r="F18" s="320" t="s">
        <v>1768</v>
      </c>
      <c r="G18" s="321">
        <v>537</v>
      </c>
      <c r="H18" s="157" t="str" cm="1">
        <f t="array" ref="H18">IFERROR(IF(F18="","",IF(ISNUMBER(MATCH(TRUE,ISNUMBER(SEARCH($Q$2:$Q$51, $F18)),0))=TRUE,"United States of America",INDEX($S$2:$S$199,MATCH(TRUE,ISNUMBER(SEARCH($S$2:$S$199, $F18)),0)))),"United States of America")</f>
        <v>India</v>
      </c>
      <c r="I18" s="157" t="str" cm="1">
        <f t="array" ref="I18">IF(F18="","",IF(ISNUMBER(MATCH(TRUE,ISNUMBER(SEARCH($Q$2:$Q$51, $F18)),0))=TRUE,"",IF(ISNUMBER(MATCH(TRUE,ISNUMBER(SEARCH($S$2:$S$199, $F18)),0))=TRUE,"","미국 확인 필요")))</f>
        <v/>
      </c>
      <c r="Q18" s="322" t="s">
        <v>1855</v>
      </c>
      <c r="S18" s="211" t="s">
        <v>716</v>
      </c>
      <c r="T18" s="323">
        <f t="shared" si="0"/>
        <v>0</v>
      </c>
      <c r="U18" s="323" t="str">
        <f>IF(T18=0,"",RANK(T18,T:T,0)+COUNTIF(T$1:T17,T18))</f>
        <v/>
      </c>
      <c r="V18" s="323">
        <f t="shared" si="1"/>
        <v>295</v>
      </c>
      <c r="W18" s="323">
        <f>IF(V18=0,"",RANK(V18,V:V,0)+COUNTIF(V$1:V17,V18))</f>
        <v>15</v>
      </c>
    </row>
    <row r="19" spans="1:23">
      <c r="A19" s="320" t="s">
        <v>1900</v>
      </c>
      <c r="B19" s="321">
        <v>17</v>
      </c>
      <c r="C19" s="157" t="str" cm="1">
        <f t="array" ref="C19">IFERROR(IF(A19="","",IF(ISNUMBER(MATCH(TRUE,ISNUMBER(SEARCH($Q$2:$Q$51, $A19)),0))=TRUE,"United States of America",INDEX($S$2:$S$199,MATCH(TRUE,ISNUMBER(SEARCH($S$2:$S$199, $A19)),0)))),"United States of America")</f>
        <v>Brazil</v>
      </c>
      <c r="D19" s="157" t="str" cm="1">
        <f t="array" ref="D19">IF(A19="","",IF(ISNUMBER(MATCH(TRUE,ISNUMBER(SEARCH($Q$2:$Q$51, $A19)),0))=TRUE,"",IF(ISNUMBER(MATCH(TRUE,ISNUMBER(SEARCH($S$2:$S$199, $A19)),0))=TRUE,"","미국 확인 필요")))</f>
        <v/>
      </c>
      <c r="F19" s="320" t="s">
        <v>1779</v>
      </c>
      <c r="G19" s="321">
        <v>517</v>
      </c>
      <c r="H19" s="157" t="str" cm="1">
        <f t="array" ref="H19">IFERROR(IF(F19="","",IF(ISNUMBER(MATCH(TRUE,ISNUMBER(SEARCH($Q$2:$Q$51, $F19)),0))=TRUE,"United States of America",INDEX($S$2:$S$199,MATCH(TRUE,ISNUMBER(SEARCH($S$2:$S$199, $F19)),0)))),"United States of America")</f>
        <v>India</v>
      </c>
      <c r="I19" s="157" t="str" cm="1">
        <f t="array" ref="I19">IF(F19="","",IF(ISNUMBER(MATCH(TRUE,ISNUMBER(SEARCH($Q$2:$Q$51, $F19)),0))=TRUE,"",IF(ISNUMBER(MATCH(TRUE,ISNUMBER(SEARCH($S$2:$S$199, $F19)),0))=TRUE,"","미국 확인 필요")))</f>
        <v/>
      </c>
      <c r="Q19" s="322" t="s">
        <v>1854</v>
      </c>
      <c r="S19" s="211" t="s">
        <v>722</v>
      </c>
      <c r="T19" s="323">
        <f t="shared" si="0"/>
        <v>483</v>
      </c>
      <c r="U19" s="323">
        <f>IF(T19=0,"",RANK(T19,T:T,0)+COUNTIF(T$1:T18,T19))</f>
        <v>4</v>
      </c>
      <c r="V19" s="323">
        <f t="shared" si="1"/>
        <v>4065</v>
      </c>
      <c r="W19" s="323">
        <f>IF(V19=0,"",RANK(V19,V:V,0)+COUNTIF(V$1:V18,V19))</f>
        <v>4</v>
      </c>
    </row>
    <row r="20" spans="1:23" ht="15.75" thickBot="1">
      <c r="A20" s="320" t="s">
        <v>1998</v>
      </c>
      <c r="B20" s="321">
        <v>11</v>
      </c>
      <c r="C20" s="157" t="str" cm="1">
        <f t="array" ref="C20">IFERROR(IF(A20="","",IF(ISNUMBER(MATCH(TRUE,ISNUMBER(SEARCH($Q$2:$Q$51, $A20)),0))=TRUE,"United States of America",INDEX($S$2:$S$199,MATCH(TRUE,ISNUMBER(SEARCH($S$2:$S$199, $A20)),0)))),"United States of America")</f>
        <v>Brazil</v>
      </c>
      <c r="D20" s="157" t="str" cm="1">
        <f t="array" ref="D20">IF(A20="","",IF(ISNUMBER(MATCH(TRUE,ISNUMBER(SEARCH($Q$2:$Q$51, $A20)),0))=TRUE,"",IF(ISNUMBER(MATCH(TRUE,ISNUMBER(SEARCH($S$2:$S$199, $A20)),0))=TRUE,"","미국 확인 필요")))</f>
        <v/>
      </c>
      <c r="F20" s="320" t="s">
        <v>1744</v>
      </c>
      <c r="G20" s="321">
        <v>468</v>
      </c>
      <c r="H20" s="157" t="str" cm="1">
        <f t="array" ref="H20">IFERROR(IF(F20="","",IF(ISNUMBER(MATCH(TRUE,ISNUMBER(SEARCH($Q$2:$Q$51, $F20)),0))=TRUE,"United States of America",INDEX($S$2:$S$199,MATCH(TRUE,ISNUMBER(SEARCH($S$2:$S$199, $F20)),0)))),"United States of America")</f>
        <v>United States of America</v>
      </c>
      <c r="I20" s="157" t="str" cm="1">
        <f t="array" ref="I20">IF(F20="","",IF(ISNUMBER(MATCH(TRUE,ISNUMBER(SEARCH($Q$2:$Q$51, $F20)),0))=TRUE,"",IF(ISNUMBER(MATCH(TRUE,ISNUMBER(SEARCH($S$2:$S$199, $F20)),0))=TRUE,"","미국 확인 필요")))</f>
        <v>미국 확인 필요</v>
      </c>
      <c r="L20" s="316"/>
      <c r="Q20" s="322" t="s">
        <v>1853</v>
      </c>
      <c r="S20" s="211" t="s">
        <v>677</v>
      </c>
      <c r="T20" s="323">
        <f t="shared" si="0"/>
        <v>4226</v>
      </c>
      <c r="U20" s="323">
        <f>IF(T20=0,"",RANK(T20,T:T,0)+COUNTIF(T$1:T19,T20))</f>
        <v>1</v>
      </c>
      <c r="V20" s="323">
        <f t="shared" si="1"/>
        <v>11631</v>
      </c>
      <c r="W20" s="323">
        <f>IF(V20=0,"",RANK(V20,V:V,0)+COUNTIF(V$1:V19,V20))</f>
        <v>2</v>
      </c>
    </row>
    <row r="21" spans="1:23" ht="15.75" thickBot="1">
      <c r="A21" s="320" t="s">
        <v>1941</v>
      </c>
      <c r="B21" s="321">
        <v>17</v>
      </c>
      <c r="C21" s="157" t="str" cm="1">
        <f t="array" ref="C21">IFERROR(IF(A21="","",IF(ISNUMBER(MATCH(TRUE,ISNUMBER(SEARCH($Q$2:$Q$51, $A21)),0))=TRUE,"United States of America",INDEX($S$2:$S$199,MATCH(TRUE,ISNUMBER(SEARCH($S$2:$S$199, $A21)),0)))),"United States of America")</f>
        <v>Peru</v>
      </c>
      <c r="D21" s="157" t="str" cm="1">
        <f t="array" ref="D21">IF(A21="","",IF(ISNUMBER(MATCH(TRUE,ISNUMBER(SEARCH($Q$2:$Q$51, $A21)),0))=TRUE,"",IF(ISNUMBER(MATCH(TRUE,ISNUMBER(SEARCH($S$2:$S$199, $A21)),0))=TRUE,"","미국 확인 필요")))</f>
        <v/>
      </c>
      <c r="F21" s="320" t="s">
        <v>1733</v>
      </c>
      <c r="G21" s="321">
        <v>446</v>
      </c>
      <c r="H21" s="157" t="str" cm="1">
        <f t="array" ref="H21">IFERROR(IF(F21="","",IF(ISNUMBER(MATCH(TRUE,ISNUMBER(SEARCH($Q$2:$Q$51, $F21)),0))=TRUE,"United States of America",INDEX($S$2:$S$199,MATCH(TRUE,ISNUMBER(SEARCH($S$2:$S$199, $F21)),0)))),"United States of America")</f>
        <v>United States of America</v>
      </c>
      <c r="I21" s="157" t="str" cm="1">
        <f t="array" ref="I21">IF(F21="","",IF(ISNUMBER(MATCH(TRUE,ISNUMBER(SEARCH($Q$2:$Q$51, $F21)),0))=TRUE,"",IF(ISNUMBER(MATCH(TRUE,ISNUMBER(SEARCH($S$2:$S$199, $F21)),0))=TRUE,"","미국 확인 필요")))</f>
        <v>미국 확인 필요</v>
      </c>
      <c r="L21" s="550" t="s">
        <v>1852</v>
      </c>
      <c r="M21" s="551"/>
      <c r="N21" s="552"/>
      <c r="Q21" s="322" t="s">
        <v>1851</v>
      </c>
      <c r="S21" s="211" t="s">
        <v>711</v>
      </c>
      <c r="T21" s="323">
        <f t="shared" si="0"/>
        <v>0</v>
      </c>
      <c r="U21" s="323" t="str">
        <f>IF(T21=0,"",RANK(T21,T:T,0)+COUNTIF(T$1:T20,T21))</f>
        <v/>
      </c>
      <c r="V21" s="323">
        <f t="shared" si="1"/>
        <v>0</v>
      </c>
      <c r="W21" s="323" t="str">
        <f>IF(V21=0,"",RANK(V21,V:V,0)+COUNTIF(V$1:V20,V21))</f>
        <v/>
      </c>
    </row>
    <row r="22" spans="1:23">
      <c r="A22" s="320" t="s">
        <v>1942</v>
      </c>
      <c r="B22" s="321">
        <v>15</v>
      </c>
      <c r="C22" s="157" t="str" cm="1">
        <f t="array" ref="C22">IFERROR(IF(A22="","",IF(ISNUMBER(MATCH(TRUE,ISNUMBER(SEARCH($Q$2:$Q$51, $A22)),0))=TRUE,"United States of America",INDEX($S$2:$S$199,MATCH(TRUE,ISNUMBER(SEARCH($S$2:$S$199, $A22)),0)))),"United States of America")</f>
        <v>Peru</v>
      </c>
      <c r="D22" s="157" t="str" cm="1">
        <f t="array" ref="D22">IF(A22="","",IF(ISNUMBER(MATCH(TRUE,ISNUMBER(SEARCH($Q$2:$Q$51, $A22)),0))=TRUE,"",IF(ISNUMBER(MATCH(TRUE,ISNUMBER(SEARCH($S$2:$S$199, $A22)),0))=TRUE,"","미국 확인 필요")))</f>
        <v/>
      </c>
      <c r="F22" s="320" t="s">
        <v>1775</v>
      </c>
      <c r="G22" s="321">
        <v>433</v>
      </c>
      <c r="H22" s="157" t="str" cm="1">
        <f t="array" ref="H22">IFERROR(IF(F22="","",IF(ISNUMBER(MATCH(TRUE,ISNUMBER(SEARCH($Q$2:$Q$51, $F22)),0))=TRUE,"United States of America",INDEX($S$2:$S$199,MATCH(TRUE,ISNUMBER(SEARCH($S$2:$S$199, $F22)),0)))),"United States of America")</f>
        <v>United States of America</v>
      </c>
      <c r="I22" s="157" t="str" cm="1">
        <f t="array" ref="I22">IF(F22="","",IF(ISNUMBER(MATCH(TRUE,ISNUMBER(SEARCH($Q$2:$Q$51, $F22)),0))=TRUE,"",IF(ISNUMBER(MATCH(TRUE,ISNUMBER(SEARCH($S$2:$S$199, $F22)),0))=TRUE,"","미국 확인 필요")))</f>
        <v>미국 확인 필요</v>
      </c>
      <c r="L22" s="324" t="s">
        <v>1850</v>
      </c>
      <c r="M22" s="325" t="s">
        <v>1849</v>
      </c>
      <c r="N22" s="326">
        <f>'뉴스룸 요약'!F17</f>
        <v>45536</v>
      </c>
      <c r="Q22" s="322" t="s">
        <v>1848</v>
      </c>
      <c r="S22" s="211" t="s">
        <v>720</v>
      </c>
      <c r="T22" s="323">
        <f t="shared" si="0"/>
        <v>0</v>
      </c>
      <c r="U22" s="323" t="str">
        <f>IF(T22=0,"",RANK(T22,T:T,0)+COUNTIF(T$1:T21,T22))</f>
        <v/>
      </c>
      <c r="V22" s="323">
        <f t="shared" si="1"/>
        <v>0</v>
      </c>
      <c r="W22" s="323" t="str">
        <f>IF(V22=0,"",RANK(V22,V:V,0)+COUNTIF(V$1:V21,V22))</f>
        <v/>
      </c>
    </row>
    <row r="23" spans="1:23">
      <c r="A23" s="320" t="s">
        <v>1821</v>
      </c>
      <c r="B23" s="321">
        <v>15</v>
      </c>
      <c r="C23" s="157" t="str" cm="1">
        <f t="array" ref="C23">IFERROR(IF(A23="","",IF(ISNUMBER(MATCH(TRUE,ISNUMBER(SEARCH($Q$2:$Q$51, $A23)),0))=TRUE,"United States of America",INDEX($S$2:$S$199,MATCH(TRUE,ISNUMBER(SEARCH($S$2:$S$199, $A23)),0)))),"United States of America")</f>
        <v>United States of America</v>
      </c>
      <c r="D23" s="157" t="str" cm="1">
        <f t="array" ref="D23">IF(A23="","",IF(ISNUMBER(MATCH(TRUE,ISNUMBER(SEARCH($Q$2:$Q$51, $A23)),0))=TRUE,"",IF(ISNUMBER(MATCH(TRUE,ISNUMBER(SEARCH($S$2:$S$199, $A23)),0))=TRUE,"","미국 확인 필요")))</f>
        <v>미국 확인 필요</v>
      </c>
      <c r="F23" s="320" t="s">
        <v>1831</v>
      </c>
      <c r="G23" s="321">
        <v>414</v>
      </c>
      <c r="H23" s="157" t="str" cm="1">
        <f t="array" ref="H23">IFERROR(IF(F23="","",IF(ISNUMBER(MATCH(TRUE,ISNUMBER(SEARCH($Q$2:$Q$51, $F23)),0))=TRUE,"United States of America",INDEX($S$2:$S$199,MATCH(TRUE,ISNUMBER(SEARCH($S$2:$S$199, $F23)),0)))),"United States of America")</f>
        <v>India</v>
      </c>
      <c r="I23" s="157" t="str" cm="1">
        <f t="array" ref="I23">IF(F23="","",IF(ISNUMBER(MATCH(TRUE,ISNUMBER(SEARCH($Q$2:$Q$51, $F23)),0))=TRUE,"",IF(ISNUMBER(MATCH(TRUE,ISNUMBER(SEARCH($S$2:$S$199, $F23)),0))=TRUE,"","미국 확인 필요")))</f>
        <v/>
      </c>
      <c r="L23" s="140">
        <v>1</v>
      </c>
      <c r="M23" s="139" t="str">
        <f t="shared" ref="M23:M32" si="4">INDEX(S:S,MATCH(L5,W:W,0))</f>
        <v>Korea</v>
      </c>
      <c r="N23" s="330">
        <f t="shared" ref="N23:N32" si="5">INDEX(V:V,MATCH(L5,W:W,0))</f>
        <v>15641</v>
      </c>
      <c r="Q23" s="322" t="s">
        <v>1847</v>
      </c>
      <c r="S23" s="211" t="s">
        <v>1846</v>
      </c>
      <c r="T23" s="323">
        <f t="shared" si="0"/>
        <v>0</v>
      </c>
      <c r="U23" s="323" t="str">
        <f>IF(T23=0,"",RANK(T23,T:T,0)+COUNTIF(T$1:T22,T23))</f>
        <v/>
      </c>
      <c r="V23" s="323">
        <f t="shared" si="1"/>
        <v>0</v>
      </c>
      <c r="W23" s="323" t="str">
        <f>IF(V23=0,"",RANK(V23,V:V,0)+COUNTIF(V$1:V22,V23))</f>
        <v/>
      </c>
    </row>
    <row r="24" spans="1:23">
      <c r="A24" s="320" t="s">
        <v>1770</v>
      </c>
      <c r="B24" s="321">
        <v>37</v>
      </c>
      <c r="C24" s="157" t="str" cm="1">
        <f t="array" ref="C24">IFERROR(IF(A24="","",IF(ISNUMBER(MATCH(TRUE,ISNUMBER(SEARCH($Q$2:$Q$51, $A24)),0))=TRUE,"United States of America",INDEX($S$2:$S$199,MATCH(TRUE,ISNUMBER(SEARCH($S$2:$S$199, $A24)),0)))),"United States of America")</f>
        <v>Brazil</v>
      </c>
      <c r="D24" s="157" t="str" cm="1">
        <f t="array" ref="D24">IF(A24="","",IF(ISNUMBER(MATCH(TRUE,ISNUMBER(SEARCH($Q$2:$Q$51, $A24)),0))=TRUE,"",IF(ISNUMBER(MATCH(TRUE,ISNUMBER(SEARCH($S$2:$S$199, $A24)),0))=TRUE,"","미국 확인 필요")))</f>
        <v/>
      </c>
      <c r="F24" s="320" t="s">
        <v>1709</v>
      </c>
      <c r="G24" s="321">
        <v>404</v>
      </c>
      <c r="H24" s="157" t="str" cm="1">
        <f t="array" ref="H24">IFERROR(IF(F24="","",IF(ISNUMBER(MATCH(TRUE,ISNUMBER(SEARCH($Q$2:$Q$51, $F24)),0))=TRUE,"United States of America",INDEX($S$2:$S$199,MATCH(TRUE,ISNUMBER(SEARCH($S$2:$S$199, $F24)),0)))),"United States of America")</f>
        <v>Malaysia</v>
      </c>
      <c r="I24" s="157" t="str" cm="1">
        <f t="array" ref="I24">IF(F24="","",IF(ISNUMBER(MATCH(TRUE,ISNUMBER(SEARCH($Q$2:$Q$51, $F24)),0))=TRUE,"",IF(ISNUMBER(MATCH(TRUE,ISNUMBER(SEARCH($S$2:$S$199, $F24)),0))=TRUE,"","미국 확인 필요")))</f>
        <v/>
      </c>
      <c r="L24" s="140">
        <v>2</v>
      </c>
      <c r="M24" s="139" t="str">
        <f t="shared" si="4"/>
        <v>India</v>
      </c>
      <c r="N24" s="330">
        <f t="shared" si="5"/>
        <v>11631</v>
      </c>
      <c r="Q24" s="322" t="s">
        <v>1845</v>
      </c>
      <c r="S24" s="211" t="s">
        <v>678</v>
      </c>
      <c r="T24" s="323">
        <f t="shared" si="0"/>
        <v>10</v>
      </c>
      <c r="U24" s="323">
        <f>IF(T24=0,"",RANK(T24,T:T,0)+COUNTIF(T$1:T23,T24))</f>
        <v>19</v>
      </c>
      <c r="V24" s="323">
        <f t="shared" si="1"/>
        <v>0</v>
      </c>
      <c r="W24" s="323" t="str">
        <f>IF(V24=0,"",RANK(V24,V:V,0)+COUNTIF(V$1:V23,V24))</f>
        <v/>
      </c>
    </row>
    <row r="25" spans="1:23" ht="25.5">
      <c r="A25" s="320" t="s">
        <v>1720</v>
      </c>
      <c r="B25" s="321">
        <v>269</v>
      </c>
      <c r="C25" s="157" t="str" cm="1">
        <f t="array" ref="C25">IFERROR(IF(A25="","",IF(ISNUMBER(MATCH(TRUE,ISNUMBER(SEARCH($Q$2:$Q$51, $A25)),0))=TRUE,"United States of America",INDEX($S$2:$S$199,MATCH(TRUE,ISNUMBER(SEARCH($S$2:$S$199, $A25)),0)))),"United States of America")</f>
        <v>Peru</v>
      </c>
      <c r="D25" s="157" t="str" cm="1">
        <f t="array" ref="D25">IF(A25="","",IF(ISNUMBER(MATCH(TRUE,ISNUMBER(SEARCH($Q$2:$Q$51, $A25)),0))=TRUE,"",IF(ISNUMBER(MATCH(TRUE,ISNUMBER(SEARCH($S$2:$S$199, $A25)),0))=TRUE,"","미국 확인 필요")))</f>
        <v/>
      </c>
      <c r="F25" s="320" t="s">
        <v>1763</v>
      </c>
      <c r="G25" s="321">
        <v>397</v>
      </c>
      <c r="H25" s="157" t="str" cm="1">
        <f t="array" ref="H25">IFERROR(IF(F25="","",IF(ISNUMBER(MATCH(TRUE,ISNUMBER(SEARCH($Q$2:$Q$51, $F25)),0))=TRUE,"United States of America",INDEX($S$2:$S$199,MATCH(TRUE,ISNUMBER(SEARCH($S$2:$S$199, $F25)),0)))),"United States of America")</f>
        <v>United Kingdom</v>
      </c>
      <c r="I25" s="157" t="str" cm="1">
        <f t="array" ref="I25">IF(F25="","",IF(ISNUMBER(MATCH(TRUE,ISNUMBER(SEARCH($Q$2:$Q$51, $F25)),0))=TRUE,"",IF(ISNUMBER(MATCH(TRUE,ISNUMBER(SEARCH($S$2:$S$199, $F25)),0))=TRUE,"","미국 확인 필요")))</f>
        <v/>
      </c>
      <c r="L25" s="140">
        <v>3</v>
      </c>
      <c r="M25" s="139" t="str">
        <f t="shared" si="4"/>
        <v>United States of America</v>
      </c>
      <c r="N25" s="330">
        <f t="shared" si="5"/>
        <v>8621</v>
      </c>
      <c r="Q25" s="322" t="s">
        <v>1844</v>
      </c>
      <c r="S25" s="211" t="s">
        <v>1843</v>
      </c>
      <c r="T25" s="323">
        <f t="shared" si="0"/>
        <v>762</v>
      </c>
      <c r="U25" s="323">
        <f>IF(T25=0,"",RANK(T25,T:T,0)+COUNTIF(T$1:T24,T25))</f>
        <v>2</v>
      </c>
      <c r="V25" s="323">
        <f t="shared" si="1"/>
        <v>15641</v>
      </c>
      <c r="W25" s="323">
        <f>IF(V25=0,"",RANK(V25,V:V,0)+COUNTIF(V$1:V24,V25))</f>
        <v>1</v>
      </c>
    </row>
    <row r="26" spans="1:23">
      <c r="A26" s="320" t="s">
        <v>1752</v>
      </c>
      <c r="B26" s="321">
        <v>18</v>
      </c>
      <c r="C26" s="157" t="str" cm="1">
        <f t="array" ref="C26">IFERROR(IF(A26="","",IF(ISNUMBER(MATCH(TRUE,ISNUMBER(SEARCH($Q$2:$Q$51, $A26)),0))=TRUE,"United States of America",INDEX($S$2:$S$199,MATCH(TRUE,ISNUMBER(SEARCH($S$2:$S$199, $A26)),0)))),"United States of America")</f>
        <v>Brazil</v>
      </c>
      <c r="D26" s="157" t="str" cm="1">
        <f t="array" ref="D26">IF(A26="","",IF(ISNUMBER(MATCH(TRUE,ISNUMBER(SEARCH($Q$2:$Q$51, $A26)),0))=TRUE,"",IF(ISNUMBER(MATCH(TRUE,ISNUMBER(SEARCH($S$2:$S$199, $A26)),0))=TRUE,"","미국 확인 필요")))</f>
        <v/>
      </c>
      <c r="F26" s="320" t="s">
        <v>1713</v>
      </c>
      <c r="G26" s="321">
        <v>385</v>
      </c>
      <c r="H26" s="157" t="str" cm="1">
        <f t="array" ref="H26">IFERROR(IF(F26="","",IF(ISNUMBER(MATCH(TRUE,ISNUMBER(SEARCH($Q$2:$Q$51, $F26)),0))=TRUE,"United States of America",INDEX($S$2:$S$199,MATCH(TRUE,ISNUMBER(SEARCH($S$2:$S$199, $F26)),0)))),"United States of America")</f>
        <v>Indonesia</v>
      </c>
      <c r="I26" s="157" t="str" cm="1">
        <f t="array" ref="I26">IF(F26="","",IF(ISNUMBER(MATCH(TRUE,ISNUMBER(SEARCH($Q$2:$Q$51, $F26)),0))=TRUE,"",IF(ISNUMBER(MATCH(TRUE,ISNUMBER(SEARCH($S$2:$S$199, $F26)),0))=TRUE,"","미국 확인 필요")))</f>
        <v/>
      </c>
      <c r="L26" s="140">
        <v>4</v>
      </c>
      <c r="M26" s="139" t="str">
        <f t="shared" si="4"/>
        <v>Brazil</v>
      </c>
      <c r="N26" s="330">
        <f t="shared" si="5"/>
        <v>4065</v>
      </c>
      <c r="Q26" s="322" t="s">
        <v>1842</v>
      </c>
      <c r="S26" s="211" t="s">
        <v>684</v>
      </c>
      <c r="T26" s="323">
        <f t="shared" si="0"/>
        <v>397</v>
      </c>
      <c r="U26" s="323">
        <f>IF(T26=0,"",RANK(T26,T:T,0)+COUNTIF(T$1:T25,T26))</f>
        <v>5</v>
      </c>
      <c r="V26" s="323">
        <f t="shared" si="1"/>
        <v>404</v>
      </c>
      <c r="W26" s="323">
        <f>IF(V26=0,"",RANK(V26,V:V,0)+COUNTIF(V$1:V25,V26))</f>
        <v>11</v>
      </c>
    </row>
    <row r="27" spans="1:23">
      <c r="A27" s="320" t="s">
        <v>1745</v>
      </c>
      <c r="B27" s="321">
        <v>20</v>
      </c>
      <c r="C27" s="157" t="str" cm="1">
        <f t="array" ref="C27">IFERROR(IF(A27="","",IF(ISNUMBER(MATCH(TRUE,ISNUMBER(SEARCH($Q$2:$Q$51, $A27)),0))=TRUE,"United States of America",INDEX($S$2:$S$199,MATCH(TRUE,ISNUMBER(SEARCH($S$2:$S$199, $A27)),0)))),"United States of America")</f>
        <v>Brazil</v>
      </c>
      <c r="D27" s="157" t="str" cm="1">
        <f t="array" ref="D27">IF(A27="","",IF(ISNUMBER(MATCH(TRUE,ISNUMBER(SEARCH($Q$2:$Q$51, $A27)),0))=TRUE,"",IF(ISNUMBER(MATCH(TRUE,ISNUMBER(SEARCH($S$2:$S$199, $A27)),0))=TRUE,"","미국 확인 필요")))</f>
        <v/>
      </c>
      <c r="F27" s="320" t="s">
        <v>1773</v>
      </c>
      <c r="G27" s="321">
        <v>345</v>
      </c>
      <c r="H27" s="157" t="str" cm="1">
        <f t="array" ref="H27">IFERROR(IF(F27="","",IF(ISNUMBER(MATCH(TRUE,ISNUMBER(SEARCH($Q$2:$Q$51, $F27)),0))=TRUE,"United States of America",INDEX($S$2:$S$199,MATCH(TRUE,ISNUMBER(SEARCH($S$2:$S$199, $F27)),0)))),"United States of America")</f>
        <v>United States of America</v>
      </c>
      <c r="I27" s="157" t="str" cm="1">
        <f t="array" ref="I27">IF(F27="","",IF(ISNUMBER(MATCH(TRUE,ISNUMBER(SEARCH($Q$2:$Q$51, $F27)),0))=TRUE,"",IF(ISNUMBER(MATCH(TRUE,ISNUMBER(SEARCH($S$2:$S$199, $F27)),0))=TRUE,"","미국 확인 필요")))</f>
        <v>미국 확인 필요</v>
      </c>
      <c r="L27" s="140">
        <v>5</v>
      </c>
      <c r="M27" s="139" t="str">
        <f t="shared" si="4"/>
        <v>Peru</v>
      </c>
      <c r="N27" s="330">
        <f t="shared" si="5"/>
        <v>3058</v>
      </c>
      <c r="Q27" s="322" t="s">
        <v>1840</v>
      </c>
      <c r="S27" s="211" t="s">
        <v>1839</v>
      </c>
      <c r="T27" s="323">
        <f t="shared" si="0"/>
        <v>0</v>
      </c>
      <c r="U27" s="323" t="str">
        <f>IF(T27=0,"",RANK(T27,T:T,0)+COUNTIF(T$1:T26,T27))</f>
        <v/>
      </c>
      <c r="V27" s="323">
        <f t="shared" si="1"/>
        <v>0</v>
      </c>
      <c r="W27" s="323" t="str">
        <f>IF(V27=0,"",RANK(V27,V:V,0)+COUNTIF(V$1:V26,V27))</f>
        <v/>
      </c>
    </row>
    <row r="28" spans="1:23">
      <c r="A28" s="320" t="s">
        <v>1856</v>
      </c>
      <c r="B28" s="321">
        <v>49</v>
      </c>
      <c r="C28" s="157" t="str" cm="1">
        <f t="array" ref="C28">IFERROR(IF(A28="","",IF(ISNUMBER(MATCH(TRUE,ISNUMBER(SEARCH($Q$2:$Q$51, $A28)),0))=TRUE,"United States of America",INDEX($S$2:$S$199,MATCH(TRUE,ISNUMBER(SEARCH($S$2:$S$199, $A28)),0)))),"United States of America")</f>
        <v>United States of America</v>
      </c>
      <c r="D28" s="157" t="str" cm="1">
        <f t="array" ref="D28">IF(A28="","",IF(ISNUMBER(MATCH(TRUE,ISNUMBER(SEARCH($Q$2:$Q$51, $A28)),0))=TRUE,"",IF(ISNUMBER(MATCH(TRUE,ISNUMBER(SEARCH($S$2:$S$199, $A28)),0))=TRUE,"","미국 확인 필요")))</f>
        <v>미국 확인 필요</v>
      </c>
      <c r="F28" s="320" t="s">
        <v>1725</v>
      </c>
      <c r="G28" s="321">
        <v>341</v>
      </c>
      <c r="H28" s="157" t="str" cm="1">
        <f t="array" ref="H28">IFERROR(IF(F28="","",IF(ISNUMBER(MATCH(TRUE,ISNUMBER(SEARCH($Q$2:$Q$51, $F28)),0))=TRUE,"United States of America",INDEX($S$2:$S$199,MATCH(TRUE,ISNUMBER(SEARCH($S$2:$S$199, $F28)),0)))),"United States of America")</f>
        <v>India</v>
      </c>
      <c r="I28" s="157" t="str" cm="1">
        <f t="array" ref="I28">IF(F28="","",IF(ISNUMBER(MATCH(TRUE,ISNUMBER(SEARCH($Q$2:$Q$51, $F28)),0))=TRUE,"",IF(ISNUMBER(MATCH(TRUE,ISNUMBER(SEARCH($S$2:$S$199, $F28)),0))=TRUE,"","미국 확인 필요")))</f>
        <v/>
      </c>
      <c r="L28" s="140">
        <v>6</v>
      </c>
      <c r="M28" s="139" t="str">
        <f t="shared" si="4"/>
        <v>China</v>
      </c>
      <c r="N28" s="330">
        <f t="shared" si="5"/>
        <v>767</v>
      </c>
      <c r="Q28" s="322" t="s">
        <v>1838</v>
      </c>
      <c r="S28" s="211" t="s">
        <v>703</v>
      </c>
      <c r="T28" s="323">
        <f t="shared" si="0"/>
        <v>0</v>
      </c>
      <c r="U28" s="323" t="str">
        <f>IF(T28=0,"",RANK(T28,T:T,0)+COUNTIF(T$1:T27,T28))</f>
        <v/>
      </c>
      <c r="V28" s="323">
        <f t="shared" si="1"/>
        <v>0</v>
      </c>
      <c r="W28" s="323" t="str">
        <f>IF(V28=0,"",RANK(V28,V:V,0)+COUNTIF(V$1:V27,V28))</f>
        <v/>
      </c>
    </row>
    <row r="29" spans="1:23">
      <c r="A29" s="320" t="s">
        <v>1794</v>
      </c>
      <c r="B29" s="321">
        <v>63</v>
      </c>
      <c r="C29" s="157" t="str" cm="1">
        <f t="array" ref="C29">IFERROR(IF(A29="","",IF(ISNUMBER(MATCH(TRUE,ISNUMBER(SEARCH($Q$2:$Q$51, $A29)),0))=TRUE,"United States of America",INDEX($S$2:$S$199,MATCH(TRUE,ISNUMBER(SEARCH($S$2:$S$199, $A29)),0)))),"United States of America")</f>
        <v>Brazil</v>
      </c>
      <c r="D29" s="157" t="str" cm="1">
        <f t="array" ref="D29">IF(A29="","",IF(ISNUMBER(MATCH(TRUE,ISNUMBER(SEARCH($Q$2:$Q$51, $A29)),0))=TRUE,"",IF(ISNUMBER(MATCH(TRUE,ISNUMBER(SEARCH($S$2:$S$199, $A29)),0))=TRUE,"","미국 확인 필요")))</f>
        <v/>
      </c>
      <c r="F29" s="320" t="s">
        <v>1799</v>
      </c>
      <c r="G29" s="321">
        <v>330</v>
      </c>
      <c r="H29" s="157" t="str" cm="1">
        <f t="array" ref="H29">IFERROR(IF(F29="","",IF(ISNUMBER(MATCH(TRUE,ISNUMBER(SEARCH($Q$2:$Q$51, $F29)),0))=TRUE,"United States of America",INDEX($S$2:$S$199,MATCH(TRUE,ISNUMBER(SEARCH($S$2:$S$199, $F29)),0)))),"United States of America")</f>
        <v>Korea</v>
      </c>
      <c r="I29" s="157" t="str" cm="1">
        <f t="array" ref="I29">IF(F29="","",IF(ISNUMBER(MATCH(TRUE,ISNUMBER(SEARCH($Q$2:$Q$51, $F29)),0))=TRUE,"",IF(ISNUMBER(MATCH(TRUE,ISNUMBER(SEARCH($S$2:$S$199, $F29)),0))=TRUE,"","미국 확인 필요")))</f>
        <v/>
      </c>
      <c r="L29" s="140">
        <v>7</v>
      </c>
      <c r="M29" s="139" t="str">
        <f t="shared" si="4"/>
        <v>Singapore</v>
      </c>
      <c r="N29" s="330">
        <f t="shared" si="5"/>
        <v>731</v>
      </c>
      <c r="Q29" s="322" t="s">
        <v>1836</v>
      </c>
      <c r="S29" s="211" t="s">
        <v>686</v>
      </c>
      <c r="T29" s="323">
        <f t="shared" si="0"/>
        <v>0</v>
      </c>
      <c r="U29" s="323" t="str">
        <f>IF(T29=0,"",RANK(T29,T:T,0)+COUNTIF(T$1:T28,T29))</f>
        <v/>
      </c>
      <c r="V29" s="323">
        <f t="shared" si="1"/>
        <v>475</v>
      </c>
      <c r="W29" s="323">
        <f>IF(V29=0,"",RANK(V29,V:V,0)+COUNTIF(V$1:V28,V29))</f>
        <v>9</v>
      </c>
    </row>
    <row r="30" spans="1:23">
      <c r="A30" s="320" t="s">
        <v>1866</v>
      </c>
      <c r="B30" s="321">
        <v>196</v>
      </c>
      <c r="C30" s="157" t="str" cm="1">
        <f t="array" ref="C30">IFERROR(IF(A30="","",IF(ISNUMBER(MATCH(TRUE,ISNUMBER(SEARCH($Q$2:$Q$51, $A30)),0))=TRUE,"United States of America",INDEX($S$2:$S$199,MATCH(TRUE,ISNUMBER(SEARCH($S$2:$S$199, $A30)),0)))),"United States of America")</f>
        <v>Brazil</v>
      </c>
      <c r="D30" s="157" t="str" cm="1">
        <f t="array" ref="D30">IF(A30="","",IF(ISNUMBER(MATCH(TRUE,ISNUMBER(SEARCH($Q$2:$Q$51, $A30)),0))=TRUE,"",IF(ISNUMBER(MATCH(TRUE,ISNUMBER(SEARCH($S$2:$S$199, $A30)),0))=TRUE,"","미국 확인 필요")))</f>
        <v/>
      </c>
      <c r="F30" s="320" t="s">
        <v>1770</v>
      </c>
      <c r="G30" s="321">
        <v>308</v>
      </c>
      <c r="H30" s="157" t="str" cm="1">
        <f t="array" ref="H30">IFERROR(IF(F30="","",IF(ISNUMBER(MATCH(TRUE,ISNUMBER(SEARCH($Q$2:$Q$51, $F30)),0))=TRUE,"United States of America",INDEX($S$2:$S$199,MATCH(TRUE,ISNUMBER(SEARCH($S$2:$S$199, $F30)),0)))),"United States of America")</f>
        <v>Brazil</v>
      </c>
      <c r="I30" s="157" t="str" cm="1">
        <f t="array" ref="I30">IF(F30="","",IF(ISNUMBER(MATCH(TRUE,ISNUMBER(SEARCH($Q$2:$Q$51, $F30)),0))=TRUE,"",IF(ISNUMBER(MATCH(TRUE,ISNUMBER(SEARCH($S$2:$S$199, $F30)),0))=TRUE,"","미국 확인 필요")))</f>
        <v/>
      </c>
      <c r="L30" s="140">
        <v>8</v>
      </c>
      <c r="M30" s="139" t="str">
        <f t="shared" si="4"/>
        <v>Germany</v>
      </c>
      <c r="N30" s="330">
        <f t="shared" si="5"/>
        <v>499</v>
      </c>
      <c r="Q30" s="322" t="s">
        <v>1834</v>
      </c>
      <c r="S30" s="211" t="s">
        <v>682</v>
      </c>
      <c r="T30" s="323">
        <f t="shared" si="0"/>
        <v>0</v>
      </c>
      <c r="U30" s="323" t="str">
        <f>IF(T30=0,"",RANK(T30,T:T,0)+COUNTIF(T$1:T29,T30))</f>
        <v/>
      </c>
      <c r="V30" s="323">
        <f t="shared" si="1"/>
        <v>385</v>
      </c>
      <c r="W30" s="323">
        <f>IF(V30=0,"",RANK(V30,V:V,0)+COUNTIF(V$1:V29,V30))</f>
        <v>14</v>
      </c>
    </row>
    <row r="31" spans="1:23">
      <c r="A31" s="320" t="s">
        <v>1738</v>
      </c>
      <c r="B31" s="321">
        <v>54</v>
      </c>
      <c r="C31" s="157" t="str" cm="1">
        <f t="array" ref="C31">IFERROR(IF(A31="","",IF(ISNUMBER(MATCH(TRUE,ISNUMBER(SEARCH($Q$2:$Q$51, $A31)),0))=TRUE,"United States of America",INDEX($S$2:$S$199,MATCH(TRUE,ISNUMBER(SEARCH($S$2:$S$199, $A31)),0)))),"United States of America")</f>
        <v>Brazil</v>
      </c>
      <c r="D31" s="157" t="str" cm="1">
        <f t="array" ref="D31">IF(A31="","",IF(ISNUMBER(MATCH(TRUE,ISNUMBER(SEARCH($Q$2:$Q$51, $A31)),0))=TRUE,"",IF(ISNUMBER(MATCH(TRUE,ISNUMBER(SEARCH($S$2:$S$199, $A31)),0))=TRUE,"","미국 확인 필요")))</f>
        <v/>
      </c>
      <c r="F31" s="320" t="s">
        <v>1738</v>
      </c>
      <c r="G31" s="321">
        <v>308</v>
      </c>
      <c r="H31" s="157" t="str" cm="1">
        <f t="array" ref="H31">IFERROR(IF(F31="","",IF(ISNUMBER(MATCH(TRUE,ISNUMBER(SEARCH($Q$2:$Q$51, $F31)),0))=TRUE,"United States of America",INDEX($S$2:$S$199,MATCH(TRUE,ISNUMBER(SEARCH($S$2:$S$199, $F31)),0)))),"United States of America")</f>
        <v>Brazil</v>
      </c>
      <c r="I31" s="157" t="str" cm="1">
        <f t="array" ref="I31">IF(F31="","",IF(ISNUMBER(MATCH(TRUE,ISNUMBER(SEARCH($Q$2:$Q$51, $F31)),0))=TRUE,"",IF(ISNUMBER(MATCH(TRUE,ISNUMBER(SEARCH($S$2:$S$199, $F31)),0))=TRUE,"","미국 확인 필요")))</f>
        <v/>
      </c>
      <c r="L31" s="140">
        <v>9</v>
      </c>
      <c r="M31" s="139" t="str">
        <f t="shared" si="4"/>
        <v>Poland</v>
      </c>
      <c r="N31" s="330">
        <f t="shared" si="5"/>
        <v>475</v>
      </c>
      <c r="Q31" s="322" t="s">
        <v>1833</v>
      </c>
      <c r="S31" s="211" t="s">
        <v>1832</v>
      </c>
      <c r="T31" s="323">
        <f t="shared" si="0"/>
        <v>0</v>
      </c>
      <c r="U31" s="323" t="str">
        <f>IF(T31=0,"",RANK(T31,T:T,0)+COUNTIF(T$1:T30,T31))</f>
        <v/>
      </c>
      <c r="V31" s="323">
        <f t="shared" si="1"/>
        <v>0</v>
      </c>
      <c r="W31" s="323" t="str">
        <f>IF(V31=0,"",RANK(V31,V:V,0)+COUNTIF(V$1:V30,V31))</f>
        <v/>
      </c>
    </row>
    <row r="32" spans="1:23">
      <c r="A32" s="320" t="s">
        <v>1902</v>
      </c>
      <c r="B32" s="321">
        <v>21</v>
      </c>
      <c r="C32" s="157" t="str" cm="1">
        <f t="array" ref="C32">IFERROR(IF(A32="","",IF(ISNUMBER(MATCH(TRUE,ISNUMBER(SEARCH($Q$2:$Q$51, $A32)),0))=TRUE,"United States of America",INDEX($S$2:$S$199,MATCH(TRUE,ISNUMBER(SEARCH($S$2:$S$199, $A32)),0)))),"United States of America")</f>
        <v>Brazil</v>
      </c>
      <c r="D32" s="157" t="str" cm="1">
        <f t="array" ref="D32">IF(A32="","",IF(ISNUMBER(MATCH(TRUE,ISNUMBER(SEARCH($Q$2:$Q$51, $A32)),0))=TRUE,"",IF(ISNUMBER(MATCH(TRUE,ISNUMBER(SEARCH($S$2:$S$199, $A32)),0))=TRUE,"","미국 확인 필요")))</f>
        <v/>
      </c>
      <c r="F32" s="320" t="s">
        <v>1826</v>
      </c>
      <c r="G32" s="321">
        <v>300</v>
      </c>
      <c r="H32" s="157" t="str" cm="1">
        <f t="array" ref="H32">IFERROR(IF(F32="","",IF(ISNUMBER(MATCH(TRUE,ISNUMBER(SEARCH($Q$2:$Q$51, $F32)),0))=TRUE,"United States of America",INDEX($S$2:$S$199,MATCH(TRUE,ISNUMBER(SEARCH($S$2:$S$199, $F32)),0)))),"United States of America")</f>
        <v>United States of America</v>
      </c>
      <c r="I32" s="157" t="str" cm="1">
        <f t="array" ref="I32">IF(F32="","",IF(ISNUMBER(MATCH(TRUE,ISNUMBER(SEARCH($Q$2:$Q$51, $F32)),0))=TRUE,"",IF(ISNUMBER(MATCH(TRUE,ISNUMBER(SEARCH($S$2:$S$199, $F32)),0))=TRUE,"","미국 확인 필요")))</f>
        <v/>
      </c>
      <c r="L32" s="328">
        <v>10</v>
      </c>
      <c r="M32" s="139" t="str">
        <f t="shared" si="4"/>
        <v>Vietnam</v>
      </c>
      <c r="N32" s="330">
        <f t="shared" si="5"/>
        <v>453</v>
      </c>
      <c r="Q32" s="322" t="s">
        <v>1830</v>
      </c>
      <c r="S32" s="211" t="s">
        <v>681</v>
      </c>
      <c r="T32" s="323">
        <f t="shared" si="0"/>
        <v>12</v>
      </c>
      <c r="U32" s="323">
        <f>IF(T32=0,"",RANK(T32,T:T,0)+COUNTIF(T$1:T31,T32))</f>
        <v>15</v>
      </c>
      <c r="V32" s="323">
        <f t="shared" si="1"/>
        <v>767</v>
      </c>
      <c r="W32" s="323">
        <f>IF(V32=0,"",RANK(V32,V:V,0)+COUNTIF(V$1:V31,V32))</f>
        <v>6</v>
      </c>
    </row>
    <row r="33" spans="1:23" ht="15.75" thickBot="1">
      <c r="A33" s="320" t="s">
        <v>2519</v>
      </c>
      <c r="B33" s="321">
        <v>9</v>
      </c>
      <c r="C33" s="157" t="str" cm="1">
        <f t="array" ref="C33">IFERROR(IF(A33="","",IF(ISNUMBER(MATCH(TRUE,ISNUMBER(SEARCH($Q$2:$Q$51, $A33)),0))=TRUE,"United States of America",INDEX($S$2:$S$199,MATCH(TRUE,ISNUMBER(SEARCH($S$2:$S$199, $A33)),0)))),"United States of America")</f>
        <v>India</v>
      </c>
      <c r="D33" s="157" t="str" cm="1">
        <f t="array" ref="D33">IF(A33="","",IF(ISNUMBER(MATCH(TRUE,ISNUMBER(SEARCH($Q$2:$Q$51, $A33)),0))=TRUE,"",IF(ISNUMBER(MATCH(TRUE,ISNUMBER(SEARCH($S$2:$S$199, $A33)),0))=TRUE,"","미국 확인 필요")))</f>
        <v/>
      </c>
      <c r="F33" s="320" t="s">
        <v>1863</v>
      </c>
      <c r="G33" s="321">
        <v>297</v>
      </c>
      <c r="H33" s="157" t="str" cm="1">
        <f t="array" ref="H33">IFERROR(IF(F33="","",IF(ISNUMBER(MATCH(TRUE,ISNUMBER(SEARCH($Q$2:$Q$51, $F33)),0))=TRUE,"United States of America",INDEX($S$2:$S$199,MATCH(TRUE,ISNUMBER(SEARCH($S$2:$S$199, $F33)),0)))),"United States of America")</f>
        <v>China</v>
      </c>
      <c r="I33" s="157" t="str" cm="1">
        <f t="array" ref="I33">IF(F33="","",IF(ISNUMBER(MATCH(TRUE,ISNUMBER(SEARCH($Q$2:$Q$51, $F33)),0))=TRUE,"",IF(ISNUMBER(MATCH(TRUE,ISNUMBER(SEARCH($S$2:$S$199, $F33)),0))=TRUE,"","미국 확인 필요")))</f>
        <v/>
      </c>
      <c r="L33" s="548" t="s">
        <v>397</v>
      </c>
      <c r="M33" s="549"/>
      <c r="N33" s="329" t="str" cm="1">
        <f t="array" ref="N33">TEXT(SUM(V:V),"#,###")&amp;" (전체 "&amp;TEXT(SUM(V:V)/INDEX('LDN 경쟁사 data'!E:E,COUNTA('LDN 경쟁사 data'!E:E)),"#.#%")&amp;")"</f>
        <v>49,262 (전체 59.3%)</v>
      </c>
      <c r="Q33" s="322" t="s">
        <v>1829</v>
      </c>
      <c r="S33" s="211" t="s">
        <v>698</v>
      </c>
      <c r="T33" s="323">
        <f t="shared" si="0"/>
        <v>0</v>
      </c>
      <c r="U33" s="323" t="str">
        <f>IF(T33=0,"",RANK(T33,T:T,0)+COUNTIF(T$1:T32,T33))</f>
        <v/>
      </c>
      <c r="V33" s="323">
        <f t="shared" si="1"/>
        <v>0</v>
      </c>
      <c r="W33" s="323" t="str">
        <f>IF(V33=0,"",RANK(V33,V:V,0)+COUNTIF(V$1:V32,V33))</f>
        <v/>
      </c>
    </row>
    <row r="34" spans="1:23">
      <c r="A34" s="320" t="s">
        <v>1835</v>
      </c>
      <c r="B34" s="321">
        <v>12</v>
      </c>
      <c r="C34" s="157" t="str" cm="1">
        <f t="array" ref="C34">IFERROR(IF(A34="","",IF(ISNUMBER(MATCH(TRUE,ISNUMBER(SEARCH($Q$2:$Q$51, $A34)),0))=TRUE,"United States of America",INDEX($S$2:$S$199,MATCH(TRUE,ISNUMBER(SEARCH($S$2:$S$199, $A34)),0)))),"United States of America")</f>
        <v>United States of America</v>
      </c>
      <c r="D34" s="157" t="str" cm="1">
        <f t="array" ref="D34">IF(A34="","",IF(ISNUMBER(MATCH(TRUE,ISNUMBER(SEARCH($Q$2:$Q$51, $A34)),0))=TRUE,"",IF(ISNUMBER(MATCH(TRUE,ISNUMBER(SEARCH($S$2:$S$199, $A34)),0))=TRUE,"","미국 확인 필요")))</f>
        <v>미국 확인 필요</v>
      </c>
      <c r="F34" s="320" t="s">
        <v>1796</v>
      </c>
      <c r="G34" s="321">
        <v>295</v>
      </c>
      <c r="H34" s="157" t="str" cm="1">
        <f t="array" ref="H34">IFERROR(IF(F34="","",IF(ISNUMBER(MATCH(TRUE,ISNUMBER(SEARCH($Q$2:$Q$51, $F34)),0))=TRUE,"United States of America",INDEX($S$2:$S$199,MATCH(TRUE,ISNUMBER(SEARCH($S$2:$S$199, $F34)),0)))),"United States of America")</f>
        <v>Mexico</v>
      </c>
      <c r="I34" s="157" t="str" cm="1">
        <f t="array" ref="I34">IF(F34="","",IF(ISNUMBER(MATCH(TRUE,ISNUMBER(SEARCH($Q$2:$Q$51, $F34)),0))=TRUE,"",IF(ISNUMBER(MATCH(TRUE,ISNUMBER(SEARCH($S$2:$S$199, $F34)),0))=TRUE,"","미국 확인 필요")))</f>
        <v/>
      </c>
      <c r="Q34" s="322" t="s">
        <v>1827</v>
      </c>
      <c r="S34" s="211" t="s">
        <v>693</v>
      </c>
      <c r="T34" s="323">
        <f t="shared" si="0"/>
        <v>0</v>
      </c>
      <c r="U34" s="323" t="str">
        <f>IF(T34=0,"",RANK(T34,T:T,0)+COUNTIF(T$1:T33,T34))</f>
        <v/>
      </c>
      <c r="V34" s="323">
        <f t="shared" si="1"/>
        <v>0</v>
      </c>
      <c r="W34" s="323" t="str">
        <f>IF(V34=0,"",RANK(V34,V:V,0)+COUNTIF(V$1:V33,V34))</f>
        <v/>
      </c>
    </row>
    <row r="35" spans="1:23">
      <c r="A35" s="320" t="s">
        <v>2520</v>
      </c>
      <c r="B35" s="321">
        <v>12</v>
      </c>
      <c r="C35" s="157" t="str" cm="1">
        <f t="array" ref="C35">IFERROR(IF(A35="","",IF(ISNUMBER(MATCH(TRUE,ISNUMBER(SEARCH($Q$2:$Q$51, $A35)),0))=TRUE,"United States of America",INDEX($S$2:$S$199,MATCH(TRUE,ISNUMBER(SEARCH($S$2:$S$199, $A35)),0)))),"United States of America")</f>
        <v>United Arab Emirates</v>
      </c>
      <c r="D35" s="157" t="str" cm="1">
        <f t="array" ref="D35">IF(A35="","",IF(ISNUMBER(MATCH(TRUE,ISNUMBER(SEARCH($Q$2:$Q$51, $A35)),0))=TRUE,"",IF(ISNUMBER(MATCH(TRUE,ISNUMBER(SEARCH($S$2:$S$199, $A35)),0))=TRUE,"","미국 확인 필요")))</f>
        <v/>
      </c>
      <c r="F35" s="320" t="s">
        <v>1742</v>
      </c>
      <c r="G35" s="321">
        <v>291</v>
      </c>
      <c r="H35" s="157" t="str" cm="1">
        <f t="array" ref="H35">IFERROR(IF(F35="","",IF(ISNUMBER(MATCH(TRUE,ISNUMBER(SEARCH($Q$2:$Q$51, $F35)),0))=TRUE,"United States of America",INDEX($S$2:$S$199,MATCH(TRUE,ISNUMBER(SEARCH($S$2:$S$199, $F35)),0)))),"United States of America")</f>
        <v>Korea</v>
      </c>
      <c r="I35" s="157" t="str" cm="1">
        <f t="array" ref="I35">IF(F35="","",IF(ISNUMBER(MATCH(TRUE,ISNUMBER(SEARCH($Q$2:$Q$51, $F35)),0))=TRUE,"",IF(ISNUMBER(MATCH(TRUE,ISNUMBER(SEARCH($S$2:$S$199, $F35)),0))=TRUE,"","미국 확인 필요")))</f>
        <v/>
      </c>
      <c r="N35" s="317" t="s">
        <v>1908</v>
      </c>
      <c r="Q35" s="322" t="s">
        <v>1825</v>
      </c>
      <c r="S35" s="211" t="s">
        <v>695</v>
      </c>
      <c r="T35" s="323">
        <f t="shared" si="0"/>
        <v>10</v>
      </c>
      <c r="U35" s="323">
        <f>IF(T35=0,"",RANK(T35,T:T,0)+COUNTIF(T$1:T34,T35))</f>
        <v>20</v>
      </c>
      <c r="V35" s="323">
        <f t="shared" si="1"/>
        <v>97</v>
      </c>
      <c r="W35" s="323">
        <f>IF(V35=0,"",RANK(V35,V:V,0)+COUNTIF(V$1:V34,V35))</f>
        <v>23</v>
      </c>
    </row>
    <row r="36" spans="1:23">
      <c r="A36" s="320" t="s">
        <v>2521</v>
      </c>
      <c r="B36" s="321">
        <v>13</v>
      </c>
      <c r="C36" s="157" t="str" cm="1">
        <f t="array" ref="C36">IFERROR(IF(A36="","",IF(ISNUMBER(MATCH(TRUE,ISNUMBER(SEARCH($Q$2:$Q$51, $A36)),0))=TRUE,"United States of America",INDEX($S$2:$S$199,MATCH(TRUE,ISNUMBER(SEARCH($S$2:$S$199, $A36)),0)))),"United States of America")</f>
        <v>India</v>
      </c>
      <c r="D36" s="157" t="str" cm="1">
        <f t="array" ref="D36">IF(A36="","",IF(ISNUMBER(MATCH(TRUE,ISNUMBER(SEARCH($Q$2:$Q$51, $A36)),0))=TRUE,"",IF(ISNUMBER(MATCH(TRUE,ISNUMBER(SEARCH($S$2:$S$199, $A36)),0))=TRUE,"","미국 확인 필요")))</f>
        <v/>
      </c>
      <c r="F36" s="320" t="s">
        <v>1740</v>
      </c>
      <c r="G36" s="321">
        <v>276</v>
      </c>
      <c r="H36" s="157" t="str" cm="1">
        <f t="array" ref="H36">IFERROR(IF(F36="","",IF(ISNUMBER(MATCH(TRUE,ISNUMBER(SEARCH($Q$2:$Q$51, $F36)),0))=TRUE,"United States of America",INDEX($S$2:$S$199,MATCH(TRUE,ISNUMBER(SEARCH($S$2:$S$199, $F36)),0)))),"United States of America")</f>
        <v>Vietnam</v>
      </c>
      <c r="I36" s="157" t="str" cm="1">
        <f t="array" ref="I36">IF(F36="","",IF(ISNUMBER(MATCH(TRUE,ISNUMBER(SEARCH($Q$2:$Q$51, $F36)),0))=TRUE,"",IF(ISNUMBER(MATCH(TRUE,ISNUMBER(SEARCH($S$2:$S$199, $F36)),0))=TRUE,"","미국 확인 필요")))</f>
        <v/>
      </c>
      <c r="N36" s="317" t="s">
        <v>1909</v>
      </c>
      <c r="Q36" s="322" t="s">
        <v>1824</v>
      </c>
      <c r="S36" s="211" t="s">
        <v>719</v>
      </c>
      <c r="T36" s="323">
        <f t="shared" si="0"/>
        <v>0</v>
      </c>
      <c r="U36" s="323" t="str">
        <f>IF(T36=0,"",RANK(T36,T:T,0)+COUNTIF(T$1:T35,T36))</f>
        <v/>
      </c>
      <c r="V36" s="323">
        <f t="shared" si="1"/>
        <v>0</v>
      </c>
      <c r="W36" s="323" t="str">
        <f>IF(V36=0,"",RANK(V36,V:V,0)+COUNTIF(V$1:V35,V36))</f>
        <v/>
      </c>
    </row>
    <row r="37" spans="1:23">
      <c r="A37" s="320" t="s">
        <v>1841</v>
      </c>
      <c r="B37" s="321">
        <v>32</v>
      </c>
      <c r="C37" s="157" t="str" cm="1">
        <f t="array" ref="C37">IFERROR(IF(A37="","",IF(ISNUMBER(MATCH(TRUE,ISNUMBER(SEARCH($Q$2:$Q$51, $A37)),0))=TRUE,"United States of America",INDEX($S$2:$S$199,MATCH(TRUE,ISNUMBER(SEARCH($S$2:$S$199, $A37)),0)))),"United States of America")</f>
        <v>United States of America</v>
      </c>
      <c r="D37" s="157" t="str" cm="1">
        <f t="array" ref="D37">IF(A37="","",IF(ISNUMBER(MATCH(TRUE,ISNUMBER(SEARCH($Q$2:$Q$51, $A37)),0))=TRUE,"",IF(ISNUMBER(MATCH(TRUE,ISNUMBER(SEARCH($S$2:$S$199, $A37)),0))=TRUE,"","미국 확인 필요")))</f>
        <v/>
      </c>
      <c r="F37" s="320" t="s">
        <v>1785</v>
      </c>
      <c r="G37" s="321">
        <v>269</v>
      </c>
      <c r="H37" s="157" t="str" cm="1">
        <f t="array" ref="H37">IFERROR(IF(F37="","",IF(ISNUMBER(MATCH(TRUE,ISNUMBER(SEARCH($Q$2:$Q$51, $F37)),0))=TRUE,"United States of America",INDEX($S$2:$S$199,MATCH(TRUE,ISNUMBER(SEARCH($S$2:$S$199, $F37)),0)))),"United States of America")</f>
        <v>Korea</v>
      </c>
      <c r="I37" s="157" t="str" cm="1">
        <f t="array" ref="I37">IF(F37="","",IF(ISNUMBER(MATCH(TRUE,ISNUMBER(SEARCH($Q$2:$Q$51, $F37)),0))=TRUE,"",IF(ISNUMBER(MATCH(TRUE,ISNUMBER(SEARCH($S$2:$S$199, $F37)),0))=TRUE,"","미국 확인 필요")))</f>
        <v/>
      </c>
      <c r="Q37" s="322" t="s">
        <v>1822</v>
      </c>
      <c r="S37" s="211" t="s">
        <v>704</v>
      </c>
      <c r="T37" s="323">
        <f t="shared" si="0"/>
        <v>11</v>
      </c>
      <c r="U37" s="323">
        <f>IF(T37=0,"",RANK(T37,T:T,0)+COUNTIF(T$1:T36,T37))</f>
        <v>17</v>
      </c>
      <c r="V37" s="323">
        <f t="shared" si="1"/>
        <v>0</v>
      </c>
      <c r="W37" s="323" t="str">
        <f>IF(V37=0,"",RANK(V37,V:V,0)+COUNTIF(V$1:V36,V37))</f>
        <v/>
      </c>
    </row>
    <row r="38" spans="1:23">
      <c r="A38" s="320" t="s">
        <v>2522</v>
      </c>
      <c r="B38" s="321">
        <v>10</v>
      </c>
      <c r="C38" s="157" t="str" cm="1">
        <f t="array" ref="C38">IFERROR(IF(A38="","",IF(ISNUMBER(MATCH(TRUE,ISNUMBER(SEARCH($Q$2:$Q$51, $A38)),0))=TRUE,"United States of America",INDEX($S$2:$S$199,MATCH(TRUE,ISNUMBER(SEARCH($S$2:$S$199, $A38)),0)))),"United States of America")</f>
        <v>India</v>
      </c>
      <c r="D38" s="157" t="str" cm="1">
        <f t="array" ref="D38">IF(A38="","",IF(ISNUMBER(MATCH(TRUE,ISNUMBER(SEARCH($Q$2:$Q$51, $A38)),0))=TRUE,"",IF(ISNUMBER(MATCH(TRUE,ISNUMBER(SEARCH($S$2:$S$199, $A38)),0))=TRUE,"","미국 확인 필요")))</f>
        <v/>
      </c>
      <c r="F38" s="320" t="s">
        <v>1835</v>
      </c>
      <c r="G38" s="321">
        <v>267</v>
      </c>
      <c r="H38" s="157" t="str" cm="1">
        <f t="array" ref="H38">IFERROR(IF(F38="","",IF(ISNUMBER(MATCH(TRUE,ISNUMBER(SEARCH($Q$2:$Q$51, $F38)),0))=TRUE,"United States of America",INDEX($S$2:$S$199,MATCH(TRUE,ISNUMBER(SEARCH($S$2:$S$199, $F38)),0)))),"United States of America")</f>
        <v>United States of America</v>
      </c>
      <c r="I38" s="157" t="str" cm="1">
        <f t="array" ref="I38">IF(F38="","",IF(ISNUMBER(MATCH(TRUE,ISNUMBER(SEARCH($Q$2:$Q$51, $F38)),0))=TRUE,"",IF(ISNUMBER(MATCH(TRUE,ISNUMBER(SEARCH($S$2:$S$199, $F38)),0))=TRUE,"","미국 확인 필요")))</f>
        <v>미국 확인 필요</v>
      </c>
      <c r="Q38" s="322" t="s">
        <v>1820</v>
      </c>
      <c r="S38" s="211" t="s">
        <v>726</v>
      </c>
      <c r="T38" s="323">
        <f t="shared" si="0"/>
        <v>0</v>
      </c>
      <c r="U38" s="323" t="str">
        <f>IF(T38=0,"",RANK(T38,T:T,0)+COUNTIF(T$1:T37,T38))</f>
        <v/>
      </c>
      <c r="V38" s="323">
        <f t="shared" si="1"/>
        <v>225</v>
      </c>
      <c r="W38" s="323">
        <f>IF(V38=0,"",RANK(V38,V:V,0)+COUNTIF(V$1:V37,V38))</f>
        <v>18</v>
      </c>
    </row>
    <row r="39" spans="1:23">
      <c r="A39" s="320" t="s">
        <v>2523</v>
      </c>
      <c r="B39" s="321">
        <v>12</v>
      </c>
      <c r="C39" s="157" t="str" cm="1">
        <f t="array" ref="C39">IFERROR(IF(A39="","",IF(ISNUMBER(MATCH(TRUE,ISNUMBER(SEARCH($Q$2:$Q$51, $A39)),0))=TRUE,"United States of America",INDEX($S$2:$S$199,MATCH(TRUE,ISNUMBER(SEARCH($S$2:$S$199, $A39)),0)))),"United States of America")</f>
        <v>China</v>
      </c>
      <c r="D39" s="157" t="str" cm="1">
        <f t="array" ref="D39">IF(A39="","",IF(ISNUMBER(MATCH(TRUE,ISNUMBER(SEARCH($Q$2:$Q$51, $A39)),0))=TRUE,"",IF(ISNUMBER(MATCH(TRUE,ISNUMBER(SEARCH($S$2:$S$199, $A39)),0))=TRUE,"","미국 확인 필요")))</f>
        <v/>
      </c>
      <c r="F39" s="320" t="s">
        <v>1859</v>
      </c>
      <c r="G39" s="321">
        <v>261</v>
      </c>
      <c r="H39" s="157" t="str" cm="1">
        <f t="array" ref="H39">IFERROR(IF(F39="","",IF(ISNUMBER(MATCH(TRUE,ISNUMBER(SEARCH($Q$2:$Q$51, $F39)),0))=TRUE,"United States of America",INDEX($S$2:$S$199,MATCH(TRUE,ISNUMBER(SEARCH($S$2:$S$199, $F39)),0)))),"United States of America")</f>
        <v>Hungary</v>
      </c>
      <c r="I39" s="157" t="str" cm="1">
        <f t="array" ref="I39">IF(F39="","",IF(ISNUMBER(MATCH(TRUE,ISNUMBER(SEARCH($Q$2:$Q$51, $F39)),0))=TRUE,"",IF(ISNUMBER(MATCH(TRUE,ISNUMBER(SEARCH($S$2:$S$199, $F39)),0))=TRUE,"","미국 확인 필요")))</f>
        <v/>
      </c>
      <c r="Q39" s="322" t="s">
        <v>1819</v>
      </c>
      <c r="S39" s="211" t="s">
        <v>1183</v>
      </c>
      <c r="T39" s="323">
        <f t="shared" si="0"/>
        <v>0</v>
      </c>
      <c r="U39" s="323" t="str">
        <f>IF(T39=0,"",RANK(T39,T:T,0)+COUNTIF(T$1:T38,T39))</f>
        <v/>
      </c>
      <c r="V39" s="323">
        <f t="shared" si="1"/>
        <v>0</v>
      </c>
      <c r="W39" s="323" t="str">
        <f>IF(V39=0,"",RANK(V39,V:V,0)+COUNTIF(V$1:V38,V39))</f>
        <v/>
      </c>
    </row>
    <row r="40" spans="1:23">
      <c r="A40" s="320" t="s">
        <v>2524</v>
      </c>
      <c r="B40" s="321">
        <v>11</v>
      </c>
      <c r="C40" s="157" t="str" cm="1">
        <f t="array" ref="C40">IFERROR(IF(A40="","",IF(ISNUMBER(MATCH(TRUE,ISNUMBER(SEARCH($Q$2:$Q$51, $A40)),0))=TRUE,"United States of America",INDEX($S$2:$S$199,MATCH(TRUE,ISNUMBER(SEARCH($S$2:$S$199, $A40)),0)))),"United States of America")</f>
        <v>Finland</v>
      </c>
      <c r="D40" s="157" t="str" cm="1">
        <f t="array" ref="D40">IF(A40="","",IF(ISNUMBER(MATCH(TRUE,ISNUMBER(SEARCH($Q$2:$Q$51, $A40)),0))=TRUE,"",IF(ISNUMBER(MATCH(TRUE,ISNUMBER(SEARCH($S$2:$S$199, $A40)),0))=TRUE,"","미국 확인 필요")))</f>
        <v/>
      </c>
      <c r="F40" s="320" t="s">
        <v>1755</v>
      </c>
      <c r="G40" s="321">
        <v>260</v>
      </c>
      <c r="H40" s="157" t="str" cm="1">
        <f t="array" ref="H40">IFERROR(IF(F40="","",IF(ISNUMBER(MATCH(TRUE,ISNUMBER(SEARCH($Q$2:$Q$51, $F40)),0))=TRUE,"United States of America",INDEX($S$2:$S$199,MATCH(TRUE,ISNUMBER(SEARCH($S$2:$S$199, $F40)),0)))),"United States of America")</f>
        <v>India</v>
      </c>
      <c r="I40" s="157" t="str" cm="1">
        <f t="array" ref="I40">IF(F40="","",IF(ISNUMBER(MATCH(TRUE,ISNUMBER(SEARCH($Q$2:$Q$51, $F40)),0))=TRUE,"",IF(ISNUMBER(MATCH(TRUE,ISNUMBER(SEARCH($S$2:$S$199, $F40)),0))=TRUE,"","미국 확인 필요")))</f>
        <v/>
      </c>
      <c r="Q40" s="322" t="s">
        <v>1818</v>
      </c>
      <c r="S40" s="211" t="s">
        <v>725</v>
      </c>
      <c r="T40" s="323">
        <f t="shared" si="0"/>
        <v>0</v>
      </c>
      <c r="U40" s="323" t="str">
        <f>IF(T40=0,"",RANK(T40,T:T,0)+COUNTIF(T$1:T39,T40))</f>
        <v/>
      </c>
      <c r="V40" s="323">
        <f t="shared" si="1"/>
        <v>0</v>
      </c>
      <c r="W40" s="323" t="str">
        <f>IF(V40=0,"",RANK(V40,V:V,0)+COUNTIF(V$1:V39,V40))</f>
        <v/>
      </c>
    </row>
    <row r="41" spans="1:23">
      <c r="A41" s="320" t="s">
        <v>2525</v>
      </c>
      <c r="B41" s="321">
        <v>13</v>
      </c>
      <c r="C41" s="157" t="str" cm="1">
        <f t="array" ref="C41">IFERROR(IF(A41="","",IF(ISNUMBER(MATCH(TRUE,ISNUMBER(SEARCH($Q$2:$Q$51, $A41)),0))=TRUE,"United States of America",INDEX($S$2:$S$199,MATCH(TRUE,ISNUMBER(SEARCH($S$2:$S$199, $A41)),0)))),"United States of America")</f>
        <v>United States of America</v>
      </c>
      <c r="D41" s="157" t="str" cm="1">
        <f t="array" ref="D41">IF(A41="","",IF(ISNUMBER(MATCH(TRUE,ISNUMBER(SEARCH($Q$2:$Q$51, $A41)),0))=TRUE,"",IF(ISNUMBER(MATCH(TRUE,ISNUMBER(SEARCH($S$2:$S$199, $A41)),0))=TRUE,"","미국 확인 필요")))</f>
        <v/>
      </c>
      <c r="F41" s="320" t="s">
        <v>1778</v>
      </c>
      <c r="G41" s="321">
        <v>249</v>
      </c>
      <c r="H41" s="157" t="str" cm="1">
        <f t="array" ref="H41">IFERROR(IF(F41="","",IF(ISNUMBER(MATCH(TRUE,ISNUMBER(SEARCH($Q$2:$Q$51, $F41)),0))=TRUE,"United States of America",INDEX($S$2:$S$199,MATCH(TRUE,ISNUMBER(SEARCH($S$2:$S$199, $F41)),0)))),"United States of America")</f>
        <v>France</v>
      </c>
      <c r="I41" s="157" t="str" cm="1">
        <f t="array" ref="I41">IF(F41="","",IF(ISNUMBER(MATCH(TRUE,ISNUMBER(SEARCH($Q$2:$Q$51, $F41)),0))=TRUE,"",IF(ISNUMBER(MATCH(TRUE,ISNUMBER(SEARCH($S$2:$S$199, $F41)),0))=TRUE,"","미국 확인 필요")))</f>
        <v/>
      </c>
      <c r="Q41" s="322" t="s">
        <v>1817</v>
      </c>
      <c r="S41" s="211" t="s">
        <v>718</v>
      </c>
      <c r="T41" s="323">
        <f t="shared" si="0"/>
        <v>0</v>
      </c>
      <c r="U41" s="323" t="str">
        <f>IF(T41=0,"",RANK(T41,T:T,0)+COUNTIF(T$1:T40,T41))</f>
        <v/>
      </c>
      <c r="V41" s="323">
        <f t="shared" si="1"/>
        <v>0</v>
      </c>
      <c r="W41" s="323" t="str">
        <f>IF(V41=0,"",RANK(V41,V:V,0)+COUNTIF(V$1:V40,V41))</f>
        <v/>
      </c>
    </row>
    <row r="42" spans="1:23">
      <c r="A42" s="320" t="s">
        <v>1904</v>
      </c>
      <c r="B42" s="321">
        <v>18</v>
      </c>
      <c r="C42" s="157" t="str" cm="1">
        <f t="array" ref="C42">IFERROR(IF(A42="","",IF(ISNUMBER(MATCH(TRUE,ISNUMBER(SEARCH($Q$2:$Q$51, $A42)),0))=TRUE,"United States of America",INDEX($S$2:$S$199,MATCH(TRUE,ISNUMBER(SEARCH($S$2:$S$199, $A42)),0)))),"United States of America")</f>
        <v>Saudi Arabia</v>
      </c>
      <c r="D42" s="157" t="str" cm="1">
        <f t="array" ref="D42">IF(A42="","",IF(ISNUMBER(MATCH(TRUE,ISNUMBER(SEARCH($Q$2:$Q$51, $A42)),0))=TRUE,"",IF(ISNUMBER(MATCH(TRUE,ISNUMBER(SEARCH($S$2:$S$199, $A42)),0))=TRUE,"","미국 확인 필요")))</f>
        <v/>
      </c>
      <c r="F42" s="320" t="s">
        <v>1790</v>
      </c>
      <c r="G42" s="321">
        <v>248</v>
      </c>
      <c r="H42" s="157" t="str" cm="1">
        <f t="array" ref="H42">IFERROR(IF(F42="","",IF(ISNUMBER(MATCH(TRUE,ISNUMBER(SEARCH($Q$2:$Q$51, $F42)),0))=TRUE,"United States of America",INDEX($S$2:$S$199,MATCH(TRUE,ISNUMBER(SEARCH($S$2:$S$199, $F42)),0)))),"United States of America")</f>
        <v>United States of America</v>
      </c>
      <c r="I42" s="157" t="str" cm="1">
        <f t="array" ref="I42">IF(F42="","",IF(ISNUMBER(MATCH(TRUE,ISNUMBER(SEARCH($Q$2:$Q$51, $F42)),0))=TRUE,"",IF(ISNUMBER(MATCH(TRUE,ISNUMBER(SEARCH($S$2:$S$199, $F42)),0))=TRUE,"","미국 확인 필요")))</f>
        <v>미국 확인 필요</v>
      </c>
      <c r="Q42" s="322" t="s">
        <v>1815</v>
      </c>
      <c r="S42" s="211" t="s">
        <v>349</v>
      </c>
      <c r="T42" s="323">
        <f t="shared" si="0"/>
        <v>0</v>
      </c>
      <c r="U42" s="323" t="str">
        <f>IF(T42=0,"",RANK(T42,T:T,0)+COUNTIF(T$1:T41,T42))</f>
        <v/>
      </c>
      <c r="V42" s="323">
        <f t="shared" si="1"/>
        <v>0</v>
      </c>
      <c r="W42" s="323" t="str">
        <f>IF(V42=0,"",RANK(V42,V:V,0)+COUNTIF(V$1:V41,V42))</f>
        <v/>
      </c>
    </row>
    <row r="43" spans="1:23">
      <c r="A43" s="320" t="s">
        <v>2526</v>
      </c>
      <c r="B43" s="321">
        <v>11</v>
      </c>
      <c r="C43" s="157" t="str" cm="1">
        <f t="array" ref="C43">IFERROR(IF(A43="","",IF(ISNUMBER(MATCH(TRUE,ISNUMBER(SEARCH($Q$2:$Q$51, $A43)),0))=TRUE,"United States of America",INDEX($S$2:$S$199,MATCH(TRUE,ISNUMBER(SEARCH($S$2:$S$199, $A43)),0)))),"United States of America")</f>
        <v>India</v>
      </c>
      <c r="D43" s="157" t="str" cm="1">
        <f t="array" ref="D43">IF(A43="","",IF(ISNUMBER(MATCH(TRUE,ISNUMBER(SEARCH($Q$2:$Q$51, $A43)),0))=TRUE,"",IF(ISNUMBER(MATCH(TRUE,ISNUMBER(SEARCH($S$2:$S$199, $A43)),0))=TRUE,"","미국 확인 필요")))</f>
        <v/>
      </c>
      <c r="F43" s="320" t="s">
        <v>1899</v>
      </c>
      <c r="G43" s="321">
        <v>245</v>
      </c>
      <c r="H43" s="157" t="str" cm="1">
        <f t="array" ref="H43">IFERROR(IF(F43="","",IF(ISNUMBER(MATCH(TRUE,ISNUMBER(SEARCH($Q$2:$Q$51, $F43)),0))=TRUE,"United States of America",INDEX($S$2:$S$199,MATCH(TRUE,ISNUMBER(SEARCH($S$2:$S$199, $F43)),0)))),"United States of America")</f>
        <v>Peru</v>
      </c>
      <c r="I43" s="157" t="str" cm="1">
        <f t="array" ref="I43">IF(F43="","",IF(ISNUMBER(MATCH(TRUE,ISNUMBER(SEARCH($Q$2:$Q$51, $F43)),0))=TRUE,"",IF(ISNUMBER(MATCH(TRUE,ISNUMBER(SEARCH($S$2:$S$199, $F43)),0))=TRUE,"","미국 확인 필요")))</f>
        <v/>
      </c>
      <c r="Q43" s="322" t="s">
        <v>1814</v>
      </c>
      <c r="S43" s="211" t="s">
        <v>1354</v>
      </c>
      <c r="T43" s="323">
        <f t="shared" si="0"/>
        <v>0</v>
      </c>
      <c r="U43" s="323" t="str">
        <f>IF(T43=0,"",RANK(T43,T:T,0)+COUNTIF(T$1:T42,T43))</f>
        <v/>
      </c>
      <c r="V43" s="323">
        <f t="shared" si="1"/>
        <v>0</v>
      </c>
      <c r="W43" s="323" t="str">
        <f>IF(V43=0,"",RANK(V43,V:V,0)+COUNTIF(V$1:V42,V43))</f>
        <v/>
      </c>
    </row>
    <row r="44" spans="1:23">
      <c r="A44" s="320" t="s">
        <v>2527</v>
      </c>
      <c r="B44" s="321">
        <v>16</v>
      </c>
      <c r="C44" s="157" t="str" cm="1">
        <f t="array" ref="C44">IFERROR(IF(A44="","",IF(ISNUMBER(MATCH(TRUE,ISNUMBER(SEARCH($Q$2:$Q$51, $A44)),0))=TRUE,"United States of America",INDEX($S$2:$S$199,MATCH(TRUE,ISNUMBER(SEARCH($S$2:$S$199, $A44)),0)))),"United States of America")</f>
        <v>India</v>
      </c>
      <c r="D44" s="157" t="str" cm="1">
        <f t="array" ref="D44">IF(A44="","",IF(ISNUMBER(MATCH(TRUE,ISNUMBER(SEARCH($Q$2:$Q$51, $A44)),0))=TRUE,"",IF(ISNUMBER(MATCH(TRUE,ISNUMBER(SEARCH($S$2:$S$199, $A44)),0))=TRUE,"","미국 확인 필요")))</f>
        <v/>
      </c>
      <c r="F44" s="320" t="s">
        <v>1780</v>
      </c>
      <c r="G44" s="321">
        <v>244</v>
      </c>
      <c r="H44" s="157" t="str" cm="1">
        <f t="array" ref="H44">IFERROR(IF(F44="","",IF(ISNUMBER(MATCH(TRUE,ISNUMBER(SEARCH($Q$2:$Q$51, $F44)),0))=TRUE,"United States of America",INDEX($S$2:$S$199,MATCH(TRUE,ISNUMBER(SEARCH($S$2:$S$199, $F44)),0)))),"United States of America")</f>
        <v>India</v>
      </c>
      <c r="I44" s="157" t="str" cm="1">
        <f t="array" ref="I44">IF(F44="","",IF(ISNUMBER(MATCH(TRUE,ISNUMBER(SEARCH($Q$2:$Q$51, $F44)),0))=TRUE,"",IF(ISNUMBER(MATCH(TRUE,ISNUMBER(SEARCH($S$2:$S$199, $F44)),0))=TRUE,"","미국 확인 필요")))</f>
        <v/>
      </c>
      <c r="Q44" s="322" t="s">
        <v>1811</v>
      </c>
      <c r="S44" s="211" t="s">
        <v>1810</v>
      </c>
      <c r="T44" s="323">
        <f t="shared" si="0"/>
        <v>0</v>
      </c>
      <c r="U44" s="323" t="str">
        <f>IF(T44=0,"",RANK(T44,T:T,0)+COUNTIF(T$1:T43,T44))</f>
        <v/>
      </c>
      <c r="V44" s="323">
        <f t="shared" si="1"/>
        <v>0</v>
      </c>
      <c r="W44" s="323" t="str">
        <f>IF(V44=0,"",RANK(V44,V:V,0)+COUNTIF(V$1:V43,V44))</f>
        <v/>
      </c>
    </row>
    <row r="45" spans="1:23">
      <c r="A45" s="320" t="s">
        <v>2528</v>
      </c>
      <c r="B45" s="321">
        <v>12</v>
      </c>
      <c r="C45" s="157" t="str" cm="1">
        <f t="array" ref="C45">IFERROR(IF(A45="","",IF(ISNUMBER(MATCH(TRUE,ISNUMBER(SEARCH($Q$2:$Q$51, $A45)),0))=TRUE,"United States of America",INDEX($S$2:$S$199,MATCH(TRUE,ISNUMBER(SEARCH($S$2:$S$199, $A45)),0)))),"United States of America")</f>
        <v>India</v>
      </c>
      <c r="D45" s="157" t="str" cm="1">
        <f t="array" ref="D45">IF(A45="","",IF(ISNUMBER(MATCH(TRUE,ISNUMBER(SEARCH($Q$2:$Q$51, $A45)),0))=TRUE,"",IF(ISNUMBER(MATCH(TRUE,ISNUMBER(SEARCH($S$2:$S$199, $A45)),0))=TRUE,"","미국 확인 필요")))</f>
        <v/>
      </c>
      <c r="F45" s="320" t="s">
        <v>1895</v>
      </c>
      <c r="G45" s="321">
        <v>239</v>
      </c>
      <c r="H45" s="157" t="str" cm="1">
        <f t="array" ref="H45">IFERROR(IF(F45="","",IF(ISNUMBER(MATCH(TRUE,ISNUMBER(SEARCH($Q$2:$Q$51, $F45)),0))=TRUE,"United States of America",INDEX($S$2:$S$199,MATCH(TRUE,ISNUMBER(SEARCH($S$2:$S$199, $F45)),0)))),"United States of America")</f>
        <v>Poland</v>
      </c>
      <c r="I45" s="157" t="str" cm="1">
        <f t="array" ref="I45">IF(F45="","",IF(ISNUMBER(MATCH(TRUE,ISNUMBER(SEARCH($Q$2:$Q$51, $F45)),0))=TRUE,"",IF(ISNUMBER(MATCH(TRUE,ISNUMBER(SEARCH($S$2:$S$199, $F45)),0))=TRUE,"","미국 확인 필요")))</f>
        <v/>
      </c>
      <c r="Q45" s="322" t="s">
        <v>1808</v>
      </c>
      <c r="S45" s="211" t="s">
        <v>1807</v>
      </c>
      <c r="T45" s="323">
        <f t="shared" si="0"/>
        <v>0</v>
      </c>
      <c r="U45" s="323" t="str">
        <f>IF(T45=0,"",RANK(T45,T:T,0)+COUNTIF(T$1:T44,T45))</f>
        <v/>
      </c>
      <c r="V45" s="323">
        <f t="shared" si="1"/>
        <v>0</v>
      </c>
      <c r="W45" s="323" t="str">
        <f>IF(V45=0,"",RANK(V45,V:V,0)+COUNTIF(V$1:V44,V45))</f>
        <v/>
      </c>
    </row>
    <row r="46" spans="1:23">
      <c r="A46" s="320" t="s">
        <v>2529</v>
      </c>
      <c r="B46" s="321">
        <v>12</v>
      </c>
      <c r="C46" s="157" t="str" cm="1">
        <f t="array" ref="C46">IFERROR(IF(A46="","",IF(ISNUMBER(MATCH(TRUE,ISNUMBER(SEARCH($Q$2:$Q$51, $A46)),0))=TRUE,"United States of America",INDEX($S$2:$S$199,MATCH(TRUE,ISNUMBER(SEARCH($S$2:$S$199, $A46)),0)))),"United States of America")</f>
        <v>India</v>
      </c>
      <c r="D46" s="157" t="str" cm="1">
        <f t="array" ref="D46">IF(A46="","",IF(ISNUMBER(MATCH(TRUE,ISNUMBER(SEARCH($Q$2:$Q$51, $A46)),0))=TRUE,"",IF(ISNUMBER(MATCH(TRUE,ISNUMBER(SEARCH($S$2:$S$199, $A46)),0))=TRUE,"","미국 확인 필요")))</f>
        <v/>
      </c>
      <c r="F46" s="320" t="s">
        <v>1812</v>
      </c>
      <c r="G46" s="321">
        <v>225</v>
      </c>
      <c r="H46" s="157" t="str" cm="1">
        <f t="array" ref="H46">IFERROR(IF(F46="","",IF(ISNUMBER(MATCH(TRUE,ISNUMBER(SEARCH($Q$2:$Q$51, $F46)),0))=TRUE,"United States of America",INDEX($S$2:$S$199,MATCH(TRUE,ISNUMBER(SEARCH($S$2:$S$199, $F46)),0)))),"United States of America")</f>
        <v>Colombia</v>
      </c>
      <c r="I46" s="157" t="str" cm="1">
        <f t="array" ref="I46">IF(F46="","",IF(ISNUMBER(MATCH(TRUE,ISNUMBER(SEARCH($Q$2:$Q$51, $F46)),0))=TRUE,"",IF(ISNUMBER(MATCH(TRUE,ISNUMBER(SEARCH($S$2:$S$199, $F46)),0))=TRUE,"","미국 확인 필요")))</f>
        <v/>
      </c>
      <c r="Q46" s="322" t="s">
        <v>1806</v>
      </c>
      <c r="S46" s="211" t="s">
        <v>1805</v>
      </c>
      <c r="T46" s="323">
        <f t="shared" si="0"/>
        <v>0</v>
      </c>
      <c r="U46" s="323" t="str">
        <f>IF(T46=0,"",RANK(T46,T:T,0)+COUNTIF(T$1:T45,T46))</f>
        <v/>
      </c>
      <c r="V46" s="323">
        <f t="shared" si="1"/>
        <v>0</v>
      </c>
      <c r="W46" s="323" t="str">
        <f>IF(V46=0,"",RANK(V46,V:V,0)+COUNTIF(V$1:V45,V46))</f>
        <v/>
      </c>
    </row>
    <row r="47" spans="1:23">
      <c r="A47" s="320" t="s">
        <v>1893</v>
      </c>
      <c r="B47" s="321">
        <v>27</v>
      </c>
      <c r="C47" s="157" t="str" cm="1">
        <f t="array" ref="C47">IFERROR(IF(A47="","",IF(ISNUMBER(MATCH(TRUE,ISNUMBER(SEARCH($Q$2:$Q$51, $A47)),0))=TRUE,"United States of America",INDEX($S$2:$S$199,MATCH(TRUE,ISNUMBER(SEARCH($S$2:$S$199, $A47)),0)))),"United States of America")</f>
        <v>India</v>
      </c>
      <c r="D47" s="157" t="str" cm="1">
        <f t="array" ref="D47">IF(A47="","",IF(ISNUMBER(MATCH(TRUE,ISNUMBER(SEARCH($Q$2:$Q$51, $A47)),0))=TRUE,"",IF(ISNUMBER(MATCH(TRUE,ISNUMBER(SEARCH($S$2:$S$199, $A47)),0))=TRUE,"","미국 확인 필요")))</f>
        <v/>
      </c>
      <c r="F47" s="320" t="s">
        <v>1752</v>
      </c>
      <c r="G47" s="321">
        <v>221</v>
      </c>
      <c r="H47" s="157" t="str" cm="1">
        <f t="array" ref="H47">IFERROR(IF(F47="","",IF(ISNUMBER(MATCH(TRUE,ISNUMBER(SEARCH($Q$2:$Q$51, $F47)),0))=TRUE,"United States of America",INDEX($S$2:$S$199,MATCH(TRUE,ISNUMBER(SEARCH($S$2:$S$199, $F47)),0)))),"United States of America")</f>
        <v>Brazil</v>
      </c>
      <c r="I47" s="157" t="str" cm="1">
        <f t="array" ref="I47">IF(F47="","",IF(ISNUMBER(MATCH(TRUE,ISNUMBER(SEARCH($Q$2:$Q$51, $F47)),0))=TRUE,"",IF(ISNUMBER(MATCH(TRUE,ISNUMBER(SEARCH($S$2:$S$199, $F47)),0))=TRUE,"","미국 확인 필요")))</f>
        <v/>
      </c>
      <c r="Q47" s="322" t="s">
        <v>1804</v>
      </c>
      <c r="S47" s="211" t="s">
        <v>1138</v>
      </c>
      <c r="T47" s="323">
        <f t="shared" si="0"/>
        <v>37</v>
      </c>
      <c r="U47" s="323">
        <f>IF(T47=0,"",RANK(T47,T:T,0)+COUNTIF(T$1:T46,T47))</f>
        <v>9</v>
      </c>
      <c r="V47" s="323">
        <f t="shared" si="1"/>
        <v>453</v>
      </c>
      <c r="W47" s="323">
        <f>IF(V47=0,"",RANK(V47,V:V,0)+COUNTIF(V$1:V46,V47))</f>
        <v>10</v>
      </c>
    </row>
    <row r="48" spans="1:23">
      <c r="A48" s="320" t="s">
        <v>1730</v>
      </c>
      <c r="B48" s="321">
        <v>10</v>
      </c>
      <c r="C48" s="157" t="str" cm="1">
        <f t="array" ref="C48">IFERROR(IF(A48="","",IF(ISNUMBER(MATCH(TRUE,ISNUMBER(SEARCH($Q$2:$Q$51, $A48)),0))=TRUE,"United States of America",INDEX($S$2:$S$199,MATCH(TRUE,ISNUMBER(SEARCH($S$2:$S$199, $A48)),0)))),"United States of America")</f>
        <v>Germany</v>
      </c>
      <c r="D48" s="157" t="str" cm="1">
        <f t="array" ref="D48">IF(A48="","",IF(ISNUMBER(MATCH(TRUE,ISNUMBER(SEARCH($Q$2:$Q$51, $A48)),0))=TRUE,"",IF(ISNUMBER(MATCH(TRUE,ISNUMBER(SEARCH($S$2:$S$199, $A48)),0))=TRUE,"","미국 확인 필요")))</f>
        <v/>
      </c>
      <c r="F48" s="320" t="s">
        <v>1704</v>
      </c>
      <c r="G48" s="321">
        <v>213</v>
      </c>
      <c r="H48" s="157" t="str" cm="1">
        <f t="array" ref="H48">IFERROR(IF(F48="","",IF(ISNUMBER(MATCH(TRUE,ISNUMBER(SEARCH($Q$2:$Q$51, $F48)),0))=TRUE,"United States of America",INDEX($S$2:$S$199,MATCH(TRUE,ISNUMBER(SEARCH($S$2:$S$199, $F48)),0)))),"United States of America")</f>
        <v>China</v>
      </c>
      <c r="I48" s="157" t="str" cm="1">
        <f t="array" ref="I48">IF(F48="","",IF(ISNUMBER(MATCH(TRUE,ISNUMBER(SEARCH($Q$2:$Q$51, $F48)),0))=TRUE,"",IF(ISNUMBER(MATCH(TRUE,ISNUMBER(SEARCH($S$2:$S$199, $F48)),0))=TRUE,"","미국 확인 필요")))</f>
        <v/>
      </c>
      <c r="Q48" s="322" t="s">
        <v>1801</v>
      </c>
      <c r="S48" s="211" t="s">
        <v>1800</v>
      </c>
      <c r="T48" s="323">
        <f t="shared" si="0"/>
        <v>351</v>
      </c>
      <c r="U48" s="323">
        <f>IF(T48=0,"",RANK(T48,T:T,0)+COUNTIF(T$1:T47,T48))</f>
        <v>6</v>
      </c>
      <c r="V48" s="323">
        <f t="shared" si="1"/>
        <v>3058</v>
      </c>
      <c r="W48" s="323">
        <f>IF(V48=0,"",RANK(V48,V:V,0)+COUNTIF(V$1:V47,V48))</f>
        <v>5</v>
      </c>
    </row>
    <row r="49" spans="1:23">
      <c r="A49" s="320" t="s">
        <v>1894</v>
      </c>
      <c r="B49" s="321">
        <v>33</v>
      </c>
      <c r="C49" s="157" t="str" cm="1">
        <f t="array" ref="C49">IFERROR(IF(A49="","",IF(ISNUMBER(MATCH(TRUE,ISNUMBER(SEARCH($Q$2:$Q$51, $A49)),0))=TRUE,"United States of America",INDEX($S$2:$S$199,MATCH(TRUE,ISNUMBER(SEARCH($S$2:$S$199, $A49)),0)))),"United States of America")</f>
        <v>India</v>
      </c>
      <c r="D49" s="157" t="str" cm="1">
        <f t="array" ref="D49">IF(A49="","",IF(ISNUMBER(MATCH(TRUE,ISNUMBER(SEARCH($Q$2:$Q$51, $A49)),0))=TRUE,"",IF(ISNUMBER(MATCH(TRUE,ISNUMBER(SEARCH($S$2:$S$199, $A49)),0))=TRUE,"","미국 확인 필요")))</f>
        <v/>
      </c>
      <c r="F49" s="320" t="s">
        <v>1745</v>
      </c>
      <c r="G49" s="321">
        <v>204</v>
      </c>
      <c r="H49" s="157" t="str" cm="1">
        <f t="array" ref="H49">IFERROR(IF(F49="","",IF(ISNUMBER(MATCH(TRUE,ISNUMBER(SEARCH($Q$2:$Q$51, $F49)),0))=TRUE,"United States of America",INDEX($S$2:$S$199,MATCH(TRUE,ISNUMBER(SEARCH($S$2:$S$199, $F49)),0)))),"United States of America")</f>
        <v>Brazil</v>
      </c>
      <c r="I49" s="157" t="str" cm="1">
        <f t="array" ref="I49">IF(F49="","",IF(ISNUMBER(MATCH(TRUE,ISNUMBER(SEARCH($Q$2:$Q$51, $F49)),0))=TRUE,"",IF(ISNUMBER(MATCH(TRUE,ISNUMBER(SEARCH($S$2:$S$199, $F49)),0))=TRUE,"","미국 확인 필요")))</f>
        <v/>
      </c>
      <c r="Q49" s="322" t="s">
        <v>1798</v>
      </c>
      <c r="S49" s="211" t="s">
        <v>1797</v>
      </c>
      <c r="T49" s="323">
        <f t="shared" si="0"/>
        <v>0</v>
      </c>
      <c r="U49" s="323" t="str">
        <f>IF(T49=0,"",RANK(T49,T:T,0)+COUNTIF(T$1:T48,T49))</f>
        <v/>
      </c>
      <c r="V49" s="323">
        <f t="shared" si="1"/>
        <v>0</v>
      </c>
      <c r="W49" s="323" t="str">
        <f>IF(V49=0,"",RANK(V49,V:V,0)+COUNTIF(V$1:V48,V49))</f>
        <v/>
      </c>
    </row>
    <row r="50" spans="1:23">
      <c r="A50" s="320" t="s">
        <v>2530</v>
      </c>
      <c r="B50" s="321">
        <v>9</v>
      </c>
      <c r="C50" s="157" t="str" cm="1">
        <f t="array" ref="C50">IFERROR(IF(A50="","",IF(ISNUMBER(MATCH(TRUE,ISNUMBER(SEARCH($Q$2:$Q$51, $A50)),0))=TRUE,"United States of America",INDEX($S$2:$S$199,MATCH(TRUE,ISNUMBER(SEARCH($S$2:$S$199, $A50)),0)))),"United States of America")</f>
        <v>France</v>
      </c>
      <c r="D50" s="157" t="str" cm="1">
        <f t="array" ref="D50">IF(A50="","",IF(ISNUMBER(MATCH(TRUE,ISNUMBER(SEARCH($Q$2:$Q$51, $A50)),0))=TRUE,"",IF(ISNUMBER(MATCH(TRUE,ISNUMBER(SEARCH($S$2:$S$199, $A50)),0))=TRUE,"","미국 확인 필요")))</f>
        <v/>
      </c>
      <c r="F50" s="320" t="s">
        <v>1803</v>
      </c>
      <c r="G50" s="321">
        <v>202</v>
      </c>
      <c r="H50" s="157" t="str" cm="1">
        <f t="array" ref="H50">IFERROR(IF(F50="","",IF(ISNUMBER(MATCH(TRUE,ISNUMBER(SEARCH($Q$2:$Q$51, $F50)),0))=TRUE,"United States of America",INDEX($S$2:$S$199,MATCH(TRUE,ISNUMBER(SEARCH($S$2:$S$199, $F50)),0)))),"United States of America")</f>
        <v>Canada</v>
      </c>
      <c r="I50" s="157" t="str" cm="1">
        <f t="array" ref="I50">IF(F50="","",IF(ISNUMBER(MATCH(TRUE,ISNUMBER(SEARCH($Q$2:$Q$51, $F50)),0))=TRUE,"",IF(ISNUMBER(MATCH(TRUE,ISNUMBER(SEARCH($S$2:$S$199, $F50)),0))=TRUE,"","미국 확인 필요")))</f>
        <v/>
      </c>
      <c r="Q50" s="322" t="s">
        <v>1795</v>
      </c>
      <c r="S50" s="211" t="s">
        <v>1635</v>
      </c>
      <c r="T50" s="323">
        <f t="shared" si="0"/>
        <v>0</v>
      </c>
      <c r="U50" s="323" t="str">
        <f>IF(T50=0,"",RANK(T50,T:T,0)+COUNTIF(T$1:T49,T50))</f>
        <v/>
      </c>
      <c r="V50" s="323">
        <f t="shared" si="1"/>
        <v>0</v>
      </c>
      <c r="W50" s="323" t="str">
        <f>IF(V50=0,"",RANK(V50,V:V,0)+COUNTIF(V$1:V49,V50))</f>
        <v/>
      </c>
    </row>
    <row r="51" spans="1:23" ht="15.75" thickBot="1">
      <c r="A51" s="320" t="s">
        <v>2531</v>
      </c>
      <c r="B51" s="321">
        <v>13</v>
      </c>
      <c r="C51" s="157" t="str" cm="1">
        <f t="array" ref="C51">IFERROR(IF(A51="","",IF(ISNUMBER(MATCH(TRUE,ISNUMBER(SEARCH($Q$2:$Q$51, $A51)),0))=TRUE,"United States of America",INDEX($S$2:$S$199,MATCH(TRUE,ISNUMBER(SEARCH($S$2:$S$199, $A51)),0)))),"United States of America")</f>
        <v>India</v>
      </c>
      <c r="D51" s="157" t="str" cm="1">
        <f t="array" ref="D51">IF(A51="","",IF(ISNUMBER(MATCH(TRUE,ISNUMBER(SEARCH($Q$2:$Q$51, $A51)),0))=TRUE,"",IF(ISNUMBER(MATCH(TRUE,ISNUMBER(SEARCH($S$2:$S$199, $A51)),0))=TRUE,"","미국 확인 필요")))</f>
        <v/>
      </c>
      <c r="F51" s="320" t="s">
        <v>1732</v>
      </c>
      <c r="G51" s="321">
        <v>191</v>
      </c>
      <c r="H51" s="157" t="str" cm="1">
        <f t="array" ref="H51">IFERROR(IF(F51="","",IF(ISNUMBER(MATCH(TRUE,ISNUMBER(SEARCH($Q$2:$Q$51, $F51)),0))=TRUE,"United States of America",INDEX($S$2:$S$199,MATCH(TRUE,ISNUMBER(SEARCH($S$2:$S$199, $F51)),0)))),"United States of America")</f>
        <v>United States of America</v>
      </c>
      <c r="I51" s="157" t="str" cm="1">
        <f t="array" ref="I51">IF(F51="","",IF(ISNUMBER(MATCH(TRUE,ISNUMBER(SEARCH($Q$2:$Q$51, $F51)),0))=TRUE,"",IF(ISNUMBER(MATCH(TRUE,ISNUMBER(SEARCH($S$2:$S$199, $F51)),0))=TRUE,"","미국 확인 필요")))</f>
        <v>미국 확인 필요</v>
      </c>
      <c r="Q51" s="331" t="s">
        <v>1793</v>
      </c>
      <c r="S51" s="211" t="s">
        <v>1792</v>
      </c>
      <c r="T51" s="323">
        <f t="shared" si="0"/>
        <v>0</v>
      </c>
      <c r="U51" s="323" t="str">
        <f>IF(T51=0,"",RANK(T51,T:T,0)+COUNTIF(T$1:T50,T51))</f>
        <v/>
      </c>
      <c r="V51" s="323">
        <f t="shared" si="1"/>
        <v>0</v>
      </c>
      <c r="W51" s="323" t="str">
        <f>IF(V51=0,"",RANK(V51,V:V,0)+COUNTIF(V$1:V50,V51))</f>
        <v/>
      </c>
    </row>
    <row r="52" spans="1:23">
      <c r="A52" s="320" t="s">
        <v>2532</v>
      </c>
      <c r="B52" s="321">
        <v>33</v>
      </c>
      <c r="C52" s="157" t="str" cm="1">
        <f t="array" ref="C52">IFERROR(IF(A52="","",IF(ISNUMBER(MATCH(TRUE,ISNUMBER(SEARCH($Q$2:$Q$51, $A52)),0))=TRUE,"United States of America",INDEX($S$2:$S$199,MATCH(TRUE,ISNUMBER(SEARCH($S$2:$S$199, $A52)),0)))),"United States of America")</f>
        <v>India</v>
      </c>
      <c r="D52" s="157" t="str" cm="1">
        <f t="array" ref="D52">IF(A52="","",IF(ISNUMBER(MATCH(TRUE,ISNUMBER(SEARCH($Q$2:$Q$51, $A52)),0))=TRUE,"",IF(ISNUMBER(MATCH(TRUE,ISNUMBER(SEARCH($S$2:$S$199, $A52)),0))=TRUE,"","미국 확인 필요")))</f>
        <v/>
      </c>
      <c r="F52" s="320" t="s">
        <v>1760</v>
      </c>
      <c r="G52" s="321">
        <v>188</v>
      </c>
      <c r="H52" s="157" t="str" cm="1">
        <f t="array" ref="H52">IFERROR(IF(F52="","",IF(ISNUMBER(MATCH(TRUE,ISNUMBER(SEARCH($Q$2:$Q$51, $F52)),0))=TRUE,"United States of America",INDEX($S$2:$S$199,MATCH(TRUE,ISNUMBER(SEARCH($S$2:$S$199, $F52)),0)))),"United States of America")</f>
        <v>India</v>
      </c>
      <c r="I52" s="157" t="str" cm="1">
        <f t="array" ref="I52">IF(F52="","",IF(ISNUMBER(MATCH(TRUE,ISNUMBER(SEARCH($Q$2:$Q$51, $F52)),0))=TRUE,"",IF(ISNUMBER(MATCH(TRUE,ISNUMBER(SEARCH($S$2:$S$199, $F52)),0))=TRUE,"","미국 확인 필요")))</f>
        <v/>
      </c>
      <c r="S52" s="211" t="s">
        <v>1789</v>
      </c>
      <c r="T52" s="323">
        <f t="shared" si="0"/>
        <v>0</v>
      </c>
      <c r="U52" s="323" t="str">
        <f>IF(T52=0,"",RANK(T52,T:T,0)+COUNTIF(T$1:T51,T52))</f>
        <v/>
      </c>
      <c r="V52" s="323">
        <f t="shared" si="1"/>
        <v>0</v>
      </c>
      <c r="W52" s="323" t="str">
        <f>IF(V52=0,"",RANK(V52,V:V,0)+COUNTIF(V$1:V51,V52))</f>
        <v/>
      </c>
    </row>
    <row r="53" spans="1:23">
      <c r="A53" s="320" t="s">
        <v>2533</v>
      </c>
      <c r="B53" s="321">
        <v>12</v>
      </c>
      <c r="C53" s="157" t="str" cm="1">
        <f t="array" ref="C53">IFERROR(IF(A53="","",IF(ISNUMBER(MATCH(TRUE,ISNUMBER(SEARCH($Q$2:$Q$51, $A53)),0))=TRUE,"United States of America",INDEX($S$2:$S$199,MATCH(TRUE,ISNUMBER(SEARCH($S$2:$S$199, $A53)),0)))),"United States of America")</f>
        <v>India</v>
      </c>
      <c r="D53" s="157" t="str" cm="1">
        <f t="array" ref="D53">IF(A53="","",IF(ISNUMBER(MATCH(TRUE,ISNUMBER(SEARCH($Q$2:$Q$51, $A53)),0))=TRUE,"",IF(ISNUMBER(MATCH(TRUE,ISNUMBER(SEARCH($S$2:$S$199, $A53)),0))=TRUE,"","미국 확인 필요")))</f>
        <v/>
      </c>
      <c r="F53" s="320" t="s">
        <v>1809</v>
      </c>
      <c r="G53" s="321">
        <v>185</v>
      </c>
      <c r="H53" s="157" t="str" cm="1">
        <f t="array" ref="H53">IFERROR(IF(F53="","",IF(ISNUMBER(MATCH(TRUE,ISNUMBER(SEARCH($Q$2:$Q$51, $F53)),0))=TRUE,"United States of America",INDEX($S$2:$S$199,MATCH(TRUE,ISNUMBER(SEARCH($S$2:$S$199, $F53)),0)))),"United States of America")</f>
        <v>Germany</v>
      </c>
      <c r="I53" s="157" t="str" cm="1">
        <f t="array" ref="I53">IF(F53="","",IF(ISNUMBER(MATCH(TRUE,ISNUMBER(SEARCH($Q$2:$Q$51, $F53)),0))=TRUE,"",IF(ISNUMBER(MATCH(TRUE,ISNUMBER(SEARCH($S$2:$S$199, $F53)),0))=TRUE,"","미국 확인 필요")))</f>
        <v/>
      </c>
      <c r="S53" s="211" t="s">
        <v>1788</v>
      </c>
      <c r="T53" s="323">
        <f t="shared" si="0"/>
        <v>0</v>
      </c>
      <c r="U53" s="323" t="str">
        <f>IF(T53=0,"",RANK(T53,T:T,0)+COUNTIF(T$1:T52,T53))</f>
        <v/>
      </c>
      <c r="V53" s="323">
        <f t="shared" si="1"/>
        <v>0</v>
      </c>
      <c r="W53" s="323" t="str">
        <f>IF(V53=0,"",RANK(V53,V:V,0)+COUNTIF(V$1:V52,V53))</f>
        <v/>
      </c>
    </row>
    <row r="54" spans="1:23">
      <c r="A54" s="320" t="s">
        <v>1791</v>
      </c>
      <c r="B54" s="321">
        <v>54</v>
      </c>
      <c r="C54" s="157" t="str" cm="1">
        <f t="array" ref="C54">IFERROR(IF(A54="","",IF(ISNUMBER(MATCH(TRUE,ISNUMBER(SEARCH($Q$2:$Q$51, $A54)),0))=TRUE,"United States of America",INDEX($S$2:$S$199,MATCH(TRUE,ISNUMBER(SEARCH($S$2:$S$199, $A54)),0)))),"United States of America")</f>
        <v>United States of America</v>
      </c>
      <c r="D54" s="157" t="str" cm="1">
        <f t="array" ref="D54">IF(A54="","",IF(ISNUMBER(MATCH(TRUE,ISNUMBER(SEARCH($Q$2:$Q$51, $A54)),0))=TRUE,"",IF(ISNUMBER(MATCH(TRUE,ISNUMBER(SEARCH($S$2:$S$199, $A54)),0))=TRUE,"","미국 확인 필요")))</f>
        <v>미국 확인 필요</v>
      </c>
      <c r="F54" s="320" t="s">
        <v>1900</v>
      </c>
      <c r="G54" s="321">
        <v>183</v>
      </c>
      <c r="H54" s="157" t="str" cm="1">
        <f t="array" ref="H54">IFERROR(IF(F54="","",IF(ISNUMBER(MATCH(TRUE,ISNUMBER(SEARCH($Q$2:$Q$51, $F54)),0))=TRUE,"United States of America",INDEX($S$2:$S$199,MATCH(TRUE,ISNUMBER(SEARCH($S$2:$S$199, $F54)),0)))),"United States of America")</f>
        <v>Brazil</v>
      </c>
      <c r="I54" s="157" t="str" cm="1">
        <f t="array" ref="I54">IF(F54="","",IF(ISNUMBER(MATCH(TRUE,ISNUMBER(SEARCH($Q$2:$Q$51, $F54)),0))=TRUE,"",IF(ISNUMBER(MATCH(TRUE,ISNUMBER(SEARCH($S$2:$S$199, $F54)),0))=TRUE,"","미국 확인 필요")))</f>
        <v/>
      </c>
      <c r="S54" s="211" t="s">
        <v>1787</v>
      </c>
      <c r="T54" s="323">
        <f t="shared" si="0"/>
        <v>0</v>
      </c>
      <c r="U54" s="323" t="str">
        <f>IF(T54=0,"",RANK(T54,T:T,0)+COUNTIF(T$1:T53,T54))</f>
        <v/>
      </c>
      <c r="V54" s="323">
        <f t="shared" si="1"/>
        <v>0</v>
      </c>
      <c r="W54" s="323" t="str">
        <f>IF(V54=0,"",RANK(V54,V:V,0)+COUNTIF(V$1:V53,V54))</f>
        <v/>
      </c>
    </row>
    <row r="55" spans="1:23">
      <c r="A55" s="320" t="s">
        <v>2534</v>
      </c>
      <c r="B55" s="321">
        <v>11</v>
      </c>
      <c r="C55" s="157" t="str" cm="1">
        <f t="array" ref="C55">IFERROR(IF(A55="","",IF(ISNUMBER(MATCH(TRUE,ISNUMBER(SEARCH($Q$2:$Q$51, $A55)),0))=TRUE,"United States of America",INDEX($S$2:$S$199,MATCH(TRUE,ISNUMBER(SEARCH($S$2:$S$199, $A55)),0)))),"United States of America")</f>
        <v>Malaysia</v>
      </c>
      <c r="D55" s="157" t="str" cm="1">
        <f t="array" ref="D55">IF(A55="","",IF(ISNUMBER(MATCH(TRUE,ISNUMBER(SEARCH($Q$2:$Q$51, $A55)),0))=TRUE,"",IF(ISNUMBER(MATCH(TRUE,ISNUMBER(SEARCH($S$2:$S$199, $A55)),0))=TRUE,"","미국 확인 필요")))</f>
        <v/>
      </c>
      <c r="F55" s="320" t="s">
        <v>1816</v>
      </c>
      <c r="G55" s="321">
        <v>180</v>
      </c>
      <c r="H55" s="157" t="str" cm="1">
        <f t="array" ref="H55">IFERROR(IF(F55="","",IF(ISNUMBER(MATCH(TRUE,ISNUMBER(SEARCH($Q$2:$Q$51, $F55)),0))=TRUE,"United States of America",INDEX($S$2:$S$199,MATCH(TRUE,ISNUMBER(SEARCH($S$2:$S$199, $F55)),0)))),"United States of America")</f>
        <v>United States of America</v>
      </c>
      <c r="I55" s="157" t="str" cm="1">
        <f t="array" ref="I55">IF(F55="","",IF(ISNUMBER(MATCH(TRUE,ISNUMBER(SEARCH($Q$2:$Q$51, $F55)),0))=TRUE,"",IF(ISNUMBER(MATCH(TRUE,ISNUMBER(SEARCH($S$2:$S$199, $F55)),0))=TRUE,"","미국 확인 필요")))</f>
        <v/>
      </c>
      <c r="S55" s="211" t="s">
        <v>1786</v>
      </c>
      <c r="T55" s="323">
        <f t="shared" si="0"/>
        <v>0</v>
      </c>
      <c r="U55" s="323" t="str">
        <f>IF(T55=0,"",RANK(T55,T:T,0)+COUNTIF(T$1:T54,T55))</f>
        <v/>
      </c>
      <c r="V55" s="323">
        <f t="shared" si="1"/>
        <v>0</v>
      </c>
      <c r="W55" s="323" t="str">
        <f>IF(V55=0,"",RANK(V55,V:V,0)+COUNTIF(V$1:V54,V55))</f>
        <v/>
      </c>
    </row>
    <row r="56" spans="1:23">
      <c r="A56" s="320" t="s">
        <v>2535</v>
      </c>
      <c r="B56" s="321">
        <v>13</v>
      </c>
      <c r="C56" s="157" t="str" cm="1">
        <f t="array" ref="C56">IFERROR(IF(A56="","",IF(ISNUMBER(MATCH(TRUE,ISNUMBER(SEARCH($Q$2:$Q$51, $A56)),0))=TRUE,"United States of America",INDEX($S$2:$S$199,MATCH(TRUE,ISNUMBER(SEARCH($S$2:$S$199, $A56)),0)))),"United States of America")</f>
        <v>Niger</v>
      </c>
      <c r="D56" s="157" t="str" cm="1">
        <f t="array" ref="D56">IF(A56="","",IF(ISNUMBER(MATCH(TRUE,ISNUMBER(SEARCH($Q$2:$Q$51, $A56)),0))=TRUE,"",IF(ISNUMBER(MATCH(TRUE,ISNUMBER(SEARCH($S$2:$S$199, $A56)),0))=TRUE,"","미국 확인 필요")))</f>
        <v/>
      </c>
      <c r="F56" s="320" t="s">
        <v>1777</v>
      </c>
      <c r="G56" s="321">
        <v>179</v>
      </c>
      <c r="H56" s="157" t="str" cm="1">
        <f t="array" ref="H56">IFERROR(IF(F56="","",IF(ISNUMBER(MATCH(TRUE,ISNUMBER(SEARCH($Q$2:$Q$51, $F56)),0))=TRUE,"United States of America",INDEX($S$2:$S$199,MATCH(TRUE,ISNUMBER(SEARCH($S$2:$S$199, $F56)),0)))),"United States of America")</f>
        <v>Korea</v>
      </c>
      <c r="I56" s="157" t="str" cm="1">
        <f t="array" ref="I56">IF(F56="","",IF(ISNUMBER(MATCH(TRUE,ISNUMBER(SEARCH($Q$2:$Q$51, $F56)),0))=TRUE,"",IF(ISNUMBER(MATCH(TRUE,ISNUMBER(SEARCH($S$2:$S$199, $F56)),0))=TRUE,"","미국 확인 필요")))</f>
        <v/>
      </c>
      <c r="S56" s="211" t="s">
        <v>1784</v>
      </c>
      <c r="T56" s="323">
        <f t="shared" si="0"/>
        <v>0</v>
      </c>
      <c r="U56" s="323" t="str">
        <f>IF(T56=0,"",RANK(T56,T:T,0)+COUNTIF(T$1:T55,T56))</f>
        <v/>
      </c>
      <c r="V56" s="323">
        <f t="shared" si="1"/>
        <v>0</v>
      </c>
      <c r="W56" s="323" t="str">
        <f>IF(V56=0,"",RANK(V56,V:V,0)+COUNTIF(V$1:V55,V56))</f>
        <v/>
      </c>
    </row>
    <row r="57" spans="1:23">
      <c r="A57" s="320" t="s">
        <v>1783</v>
      </c>
      <c r="B57" s="321">
        <v>20</v>
      </c>
      <c r="C57" s="157" t="str" cm="1">
        <f t="array" ref="C57">IFERROR(IF(A57="","",IF(ISNUMBER(MATCH(TRUE,ISNUMBER(SEARCH($Q$2:$Q$51, $A57)),0))=TRUE,"United States of America",INDEX($S$2:$S$199,MATCH(TRUE,ISNUMBER(SEARCH($S$2:$S$199, $A57)),0)))),"United States of America")</f>
        <v>Netherlands</v>
      </c>
      <c r="D57" s="157" t="str" cm="1">
        <f t="array" ref="D57">IF(A57="","",IF(ISNUMBER(MATCH(TRUE,ISNUMBER(SEARCH($Q$2:$Q$51, $A57)),0))=TRUE,"",IF(ISNUMBER(MATCH(TRUE,ISNUMBER(SEARCH($S$2:$S$199, $A57)),0))=TRUE,"","미국 확인 필요")))</f>
        <v/>
      </c>
      <c r="F57" s="320" t="s">
        <v>1710</v>
      </c>
      <c r="G57" s="321">
        <v>177</v>
      </c>
      <c r="H57" s="157" t="str" cm="1">
        <f t="array" ref="H57">IFERROR(IF(F57="","",IF(ISNUMBER(MATCH(TRUE,ISNUMBER(SEARCH($Q$2:$Q$51, $F57)),0))=TRUE,"United States of America",INDEX($S$2:$S$199,MATCH(TRUE,ISNUMBER(SEARCH($S$2:$S$199, $F57)),0)))),"United States of America")</f>
        <v>Vietnam</v>
      </c>
      <c r="I57" s="157" t="str" cm="1">
        <f t="array" ref="I57">IF(F57="","",IF(ISNUMBER(MATCH(TRUE,ISNUMBER(SEARCH($Q$2:$Q$51, $F57)),0))=TRUE,"",IF(ISNUMBER(MATCH(TRUE,ISNUMBER(SEARCH($S$2:$S$199, $F57)),0))=TRUE,"","미국 확인 필요")))</f>
        <v/>
      </c>
      <c r="S57" s="211" t="s">
        <v>1225</v>
      </c>
      <c r="T57" s="323">
        <f t="shared" si="0"/>
        <v>0</v>
      </c>
      <c r="U57" s="323" t="str">
        <f>IF(T57=0,"",RANK(T57,T:T,0)+COUNTIF(T$1:T56,T57))</f>
        <v/>
      </c>
      <c r="V57" s="323">
        <f t="shared" si="1"/>
        <v>0</v>
      </c>
      <c r="W57" s="323" t="str">
        <f>IF(V57=0,"",RANK(V57,V:V,0)+COUNTIF(V$1:V56,V57))</f>
        <v/>
      </c>
    </row>
    <row r="58" spans="1:23">
      <c r="A58" s="320" t="s">
        <v>2536</v>
      </c>
      <c r="B58" s="321">
        <v>18</v>
      </c>
      <c r="C58" s="157" t="str" cm="1">
        <f t="array" ref="C58">IFERROR(IF(A58="","",IF(ISNUMBER(MATCH(TRUE,ISNUMBER(SEARCH($Q$2:$Q$51, $A58)),0))=TRUE,"United States of America",INDEX($S$2:$S$199,MATCH(TRUE,ISNUMBER(SEARCH($S$2:$S$199, $A58)),0)))),"United States of America")</f>
        <v>United States of America</v>
      </c>
      <c r="D58" s="157" t="str" cm="1">
        <f t="array" ref="D58">IF(A58="","",IF(ISNUMBER(MATCH(TRUE,ISNUMBER(SEARCH($Q$2:$Q$51, $A58)),0))=TRUE,"",IF(ISNUMBER(MATCH(TRUE,ISNUMBER(SEARCH($S$2:$S$199, $A58)),0))=TRUE,"","미국 확인 필요")))</f>
        <v/>
      </c>
      <c r="F58" s="320" t="s">
        <v>1761</v>
      </c>
      <c r="G58" s="321">
        <v>175</v>
      </c>
      <c r="H58" s="157" t="str" cm="1">
        <f t="array" ref="H58">IFERROR(IF(F58="","",IF(ISNUMBER(MATCH(TRUE,ISNUMBER(SEARCH($Q$2:$Q$51, $F58)),0))=TRUE,"United States of America",INDEX($S$2:$S$199,MATCH(TRUE,ISNUMBER(SEARCH($S$2:$S$199, $F58)),0)))),"United States of America")</f>
        <v>Korea</v>
      </c>
      <c r="I58" s="157" t="str" cm="1">
        <f t="array" ref="I58">IF(F58="","",IF(ISNUMBER(MATCH(TRUE,ISNUMBER(SEARCH($Q$2:$Q$51, $F58)),0))=TRUE,"",IF(ISNUMBER(MATCH(TRUE,ISNUMBER(SEARCH($S$2:$S$199, $F58)),0))=TRUE,"","미국 확인 필요")))</f>
        <v/>
      </c>
      <c r="S58" s="211" t="s">
        <v>1782</v>
      </c>
      <c r="T58" s="323">
        <f t="shared" si="0"/>
        <v>0</v>
      </c>
      <c r="U58" s="323" t="str">
        <f>IF(T58=0,"",RANK(T58,T:T,0)+COUNTIF(T$1:T57,T58))</f>
        <v/>
      </c>
      <c r="V58" s="323">
        <f t="shared" si="1"/>
        <v>0</v>
      </c>
      <c r="W58" s="323" t="str">
        <f>IF(V58=0,"",RANK(V58,V:V,0)+COUNTIF(V$1:V57,V58))</f>
        <v/>
      </c>
    </row>
    <row r="59" spans="1:23">
      <c r="A59" s="320" t="s">
        <v>2537</v>
      </c>
      <c r="B59" s="321">
        <v>9</v>
      </c>
      <c r="C59" s="157" t="str" cm="1">
        <f t="array" ref="C59">IFERROR(IF(A59="","",IF(ISNUMBER(MATCH(TRUE,ISNUMBER(SEARCH($Q$2:$Q$51, $A59)),0))=TRUE,"United States of America",INDEX($S$2:$S$199,MATCH(TRUE,ISNUMBER(SEARCH($S$2:$S$199, $A59)),0)))),"United States of America")</f>
        <v>Malaysia</v>
      </c>
      <c r="D59" s="157" t="str" cm="1">
        <f t="array" ref="D59">IF(A59="","",IF(ISNUMBER(MATCH(TRUE,ISNUMBER(SEARCH($Q$2:$Q$51, $A59)),0))=TRUE,"",IF(ISNUMBER(MATCH(TRUE,ISNUMBER(SEARCH($S$2:$S$199, $A59)),0))=TRUE,"","미국 확인 필요")))</f>
        <v/>
      </c>
      <c r="F59" s="320" t="s">
        <v>1902</v>
      </c>
      <c r="G59" s="321">
        <v>164</v>
      </c>
      <c r="H59" s="157" t="str" cm="1">
        <f t="array" ref="H59">IFERROR(IF(F59="","",IF(ISNUMBER(MATCH(TRUE,ISNUMBER(SEARCH($Q$2:$Q$51, $F59)),0))=TRUE,"United States of America",INDEX($S$2:$S$199,MATCH(TRUE,ISNUMBER(SEARCH($S$2:$S$199, $F59)),0)))),"United States of America")</f>
        <v>Brazil</v>
      </c>
      <c r="I59" s="157" t="str" cm="1">
        <f t="array" ref="I59">IF(F59="","",IF(ISNUMBER(MATCH(TRUE,ISNUMBER(SEARCH($Q$2:$Q$51, $F59)),0))=TRUE,"",IF(ISNUMBER(MATCH(TRUE,ISNUMBER(SEARCH($S$2:$S$199, $F59)),0))=TRUE,"","미국 확인 필요")))</f>
        <v/>
      </c>
      <c r="S59" s="211" t="s">
        <v>1137</v>
      </c>
      <c r="T59" s="323">
        <f t="shared" si="0"/>
        <v>0</v>
      </c>
      <c r="U59" s="323" t="str">
        <f>IF(T59=0,"",RANK(T59,T:T,0)+COUNTIF(T$1:T58,T59))</f>
        <v/>
      </c>
      <c r="V59" s="323">
        <f t="shared" si="1"/>
        <v>0</v>
      </c>
      <c r="W59" s="323" t="str">
        <f>IF(V59=0,"",RANK(V59,V:V,0)+COUNTIF(V$1:V58,V59))</f>
        <v/>
      </c>
    </row>
    <row r="60" spans="1:23">
      <c r="A60" s="320" t="s">
        <v>2538</v>
      </c>
      <c r="B60" s="321">
        <v>16</v>
      </c>
      <c r="C60" s="157" t="str" cm="1">
        <f t="array" ref="C60">IFERROR(IF(A60="","",IF(ISNUMBER(MATCH(TRUE,ISNUMBER(SEARCH($Q$2:$Q$51, $A60)),0))=TRUE,"United States of America",INDEX($S$2:$S$199,MATCH(TRUE,ISNUMBER(SEARCH($S$2:$S$199, $A60)),0)))),"United States of America")</f>
        <v>Spain</v>
      </c>
      <c r="D60" s="157" t="str" cm="1">
        <f t="array" ref="D60">IF(A60="","",IF(ISNUMBER(MATCH(TRUE,ISNUMBER(SEARCH($Q$2:$Q$51, $A60)),0))=TRUE,"",IF(ISNUMBER(MATCH(TRUE,ISNUMBER(SEARCH($S$2:$S$199, $A60)),0))=TRUE,"","미국 확인 필요")))</f>
        <v/>
      </c>
      <c r="F60" s="320" t="s">
        <v>1903</v>
      </c>
      <c r="G60" s="321">
        <v>159</v>
      </c>
      <c r="H60" s="157" t="str" cm="1">
        <f t="array" ref="H60">IFERROR(IF(F60="","",IF(ISNUMBER(MATCH(TRUE,ISNUMBER(SEARCH($Q$2:$Q$51, $F60)),0))=TRUE,"United States of America",INDEX($S$2:$S$199,MATCH(TRUE,ISNUMBER(SEARCH($S$2:$S$199, $F60)),0)))),"United States of America")</f>
        <v>Brazil</v>
      </c>
      <c r="I60" s="157" t="str" cm="1">
        <f t="array" ref="I60">IF(F60="","",IF(ISNUMBER(MATCH(TRUE,ISNUMBER(SEARCH($Q$2:$Q$51, $F60)),0))=TRUE,"",IF(ISNUMBER(MATCH(TRUE,ISNUMBER(SEARCH($S$2:$S$199, $F60)),0))=TRUE,"","미국 확인 필요")))</f>
        <v/>
      </c>
      <c r="S60" s="211" t="s">
        <v>705</v>
      </c>
      <c r="T60" s="323">
        <f t="shared" si="0"/>
        <v>0</v>
      </c>
      <c r="U60" s="323" t="str">
        <f>IF(T60=0,"",RANK(T60,T:T,0)+COUNTIF(T$1:T59,T60))</f>
        <v/>
      </c>
      <c r="V60" s="323">
        <f t="shared" si="1"/>
        <v>0</v>
      </c>
      <c r="W60" s="323" t="str">
        <f>IF(V60=0,"",RANK(V60,V:V,0)+COUNTIF(V$1:V59,V60))</f>
        <v/>
      </c>
    </row>
    <row r="61" spans="1:23">
      <c r="A61" s="320" t="s">
        <v>2539</v>
      </c>
      <c r="B61" s="321">
        <v>18</v>
      </c>
      <c r="C61" s="157" t="str" cm="1">
        <f t="array" ref="C61">IFERROR(IF(A61="","",IF(ISNUMBER(MATCH(TRUE,ISNUMBER(SEARCH($Q$2:$Q$51, $A61)),0))=TRUE,"United States of America",INDEX($S$2:$S$199,MATCH(TRUE,ISNUMBER(SEARCH($S$2:$S$199, $A61)),0)))),"United States of America")</f>
        <v>India</v>
      </c>
      <c r="D61" s="157" t="str" cm="1">
        <f t="array" ref="D61">IF(A61="","",IF(ISNUMBER(MATCH(TRUE,ISNUMBER(SEARCH($Q$2:$Q$51, $A61)),0))=TRUE,"",IF(ISNUMBER(MATCH(TRUE,ISNUMBER(SEARCH($S$2:$S$199, $A61)),0))=TRUE,"","미국 확인 필요")))</f>
        <v/>
      </c>
      <c r="F61" s="320" t="s">
        <v>1715</v>
      </c>
      <c r="G61" s="321">
        <v>155</v>
      </c>
      <c r="H61" s="157" t="str" cm="1">
        <f t="array" ref="H61">IFERROR(IF(F61="","",IF(ISNUMBER(MATCH(TRUE,ISNUMBER(SEARCH($Q$2:$Q$51, $F61)),0))=TRUE,"United States of America",INDEX($S$2:$S$199,MATCH(TRUE,ISNUMBER(SEARCH($S$2:$S$199, $F61)),0)))),"United States of America")</f>
        <v>India</v>
      </c>
      <c r="I61" s="157" t="str" cm="1">
        <f t="array" ref="I61">IF(F61="","",IF(ISNUMBER(MATCH(TRUE,ISNUMBER(SEARCH($Q$2:$Q$51, $F61)),0))=TRUE,"",IF(ISNUMBER(MATCH(TRUE,ISNUMBER(SEARCH($S$2:$S$199, $F61)),0))=TRUE,"","미국 확인 필요")))</f>
        <v/>
      </c>
      <c r="S61" s="211" t="s">
        <v>1629</v>
      </c>
      <c r="T61" s="323">
        <f t="shared" si="0"/>
        <v>0</v>
      </c>
      <c r="U61" s="323" t="str">
        <f>IF(T61=0,"",RANK(T61,T:T,0)+COUNTIF(T$1:T60,T61))</f>
        <v/>
      </c>
      <c r="V61" s="323">
        <f t="shared" si="1"/>
        <v>0</v>
      </c>
      <c r="W61" s="323" t="str">
        <f>IF(V61=0,"",RANK(V61,V:V,0)+COUNTIF(V$1:V60,V61))</f>
        <v/>
      </c>
    </row>
    <row r="62" spans="1:23">
      <c r="A62" s="320" t="s">
        <v>2540</v>
      </c>
      <c r="B62" s="321">
        <v>26</v>
      </c>
      <c r="C62" s="157" t="str" cm="1">
        <f t="array" ref="C62">IFERROR(IF(A62="","",IF(ISNUMBER(MATCH(TRUE,ISNUMBER(SEARCH($Q$2:$Q$51, $A62)),0))=TRUE,"United States of America",INDEX($S$2:$S$199,MATCH(TRUE,ISNUMBER(SEARCH($S$2:$S$199, $A62)),0)))),"United States of America")</f>
        <v>India</v>
      </c>
      <c r="D62" s="157" t="str" cm="1">
        <f t="array" ref="D62">IF(A62="","",IF(ISNUMBER(MATCH(TRUE,ISNUMBER(SEARCH($Q$2:$Q$51, $A62)),0))=TRUE,"",IF(ISNUMBER(MATCH(TRUE,ISNUMBER(SEARCH($S$2:$S$199, $A62)),0))=TRUE,"","미국 확인 필요")))</f>
        <v/>
      </c>
      <c r="F62" s="320" t="s">
        <v>1728</v>
      </c>
      <c r="G62" s="321">
        <v>153</v>
      </c>
      <c r="H62" s="157" t="str" cm="1">
        <f t="array" ref="H62">IFERROR(IF(F62="","",IF(ISNUMBER(MATCH(TRUE,ISNUMBER(SEARCH($Q$2:$Q$51, $F62)),0))=TRUE,"United States of America",INDEX($S$2:$S$199,MATCH(TRUE,ISNUMBER(SEARCH($S$2:$S$199, $F62)),0)))),"United States of America")</f>
        <v>United States of America</v>
      </c>
      <c r="I62" s="157" t="str" cm="1">
        <f t="array" ref="I62">IF(F62="","",IF(ISNUMBER(MATCH(TRUE,ISNUMBER(SEARCH($Q$2:$Q$51, $F62)),0))=TRUE,"",IF(ISNUMBER(MATCH(TRUE,ISNUMBER(SEARCH($S$2:$S$199, $F62)),0))=TRUE,"","미국 확인 필요")))</f>
        <v>미국 확인 필요</v>
      </c>
      <c r="S62" s="211" t="s">
        <v>1227</v>
      </c>
      <c r="T62" s="323">
        <f t="shared" si="0"/>
        <v>0</v>
      </c>
      <c r="U62" s="323" t="str">
        <f>IF(T62=0,"",RANK(T62,T:T,0)+COUNTIF(T$1:T61,T62))</f>
        <v/>
      </c>
      <c r="V62" s="323">
        <f t="shared" si="1"/>
        <v>0</v>
      </c>
      <c r="W62" s="323" t="str">
        <f>IF(V62=0,"",RANK(V62,V:V,0)+COUNTIF(V$1:V61,V62))</f>
        <v/>
      </c>
    </row>
    <row r="63" spans="1:23">
      <c r="A63" s="320" t="s">
        <v>1781</v>
      </c>
      <c r="B63" s="321">
        <v>235</v>
      </c>
      <c r="C63" s="157" t="str" cm="1">
        <f t="array" ref="C63">IFERROR(IF(A63="","",IF(ISNUMBER(MATCH(TRUE,ISNUMBER(SEARCH($Q$2:$Q$51, $A63)),0))=TRUE,"United States of America",INDEX($S$2:$S$199,MATCH(TRUE,ISNUMBER(SEARCH($S$2:$S$199, $A63)),0)))),"United States of America")</f>
        <v>United States of America</v>
      </c>
      <c r="D63" s="157" t="str" cm="1">
        <f t="array" ref="D63">IF(A63="","",IF(ISNUMBER(MATCH(TRUE,ISNUMBER(SEARCH($Q$2:$Q$51, $A63)),0))=TRUE,"",IF(ISNUMBER(MATCH(TRUE,ISNUMBER(SEARCH($S$2:$S$199, $A63)),0))=TRUE,"","미국 확인 필요")))</f>
        <v>미국 확인 필요</v>
      </c>
      <c r="F63" s="320" t="s">
        <v>1783</v>
      </c>
      <c r="G63" s="321">
        <v>153</v>
      </c>
      <c r="H63" s="157" t="str" cm="1">
        <f t="array" ref="H63">IFERROR(IF(F63="","",IF(ISNUMBER(MATCH(TRUE,ISNUMBER(SEARCH($Q$2:$Q$51, $F63)),0))=TRUE,"United States of America",INDEX($S$2:$S$199,MATCH(TRUE,ISNUMBER(SEARCH($S$2:$S$199, $F63)),0)))),"United States of America")</f>
        <v>Netherlands</v>
      </c>
      <c r="I63" s="157" t="str" cm="1">
        <f t="array" ref="I63">IF(F63="","",IF(ISNUMBER(MATCH(TRUE,ISNUMBER(SEARCH($Q$2:$Q$51, $F63)),0))=TRUE,"",IF(ISNUMBER(MATCH(TRUE,ISNUMBER(SEARCH($S$2:$S$199, $F63)),0))=TRUE,"","미국 확인 필요")))</f>
        <v/>
      </c>
      <c r="S63" s="211" t="s">
        <v>1776</v>
      </c>
      <c r="T63" s="323">
        <f t="shared" si="0"/>
        <v>0</v>
      </c>
      <c r="U63" s="323" t="str">
        <f>IF(T63=0,"",RANK(T63,T:T,0)+COUNTIF(T$1:T62,T63))</f>
        <v/>
      </c>
      <c r="V63" s="323">
        <f t="shared" si="1"/>
        <v>0</v>
      </c>
      <c r="W63" s="323" t="str">
        <f>IF(V63=0,"",RANK(V63,V:V,0)+COUNTIF(V$1:V62,V63))</f>
        <v/>
      </c>
    </row>
    <row r="64" spans="1:23">
      <c r="A64" s="320" t="s">
        <v>2541</v>
      </c>
      <c r="B64" s="321">
        <v>10</v>
      </c>
      <c r="C64" s="157" t="str" cm="1">
        <f t="array" ref="C64">IFERROR(IF(A64="","",IF(ISNUMBER(MATCH(TRUE,ISNUMBER(SEARCH($Q$2:$Q$51, $A64)),0))=TRUE,"United States of America",INDEX($S$2:$S$199,MATCH(TRUE,ISNUMBER(SEARCH($S$2:$S$199, $A64)),0)))),"United States of America")</f>
        <v>United Kingdom</v>
      </c>
      <c r="D64" s="157" t="str" cm="1">
        <f t="array" ref="D64">IF(A64="","",IF(ISNUMBER(MATCH(TRUE,ISNUMBER(SEARCH($Q$2:$Q$51, $A64)),0))=TRUE,"",IF(ISNUMBER(MATCH(TRUE,ISNUMBER(SEARCH($S$2:$S$199, $A64)),0))=TRUE,"","미국 확인 필요")))</f>
        <v/>
      </c>
      <c r="F64" s="320" t="s">
        <v>1802</v>
      </c>
      <c r="G64" s="321">
        <v>152</v>
      </c>
      <c r="H64" s="157" t="str" cm="1">
        <f t="array" ref="H64">IFERROR(IF(F64="","",IF(ISNUMBER(MATCH(TRUE,ISNUMBER(SEARCH($Q$2:$Q$51, $F64)),0))=TRUE,"United States of America",INDEX($S$2:$S$199,MATCH(TRUE,ISNUMBER(SEARCH($S$2:$S$199, $F64)),0)))),"United States of America")</f>
        <v>Spain</v>
      </c>
      <c r="I64" s="157" t="str" cm="1">
        <f t="array" ref="I64">IF(F64="","",IF(ISNUMBER(MATCH(TRUE,ISNUMBER(SEARCH($Q$2:$Q$51, $F64)),0))=TRUE,"",IF(ISNUMBER(MATCH(TRUE,ISNUMBER(SEARCH($S$2:$S$199, $F64)),0))=TRUE,"","미국 확인 필요")))</f>
        <v/>
      </c>
      <c r="S64" s="211" t="s">
        <v>1774</v>
      </c>
      <c r="T64" s="323">
        <f t="shared" si="0"/>
        <v>0</v>
      </c>
      <c r="U64" s="323" t="str">
        <f>IF(T64=0,"",RANK(T64,T:T,0)+COUNTIF(T$1:T63,T64))</f>
        <v/>
      </c>
      <c r="V64" s="323">
        <f t="shared" si="1"/>
        <v>0</v>
      </c>
      <c r="W64" s="323" t="str">
        <f>IF(V64=0,"",RANK(V64,V:V,0)+COUNTIF(V$1:V63,V64))</f>
        <v/>
      </c>
    </row>
    <row r="65" spans="1:23">
      <c r="A65" s="320" t="s">
        <v>2542</v>
      </c>
      <c r="B65" s="321">
        <v>23</v>
      </c>
      <c r="C65" s="157" t="str" cm="1">
        <f t="array" ref="C65">IFERROR(IF(A65="","",IF(ISNUMBER(MATCH(TRUE,ISNUMBER(SEARCH($Q$2:$Q$51, $A65)),0))=TRUE,"United States of America",INDEX($S$2:$S$199,MATCH(TRUE,ISNUMBER(SEARCH($S$2:$S$199, $A65)),0)))),"United States of America")</f>
        <v>India</v>
      </c>
      <c r="D65" s="157" t="str" cm="1">
        <f t="array" ref="D65">IF(A65="","",IF(ISNUMBER(MATCH(TRUE,ISNUMBER(SEARCH($Q$2:$Q$51, $A65)),0))=TRUE,"",IF(ISNUMBER(MATCH(TRUE,ISNUMBER(SEARCH($S$2:$S$199, $A65)),0))=TRUE,"","미국 확인 필요")))</f>
        <v/>
      </c>
      <c r="F65" s="320" t="s">
        <v>1892</v>
      </c>
      <c r="G65" s="321">
        <v>151</v>
      </c>
      <c r="H65" s="157" t="str" cm="1">
        <f t="array" ref="H65">IFERROR(IF(F65="","",IF(ISNUMBER(MATCH(TRUE,ISNUMBER(SEARCH($Q$2:$Q$51, $F65)),0))=TRUE,"United States of America",INDEX($S$2:$S$199,MATCH(TRUE,ISNUMBER(SEARCH($S$2:$S$199, $F65)),0)))),"United States of America")</f>
        <v>India</v>
      </c>
      <c r="I65" s="157" t="str" cm="1">
        <f t="array" ref="I65">IF(F65="","",IF(ISNUMBER(MATCH(TRUE,ISNUMBER(SEARCH($Q$2:$Q$51, $F65)),0))=TRUE,"",IF(ISNUMBER(MATCH(TRUE,ISNUMBER(SEARCH($S$2:$S$199, $F65)),0))=TRUE,"","미국 확인 필요")))</f>
        <v/>
      </c>
      <c r="S65" s="211" t="s">
        <v>1772</v>
      </c>
      <c r="T65" s="323">
        <f t="shared" si="0"/>
        <v>0</v>
      </c>
      <c r="U65" s="323" t="str">
        <f>IF(T65=0,"",RANK(T65,T:T,0)+COUNTIF(T$1:T64,T65))</f>
        <v/>
      </c>
      <c r="V65" s="323">
        <f t="shared" si="1"/>
        <v>0</v>
      </c>
      <c r="W65" s="323" t="str">
        <f>IF(V65=0,"",RANK(V65,V:V,0)+COUNTIF(V$1:V64,V65))</f>
        <v/>
      </c>
    </row>
    <row r="66" spans="1:23">
      <c r="A66" s="320" t="s">
        <v>1779</v>
      </c>
      <c r="B66" s="321">
        <v>118</v>
      </c>
      <c r="C66" s="157" t="str" cm="1">
        <f t="array" ref="C66">IFERROR(IF(A66="","",IF(ISNUMBER(MATCH(TRUE,ISNUMBER(SEARCH($Q$2:$Q$51, $A66)),0))=TRUE,"United States of America",INDEX($S$2:$S$199,MATCH(TRUE,ISNUMBER(SEARCH($S$2:$S$199, $A66)),0)))),"United States of America")</f>
        <v>India</v>
      </c>
      <c r="D66" s="157" t="str" cm="1">
        <f t="array" ref="D66">IF(A66="","",IF(ISNUMBER(MATCH(TRUE,ISNUMBER(SEARCH($Q$2:$Q$51, $A66)),0))=TRUE,"",IF(ISNUMBER(MATCH(TRUE,ISNUMBER(SEARCH($S$2:$S$199, $A66)),0))=TRUE,"","미국 확인 필요")))</f>
        <v/>
      </c>
      <c r="F66" s="320" t="s">
        <v>1941</v>
      </c>
      <c r="G66" s="321">
        <v>145</v>
      </c>
      <c r="H66" s="157" t="str" cm="1">
        <f t="array" ref="H66">IFERROR(IF(F66="","",IF(ISNUMBER(MATCH(TRUE,ISNUMBER(SEARCH($Q$2:$Q$51, $F66)),0))=TRUE,"United States of America",INDEX($S$2:$S$199,MATCH(TRUE,ISNUMBER(SEARCH($S$2:$S$199, $F66)),0)))),"United States of America")</f>
        <v>Peru</v>
      </c>
      <c r="I66" s="157" t="str" cm="1">
        <f t="array" ref="I66">IF(F66="","",IF(ISNUMBER(MATCH(TRUE,ISNUMBER(SEARCH($Q$2:$Q$51, $F66)),0))=TRUE,"",IF(ISNUMBER(MATCH(TRUE,ISNUMBER(SEARCH($S$2:$S$199, $F66)),0))=TRUE,"","미국 확인 필요")))</f>
        <v/>
      </c>
      <c r="S66" s="211" t="s">
        <v>1634</v>
      </c>
      <c r="T66" s="323">
        <f t="shared" ref="T66:T129" si="6">SUMIF(C:C,S66,B:B)</f>
        <v>0</v>
      </c>
      <c r="U66" s="323" t="str">
        <f>IF(T66=0,"",RANK(T66,T:T,0)+COUNTIF(T$1:T65,T66))</f>
        <v/>
      </c>
      <c r="V66" s="323">
        <f t="shared" ref="V66:V129" si="7">SUMIF(H:H,S66,G:G)</f>
        <v>0</v>
      </c>
      <c r="W66" s="323" t="str">
        <f>IF(V66=0,"",RANK(V66,V:V,0)+COUNTIF(V$1:V65,V66))</f>
        <v/>
      </c>
    </row>
    <row r="67" spans="1:23">
      <c r="A67" s="320" t="s">
        <v>1760</v>
      </c>
      <c r="B67" s="321">
        <v>56</v>
      </c>
      <c r="C67" s="157" t="str" cm="1">
        <f t="array" ref="C67">IFERROR(IF(A67="","",IF(ISNUMBER(MATCH(TRUE,ISNUMBER(SEARCH($Q$2:$Q$51, $A67)),0))=TRUE,"United States of America",INDEX($S$2:$S$199,MATCH(TRUE,ISNUMBER(SEARCH($S$2:$S$199, $A67)),0)))),"United States of America")</f>
        <v>India</v>
      </c>
      <c r="D67" s="157" t="str" cm="1">
        <f t="array" ref="D67">IF(A67="","",IF(ISNUMBER(MATCH(TRUE,ISNUMBER(SEARCH($Q$2:$Q$51, $A67)),0))=TRUE,"",IF(ISNUMBER(MATCH(TRUE,ISNUMBER(SEARCH($S$2:$S$199, $A67)),0))=TRUE,"","미국 확인 필요")))</f>
        <v/>
      </c>
      <c r="F67" s="320" t="s">
        <v>1942</v>
      </c>
      <c r="G67" s="321">
        <v>145</v>
      </c>
      <c r="H67" s="157" t="str" cm="1">
        <f t="array" ref="H67">IFERROR(IF(F67="","",IF(ISNUMBER(MATCH(TRUE,ISNUMBER(SEARCH($Q$2:$Q$51, $F67)),0))=TRUE,"United States of America",INDEX($S$2:$S$199,MATCH(TRUE,ISNUMBER(SEARCH($S$2:$S$199, $F67)),0)))),"United States of America")</f>
        <v>Peru</v>
      </c>
      <c r="I67" s="157" t="str" cm="1">
        <f t="array" ref="I67">IF(F67="","",IF(ISNUMBER(MATCH(TRUE,ISNUMBER(SEARCH($Q$2:$Q$51, $F67)),0))=TRUE,"",IF(ISNUMBER(MATCH(TRUE,ISNUMBER(SEARCH($S$2:$S$199, $F67)),0))=TRUE,"","미국 확인 필요")))</f>
        <v/>
      </c>
      <c r="S67" s="211" t="s">
        <v>1769</v>
      </c>
      <c r="T67" s="323">
        <f t="shared" si="6"/>
        <v>0</v>
      </c>
      <c r="U67" s="323" t="str">
        <f>IF(T67=0,"",RANK(T67,T:T,0)+COUNTIF(T$1:T66,T67))</f>
        <v/>
      </c>
      <c r="V67" s="323">
        <f t="shared" si="7"/>
        <v>0</v>
      </c>
      <c r="W67" s="323" t="str">
        <f>IF(V67=0,"",RANK(V67,V:V,0)+COUNTIF(V$1:V66,V67))</f>
        <v/>
      </c>
    </row>
    <row r="68" spans="1:23">
      <c r="A68" s="320" t="s">
        <v>1775</v>
      </c>
      <c r="B68" s="321">
        <v>24</v>
      </c>
      <c r="C68" s="157" t="str" cm="1">
        <f t="array" ref="C68">IFERROR(IF(A68="","",IF(ISNUMBER(MATCH(TRUE,ISNUMBER(SEARCH($Q$2:$Q$51, $A68)),0))=TRUE,"United States of America",INDEX($S$2:$S$199,MATCH(TRUE,ISNUMBER(SEARCH($S$2:$S$199, $A68)),0)))),"United States of America")</f>
        <v>United States of America</v>
      </c>
      <c r="D68" s="157" t="str" cm="1">
        <f t="array" ref="D68">IF(A68="","",IF(ISNUMBER(MATCH(TRUE,ISNUMBER(SEARCH($Q$2:$Q$51, $A68)),0))=TRUE,"",IF(ISNUMBER(MATCH(TRUE,ISNUMBER(SEARCH($S$2:$S$199, $A68)),0))=TRUE,"","미국 확인 필요")))</f>
        <v>미국 확인 필요</v>
      </c>
      <c r="F68" s="320" t="s">
        <v>1837</v>
      </c>
      <c r="G68" s="321">
        <v>138</v>
      </c>
      <c r="H68" s="157" t="str" cm="1">
        <f t="array" ref="H68">IFERROR(IF(F68="","",IF(ISNUMBER(MATCH(TRUE,ISNUMBER(SEARCH($Q$2:$Q$51, $F68)),0))=TRUE,"United States of America",INDEX($S$2:$S$199,MATCH(TRUE,ISNUMBER(SEARCH($S$2:$S$199, $F68)),0)))),"United States of America")</f>
        <v>China</v>
      </c>
      <c r="I68" s="157" t="str" cm="1">
        <f t="array" ref="I68">IF(F68="","",IF(ISNUMBER(MATCH(TRUE,ISNUMBER(SEARCH($Q$2:$Q$51, $F68)),0))=TRUE,"",IF(ISNUMBER(MATCH(TRUE,ISNUMBER(SEARCH($S$2:$S$199, $F68)),0))=TRUE,"","미국 확인 필요")))</f>
        <v/>
      </c>
      <c r="S68" s="211" t="s">
        <v>1767</v>
      </c>
      <c r="T68" s="323">
        <f t="shared" si="6"/>
        <v>0</v>
      </c>
      <c r="U68" s="323" t="str">
        <f>IF(T68=0,"",RANK(T68,T:T,0)+COUNTIF(T$1:T67,T68))</f>
        <v/>
      </c>
      <c r="V68" s="323">
        <f t="shared" si="7"/>
        <v>0</v>
      </c>
      <c r="W68" s="323" t="str">
        <f>IF(V68=0,"",RANK(V68,V:V,0)+COUNTIF(V$1:V67,V68))</f>
        <v/>
      </c>
    </row>
    <row r="69" spans="1:23">
      <c r="A69" s="320" t="s">
        <v>2543</v>
      </c>
      <c r="B69" s="321">
        <v>11</v>
      </c>
      <c r="C69" s="157" t="str" cm="1">
        <f t="array" ref="C69">IFERROR(IF(A69="","",IF(ISNUMBER(MATCH(TRUE,ISNUMBER(SEARCH($Q$2:$Q$51, $A69)),0))=TRUE,"United States of America",INDEX($S$2:$S$199,MATCH(TRUE,ISNUMBER(SEARCH($S$2:$S$199, $A69)),0)))),"United States of America")</f>
        <v>India</v>
      </c>
      <c r="D69" s="157" t="str" cm="1">
        <f t="array" ref="D69">IF(A69="","",IF(ISNUMBER(MATCH(TRUE,ISNUMBER(SEARCH($Q$2:$Q$51, $A69)),0))=TRUE,"",IF(ISNUMBER(MATCH(TRUE,ISNUMBER(SEARCH($S$2:$S$199, $A69)),0))=TRUE,"","미국 확인 필요")))</f>
        <v/>
      </c>
      <c r="F69" s="320" t="s">
        <v>1898</v>
      </c>
      <c r="G69" s="321">
        <v>137</v>
      </c>
      <c r="H69" s="157" t="str" cm="1">
        <f t="array" ref="H69">IFERROR(IF(F69="","",IF(ISNUMBER(MATCH(TRUE,ISNUMBER(SEARCH($Q$2:$Q$51, $F69)),0))=TRUE,"United States of America",INDEX($S$2:$S$199,MATCH(TRUE,ISNUMBER(SEARCH($S$2:$S$199, $F69)),0)))),"United States of America")</f>
        <v>United States of America</v>
      </c>
      <c r="I69" s="157" t="str" cm="1">
        <f t="array" ref="I69">IF(F69="","",IF(ISNUMBER(MATCH(TRUE,ISNUMBER(SEARCH($Q$2:$Q$51, $F69)),0))=TRUE,"",IF(ISNUMBER(MATCH(TRUE,ISNUMBER(SEARCH($S$2:$S$199, $F69)),0))=TRUE,"","미국 확인 필요")))</f>
        <v>미국 확인 필요</v>
      </c>
      <c r="S69" s="211" t="s">
        <v>1450</v>
      </c>
      <c r="T69" s="323">
        <f t="shared" si="6"/>
        <v>0</v>
      </c>
      <c r="U69" s="323" t="str">
        <f>IF(T69=0,"",RANK(T69,T:T,0)+COUNTIF(T$1:T68,T69))</f>
        <v/>
      </c>
      <c r="V69" s="323">
        <f t="shared" si="7"/>
        <v>0</v>
      </c>
      <c r="W69" s="323" t="str">
        <f>IF(V69=0,"",RANK(V69,V:V,0)+COUNTIF(V$1:V68,V69))</f>
        <v/>
      </c>
    </row>
    <row r="70" spans="1:23">
      <c r="A70" s="320" t="s">
        <v>2544</v>
      </c>
      <c r="B70" s="321">
        <v>9</v>
      </c>
      <c r="C70" s="157" t="str" cm="1">
        <f t="array" ref="C70">IFERROR(IF(A70="","",IF(ISNUMBER(MATCH(TRUE,ISNUMBER(SEARCH($Q$2:$Q$51, $A70)),0))=TRUE,"United States of America",INDEX($S$2:$S$199,MATCH(TRUE,ISNUMBER(SEARCH($S$2:$S$199, $A70)),0)))),"United States of America")</f>
        <v>India</v>
      </c>
      <c r="D70" s="157" t="str" cm="1">
        <f t="array" ref="D70">IF(A70="","",IF(ISNUMBER(MATCH(TRUE,ISNUMBER(SEARCH($Q$2:$Q$51, $A70)),0))=TRUE,"",IF(ISNUMBER(MATCH(TRUE,ISNUMBER(SEARCH($S$2:$S$199, $A70)),0))=TRUE,"","미국 확인 필요")))</f>
        <v/>
      </c>
      <c r="F70" s="320" t="s">
        <v>1750</v>
      </c>
      <c r="G70" s="321">
        <v>136</v>
      </c>
      <c r="H70" s="157" t="str" cm="1">
        <f t="array" ref="H70">IFERROR(IF(F70="","",IF(ISNUMBER(MATCH(TRUE,ISNUMBER(SEARCH($Q$2:$Q$51, $F70)),0))=TRUE,"United States of America",INDEX($S$2:$S$199,MATCH(TRUE,ISNUMBER(SEARCH($S$2:$S$199, $F70)),0)))),"United States of America")</f>
        <v>United States of America</v>
      </c>
      <c r="I70" s="157" t="str" cm="1">
        <f t="array" ref="I70">IF(F70="","",IF(ISNUMBER(MATCH(TRUE,ISNUMBER(SEARCH($Q$2:$Q$51, $F70)),0))=TRUE,"",IF(ISNUMBER(MATCH(TRUE,ISNUMBER(SEARCH($S$2:$S$199, $F70)),0))=TRUE,"","미국 확인 필요")))</f>
        <v>미국 확인 필요</v>
      </c>
      <c r="S70" s="211" t="s">
        <v>1764</v>
      </c>
      <c r="T70" s="323">
        <f t="shared" si="6"/>
        <v>0</v>
      </c>
      <c r="U70" s="323" t="str">
        <f>IF(T70=0,"",RANK(T70,T:T,0)+COUNTIF(T$1:T69,T70))</f>
        <v/>
      </c>
      <c r="V70" s="323">
        <f t="shared" si="7"/>
        <v>0</v>
      </c>
      <c r="W70" s="323" t="str">
        <f>IF(V70=0,"",RANK(V70,V:V,0)+COUNTIF(V$1:V69,V70))</f>
        <v/>
      </c>
    </row>
    <row r="71" spans="1:23">
      <c r="A71" s="320" t="s">
        <v>1766</v>
      </c>
      <c r="B71" s="321">
        <v>60</v>
      </c>
      <c r="C71" s="157" t="str" cm="1">
        <f t="array" ref="C71">IFERROR(IF(A71="","",IF(ISNUMBER(MATCH(TRUE,ISNUMBER(SEARCH($Q$2:$Q$51, $A71)),0))=TRUE,"United States of America",INDEX($S$2:$S$199,MATCH(TRUE,ISNUMBER(SEARCH($S$2:$S$199, $A71)),0)))),"United States of America")</f>
        <v>Singapore</v>
      </c>
      <c r="D71" s="157" t="str" cm="1">
        <f t="array" ref="D71">IF(A71="","",IF(ISNUMBER(MATCH(TRUE,ISNUMBER(SEARCH($Q$2:$Q$51, $A71)),0))=TRUE,"",IF(ISNUMBER(MATCH(TRUE,ISNUMBER(SEARCH($S$2:$S$199, $A71)),0))=TRUE,"","미국 확인 필요")))</f>
        <v/>
      </c>
      <c r="F71" s="320" t="s">
        <v>1708</v>
      </c>
      <c r="G71" s="321">
        <v>135</v>
      </c>
      <c r="H71" s="157" t="str" cm="1">
        <f t="array" ref="H71">IFERROR(IF(F71="","",IF(ISNUMBER(MATCH(TRUE,ISNUMBER(SEARCH($Q$2:$Q$51, $F71)),0))=TRUE,"United States of America",INDEX($S$2:$S$199,MATCH(TRUE,ISNUMBER(SEARCH($S$2:$S$199, $F71)),0)))),"United States of America")</f>
        <v>Korea</v>
      </c>
      <c r="I71" s="157" t="str" cm="1">
        <f t="array" ref="I71">IF(F71="","",IF(ISNUMBER(MATCH(TRUE,ISNUMBER(SEARCH($Q$2:$Q$51, $F71)),0))=TRUE,"",IF(ISNUMBER(MATCH(TRUE,ISNUMBER(SEARCH($S$2:$S$199, $F71)),0))=TRUE,"","미국 확인 필요")))</f>
        <v/>
      </c>
      <c r="S71" s="211" t="s">
        <v>1762</v>
      </c>
      <c r="T71" s="323">
        <f t="shared" si="6"/>
        <v>0</v>
      </c>
      <c r="U71" s="323" t="str">
        <f>IF(T71=0,"",RANK(T71,T:T,0)+COUNTIF(T$1:T70,T71))</f>
        <v/>
      </c>
      <c r="V71" s="323">
        <f t="shared" si="7"/>
        <v>0</v>
      </c>
      <c r="W71" s="323" t="str">
        <f>IF(V71=0,"",RANK(V71,V:V,0)+COUNTIF(V$1:V70,V71))</f>
        <v/>
      </c>
    </row>
    <row r="72" spans="1:23">
      <c r="A72" s="320" t="s">
        <v>1768</v>
      </c>
      <c r="B72" s="321">
        <v>203</v>
      </c>
      <c r="C72" s="157" t="str" cm="1">
        <f t="array" ref="C72">IFERROR(IF(A72="","",IF(ISNUMBER(MATCH(TRUE,ISNUMBER(SEARCH($Q$2:$Q$51, $A72)),0))=TRUE,"United States of America",INDEX($S$2:$S$199,MATCH(TRUE,ISNUMBER(SEARCH($S$2:$S$199, $A72)),0)))),"United States of America")</f>
        <v>India</v>
      </c>
      <c r="D72" s="157" t="str" cm="1">
        <f t="array" ref="D72">IF(A72="","",IF(ISNUMBER(MATCH(TRUE,ISNUMBER(SEARCH($Q$2:$Q$51, $A72)),0))=TRUE,"",IF(ISNUMBER(MATCH(TRUE,ISNUMBER(SEARCH($S$2:$S$199, $A72)),0))=TRUE,"","미국 확인 필요")))</f>
        <v/>
      </c>
      <c r="F72" s="320" t="s">
        <v>1897</v>
      </c>
      <c r="G72" s="321">
        <v>134</v>
      </c>
      <c r="H72" s="157" t="str" cm="1">
        <f t="array" ref="H72">IFERROR(IF(F72="","",IF(ISNUMBER(MATCH(TRUE,ISNUMBER(SEARCH($Q$2:$Q$51, $F72)),0))=TRUE,"United States of America",INDEX($S$2:$S$199,MATCH(TRUE,ISNUMBER(SEARCH($S$2:$S$199, $F72)),0)))),"United States of America")</f>
        <v>India</v>
      </c>
      <c r="I72" s="157" t="str" cm="1">
        <f t="array" ref="I72">IF(F72="","",IF(ISNUMBER(MATCH(TRUE,ISNUMBER(SEARCH($Q$2:$Q$51, $F72)),0))=TRUE,"",IF(ISNUMBER(MATCH(TRUE,ISNUMBER(SEARCH($S$2:$S$199, $F72)),0))=TRUE,"","미국 확인 필요")))</f>
        <v/>
      </c>
      <c r="S72" s="211" t="s">
        <v>1759</v>
      </c>
      <c r="T72" s="323">
        <f t="shared" si="6"/>
        <v>0</v>
      </c>
      <c r="U72" s="323" t="str">
        <f>IF(T72=0,"",RANK(T72,T:T,0)+COUNTIF(T$1:T71,T72))</f>
        <v/>
      </c>
      <c r="V72" s="323">
        <f t="shared" si="7"/>
        <v>0</v>
      </c>
      <c r="W72" s="323" t="str">
        <f>IF(V72=0,"",RANK(V72,V:V,0)+COUNTIF(V$1:V71,V72))</f>
        <v/>
      </c>
    </row>
    <row r="73" spans="1:23">
      <c r="A73" s="320" t="s">
        <v>1763</v>
      </c>
      <c r="B73" s="321">
        <v>34</v>
      </c>
      <c r="C73" s="157" t="str" cm="1">
        <f t="array" ref="C73">IFERROR(IF(A73="","",IF(ISNUMBER(MATCH(TRUE,ISNUMBER(SEARCH($Q$2:$Q$51, $A73)),0))=TRUE,"United States of America",INDEX($S$2:$S$199,MATCH(TRUE,ISNUMBER(SEARCH($S$2:$S$199, $A73)),0)))),"United States of America")</f>
        <v>United Kingdom</v>
      </c>
      <c r="D73" s="157" t="str" cm="1">
        <f t="array" ref="D73">IF(A73="","",IF(ISNUMBER(MATCH(TRUE,ISNUMBER(SEARCH($Q$2:$Q$51, $A73)),0))=TRUE,"",IF(ISNUMBER(MATCH(TRUE,ISNUMBER(SEARCH($S$2:$S$199, $A73)),0))=TRUE,"","미국 확인 필요")))</f>
        <v/>
      </c>
      <c r="F73" s="320" t="s">
        <v>1756</v>
      </c>
      <c r="G73" s="321">
        <v>134</v>
      </c>
      <c r="H73" s="157" t="str" cm="1">
        <f t="array" ref="H73">IFERROR(IF(F73="","",IF(ISNUMBER(MATCH(TRUE,ISNUMBER(SEARCH($Q$2:$Q$51, $F73)),0))=TRUE,"United States of America",INDEX($S$2:$S$199,MATCH(TRUE,ISNUMBER(SEARCH($S$2:$S$199, $F73)),0)))),"United States of America")</f>
        <v>Poland</v>
      </c>
      <c r="I73" s="157" t="str" cm="1">
        <f t="array" ref="I73">IF(F73="","",IF(ISNUMBER(MATCH(TRUE,ISNUMBER(SEARCH($Q$2:$Q$51, $F73)),0))=TRUE,"",IF(ISNUMBER(MATCH(TRUE,ISNUMBER(SEARCH($S$2:$S$199, $F73)),0))=TRUE,"","미국 확인 필요")))</f>
        <v/>
      </c>
      <c r="S73" s="211" t="s">
        <v>1758</v>
      </c>
      <c r="T73" s="323">
        <f t="shared" si="6"/>
        <v>0</v>
      </c>
      <c r="U73" s="323" t="str">
        <f>IF(T73=0,"",RANK(T73,T:T,0)+COUNTIF(T$1:T72,T73))</f>
        <v/>
      </c>
      <c r="V73" s="323">
        <f t="shared" si="7"/>
        <v>0</v>
      </c>
      <c r="W73" s="323" t="str">
        <f>IF(V73=0,"",RANK(V73,V:V,0)+COUNTIF(V$1:V72,V73))</f>
        <v/>
      </c>
    </row>
    <row r="74" spans="1:23">
      <c r="A74" s="320" t="s">
        <v>1765</v>
      </c>
      <c r="B74" s="321">
        <v>431</v>
      </c>
      <c r="C74" s="157" t="str" cm="1">
        <f t="array" ref="C74">IFERROR(IF(A74="","",IF(ISNUMBER(MATCH(TRUE,ISNUMBER(SEARCH($Q$2:$Q$51, $A74)),0))=TRUE,"United States of America",INDEX($S$2:$S$199,MATCH(TRUE,ISNUMBER(SEARCH($S$2:$S$199, $A74)),0)))),"United States of America")</f>
        <v>India</v>
      </c>
      <c r="D74" s="157" t="str" cm="1">
        <f t="array" ref="D74">IF(A74="","",IF(ISNUMBER(MATCH(TRUE,ISNUMBER(SEARCH($Q$2:$Q$51, $A74)),0))=TRUE,"",IF(ISNUMBER(MATCH(TRUE,ISNUMBER(SEARCH($S$2:$S$199, $A74)),0))=TRUE,"","미국 확인 필요")))</f>
        <v/>
      </c>
      <c r="F74" s="320" t="s">
        <v>1891</v>
      </c>
      <c r="G74" s="321">
        <v>131</v>
      </c>
      <c r="H74" s="157" t="str" cm="1">
        <f t="array" ref="H74">IFERROR(IF(F74="","",IF(ISNUMBER(MATCH(TRUE,ISNUMBER(SEARCH($Q$2:$Q$51, $F74)),0))=TRUE,"United States of America",INDEX($S$2:$S$199,MATCH(TRUE,ISNUMBER(SEARCH($S$2:$S$199, $F74)),0)))),"United States of America")</f>
        <v>India</v>
      </c>
      <c r="I74" s="157" t="str" cm="1">
        <f t="array" ref="I74">IF(F74="","",IF(ISNUMBER(MATCH(TRUE,ISNUMBER(SEARCH($Q$2:$Q$51, $F74)),0))=TRUE,"",IF(ISNUMBER(MATCH(TRUE,ISNUMBER(SEARCH($S$2:$S$199, $F74)),0))=TRUE,"","미국 확인 필요")))</f>
        <v/>
      </c>
      <c r="S74" s="211" t="s">
        <v>733</v>
      </c>
      <c r="T74" s="323">
        <f t="shared" si="6"/>
        <v>0</v>
      </c>
      <c r="U74" s="323" t="str">
        <f>IF(T74=0,"",RANK(T74,T:T,0)+COUNTIF(T$1:T73,T74))</f>
        <v/>
      </c>
      <c r="V74" s="323">
        <f t="shared" si="7"/>
        <v>0</v>
      </c>
      <c r="W74" s="323" t="str">
        <f>IF(V74=0,"",RANK(V74,V:V,0)+COUNTIF(V$1:V73,V74))</f>
        <v/>
      </c>
    </row>
    <row r="75" spans="1:23">
      <c r="A75" s="320" t="s">
        <v>2545</v>
      </c>
      <c r="B75" s="321">
        <v>11</v>
      </c>
      <c r="C75" s="157" t="str" cm="1">
        <f t="array" ref="C75">IFERROR(IF(A75="","",IF(ISNUMBER(MATCH(TRUE,ISNUMBER(SEARCH($Q$2:$Q$51, $A75)),0))=TRUE,"United States of America",INDEX($S$2:$S$199,MATCH(TRUE,ISNUMBER(SEARCH($S$2:$S$199, $A75)),0)))),"United States of America")</f>
        <v>India</v>
      </c>
      <c r="D75" s="157" t="str" cm="1">
        <f t="array" ref="D75">IF(A75="","",IF(ISNUMBER(MATCH(TRUE,ISNUMBER(SEARCH($Q$2:$Q$51, $A75)),0))=TRUE,"",IF(ISNUMBER(MATCH(TRUE,ISNUMBER(SEARCH($S$2:$S$199, $A75)),0))=TRUE,"","미국 확인 필요")))</f>
        <v/>
      </c>
      <c r="F75" s="320" t="s">
        <v>1998</v>
      </c>
      <c r="G75" s="321">
        <v>130</v>
      </c>
      <c r="H75" s="157" t="str" cm="1">
        <f t="array" ref="H75">IFERROR(IF(F75="","",IF(ISNUMBER(MATCH(TRUE,ISNUMBER(SEARCH($Q$2:$Q$51, $F75)),0))=TRUE,"United States of America",INDEX($S$2:$S$199,MATCH(TRUE,ISNUMBER(SEARCH($S$2:$S$199, $F75)),0)))),"United States of America")</f>
        <v>Brazil</v>
      </c>
      <c r="I75" s="157" t="str" cm="1">
        <f t="array" ref="I75">IF(F75="","",IF(ISNUMBER(MATCH(TRUE,ISNUMBER(SEARCH($Q$2:$Q$51, $F75)),0))=TRUE,"",IF(ISNUMBER(MATCH(TRUE,ISNUMBER(SEARCH($S$2:$S$199, $F75)),0))=TRUE,"","미국 확인 필요")))</f>
        <v/>
      </c>
      <c r="S75" s="211" t="s">
        <v>1754</v>
      </c>
      <c r="T75" s="323">
        <f t="shared" si="6"/>
        <v>0</v>
      </c>
      <c r="U75" s="323" t="str">
        <f>IF(T75=0,"",RANK(T75,T:T,0)+COUNTIF(T$1:T74,T75))</f>
        <v/>
      </c>
      <c r="V75" s="323">
        <f t="shared" si="7"/>
        <v>0</v>
      </c>
      <c r="W75" s="323" t="str">
        <f>IF(V75=0,"",RANK(V75,V:V,0)+COUNTIF(V$1:V74,V75))</f>
        <v/>
      </c>
    </row>
    <row r="76" spans="1:23">
      <c r="A76" s="320" t="s">
        <v>1755</v>
      </c>
      <c r="B76" s="321">
        <v>71</v>
      </c>
      <c r="C76" s="157" t="str" cm="1">
        <f t="array" ref="C76">IFERROR(IF(A76="","",IF(ISNUMBER(MATCH(TRUE,ISNUMBER(SEARCH($Q$2:$Q$51, $A76)),0))=TRUE,"United States of America",INDEX($S$2:$S$199,MATCH(TRUE,ISNUMBER(SEARCH($S$2:$S$199, $A76)),0)))),"United States of America")</f>
        <v>India</v>
      </c>
      <c r="D76" s="157" t="str" cm="1">
        <f t="array" ref="D76">IF(A76="","",IF(ISNUMBER(MATCH(TRUE,ISNUMBER(SEARCH($Q$2:$Q$51, $A76)),0))=TRUE,"",IF(ISNUMBER(MATCH(TRUE,ISNUMBER(SEARCH($S$2:$S$199, $A76)),0))=TRUE,"","미국 확인 필요")))</f>
        <v/>
      </c>
      <c r="F76" s="320" t="s">
        <v>1743</v>
      </c>
      <c r="G76" s="321">
        <v>127</v>
      </c>
      <c r="H76" s="157" t="str" cm="1">
        <f t="array" ref="H76">IFERROR(IF(F76="","",IF(ISNUMBER(MATCH(TRUE,ISNUMBER(SEARCH($Q$2:$Q$51, $F76)),0))=TRUE,"United States of America",INDEX($S$2:$S$199,MATCH(TRUE,ISNUMBER(SEARCH($S$2:$S$199, $F76)),0)))),"United States of America")</f>
        <v>Germany</v>
      </c>
      <c r="I76" s="157" t="str" cm="1">
        <f t="array" ref="I76">IF(F76="","",IF(ISNUMBER(MATCH(TRUE,ISNUMBER(SEARCH($Q$2:$Q$51, $F76)),0))=TRUE,"",IF(ISNUMBER(MATCH(TRUE,ISNUMBER(SEARCH($S$2:$S$199, $F76)),0))=TRUE,"","미국 확인 필요")))</f>
        <v/>
      </c>
      <c r="S76" s="211" t="s">
        <v>1751</v>
      </c>
      <c r="T76" s="323">
        <f t="shared" si="6"/>
        <v>0</v>
      </c>
      <c r="U76" s="323" t="str">
        <f>IF(T76=0,"",RANK(T76,T:T,0)+COUNTIF(T$1:T75,T76))</f>
        <v/>
      </c>
      <c r="V76" s="323">
        <f t="shared" si="7"/>
        <v>0</v>
      </c>
      <c r="W76" s="323" t="str">
        <f>IF(V76=0,"",RANK(V76,V:V,0)+COUNTIF(V$1:V75,V76))</f>
        <v/>
      </c>
    </row>
    <row r="77" spans="1:23">
      <c r="A77" s="320" t="s">
        <v>1753</v>
      </c>
      <c r="B77" s="321">
        <v>326</v>
      </c>
      <c r="C77" s="157" t="str" cm="1">
        <f t="array" ref="C77">IFERROR(IF(A77="","",IF(ISNUMBER(MATCH(TRUE,ISNUMBER(SEARCH($Q$2:$Q$51, $A77)),0))=TRUE,"United States of America",INDEX($S$2:$S$199,MATCH(TRUE,ISNUMBER(SEARCH($S$2:$S$199, $A77)),0)))),"United States of America")</f>
        <v>India</v>
      </c>
      <c r="D77" s="157" t="str" cm="1">
        <f t="array" ref="D77">IF(A77="","",IF(ISNUMBER(MATCH(TRUE,ISNUMBER(SEARCH($Q$2:$Q$51, $A77)),0))=TRUE,"",IF(ISNUMBER(MATCH(TRUE,ISNUMBER(SEARCH($S$2:$S$199, $A77)),0))=TRUE,"","미국 확인 필요")))</f>
        <v/>
      </c>
      <c r="F77" s="320" t="s">
        <v>1746</v>
      </c>
      <c r="G77" s="321">
        <v>120</v>
      </c>
      <c r="H77" s="157" t="str" cm="1">
        <f t="array" ref="H77">IFERROR(IF(F77="","",IF(ISNUMBER(MATCH(TRUE,ISNUMBER(SEARCH($Q$2:$Q$51, $F77)),0))=TRUE,"United States of America",INDEX($S$2:$S$199,MATCH(TRUE,ISNUMBER(SEARCH($S$2:$S$199, $F77)),0)))),"United States of America")</f>
        <v>United States of America</v>
      </c>
      <c r="I77" s="157" t="str" cm="1">
        <f t="array" ref="I77">IF(F77="","",IF(ISNUMBER(MATCH(TRUE,ISNUMBER(SEARCH($Q$2:$Q$51, $F77)),0))=TRUE,"",IF(ISNUMBER(MATCH(TRUE,ISNUMBER(SEARCH($S$2:$S$199, $F77)),0))=TRUE,"","미국 확인 필요")))</f>
        <v>미국 확인 필요</v>
      </c>
      <c r="S77" s="211" t="s">
        <v>1749</v>
      </c>
      <c r="T77" s="323">
        <f t="shared" si="6"/>
        <v>0</v>
      </c>
      <c r="U77" s="323" t="str">
        <f>IF(T77=0,"",RANK(T77,T:T,0)+COUNTIF(T$1:T76,T77))</f>
        <v/>
      </c>
      <c r="V77" s="323">
        <f t="shared" si="7"/>
        <v>0</v>
      </c>
      <c r="W77" s="323" t="str">
        <f>IF(V77=0,"",RANK(V77,V:V,0)+COUNTIF(V$1:V76,V77))</f>
        <v/>
      </c>
    </row>
    <row r="78" spans="1:23">
      <c r="A78" s="320" t="s">
        <v>1748</v>
      </c>
      <c r="B78" s="321">
        <v>762</v>
      </c>
      <c r="C78" s="157" t="str" cm="1">
        <f t="array" ref="C78">IFERROR(IF(A78="","",IF(ISNUMBER(MATCH(TRUE,ISNUMBER(SEARCH($Q$2:$Q$51, $A78)),0))=TRUE,"United States of America",INDEX($S$2:$S$199,MATCH(TRUE,ISNUMBER(SEARCH($S$2:$S$199, $A78)),0)))),"United States of America")</f>
        <v>Korea</v>
      </c>
      <c r="D78" s="157" t="str" cm="1">
        <f t="array" ref="D78">IF(A78="","",IF(ISNUMBER(MATCH(TRUE,ISNUMBER(SEARCH($Q$2:$Q$51, $A78)),0))=TRUE,"",IF(ISNUMBER(MATCH(TRUE,ISNUMBER(SEARCH($S$2:$S$199, $A78)),0))=TRUE,"","미국 확인 필요")))</f>
        <v/>
      </c>
      <c r="F78" s="320" t="s">
        <v>1896</v>
      </c>
      <c r="G78" s="321">
        <v>120</v>
      </c>
      <c r="H78" s="157" t="str" cm="1">
        <f t="array" ref="H78">IFERROR(IF(F78="","",IF(ISNUMBER(MATCH(TRUE,ISNUMBER(SEARCH($Q$2:$Q$51, $F78)),0))=TRUE,"United States of America",INDEX($S$2:$S$199,MATCH(TRUE,ISNUMBER(SEARCH($S$2:$S$199, $F78)),0)))),"United States of America")</f>
        <v>India</v>
      </c>
      <c r="I78" s="157" t="str" cm="1">
        <f t="array" ref="I78">IF(F78="","",IF(ISNUMBER(MATCH(TRUE,ISNUMBER(SEARCH($Q$2:$Q$51, $F78)),0))=TRUE,"",IF(ISNUMBER(MATCH(TRUE,ISNUMBER(SEARCH($S$2:$S$199, $F78)),0))=TRUE,"","미국 확인 필요")))</f>
        <v/>
      </c>
      <c r="S78" s="211" t="s">
        <v>1632</v>
      </c>
      <c r="T78" s="323">
        <f t="shared" si="6"/>
        <v>0</v>
      </c>
      <c r="U78" s="323" t="str">
        <f>IF(T78=0,"",RANK(T78,T:T,0)+COUNTIF(T$1:T77,T78))</f>
        <v/>
      </c>
      <c r="V78" s="323">
        <f t="shared" si="7"/>
        <v>0</v>
      </c>
      <c r="W78" s="323" t="str">
        <f>IF(V78=0,"",RANK(V78,V:V,0)+COUNTIF(V$1:V77,V78))</f>
        <v/>
      </c>
    </row>
    <row r="79" spans="1:23">
      <c r="A79" s="320" t="s">
        <v>2546</v>
      </c>
      <c r="B79" s="321">
        <v>12</v>
      </c>
      <c r="C79" s="157" t="str" cm="1">
        <f t="array" ref="C79">IFERROR(IF(A79="","",IF(ISNUMBER(MATCH(TRUE,ISNUMBER(SEARCH($Q$2:$Q$51, $A79)),0))=TRUE,"United States of America",INDEX($S$2:$S$199,MATCH(TRUE,ISNUMBER(SEARCH($S$2:$S$199, $A79)),0)))),"United States of America")</f>
        <v>India</v>
      </c>
      <c r="D79" s="157" t="str" cm="1">
        <f t="array" ref="D79">IF(A79="","",IF(ISNUMBER(MATCH(TRUE,ISNUMBER(SEARCH($Q$2:$Q$51, $A79)),0))=TRUE,"",IF(ISNUMBER(MATCH(TRUE,ISNUMBER(SEARCH($S$2:$S$199, $A79)),0))=TRUE,"","미국 확인 필요")))</f>
        <v/>
      </c>
      <c r="F79" s="320" t="s">
        <v>1828</v>
      </c>
      <c r="G79" s="321">
        <v>119</v>
      </c>
      <c r="H79" s="157" t="str" cm="1">
        <f t="array" ref="H79">IFERROR(IF(F79="","",IF(ISNUMBER(MATCH(TRUE,ISNUMBER(SEARCH($Q$2:$Q$51, $F79)),0))=TRUE,"United States of America",INDEX($S$2:$S$199,MATCH(TRUE,ISNUMBER(SEARCH($S$2:$S$199, $F79)),0)))),"United States of America")</f>
        <v>China</v>
      </c>
      <c r="I79" s="157" t="str" cm="1">
        <f t="array" ref="I79">IF(F79="","",IF(ISNUMBER(MATCH(TRUE,ISNUMBER(SEARCH($Q$2:$Q$51, $F79)),0))=TRUE,"",IF(ISNUMBER(MATCH(TRUE,ISNUMBER(SEARCH($S$2:$S$199, $F79)),0))=TRUE,"","미국 확인 필요")))</f>
        <v/>
      </c>
      <c r="S79" s="211" t="s">
        <v>1747</v>
      </c>
      <c r="T79" s="323">
        <f t="shared" si="6"/>
        <v>0</v>
      </c>
      <c r="U79" s="323" t="str">
        <f>IF(T79=0,"",RANK(T79,T:T,0)+COUNTIF(T$1:T78,T79))</f>
        <v/>
      </c>
      <c r="V79" s="323">
        <f t="shared" si="7"/>
        <v>0</v>
      </c>
      <c r="W79" s="323" t="str">
        <f>IF(V79=0,"",RANK(V79,V:V,0)+COUNTIF(V$1:V78,V79))</f>
        <v/>
      </c>
    </row>
    <row r="80" spans="1:23">
      <c r="A80" s="320" t="s">
        <v>1744</v>
      </c>
      <c r="B80" s="321">
        <v>25</v>
      </c>
      <c r="C80" s="157" t="str" cm="1">
        <f t="array" ref="C80">IFERROR(IF(A80="","",IF(ISNUMBER(MATCH(TRUE,ISNUMBER(SEARCH($Q$2:$Q$51, $A80)),0))=TRUE,"United States of America",INDEX($S$2:$S$199,MATCH(TRUE,ISNUMBER(SEARCH($S$2:$S$199, $A80)),0)))),"United States of America")</f>
        <v>United States of America</v>
      </c>
      <c r="D80" s="157" t="str" cm="1">
        <f t="array" ref="D80">IF(A80="","",IF(ISNUMBER(MATCH(TRUE,ISNUMBER(SEARCH($Q$2:$Q$51, $A80)),0))=TRUE,"",IF(ISNUMBER(MATCH(TRUE,ISNUMBER(SEARCH($S$2:$S$199, $A80)),0))=TRUE,"","미국 확인 필요")))</f>
        <v>미국 확인 필요</v>
      </c>
      <c r="F80" s="320" t="s">
        <v>1813</v>
      </c>
      <c r="G80" s="321">
        <v>116</v>
      </c>
      <c r="H80" s="157" t="str" cm="1">
        <f t="array" ref="H80">IFERROR(IF(F80="","",IF(ISNUMBER(MATCH(TRUE,ISNUMBER(SEARCH($Q$2:$Q$51, $F80)),0))=TRUE,"United States of America",INDEX($S$2:$S$199,MATCH(TRUE,ISNUMBER(SEARCH($S$2:$S$199, $F80)),0)))),"United States of America")</f>
        <v>United States of America</v>
      </c>
      <c r="I80" s="157" t="str" cm="1">
        <f t="array" ref="I80">IF(F80="","",IF(ISNUMBER(MATCH(TRUE,ISNUMBER(SEARCH($Q$2:$Q$51, $F80)),0))=TRUE,"",IF(ISNUMBER(MATCH(TRUE,ISNUMBER(SEARCH($S$2:$S$199, $F80)),0))=TRUE,"","미국 확인 필요")))</f>
        <v>미국 확인 필요</v>
      </c>
      <c r="S80" s="211" t="s">
        <v>1631</v>
      </c>
      <c r="T80" s="323">
        <f t="shared" si="6"/>
        <v>0</v>
      </c>
      <c r="U80" s="323" t="str">
        <f>IF(T80=0,"",RANK(T80,T:T,0)+COUNTIF(T$1:T79,T80))</f>
        <v/>
      </c>
      <c r="V80" s="323">
        <f t="shared" si="7"/>
        <v>0</v>
      </c>
      <c r="W80" s="323" t="str">
        <f>IF(V80=0,"",RANK(V80,V:V,0)+COUNTIF(V$1:V79,V80))</f>
        <v/>
      </c>
    </row>
    <row r="81" spans="1:23">
      <c r="A81" s="320" t="s">
        <v>2547</v>
      </c>
      <c r="B81" s="321">
        <v>9</v>
      </c>
      <c r="C81" s="157" t="str" cm="1">
        <f t="array" ref="C81">IFERROR(IF(A81="","",IF(ISNUMBER(MATCH(TRUE,ISNUMBER(SEARCH($Q$2:$Q$51, $A81)),0))=TRUE,"United States of America",INDEX($S$2:$S$199,MATCH(TRUE,ISNUMBER(SEARCH($S$2:$S$199, $A81)),0)))),"United States of America")</f>
        <v>India</v>
      </c>
      <c r="D81" s="157" t="str" cm="1">
        <f t="array" ref="D81">IF(A81="","",IF(ISNUMBER(MATCH(TRUE,ISNUMBER(SEARCH($Q$2:$Q$51, $A81)),0))=TRUE,"",IF(ISNUMBER(MATCH(TRUE,ISNUMBER(SEARCH($S$2:$S$199, $A81)),0))=TRUE,"","미국 확인 필요")))</f>
        <v/>
      </c>
      <c r="F81" s="320" t="s">
        <v>1707</v>
      </c>
      <c r="G81" s="321">
        <v>113</v>
      </c>
      <c r="H81" s="157" t="str" cm="1">
        <f t="array" ref="H81">IFERROR(IF(F81="","",IF(ISNUMBER(MATCH(TRUE,ISNUMBER(SEARCH($Q$2:$Q$51, $F81)),0))=TRUE,"United States of America",INDEX($S$2:$S$199,MATCH(TRUE,ISNUMBER(SEARCH($S$2:$S$199, $F81)),0)))),"United States of America")</f>
        <v>India</v>
      </c>
      <c r="I81" s="157" t="str" cm="1">
        <f t="array" ref="I81">IF(F81="","",IF(ISNUMBER(MATCH(TRUE,ISNUMBER(SEARCH($Q$2:$Q$51, $F81)),0))=TRUE,"",IF(ISNUMBER(MATCH(TRUE,ISNUMBER(SEARCH($S$2:$S$199, $F81)),0))=TRUE,"","미국 확인 필요")))</f>
        <v/>
      </c>
      <c r="S81" s="211" t="s">
        <v>1136</v>
      </c>
      <c r="T81" s="323">
        <f t="shared" si="6"/>
        <v>0</v>
      </c>
      <c r="U81" s="323" t="str">
        <f>IF(T81=0,"",RANK(T81,T:T,0)+COUNTIF(T$1:T80,T81))</f>
        <v/>
      </c>
      <c r="V81" s="323">
        <f t="shared" si="7"/>
        <v>0</v>
      </c>
      <c r="W81" s="323" t="str">
        <f>IF(V81=0,"",RANK(V81,V:V,0)+COUNTIF(V$1:V80,V81))</f>
        <v/>
      </c>
    </row>
    <row r="82" spans="1:23">
      <c r="A82" s="320" t="s">
        <v>2089</v>
      </c>
      <c r="B82" s="321">
        <v>19</v>
      </c>
      <c r="C82" s="157" t="str" cm="1">
        <f t="array" ref="C82">IFERROR(IF(A82="","",IF(ISNUMBER(MATCH(TRUE,ISNUMBER(SEARCH($Q$2:$Q$51, $A82)),0))=TRUE,"United States of America",INDEX($S$2:$S$199,MATCH(TRUE,ISNUMBER(SEARCH($S$2:$S$199, $A82)),0)))),"United States of America")</f>
        <v>Spain</v>
      </c>
      <c r="D82" s="157" t="str" cm="1">
        <f t="array" ref="D82">IF(A82="","",IF(ISNUMBER(MATCH(TRUE,ISNUMBER(SEARCH($Q$2:$Q$51, $A82)),0))=TRUE,"",IF(ISNUMBER(MATCH(TRUE,ISNUMBER(SEARCH($S$2:$S$199, $A82)),0))=TRUE,"","미국 확인 필요")))</f>
        <v/>
      </c>
      <c r="F82" s="320" t="s">
        <v>1716</v>
      </c>
      <c r="G82" s="321">
        <v>113</v>
      </c>
      <c r="H82" s="157" t="str" cm="1">
        <f t="array" ref="H82">IFERROR(IF(F82="","",IF(ISNUMBER(MATCH(TRUE,ISNUMBER(SEARCH($Q$2:$Q$51, $F82)),0))=TRUE,"United States of America",INDEX($S$2:$S$199,MATCH(TRUE,ISNUMBER(SEARCH($S$2:$S$199, $F82)),0)))),"United States of America")</f>
        <v>India</v>
      </c>
      <c r="I82" s="157" t="str" cm="1">
        <f t="array" ref="I82">IF(F82="","",IF(ISNUMBER(MATCH(TRUE,ISNUMBER(SEARCH($Q$2:$Q$51, $F82)),0))=TRUE,"",IF(ISNUMBER(MATCH(TRUE,ISNUMBER(SEARCH($S$2:$S$199, $F82)),0))=TRUE,"","미국 확인 필요")))</f>
        <v/>
      </c>
      <c r="S82" s="211" t="s">
        <v>1741</v>
      </c>
      <c r="T82" s="323">
        <f t="shared" si="6"/>
        <v>0</v>
      </c>
      <c r="U82" s="323" t="str">
        <f>IF(T82=0,"",RANK(T82,T:T,0)+COUNTIF(T$1:T81,T82))</f>
        <v/>
      </c>
      <c r="V82" s="323">
        <f t="shared" si="7"/>
        <v>0</v>
      </c>
      <c r="W82" s="323" t="str">
        <f>IF(V82=0,"",RANK(V82,V:V,0)+COUNTIF(V$1:V81,V82))</f>
        <v/>
      </c>
    </row>
    <row r="83" spans="1:23">
      <c r="A83" s="320" t="s">
        <v>1715</v>
      </c>
      <c r="B83" s="321">
        <v>32</v>
      </c>
      <c r="C83" s="157" t="str" cm="1">
        <f t="array" ref="C83">IFERROR(IF(A83="","",IF(ISNUMBER(MATCH(TRUE,ISNUMBER(SEARCH($Q$2:$Q$51, $A83)),0))=TRUE,"United States of America",INDEX($S$2:$S$199,MATCH(TRUE,ISNUMBER(SEARCH($S$2:$S$199, $A83)),0)))),"United States of America")</f>
        <v>India</v>
      </c>
      <c r="D83" s="157" t="str" cm="1">
        <f t="array" ref="D83">IF(A83="","",IF(ISNUMBER(MATCH(TRUE,ISNUMBER(SEARCH($Q$2:$Q$51, $A83)),0))=TRUE,"",IF(ISNUMBER(MATCH(TRUE,ISNUMBER(SEARCH($S$2:$S$199, $A83)),0))=TRUE,"","미국 확인 필요")))</f>
        <v/>
      </c>
      <c r="F83" s="320" t="s">
        <v>1893</v>
      </c>
      <c r="G83" s="321">
        <v>111</v>
      </c>
      <c r="H83" s="157" t="str" cm="1">
        <f t="array" ref="H83">IFERROR(IF(F83="","",IF(ISNUMBER(MATCH(TRUE,ISNUMBER(SEARCH($Q$2:$Q$51, $F83)),0))=TRUE,"United States of America",INDEX($S$2:$S$199,MATCH(TRUE,ISNUMBER(SEARCH($S$2:$S$199, $F83)),0)))),"United States of America")</f>
        <v>India</v>
      </c>
      <c r="I83" s="157" t="str" cm="1">
        <f t="array" ref="I83">IF(F83="","",IF(ISNUMBER(MATCH(TRUE,ISNUMBER(SEARCH($Q$2:$Q$51, $F83)),0))=TRUE,"",IF(ISNUMBER(MATCH(TRUE,ISNUMBER(SEARCH($S$2:$S$199, $F83)),0))=TRUE,"","미국 확인 필요")))</f>
        <v/>
      </c>
      <c r="S83" s="211" t="s">
        <v>1352</v>
      </c>
      <c r="T83" s="323">
        <f t="shared" si="6"/>
        <v>0</v>
      </c>
      <c r="U83" s="323" t="str">
        <f>IF(T83=0,"",RANK(T83,T:T,0)+COUNTIF(T$1:T82,T83))</f>
        <v/>
      </c>
      <c r="V83" s="323">
        <f t="shared" si="7"/>
        <v>0</v>
      </c>
      <c r="W83" s="323" t="str">
        <f>IF(V83=0,"",RANK(V83,V:V,0)+COUNTIF(V$1:V82,V83))</f>
        <v/>
      </c>
    </row>
    <row r="84" spans="1:23">
      <c r="A84" s="320" t="s">
        <v>1896</v>
      </c>
      <c r="B84" s="321">
        <v>25</v>
      </c>
      <c r="C84" s="157" t="str" cm="1">
        <f t="array" ref="C84">IFERROR(IF(A84="","",IF(ISNUMBER(MATCH(TRUE,ISNUMBER(SEARCH($Q$2:$Q$51, $A84)),0))=TRUE,"United States of America",INDEX($S$2:$S$199,MATCH(TRUE,ISNUMBER(SEARCH($S$2:$S$199, $A84)),0)))),"United States of America")</f>
        <v>India</v>
      </c>
      <c r="D84" s="157" t="str" cm="1">
        <f t="array" ref="D84">IF(A84="","",IF(ISNUMBER(MATCH(TRUE,ISNUMBER(SEARCH($Q$2:$Q$51, $A84)),0))=TRUE,"",IF(ISNUMBER(MATCH(TRUE,ISNUMBER(SEARCH($S$2:$S$199, $A84)),0))=TRUE,"","미국 확인 필요")))</f>
        <v/>
      </c>
      <c r="F84" s="320" t="s">
        <v>1997</v>
      </c>
      <c r="G84" s="321">
        <v>109</v>
      </c>
      <c r="H84" s="157" t="str" cm="1">
        <f t="array" ref="H84">IFERROR(IF(F84="","",IF(ISNUMBER(MATCH(TRUE,ISNUMBER(SEARCH($Q$2:$Q$51, $F84)),0))=TRUE,"United States of America",INDEX($S$2:$S$199,MATCH(TRUE,ISNUMBER(SEARCH($S$2:$S$199, $F84)),0)))),"United States of America")</f>
        <v>Brazil</v>
      </c>
      <c r="I84" s="157" t="str" cm="1">
        <f t="array" ref="I84">IF(F84="","",IF(ISNUMBER(MATCH(TRUE,ISNUMBER(SEARCH($Q$2:$Q$51, $F84)),0))=TRUE,"",IF(ISNUMBER(MATCH(TRUE,ISNUMBER(SEARCH($S$2:$S$199, $F84)),0))=TRUE,"","미국 확인 필요")))</f>
        <v/>
      </c>
      <c r="S84" s="211" t="s">
        <v>1737</v>
      </c>
      <c r="T84" s="323">
        <f t="shared" si="6"/>
        <v>0</v>
      </c>
      <c r="U84" s="323" t="str">
        <f>IF(T84=0,"",RANK(T84,T:T,0)+COUNTIF(T$1:T83,T84))</f>
        <v/>
      </c>
      <c r="V84" s="323">
        <f t="shared" si="7"/>
        <v>0</v>
      </c>
      <c r="W84" s="323" t="str">
        <f>IF(V84=0,"",RANK(V84,V:V,0)+COUNTIF(V$1:V83,V84))</f>
        <v/>
      </c>
    </row>
    <row r="85" spans="1:23">
      <c r="A85" s="320" t="s">
        <v>1739</v>
      </c>
      <c r="B85" s="321">
        <v>323</v>
      </c>
      <c r="C85" s="157" t="str" cm="1">
        <f t="array" ref="C85">IFERROR(IF(A85="","",IF(ISNUMBER(MATCH(TRUE,ISNUMBER(SEARCH($Q$2:$Q$51, $A85)),0))=TRUE,"United States of America",INDEX($S$2:$S$199,MATCH(TRUE,ISNUMBER(SEARCH($S$2:$S$199, $A85)),0)))),"United States of America")</f>
        <v>India</v>
      </c>
      <c r="D85" s="157" t="str" cm="1">
        <f t="array" ref="D85">IF(A85="","",IF(ISNUMBER(MATCH(TRUE,ISNUMBER(SEARCH($Q$2:$Q$51, $A85)),0))=TRUE,"",IF(ISNUMBER(MATCH(TRUE,ISNUMBER(SEARCH($S$2:$S$199, $A85)),0))=TRUE,"","미국 확인 필요")))</f>
        <v/>
      </c>
      <c r="F85" s="320" t="s">
        <v>1711</v>
      </c>
      <c r="G85" s="321">
        <v>109</v>
      </c>
      <c r="H85" s="157" t="str" cm="1">
        <f t="array" ref="H85">IFERROR(IF(F85="","",IF(ISNUMBER(MATCH(TRUE,ISNUMBER(SEARCH($Q$2:$Q$51, $F85)),0))=TRUE,"United States of America",INDEX($S$2:$S$199,MATCH(TRUE,ISNUMBER(SEARCH($S$2:$S$199, $F85)),0)))),"United States of America")</f>
        <v>Canada</v>
      </c>
      <c r="I85" s="157" t="str" cm="1">
        <f t="array" ref="I85">IF(F85="","",IF(ISNUMBER(MATCH(TRUE,ISNUMBER(SEARCH($Q$2:$Q$51, $F85)),0))=TRUE,"",IF(ISNUMBER(MATCH(TRUE,ISNUMBER(SEARCH($S$2:$S$199, $F85)),0))=TRUE,"","미국 확인 필요")))</f>
        <v/>
      </c>
      <c r="S85" s="211" t="s">
        <v>1736</v>
      </c>
      <c r="T85" s="323">
        <f t="shared" si="6"/>
        <v>0</v>
      </c>
      <c r="U85" s="323" t="str">
        <f>IF(T85=0,"",RANK(T85,T:T,0)+COUNTIF(T$1:T84,T85))</f>
        <v/>
      </c>
      <c r="V85" s="323">
        <f t="shared" si="7"/>
        <v>0</v>
      </c>
      <c r="W85" s="323" t="str">
        <f>IF(V85=0,"",RANK(V85,V:V,0)+COUNTIF(V$1:V84,V85))</f>
        <v/>
      </c>
    </row>
    <row r="86" spans="1:23">
      <c r="A86" s="320" t="s">
        <v>2548</v>
      </c>
      <c r="B86" s="321">
        <v>37</v>
      </c>
      <c r="C86" s="157" t="str" cm="1">
        <f t="array" ref="C86">IFERROR(IF(A86="","",IF(ISNUMBER(MATCH(TRUE,ISNUMBER(SEARCH($Q$2:$Q$51, $A86)),0))=TRUE,"United States of America",INDEX($S$2:$S$199,MATCH(TRUE,ISNUMBER(SEARCH($S$2:$S$199, $A86)),0)))),"United States of America")</f>
        <v>India</v>
      </c>
      <c r="D86" s="157" t="str" cm="1">
        <f t="array" ref="D86">IF(A86="","",IF(ISNUMBER(MATCH(TRUE,ISNUMBER(SEARCH($Q$2:$Q$51, $A86)),0))=TRUE,"",IF(ISNUMBER(MATCH(TRUE,ISNUMBER(SEARCH($S$2:$S$199, $A86)),0))=TRUE,"","미국 확인 필요")))</f>
        <v/>
      </c>
      <c r="F86" s="320" t="s">
        <v>1940</v>
      </c>
      <c r="G86" s="321">
        <v>107</v>
      </c>
      <c r="H86" s="157" t="str" cm="1">
        <f t="array" ref="H86">IFERROR(IF(F86="","",IF(ISNUMBER(MATCH(TRUE,ISNUMBER(SEARCH($Q$2:$Q$51, $F86)),0))=TRUE,"United States of America",INDEX($S$2:$S$199,MATCH(TRUE,ISNUMBER(SEARCH($S$2:$S$199, $F86)),0)))),"United States of America")</f>
        <v>Peru</v>
      </c>
      <c r="I86" s="157" t="str" cm="1">
        <f t="array" ref="I86">IF(F86="","",IF(ISNUMBER(MATCH(TRUE,ISNUMBER(SEARCH($Q$2:$Q$51, $F86)),0))=TRUE,"",IF(ISNUMBER(MATCH(TRUE,ISNUMBER(SEARCH($S$2:$S$199, $F86)),0))=TRUE,"","미국 확인 필요")))</f>
        <v/>
      </c>
      <c r="S86" s="211" t="s">
        <v>1734</v>
      </c>
      <c r="T86" s="323">
        <f t="shared" si="6"/>
        <v>0</v>
      </c>
      <c r="U86" s="323" t="str">
        <f>IF(T86=0,"",RANK(T86,T:T,0)+COUNTIF(T$1:T85,T86))</f>
        <v/>
      </c>
      <c r="V86" s="323">
        <f t="shared" si="7"/>
        <v>0</v>
      </c>
      <c r="W86" s="323" t="str">
        <f>IF(V86=0,"",RANK(V86,V:V,0)+COUNTIF(V$1:V85,V86))</f>
        <v/>
      </c>
    </row>
    <row r="87" spans="1:23">
      <c r="A87" s="320" t="s">
        <v>1725</v>
      </c>
      <c r="B87" s="321">
        <v>121</v>
      </c>
      <c r="C87" s="157" t="str" cm="1">
        <f t="array" ref="C87">IFERROR(IF(A87="","",IF(ISNUMBER(MATCH(TRUE,ISNUMBER(SEARCH($Q$2:$Q$51, $A87)),0))=TRUE,"United States of America",INDEX($S$2:$S$199,MATCH(TRUE,ISNUMBER(SEARCH($S$2:$S$199, $A87)),0)))),"United States of America")</f>
        <v>India</v>
      </c>
      <c r="D87" s="157" t="str" cm="1">
        <f t="array" ref="D87">IF(A87="","",IF(ISNUMBER(MATCH(TRUE,ISNUMBER(SEARCH($Q$2:$Q$51, $A87)),0))=TRUE,"",IF(ISNUMBER(MATCH(TRUE,ISNUMBER(SEARCH($S$2:$S$199, $A87)),0))=TRUE,"","미국 확인 필요")))</f>
        <v/>
      </c>
      <c r="F87" s="320" t="s">
        <v>1821</v>
      </c>
      <c r="G87" s="321">
        <v>106</v>
      </c>
      <c r="H87" s="157" t="str" cm="1">
        <f t="array" ref="H87">IFERROR(IF(F87="","",IF(ISNUMBER(MATCH(TRUE,ISNUMBER(SEARCH($Q$2:$Q$51, $F87)),0))=TRUE,"United States of America",INDEX($S$2:$S$199,MATCH(TRUE,ISNUMBER(SEARCH($S$2:$S$199, $F87)),0)))),"United States of America")</f>
        <v>United States of America</v>
      </c>
      <c r="I87" s="157" t="str" cm="1">
        <f t="array" ref="I87">IF(F87="","",IF(ISNUMBER(MATCH(TRUE,ISNUMBER(SEARCH($Q$2:$Q$51, $F87)),0))=TRUE,"",IF(ISNUMBER(MATCH(TRUE,ISNUMBER(SEARCH($S$2:$S$199, $F87)),0))=TRUE,"","미국 확인 필요")))</f>
        <v>미국 확인 필요</v>
      </c>
      <c r="S87" s="211" t="s">
        <v>1731</v>
      </c>
      <c r="T87" s="323">
        <f t="shared" si="6"/>
        <v>0</v>
      </c>
      <c r="U87" s="323" t="str">
        <f>IF(T87=0,"",RANK(T87,T:T,0)+COUNTIF(T$1:T86,T87))</f>
        <v/>
      </c>
      <c r="V87" s="323">
        <f t="shared" si="7"/>
        <v>0</v>
      </c>
      <c r="W87" s="323" t="str">
        <f>IF(V87=0,"",RANK(V87,V:V,0)+COUNTIF(V$1:V86,V87))</f>
        <v/>
      </c>
    </row>
    <row r="88" spans="1:23">
      <c r="A88" s="320" t="s">
        <v>1897</v>
      </c>
      <c r="B88" s="321">
        <v>26</v>
      </c>
      <c r="C88" s="157" t="str" cm="1">
        <f t="array" ref="C88">IFERROR(IF(A88="","",IF(ISNUMBER(MATCH(TRUE,ISNUMBER(SEARCH($Q$2:$Q$51, $A88)),0))=TRUE,"United States of America",INDEX($S$2:$S$199,MATCH(TRUE,ISNUMBER(SEARCH($S$2:$S$199, $A88)),0)))),"United States of America")</f>
        <v>India</v>
      </c>
      <c r="D88" s="157" t="str" cm="1">
        <f t="array" ref="D88">IF(A88="","",IF(ISNUMBER(MATCH(TRUE,ISNUMBER(SEARCH($Q$2:$Q$51, $A88)),0))=TRUE,"",IF(ISNUMBER(MATCH(TRUE,ISNUMBER(SEARCH($S$2:$S$199, $A88)),0))=TRUE,"","미국 확인 필요")))</f>
        <v/>
      </c>
      <c r="F88" s="320" t="s">
        <v>1723</v>
      </c>
      <c r="G88" s="321">
        <v>106</v>
      </c>
      <c r="H88" s="157" t="str" cm="1">
        <f t="array" ref="H88">IFERROR(IF(F88="","",IF(ISNUMBER(MATCH(TRUE,ISNUMBER(SEARCH($Q$2:$Q$51, $F88)),0))=TRUE,"United States of America",INDEX($S$2:$S$199,MATCH(TRUE,ISNUMBER(SEARCH($S$2:$S$199, $F88)),0)))),"United States of America")</f>
        <v>United States of America</v>
      </c>
      <c r="I88" s="157" t="str" cm="1">
        <f t="array" ref="I88">IF(F88="","",IF(ISNUMBER(MATCH(TRUE,ISNUMBER(SEARCH($Q$2:$Q$51, $F88)),0))=TRUE,"",IF(ISNUMBER(MATCH(TRUE,ISNUMBER(SEARCH($S$2:$S$199, $F88)),0))=TRUE,"","미국 확인 필요")))</f>
        <v/>
      </c>
      <c r="S88" s="211" t="s">
        <v>1729</v>
      </c>
      <c r="T88" s="323">
        <f t="shared" si="6"/>
        <v>0</v>
      </c>
      <c r="U88" s="323" t="str">
        <f>IF(T88=0,"",RANK(T88,T:T,0)+COUNTIF(T$1:T87,T88))</f>
        <v/>
      </c>
      <c r="V88" s="323">
        <f t="shared" si="7"/>
        <v>0</v>
      </c>
      <c r="W88" s="323" t="str">
        <f>IF(V88=0,"",RANK(V88,V:V,0)+COUNTIF(V$1:V87,V88))</f>
        <v/>
      </c>
    </row>
    <row r="89" spans="1:23">
      <c r="A89" s="320" t="s">
        <v>1719</v>
      </c>
      <c r="B89" s="321">
        <v>581</v>
      </c>
      <c r="C89" s="157" t="str" cm="1">
        <f t="array" ref="C89">IFERROR(IF(A89="","",IF(ISNUMBER(MATCH(TRUE,ISNUMBER(SEARCH($Q$2:$Q$51, $A89)),0))=TRUE,"United States of America",INDEX($S$2:$S$199,MATCH(TRUE,ISNUMBER(SEARCH($S$2:$S$199, $A89)),0)))),"United States of America")</f>
        <v>India</v>
      </c>
      <c r="D89" s="157" t="str" cm="1">
        <f t="array" ref="D89">IF(A89="","",IF(ISNUMBER(MATCH(TRUE,ISNUMBER(SEARCH($Q$2:$Q$51, $A89)),0))=TRUE,"",IF(ISNUMBER(MATCH(TRUE,ISNUMBER(SEARCH($S$2:$S$199, $A89)),0))=TRUE,"","미국 확인 필요")))</f>
        <v/>
      </c>
      <c r="F89" s="320" t="s">
        <v>1901</v>
      </c>
      <c r="G89" s="321">
        <v>104</v>
      </c>
      <c r="H89" s="157" t="str" cm="1">
        <f t="array" ref="H89">IFERROR(IF(F89="","",IF(ISNUMBER(MATCH(TRUE,ISNUMBER(SEARCH($Q$2:$Q$51, $F89)),0))=TRUE,"United States of America",INDEX($S$2:$S$199,MATCH(TRUE,ISNUMBER(SEARCH($S$2:$S$199, $F89)),0)))),"United States of America")</f>
        <v>Australia</v>
      </c>
      <c r="I89" s="157" t="str" cm="1">
        <f t="array" ref="I89">IF(F89="","",IF(ISNUMBER(MATCH(TRUE,ISNUMBER(SEARCH($Q$2:$Q$51, $F89)),0))=TRUE,"",IF(ISNUMBER(MATCH(TRUE,ISNUMBER(SEARCH($S$2:$S$199, $F89)),0))=TRUE,"","미국 확인 필요")))</f>
        <v/>
      </c>
      <c r="S89" s="211" t="s">
        <v>1726</v>
      </c>
      <c r="T89" s="323">
        <f t="shared" si="6"/>
        <v>0</v>
      </c>
      <c r="U89" s="323" t="str">
        <f>IF(T89=0,"",RANK(T89,T:T,0)+COUNTIF(T$1:T88,T89))</f>
        <v/>
      </c>
      <c r="V89" s="323">
        <f t="shared" si="7"/>
        <v>0</v>
      </c>
      <c r="W89" s="323" t="str">
        <f>IF(V89=0,"",RANK(V89,V:V,0)+COUNTIF(V$1:V88,V89))</f>
        <v/>
      </c>
    </row>
    <row r="90" spans="1:23">
      <c r="A90" s="320" t="s">
        <v>1780</v>
      </c>
      <c r="B90" s="321">
        <v>72</v>
      </c>
      <c r="C90" s="157" t="str" cm="1">
        <f t="array" ref="C90">IFERROR(IF(A90="","",IF(ISNUMBER(MATCH(TRUE,ISNUMBER(SEARCH($Q$2:$Q$51, $A90)),0))=TRUE,"United States of America",INDEX($S$2:$S$199,MATCH(TRUE,ISNUMBER(SEARCH($S$2:$S$199, $A90)),0)))),"United States of America")</f>
        <v>India</v>
      </c>
      <c r="D90" s="157" t="str" cm="1">
        <f t="array" ref="D90">IF(A90="","",IF(ISNUMBER(MATCH(TRUE,ISNUMBER(SEARCH($Q$2:$Q$51, $A90)),0))=TRUE,"",IF(ISNUMBER(MATCH(TRUE,ISNUMBER(SEARCH($S$2:$S$199, $A90)),0))=TRUE,"","미국 확인 필요")))</f>
        <v/>
      </c>
      <c r="F90" s="320" t="s">
        <v>1823</v>
      </c>
      <c r="G90" s="321">
        <v>102</v>
      </c>
      <c r="H90" s="157" t="str" cm="1">
        <f t="array" ref="H90">IFERROR(IF(F90="","",IF(ISNUMBER(MATCH(TRUE,ISNUMBER(SEARCH($Q$2:$Q$51, $F90)),0))=TRUE,"United States of America",INDEX($S$2:$S$199,MATCH(TRUE,ISNUMBER(SEARCH($S$2:$S$199, $F90)),0)))),"United States of America")</f>
        <v>Poland</v>
      </c>
      <c r="I90" s="157" t="str" cm="1">
        <f t="array" ref="I90">IF(F90="","",IF(ISNUMBER(MATCH(TRUE,ISNUMBER(SEARCH($Q$2:$Q$51, $F90)),0))=TRUE,"",IF(ISNUMBER(MATCH(TRUE,ISNUMBER(SEARCH($S$2:$S$199, $F90)),0))=TRUE,"","미국 확인 필요")))</f>
        <v/>
      </c>
      <c r="S90" s="211" t="s">
        <v>1724</v>
      </c>
      <c r="T90" s="323">
        <f t="shared" si="6"/>
        <v>0</v>
      </c>
      <c r="U90" s="323" t="str">
        <f>IF(T90=0,"",RANK(T90,T:T,0)+COUNTIF(T$1:T89,T90))</f>
        <v/>
      </c>
      <c r="V90" s="323">
        <f t="shared" si="7"/>
        <v>0</v>
      </c>
      <c r="W90" s="323" t="str">
        <f>IF(V90=0,"",RANK(V90,V:V,0)+COUNTIF(V$1:V89,V90))</f>
        <v/>
      </c>
    </row>
    <row r="91" spans="1:23">
      <c r="A91" s="320" t="s">
        <v>2549</v>
      </c>
      <c r="B91" s="321">
        <v>11</v>
      </c>
      <c r="C91" s="157" t="str" cm="1">
        <f t="array" ref="C91">IFERROR(IF(A91="","",IF(ISNUMBER(MATCH(TRUE,ISNUMBER(SEARCH($Q$2:$Q$51, $A91)),0))=TRUE,"United States of America",INDEX($S$2:$S$199,MATCH(TRUE,ISNUMBER(SEARCH($S$2:$S$199, $A91)),0)))),"United States of America")</f>
        <v>India</v>
      </c>
      <c r="D91" s="157" t="str" cm="1">
        <f t="array" ref="D91">IF(A91="","",IF(ISNUMBER(MATCH(TRUE,ISNUMBER(SEARCH($Q$2:$Q$51, $A91)),0))=TRUE,"",IF(ISNUMBER(MATCH(TRUE,ISNUMBER(SEARCH($S$2:$S$199, $A91)),0))=TRUE,"","미국 확인 필요")))</f>
        <v/>
      </c>
      <c r="F91" s="320" t="s">
        <v>1904</v>
      </c>
      <c r="G91" s="321">
        <v>101</v>
      </c>
      <c r="H91" s="157" t="str" cm="1">
        <f t="array" ref="H91">IFERROR(IF(F91="","",IF(ISNUMBER(MATCH(TRUE,ISNUMBER(SEARCH($Q$2:$Q$51, $F91)),0))=TRUE,"United States of America",INDEX($S$2:$S$199,MATCH(TRUE,ISNUMBER(SEARCH($S$2:$S$199, $F91)),0)))),"United States of America")</f>
        <v>Saudi Arabia</v>
      </c>
      <c r="I91" s="157" t="str" cm="1">
        <f t="array" ref="I91">IF(F91="","",IF(ISNUMBER(MATCH(TRUE,ISNUMBER(SEARCH($Q$2:$Q$51, $F91)),0))=TRUE,"",IF(ISNUMBER(MATCH(TRUE,ISNUMBER(SEARCH($S$2:$S$199, $F91)),0))=TRUE,"","미국 확인 필요")))</f>
        <v/>
      </c>
      <c r="S91" s="211" t="s">
        <v>1721</v>
      </c>
      <c r="T91" s="323">
        <f t="shared" si="6"/>
        <v>0</v>
      </c>
      <c r="U91" s="323" t="str">
        <f>IF(T91=0,"",RANK(T91,T:T,0)+COUNTIF(T$1:T90,T91))</f>
        <v/>
      </c>
      <c r="V91" s="323">
        <f t="shared" si="7"/>
        <v>0</v>
      </c>
      <c r="W91" s="323" t="str">
        <f>IF(V91=0,"",RANK(V91,V:V,0)+COUNTIF(V$1:V90,V91))</f>
        <v/>
      </c>
    </row>
    <row r="92" spans="1:23">
      <c r="A92" s="320" t="s">
        <v>1716</v>
      </c>
      <c r="B92" s="321">
        <v>46</v>
      </c>
      <c r="C92" s="157" t="str" cm="1">
        <f t="array" ref="C92">IFERROR(IF(A92="","",IF(ISNUMBER(MATCH(TRUE,ISNUMBER(SEARCH($Q$2:$Q$51, $A92)),0))=TRUE,"United States of America",INDEX($S$2:$S$199,MATCH(TRUE,ISNUMBER(SEARCH($S$2:$S$199, $A92)),0)))),"United States of America")</f>
        <v>India</v>
      </c>
      <c r="D92" s="157" t="str" cm="1">
        <f t="array" ref="D92">IF(A92="","",IF(ISNUMBER(MATCH(TRUE,ISNUMBER(SEARCH($Q$2:$Q$51, $A92)),0))=TRUE,"",IF(ISNUMBER(MATCH(TRUE,ISNUMBER(SEARCH($S$2:$S$199, $A92)),0))=TRUE,"","미국 확인 필요")))</f>
        <v/>
      </c>
      <c r="F92" s="320" t="s">
        <v>1730</v>
      </c>
      <c r="G92" s="321">
        <v>98</v>
      </c>
      <c r="H92" s="157" t="str" cm="1">
        <f t="array" ref="H92">IFERROR(IF(F92="","",IF(ISNUMBER(MATCH(TRUE,ISNUMBER(SEARCH($Q$2:$Q$51, $F92)),0))=TRUE,"United States of America",INDEX($S$2:$S$199,MATCH(TRUE,ISNUMBER(SEARCH($S$2:$S$199, $F92)),0)))),"United States of America")</f>
        <v>Germany</v>
      </c>
      <c r="I92" s="157" t="str" cm="1">
        <f t="array" ref="I92">IF(F92="","",IF(ISNUMBER(MATCH(TRUE,ISNUMBER(SEARCH($Q$2:$Q$51, $F92)),0))=TRUE,"",IF(ISNUMBER(MATCH(TRUE,ISNUMBER(SEARCH($S$2:$S$199, $F92)),0))=TRUE,"","미국 확인 필요")))</f>
        <v/>
      </c>
      <c r="S92" s="211" t="s">
        <v>1226</v>
      </c>
      <c r="T92" s="323">
        <f t="shared" si="6"/>
        <v>0</v>
      </c>
      <c r="U92" s="323" t="str">
        <f>IF(T92=0,"",RANK(T92,T:T,0)+COUNTIF(T$1:T91,T92))</f>
        <v/>
      </c>
      <c r="V92" s="323">
        <f t="shared" si="7"/>
        <v>0</v>
      </c>
      <c r="W92" s="323" t="str">
        <f>IF(V92=0,"",RANK(V92,V:V,0)+COUNTIF(V$1:V91,V92))</f>
        <v/>
      </c>
    </row>
    <row r="93" spans="1:23">
      <c r="A93" s="320" t="s">
        <v>2550</v>
      </c>
      <c r="B93" s="321">
        <v>16</v>
      </c>
      <c r="C93" s="157" t="str" cm="1">
        <f t="array" ref="C93">IFERROR(IF(A93="","",IF(ISNUMBER(MATCH(TRUE,ISNUMBER(SEARCH($Q$2:$Q$51, $A93)),0))=TRUE,"United States of America",INDEX($S$2:$S$199,MATCH(TRUE,ISNUMBER(SEARCH($S$2:$S$199, $A93)),0)))),"United States of America")</f>
        <v>India</v>
      </c>
      <c r="D93" s="157" t="str" cm="1">
        <f t="array" ref="D93">IF(A93="","",IF(ISNUMBER(MATCH(TRUE,ISNUMBER(SEARCH($Q$2:$Q$51, $A93)),0))=TRUE,"",IF(ISNUMBER(MATCH(TRUE,ISNUMBER(SEARCH($S$2:$S$199, $A93)),0))=TRUE,"","미국 확인 필요")))</f>
        <v/>
      </c>
      <c r="F93" s="320" t="s">
        <v>1894</v>
      </c>
      <c r="G93" s="321">
        <v>98</v>
      </c>
      <c r="H93" s="157" t="str" cm="1">
        <f t="array" ref="H93">IFERROR(IF(F93="","",IF(ISNUMBER(MATCH(TRUE,ISNUMBER(SEARCH($Q$2:$Q$51, $F93)),0))=TRUE,"United States of America",INDEX($S$2:$S$199,MATCH(TRUE,ISNUMBER(SEARCH($S$2:$S$199, $F93)),0)))),"United States of America")</f>
        <v>India</v>
      </c>
      <c r="I93" s="157" t="str" cm="1">
        <f t="array" ref="I93">IF(F93="","",IF(ISNUMBER(MATCH(TRUE,ISNUMBER(SEARCH($Q$2:$Q$51, $F93)),0))=TRUE,"",IF(ISNUMBER(MATCH(TRUE,ISNUMBER(SEARCH($S$2:$S$199, $F93)),0))=TRUE,"","미국 확인 필요")))</f>
        <v/>
      </c>
      <c r="S93" s="211" t="s">
        <v>1718</v>
      </c>
      <c r="T93" s="323">
        <f t="shared" si="6"/>
        <v>0</v>
      </c>
      <c r="U93" s="323" t="str">
        <f>IF(T93=0,"",RANK(T93,T:T,0)+COUNTIF(T$1:T92,T93))</f>
        <v/>
      </c>
      <c r="V93" s="323">
        <f t="shared" si="7"/>
        <v>0</v>
      </c>
      <c r="W93" s="323" t="str">
        <f>IF(V93=0,"",RANK(V93,V:V,0)+COUNTIF(V$1:V92,V93))</f>
        <v/>
      </c>
    </row>
    <row r="94" spans="1:23">
      <c r="A94" s="320" t="s">
        <v>2551</v>
      </c>
      <c r="B94" s="321">
        <v>10</v>
      </c>
      <c r="C94" s="157" t="str" cm="1">
        <f t="array" ref="C94">IFERROR(IF(A94="","",IF(ISNUMBER(MATCH(TRUE,ISNUMBER(SEARCH($Q$2:$Q$51, $A94)),0))=TRUE,"United States of America",INDEX($S$2:$S$199,MATCH(TRUE,ISNUMBER(SEARCH($S$2:$S$199, $A94)),0)))),"United States of America")</f>
        <v>Thailand</v>
      </c>
      <c r="D94" s="157" t="str" cm="1">
        <f t="array" ref="D94">IF(A94="","",IF(ISNUMBER(MATCH(TRUE,ISNUMBER(SEARCH($Q$2:$Q$51, $A94)),0))=TRUE,"",IF(ISNUMBER(MATCH(TRUE,ISNUMBER(SEARCH($S$2:$S$199, $A94)),0))=TRUE,"","미국 확인 필요")))</f>
        <v/>
      </c>
      <c r="F94" s="320" t="s">
        <v>1905</v>
      </c>
      <c r="G94" s="321">
        <v>97</v>
      </c>
      <c r="H94" s="157" t="str" cm="1">
        <f t="array" ref="H94">IFERROR(IF(F94="","",IF(ISNUMBER(MATCH(TRUE,ISNUMBER(SEARCH($Q$2:$Q$51, $F94)),0))=TRUE,"United States of America",INDEX($S$2:$S$199,MATCH(TRUE,ISNUMBER(SEARCH($S$2:$S$199, $F94)),0)))),"United States of America")</f>
        <v>Thailand</v>
      </c>
      <c r="I94" s="157" t="str" cm="1">
        <f t="array" ref="I94">IF(F94="","",IF(ISNUMBER(MATCH(TRUE,ISNUMBER(SEARCH($Q$2:$Q$51, $F94)),0))=TRUE,"",IF(ISNUMBER(MATCH(TRUE,ISNUMBER(SEARCH($S$2:$S$199, $F94)),0))=TRUE,"","미국 확인 필요")))</f>
        <v/>
      </c>
      <c r="S94" s="211" t="s">
        <v>1717</v>
      </c>
      <c r="T94" s="323">
        <f t="shared" si="6"/>
        <v>0</v>
      </c>
      <c r="U94" s="323" t="str">
        <f>IF(T94=0,"",RANK(T94,T:T,0)+COUNTIF(T$1:T93,T94))</f>
        <v/>
      </c>
      <c r="V94" s="323">
        <f t="shared" si="7"/>
        <v>0</v>
      </c>
      <c r="W94" s="323" t="str">
        <f>IF(V94=0,"",RANK(V94,V:V,0)+COUNTIF(V$1:V93,V94))</f>
        <v/>
      </c>
    </row>
    <row r="95" spans="1:23">
      <c r="A95" s="320" t="s">
        <v>2271</v>
      </c>
      <c r="B95" s="321">
        <v>11</v>
      </c>
      <c r="C95" s="157" t="str" cm="1">
        <f t="array" ref="C95">IFERROR(IF(A95="","",IF(ISNUMBER(MATCH(TRUE,ISNUMBER(SEARCH($Q$2:$Q$51, $A95)),0))=TRUE,"United States of America",INDEX($S$2:$S$199,MATCH(TRUE,ISNUMBER(SEARCH($S$2:$S$199, $A95)),0)))),"United States of America")</f>
        <v>Malaysia</v>
      </c>
      <c r="D95" s="157" t="str" cm="1">
        <f t="array" ref="D95">IF(A95="","",IF(ISNUMBER(MATCH(TRUE,ISNUMBER(SEARCH($Q$2:$Q$51, $A95)),0))=TRUE,"",IF(ISNUMBER(MATCH(TRUE,ISNUMBER(SEARCH($S$2:$S$199, $A95)),0))=TRUE,"","미국 확인 필요")))</f>
        <v/>
      </c>
      <c r="F95" s="320" t="s">
        <v>1727</v>
      </c>
      <c r="G95" s="321">
        <v>96</v>
      </c>
      <c r="H95" s="157" t="str" cm="1">
        <f t="array" ref="H95">IFERROR(IF(F95="","",IF(ISNUMBER(MATCH(TRUE,ISNUMBER(SEARCH($Q$2:$Q$51, $F95)),0))=TRUE,"United States of America",INDEX($S$2:$S$199,MATCH(TRUE,ISNUMBER(SEARCH($S$2:$S$199, $F95)),0)))),"United States of America")</f>
        <v>Australia</v>
      </c>
      <c r="I95" s="157" t="str" cm="1">
        <f t="array" ref="I95">IF(F95="","",IF(ISNUMBER(MATCH(TRUE,ISNUMBER(SEARCH($Q$2:$Q$51, $F95)),0))=TRUE,"",IF(ISNUMBER(MATCH(TRUE,ISNUMBER(SEARCH($S$2:$S$199, $F95)),0))=TRUE,"","미국 확인 필요")))</f>
        <v/>
      </c>
      <c r="S95" s="211" t="s">
        <v>1379</v>
      </c>
      <c r="T95" s="323">
        <f t="shared" si="6"/>
        <v>0</v>
      </c>
      <c r="U95" s="323" t="str">
        <f>IF(T95=0,"",RANK(T95,T:T,0)+COUNTIF(T$1:T94,T95))</f>
        <v/>
      </c>
      <c r="V95" s="323">
        <f t="shared" si="7"/>
        <v>0</v>
      </c>
      <c r="W95" s="323" t="str">
        <f>IF(V95=0,"",RANK(V95,V:V,0)+COUNTIF(V$1:V94,V95))</f>
        <v/>
      </c>
    </row>
    <row r="96" spans="1:23">
      <c r="A96" s="320" t="s">
        <v>1740</v>
      </c>
      <c r="B96" s="321">
        <v>14</v>
      </c>
      <c r="C96" s="157" t="str" cm="1">
        <f t="array" ref="C96">IFERROR(IF(A96="","",IF(ISNUMBER(MATCH(TRUE,ISNUMBER(SEARCH($Q$2:$Q$51, $A96)),0))=TRUE,"United States of America",INDEX($S$2:$S$199,MATCH(TRUE,ISNUMBER(SEARCH($S$2:$S$199, $A96)),0)))),"United States of America")</f>
        <v>Vietnam</v>
      </c>
      <c r="D96" s="157" t="str" cm="1">
        <f t="array" ref="D96">IF(A96="","",IF(ISNUMBER(MATCH(TRUE,ISNUMBER(SEARCH($Q$2:$Q$51, $A96)),0))=TRUE,"",IF(ISNUMBER(MATCH(TRUE,ISNUMBER(SEARCH($S$2:$S$199, $A96)),0))=TRUE,"","미국 확인 필요")))</f>
        <v/>
      </c>
      <c r="F96" s="320" t="s">
        <v>1735</v>
      </c>
      <c r="G96" s="321">
        <v>95</v>
      </c>
      <c r="H96" s="157" t="str" cm="1">
        <f t="array" ref="H96">IFERROR(IF(F96="","",IF(ISNUMBER(MATCH(TRUE,ISNUMBER(SEARCH($Q$2:$Q$51, $F96)),0))=TRUE,"United States of America",INDEX($S$2:$S$199,MATCH(TRUE,ISNUMBER(SEARCH($S$2:$S$199, $F96)),0)))),"United States of America")</f>
        <v>United States of America</v>
      </c>
      <c r="I96" s="157" t="str" cm="1">
        <f t="array" ref="I96">IF(F96="","",IF(ISNUMBER(MATCH(TRUE,ISNUMBER(SEARCH($Q$2:$Q$51, $F96)),0))=TRUE,"",IF(ISNUMBER(MATCH(TRUE,ISNUMBER(SEARCH($S$2:$S$199, $F96)),0))=TRUE,"","미국 확인 필요")))</f>
        <v>미국 확인 필요</v>
      </c>
      <c r="S96" s="211" t="s">
        <v>1714</v>
      </c>
      <c r="T96" s="323">
        <f t="shared" si="6"/>
        <v>0</v>
      </c>
      <c r="U96" s="323" t="str">
        <f>IF(T96=0,"",RANK(T96,T:T,0)+COUNTIF(T$1:T95,T96))</f>
        <v/>
      </c>
      <c r="V96" s="323">
        <f t="shared" si="7"/>
        <v>0</v>
      </c>
      <c r="W96" s="323" t="str">
        <f>IF(V96=0,"",RANK(V96,V:V,0)+COUNTIF(V$1:V95,V96))</f>
        <v/>
      </c>
    </row>
    <row r="97" spans="1:23">
      <c r="A97" s="320" t="s">
        <v>2552</v>
      </c>
      <c r="B97" s="321">
        <v>16</v>
      </c>
      <c r="C97" s="157" t="str" cm="1">
        <f t="array" ref="C97">IFERROR(IF(A97="","",IF(ISNUMBER(MATCH(TRUE,ISNUMBER(SEARCH($Q$2:$Q$51, $A97)),0))=TRUE,"United States of America",INDEX($S$2:$S$199,MATCH(TRUE,ISNUMBER(SEARCH($S$2:$S$199, $A97)),0)))),"United States of America")</f>
        <v>Malaysia</v>
      </c>
      <c r="D97" s="157" t="str" cm="1">
        <f t="array" ref="D97">IF(A97="","",IF(ISNUMBER(MATCH(TRUE,ISNUMBER(SEARCH($Q$2:$Q$51, $A97)),0))=TRUE,"",IF(ISNUMBER(MATCH(TRUE,ISNUMBER(SEARCH($S$2:$S$199, $A97)),0))=TRUE,"","미국 확인 필요")))</f>
        <v/>
      </c>
      <c r="F97" s="320" t="s">
        <v>1907</v>
      </c>
      <c r="G97" s="321">
        <v>95</v>
      </c>
      <c r="H97" s="157" t="str" cm="1">
        <f t="array" ref="H97">IFERROR(IF(F97="","",IF(ISNUMBER(MATCH(TRUE,ISNUMBER(SEARCH($Q$2:$Q$51, $F97)),0))=TRUE,"United States of America",INDEX($S$2:$S$199,MATCH(TRUE,ISNUMBER(SEARCH($S$2:$S$199, $F97)),0)))),"United States of America")</f>
        <v>Korea</v>
      </c>
      <c r="I97" s="157" t="str" cm="1">
        <f t="array" ref="I97">IF(F97="","",IF(ISNUMBER(MATCH(TRUE,ISNUMBER(SEARCH($Q$2:$Q$51, $F97)),0))=TRUE,"",IF(ISNUMBER(MATCH(TRUE,ISNUMBER(SEARCH($S$2:$S$199, $F97)),0))=TRUE,"","미국 확인 필요")))</f>
        <v/>
      </c>
      <c r="S97" s="211" t="s">
        <v>1712</v>
      </c>
      <c r="T97" s="323">
        <f t="shared" si="6"/>
        <v>0</v>
      </c>
      <c r="U97" s="323" t="str">
        <f>IF(T97=0,"",RANK(T97,T:T,0)+COUNTIF(T$1:T96,T97))</f>
        <v/>
      </c>
      <c r="V97" s="323">
        <f t="shared" si="7"/>
        <v>0</v>
      </c>
      <c r="W97" s="323" t="str">
        <f>IF(V97=0,"",RANK(V97,V:V,0)+COUNTIF(V$1:V96,V97))</f>
        <v/>
      </c>
    </row>
    <row r="98" spans="1:23">
      <c r="A98" s="320" t="s">
        <v>1710</v>
      </c>
      <c r="B98" s="321">
        <v>23</v>
      </c>
      <c r="C98" s="157" t="str" cm="1">
        <f t="array" ref="C98">IFERROR(IF(A98="","",IF(ISNUMBER(MATCH(TRUE,ISNUMBER(SEARCH($Q$2:$Q$51, $A98)),0))=TRUE,"United States of America",INDEX($S$2:$S$199,MATCH(TRUE,ISNUMBER(SEARCH($S$2:$S$199, $A98)),0)))),"United States of America")</f>
        <v>Vietnam</v>
      </c>
      <c r="D98" s="157" t="str" cm="1">
        <f t="array" ref="D98">IF(A98="","",IF(ISNUMBER(MATCH(TRUE,ISNUMBER(SEARCH($Q$2:$Q$51, $A98)),0))=TRUE,"",IF(ISNUMBER(MATCH(TRUE,ISNUMBER(SEARCH($S$2:$S$199, $A98)),0))=TRUE,"","미국 확인 필요")))</f>
        <v/>
      </c>
      <c r="F98" s="320" t="s">
        <v>2540</v>
      </c>
      <c r="G98" s="321">
        <v>94</v>
      </c>
      <c r="H98" s="157" t="str" cm="1">
        <f t="array" ref="H98">IFERROR(IF(F98="","",IF(ISNUMBER(MATCH(TRUE,ISNUMBER(SEARCH($Q$2:$Q$51, $F98)),0))=TRUE,"United States of America",INDEX($S$2:$S$199,MATCH(TRUE,ISNUMBER(SEARCH($S$2:$S$199, $F98)),0)))),"United States of America")</f>
        <v>India</v>
      </c>
      <c r="I98" s="157" t="str" cm="1">
        <f t="array" ref="I98">IF(F98="","",IF(ISNUMBER(MATCH(TRUE,ISNUMBER(SEARCH($Q$2:$Q$51, $F98)),0))=TRUE,"",IF(ISNUMBER(MATCH(TRUE,ISNUMBER(SEARCH($S$2:$S$199, $F98)),0))=TRUE,"","미국 확인 필요")))</f>
        <v/>
      </c>
      <c r="S98" s="211" t="s">
        <v>1265</v>
      </c>
      <c r="T98" s="323">
        <f t="shared" si="6"/>
        <v>0</v>
      </c>
      <c r="U98" s="323" t="str">
        <f>IF(T98=0,"",RANK(T98,T:T,0)+COUNTIF(T$1:T97,T98))</f>
        <v/>
      </c>
      <c r="V98" s="323">
        <f t="shared" si="7"/>
        <v>0</v>
      </c>
      <c r="W98" s="323" t="str">
        <f>IF(V98=0,"",RANK(V98,V:V,0)+COUNTIF(V$1:V97,V98))</f>
        <v/>
      </c>
    </row>
    <row r="99" spans="1:23">
      <c r="A99" s="320" t="s">
        <v>1709</v>
      </c>
      <c r="B99" s="321">
        <v>263</v>
      </c>
      <c r="C99" s="157" t="str" cm="1">
        <f t="array" ref="C99">IFERROR(IF(A99="","",IF(ISNUMBER(MATCH(TRUE,ISNUMBER(SEARCH($Q$2:$Q$51, $A99)),0))=TRUE,"United States of America",INDEX($S$2:$S$199,MATCH(TRUE,ISNUMBER(SEARCH($S$2:$S$199, $A99)),0)))),"United States of America")</f>
        <v>Malaysia</v>
      </c>
      <c r="D99" s="157" t="str" cm="1">
        <f t="array" ref="D99">IF(A99="","",IF(ISNUMBER(MATCH(TRUE,ISNUMBER(SEARCH($Q$2:$Q$51, $A99)),0))=TRUE,"",IF(ISNUMBER(MATCH(TRUE,ISNUMBER(SEARCH($S$2:$S$199, $A99)),0))=TRUE,"","미국 확인 필요")))</f>
        <v/>
      </c>
      <c r="F99" s="320" t="s">
        <v>1722</v>
      </c>
      <c r="G99" s="321">
        <v>92</v>
      </c>
      <c r="H99" s="157" t="str" cm="1">
        <f t="array" ref="H99">IFERROR(IF(F99="","",IF(ISNUMBER(MATCH(TRUE,ISNUMBER(SEARCH($Q$2:$Q$51, $F99)),0))=TRUE,"United States of America",INDEX($S$2:$S$199,MATCH(TRUE,ISNUMBER(SEARCH($S$2:$S$199, $F99)),0)))),"United States of America")</f>
        <v>United States of America</v>
      </c>
      <c r="I99" s="157" t="str" cm="1">
        <f t="array" ref="I99">IF(F99="","",IF(ISNUMBER(MATCH(TRUE,ISNUMBER(SEARCH($Q$2:$Q$51, $F99)),0))=TRUE,"",IF(ISNUMBER(MATCH(TRUE,ISNUMBER(SEARCH($S$2:$S$199, $F99)),0))=TRUE,"","미국 확인 필요")))</f>
        <v>미국 확인 필요</v>
      </c>
      <c r="S99" s="211" t="s">
        <v>1181</v>
      </c>
      <c r="T99" s="323">
        <f t="shared" si="6"/>
        <v>0</v>
      </c>
      <c r="U99" s="323" t="str">
        <f>IF(T99=0,"",RANK(T99,T:T,0)+COUNTIF(T$1:T98,T99))</f>
        <v/>
      </c>
      <c r="V99" s="323">
        <f t="shared" si="7"/>
        <v>0</v>
      </c>
      <c r="W99" s="323" t="str">
        <f>IF(V99=0,"",RANK(V99,V:V,0)+COUNTIF(V$1:V98,V99))</f>
        <v/>
      </c>
    </row>
    <row r="100" spans="1:23">
      <c r="A100" s="320" t="s">
        <v>2553</v>
      </c>
      <c r="B100" s="321">
        <v>13</v>
      </c>
      <c r="C100" s="157" t="str" cm="1">
        <f t="array" ref="C100">IFERROR(IF(A100="","",IF(ISNUMBER(MATCH(TRUE,ISNUMBER(SEARCH($Q$2:$Q$51, $A100)),0))=TRUE,"United States of America",INDEX($S$2:$S$199,MATCH(TRUE,ISNUMBER(SEARCH($S$2:$S$199, $A100)),0)))),"United States of America")</f>
        <v>Malaysia</v>
      </c>
      <c r="D100" s="157" t="str" cm="1">
        <f t="array" ref="D100">IF(A100="","",IF(ISNUMBER(MATCH(TRUE,ISNUMBER(SEARCH($Q$2:$Q$51, $A100)),0))=TRUE,"",IF(ISNUMBER(MATCH(TRUE,ISNUMBER(SEARCH($S$2:$S$199, $A100)),0))=TRUE,"","미국 확인 필요")))</f>
        <v/>
      </c>
      <c r="F100" s="320" t="s">
        <v>1771</v>
      </c>
      <c r="G100" s="321">
        <v>91</v>
      </c>
      <c r="H100" s="157" t="str" cm="1">
        <f t="array" ref="H100">IFERROR(IF(F100="","",IF(ISNUMBER(MATCH(TRUE,ISNUMBER(SEARCH($Q$2:$Q$51, $F100)),0))=TRUE,"United States of America",INDEX($S$2:$S$199,MATCH(TRUE,ISNUMBER(SEARCH($S$2:$S$199, $F100)),0)))),"United States of America")</f>
        <v>Canada</v>
      </c>
      <c r="I100" s="157" t="str" cm="1">
        <f t="array" ref="I100">IF(F100="","",IF(ISNUMBER(MATCH(TRUE,ISNUMBER(SEARCH($Q$2:$Q$51, $F100)),0))=TRUE,"",IF(ISNUMBER(MATCH(TRUE,ISNUMBER(SEARCH($S$2:$S$199, $F100)),0))=TRUE,"","미국 확인 필요")))</f>
        <v/>
      </c>
      <c r="S100" s="211" t="s">
        <v>724</v>
      </c>
      <c r="T100" s="323">
        <f t="shared" si="6"/>
        <v>0</v>
      </c>
      <c r="U100" s="323" t="str">
        <f>IF(T100=0,"",RANK(T100,T:T,0)+COUNTIF(T$1:T99,T100))</f>
        <v/>
      </c>
      <c r="V100" s="323">
        <f t="shared" si="7"/>
        <v>0</v>
      </c>
      <c r="W100" s="323" t="str">
        <f>IF(V100=0,"",RANK(V100,V:V,0)+COUNTIF(V$1:V99,V100))</f>
        <v/>
      </c>
    </row>
    <row r="101" spans="1:23">
      <c r="A101" s="320" t="s">
        <v>2554</v>
      </c>
      <c r="B101" s="321">
        <v>26</v>
      </c>
      <c r="C101" s="157" t="str" cm="1">
        <f t="array" ref="C101">IFERROR(IF(A101="","",IF(ISNUMBER(MATCH(TRUE,ISNUMBER(SEARCH($Q$2:$Q$51, $A101)),0))=TRUE,"United States of America",INDEX($S$2:$S$199,MATCH(TRUE,ISNUMBER(SEARCH($S$2:$S$199, $A101)),0)))),"United States of America")</f>
        <v>India</v>
      </c>
      <c r="D101" s="157" t="str" cm="1">
        <f t="array" ref="D101">IF(A101="","",IF(ISNUMBER(MATCH(TRUE,ISNUMBER(SEARCH($Q$2:$Q$51, $A101)),0))=TRUE,"",IF(ISNUMBER(MATCH(TRUE,ISNUMBER(SEARCH($S$2:$S$199, $A101)),0))=TRUE,"","미국 확인 필요")))</f>
        <v/>
      </c>
      <c r="F101" s="320" t="s">
        <v>1906</v>
      </c>
      <c r="G101" s="321">
        <v>89</v>
      </c>
      <c r="H101" s="157" t="str" cm="1">
        <f t="array" ref="H101">IFERROR(IF(F101="","",IF(ISNUMBER(MATCH(TRUE,ISNUMBER(SEARCH($Q$2:$Q$51, $F101)),0))=TRUE,"United States of America",INDEX($S$2:$S$199,MATCH(TRUE,ISNUMBER(SEARCH($S$2:$S$199, $F101)),0)))),"United States of America")</f>
        <v>Germany</v>
      </c>
      <c r="I101" s="157" t="str" cm="1">
        <f t="array" ref="I101">IF(F101="","",IF(ISNUMBER(MATCH(TRUE,ISNUMBER(SEARCH($Q$2:$Q$51, $F101)),0))=TRUE,"",IF(ISNUMBER(MATCH(TRUE,ISNUMBER(SEARCH($S$2:$S$199, $F101)),0))=TRUE,"","미국 확인 필요")))</f>
        <v/>
      </c>
      <c r="S101" s="211" t="s">
        <v>1706</v>
      </c>
      <c r="T101" s="323">
        <f t="shared" si="6"/>
        <v>0</v>
      </c>
      <c r="U101" s="323" t="str">
        <f>IF(T101=0,"",RANK(T101,T:T,0)+COUNTIF(T$1:T100,T101))</f>
        <v/>
      </c>
      <c r="V101" s="323">
        <f t="shared" si="7"/>
        <v>0</v>
      </c>
      <c r="W101" s="323" t="str">
        <f>IF(V101=0,"",RANK(V101,V:V,0)+COUNTIF(V$1:V100,V101))</f>
        <v/>
      </c>
    </row>
    <row r="102" spans="1:23">
      <c r="A102" s="320" t="s">
        <v>2555</v>
      </c>
      <c r="B102" s="321">
        <v>11</v>
      </c>
      <c r="C102" s="157" t="str" cm="1">
        <f t="array" ref="C102">IFERROR(IF(A102="","",IF(ISNUMBER(MATCH(TRUE,ISNUMBER(SEARCH($Q$2:$Q$51, $A102)),0))=TRUE,"United States of America",INDEX($S$2:$S$199,MATCH(TRUE,ISNUMBER(SEARCH($S$2:$S$199, $A102)),0)))),"United States of America")</f>
        <v>India</v>
      </c>
      <c r="D102" s="157" t="str" cm="1">
        <f t="array" ref="D102">IF(A102="","",IF(ISNUMBER(MATCH(TRUE,ISNUMBER(SEARCH($Q$2:$Q$51, $A102)),0))=TRUE,"",IF(ISNUMBER(MATCH(TRUE,ISNUMBER(SEARCH($S$2:$S$199, $A102)),0))=TRUE,"","미국 확인 필요")))</f>
        <v/>
      </c>
      <c r="H102" s="157" t="str" cm="1">
        <f t="array" ref="H102">IFERROR(IF(F102="","",IF(ISNUMBER(MATCH(TRUE,ISNUMBER(SEARCH($Q$2:$Q$51, $F102)),0))=TRUE,"United States of America",INDEX($S$2:$S$199,MATCH(TRUE,ISNUMBER(SEARCH($S$2:$S$199, $F102)),0)))),"United States of America")</f>
        <v/>
      </c>
      <c r="I102" s="157" t="str" cm="1">
        <f t="array" ref="I102">IF(F102="","",IF(ISNUMBER(MATCH(TRUE,ISNUMBER(SEARCH($Q$2:$Q$51, $F102)),0))=TRUE,"",IF(ISNUMBER(MATCH(TRUE,ISNUMBER(SEARCH($S$2:$S$199, $F102)),0))=TRUE,"","미국 확인 필요")))</f>
        <v/>
      </c>
      <c r="S102" s="211" t="s">
        <v>1572</v>
      </c>
      <c r="T102" s="323">
        <f t="shared" si="6"/>
        <v>0</v>
      </c>
      <c r="U102" s="323" t="str">
        <f>IF(T102=0,"",RANK(T102,T:T,0)+COUNTIF(T$1:T101,T102))</f>
        <v/>
      </c>
      <c r="V102" s="323">
        <f t="shared" si="7"/>
        <v>0</v>
      </c>
      <c r="W102" s="323" t="str">
        <f>IF(V102=0,"",RANK(V102,V:V,0)+COUNTIF(V$1:V101,V102))</f>
        <v/>
      </c>
    </row>
    <row r="103" spans="1:23">
      <c r="A103" s="320" t="s">
        <v>1702</v>
      </c>
      <c r="B103" s="321">
        <v>422</v>
      </c>
      <c r="C103" s="157" t="str" cm="1">
        <f t="array" ref="C103">IFERROR(IF(A103="","",IF(ISNUMBER(MATCH(TRUE,ISNUMBER(SEARCH($Q$2:$Q$51, $A103)),0))=TRUE,"United States of America",INDEX($S$2:$S$199,MATCH(TRUE,ISNUMBER(SEARCH($S$2:$S$199, $A103)),0)))),"United States of America")</f>
        <v>India</v>
      </c>
      <c r="D103" s="157" t="str" cm="1">
        <f t="array" ref="D103">IF(A103="","",IF(ISNUMBER(MATCH(TRUE,ISNUMBER(SEARCH($Q$2:$Q$51, $A103)),0))=TRUE,"",IF(ISNUMBER(MATCH(TRUE,ISNUMBER(SEARCH($S$2:$S$199, $A103)),0))=TRUE,"","미국 확인 필요")))</f>
        <v/>
      </c>
      <c r="H103" s="157" t="str" cm="1">
        <f t="array" ref="H103">IFERROR(IF(F103="","",IF(ISNUMBER(MATCH(TRUE,ISNUMBER(SEARCH($Q$2:$Q$51, $F103)),0))=TRUE,"United States of America",INDEX($S$2:$S$199,MATCH(TRUE,ISNUMBER(SEARCH($S$2:$S$199, $F103)),0)))),"United States of America")</f>
        <v/>
      </c>
      <c r="I103" s="157" t="str" cm="1">
        <f t="array" ref="I103">IF(F103="","",IF(ISNUMBER(MATCH(TRUE,ISNUMBER(SEARCH($Q$2:$Q$51, $F103)),0))=TRUE,"",IF(ISNUMBER(MATCH(TRUE,ISNUMBER(SEARCH($S$2:$S$199, $F103)),0))=TRUE,"","미국 확인 필요")))</f>
        <v/>
      </c>
      <c r="S103" s="211" t="s">
        <v>1705</v>
      </c>
      <c r="T103" s="323">
        <f t="shared" si="6"/>
        <v>0</v>
      </c>
      <c r="U103" s="323" t="str">
        <f>IF(T103=0,"",RANK(T103,T:T,0)+COUNTIF(T$1:T102,T103))</f>
        <v/>
      </c>
      <c r="V103" s="323">
        <f t="shared" si="7"/>
        <v>0</v>
      </c>
      <c r="W103" s="323" t="str">
        <f>IF(V103=0,"",RANK(V103,V:V,0)+COUNTIF(V$1:V102,V103))</f>
        <v/>
      </c>
    </row>
    <row r="104" spans="1:23">
      <c r="A104" s="320" t="s">
        <v>2556</v>
      </c>
      <c r="B104" s="321">
        <v>9</v>
      </c>
      <c r="C104" s="157" t="str" cm="1">
        <f t="array" ref="C104">IFERROR(IF(A104="","",IF(ISNUMBER(MATCH(TRUE,ISNUMBER(SEARCH($Q$2:$Q$51, $A104)),0))=TRUE,"United States of America",INDEX($S$2:$S$199,MATCH(TRUE,ISNUMBER(SEARCH($S$2:$S$199, $A104)),0)))),"United States of America")</f>
        <v>India</v>
      </c>
      <c r="D104" s="157" t="str" cm="1">
        <f t="array" ref="D104">IF(A104="","",IF(ISNUMBER(MATCH(TRUE,ISNUMBER(SEARCH($Q$2:$Q$51, $A104)),0))=TRUE,"",IF(ISNUMBER(MATCH(TRUE,ISNUMBER(SEARCH($S$2:$S$199, $A104)),0))=TRUE,"","미국 확인 필요")))</f>
        <v/>
      </c>
      <c r="H104" s="157" t="str" cm="1">
        <f t="array" ref="H104">IFERROR(IF(F104="","",IF(ISNUMBER(MATCH(TRUE,ISNUMBER(SEARCH($Q$2:$Q$51, $F104)),0))=TRUE,"United States of America",INDEX($S$2:$S$199,MATCH(TRUE,ISNUMBER(SEARCH($S$2:$S$199, $F104)),0)))),"United States of America")</f>
        <v/>
      </c>
      <c r="I104" s="157" t="str" cm="1">
        <f t="array" ref="I104">IF(F104="","",IF(ISNUMBER(MATCH(TRUE,ISNUMBER(SEARCH($Q$2:$Q$51, $F104)),0))=TRUE,"",IF(ISNUMBER(MATCH(TRUE,ISNUMBER(SEARCH($S$2:$S$199, $F104)),0))=TRUE,"","미국 확인 필요")))</f>
        <v/>
      </c>
      <c r="S104" s="211" t="s">
        <v>1703</v>
      </c>
      <c r="T104" s="323">
        <f t="shared" si="6"/>
        <v>0</v>
      </c>
      <c r="U104" s="323" t="str">
        <f>IF(T104=0,"",RANK(T104,T:T,0)+COUNTIF(T$1:T103,T104))</f>
        <v/>
      </c>
      <c r="V104" s="323">
        <f t="shared" si="7"/>
        <v>0</v>
      </c>
      <c r="W104" s="323" t="str">
        <f>IF(V104=0,"",RANK(V104,V:V,0)+COUNTIF(V$1:V103,V104))</f>
        <v/>
      </c>
    </row>
    <row r="105" spans="1:23">
      <c r="A105" s="320" t="s">
        <v>2557</v>
      </c>
      <c r="B105" s="321">
        <v>74</v>
      </c>
      <c r="C105" s="157" t="str" cm="1">
        <f t="array" ref="C105">IFERROR(IF(A105="","",IF(ISNUMBER(MATCH(TRUE,ISNUMBER(SEARCH($Q$2:$Q$51, $A105)),0))=TRUE,"United States of America",INDEX($S$2:$S$199,MATCH(TRUE,ISNUMBER(SEARCH($S$2:$S$199, $A105)),0)))),"United States of America")</f>
        <v>Malaysia</v>
      </c>
      <c r="D105" s="157" t="str" cm="1">
        <f t="array" ref="D105">IF(A105="","",IF(ISNUMBER(MATCH(TRUE,ISNUMBER(SEARCH($Q$2:$Q$51, $A105)),0))=TRUE,"",IF(ISNUMBER(MATCH(TRUE,ISNUMBER(SEARCH($S$2:$S$199, $A105)),0))=TRUE,"","미국 확인 필요")))</f>
        <v/>
      </c>
      <c r="H105" s="157" t="str" cm="1">
        <f t="array" ref="H105">IFERROR(IF(F105="","",IF(ISNUMBER(MATCH(TRUE,ISNUMBER(SEARCH($Q$2:$Q$51, $F105)),0))=TRUE,"United States of America",INDEX($S$2:$S$199,MATCH(TRUE,ISNUMBER(SEARCH($S$2:$S$199, $F105)),0)))),"United States of America")</f>
        <v/>
      </c>
      <c r="I105" s="157" t="str" cm="1">
        <f t="array" ref="I105">IF(F105="","",IF(ISNUMBER(MATCH(TRUE,ISNUMBER(SEARCH($Q$2:$Q$51, $F105)),0))=TRUE,"",IF(ISNUMBER(MATCH(TRUE,ISNUMBER(SEARCH($S$2:$S$199, $F105)),0))=TRUE,"","미국 확인 필요")))</f>
        <v/>
      </c>
      <c r="S105" s="211" t="s">
        <v>1701</v>
      </c>
      <c r="T105" s="323">
        <f t="shared" si="6"/>
        <v>0</v>
      </c>
      <c r="U105" s="323" t="str">
        <f>IF(T105=0,"",RANK(T105,T:T,0)+COUNTIF(T$1:T104,T105))</f>
        <v/>
      </c>
      <c r="V105" s="323">
        <f t="shared" si="7"/>
        <v>0</v>
      </c>
      <c r="W105" s="323" t="str">
        <f>IF(V105=0,"",RANK(V105,V:V,0)+COUNTIF(V$1:V104,V105))</f>
        <v/>
      </c>
    </row>
    <row r="106" spans="1:23">
      <c r="C106" s="157" t="str" cm="1">
        <f t="array" ref="C106">IFERROR(IF(A106="","",IF(ISNUMBER(MATCH(TRUE,ISNUMBER(SEARCH($Q$2:$Q$51, $A106)),0))=TRUE,"United States of America",INDEX($S$2:$S$199,MATCH(TRUE,ISNUMBER(SEARCH($S$2:$S$199, $A106)),0)))),"United States of America")</f>
        <v/>
      </c>
      <c r="D106" s="157" t="str" cm="1">
        <f t="array" ref="D106">IF(A106="","",IF(ISNUMBER(MATCH(TRUE,ISNUMBER(SEARCH($Q$2:$Q$51, $A106)),0))=TRUE,"",IF(ISNUMBER(MATCH(TRUE,ISNUMBER(SEARCH($S$2:$S$199, $A106)),0))=TRUE,"","미국 확인 필요")))</f>
        <v/>
      </c>
      <c r="H106" s="157" t="str" cm="1">
        <f t="array" ref="H106">IFERROR(IF(F106="","",IF(ISNUMBER(MATCH(TRUE,ISNUMBER(SEARCH($Q$2:$Q$51, $F106)),0))=TRUE,"United States of America",INDEX($S$2:$S$199,MATCH(TRUE,ISNUMBER(SEARCH($S$2:$S$199, $F106)),0)))),"United States of America")</f>
        <v/>
      </c>
      <c r="I106" s="157" t="str" cm="1">
        <f t="array" ref="I106">IF(F106="","",IF(ISNUMBER(MATCH(TRUE,ISNUMBER(SEARCH($Q$2:$Q$51, $F106)),0))=TRUE,"",IF(ISNUMBER(MATCH(TRUE,ISNUMBER(SEARCH($S$2:$S$199, $F106)),0))=TRUE,"","미국 확인 필요")))</f>
        <v/>
      </c>
      <c r="S106" s="211" t="s">
        <v>1700</v>
      </c>
      <c r="T106" s="323">
        <f t="shared" si="6"/>
        <v>0</v>
      </c>
      <c r="U106" s="323" t="str">
        <f>IF(T106=0,"",RANK(T106,T:T,0)+COUNTIF(T$1:T105,T106))</f>
        <v/>
      </c>
      <c r="V106" s="323">
        <f t="shared" si="7"/>
        <v>0</v>
      </c>
      <c r="W106" s="323" t="str">
        <f>IF(V106=0,"",RANK(V106,V:V,0)+COUNTIF(V$1:V105,V106))</f>
        <v/>
      </c>
    </row>
    <row r="107" spans="1:23">
      <c r="C107" s="157" t="str" cm="1">
        <f t="array" ref="C107">IFERROR(IF(A107="","",IF(ISNUMBER(MATCH(TRUE,ISNUMBER(SEARCH($Q$2:$Q$51, $A107)),0))=TRUE,"United States of America",INDEX($S$2:$S$199,MATCH(TRUE,ISNUMBER(SEARCH($S$2:$S$199, $A107)),0)))),"United States of America")</f>
        <v/>
      </c>
      <c r="D107" s="157" t="str" cm="1">
        <f t="array" ref="D107">IF(A107="","",IF(ISNUMBER(MATCH(TRUE,ISNUMBER(SEARCH($Q$2:$Q$51, $A107)),0))=TRUE,"",IF(ISNUMBER(MATCH(TRUE,ISNUMBER(SEARCH($S$2:$S$199, $A107)),0))=TRUE,"","미국 확인 필요")))</f>
        <v/>
      </c>
      <c r="H107" s="157" t="str" cm="1">
        <f t="array" ref="H107">IFERROR(IF(F107="","",IF(ISNUMBER(MATCH(TRUE,ISNUMBER(SEARCH($Q$2:$Q$51, $F107)),0))=TRUE,"United States of America",INDEX($S$2:$S$199,MATCH(TRUE,ISNUMBER(SEARCH($S$2:$S$199, $F107)),0)))),"United States of America")</f>
        <v/>
      </c>
      <c r="I107" s="157" t="str" cm="1">
        <f t="array" ref="I107">IF(F107="","",IF(ISNUMBER(MATCH(TRUE,ISNUMBER(SEARCH($Q$2:$Q$51, $F107)),0))=TRUE,"",IF(ISNUMBER(MATCH(TRUE,ISNUMBER(SEARCH($S$2:$S$199, $F107)),0))=TRUE,"","미국 확인 필요")))</f>
        <v/>
      </c>
      <c r="S107" s="211" t="s">
        <v>1699</v>
      </c>
      <c r="T107" s="323">
        <f t="shared" si="6"/>
        <v>0</v>
      </c>
      <c r="U107" s="323" t="str">
        <f>IF(T107=0,"",RANK(T107,T:T,0)+COUNTIF(T$1:T106,T107))</f>
        <v/>
      </c>
      <c r="V107" s="323">
        <f t="shared" si="7"/>
        <v>0</v>
      </c>
      <c r="W107" s="323" t="str">
        <f>IF(V107=0,"",RANK(V107,V:V,0)+COUNTIF(V$1:V106,V107))</f>
        <v/>
      </c>
    </row>
    <row r="108" spans="1:23">
      <c r="C108" s="157" t="str" cm="1">
        <f t="array" ref="C108">IFERROR(IF(A108="","",IF(ISNUMBER(MATCH(TRUE,ISNUMBER(SEARCH($Q$2:$Q$51, $A108)),0))=TRUE,"United States of America",INDEX($S$2:$S$199,MATCH(TRUE,ISNUMBER(SEARCH($S$2:$S$199, $A108)),0)))),"United States of America")</f>
        <v/>
      </c>
      <c r="D108" s="157" t="str" cm="1">
        <f t="array" ref="D108">IF(A108="","",IF(ISNUMBER(MATCH(TRUE,ISNUMBER(SEARCH($Q$2:$Q$51, $A108)),0))=TRUE,"",IF(ISNUMBER(MATCH(TRUE,ISNUMBER(SEARCH($S$2:$S$199, $A108)),0))=TRUE,"","미국 확인 필요")))</f>
        <v/>
      </c>
      <c r="H108" s="157" t="str" cm="1">
        <f t="array" ref="H108">IFERROR(IF(F108="","",IF(ISNUMBER(MATCH(TRUE,ISNUMBER(SEARCH($Q$2:$Q$51, $F108)),0))=TRUE,"United States of America",INDEX($S$2:$S$199,MATCH(TRUE,ISNUMBER(SEARCH($S$2:$S$199, $F108)),0)))),"United States of America")</f>
        <v/>
      </c>
      <c r="I108" s="157" t="str" cm="1">
        <f t="array" ref="I108">IF(F108="","",IF(ISNUMBER(MATCH(TRUE,ISNUMBER(SEARCH($Q$2:$Q$51, $F108)),0))=TRUE,"",IF(ISNUMBER(MATCH(TRUE,ISNUMBER(SEARCH($S$2:$S$199, $F108)),0))=TRUE,"","미국 확인 필요")))</f>
        <v/>
      </c>
      <c r="S108" s="211" t="s">
        <v>1633</v>
      </c>
      <c r="T108" s="323">
        <f t="shared" si="6"/>
        <v>0</v>
      </c>
      <c r="U108" s="323" t="str">
        <f>IF(T108=0,"",RANK(T108,T:T,0)+COUNTIF(T$1:T107,T108))</f>
        <v/>
      </c>
      <c r="V108" s="323">
        <f t="shared" si="7"/>
        <v>0</v>
      </c>
      <c r="W108" s="323" t="str">
        <f>IF(V108=0,"",RANK(V108,V:V,0)+COUNTIF(V$1:V107,V108))</f>
        <v/>
      </c>
    </row>
    <row r="109" spans="1:23">
      <c r="C109" s="157" t="str" cm="1">
        <f t="array" ref="C109">IFERROR(IF(A109="","",IF(ISNUMBER(MATCH(TRUE,ISNUMBER(SEARCH($Q$2:$Q$51, $A109)),0))=TRUE,"United States of America",INDEX($S$2:$S$199,MATCH(TRUE,ISNUMBER(SEARCH($S$2:$S$199, $A109)),0)))),"United States of America")</f>
        <v/>
      </c>
      <c r="D109" s="157" t="str" cm="1">
        <f t="array" ref="D109">IF(A109="","",IF(ISNUMBER(MATCH(TRUE,ISNUMBER(SEARCH($Q$2:$Q$51, $A109)),0))=TRUE,"",IF(ISNUMBER(MATCH(TRUE,ISNUMBER(SEARCH($S$2:$S$199, $A109)),0))=TRUE,"","미국 확인 필요")))</f>
        <v/>
      </c>
      <c r="H109" s="157" t="str" cm="1">
        <f t="array" ref="H109">IFERROR(IF(F109="","",IF(ISNUMBER(MATCH(TRUE,ISNUMBER(SEARCH($Q$2:$Q$51, $F109)),0))=TRUE,"United States of America",INDEX($S$2:$S$199,MATCH(TRUE,ISNUMBER(SEARCH($S$2:$S$199, $F109)),0)))),"United States of America")</f>
        <v/>
      </c>
      <c r="I109" s="157" t="str" cm="1">
        <f t="array" ref="I109">IF(F109="","",IF(ISNUMBER(MATCH(TRUE,ISNUMBER(SEARCH($Q$2:$Q$51, $F109)),0))=TRUE,"",IF(ISNUMBER(MATCH(TRUE,ISNUMBER(SEARCH($S$2:$S$199, $F109)),0))=TRUE,"","미국 확인 필요")))</f>
        <v/>
      </c>
      <c r="S109" s="211" t="s">
        <v>1571</v>
      </c>
      <c r="T109" s="323">
        <f t="shared" si="6"/>
        <v>0</v>
      </c>
      <c r="U109" s="323" t="str">
        <f>IF(T109=0,"",RANK(T109,T:T,0)+COUNTIF(T$1:T108,T109))</f>
        <v/>
      </c>
      <c r="V109" s="323">
        <f t="shared" si="7"/>
        <v>0</v>
      </c>
      <c r="W109" s="323" t="str">
        <f>IF(V109=0,"",RANK(V109,V:V,0)+COUNTIF(V$1:V108,V109))</f>
        <v/>
      </c>
    </row>
    <row r="110" spans="1:23">
      <c r="C110" s="157" t="str" cm="1">
        <f t="array" ref="C110">IFERROR(IF(A110="","",IF(ISNUMBER(MATCH(TRUE,ISNUMBER(SEARCH($Q$2:$Q$51, $A110)),0))=TRUE,"United States of America",INDEX($S$2:$S$199,MATCH(TRUE,ISNUMBER(SEARCH($S$2:$S$199, $A110)),0)))),"United States of America")</f>
        <v/>
      </c>
      <c r="D110" s="157" t="str" cm="1">
        <f t="array" ref="D110">IF(A110="","",IF(ISNUMBER(MATCH(TRUE,ISNUMBER(SEARCH($Q$2:$Q$51, $A110)),0))=TRUE,"",IF(ISNUMBER(MATCH(TRUE,ISNUMBER(SEARCH($S$2:$S$199, $A110)),0))=TRUE,"","미국 확인 필요")))</f>
        <v/>
      </c>
      <c r="H110" s="157" t="str" cm="1">
        <f t="array" ref="H110">IFERROR(IF(F110="","",IF(ISNUMBER(MATCH(TRUE,ISNUMBER(SEARCH($Q$2:$Q$51, $F110)),0))=TRUE,"United States of America",INDEX($S$2:$S$199,MATCH(TRUE,ISNUMBER(SEARCH($S$2:$S$199, $F110)),0)))),"United States of America")</f>
        <v/>
      </c>
      <c r="I110" s="157" t="str" cm="1">
        <f t="array" ref="I110">IF(F110="","",IF(ISNUMBER(MATCH(TRUE,ISNUMBER(SEARCH($Q$2:$Q$51, $F110)),0))=TRUE,"",IF(ISNUMBER(MATCH(TRUE,ISNUMBER(SEARCH($S$2:$S$199, $F110)),0))=TRUE,"","미국 확인 필요")))</f>
        <v/>
      </c>
      <c r="S110" s="211" t="s">
        <v>699</v>
      </c>
      <c r="T110" s="323">
        <f t="shared" si="6"/>
        <v>0</v>
      </c>
      <c r="U110" s="323" t="str">
        <f>IF(T110=0,"",RANK(T110,T:T,0)+COUNTIF(T$1:T109,T110))</f>
        <v/>
      </c>
      <c r="V110" s="323">
        <f t="shared" si="7"/>
        <v>0</v>
      </c>
      <c r="W110" s="323" t="str">
        <f>IF(V110=0,"",RANK(V110,V:V,0)+COUNTIF(V$1:V109,V110))</f>
        <v/>
      </c>
    </row>
    <row r="111" spans="1:23">
      <c r="C111" s="157" t="str" cm="1">
        <f t="array" ref="C111">IFERROR(IF(A111="","",IF(ISNUMBER(MATCH(TRUE,ISNUMBER(SEARCH($Q$2:$Q$51, $A111)),0))=TRUE,"United States of America",INDEX($S$2:$S$199,MATCH(TRUE,ISNUMBER(SEARCH($S$2:$S$199, $A111)),0)))),"United States of America")</f>
        <v/>
      </c>
      <c r="D111" s="157" t="str" cm="1">
        <f t="array" ref="D111">IF(A111="","",IF(ISNUMBER(MATCH(TRUE,ISNUMBER(SEARCH($Q$2:$Q$51, $A111)),0))=TRUE,"",IF(ISNUMBER(MATCH(TRUE,ISNUMBER(SEARCH($S$2:$S$199, $A111)),0))=TRUE,"","미국 확인 필요")))</f>
        <v/>
      </c>
      <c r="H111" s="157" t="str" cm="1">
        <f t="array" ref="H111">IFERROR(IF(F111="","",IF(ISNUMBER(MATCH(TRUE,ISNUMBER(SEARCH($Q$2:$Q$51, $F111)),0))=TRUE,"United States of America",INDEX($S$2:$S$199,MATCH(TRUE,ISNUMBER(SEARCH($S$2:$S$199, $F111)),0)))),"United States of America")</f>
        <v/>
      </c>
      <c r="I111" s="157" t="str" cm="1">
        <f t="array" ref="I111">IF(F111="","",IF(ISNUMBER(MATCH(TRUE,ISNUMBER(SEARCH($Q$2:$Q$51, $F111)),0))=TRUE,"",IF(ISNUMBER(MATCH(TRUE,ISNUMBER(SEARCH($S$2:$S$199, $F111)),0))=TRUE,"","미국 확인 필요")))</f>
        <v/>
      </c>
      <c r="S111" s="211" t="s">
        <v>1266</v>
      </c>
      <c r="T111" s="323">
        <f t="shared" si="6"/>
        <v>0</v>
      </c>
      <c r="U111" s="323" t="str">
        <f>IF(T111=0,"",RANK(T111,T:T,0)+COUNTIF(T$1:T110,T111))</f>
        <v/>
      </c>
      <c r="V111" s="323">
        <f t="shared" si="7"/>
        <v>0</v>
      </c>
      <c r="W111" s="323" t="str">
        <f>IF(V111=0,"",RANK(V111,V:V,0)+COUNTIF(V$1:V110,V111))</f>
        <v/>
      </c>
    </row>
    <row r="112" spans="1:23">
      <c r="C112" s="157" t="str" cm="1">
        <f t="array" ref="C112">IFERROR(IF(A112="","",IF(ISNUMBER(MATCH(TRUE,ISNUMBER(SEARCH($Q$2:$Q$51, $A112)),0))=TRUE,"United States of America",INDEX($S$2:$S$199,MATCH(TRUE,ISNUMBER(SEARCH($S$2:$S$199, $A112)),0)))),"United States of America")</f>
        <v/>
      </c>
      <c r="D112" s="157" t="str" cm="1">
        <f t="array" ref="D112">IF(A112="","",IF(ISNUMBER(MATCH(TRUE,ISNUMBER(SEARCH($Q$2:$Q$51, $A112)),0))=TRUE,"",IF(ISNUMBER(MATCH(TRUE,ISNUMBER(SEARCH($S$2:$S$199, $A112)),0))=TRUE,"","미국 확인 필요")))</f>
        <v/>
      </c>
      <c r="H112" s="157" t="str" cm="1">
        <f t="array" ref="H112">IFERROR(IF(F112="","",IF(ISNUMBER(MATCH(TRUE,ISNUMBER(SEARCH($Q$2:$Q$51, $F112)),0))=TRUE,"United States of America",INDEX($S$2:$S$199,MATCH(TRUE,ISNUMBER(SEARCH($S$2:$S$199, $F112)),0)))),"United States of America")</f>
        <v/>
      </c>
      <c r="I112" s="157" t="str" cm="1">
        <f t="array" ref="I112">IF(F112="","",IF(ISNUMBER(MATCH(TRUE,ISNUMBER(SEARCH($Q$2:$Q$51, $F112)),0))=TRUE,"",IF(ISNUMBER(MATCH(TRUE,ISNUMBER(SEARCH($S$2:$S$199, $F112)),0))=TRUE,"","미국 확인 필요")))</f>
        <v/>
      </c>
      <c r="S112" s="211" t="s">
        <v>710</v>
      </c>
      <c r="T112" s="323">
        <f t="shared" si="6"/>
        <v>0</v>
      </c>
      <c r="U112" s="323" t="str">
        <f>IF(T112=0,"",RANK(T112,T:T,0)+COUNTIF(T$1:T111,T112))</f>
        <v/>
      </c>
      <c r="V112" s="323">
        <f t="shared" si="7"/>
        <v>0</v>
      </c>
      <c r="W112" s="323" t="str">
        <f>IF(V112=0,"",RANK(V112,V:V,0)+COUNTIF(V$1:V111,V112))</f>
        <v/>
      </c>
    </row>
    <row r="113" spans="3:23">
      <c r="C113" s="157" t="str" cm="1">
        <f t="array" ref="C113">IFERROR(IF(A113="","",IF(ISNUMBER(MATCH(TRUE,ISNUMBER(SEARCH($Q$2:$Q$51, $A113)),0))=TRUE,"United States of America",INDEX($S$2:$S$199,MATCH(TRUE,ISNUMBER(SEARCH($S$2:$S$199, $A113)),0)))),"United States of America")</f>
        <v/>
      </c>
      <c r="D113" s="157" t="str" cm="1">
        <f t="array" ref="D113">IF(A113="","",IF(ISNUMBER(MATCH(TRUE,ISNUMBER(SEARCH($Q$2:$Q$51, $A113)),0))=TRUE,"",IF(ISNUMBER(MATCH(TRUE,ISNUMBER(SEARCH($S$2:$S$199, $A113)),0))=TRUE,"","미국 확인 필요")))</f>
        <v/>
      </c>
      <c r="H113" s="157" t="str" cm="1">
        <f t="array" ref="H113">IFERROR(IF(F113="","",IF(ISNUMBER(MATCH(TRUE,ISNUMBER(SEARCH($Q$2:$Q$51, $F113)),0))=TRUE,"United States of America",INDEX($S$2:$S$199,MATCH(TRUE,ISNUMBER(SEARCH($S$2:$S$199, $F113)),0)))),"United States of America")</f>
        <v/>
      </c>
      <c r="I113" s="157" t="str" cm="1">
        <f t="array" ref="I113">IF(F113="","",IF(ISNUMBER(MATCH(TRUE,ISNUMBER(SEARCH($Q$2:$Q$51, $F113)),0))=TRUE,"",IF(ISNUMBER(MATCH(TRUE,ISNUMBER(SEARCH($S$2:$S$199, $F113)),0))=TRUE,"","미국 확인 필요")))</f>
        <v/>
      </c>
      <c r="S113" s="211" t="s">
        <v>1698</v>
      </c>
      <c r="T113" s="323">
        <f t="shared" si="6"/>
        <v>0</v>
      </c>
      <c r="U113" s="323" t="str">
        <f>IF(T113=0,"",RANK(T113,T:T,0)+COUNTIF(T$1:T112,T113))</f>
        <v/>
      </c>
      <c r="V113" s="323">
        <f t="shared" si="7"/>
        <v>0</v>
      </c>
      <c r="W113" s="323" t="str">
        <f>IF(V113=0,"",RANK(V113,V:V,0)+COUNTIF(V$1:V112,V113))</f>
        <v/>
      </c>
    </row>
    <row r="114" spans="3:23">
      <c r="C114" s="157" t="str" cm="1">
        <f t="array" ref="C114">IFERROR(IF(A114="","",IF(ISNUMBER(MATCH(TRUE,ISNUMBER(SEARCH($Q$2:$Q$51, $A114)),0))=TRUE,"United States of America",INDEX($S$2:$S$199,MATCH(TRUE,ISNUMBER(SEARCH($S$2:$S$199, $A114)),0)))),"United States of America")</f>
        <v/>
      </c>
      <c r="D114" s="157" t="str" cm="1">
        <f t="array" ref="D114">IF(A114="","",IF(ISNUMBER(MATCH(TRUE,ISNUMBER(SEARCH($Q$2:$Q$51, $A114)),0))=TRUE,"",IF(ISNUMBER(MATCH(TRUE,ISNUMBER(SEARCH($S$2:$S$199, $A114)),0))=TRUE,"","미국 확인 필요")))</f>
        <v/>
      </c>
      <c r="H114" s="157" t="str" cm="1">
        <f t="array" ref="H114">IFERROR(IF(F114="","",IF(ISNUMBER(MATCH(TRUE,ISNUMBER(SEARCH($Q$2:$Q$51, $F114)),0))=TRUE,"United States of America",INDEX($S$2:$S$199,MATCH(TRUE,ISNUMBER(SEARCH($S$2:$S$199, $F114)),0)))),"United States of America")</f>
        <v/>
      </c>
      <c r="I114" s="157" t="str" cm="1">
        <f t="array" ref="I114">IF(F114="","",IF(ISNUMBER(MATCH(TRUE,ISNUMBER(SEARCH($Q$2:$Q$51, $F114)),0))=TRUE,"",IF(ISNUMBER(MATCH(TRUE,ISNUMBER(SEARCH($S$2:$S$199, $F114)),0))=TRUE,"","미국 확인 필요")))</f>
        <v/>
      </c>
      <c r="S114" s="211" t="s">
        <v>1573</v>
      </c>
      <c r="T114" s="323">
        <f t="shared" si="6"/>
        <v>0</v>
      </c>
      <c r="U114" s="323" t="str">
        <f>IF(T114=0,"",RANK(T114,T:T,0)+COUNTIF(T$1:T113,T114))</f>
        <v/>
      </c>
      <c r="V114" s="323">
        <f t="shared" si="7"/>
        <v>0</v>
      </c>
      <c r="W114" s="323" t="str">
        <f>IF(V114=0,"",RANK(V114,V:V,0)+COUNTIF(V$1:V113,V114))</f>
        <v/>
      </c>
    </row>
    <row r="115" spans="3:23">
      <c r="C115" s="157" t="str" cm="1">
        <f t="array" ref="C115">IFERROR(IF(A115="","",IF(ISNUMBER(MATCH(TRUE,ISNUMBER(SEARCH($Q$2:$Q$51, $A115)),0))=TRUE,"United States of America",INDEX($S$2:$S$199,MATCH(TRUE,ISNUMBER(SEARCH($S$2:$S$199, $A115)),0)))),"United States of America")</f>
        <v/>
      </c>
      <c r="D115" s="157" t="str" cm="1">
        <f t="array" ref="D115">IF(A115="","",IF(ISNUMBER(MATCH(TRUE,ISNUMBER(SEARCH($Q$2:$Q$51, $A115)),0))=TRUE,"",IF(ISNUMBER(MATCH(TRUE,ISNUMBER(SEARCH($S$2:$S$199, $A115)),0))=TRUE,"","미국 확인 필요")))</f>
        <v/>
      </c>
      <c r="H115" s="157" t="str" cm="1">
        <f t="array" ref="H115">IFERROR(IF(F115="","",IF(ISNUMBER(MATCH(TRUE,ISNUMBER(SEARCH($Q$2:$Q$51, $F115)),0))=TRUE,"United States of America",INDEX($S$2:$S$199,MATCH(TRUE,ISNUMBER(SEARCH($S$2:$S$199, $F115)),0)))),"United States of America")</f>
        <v/>
      </c>
      <c r="I115" s="157" t="str" cm="1">
        <f t="array" ref="I115">IF(F115="","",IF(ISNUMBER(MATCH(TRUE,ISNUMBER(SEARCH($Q$2:$Q$51, $F115)),0))=TRUE,"",IF(ISNUMBER(MATCH(TRUE,ISNUMBER(SEARCH($S$2:$S$199, $F115)),0))=TRUE,"","미국 확인 필요")))</f>
        <v/>
      </c>
      <c r="S115" s="211" t="s">
        <v>1351</v>
      </c>
      <c r="T115" s="323">
        <f t="shared" si="6"/>
        <v>0</v>
      </c>
      <c r="U115" s="323" t="str">
        <f>IF(T115=0,"",RANK(T115,T:T,0)+COUNTIF(T$1:T114,T115))</f>
        <v/>
      </c>
      <c r="V115" s="323">
        <f t="shared" si="7"/>
        <v>0</v>
      </c>
      <c r="W115" s="323" t="str">
        <f>IF(V115=0,"",RANK(V115,V:V,0)+COUNTIF(V$1:V114,V115))</f>
        <v/>
      </c>
    </row>
    <row r="116" spans="3:23">
      <c r="C116" s="157" t="str" cm="1">
        <f t="array" ref="C116">IFERROR(IF(A116="","",IF(ISNUMBER(MATCH(TRUE,ISNUMBER(SEARCH($Q$2:$Q$51, $A116)),0))=TRUE,"United States of America",INDEX($S$2:$S$199,MATCH(TRUE,ISNUMBER(SEARCH($S$2:$S$199, $A116)),0)))),"United States of America")</f>
        <v/>
      </c>
      <c r="D116" s="157" t="str" cm="1">
        <f t="array" ref="D116">IF(A116="","",IF(ISNUMBER(MATCH(TRUE,ISNUMBER(SEARCH($Q$2:$Q$51, $A116)),0))=TRUE,"",IF(ISNUMBER(MATCH(TRUE,ISNUMBER(SEARCH($S$2:$S$199, $A116)),0))=TRUE,"","미국 확인 필요")))</f>
        <v/>
      </c>
      <c r="H116" s="157" t="str" cm="1">
        <f t="array" ref="H116">IFERROR(IF(F116="","",IF(ISNUMBER(MATCH(TRUE,ISNUMBER(SEARCH($Q$2:$Q$51, $F116)),0))=TRUE,"United States of America",INDEX($S$2:$S$199,MATCH(TRUE,ISNUMBER(SEARCH($S$2:$S$199, $F116)),0)))),"United States of America")</f>
        <v/>
      </c>
      <c r="I116" s="157" t="str" cm="1">
        <f t="array" ref="I116">IF(F116="","",IF(ISNUMBER(MATCH(TRUE,ISNUMBER(SEARCH($Q$2:$Q$51, $F116)),0))=TRUE,"",IF(ISNUMBER(MATCH(TRUE,ISNUMBER(SEARCH($S$2:$S$199, $F116)),0))=TRUE,"","미국 확인 필요")))</f>
        <v/>
      </c>
      <c r="S116" s="211" t="s">
        <v>1697</v>
      </c>
      <c r="T116" s="323">
        <f t="shared" si="6"/>
        <v>0</v>
      </c>
      <c r="U116" s="323" t="str">
        <f>IF(T116=0,"",RANK(T116,T:T,0)+COUNTIF(T$1:T115,T116))</f>
        <v/>
      </c>
      <c r="V116" s="323">
        <f t="shared" si="7"/>
        <v>0</v>
      </c>
      <c r="W116" s="323" t="str">
        <f>IF(V116=0,"",RANK(V116,V:V,0)+COUNTIF(V$1:V115,V116))</f>
        <v/>
      </c>
    </row>
    <row r="117" spans="3:23">
      <c r="C117" s="157" t="str" cm="1">
        <f t="array" ref="C117">IFERROR(IF(A117="","",IF(ISNUMBER(MATCH(TRUE,ISNUMBER(SEARCH($Q$2:$Q$51, $A117)),0))=TRUE,"United States of America",INDEX($S$2:$S$199,MATCH(TRUE,ISNUMBER(SEARCH($S$2:$S$199, $A117)),0)))),"United States of America")</f>
        <v/>
      </c>
      <c r="D117" s="157" t="str" cm="1">
        <f t="array" ref="D117">IF(A117="","",IF(ISNUMBER(MATCH(TRUE,ISNUMBER(SEARCH($Q$2:$Q$51, $A117)),0))=TRUE,"",IF(ISNUMBER(MATCH(TRUE,ISNUMBER(SEARCH($S$2:$S$199, $A117)),0))=TRUE,"","미국 확인 필요")))</f>
        <v/>
      </c>
      <c r="H117" s="157" t="str" cm="1">
        <f t="array" ref="H117">IFERROR(IF(F117="","",IF(ISNUMBER(MATCH(TRUE,ISNUMBER(SEARCH($Q$2:$Q$51, $F117)),0))=TRUE,"United States of America",INDEX($S$2:$S$199,MATCH(TRUE,ISNUMBER(SEARCH($S$2:$S$199, $F117)),0)))),"United States of America")</f>
        <v/>
      </c>
      <c r="I117" s="157" t="str" cm="1">
        <f t="array" ref="I117">IF(F117="","",IF(ISNUMBER(MATCH(TRUE,ISNUMBER(SEARCH($Q$2:$Q$51, $F117)),0))=TRUE,"",IF(ISNUMBER(MATCH(TRUE,ISNUMBER(SEARCH($S$2:$S$199, $F117)),0))=TRUE,"","미국 확인 필요")))</f>
        <v/>
      </c>
      <c r="S117" s="211" t="s">
        <v>1696</v>
      </c>
      <c r="T117" s="323">
        <f t="shared" si="6"/>
        <v>0</v>
      </c>
      <c r="U117" s="323" t="str">
        <f>IF(T117=0,"",RANK(T117,T:T,0)+COUNTIF(T$1:T116,T117))</f>
        <v/>
      </c>
      <c r="V117" s="323">
        <f t="shared" si="7"/>
        <v>0</v>
      </c>
      <c r="W117" s="323" t="str">
        <f>IF(V117=0,"",RANK(V117,V:V,0)+COUNTIF(V$1:V116,V117))</f>
        <v/>
      </c>
    </row>
    <row r="118" spans="3:23">
      <c r="C118" s="157" t="str" cm="1">
        <f t="array" ref="C118">IFERROR(IF(A118="","",IF(ISNUMBER(MATCH(TRUE,ISNUMBER(SEARCH($Q$2:$Q$51, $A118)),0))=TRUE,"United States of America",INDEX($S$2:$S$199,MATCH(TRUE,ISNUMBER(SEARCH($S$2:$S$199, $A118)),0)))),"United States of America")</f>
        <v/>
      </c>
      <c r="D118" s="157" t="str" cm="1">
        <f t="array" ref="D118">IF(A118="","",IF(ISNUMBER(MATCH(TRUE,ISNUMBER(SEARCH($Q$2:$Q$51, $A118)),0))=TRUE,"",IF(ISNUMBER(MATCH(TRUE,ISNUMBER(SEARCH($S$2:$S$199, $A118)),0))=TRUE,"","미국 확인 필요")))</f>
        <v/>
      </c>
      <c r="H118" s="157" t="str" cm="1">
        <f t="array" ref="H118">IFERROR(IF(F118="","",IF(ISNUMBER(MATCH(TRUE,ISNUMBER(SEARCH($Q$2:$Q$51, $F118)),0))=TRUE,"United States of America",INDEX($S$2:$S$199,MATCH(TRUE,ISNUMBER(SEARCH($S$2:$S$199, $F118)),0)))),"United States of America")</f>
        <v/>
      </c>
      <c r="I118" s="157" t="str" cm="1">
        <f t="array" ref="I118">IF(F118="","",IF(ISNUMBER(MATCH(TRUE,ISNUMBER(SEARCH($Q$2:$Q$51, $F118)),0))=TRUE,"",IF(ISNUMBER(MATCH(TRUE,ISNUMBER(SEARCH($S$2:$S$199, $F118)),0))=TRUE,"","미국 확인 필요")))</f>
        <v/>
      </c>
      <c r="S118" s="211" t="s">
        <v>1695</v>
      </c>
      <c r="T118" s="323">
        <f t="shared" si="6"/>
        <v>0</v>
      </c>
      <c r="U118" s="323" t="str">
        <f>IF(T118=0,"",RANK(T118,T:T,0)+COUNTIF(T$1:T117,T118))</f>
        <v/>
      </c>
      <c r="V118" s="323">
        <f t="shared" si="7"/>
        <v>0</v>
      </c>
      <c r="W118" s="323" t="str">
        <f>IF(V118=0,"",RANK(V118,V:V,0)+COUNTIF(V$1:V117,V118))</f>
        <v/>
      </c>
    </row>
    <row r="119" spans="3:23">
      <c r="C119" s="157" t="str" cm="1">
        <f t="array" ref="C119">IFERROR(IF(A119="","",IF(ISNUMBER(MATCH(TRUE,ISNUMBER(SEARCH($Q$2:$Q$51, $A119)),0))=TRUE,"United States of America",INDEX($S$2:$S$199,MATCH(TRUE,ISNUMBER(SEARCH($S$2:$S$199, $A119)),0)))),"United States of America")</f>
        <v/>
      </c>
      <c r="D119" s="157" t="str" cm="1">
        <f t="array" ref="D119">IF(A119="","",IF(ISNUMBER(MATCH(TRUE,ISNUMBER(SEARCH($Q$2:$Q$51, $A119)),0))=TRUE,"",IF(ISNUMBER(MATCH(TRUE,ISNUMBER(SEARCH($S$2:$S$199, $A119)),0))=TRUE,"","미국 확인 필요")))</f>
        <v/>
      </c>
      <c r="H119" s="157" t="str" cm="1">
        <f t="array" ref="H119">IFERROR(IF(F119="","",IF(ISNUMBER(MATCH(TRUE,ISNUMBER(SEARCH($Q$2:$Q$51, $F119)),0))=TRUE,"United States of America",INDEX($S$2:$S$199,MATCH(TRUE,ISNUMBER(SEARCH($S$2:$S$199, $F119)),0)))),"United States of America")</f>
        <v/>
      </c>
      <c r="I119" s="157" t="str" cm="1">
        <f t="array" ref="I119">IF(F119="","",IF(ISNUMBER(MATCH(TRUE,ISNUMBER(SEARCH($Q$2:$Q$51, $F119)),0))=TRUE,"",IF(ISNUMBER(MATCH(TRUE,ISNUMBER(SEARCH($S$2:$S$199, $F119)),0))=TRUE,"","미국 확인 필요")))</f>
        <v/>
      </c>
      <c r="S119" s="211" t="s">
        <v>1349</v>
      </c>
      <c r="T119" s="323">
        <f t="shared" si="6"/>
        <v>0</v>
      </c>
      <c r="U119" s="323" t="str">
        <f>IF(T119=0,"",RANK(T119,T:T,0)+COUNTIF(T$1:T118,T119))</f>
        <v/>
      </c>
      <c r="V119" s="323">
        <f t="shared" si="7"/>
        <v>0</v>
      </c>
      <c r="W119" s="323" t="str">
        <f>IF(V119=0,"",RANK(V119,V:V,0)+COUNTIF(V$1:V118,V119))</f>
        <v/>
      </c>
    </row>
    <row r="120" spans="3:23">
      <c r="C120" s="157" t="str" cm="1">
        <f t="array" ref="C120">IFERROR(IF(A120="","",IF(ISNUMBER(MATCH(TRUE,ISNUMBER(SEARCH($Q$2:$Q$51, $A120)),0))=TRUE,"United States of America",INDEX($S$2:$S$199,MATCH(TRUE,ISNUMBER(SEARCH($S$2:$S$199, $A120)),0)))),"United States of America")</f>
        <v/>
      </c>
      <c r="D120" s="157" t="str" cm="1">
        <f t="array" ref="D120">IF(A120="","",IF(ISNUMBER(MATCH(TRUE,ISNUMBER(SEARCH($Q$2:$Q$51, $A120)),0))=TRUE,"",IF(ISNUMBER(MATCH(TRUE,ISNUMBER(SEARCH($S$2:$S$199, $A120)),0))=TRUE,"","미국 확인 필요")))</f>
        <v/>
      </c>
      <c r="H120" s="157" t="str" cm="1">
        <f t="array" ref="H120">IFERROR(IF(F120="","",IF(ISNUMBER(MATCH(TRUE,ISNUMBER(SEARCH($Q$2:$Q$51, $F120)),0))=TRUE,"United States of America",INDEX($S$2:$S$199,MATCH(TRUE,ISNUMBER(SEARCH($S$2:$S$199, $F120)),0)))),"United States of America")</f>
        <v/>
      </c>
      <c r="I120" s="157" t="str" cm="1">
        <f t="array" ref="I120">IF(F120="","",IF(ISNUMBER(MATCH(TRUE,ISNUMBER(SEARCH($Q$2:$Q$51, $F120)),0))=TRUE,"",IF(ISNUMBER(MATCH(TRUE,ISNUMBER(SEARCH($S$2:$S$199, $F120)),0))=TRUE,"","미국 확인 필요")))</f>
        <v/>
      </c>
      <c r="S120" s="211" t="s">
        <v>1694</v>
      </c>
      <c r="T120" s="323">
        <f t="shared" si="6"/>
        <v>0</v>
      </c>
      <c r="U120" s="323" t="str">
        <f>IF(T120=0,"",RANK(T120,T:T,0)+COUNTIF(T$1:T119,T120))</f>
        <v/>
      </c>
      <c r="V120" s="323">
        <f t="shared" si="7"/>
        <v>0</v>
      </c>
      <c r="W120" s="323" t="str">
        <f>IF(V120=0,"",RANK(V120,V:V,0)+COUNTIF(V$1:V119,V120))</f>
        <v/>
      </c>
    </row>
    <row r="121" spans="3:23">
      <c r="C121" s="157" t="str" cm="1">
        <f t="array" ref="C121">IFERROR(IF(A121="","",IF(ISNUMBER(MATCH(TRUE,ISNUMBER(SEARCH($Q$2:$Q$51, $A121)),0))=TRUE,"United States of America",INDEX($S$2:$S$199,MATCH(TRUE,ISNUMBER(SEARCH($S$2:$S$199, $A121)),0)))),"United States of America")</f>
        <v/>
      </c>
      <c r="D121" s="157" t="str" cm="1">
        <f t="array" ref="D121">IF(A121="","",IF(ISNUMBER(MATCH(TRUE,ISNUMBER(SEARCH($Q$2:$Q$51, $A121)),0))=TRUE,"",IF(ISNUMBER(MATCH(TRUE,ISNUMBER(SEARCH($S$2:$S$199, $A121)),0))=TRUE,"","미국 확인 필요")))</f>
        <v/>
      </c>
      <c r="H121" s="157" t="str" cm="1">
        <f t="array" ref="H121">IFERROR(IF(F121="","",IF(ISNUMBER(MATCH(TRUE,ISNUMBER(SEARCH($Q$2:$Q$51, $F121)),0))=TRUE,"United States of America",INDEX($S$2:$S$199,MATCH(TRUE,ISNUMBER(SEARCH($S$2:$S$199, $F121)),0)))),"United States of America")</f>
        <v/>
      </c>
      <c r="I121" s="157" t="str" cm="1">
        <f t="array" ref="I121">IF(F121="","",IF(ISNUMBER(MATCH(TRUE,ISNUMBER(SEARCH($Q$2:$Q$51, $F121)),0))=TRUE,"",IF(ISNUMBER(MATCH(TRUE,ISNUMBER(SEARCH($S$2:$S$199, $F121)),0))=TRUE,"","미국 확인 필요")))</f>
        <v/>
      </c>
      <c r="S121" s="211" t="s">
        <v>1135</v>
      </c>
      <c r="T121" s="323">
        <f t="shared" si="6"/>
        <v>0</v>
      </c>
      <c r="U121" s="323" t="str">
        <f>IF(T121=0,"",RANK(T121,T:T,0)+COUNTIF(T$1:T120,T121))</f>
        <v/>
      </c>
      <c r="V121" s="323">
        <f t="shared" si="7"/>
        <v>0</v>
      </c>
      <c r="W121" s="323" t="str">
        <f>IF(V121=0,"",RANK(V121,V:V,0)+COUNTIF(V$1:V120,V121))</f>
        <v/>
      </c>
    </row>
    <row r="122" spans="3:23">
      <c r="C122" s="157" t="str" cm="1">
        <f t="array" ref="C122">IFERROR(IF(A122="","",IF(ISNUMBER(MATCH(TRUE,ISNUMBER(SEARCH($Q$2:$Q$51, $A122)),0))=TRUE,"United States of America",INDEX($S$2:$S$199,MATCH(TRUE,ISNUMBER(SEARCH($S$2:$S$199, $A122)),0)))),"United States of America")</f>
        <v/>
      </c>
      <c r="D122" s="157" t="str" cm="1">
        <f t="array" ref="D122">IF(A122="","",IF(ISNUMBER(MATCH(TRUE,ISNUMBER(SEARCH($Q$2:$Q$51, $A122)),0))=TRUE,"",IF(ISNUMBER(MATCH(TRUE,ISNUMBER(SEARCH($S$2:$S$199, $A122)),0))=TRUE,"","미국 확인 필요")))</f>
        <v/>
      </c>
      <c r="H122" s="157" t="str" cm="1">
        <f t="array" ref="H122">IFERROR(IF(F122="","",IF(ISNUMBER(MATCH(TRUE,ISNUMBER(SEARCH($Q$2:$Q$51, $F122)),0))=TRUE,"United States of America",INDEX($S$2:$S$199,MATCH(TRUE,ISNUMBER(SEARCH($S$2:$S$199, $F122)),0)))),"United States of America")</f>
        <v/>
      </c>
      <c r="I122" s="157" t="str" cm="1">
        <f t="array" ref="I122">IF(F122="","",IF(ISNUMBER(MATCH(TRUE,ISNUMBER(SEARCH($Q$2:$Q$51, $F122)),0))=TRUE,"",IF(ISNUMBER(MATCH(TRUE,ISNUMBER(SEARCH($S$2:$S$199, $F122)),0))=TRUE,"","미국 확인 필요")))</f>
        <v/>
      </c>
      <c r="S122" s="211" t="s">
        <v>1693</v>
      </c>
      <c r="T122" s="323">
        <f t="shared" si="6"/>
        <v>0</v>
      </c>
      <c r="U122" s="323" t="str">
        <f>IF(T122=0,"",RANK(T122,T:T,0)+COUNTIF(T$1:T121,T122))</f>
        <v/>
      </c>
      <c r="V122" s="323">
        <f t="shared" si="7"/>
        <v>0</v>
      </c>
      <c r="W122" s="323" t="str">
        <f>IF(V122=0,"",RANK(V122,V:V,0)+COUNTIF(V$1:V121,V122))</f>
        <v/>
      </c>
    </row>
    <row r="123" spans="3:23">
      <c r="C123" s="157" t="str" cm="1">
        <f t="array" ref="C123">IFERROR(IF(A123="","",IF(ISNUMBER(MATCH(TRUE,ISNUMBER(SEARCH($Q$2:$Q$51, $A123)),0))=TRUE,"United States of America",INDEX($S$2:$S$199,MATCH(TRUE,ISNUMBER(SEARCH($S$2:$S$199, $A123)),0)))),"United States of America")</f>
        <v/>
      </c>
      <c r="D123" s="157" t="str" cm="1">
        <f t="array" ref="D123">IF(A123="","",IF(ISNUMBER(MATCH(TRUE,ISNUMBER(SEARCH($Q$2:$Q$51, $A123)),0))=TRUE,"",IF(ISNUMBER(MATCH(TRUE,ISNUMBER(SEARCH($S$2:$S$199, $A123)),0))=TRUE,"","미국 확인 필요")))</f>
        <v/>
      </c>
      <c r="H123" s="157" t="str" cm="1">
        <f t="array" ref="H123">IFERROR(IF(F123="","",IF(ISNUMBER(MATCH(TRUE,ISNUMBER(SEARCH($Q$2:$Q$51, $F123)),0))=TRUE,"United States of America",INDEX($S$2:$S$199,MATCH(TRUE,ISNUMBER(SEARCH($S$2:$S$199, $F123)),0)))),"United States of America")</f>
        <v/>
      </c>
      <c r="I123" s="157" t="str" cm="1">
        <f t="array" ref="I123">IF(F123="","",IF(ISNUMBER(MATCH(TRUE,ISNUMBER(SEARCH($Q$2:$Q$51, $F123)),0))=TRUE,"",IF(ISNUMBER(MATCH(TRUE,ISNUMBER(SEARCH($S$2:$S$199, $F123)),0))=TRUE,"","미국 확인 필요")))</f>
        <v/>
      </c>
      <c r="S123" s="211" t="s">
        <v>1692</v>
      </c>
      <c r="T123" s="323">
        <f t="shared" si="6"/>
        <v>0</v>
      </c>
      <c r="U123" s="323" t="str">
        <f>IF(T123=0,"",RANK(T123,T:T,0)+COUNTIF(T$1:T122,T123))</f>
        <v/>
      </c>
      <c r="V123" s="323">
        <f t="shared" si="7"/>
        <v>0</v>
      </c>
      <c r="W123" s="323" t="str">
        <f>IF(V123=0,"",RANK(V123,V:V,0)+COUNTIF(V$1:V122,V123))</f>
        <v/>
      </c>
    </row>
    <row r="124" spans="3:23">
      <c r="C124" s="157" t="str" cm="1">
        <f t="array" ref="C124">IFERROR(IF(A124="","",IF(ISNUMBER(MATCH(TRUE,ISNUMBER(SEARCH($Q$2:$Q$51, $A124)),0))=TRUE,"United States of America",INDEX($S$2:$S$199,MATCH(TRUE,ISNUMBER(SEARCH($S$2:$S$199, $A124)),0)))),"United States of America")</f>
        <v/>
      </c>
      <c r="D124" s="157" t="str" cm="1">
        <f t="array" ref="D124">IF(A124="","",IF(ISNUMBER(MATCH(TRUE,ISNUMBER(SEARCH($Q$2:$Q$51, $A124)),0))=TRUE,"",IF(ISNUMBER(MATCH(TRUE,ISNUMBER(SEARCH($S$2:$S$199, $A124)),0))=TRUE,"","미국 확인 필요")))</f>
        <v/>
      </c>
      <c r="H124" s="157" t="str" cm="1">
        <f t="array" ref="H124">IFERROR(IF(F124="","",IF(ISNUMBER(MATCH(TRUE,ISNUMBER(SEARCH($Q$2:$Q$51, $F124)),0))=TRUE,"United States of America",INDEX($S$2:$S$199,MATCH(TRUE,ISNUMBER(SEARCH($S$2:$S$199, $F124)),0)))),"United States of America")</f>
        <v/>
      </c>
      <c r="I124" s="157" t="str" cm="1">
        <f t="array" ref="I124">IF(F124="","",IF(ISNUMBER(MATCH(TRUE,ISNUMBER(SEARCH($Q$2:$Q$51, $F124)),0))=TRUE,"",IF(ISNUMBER(MATCH(TRUE,ISNUMBER(SEARCH($S$2:$S$199, $F124)),0))=TRUE,"","미국 확인 필요")))</f>
        <v/>
      </c>
      <c r="S124" s="211" t="s">
        <v>1267</v>
      </c>
      <c r="T124" s="323">
        <f t="shared" si="6"/>
        <v>0</v>
      </c>
      <c r="U124" s="323" t="str">
        <f>IF(T124=0,"",RANK(T124,T:T,0)+COUNTIF(T$1:T123,T124))</f>
        <v/>
      </c>
      <c r="V124" s="323">
        <f t="shared" si="7"/>
        <v>0</v>
      </c>
      <c r="W124" s="323" t="str">
        <f>IF(V124=0,"",RANK(V124,V:V,0)+COUNTIF(V$1:V123,V124))</f>
        <v/>
      </c>
    </row>
    <row r="125" spans="3:23">
      <c r="C125" s="157" t="str" cm="1">
        <f t="array" ref="C125">IFERROR(IF(A125="","",IF(ISNUMBER(MATCH(TRUE,ISNUMBER(SEARCH($Q$2:$Q$51, $A125)),0))=TRUE,"United States of America",INDEX($S$2:$S$199,MATCH(TRUE,ISNUMBER(SEARCH($S$2:$S$199, $A125)),0)))),"United States of America")</f>
        <v/>
      </c>
      <c r="D125" s="157" t="str" cm="1">
        <f t="array" ref="D125">IF(A125="","",IF(ISNUMBER(MATCH(TRUE,ISNUMBER(SEARCH($Q$2:$Q$51, $A125)),0))=TRUE,"",IF(ISNUMBER(MATCH(TRUE,ISNUMBER(SEARCH($S$2:$S$199, $A125)),0))=TRUE,"","미국 확인 필요")))</f>
        <v/>
      </c>
      <c r="H125" s="157" t="str" cm="1">
        <f t="array" ref="H125">IFERROR(IF(F125="","",IF(ISNUMBER(MATCH(TRUE,ISNUMBER(SEARCH($Q$2:$Q$51, $F125)),0))=TRUE,"United States of America",INDEX($S$2:$S$199,MATCH(TRUE,ISNUMBER(SEARCH($S$2:$S$199, $F125)),0)))),"United States of America")</f>
        <v/>
      </c>
      <c r="I125" s="157" t="str" cm="1">
        <f t="array" ref="I125">IF(F125="","",IF(ISNUMBER(MATCH(TRUE,ISNUMBER(SEARCH($Q$2:$Q$51, $F125)),0))=TRUE,"",IF(ISNUMBER(MATCH(TRUE,ISNUMBER(SEARCH($S$2:$S$199, $F125)),0))=TRUE,"","미국 확인 필요")))</f>
        <v/>
      </c>
      <c r="S125" s="211" t="s">
        <v>1691</v>
      </c>
      <c r="T125" s="323">
        <f t="shared" si="6"/>
        <v>0</v>
      </c>
      <c r="U125" s="323" t="str">
        <f>IF(T125=0,"",RANK(T125,T:T,0)+COUNTIF(T$1:T124,T125))</f>
        <v/>
      </c>
      <c r="V125" s="323">
        <f t="shared" si="7"/>
        <v>0</v>
      </c>
      <c r="W125" s="323" t="str">
        <f>IF(V125=0,"",RANK(V125,V:V,0)+COUNTIF(V$1:V124,V125))</f>
        <v/>
      </c>
    </row>
    <row r="126" spans="3:23">
      <c r="C126" s="157" t="str" cm="1">
        <f t="array" ref="C126">IFERROR(IF(A126="","",IF(ISNUMBER(MATCH(TRUE,ISNUMBER(SEARCH($Q$2:$Q$51, $A126)),0))=TRUE,"United States of America",INDEX($S$2:$S$199,MATCH(TRUE,ISNUMBER(SEARCH($S$2:$S$199, $A126)),0)))),"United States of America")</f>
        <v/>
      </c>
      <c r="D126" s="157" t="str" cm="1">
        <f t="array" ref="D126">IF(A126="","",IF(ISNUMBER(MATCH(TRUE,ISNUMBER(SEARCH($Q$2:$Q$51, $A126)),0))=TRUE,"",IF(ISNUMBER(MATCH(TRUE,ISNUMBER(SEARCH($S$2:$S$199, $A126)),0))=TRUE,"","미국 확인 필요")))</f>
        <v/>
      </c>
      <c r="H126" s="157" t="str" cm="1">
        <f t="array" ref="H126">IFERROR(IF(F126="","",IF(ISNUMBER(MATCH(TRUE,ISNUMBER(SEARCH($Q$2:$Q$51, $F126)),0))=TRUE,"United States of America",INDEX($S$2:$S$199,MATCH(TRUE,ISNUMBER(SEARCH($S$2:$S$199, $F126)),0)))),"United States of America")</f>
        <v/>
      </c>
      <c r="I126" s="157" t="str" cm="1">
        <f t="array" ref="I126">IF(F126="","",IF(ISNUMBER(MATCH(TRUE,ISNUMBER(SEARCH($Q$2:$Q$51, $F126)),0))=TRUE,"",IF(ISNUMBER(MATCH(TRUE,ISNUMBER(SEARCH($S$2:$S$199, $F126)),0))=TRUE,"","미국 확인 필요")))</f>
        <v/>
      </c>
      <c r="S126" s="211" t="s">
        <v>1268</v>
      </c>
      <c r="T126" s="323">
        <f t="shared" si="6"/>
        <v>0</v>
      </c>
      <c r="U126" s="323" t="str">
        <f>IF(T126=0,"",RANK(T126,T:T,0)+COUNTIF(T$1:T125,T126))</f>
        <v/>
      </c>
      <c r="V126" s="323">
        <f t="shared" si="7"/>
        <v>0</v>
      </c>
      <c r="W126" s="323" t="str">
        <f>IF(V126=0,"",RANK(V126,V:V,0)+COUNTIF(V$1:V125,V126))</f>
        <v/>
      </c>
    </row>
    <row r="127" spans="3:23">
      <c r="C127" s="157" t="str" cm="1">
        <f t="array" ref="C127">IFERROR(IF(A127="","",IF(ISNUMBER(MATCH(TRUE,ISNUMBER(SEARCH($Q$2:$Q$51, $A127)),0))=TRUE,"United States of America",INDEX($S$2:$S$199,MATCH(TRUE,ISNUMBER(SEARCH($S$2:$S$199, $A127)),0)))),"United States of America")</f>
        <v/>
      </c>
      <c r="D127" s="157" t="str" cm="1">
        <f t="array" ref="D127">IF(A127="","",IF(ISNUMBER(MATCH(TRUE,ISNUMBER(SEARCH($Q$2:$Q$51, $A127)),0))=TRUE,"",IF(ISNUMBER(MATCH(TRUE,ISNUMBER(SEARCH($S$2:$S$199, $A127)),0))=TRUE,"","미국 확인 필요")))</f>
        <v/>
      </c>
      <c r="H127" s="157" t="str" cm="1">
        <f t="array" ref="H127">IFERROR(IF(F127="","",IF(ISNUMBER(MATCH(TRUE,ISNUMBER(SEARCH($Q$2:$Q$51, $F127)),0))=TRUE,"United States of America",INDEX($S$2:$S$199,MATCH(TRUE,ISNUMBER(SEARCH($S$2:$S$199, $F127)),0)))),"United States of America")</f>
        <v/>
      </c>
      <c r="I127" s="157" t="str" cm="1">
        <f t="array" ref="I127">IF(F127="","",IF(ISNUMBER(MATCH(TRUE,ISNUMBER(SEARCH($Q$2:$Q$51, $F127)),0))=TRUE,"",IF(ISNUMBER(MATCH(TRUE,ISNUMBER(SEARCH($S$2:$S$199, $F127)),0))=TRUE,"","미국 확인 필요")))</f>
        <v/>
      </c>
      <c r="S127" s="211" t="s">
        <v>717</v>
      </c>
      <c r="T127" s="323">
        <f t="shared" si="6"/>
        <v>0</v>
      </c>
      <c r="U127" s="323" t="str">
        <f>IF(T127=0,"",RANK(T127,T:T,0)+COUNTIF(T$1:T126,T127))</f>
        <v/>
      </c>
      <c r="V127" s="323">
        <f t="shared" si="7"/>
        <v>0</v>
      </c>
      <c r="W127" s="323" t="str">
        <f>IF(V127=0,"",RANK(V127,V:V,0)+COUNTIF(V$1:V126,V127))</f>
        <v/>
      </c>
    </row>
    <row r="128" spans="3:23">
      <c r="C128" s="157" t="str" cm="1">
        <f t="array" ref="C128">IFERROR(IF(A128="","",IF(ISNUMBER(MATCH(TRUE,ISNUMBER(SEARCH($Q$2:$Q$51, $A128)),0))=TRUE,"United States of America",INDEX($S$2:$S$199,MATCH(TRUE,ISNUMBER(SEARCH($S$2:$S$199, $A128)),0)))),"United States of America")</f>
        <v/>
      </c>
      <c r="D128" s="157" t="str" cm="1">
        <f t="array" ref="D128">IF(A128="","",IF(ISNUMBER(MATCH(TRUE,ISNUMBER(SEARCH($Q$2:$Q$51, $A128)),0))=TRUE,"",IF(ISNUMBER(MATCH(TRUE,ISNUMBER(SEARCH($S$2:$S$199, $A128)),0))=TRUE,"","미국 확인 필요")))</f>
        <v/>
      </c>
      <c r="H128" s="157" t="str" cm="1">
        <f t="array" ref="H128">IFERROR(IF(F128="","",IF(ISNUMBER(MATCH(TRUE,ISNUMBER(SEARCH($Q$2:$Q$51, $F128)),0))=TRUE,"United States of America",INDEX($S$2:$S$199,MATCH(TRUE,ISNUMBER(SEARCH($S$2:$S$199, $F128)),0)))),"United States of America")</f>
        <v/>
      </c>
      <c r="I128" s="157" t="str" cm="1">
        <f t="array" ref="I128">IF(F128="","",IF(ISNUMBER(MATCH(TRUE,ISNUMBER(SEARCH($Q$2:$Q$51, $F128)),0))=TRUE,"",IF(ISNUMBER(MATCH(TRUE,ISNUMBER(SEARCH($S$2:$S$199, $F128)),0))=TRUE,"","미국 확인 필요")))</f>
        <v/>
      </c>
      <c r="S128" s="211" t="s">
        <v>1690</v>
      </c>
      <c r="T128" s="323">
        <f t="shared" si="6"/>
        <v>0</v>
      </c>
      <c r="U128" s="323" t="str">
        <f>IF(T128=0,"",RANK(T128,T:T,0)+COUNTIF(T$1:T127,T128))</f>
        <v/>
      </c>
      <c r="V128" s="323">
        <f t="shared" si="7"/>
        <v>0</v>
      </c>
      <c r="W128" s="323" t="str">
        <f>IF(V128=0,"",RANK(V128,V:V,0)+COUNTIF(V$1:V127,V128))</f>
        <v/>
      </c>
    </row>
    <row r="129" spans="3:23">
      <c r="C129" s="157" t="str" cm="1">
        <f t="array" ref="C129">IFERROR(IF(A129="","",IF(ISNUMBER(MATCH(TRUE,ISNUMBER(SEARCH($Q$2:$Q$51, $A129)),0))=TRUE,"United States of America",INDEX($S$2:$S$199,MATCH(TRUE,ISNUMBER(SEARCH($S$2:$S$199, $A129)),0)))),"United States of America")</f>
        <v/>
      </c>
      <c r="D129" s="157" t="str" cm="1">
        <f t="array" ref="D129">IF(A129="","",IF(ISNUMBER(MATCH(TRUE,ISNUMBER(SEARCH($Q$2:$Q$51, $A129)),0))=TRUE,"",IF(ISNUMBER(MATCH(TRUE,ISNUMBER(SEARCH($S$2:$S$199, $A129)),0))=TRUE,"","미국 확인 필요")))</f>
        <v/>
      </c>
      <c r="H129" s="157" t="str" cm="1">
        <f t="array" ref="H129">IFERROR(IF(F129="","",IF(ISNUMBER(MATCH(TRUE,ISNUMBER(SEARCH($Q$2:$Q$51, $F129)),0))=TRUE,"United States of America",INDEX($S$2:$S$199,MATCH(TRUE,ISNUMBER(SEARCH($S$2:$S$199, $F129)),0)))),"United States of America")</f>
        <v/>
      </c>
      <c r="I129" s="157" t="str" cm="1">
        <f t="array" ref="I129">IF(F129="","",IF(ISNUMBER(MATCH(TRUE,ISNUMBER(SEARCH($Q$2:$Q$51, $F129)),0))=TRUE,"",IF(ISNUMBER(MATCH(TRUE,ISNUMBER(SEARCH($S$2:$S$199, $F129)),0))=TRUE,"","미국 확인 필요")))</f>
        <v/>
      </c>
      <c r="S129" s="211" t="s">
        <v>1689</v>
      </c>
      <c r="T129" s="323">
        <f t="shared" si="6"/>
        <v>0</v>
      </c>
      <c r="U129" s="323" t="str">
        <f>IF(T129=0,"",RANK(T129,T:T,0)+COUNTIF(T$1:T128,T129))</f>
        <v/>
      </c>
      <c r="V129" s="323">
        <f t="shared" si="7"/>
        <v>0</v>
      </c>
      <c r="W129" s="323" t="str">
        <f>IF(V129=0,"",RANK(V129,V:V,0)+COUNTIF(V$1:V128,V129))</f>
        <v/>
      </c>
    </row>
    <row r="130" spans="3:23">
      <c r="C130" s="157" t="str" cm="1">
        <f t="array" ref="C130">IFERROR(IF(A130="","",IF(ISNUMBER(MATCH(TRUE,ISNUMBER(SEARCH($Q$2:$Q$51, $A130)),0))=TRUE,"United States of America",INDEX($S$2:$S$199,MATCH(TRUE,ISNUMBER(SEARCH($S$2:$S$199, $A130)),0)))),"United States of America")</f>
        <v/>
      </c>
      <c r="D130" s="157" t="str" cm="1">
        <f t="array" ref="D130">IF(A130="","",IF(ISNUMBER(MATCH(TRUE,ISNUMBER(SEARCH($Q$2:$Q$51, $A130)),0))=TRUE,"",IF(ISNUMBER(MATCH(TRUE,ISNUMBER(SEARCH($S$2:$S$199, $A130)),0))=TRUE,"","미국 확인 필요")))</f>
        <v/>
      </c>
      <c r="H130" s="157" t="str" cm="1">
        <f t="array" ref="H130">IFERROR(IF(F130="","",IF(ISNUMBER(MATCH(TRUE,ISNUMBER(SEARCH($Q$2:$Q$51, $F130)),0))=TRUE,"United States of America",INDEX($S$2:$S$199,MATCH(TRUE,ISNUMBER(SEARCH($S$2:$S$199, $F130)),0)))),"United States of America")</f>
        <v/>
      </c>
      <c r="I130" s="157" t="str" cm="1">
        <f t="array" ref="I130">IF(F130="","",IF(ISNUMBER(MATCH(TRUE,ISNUMBER(SEARCH($Q$2:$Q$51, $F130)),0))=TRUE,"",IF(ISNUMBER(MATCH(TRUE,ISNUMBER(SEARCH($S$2:$S$199, $F130)),0))=TRUE,"","미국 확인 필요")))</f>
        <v/>
      </c>
      <c r="S130" s="211" t="s">
        <v>1688</v>
      </c>
      <c r="T130" s="323">
        <f t="shared" ref="T130:T193" si="8">SUMIF(C:C,S130,B:B)</f>
        <v>0</v>
      </c>
      <c r="U130" s="323" t="str">
        <f>IF(T130=0,"",RANK(T130,T:T,0)+COUNTIF(T$1:T129,T130))</f>
        <v/>
      </c>
      <c r="V130" s="323">
        <f t="shared" ref="V130:V193" si="9">SUMIF(H:H,S130,G:G)</f>
        <v>0</v>
      </c>
      <c r="W130" s="323" t="str">
        <f>IF(V130=0,"",RANK(V130,V:V,0)+COUNTIF(V$1:V129,V130))</f>
        <v/>
      </c>
    </row>
    <row r="131" spans="3:23">
      <c r="C131" s="157" t="str" cm="1">
        <f t="array" ref="C131">IFERROR(IF(A131="","",IF(ISNUMBER(MATCH(TRUE,ISNUMBER(SEARCH($Q$2:$Q$51, $A131)),0))=TRUE,"United States of America",INDEX($S$2:$S$199,MATCH(TRUE,ISNUMBER(SEARCH($S$2:$S$199, $A131)),0)))),"United States of America")</f>
        <v/>
      </c>
      <c r="D131" s="157" t="str" cm="1">
        <f t="array" ref="D131">IF(A131="","",IF(ISNUMBER(MATCH(TRUE,ISNUMBER(SEARCH($Q$2:$Q$51, $A131)),0))=TRUE,"",IF(ISNUMBER(MATCH(TRUE,ISNUMBER(SEARCH($S$2:$S$199, $A131)),0))=TRUE,"","미국 확인 필요")))</f>
        <v/>
      </c>
      <c r="H131" s="157" t="str" cm="1">
        <f t="array" ref="H131">IFERROR(IF(F131="","",IF(ISNUMBER(MATCH(TRUE,ISNUMBER(SEARCH($Q$2:$Q$51, $F131)),0))=TRUE,"United States of America",INDEX($S$2:$S$199,MATCH(TRUE,ISNUMBER(SEARCH($S$2:$S$199, $F131)),0)))),"United States of America")</f>
        <v/>
      </c>
      <c r="I131" s="157" t="str" cm="1">
        <f t="array" ref="I131">IF(F131="","",IF(ISNUMBER(MATCH(TRUE,ISNUMBER(SEARCH($Q$2:$Q$51, $F131)),0))=TRUE,"",IF(ISNUMBER(MATCH(TRUE,ISNUMBER(SEARCH($S$2:$S$199, $F131)),0))=TRUE,"","미국 확인 필요")))</f>
        <v/>
      </c>
      <c r="S131" s="211" t="s">
        <v>1687</v>
      </c>
      <c r="T131" s="323">
        <f t="shared" si="8"/>
        <v>0</v>
      </c>
      <c r="U131" s="323" t="str">
        <f>IF(T131=0,"",RANK(T131,T:T,0)+COUNTIF(T$1:T130,T131))</f>
        <v/>
      </c>
      <c r="V131" s="323">
        <f t="shared" si="9"/>
        <v>0</v>
      </c>
      <c r="W131" s="323" t="str">
        <f>IF(V131=0,"",RANK(V131,V:V,0)+COUNTIF(V$1:V130,V131))</f>
        <v/>
      </c>
    </row>
    <row r="132" spans="3:23">
      <c r="C132" s="157" t="str" cm="1">
        <f t="array" ref="C132">IFERROR(IF(A132="","",IF(ISNUMBER(MATCH(TRUE,ISNUMBER(SEARCH($Q$2:$Q$51, $A132)),0))=TRUE,"United States of America",INDEX($S$2:$S$199,MATCH(TRUE,ISNUMBER(SEARCH($S$2:$S$199, $A132)),0)))),"United States of America")</f>
        <v/>
      </c>
      <c r="D132" s="157" t="str" cm="1">
        <f t="array" ref="D132">IF(A132="","",IF(ISNUMBER(MATCH(TRUE,ISNUMBER(SEARCH($Q$2:$Q$51, $A132)),0))=TRUE,"",IF(ISNUMBER(MATCH(TRUE,ISNUMBER(SEARCH($S$2:$S$199, $A132)),0))=TRUE,"","미국 확인 필요")))</f>
        <v/>
      </c>
      <c r="H132" s="157" t="str" cm="1">
        <f t="array" ref="H132">IFERROR(IF(F132="","",IF(ISNUMBER(MATCH(TRUE,ISNUMBER(SEARCH($Q$2:$Q$51, $F132)),0))=TRUE,"United States of America",INDEX($S$2:$S$199,MATCH(TRUE,ISNUMBER(SEARCH($S$2:$S$199, $F132)),0)))),"United States of America")</f>
        <v/>
      </c>
      <c r="I132" s="157" t="str" cm="1">
        <f t="array" ref="I132">IF(F132="","",IF(ISNUMBER(MATCH(TRUE,ISNUMBER(SEARCH($Q$2:$Q$51, $F132)),0))=TRUE,"",IF(ISNUMBER(MATCH(TRUE,ISNUMBER(SEARCH($S$2:$S$199, $F132)),0))=TRUE,"","미국 확인 필요")))</f>
        <v/>
      </c>
      <c r="S132" s="211" t="s">
        <v>1686</v>
      </c>
      <c r="T132" s="323">
        <f t="shared" si="8"/>
        <v>0</v>
      </c>
      <c r="U132" s="323" t="str">
        <f>IF(T132=0,"",RANK(T132,T:T,0)+COUNTIF(T$1:T131,T132))</f>
        <v/>
      </c>
      <c r="V132" s="323">
        <f t="shared" si="9"/>
        <v>0</v>
      </c>
      <c r="W132" s="323" t="str">
        <f>IF(V132=0,"",RANK(V132,V:V,0)+COUNTIF(V$1:V131,V132))</f>
        <v/>
      </c>
    </row>
    <row r="133" spans="3:23">
      <c r="C133" s="157" t="str" cm="1">
        <f t="array" ref="C133">IFERROR(IF(A133="","",IF(ISNUMBER(MATCH(TRUE,ISNUMBER(SEARCH($Q$2:$Q$51, $A133)),0))=TRUE,"United States of America",INDEX($S$2:$S$199,MATCH(TRUE,ISNUMBER(SEARCH($S$2:$S$199, $A133)),0)))),"United States of America")</f>
        <v/>
      </c>
      <c r="D133" s="157" t="str" cm="1">
        <f t="array" ref="D133">IF(A133="","",IF(ISNUMBER(MATCH(TRUE,ISNUMBER(SEARCH($Q$2:$Q$51, $A133)),0))=TRUE,"",IF(ISNUMBER(MATCH(TRUE,ISNUMBER(SEARCH($S$2:$S$199, $A133)),0))=TRUE,"","미국 확인 필요")))</f>
        <v/>
      </c>
      <c r="H133" s="157" t="str" cm="1">
        <f t="array" ref="H133">IFERROR(IF(F133="","",IF(ISNUMBER(MATCH(TRUE,ISNUMBER(SEARCH($Q$2:$Q$51, $F133)),0))=TRUE,"United States of America",INDEX($S$2:$S$199,MATCH(TRUE,ISNUMBER(SEARCH($S$2:$S$199, $F133)),0)))),"United States of America")</f>
        <v/>
      </c>
      <c r="I133" s="157" t="str" cm="1">
        <f t="array" ref="I133">IF(F133="","",IF(ISNUMBER(MATCH(TRUE,ISNUMBER(SEARCH($Q$2:$Q$51, $F133)),0))=TRUE,"",IF(ISNUMBER(MATCH(TRUE,ISNUMBER(SEARCH($S$2:$S$199, $F133)),0))=TRUE,"","미국 확인 필요")))</f>
        <v/>
      </c>
      <c r="S133" s="211" t="s">
        <v>1685</v>
      </c>
      <c r="T133" s="323">
        <f t="shared" si="8"/>
        <v>0</v>
      </c>
      <c r="U133" s="323" t="str">
        <f>IF(T133=0,"",RANK(T133,T:T,0)+COUNTIF(T$1:T132,T133))</f>
        <v/>
      </c>
      <c r="V133" s="323">
        <f t="shared" si="9"/>
        <v>0</v>
      </c>
      <c r="W133" s="323" t="str">
        <f>IF(V133=0,"",RANK(V133,V:V,0)+COUNTIF(V$1:V132,V133))</f>
        <v/>
      </c>
    </row>
    <row r="134" spans="3:23">
      <c r="C134" s="157" t="str" cm="1">
        <f t="array" ref="C134">IFERROR(IF(A134="","",IF(ISNUMBER(MATCH(TRUE,ISNUMBER(SEARCH($Q$2:$Q$51, $A134)),0))=TRUE,"United States of America",INDEX($S$2:$S$199,MATCH(TRUE,ISNUMBER(SEARCH($S$2:$S$199, $A134)),0)))),"United States of America")</f>
        <v/>
      </c>
      <c r="D134" s="157" t="str" cm="1">
        <f t="array" ref="D134">IF(A134="","",IF(ISNUMBER(MATCH(TRUE,ISNUMBER(SEARCH($Q$2:$Q$51, $A134)),0))=TRUE,"",IF(ISNUMBER(MATCH(TRUE,ISNUMBER(SEARCH($S$2:$S$199, $A134)),0))=TRUE,"","미국 확인 필요")))</f>
        <v/>
      </c>
      <c r="H134" s="157" t="str" cm="1">
        <f t="array" ref="H134">IFERROR(IF(F134="","",IF(ISNUMBER(MATCH(TRUE,ISNUMBER(SEARCH($Q$2:$Q$51, $F134)),0))=TRUE,"United States of America",INDEX($S$2:$S$199,MATCH(TRUE,ISNUMBER(SEARCH($S$2:$S$199, $F134)),0)))),"United States of America")</f>
        <v/>
      </c>
      <c r="I134" s="157" t="str" cm="1">
        <f t="array" ref="I134">IF(F134="","",IF(ISNUMBER(MATCH(TRUE,ISNUMBER(SEARCH($Q$2:$Q$51, $F134)),0))=TRUE,"",IF(ISNUMBER(MATCH(TRUE,ISNUMBER(SEARCH($S$2:$S$199, $F134)),0))=TRUE,"","미국 확인 필요")))</f>
        <v/>
      </c>
      <c r="S134" s="211" t="s">
        <v>1684</v>
      </c>
      <c r="T134" s="323">
        <f t="shared" si="8"/>
        <v>0</v>
      </c>
      <c r="U134" s="323" t="str">
        <f>IF(T134=0,"",RANK(T134,T:T,0)+COUNTIF(T$1:T133,T134))</f>
        <v/>
      </c>
      <c r="V134" s="323">
        <f t="shared" si="9"/>
        <v>0</v>
      </c>
      <c r="W134" s="323" t="str">
        <f>IF(V134=0,"",RANK(V134,V:V,0)+COUNTIF(V$1:V133,V134))</f>
        <v/>
      </c>
    </row>
    <row r="135" spans="3:23">
      <c r="C135" s="157" t="str" cm="1">
        <f t="array" ref="C135">IFERROR(IF(A135="","",IF(ISNUMBER(MATCH(TRUE,ISNUMBER(SEARCH($Q$2:$Q$51, $A135)),0))=TRUE,"United States of America",INDEX($S$2:$S$199,MATCH(TRUE,ISNUMBER(SEARCH($S$2:$S$199, $A135)),0)))),"United States of America")</f>
        <v/>
      </c>
      <c r="D135" s="157" t="str" cm="1">
        <f t="array" ref="D135">IF(A135="","",IF(ISNUMBER(MATCH(TRUE,ISNUMBER(SEARCH($Q$2:$Q$51, $A135)),0))=TRUE,"",IF(ISNUMBER(MATCH(TRUE,ISNUMBER(SEARCH($S$2:$S$199, $A135)),0))=TRUE,"","미국 확인 필요")))</f>
        <v/>
      </c>
      <c r="H135" s="157" t="str" cm="1">
        <f t="array" ref="H135">IFERROR(IF(F135="","",IF(ISNUMBER(MATCH(TRUE,ISNUMBER(SEARCH($Q$2:$Q$51, $F135)),0))=TRUE,"United States of America",INDEX($S$2:$S$199,MATCH(TRUE,ISNUMBER(SEARCH($S$2:$S$199, $F135)),0)))),"United States of America")</f>
        <v/>
      </c>
      <c r="I135" s="157" t="str" cm="1">
        <f t="array" ref="I135">IF(F135="","",IF(ISNUMBER(MATCH(TRUE,ISNUMBER(SEARCH($Q$2:$Q$51, $F135)),0))=TRUE,"",IF(ISNUMBER(MATCH(TRUE,ISNUMBER(SEARCH($S$2:$S$199, $F135)),0))=TRUE,"","미국 확인 필요")))</f>
        <v/>
      </c>
      <c r="S135" s="211" t="s">
        <v>1517</v>
      </c>
      <c r="T135" s="323">
        <f t="shared" si="8"/>
        <v>0</v>
      </c>
      <c r="U135" s="323" t="str">
        <f>IF(T135=0,"",RANK(T135,T:T,0)+COUNTIF(T$1:T134,T135))</f>
        <v/>
      </c>
      <c r="V135" s="323">
        <f t="shared" si="9"/>
        <v>0</v>
      </c>
      <c r="W135" s="323" t="str">
        <f>IF(V135=0,"",RANK(V135,V:V,0)+COUNTIF(V$1:V134,V135))</f>
        <v/>
      </c>
    </row>
    <row r="136" spans="3:23">
      <c r="C136" s="157" t="str" cm="1">
        <f t="array" ref="C136">IFERROR(IF(A136="","",IF(ISNUMBER(MATCH(TRUE,ISNUMBER(SEARCH($Q$2:$Q$51, $A136)),0))=TRUE,"United States of America",INDEX($S$2:$S$199,MATCH(TRUE,ISNUMBER(SEARCH($S$2:$S$199, $A136)),0)))),"United States of America")</f>
        <v/>
      </c>
      <c r="D136" s="157" t="str" cm="1">
        <f t="array" ref="D136">IF(A136="","",IF(ISNUMBER(MATCH(TRUE,ISNUMBER(SEARCH($Q$2:$Q$51, $A136)),0))=TRUE,"",IF(ISNUMBER(MATCH(TRUE,ISNUMBER(SEARCH($S$2:$S$199, $A136)),0))=TRUE,"","미국 확인 필요")))</f>
        <v/>
      </c>
      <c r="H136" s="157" t="str" cm="1">
        <f t="array" ref="H136">IFERROR(IF(F136="","",IF(ISNUMBER(MATCH(TRUE,ISNUMBER(SEARCH($Q$2:$Q$51, $F136)),0))=TRUE,"United States of America",INDEX($S$2:$S$199,MATCH(TRUE,ISNUMBER(SEARCH($S$2:$S$199, $F136)),0)))),"United States of America")</f>
        <v/>
      </c>
      <c r="I136" s="157" t="str" cm="1">
        <f t="array" ref="I136">IF(F136="","",IF(ISNUMBER(MATCH(TRUE,ISNUMBER(SEARCH($Q$2:$Q$51, $F136)),0))=TRUE,"",IF(ISNUMBER(MATCH(TRUE,ISNUMBER(SEARCH($S$2:$S$199, $F136)),0))=TRUE,"","미국 확인 필요")))</f>
        <v/>
      </c>
      <c r="S136" s="211" t="s">
        <v>1683</v>
      </c>
      <c r="T136" s="323">
        <f t="shared" si="8"/>
        <v>0</v>
      </c>
      <c r="U136" s="323" t="str">
        <f>IF(T136=0,"",RANK(T136,T:T,0)+COUNTIF(T$1:T135,T136))</f>
        <v/>
      </c>
      <c r="V136" s="323">
        <f t="shared" si="9"/>
        <v>0</v>
      </c>
      <c r="W136" s="323" t="str">
        <f>IF(V136=0,"",RANK(V136,V:V,0)+COUNTIF(V$1:V135,V136))</f>
        <v/>
      </c>
    </row>
    <row r="137" spans="3:23">
      <c r="C137" s="157" t="str" cm="1">
        <f t="array" ref="C137">IFERROR(IF(A137="","",IF(ISNUMBER(MATCH(TRUE,ISNUMBER(SEARCH($Q$2:$Q$51, $A137)),0))=TRUE,"United States of America",INDEX($S$2:$S$199,MATCH(TRUE,ISNUMBER(SEARCH($S$2:$S$199, $A137)),0)))),"United States of America")</f>
        <v/>
      </c>
      <c r="D137" s="157" t="str" cm="1">
        <f t="array" ref="D137">IF(A137="","",IF(ISNUMBER(MATCH(TRUE,ISNUMBER(SEARCH($Q$2:$Q$51, $A137)),0))=TRUE,"",IF(ISNUMBER(MATCH(TRUE,ISNUMBER(SEARCH($S$2:$S$199, $A137)),0))=TRUE,"","미국 확인 필요")))</f>
        <v/>
      </c>
      <c r="H137" s="157" t="str" cm="1">
        <f t="array" ref="H137">IFERROR(IF(F137="","",IF(ISNUMBER(MATCH(TRUE,ISNUMBER(SEARCH($Q$2:$Q$51, $F137)),0))=TRUE,"United States of America",INDEX($S$2:$S$199,MATCH(TRUE,ISNUMBER(SEARCH($S$2:$S$199, $F137)),0)))),"United States of America")</f>
        <v/>
      </c>
      <c r="I137" s="157" t="str" cm="1">
        <f t="array" ref="I137">IF(F137="","",IF(ISNUMBER(MATCH(TRUE,ISNUMBER(SEARCH($Q$2:$Q$51, $F137)),0))=TRUE,"",IF(ISNUMBER(MATCH(TRUE,ISNUMBER(SEARCH($S$2:$S$199, $F137)),0))=TRUE,"","미국 확인 필요")))</f>
        <v/>
      </c>
      <c r="S137" s="211" t="s">
        <v>1682</v>
      </c>
      <c r="T137" s="323">
        <f t="shared" si="8"/>
        <v>0</v>
      </c>
      <c r="U137" s="323" t="str">
        <f>IF(T137=0,"",RANK(T137,T:T,0)+COUNTIF(T$1:T136,T137))</f>
        <v/>
      </c>
      <c r="V137" s="323">
        <f t="shared" si="9"/>
        <v>0</v>
      </c>
      <c r="W137" s="323" t="str">
        <f>IF(V137=0,"",RANK(V137,V:V,0)+COUNTIF(V$1:V136,V137))</f>
        <v/>
      </c>
    </row>
    <row r="138" spans="3:23">
      <c r="C138" s="157" t="str" cm="1">
        <f t="array" ref="C138">IFERROR(IF(A138="","",IF(ISNUMBER(MATCH(TRUE,ISNUMBER(SEARCH($Q$2:$Q$51, $A138)),0))=TRUE,"United States of America",INDEX($S$2:$S$199,MATCH(TRUE,ISNUMBER(SEARCH($S$2:$S$199, $A138)),0)))),"United States of America")</f>
        <v/>
      </c>
      <c r="D138" s="157" t="str" cm="1">
        <f t="array" ref="D138">IF(A138="","",IF(ISNUMBER(MATCH(TRUE,ISNUMBER(SEARCH($Q$2:$Q$51, $A138)),0))=TRUE,"",IF(ISNUMBER(MATCH(TRUE,ISNUMBER(SEARCH($S$2:$S$199, $A138)),0))=TRUE,"","미국 확인 필요")))</f>
        <v/>
      </c>
      <c r="H138" s="157" t="str" cm="1">
        <f t="array" ref="H138">IFERROR(IF(F138="","",IF(ISNUMBER(MATCH(TRUE,ISNUMBER(SEARCH($Q$2:$Q$51, $F138)),0))=TRUE,"United States of America",INDEX($S$2:$S$199,MATCH(TRUE,ISNUMBER(SEARCH($S$2:$S$199, $F138)),0)))),"United States of America")</f>
        <v/>
      </c>
      <c r="I138" s="157" t="str" cm="1">
        <f t="array" ref="I138">IF(F138="","",IF(ISNUMBER(MATCH(TRUE,ISNUMBER(SEARCH($Q$2:$Q$51, $F138)),0))=TRUE,"",IF(ISNUMBER(MATCH(TRUE,ISNUMBER(SEARCH($S$2:$S$199, $F138)),0))=TRUE,"","미국 확인 필요")))</f>
        <v/>
      </c>
      <c r="S138" s="211" t="s">
        <v>857</v>
      </c>
      <c r="T138" s="323">
        <f t="shared" si="8"/>
        <v>0</v>
      </c>
      <c r="U138" s="323" t="str">
        <f>IF(T138=0,"",RANK(T138,T:T,0)+COUNTIF(T$1:T137,T138))</f>
        <v/>
      </c>
      <c r="V138" s="323">
        <f t="shared" si="9"/>
        <v>0</v>
      </c>
      <c r="W138" s="323" t="str">
        <f>IF(V138=0,"",RANK(V138,V:V,0)+COUNTIF(V$1:V137,V138))</f>
        <v/>
      </c>
    </row>
    <row r="139" spans="3:23">
      <c r="C139" s="157" t="str" cm="1">
        <f t="array" ref="C139">IFERROR(IF(A139="","",IF(ISNUMBER(MATCH(TRUE,ISNUMBER(SEARCH($Q$2:$Q$51, $A139)),0))=TRUE,"United States of America",INDEX($S$2:$S$199,MATCH(TRUE,ISNUMBER(SEARCH($S$2:$S$199, $A139)),0)))),"United States of America")</f>
        <v/>
      </c>
      <c r="D139" s="157" t="str" cm="1">
        <f t="array" ref="D139">IF(A139="","",IF(ISNUMBER(MATCH(TRUE,ISNUMBER(SEARCH($Q$2:$Q$51, $A139)),0))=TRUE,"",IF(ISNUMBER(MATCH(TRUE,ISNUMBER(SEARCH($S$2:$S$199, $A139)),0))=TRUE,"","미국 확인 필요")))</f>
        <v/>
      </c>
      <c r="H139" s="157" t="str" cm="1">
        <f t="array" ref="H139">IFERROR(IF(F139="","",IF(ISNUMBER(MATCH(TRUE,ISNUMBER(SEARCH($Q$2:$Q$51, $F139)),0))=TRUE,"United States of America",INDEX($S$2:$S$199,MATCH(TRUE,ISNUMBER(SEARCH($S$2:$S$199, $F139)),0)))),"United States of America")</f>
        <v/>
      </c>
      <c r="I139" s="157" t="str" cm="1">
        <f t="array" ref="I139">IF(F139="","",IF(ISNUMBER(MATCH(TRUE,ISNUMBER(SEARCH($Q$2:$Q$51, $F139)),0))=TRUE,"",IF(ISNUMBER(MATCH(TRUE,ISNUMBER(SEARCH($S$2:$S$199, $F139)),0))=TRUE,"","미국 확인 필요")))</f>
        <v/>
      </c>
      <c r="S139" s="211" t="s">
        <v>1681</v>
      </c>
      <c r="T139" s="323">
        <f t="shared" si="8"/>
        <v>0</v>
      </c>
      <c r="U139" s="323" t="str">
        <f>IF(T139=0,"",RANK(T139,T:T,0)+COUNTIF(T$1:T138,T139))</f>
        <v/>
      </c>
      <c r="V139" s="323">
        <f t="shared" si="9"/>
        <v>0</v>
      </c>
      <c r="W139" s="323" t="str">
        <f>IF(V139=0,"",RANK(V139,V:V,0)+COUNTIF(V$1:V138,V139))</f>
        <v/>
      </c>
    </row>
    <row r="140" spans="3:23">
      <c r="C140" s="157" t="str" cm="1">
        <f t="array" ref="C140">IFERROR(IF(A140="","",IF(ISNUMBER(MATCH(TRUE,ISNUMBER(SEARCH($Q$2:$Q$51, $A140)),0))=TRUE,"United States of America",INDEX($S$2:$S$199,MATCH(TRUE,ISNUMBER(SEARCH($S$2:$S$199, $A140)),0)))),"United States of America")</f>
        <v/>
      </c>
      <c r="D140" s="157" t="str" cm="1">
        <f t="array" ref="D140">IF(A140="","",IF(ISNUMBER(MATCH(TRUE,ISNUMBER(SEARCH($Q$2:$Q$51, $A140)),0))=TRUE,"",IF(ISNUMBER(MATCH(TRUE,ISNUMBER(SEARCH($S$2:$S$199, $A140)),0))=TRUE,"","미국 확인 필요")))</f>
        <v/>
      </c>
      <c r="H140" s="157" t="str" cm="1">
        <f t="array" ref="H140">IFERROR(IF(F140="","",IF(ISNUMBER(MATCH(TRUE,ISNUMBER(SEARCH($Q$2:$Q$51, $F140)),0))=TRUE,"United States of America",INDEX($S$2:$S$199,MATCH(TRUE,ISNUMBER(SEARCH($S$2:$S$199, $F140)),0)))),"United States of America")</f>
        <v/>
      </c>
      <c r="I140" s="157" t="str" cm="1">
        <f t="array" ref="I140">IF(F140="","",IF(ISNUMBER(MATCH(TRUE,ISNUMBER(SEARCH($Q$2:$Q$51, $F140)),0))=TRUE,"",IF(ISNUMBER(MATCH(TRUE,ISNUMBER(SEARCH($S$2:$S$199, $F140)),0))=TRUE,"","미국 확인 필요")))</f>
        <v/>
      </c>
      <c r="S140" s="211" t="s">
        <v>1680</v>
      </c>
      <c r="T140" s="323">
        <f t="shared" si="8"/>
        <v>0</v>
      </c>
      <c r="U140" s="323" t="str">
        <f>IF(T140=0,"",RANK(T140,T:T,0)+COUNTIF(T$1:T139,T140))</f>
        <v/>
      </c>
      <c r="V140" s="323">
        <f t="shared" si="9"/>
        <v>0</v>
      </c>
      <c r="W140" s="323" t="str">
        <f>IF(V140=0,"",RANK(V140,V:V,0)+COUNTIF(V$1:V139,V140))</f>
        <v/>
      </c>
    </row>
    <row r="141" spans="3:23">
      <c r="C141" s="157" t="str" cm="1">
        <f t="array" ref="C141">IFERROR(IF(A141="","",IF(ISNUMBER(MATCH(TRUE,ISNUMBER(SEARCH($Q$2:$Q$51, $A141)),0))=TRUE,"United States of America",INDEX($S$2:$S$199,MATCH(TRUE,ISNUMBER(SEARCH($S$2:$S$199, $A141)),0)))),"United States of America")</f>
        <v/>
      </c>
      <c r="D141" s="157" t="str" cm="1">
        <f t="array" ref="D141">IF(A141="","",IF(ISNUMBER(MATCH(TRUE,ISNUMBER(SEARCH($Q$2:$Q$51, $A141)),0))=TRUE,"",IF(ISNUMBER(MATCH(TRUE,ISNUMBER(SEARCH($S$2:$S$199, $A141)),0))=TRUE,"","미국 확인 필요")))</f>
        <v/>
      </c>
      <c r="H141" s="157" t="str" cm="1">
        <f t="array" ref="H141">IFERROR(IF(F141="","",IF(ISNUMBER(MATCH(TRUE,ISNUMBER(SEARCH($Q$2:$Q$51, $F141)),0))=TRUE,"United States of America",INDEX($S$2:$S$199,MATCH(TRUE,ISNUMBER(SEARCH($S$2:$S$199, $F141)),0)))),"United States of America")</f>
        <v/>
      </c>
      <c r="I141" s="157" t="str" cm="1">
        <f t="array" ref="I141">IF(F141="","",IF(ISNUMBER(MATCH(TRUE,ISNUMBER(SEARCH($Q$2:$Q$51, $F141)),0))=TRUE,"",IF(ISNUMBER(MATCH(TRUE,ISNUMBER(SEARCH($S$2:$S$199, $F141)),0))=TRUE,"","미국 확인 필요")))</f>
        <v/>
      </c>
      <c r="S141" s="211" t="s">
        <v>1679</v>
      </c>
      <c r="T141" s="323">
        <f t="shared" si="8"/>
        <v>0</v>
      </c>
      <c r="U141" s="323" t="str">
        <f>IF(T141=0,"",RANK(T141,T:T,0)+COUNTIF(T$1:T140,T141))</f>
        <v/>
      </c>
      <c r="V141" s="323">
        <f t="shared" si="9"/>
        <v>0</v>
      </c>
      <c r="W141" s="323" t="str">
        <f>IF(V141=0,"",RANK(V141,V:V,0)+COUNTIF(V$1:V140,V141))</f>
        <v/>
      </c>
    </row>
    <row r="142" spans="3:23">
      <c r="C142" s="157" t="str" cm="1">
        <f t="array" ref="C142">IFERROR(IF(A142="","",IF(ISNUMBER(MATCH(TRUE,ISNUMBER(SEARCH($Q$2:$Q$51, $A142)),0))=TRUE,"United States of America",INDEX($S$2:$S$199,MATCH(TRUE,ISNUMBER(SEARCH($S$2:$S$199, $A142)),0)))),"United States of America")</f>
        <v/>
      </c>
      <c r="D142" s="157" t="str" cm="1">
        <f t="array" ref="D142">IF(A142="","",IF(ISNUMBER(MATCH(TRUE,ISNUMBER(SEARCH($Q$2:$Q$51, $A142)),0))=TRUE,"",IF(ISNUMBER(MATCH(TRUE,ISNUMBER(SEARCH($S$2:$S$199, $A142)),0))=TRUE,"","미국 확인 필요")))</f>
        <v/>
      </c>
      <c r="H142" s="157" t="str" cm="1">
        <f t="array" ref="H142">IFERROR(IF(F142="","",IF(ISNUMBER(MATCH(TRUE,ISNUMBER(SEARCH($Q$2:$Q$51, $F142)),0))=TRUE,"United States of America",INDEX($S$2:$S$199,MATCH(TRUE,ISNUMBER(SEARCH($S$2:$S$199, $F142)),0)))),"United States of America")</f>
        <v/>
      </c>
      <c r="I142" s="157" t="str" cm="1">
        <f t="array" ref="I142">IF(F142="","",IF(ISNUMBER(MATCH(TRUE,ISNUMBER(SEARCH($Q$2:$Q$51, $F142)),0))=TRUE,"",IF(ISNUMBER(MATCH(TRUE,ISNUMBER(SEARCH($S$2:$S$199, $F142)),0))=TRUE,"","미국 확인 필요")))</f>
        <v/>
      </c>
      <c r="S142" s="211" t="s">
        <v>1678</v>
      </c>
      <c r="T142" s="323">
        <f t="shared" si="8"/>
        <v>0</v>
      </c>
      <c r="U142" s="323" t="str">
        <f>IF(T142=0,"",RANK(T142,T:T,0)+COUNTIF(T$1:T141,T142))</f>
        <v/>
      </c>
      <c r="V142" s="323">
        <f t="shared" si="9"/>
        <v>0</v>
      </c>
      <c r="W142" s="323" t="str">
        <f>IF(V142=0,"",RANK(V142,V:V,0)+COUNTIF(V$1:V141,V142))</f>
        <v/>
      </c>
    </row>
    <row r="143" spans="3:23">
      <c r="C143" s="157" t="str" cm="1">
        <f t="array" ref="C143">IFERROR(IF(A143="","",IF(ISNUMBER(MATCH(TRUE,ISNUMBER(SEARCH($Q$2:$Q$51, $A143)),0))=TRUE,"United States of America",INDEX($S$2:$S$199,MATCH(TRUE,ISNUMBER(SEARCH($S$2:$S$199, $A143)),0)))),"United States of America")</f>
        <v/>
      </c>
      <c r="D143" s="157" t="str" cm="1">
        <f t="array" ref="D143">IF(A143="","",IF(ISNUMBER(MATCH(TRUE,ISNUMBER(SEARCH($Q$2:$Q$51, $A143)),0))=TRUE,"",IF(ISNUMBER(MATCH(TRUE,ISNUMBER(SEARCH($S$2:$S$199, $A143)),0))=TRUE,"","미국 확인 필요")))</f>
        <v/>
      </c>
      <c r="H143" s="157" t="str" cm="1">
        <f t="array" ref="H143">IFERROR(IF(F143="","",IF(ISNUMBER(MATCH(TRUE,ISNUMBER(SEARCH($Q$2:$Q$51, $F143)),0))=TRUE,"United States of America",INDEX($S$2:$S$199,MATCH(TRUE,ISNUMBER(SEARCH($S$2:$S$199, $F143)),0)))),"United States of America")</f>
        <v/>
      </c>
      <c r="I143" s="157" t="str" cm="1">
        <f t="array" ref="I143">IF(F143="","",IF(ISNUMBER(MATCH(TRUE,ISNUMBER(SEARCH($Q$2:$Q$51, $F143)),0))=TRUE,"",IF(ISNUMBER(MATCH(TRUE,ISNUMBER(SEARCH($S$2:$S$199, $F143)),0))=TRUE,"","미국 확인 필요")))</f>
        <v/>
      </c>
      <c r="S143" s="211" t="s">
        <v>1677</v>
      </c>
      <c r="T143" s="323">
        <f t="shared" si="8"/>
        <v>0</v>
      </c>
      <c r="U143" s="323" t="str">
        <f>IF(T143=0,"",RANK(T143,T:T,0)+COUNTIF(T$1:T142,T143))</f>
        <v/>
      </c>
      <c r="V143" s="323">
        <f t="shared" si="9"/>
        <v>0</v>
      </c>
      <c r="W143" s="323" t="str">
        <f>IF(V143=0,"",RANK(V143,V:V,0)+COUNTIF(V$1:V142,V143))</f>
        <v/>
      </c>
    </row>
    <row r="144" spans="3:23">
      <c r="C144" s="157" t="str" cm="1">
        <f t="array" ref="C144">IFERROR(IF(A144="","",IF(ISNUMBER(MATCH(TRUE,ISNUMBER(SEARCH($Q$2:$Q$51, $A144)),0))=TRUE,"United States of America",INDEX($S$2:$S$199,MATCH(TRUE,ISNUMBER(SEARCH($S$2:$S$199, $A144)),0)))),"United States of America")</f>
        <v/>
      </c>
      <c r="D144" s="157" t="str" cm="1">
        <f t="array" ref="D144">IF(A144="","",IF(ISNUMBER(MATCH(TRUE,ISNUMBER(SEARCH($Q$2:$Q$51, $A144)),0))=TRUE,"",IF(ISNUMBER(MATCH(TRUE,ISNUMBER(SEARCH($S$2:$S$199, $A144)),0))=TRUE,"","미국 확인 필요")))</f>
        <v/>
      </c>
      <c r="H144" s="157" t="str" cm="1">
        <f t="array" ref="H144">IFERROR(IF(F144="","",IF(ISNUMBER(MATCH(TRUE,ISNUMBER(SEARCH($Q$2:$Q$51, $F144)),0))=TRUE,"United States of America",INDEX($S$2:$S$199,MATCH(TRUE,ISNUMBER(SEARCH($S$2:$S$199, $F144)),0)))),"United States of America")</f>
        <v/>
      </c>
      <c r="I144" s="157" t="str" cm="1">
        <f t="array" ref="I144">IF(F144="","",IF(ISNUMBER(MATCH(TRUE,ISNUMBER(SEARCH($Q$2:$Q$51, $F144)),0))=TRUE,"",IF(ISNUMBER(MATCH(TRUE,ISNUMBER(SEARCH($S$2:$S$199, $F144)),0))=TRUE,"","미국 확인 필요")))</f>
        <v/>
      </c>
      <c r="S144" s="211" t="s">
        <v>965</v>
      </c>
      <c r="T144" s="323">
        <f t="shared" si="8"/>
        <v>0</v>
      </c>
      <c r="U144" s="323" t="str">
        <f>IF(T144=0,"",RANK(T144,T:T,0)+COUNTIF(T$1:T143,T144))</f>
        <v/>
      </c>
      <c r="V144" s="323">
        <f t="shared" si="9"/>
        <v>0</v>
      </c>
      <c r="W144" s="323" t="str">
        <f>IF(V144=0,"",RANK(V144,V:V,0)+COUNTIF(V$1:V143,V144))</f>
        <v/>
      </c>
    </row>
    <row r="145" spans="3:23">
      <c r="C145" s="157" t="str" cm="1">
        <f t="array" ref="C145">IFERROR(IF(A145="","",IF(ISNUMBER(MATCH(TRUE,ISNUMBER(SEARCH($Q$2:$Q$51, $A145)),0))=TRUE,"United States of America",INDEX($S$2:$S$199,MATCH(TRUE,ISNUMBER(SEARCH($S$2:$S$199, $A145)),0)))),"United States of America")</f>
        <v/>
      </c>
      <c r="D145" s="157" t="str" cm="1">
        <f t="array" ref="D145">IF(A145="","",IF(ISNUMBER(MATCH(TRUE,ISNUMBER(SEARCH($Q$2:$Q$51, $A145)),0))=TRUE,"",IF(ISNUMBER(MATCH(TRUE,ISNUMBER(SEARCH($S$2:$S$199, $A145)),0))=TRUE,"","미국 확인 필요")))</f>
        <v/>
      </c>
      <c r="H145" s="157" t="str" cm="1">
        <f t="array" ref="H145">IFERROR(IF(F145="","",IF(ISNUMBER(MATCH(TRUE,ISNUMBER(SEARCH($Q$2:$Q$51, $F145)),0))=TRUE,"United States of America",INDEX($S$2:$S$199,MATCH(TRUE,ISNUMBER(SEARCH($S$2:$S$199, $F145)),0)))),"United States of America")</f>
        <v/>
      </c>
      <c r="I145" s="157" t="str" cm="1">
        <f t="array" ref="I145">IF(F145="","",IF(ISNUMBER(MATCH(TRUE,ISNUMBER(SEARCH($Q$2:$Q$51, $F145)),0))=TRUE,"",IF(ISNUMBER(MATCH(TRUE,ISNUMBER(SEARCH($S$2:$S$199, $F145)),0))=TRUE,"","미국 확인 필요")))</f>
        <v/>
      </c>
      <c r="S145" s="211" t="s">
        <v>701</v>
      </c>
      <c r="T145" s="323">
        <f t="shared" si="8"/>
        <v>0</v>
      </c>
      <c r="U145" s="323" t="str">
        <f>IF(T145=0,"",RANK(T145,T:T,0)+COUNTIF(T$1:T144,T145))</f>
        <v/>
      </c>
      <c r="V145" s="323">
        <f t="shared" si="9"/>
        <v>0</v>
      </c>
      <c r="W145" s="323" t="str">
        <f>IF(V145=0,"",RANK(V145,V:V,0)+COUNTIF(V$1:V144,V145))</f>
        <v/>
      </c>
    </row>
    <row r="146" spans="3:23">
      <c r="C146" s="157" t="str" cm="1">
        <f t="array" ref="C146">IFERROR(IF(A146="","",IF(ISNUMBER(MATCH(TRUE,ISNUMBER(SEARCH($Q$2:$Q$51, $A146)),0))=TRUE,"United States of America",INDEX($S$2:$S$199,MATCH(TRUE,ISNUMBER(SEARCH($S$2:$S$199, $A146)),0)))),"United States of America")</f>
        <v/>
      </c>
      <c r="D146" s="157" t="str" cm="1">
        <f t="array" ref="D146">IF(A146="","",IF(ISNUMBER(MATCH(TRUE,ISNUMBER(SEARCH($Q$2:$Q$51, $A146)),0))=TRUE,"",IF(ISNUMBER(MATCH(TRUE,ISNUMBER(SEARCH($S$2:$S$199, $A146)),0))=TRUE,"","미국 확인 필요")))</f>
        <v/>
      </c>
      <c r="H146" s="157" t="str" cm="1">
        <f t="array" ref="H146">IFERROR(IF(F146="","",IF(ISNUMBER(MATCH(TRUE,ISNUMBER(SEARCH($Q$2:$Q$51, $F146)),0))=TRUE,"United States of America",INDEX($S$2:$S$199,MATCH(TRUE,ISNUMBER(SEARCH($S$2:$S$199, $F146)),0)))),"United States of America")</f>
        <v/>
      </c>
      <c r="I146" s="157" t="str" cm="1">
        <f t="array" ref="I146">IF(F146="","",IF(ISNUMBER(MATCH(TRUE,ISNUMBER(SEARCH($Q$2:$Q$51, $F146)),0))=TRUE,"",IF(ISNUMBER(MATCH(TRUE,ISNUMBER(SEARCH($S$2:$S$199, $F146)),0))=TRUE,"","미국 확인 필요")))</f>
        <v/>
      </c>
      <c r="S146" s="211" t="s">
        <v>1676</v>
      </c>
      <c r="T146" s="323">
        <f t="shared" si="8"/>
        <v>0</v>
      </c>
      <c r="U146" s="323" t="str">
        <f>IF(T146=0,"",RANK(T146,T:T,0)+COUNTIF(T$1:T145,T146))</f>
        <v/>
      </c>
      <c r="V146" s="323">
        <f t="shared" si="9"/>
        <v>0</v>
      </c>
      <c r="W146" s="323" t="str">
        <f>IF(V146=0,"",RANK(V146,V:V,0)+COUNTIF(V$1:V145,V146))</f>
        <v/>
      </c>
    </row>
    <row r="147" spans="3:23">
      <c r="C147" s="157" t="str" cm="1">
        <f t="array" ref="C147">IFERROR(IF(A147="","",IF(ISNUMBER(MATCH(TRUE,ISNUMBER(SEARCH($Q$2:$Q$51, $A147)),0))=TRUE,"United States of America",INDEX($S$2:$S$199,MATCH(TRUE,ISNUMBER(SEARCH($S$2:$S$199, $A147)),0)))),"United States of America")</f>
        <v/>
      </c>
      <c r="D147" s="157" t="str" cm="1">
        <f t="array" ref="D147">IF(A147="","",IF(ISNUMBER(MATCH(TRUE,ISNUMBER(SEARCH($Q$2:$Q$51, $A147)),0))=TRUE,"",IF(ISNUMBER(MATCH(TRUE,ISNUMBER(SEARCH($S$2:$S$199, $A147)),0))=TRUE,"","미국 확인 필요")))</f>
        <v/>
      </c>
      <c r="H147" s="157" t="str" cm="1">
        <f t="array" ref="H147">IFERROR(IF(F147="","",IF(ISNUMBER(MATCH(TRUE,ISNUMBER(SEARCH($Q$2:$Q$51, $F147)),0))=TRUE,"United States of America",INDEX($S$2:$S$199,MATCH(TRUE,ISNUMBER(SEARCH($S$2:$S$199, $F147)),0)))),"United States of America")</f>
        <v/>
      </c>
      <c r="I147" s="157" t="str" cm="1">
        <f t="array" ref="I147">IF(F147="","",IF(ISNUMBER(MATCH(TRUE,ISNUMBER(SEARCH($Q$2:$Q$51, $F147)),0))=TRUE,"",IF(ISNUMBER(MATCH(TRUE,ISNUMBER(SEARCH($S$2:$S$199, $F147)),0))=TRUE,"","미국 확인 필요")))</f>
        <v/>
      </c>
      <c r="S147" s="211" t="s">
        <v>1675</v>
      </c>
      <c r="T147" s="323">
        <f t="shared" si="8"/>
        <v>13</v>
      </c>
      <c r="U147" s="323">
        <f>IF(T147=0,"",RANK(T147,T:T,0)+COUNTIF(T$1:T146,T147))</f>
        <v>14</v>
      </c>
      <c r="V147" s="323">
        <f t="shared" si="9"/>
        <v>0</v>
      </c>
      <c r="W147" s="323" t="str">
        <f>IF(V147=0,"",RANK(V147,V:V,0)+COUNTIF(V$1:V146,V147))</f>
        <v/>
      </c>
    </row>
    <row r="148" spans="3:23">
      <c r="C148" s="157" t="str" cm="1">
        <f t="array" ref="C148">IFERROR(IF(A148="","",IF(ISNUMBER(MATCH(TRUE,ISNUMBER(SEARCH($Q$2:$Q$51, $A148)),0))=TRUE,"United States of America",INDEX($S$2:$S$199,MATCH(TRUE,ISNUMBER(SEARCH($S$2:$S$199, $A148)),0)))),"United States of America")</f>
        <v/>
      </c>
      <c r="D148" s="157" t="str" cm="1">
        <f t="array" ref="D148">IF(A148="","",IF(ISNUMBER(MATCH(TRUE,ISNUMBER(SEARCH($Q$2:$Q$51, $A148)),0))=TRUE,"",IF(ISNUMBER(MATCH(TRUE,ISNUMBER(SEARCH($S$2:$S$199, $A148)),0))=TRUE,"","미국 확인 필요")))</f>
        <v/>
      </c>
      <c r="H148" s="157" t="str" cm="1">
        <f t="array" ref="H148">IFERROR(IF(F148="","",IF(ISNUMBER(MATCH(TRUE,ISNUMBER(SEARCH($Q$2:$Q$51, $F148)),0))=TRUE,"United States of America",INDEX($S$2:$S$199,MATCH(TRUE,ISNUMBER(SEARCH($S$2:$S$199, $F148)),0)))),"United States of America")</f>
        <v/>
      </c>
      <c r="I148" s="157" t="str" cm="1">
        <f t="array" ref="I148">IF(F148="","",IF(ISNUMBER(MATCH(TRUE,ISNUMBER(SEARCH($Q$2:$Q$51, $F148)),0))=TRUE,"",IF(ISNUMBER(MATCH(TRUE,ISNUMBER(SEARCH($S$2:$S$199, $F148)),0))=TRUE,"","미국 확인 필요")))</f>
        <v/>
      </c>
      <c r="S148" s="211" t="s">
        <v>730</v>
      </c>
      <c r="T148" s="323">
        <f t="shared" si="8"/>
        <v>0</v>
      </c>
      <c r="U148" s="323" t="str">
        <f>IF(T148=0,"",RANK(T148,T:T,0)+COUNTIF(T$1:T147,T148))</f>
        <v/>
      </c>
      <c r="V148" s="323">
        <f t="shared" si="9"/>
        <v>0</v>
      </c>
      <c r="W148" s="323" t="str">
        <f>IF(V148=0,"",RANK(V148,V:V,0)+COUNTIF(V$1:V147,V148))</f>
        <v/>
      </c>
    </row>
    <row r="149" spans="3:23">
      <c r="C149" s="157" t="str" cm="1">
        <f t="array" ref="C149">IFERROR(IF(A149="","",IF(ISNUMBER(MATCH(TRUE,ISNUMBER(SEARCH($Q$2:$Q$51, $A149)),0))=TRUE,"United States of America",INDEX($S$2:$S$199,MATCH(TRUE,ISNUMBER(SEARCH($S$2:$S$199, $A149)),0)))),"United States of America")</f>
        <v/>
      </c>
      <c r="D149" s="157" t="str" cm="1">
        <f t="array" ref="D149">IF(A149="","",IF(ISNUMBER(MATCH(TRUE,ISNUMBER(SEARCH($Q$2:$Q$51, $A149)),0))=TRUE,"",IF(ISNUMBER(MATCH(TRUE,ISNUMBER(SEARCH($S$2:$S$199, $A149)),0))=TRUE,"","미국 확인 필요")))</f>
        <v/>
      </c>
      <c r="H149" s="157" t="str" cm="1">
        <f t="array" ref="H149">IFERROR(IF(F149="","",IF(ISNUMBER(MATCH(TRUE,ISNUMBER(SEARCH($Q$2:$Q$51, $F149)),0))=TRUE,"United States of America",INDEX($S$2:$S$199,MATCH(TRUE,ISNUMBER(SEARCH($S$2:$S$199, $F149)),0)))),"United States of America")</f>
        <v/>
      </c>
      <c r="I149" s="157" t="str" cm="1">
        <f t="array" ref="I149">IF(F149="","",IF(ISNUMBER(MATCH(TRUE,ISNUMBER(SEARCH($Q$2:$Q$51, $F149)),0))=TRUE,"",IF(ISNUMBER(MATCH(TRUE,ISNUMBER(SEARCH($S$2:$S$199, $F149)),0))=TRUE,"","미국 확인 필요")))</f>
        <v/>
      </c>
      <c r="S149" s="211" t="s">
        <v>1674</v>
      </c>
      <c r="T149" s="323">
        <f t="shared" si="8"/>
        <v>0</v>
      </c>
      <c r="U149" s="323" t="str">
        <f>IF(T149=0,"",RANK(T149,T:T,0)+COUNTIF(T$1:T148,T149))</f>
        <v/>
      </c>
      <c r="V149" s="323">
        <f t="shared" si="9"/>
        <v>0</v>
      </c>
      <c r="W149" s="323" t="str">
        <f>IF(V149=0,"",RANK(V149,V:V,0)+COUNTIF(V$1:V148,V149))</f>
        <v/>
      </c>
    </row>
    <row r="150" spans="3:23">
      <c r="C150" s="157" t="str" cm="1">
        <f t="array" ref="C150">IFERROR(IF(A150="","",IF(ISNUMBER(MATCH(TRUE,ISNUMBER(SEARCH($Q$2:$Q$51, $A150)),0))=TRUE,"United States of America",INDEX($S$2:$S$199,MATCH(TRUE,ISNUMBER(SEARCH($S$2:$S$199, $A150)),0)))),"United States of America")</f>
        <v/>
      </c>
      <c r="D150" s="157" t="str" cm="1">
        <f t="array" ref="D150">IF(A150="","",IF(ISNUMBER(MATCH(TRUE,ISNUMBER(SEARCH($Q$2:$Q$51, $A150)),0))=TRUE,"",IF(ISNUMBER(MATCH(TRUE,ISNUMBER(SEARCH($S$2:$S$199, $A150)),0))=TRUE,"","미국 확인 필요")))</f>
        <v/>
      </c>
      <c r="H150" s="157" t="str" cm="1">
        <f t="array" ref="H150">IFERROR(IF(F150="","",IF(ISNUMBER(MATCH(TRUE,ISNUMBER(SEARCH($Q$2:$Q$51, $F150)),0))=TRUE,"United States of America",INDEX($S$2:$S$199,MATCH(TRUE,ISNUMBER(SEARCH($S$2:$S$199, $F150)),0)))),"United States of America")</f>
        <v/>
      </c>
      <c r="I150" s="157" t="str" cm="1">
        <f t="array" ref="I150">IF(F150="","",IF(ISNUMBER(MATCH(TRUE,ISNUMBER(SEARCH($Q$2:$Q$51, $F150)),0))=TRUE,"",IF(ISNUMBER(MATCH(TRUE,ISNUMBER(SEARCH($S$2:$S$199, $F150)),0))=TRUE,"","미국 확인 필요")))</f>
        <v/>
      </c>
      <c r="S150" s="211" t="s">
        <v>729</v>
      </c>
      <c r="T150" s="323">
        <f t="shared" si="8"/>
        <v>0</v>
      </c>
      <c r="U150" s="323" t="str">
        <f>IF(T150=0,"",RANK(T150,T:T,0)+COUNTIF(T$1:T149,T150))</f>
        <v/>
      </c>
      <c r="V150" s="323">
        <f t="shared" si="9"/>
        <v>0</v>
      </c>
      <c r="W150" s="323" t="str">
        <f>IF(V150=0,"",RANK(V150,V:V,0)+COUNTIF(V$1:V149,V150))</f>
        <v/>
      </c>
    </row>
    <row r="151" spans="3:23">
      <c r="C151" s="157" t="str" cm="1">
        <f t="array" ref="C151">IFERROR(IF(A151="","",IF(ISNUMBER(MATCH(TRUE,ISNUMBER(SEARCH($Q$2:$Q$51, $A151)),0))=TRUE,"United States of America",INDEX($S$2:$S$199,MATCH(TRUE,ISNUMBER(SEARCH($S$2:$S$199, $A151)),0)))),"United States of America")</f>
        <v/>
      </c>
      <c r="D151" s="157" t="str" cm="1">
        <f t="array" ref="D151">IF(A151="","",IF(ISNUMBER(MATCH(TRUE,ISNUMBER(SEARCH($Q$2:$Q$51, $A151)),0))=TRUE,"",IF(ISNUMBER(MATCH(TRUE,ISNUMBER(SEARCH($S$2:$S$199, $A151)),0))=TRUE,"","미국 확인 필요")))</f>
        <v/>
      </c>
      <c r="H151" s="157" t="str" cm="1">
        <f t="array" ref="H151">IFERROR(IF(F151="","",IF(ISNUMBER(MATCH(TRUE,ISNUMBER(SEARCH($Q$2:$Q$51, $F151)),0))=TRUE,"United States of America",INDEX($S$2:$S$199,MATCH(TRUE,ISNUMBER(SEARCH($S$2:$S$199, $F151)),0)))),"United States of America")</f>
        <v/>
      </c>
      <c r="I151" s="157" t="str" cm="1">
        <f t="array" ref="I151">IF(F151="","",IF(ISNUMBER(MATCH(TRUE,ISNUMBER(SEARCH($Q$2:$Q$51, $F151)),0))=TRUE,"",IF(ISNUMBER(MATCH(TRUE,ISNUMBER(SEARCH($S$2:$S$199, $F151)),0))=TRUE,"","미국 확인 필요")))</f>
        <v/>
      </c>
      <c r="S151" s="211" t="s">
        <v>1673</v>
      </c>
      <c r="T151" s="323">
        <f t="shared" si="8"/>
        <v>0</v>
      </c>
      <c r="U151" s="323" t="str">
        <f>IF(T151=0,"",RANK(T151,T:T,0)+COUNTIF(T$1:T150,T151))</f>
        <v/>
      </c>
      <c r="V151" s="323">
        <f t="shared" si="9"/>
        <v>0</v>
      </c>
      <c r="W151" s="323" t="str">
        <f>IF(V151=0,"",RANK(V151,V:V,0)+COUNTIF(V$1:V150,V151))</f>
        <v/>
      </c>
    </row>
    <row r="152" spans="3:23">
      <c r="C152" s="157" t="str" cm="1">
        <f t="array" ref="C152">IFERROR(IF(A152="","",IF(ISNUMBER(MATCH(TRUE,ISNUMBER(SEARCH($Q$2:$Q$51, $A152)),0))=TRUE,"United States of America",INDEX($S$2:$S$199,MATCH(TRUE,ISNUMBER(SEARCH($S$2:$S$199, $A152)),0)))),"United States of America")</f>
        <v/>
      </c>
      <c r="D152" s="157" t="str" cm="1">
        <f t="array" ref="D152">IF(A152="","",IF(ISNUMBER(MATCH(TRUE,ISNUMBER(SEARCH($Q$2:$Q$51, $A152)),0))=TRUE,"",IF(ISNUMBER(MATCH(TRUE,ISNUMBER(SEARCH($S$2:$S$199, $A152)),0))=TRUE,"","미국 확인 필요")))</f>
        <v/>
      </c>
      <c r="H152" s="157" t="str" cm="1">
        <f t="array" ref="H152">IFERROR(IF(F152="","",IF(ISNUMBER(MATCH(TRUE,ISNUMBER(SEARCH($Q$2:$Q$51, $F152)),0))=TRUE,"United States of America",INDEX($S$2:$S$199,MATCH(TRUE,ISNUMBER(SEARCH($S$2:$S$199, $F152)),0)))),"United States of America")</f>
        <v/>
      </c>
      <c r="I152" s="157" t="str" cm="1">
        <f t="array" ref="I152">IF(F152="","",IF(ISNUMBER(MATCH(TRUE,ISNUMBER(SEARCH($Q$2:$Q$51, $F152)),0))=TRUE,"",IF(ISNUMBER(MATCH(TRUE,ISNUMBER(SEARCH($S$2:$S$199, $F152)),0))=TRUE,"","미국 확인 필요")))</f>
        <v/>
      </c>
      <c r="S152" s="211" t="s">
        <v>1672</v>
      </c>
      <c r="T152" s="323">
        <f t="shared" si="8"/>
        <v>0</v>
      </c>
      <c r="U152" s="323" t="str">
        <f>IF(T152=0,"",RANK(T152,T:T,0)+COUNTIF(T$1:T151,T152))</f>
        <v/>
      </c>
      <c r="V152" s="323">
        <f t="shared" si="9"/>
        <v>0</v>
      </c>
      <c r="W152" s="323" t="str">
        <f>IF(V152=0,"",RANK(V152,V:V,0)+COUNTIF(V$1:V151,V152))</f>
        <v/>
      </c>
    </row>
    <row r="153" spans="3:23">
      <c r="C153" s="157" t="str" cm="1">
        <f t="array" ref="C153">IFERROR(IF(A153="","",IF(ISNUMBER(MATCH(TRUE,ISNUMBER(SEARCH($Q$2:$Q$51, $A153)),0))=TRUE,"United States of America",INDEX($S$2:$S$199,MATCH(TRUE,ISNUMBER(SEARCH($S$2:$S$199, $A153)),0)))),"United States of America")</f>
        <v/>
      </c>
      <c r="D153" s="157" t="str" cm="1">
        <f t="array" ref="D153">IF(A153="","",IF(ISNUMBER(MATCH(TRUE,ISNUMBER(SEARCH($Q$2:$Q$51, $A153)),0))=TRUE,"",IF(ISNUMBER(MATCH(TRUE,ISNUMBER(SEARCH($S$2:$S$199, $A153)),0))=TRUE,"","미국 확인 필요")))</f>
        <v/>
      </c>
      <c r="H153" s="157" t="str" cm="1">
        <f t="array" ref="H153">IFERROR(IF(F153="","",IF(ISNUMBER(MATCH(TRUE,ISNUMBER(SEARCH($Q$2:$Q$51, $F153)),0))=TRUE,"United States of America",INDEX($S$2:$S$199,MATCH(TRUE,ISNUMBER(SEARCH($S$2:$S$199, $F153)),0)))),"United States of America")</f>
        <v/>
      </c>
      <c r="I153" s="157" t="str" cm="1">
        <f t="array" ref="I153">IF(F153="","",IF(ISNUMBER(MATCH(TRUE,ISNUMBER(SEARCH($Q$2:$Q$51, $F153)),0))=TRUE,"",IF(ISNUMBER(MATCH(TRUE,ISNUMBER(SEARCH($S$2:$S$199, $F153)),0))=TRUE,"","미국 확인 필요")))</f>
        <v/>
      </c>
      <c r="S153" s="211" t="s">
        <v>1671</v>
      </c>
      <c r="T153" s="323">
        <f t="shared" si="8"/>
        <v>0</v>
      </c>
      <c r="U153" s="323" t="str">
        <f>IF(T153=0,"",RANK(T153,T:T,0)+COUNTIF(T$1:T152,T153))</f>
        <v/>
      </c>
      <c r="V153" s="323">
        <f t="shared" si="9"/>
        <v>0</v>
      </c>
      <c r="W153" s="323" t="str">
        <f>IF(V153=0,"",RANK(V153,V:V,0)+COUNTIF(V$1:V152,V153))</f>
        <v/>
      </c>
    </row>
    <row r="154" spans="3:23">
      <c r="C154" s="157" t="str" cm="1">
        <f t="array" ref="C154">IFERROR(IF(A154="","",IF(ISNUMBER(MATCH(TRUE,ISNUMBER(SEARCH($Q$2:$Q$51, $A154)),0))=TRUE,"United States of America",INDEX($S$2:$S$199,MATCH(TRUE,ISNUMBER(SEARCH($S$2:$S$199, $A154)),0)))),"United States of America")</f>
        <v/>
      </c>
      <c r="D154" s="157" t="str" cm="1">
        <f t="array" ref="D154">IF(A154="","",IF(ISNUMBER(MATCH(TRUE,ISNUMBER(SEARCH($Q$2:$Q$51, $A154)),0))=TRUE,"",IF(ISNUMBER(MATCH(TRUE,ISNUMBER(SEARCH($S$2:$S$199, $A154)),0))=TRUE,"","미국 확인 필요")))</f>
        <v/>
      </c>
      <c r="H154" s="157" t="str" cm="1">
        <f t="array" ref="H154">IFERROR(IF(F154="","",IF(ISNUMBER(MATCH(TRUE,ISNUMBER(SEARCH($Q$2:$Q$51, $F154)),0))=TRUE,"United States of America",INDEX($S$2:$S$199,MATCH(TRUE,ISNUMBER(SEARCH($S$2:$S$199, $F154)),0)))),"United States of America")</f>
        <v/>
      </c>
      <c r="I154" s="157" t="str" cm="1">
        <f t="array" ref="I154">IF(F154="","",IF(ISNUMBER(MATCH(TRUE,ISNUMBER(SEARCH($Q$2:$Q$51, $F154)),0))=TRUE,"",IF(ISNUMBER(MATCH(TRUE,ISNUMBER(SEARCH($S$2:$S$199, $F154)),0))=TRUE,"","미국 확인 필요")))</f>
        <v/>
      </c>
      <c r="S154" s="211" t="s">
        <v>1670</v>
      </c>
      <c r="T154" s="323">
        <f t="shared" si="8"/>
        <v>0</v>
      </c>
      <c r="U154" s="323" t="str">
        <f>IF(T154=0,"",RANK(T154,T:T,0)+COUNTIF(T$1:T153,T154))</f>
        <v/>
      </c>
      <c r="V154" s="323">
        <f t="shared" si="9"/>
        <v>0</v>
      </c>
      <c r="W154" s="323" t="str">
        <f>IF(V154=0,"",RANK(V154,V:V,0)+COUNTIF(V$1:V153,V154))</f>
        <v/>
      </c>
    </row>
    <row r="155" spans="3:23">
      <c r="C155" s="157" t="str" cm="1">
        <f t="array" ref="C155">IFERROR(IF(A155="","",IF(ISNUMBER(MATCH(TRUE,ISNUMBER(SEARCH($Q$2:$Q$51, $A155)),0))=TRUE,"United States of America",INDEX($S$2:$S$199,MATCH(TRUE,ISNUMBER(SEARCH($S$2:$S$199, $A155)),0)))),"United States of America")</f>
        <v/>
      </c>
      <c r="D155" s="157" t="str" cm="1">
        <f t="array" ref="D155">IF(A155="","",IF(ISNUMBER(MATCH(TRUE,ISNUMBER(SEARCH($Q$2:$Q$51, $A155)),0))=TRUE,"",IF(ISNUMBER(MATCH(TRUE,ISNUMBER(SEARCH($S$2:$S$199, $A155)),0))=TRUE,"","미국 확인 필요")))</f>
        <v/>
      </c>
      <c r="H155" s="157" t="str" cm="1">
        <f t="array" ref="H155">IFERROR(IF(F155="","",IF(ISNUMBER(MATCH(TRUE,ISNUMBER(SEARCH($Q$2:$Q$51, $F155)),0))=TRUE,"United States of America",INDEX($S$2:$S$199,MATCH(TRUE,ISNUMBER(SEARCH($S$2:$S$199, $F155)),0)))),"United States of America")</f>
        <v/>
      </c>
      <c r="I155" s="157" t="str" cm="1">
        <f t="array" ref="I155">IF(F155="","",IF(ISNUMBER(MATCH(TRUE,ISNUMBER(SEARCH($Q$2:$Q$51, $F155)),0))=TRUE,"",IF(ISNUMBER(MATCH(TRUE,ISNUMBER(SEARCH($S$2:$S$199, $F155)),0))=TRUE,"","미국 확인 필요")))</f>
        <v/>
      </c>
      <c r="S155" s="211" t="s">
        <v>1669</v>
      </c>
      <c r="T155" s="323">
        <f t="shared" si="8"/>
        <v>0</v>
      </c>
      <c r="U155" s="323" t="str">
        <f>IF(T155=0,"",RANK(T155,T:T,0)+COUNTIF(T$1:T154,T155))</f>
        <v/>
      </c>
      <c r="V155" s="323">
        <f t="shared" si="9"/>
        <v>0</v>
      </c>
      <c r="W155" s="323" t="str">
        <f>IF(V155=0,"",RANK(V155,V:V,0)+COUNTIF(V$1:V154,V155))</f>
        <v/>
      </c>
    </row>
    <row r="156" spans="3:23">
      <c r="C156" s="157" t="str" cm="1">
        <f t="array" ref="C156">IFERROR(IF(A156="","",IF(ISNUMBER(MATCH(TRUE,ISNUMBER(SEARCH($Q$2:$Q$51, $A156)),0))=TRUE,"United States of America",INDEX($S$2:$S$199,MATCH(TRUE,ISNUMBER(SEARCH($S$2:$S$199, $A156)),0)))),"United States of America")</f>
        <v/>
      </c>
      <c r="D156" s="157" t="str" cm="1">
        <f t="array" ref="D156">IF(A156="","",IF(ISNUMBER(MATCH(TRUE,ISNUMBER(SEARCH($Q$2:$Q$51, $A156)),0))=TRUE,"",IF(ISNUMBER(MATCH(TRUE,ISNUMBER(SEARCH($S$2:$S$199, $A156)),0))=TRUE,"","미국 확인 필요")))</f>
        <v/>
      </c>
      <c r="H156" s="157" t="str" cm="1">
        <f t="array" ref="H156">IFERROR(IF(F156="","",IF(ISNUMBER(MATCH(TRUE,ISNUMBER(SEARCH($Q$2:$Q$51, $F156)),0))=TRUE,"United States of America",INDEX($S$2:$S$199,MATCH(TRUE,ISNUMBER(SEARCH($S$2:$S$199, $F156)),0)))),"United States of America")</f>
        <v/>
      </c>
      <c r="I156" s="157" t="str" cm="1">
        <f t="array" ref="I156">IF(F156="","",IF(ISNUMBER(MATCH(TRUE,ISNUMBER(SEARCH($Q$2:$Q$51, $F156)),0))=TRUE,"",IF(ISNUMBER(MATCH(TRUE,ISNUMBER(SEARCH($S$2:$S$199, $F156)),0))=TRUE,"","미국 확인 필요")))</f>
        <v/>
      </c>
      <c r="S156" s="211" t="s">
        <v>1668</v>
      </c>
      <c r="T156" s="323">
        <f t="shared" si="8"/>
        <v>0</v>
      </c>
      <c r="U156" s="323" t="str">
        <f>IF(T156=0,"",RANK(T156,T:T,0)+COUNTIF(T$1:T155,T156))</f>
        <v/>
      </c>
      <c r="V156" s="323">
        <f t="shared" si="9"/>
        <v>0</v>
      </c>
      <c r="W156" s="323" t="str">
        <f>IF(V156=0,"",RANK(V156,V:V,0)+COUNTIF(V$1:V155,V156))</f>
        <v/>
      </c>
    </row>
    <row r="157" spans="3:23">
      <c r="C157" s="157" t="str" cm="1">
        <f t="array" ref="C157">IFERROR(IF(A157="","",IF(ISNUMBER(MATCH(TRUE,ISNUMBER(SEARCH($Q$2:$Q$51, $A157)),0))=TRUE,"United States of America",INDEX($S$2:$S$199,MATCH(TRUE,ISNUMBER(SEARCH($S$2:$S$199, $A157)),0)))),"United States of America")</f>
        <v/>
      </c>
      <c r="D157" s="157" t="str" cm="1">
        <f t="array" ref="D157">IF(A157="","",IF(ISNUMBER(MATCH(TRUE,ISNUMBER(SEARCH($Q$2:$Q$51, $A157)),0))=TRUE,"",IF(ISNUMBER(MATCH(TRUE,ISNUMBER(SEARCH($S$2:$S$199, $A157)),0))=TRUE,"","미국 확인 필요")))</f>
        <v/>
      </c>
      <c r="H157" s="157" t="str" cm="1">
        <f t="array" ref="H157">IFERROR(IF(F157="","",IF(ISNUMBER(MATCH(TRUE,ISNUMBER(SEARCH($Q$2:$Q$51, $F157)),0))=TRUE,"United States of America",INDEX($S$2:$S$199,MATCH(TRUE,ISNUMBER(SEARCH($S$2:$S$199, $F157)),0)))),"United States of America")</f>
        <v/>
      </c>
      <c r="I157" s="157" t="str" cm="1">
        <f t="array" ref="I157">IF(F157="","",IF(ISNUMBER(MATCH(TRUE,ISNUMBER(SEARCH($Q$2:$Q$51, $F157)),0))=TRUE,"",IF(ISNUMBER(MATCH(TRUE,ISNUMBER(SEARCH($S$2:$S$199, $F157)),0))=TRUE,"","미국 확인 필요")))</f>
        <v/>
      </c>
      <c r="S157" s="211" t="s">
        <v>728</v>
      </c>
      <c r="T157" s="323">
        <f t="shared" si="8"/>
        <v>0</v>
      </c>
      <c r="U157" s="323" t="str">
        <f>IF(T157=0,"",RANK(T157,T:T,0)+COUNTIF(T$1:T156,T157))</f>
        <v/>
      </c>
      <c r="V157" s="323">
        <f t="shared" si="9"/>
        <v>0</v>
      </c>
      <c r="W157" s="323" t="str">
        <f>IF(V157=0,"",RANK(V157,V:V,0)+COUNTIF(V$1:V156,V157))</f>
        <v/>
      </c>
    </row>
    <row r="158" spans="3:23">
      <c r="C158" s="157" t="str" cm="1">
        <f t="array" ref="C158">IFERROR(IF(A158="","",IF(ISNUMBER(MATCH(TRUE,ISNUMBER(SEARCH($Q$2:$Q$51, $A158)),0))=TRUE,"United States of America",INDEX($S$2:$S$199,MATCH(TRUE,ISNUMBER(SEARCH($S$2:$S$199, $A158)),0)))),"United States of America")</f>
        <v/>
      </c>
      <c r="D158" s="157" t="str" cm="1">
        <f t="array" ref="D158">IF(A158="","",IF(ISNUMBER(MATCH(TRUE,ISNUMBER(SEARCH($Q$2:$Q$51, $A158)),0))=TRUE,"",IF(ISNUMBER(MATCH(TRUE,ISNUMBER(SEARCH($S$2:$S$199, $A158)),0))=TRUE,"","미국 확인 필요")))</f>
        <v/>
      </c>
      <c r="H158" s="157" t="str" cm="1">
        <f t="array" ref="H158">IFERROR(IF(F158="","",IF(ISNUMBER(MATCH(TRUE,ISNUMBER(SEARCH($Q$2:$Q$51, $F158)),0))=TRUE,"United States of America",INDEX($S$2:$S$199,MATCH(TRUE,ISNUMBER(SEARCH($S$2:$S$199, $F158)),0)))),"United States of America")</f>
        <v/>
      </c>
      <c r="I158" s="157" t="str" cm="1">
        <f t="array" ref="I158">IF(F158="","",IF(ISNUMBER(MATCH(TRUE,ISNUMBER(SEARCH($Q$2:$Q$51, $F158)),0))=TRUE,"",IF(ISNUMBER(MATCH(TRUE,ISNUMBER(SEARCH($S$2:$S$199, $F158)),0))=TRUE,"","미국 확인 필요")))</f>
        <v/>
      </c>
      <c r="S158" s="211" t="s">
        <v>708</v>
      </c>
      <c r="T158" s="323">
        <f t="shared" si="8"/>
        <v>0</v>
      </c>
      <c r="U158" s="323" t="str">
        <f>IF(T158=0,"",RANK(T158,T:T,0)+COUNTIF(T$1:T157,T158))</f>
        <v/>
      </c>
      <c r="V158" s="323">
        <f t="shared" si="9"/>
        <v>0</v>
      </c>
      <c r="W158" s="323" t="str">
        <f>IF(V158=0,"",RANK(V158,V:V,0)+COUNTIF(V$1:V157,V158))</f>
        <v/>
      </c>
    </row>
    <row r="159" spans="3:23">
      <c r="C159" s="157" t="str" cm="1">
        <f t="array" ref="C159">IFERROR(IF(A159="","",IF(ISNUMBER(MATCH(TRUE,ISNUMBER(SEARCH($Q$2:$Q$51, $A159)),0))=TRUE,"United States of America",INDEX($S$2:$S$199,MATCH(TRUE,ISNUMBER(SEARCH($S$2:$S$199, $A159)),0)))),"United States of America")</f>
        <v/>
      </c>
      <c r="D159" s="157" t="str" cm="1">
        <f t="array" ref="D159">IF(A159="","",IF(ISNUMBER(MATCH(TRUE,ISNUMBER(SEARCH($Q$2:$Q$51, $A159)),0))=TRUE,"",IF(ISNUMBER(MATCH(TRUE,ISNUMBER(SEARCH($S$2:$S$199, $A159)),0))=TRUE,"","미국 확인 필요")))</f>
        <v/>
      </c>
      <c r="H159" s="157" t="str" cm="1">
        <f t="array" ref="H159">IFERROR(IF(F159="","",IF(ISNUMBER(MATCH(TRUE,ISNUMBER(SEARCH($Q$2:$Q$51, $F159)),0))=TRUE,"United States of America",INDEX($S$2:$S$199,MATCH(TRUE,ISNUMBER(SEARCH($S$2:$S$199, $F159)),0)))),"United States of America")</f>
        <v/>
      </c>
      <c r="I159" s="157" t="str" cm="1">
        <f t="array" ref="I159">IF(F159="","",IF(ISNUMBER(MATCH(TRUE,ISNUMBER(SEARCH($Q$2:$Q$51, $F159)),0))=TRUE,"",IF(ISNUMBER(MATCH(TRUE,ISNUMBER(SEARCH($S$2:$S$199, $F159)),0))=TRUE,"","미국 확인 필요")))</f>
        <v/>
      </c>
      <c r="S159" s="211" t="s">
        <v>1667</v>
      </c>
      <c r="T159" s="323">
        <f t="shared" si="8"/>
        <v>0</v>
      </c>
      <c r="U159" s="323" t="str">
        <f>IF(T159=0,"",RANK(T159,T:T,0)+COUNTIF(T$1:T158,T159))</f>
        <v/>
      </c>
      <c r="V159" s="323">
        <f t="shared" si="9"/>
        <v>0</v>
      </c>
      <c r="W159" s="323" t="str">
        <f>IF(V159=0,"",RANK(V159,V:V,0)+COUNTIF(V$1:V158,V159))</f>
        <v/>
      </c>
    </row>
    <row r="160" spans="3:23">
      <c r="C160" s="157" t="str" cm="1">
        <f t="array" ref="C160">IFERROR(IF(A160="","",IF(ISNUMBER(MATCH(TRUE,ISNUMBER(SEARCH($Q$2:$Q$51, $A160)),0))=TRUE,"United States of America",INDEX($S$2:$S$199,MATCH(TRUE,ISNUMBER(SEARCH($S$2:$S$199, $A160)),0)))),"United States of America")</f>
        <v/>
      </c>
      <c r="D160" s="157" t="str" cm="1">
        <f t="array" ref="D160">IF(A160="","",IF(ISNUMBER(MATCH(TRUE,ISNUMBER(SEARCH($Q$2:$Q$51, $A160)),0))=TRUE,"",IF(ISNUMBER(MATCH(TRUE,ISNUMBER(SEARCH($S$2:$S$199, $A160)),0))=TRUE,"","미국 확인 필요")))</f>
        <v/>
      </c>
      <c r="H160" s="157" t="str" cm="1">
        <f t="array" ref="H160">IFERROR(IF(F160="","",IF(ISNUMBER(MATCH(TRUE,ISNUMBER(SEARCH($Q$2:$Q$51, $F160)),0))=TRUE,"United States of America",INDEX($S$2:$S$199,MATCH(TRUE,ISNUMBER(SEARCH($S$2:$S$199, $F160)),0)))),"United States of America")</f>
        <v/>
      </c>
      <c r="I160" s="157" t="str" cm="1">
        <f t="array" ref="I160">IF(F160="","",IF(ISNUMBER(MATCH(TRUE,ISNUMBER(SEARCH($Q$2:$Q$51, $F160)),0))=TRUE,"",IF(ISNUMBER(MATCH(TRUE,ISNUMBER(SEARCH($S$2:$S$199, $F160)),0))=TRUE,"","미국 확인 필요")))</f>
        <v/>
      </c>
      <c r="S160" s="211" t="s">
        <v>1666</v>
      </c>
      <c r="T160" s="323">
        <f t="shared" si="8"/>
        <v>0</v>
      </c>
      <c r="U160" s="323" t="str">
        <f>IF(T160=0,"",RANK(T160,T:T,0)+COUNTIF(T$1:T159,T160))</f>
        <v/>
      </c>
      <c r="V160" s="323">
        <f t="shared" si="9"/>
        <v>0</v>
      </c>
      <c r="W160" s="323" t="str">
        <f>IF(V160=0,"",RANK(V160,V:V,0)+COUNTIF(V$1:V159,V160))</f>
        <v/>
      </c>
    </row>
    <row r="161" spans="3:23">
      <c r="C161" s="157" t="str" cm="1">
        <f t="array" ref="C161">IFERROR(IF(A161="","",IF(ISNUMBER(MATCH(TRUE,ISNUMBER(SEARCH($Q$2:$Q$51, $A161)),0))=TRUE,"United States of America",INDEX($S$2:$S$199,MATCH(TRUE,ISNUMBER(SEARCH($S$2:$S$199, $A161)),0)))),"United States of America")</f>
        <v/>
      </c>
      <c r="D161" s="157" t="str" cm="1">
        <f t="array" ref="D161">IF(A161="","",IF(ISNUMBER(MATCH(TRUE,ISNUMBER(SEARCH($Q$2:$Q$51, $A161)),0))=TRUE,"",IF(ISNUMBER(MATCH(TRUE,ISNUMBER(SEARCH($S$2:$S$199, $A161)),0))=TRUE,"","미국 확인 필요")))</f>
        <v/>
      </c>
      <c r="H161" s="157" t="str" cm="1">
        <f t="array" ref="H161">IFERROR(IF(F161="","",IF(ISNUMBER(MATCH(TRUE,ISNUMBER(SEARCH($Q$2:$Q$51, $F161)),0))=TRUE,"United States of America",INDEX($S$2:$S$199,MATCH(TRUE,ISNUMBER(SEARCH($S$2:$S$199, $F161)),0)))),"United States of America")</f>
        <v/>
      </c>
      <c r="I161" s="157" t="str" cm="1">
        <f t="array" ref="I161">IF(F161="","",IF(ISNUMBER(MATCH(TRUE,ISNUMBER(SEARCH($Q$2:$Q$51, $F161)),0))=TRUE,"",IF(ISNUMBER(MATCH(TRUE,ISNUMBER(SEARCH($S$2:$S$199, $F161)),0))=TRUE,"","미국 확인 필요")))</f>
        <v/>
      </c>
      <c r="S161" s="211" t="s">
        <v>1665</v>
      </c>
      <c r="T161" s="323">
        <f t="shared" si="8"/>
        <v>0</v>
      </c>
      <c r="U161" s="323" t="str">
        <f>IF(T161=0,"",RANK(T161,T:T,0)+COUNTIF(T$1:T160,T161))</f>
        <v/>
      </c>
      <c r="V161" s="323">
        <f t="shared" si="9"/>
        <v>0</v>
      </c>
      <c r="W161" s="323" t="str">
        <f>IF(V161=0,"",RANK(V161,V:V,0)+COUNTIF(V$1:V160,V161))</f>
        <v/>
      </c>
    </row>
    <row r="162" spans="3:23">
      <c r="C162" s="157" t="str" cm="1">
        <f t="array" ref="C162">IFERROR(IF(A162="","",IF(ISNUMBER(MATCH(TRUE,ISNUMBER(SEARCH($Q$2:$Q$51, $A162)),0))=TRUE,"United States of America",INDEX($S$2:$S$199,MATCH(TRUE,ISNUMBER(SEARCH($S$2:$S$199, $A162)),0)))),"United States of America")</f>
        <v/>
      </c>
      <c r="D162" s="157" t="str" cm="1">
        <f t="array" ref="D162">IF(A162="","",IF(ISNUMBER(MATCH(TRUE,ISNUMBER(SEARCH($Q$2:$Q$51, $A162)),0))=TRUE,"",IF(ISNUMBER(MATCH(TRUE,ISNUMBER(SEARCH($S$2:$S$199, $A162)),0))=TRUE,"","미국 확인 필요")))</f>
        <v/>
      </c>
      <c r="H162" s="157" t="str" cm="1">
        <f t="array" ref="H162">IFERROR(IF(F162="","",IF(ISNUMBER(MATCH(TRUE,ISNUMBER(SEARCH($Q$2:$Q$51, $F162)),0))=TRUE,"United States of America",INDEX($S$2:$S$199,MATCH(TRUE,ISNUMBER(SEARCH($S$2:$S$199, $F162)),0)))),"United States of America")</f>
        <v/>
      </c>
      <c r="I162" s="157" t="str" cm="1">
        <f t="array" ref="I162">IF(F162="","",IF(ISNUMBER(MATCH(TRUE,ISNUMBER(SEARCH($Q$2:$Q$51, $F162)),0))=TRUE,"",IF(ISNUMBER(MATCH(TRUE,ISNUMBER(SEARCH($S$2:$S$199, $F162)),0))=TRUE,"","미국 확인 필요")))</f>
        <v/>
      </c>
      <c r="S162" s="211" t="s">
        <v>1664</v>
      </c>
      <c r="T162" s="323">
        <f t="shared" si="8"/>
        <v>0</v>
      </c>
      <c r="U162" s="323" t="str">
        <f>IF(T162=0,"",RANK(T162,T:T,0)+COUNTIF(T$1:T161,T162))</f>
        <v/>
      </c>
      <c r="V162" s="323">
        <f t="shared" si="9"/>
        <v>0</v>
      </c>
      <c r="W162" s="323" t="str">
        <f>IF(V162=0,"",RANK(V162,V:V,0)+COUNTIF(V$1:V161,V162))</f>
        <v/>
      </c>
    </row>
    <row r="163" spans="3:23">
      <c r="C163" s="157" t="str" cm="1">
        <f t="array" ref="C163">IFERROR(IF(A163="","",IF(ISNUMBER(MATCH(TRUE,ISNUMBER(SEARCH($Q$2:$Q$51, $A163)),0))=TRUE,"United States of America",INDEX($S$2:$S$199,MATCH(TRUE,ISNUMBER(SEARCH($S$2:$S$199, $A163)),0)))),"United States of America")</f>
        <v/>
      </c>
      <c r="D163" s="157" t="str" cm="1">
        <f t="array" ref="D163">IF(A163="","",IF(ISNUMBER(MATCH(TRUE,ISNUMBER(SEARCH($Q$2:$Q$51, $A163)),0))=TRUE,"",IF(ISNUMBER(MATCH(TRUE,ISNUMBER(SEARCH($S$2:$S$199, $A163)),0))=TRUE,"","미국 확인 필요")))</f>
        <v/>
      </c>
      <c r="H163" s="157" t="str" cm="1">
        <f t="array" ref="H163">IFERROR(IF(F163="","",IF(ISNUMBER(MATCH(TRUE,ISNUMBER(SEARCH($Q$2:$Q$51, $F163)),0))=TRUE,"United States of America",INDEX($S$2:$S$199,MATCH(TRUE,ISNUMBER(SEARCH($S$2:$S$199, $F163)),0)))),"United States of America")</f>
        <v/>
      </c>
      <c r="I163" s="157" t="str" cm="1">
        <f t="array" ref="I163">IF(F163="","",IF(ISNUMBER(MATCH(TRUE,ISNUMBER(SEARCH($Q$2:$Q$51, $F163)),0))=TRUE,"",IF(ISNUMBER(MATCH(TRUE,ISNUMBER(SEARCH($S$2:$S$199, $F163)),0))=TRUE,"","미국 확인 필요")))</f>
        <v/>
      </c>
      <c r="S163" s="211" t="s">
        <v>1663</v>
      </c>
      <c r="T163" s="323">
        <f t="shared" si="8"/>
        <v>0</v>
      </c>
      <c r="U163" s="323" t="str">
        <f>IF(T163=0,"",RANK(T163,T:T,0)+COUNTIF(T$1:T162,T163))</f>
        <v/>
      </c>
      <c r="V163" s="323">
        <f t="shared" si="9"/>
        <v>0</v>
      </c>
      <c r="W163" s="323" t="str">
        <f>IF(V163=0,"",RANK(V163,V:V,0)+COUNTIF(V$1:V162,V163))</f>
        <v/>
      </c>
    </row>
    <row r="164" spans="3:23">
      <c r="C164" s="157" t="str" cm="1">
        <f t="array" ref="C164">IFERROR(IF(A164="","",IF(ISNUMBER(MATCH(TRUE,ISNUMBER(SEARCH($Q$2:$Q$51, $A164)),0))=TRUE,"United States of America",INDEX($S$2:$S$199,MATCH(TRUE,ISNUMBER(SEARCH($S$2:$S$199, $A164)),0)))),"United States of America")</f>
        <v/>
      </c>
      <c r="D164" s="157" t="str" cm="1">
        <f t="array" ref="D164">IF(A164="","",IF(ISNUMBER(MATCH(TRUE,ISNUMBER(SEARCH($Q$2:$Q$51, $A164)),0))=TRUE,"",IF(ISNUMBER(MATCH(TRUE,ISNUMBER(SEARCH($S$2:$S$199, $A164)),0))=TRUE,"","미국 확인 필요")))</f>
        <v/>
      </c>
      <c r="H164" s="157" t="str" cm="1">
        <f t="array" ref="H164">IFERROR(IF(F164="","",IF(ISNUMBER(MATCH(TRUE,ISNUMBER(SEARCH($Q$2:$Q$51, $F164)),0))=TRUE,"United States of America",INDEX($S$2:$S$199,MATCH(TRUE,ISNUMBER(SEARCH($S$2:$S$199, $F164)),0)))),"United States of America")</f>
        <v/>
      </c>
      <c r="I164" s="157" t="str" cm="1">
        <f t="array" ref="I164">IF(F164="","",IF(ISNUMBER(MATCH(TRUE,ISNUMBER(SEARCH($Q$2:$Q$51, $F164)),0))=TRUE,"",IF(ISNUMBER(MATCH(TRUE,ISNUMBER(SEARCH($S$2:$S$199, $F164)),0))=TRUE,"","미국 확인 필요")))</f>
        <v/>
      </c>
      <c r="S164" s="211" t="s">
        <v>1662</v>
      </c>
      <c r="T164" s="323">
        <f t="shared" si="8"/>
        <v>0</v>
      </c>
      <c r="U164" s="323" t="str">
        <f>IF(T164=0,"",RANK(T164,T:T,0)+COUNTIF(T$1:T163,T164))</f>
        <v/>
      </c>
      <c r="V164" s="323">
        <f t="shared" si="9"/>
        <v>0</v>
      </c>
      <c r="W164" s="323" t="str">
        <f>IF(V164=0,"",RANK(V164,V:V,0)+COUNTIF(V$1:V163,V164))</f>
        <v/>
      </c>
    </row>
    <row r="165" spans="3:23">
      <c r="C165" s="157" t="str" cm="1">
        <f t="array" ref="C165">IFERROR(IF(A165="","",IF(ISNUMBER(MATCH(TRUE,ISNUMBER(SEARCH($Q$2:$Q$51, $A165)),0))=TRUE,"United States of America",INDEX($S$2:$S$199,MATCH(TRUE,ISNUMBER(SEARCH($S$2:$S$199, $A165)),0)))),"United States of America")</f>
        <v/>
      </c>
      <c r="D165" s="157" t="str" cm="1">
        <f t="array" ref="D165">IF(A165="","",IF(ISNUMBER(MATCH(TRUE,ISNUMBER(SEARCH($Q$2:$Q$51, $A165)),0))=TRUE,"",IF(ISNUMBER(MATCH(TRUE,ISNUMBER(SEARCH($S$2:$S$199, $A165)),0))=TRUE,"","미국 확인 필요")))</f>
        <v/>
      </c>
      <c r="H165" s="157" t="str" cm="1">
        <f t="array" ref="H165">IFERROR(IF(F165="","",IF(ISNUMBER(MATCH(TRUE,ISNUMBER(SEARCH($Q$2:$Q$51, $F165)),0))=TRUE,"United States of America",INDEX($S$2:$S$199,MATCH(TRUE,ISNUMBER(SEARCH($S$2:$S$199, $F165)),0)))),"United States of America")</f>
        <v/>
      </c>
      <c r="I165" s="157" t="str" cm="1">
        <f t="array" ref="I165">IF(F165="","",IF(ISNUMBER(MATCH(TRUE,ISNUMBER(SEARCH($Q$2:$Q$51, $F165)),0))=TRUE,"",IF(ISNUMBER(MATCH(TRUE,ISNUMBER(SEARCH($S$2:$S$199, $F165)),0))=TRUE,"","미국 확인 필요")))</f>
        <v/>
      </c>
      <c r="S165" s="211" t="s">
        <v>1661</v>
      </c>
      <c r="T165" s="323">
        <f t="shared" si="8"/>
        <v>0</v>
      </c>
      <c r="U165" s="323" t="str">
        <f>IF(T165=0,"",RANK(T165,T:T,0)+COUNTIF(T$1:T164,T165))</f>
        <v/>
      </c>
      <c r="V165" s="323">
        <f t="shared" si="9"/>
        <v>0</v>
      </c>
      <c r="W165" s="323" t="str">
        <f>IF(V165=0,"",RANK(V165,V:V,0)+COUNTIF(V$1:V164,V165))</f>
        <v/>
      </c>
    </row>
    <row r="166" spans="3:23">
      <c r="C166" s="157" t="str" cm="1">
        <f t="array" ref="C166">IFERROR(IF(A166="","",IF(ISNUMBER(MATCH(TRUE,ISNUMBER(SEARCH($Q$2:$Q$51, $A166)),0))=TRUE,"United States of America",INDEX($S$2:$S$199,MATCH(TRUE,ISNUMBER(SEARCH($S$2:$S$199, $A166)),0)))),"United States of America")</f>
        <v/>
      </c>
      <c r="D166" s="157" t="str" cm="1">
        <f t="array" ref="D166">IF(A166="","",IF(ISNUMBER(MATCH(TRUE,ISNUMBER(SEARCH($Q$2:$Q$51, $A166)),0))=TRUE,"",IF(ISNUMBER(MATCH(TRUE,ISNUMBER(SEARCH($S$2:$S$199, $A166)),0))=TRUE,"","미국 확인 필요")))</f>
        <v/>
      </c>
      <c r="H166" s="157" t="str" cm="1">
        <f t="array" ref="H166">IFERROR(IF(F166="","",IF(ISNUMBER(MATCH(TRUE,ISNUMBER(SEARCH($Q$2:$Q$51, $F166)),0))=TRUE,"United States of America",INDEX($S$2:$S$199,MATCH(TRUE,ISNUMBER(SEARCH($S$2:$S$199, $F166)),0)))),"United States of America")</f>
        <v/>
      </c>
      <c r="I166" s="157" t="str" cm="1">
        <f t="array" ref="I166">IF(F166="","",IF(ISNUMBER(MATCH(TRUE,ISNUMBER(SEARCH($Q$2:$Q$51, $F166)),0))=TRUE,"",IF(ISNUMBER(MATCH(TRUE,ISNUMBER(SEARCH($S$2:$S$199, $F166)),0))=TRUE,"","미국 확인 필요")))</f>
        <v/>
      </c>
      <c r="S166" s="211" t="s">
        <v>714</v>
      </c>
      <c r="T166" s="323">
        <f t="shared" si="8"/>
        <v>18</v>
      </c>
      <c r="U166" s="323">
        <f>IF(T166=0,"",RANK(T166,T:T,0)+COUNTIF(T$1:T165,T166))</f>
        <v>13</v>
      </c>
      <c r="V166" s="323">
        <f t="shared" si="9"/>
        <v>101</v>
      </c>
      <c r="W166" s="323">
        <f>IF(V166=0,"",RANK(V166,V:V,0)+COUNTIF(V$1:V165,V166))</f>
        <v>22</v>
      </c>
    </row>
    <row r="167" spans="3:23">
      <c r="C167" s="157" t="str" cm="1">
        <f t="array" ref="C167">IFERROR(IF(A167="","",IF(ISNUMBER(MATCH(TRUE,ISNUMBER(SEARCH($Q$2:$Q$51, $A167)),0))=TRUE,"United States of America",INDEX($S$2:$S$199,MATCH(TRUE,ISNUMBER(SEARCH($S$2:$S$199, $A167)),0)))),"United States of America")</f>
        <v/>
      </c>
      <c r="D167" s="157" t="str" cm="1">
        <f t="array" ref="D167">IF(A167="","",IF(ISNUMBER(MATCH(TRUE,ISNUMBER(SEARCH($Q$2:$Q$51, $A167)),0))=TRUE,"",IF(ISNUMBER(MATCH(TRUE,ISNUMBER(SEARCH($S$2:$S$199, $A167)),0))=TRUE,"","미국 확인 필요")))</f>
        <v/>
      </c>
      <c r="H167" s="157" t="str" cm="1">
        <f t="array" ref="H167">IFERROR(IF(F167="","",IF(ISNUMBER(MATCH(TRUE,ISNUMBER(SEARCH($Q$2:$Q$51, $F167)),0))=TRUE,"United States of America",INDEX($S$2:$S$199,MATCH(TRUE,ISNUMBER(SEARCH($S$2:$S$199, $F167)),0)))),"United States of America")</f>
        <v/>
      </c>
      <c r="I167" s="157" t="str" cm="1">
        <f t="array" ref="I167">IF(F167="","",IF(ISNUMBER(MATCH(TRUE,ISNUMBER(SEARCH($Q$2:$Q$51, $F167)),0))=TRUE,"",IF(ISNUMBER(MATCH(TRUE,ISNUMBER(SEARCH($S$2:$S$199, $F167)),0))=TRUE,"","미국 확인 필요")))</f>
        <v/>
      </c>
      <c r="S167" s="211" t="s">
        <v>1350</v>
      </c>
      <c r="T167" s="323">
        <f t="shared" si="8"/>
        <v>0</v>
      </c>
      <c r="U167" s="323" t="str">
        <f>IF(T167=0,"",RANK(T167,T:T,0)+COUNTIF(T$1:T166,T167))</f>
        <v/>
      </c>
      <c r="V167" s="323">
        <f t="shared" si="9"/>
        <v>0</v>
      </c>
      <c r="W167" s="323" t="str">
        <f>IF(V167=0,"",RANK(V167,V:V,0)+COUNTIF(V$1:V166,V167))</f>
        <v/>
      </c>
    </row>
    <row r="168" spans="3:23">
      <c r="C168" s="157" t="str" cm="1">
        <f t="array" ref="C168">IFERROR(IF(A168="","",IF(ISNUMBER(MATCH(TRUE,ISNUMBER(SEARCH($Q$2:$Q$51, $A168)),0))=TRUE,"United States of America",INDEX($S$2:$S$199,MATCH(TRUE,ISNUMBER(SEARCH($S$2:$S$199, $A168)),0)))),"United States of America")</f>
        <v/>
      </c>
      <c r="D168" s="157" t="str" cm="1">
        <f t="array" ref="D168">IF(A168="","",IF(ISNUMBER(MATCH(TRUE,ISNUMBER(SEARCH($Q$2:$Q$51, $A168)),0))=TRUE,"",IF(ISNUMBER(MATCH(TRUE,ISNUMBER(SEARCH($S$2:$S$199, $A168)),0))=TRUE,"","미국 확인 필요")))</f>
        <v/>
      </c>
      <c r="H168" s="157" t="str" cm="1">
        <f t="array" ref="H168">IFERROR(IF(F168="","",IF(ISNUMBER(MATCH(TRUE,ISNUMBER(SEARCH($Q$2:$Q$51, $F168)),0))=TRUE,"United States of America",INDEX($S$2:$S$199,MATCH(TRUE,ISNUMBER(SEARCH($S$2:$S$199, $F168)),0)))),"United States of America")</f>
        <v/>
      </c>
      <c r="I168" s="157" t="str" cm="1">
        <f t="array" ref="I168">IF(F168="","",IF(ISNUMBER(MATCH(TRUE,ISNUMBER(SEARCH($Q$2:$Q$51, $F168)),0))=TRUE,"",IF(ISNUMBER(MATCH(TRUE,ISNUMBER(SEARCH($S$2:$S$199, $F168)),0))=TRUE,"","미국 확인 필요")))</f>
        <v/>
      </c>
      <c r="S168" s="211" t="s">
        <v>713</v>
      </c>
      <c r="T168" s="323">
        <f t="shared" si="8"/>
        <v>0</v>
      </c>
      <c r="U168" s="323" t="str">
        <f>IF(T168=0,"",RANK(T168,T:T,0)+COUNTIF(T$1:T167,T168))</f>
        <v/>
      </c>
      <c r="V168" s="323">
        <f t="shared" si="9"/>
        <v>0</v>
      </c>
      <c r="W168" s="323" t="str">
        <f>IF(V168=0,"",RANK(V168,V:V,0)+COUNTIF(V$1:V167,V168))</f>
        <v/>
      </c>
    </row>
    <row r="169" spans="3:23">
      <c r="C169" s="157" t="str" cm="1">
        <f t="array" ref="C169">IFERROR(IF(A169="","",IF(ISNUMBER(MATCH(TRUE,ISNUMBER(SEARCH($Q$2:$Q$51, $A169)),0))=TRUE,"United States of America",INDEX($S$2:$S$199,MATCH(TRUE,ISNUMBER(SEARCH($S$2:$S$199, $A169)),0)))),"United States of America")</f>
        <v/>
      </c>
      <c r="D169" s="157" t="str" cm="1">
        <f t="array" ref="D169">IF(A169="","",IF(ISNUMBER(MATCH(TRUE,ISNUMBER(SEARCH($Q$2:$Q$51, $A169)),0))=TRUE,"",IF(ISNUMBER(MATCH(TRUE,ISNUMBER(SEARCH($S$2:$S$199, $A169)),0))=TRUE,"","미국 확인 필요")))</f>
        <v/>
      </c>
      <c r="H169" s="157" t="str" cm="1">
        <f t="array" ref="H169">IFERROR(IF(F169="","",IF(ISNUMBER(MATCH(TRUE,ISNUMBER(SEARCH($Q$2:$Q$51, $F169)),0))=TRUE,"United States of America",INDEX($S$2:$S$199,MATCH(TRUE,ISNUMBER(SEARCH($S$2:$S$199, $F169)),0)))),"United States of America")</f>
        <v/>
      </c>
      <c r="I169" s="157" t="str" cm="1">
        <f t="array" ref="I169">IF(F169="","",IF(ISNUMBER(MATCH(TRUE,ISNUMBER(SEARCH($Q$2:$Q$51, $F169)),0))=TRUE,"",IF(ISNUMBER(MATCH(TRUE,ISNUMBER(SEARCH($S$2:$S$199, $F169)),0))=TRUE,"","미국 확인 필요")))</f>
        <v/>
      </c>
      <c r="S169" s="211" t="s">
        <v>1660</v>
      </c>
      <c r="T169" s="323">
        <f t="shared" si="8"/>
        <v>0</v>
      </c>
      <c r="U169" s="323" t="str">
        <f>IF(T169=0,"",RANK(T169,T:T,0)+COUNTIF(T$1:T168,T169))</f>
        <v/>
      </c>
      <c r="V169" s="323">
        <f t="shared" si="9"/>
        <v>0</v>
      </c>
      <c r="W169" s="323" t="str">
        <f>IF(V169=0,"",RANK(V169,V:V,0)+COUNTIF(V$1:V168,V169))</f>
        <v/>
      </c>
    </row>
    <row r="170" spans="3:23">
      <c r="C170" s="157" t="str" cm="1">
        <f t="array" ref="C170">IFERROR(IF(A170="","",IF(ISNUMBER(MATCH(TRUE,ISNUMBER(SEARCH($Q$2:$Q$51, $A170)),0))=TRUE,"United States of America",INDEX($S$2:$S$199,MATCH(TRUE,ISNUMBER(SEARCH($S$2:$S$199, $A170)),0)))),"United States of America")</f>
        <v/>
      </c>
      <c r="D170" s="157" t="str" cm="1">
        <f t="array" ref="D170">IF(A170="","",IF(ISNUMBER(MATCH(TRUE,ISNUMBER(SEARCH($Q$2:$Q$51, $A170)),0))=TRUE,"",IF(ISNUMBER(MATCH(TRUE,ISNUMBER(SEARCH($S$2:$S$199, $A170)),0))=TRUE,"","미국 확인 필요")))</f>
        <v/>
      </c>
      <c r="H170" s="157" t="str" cm="1">
        <f t="array" ref="H170">IFERROR(IF(F170="","",IF(ISNUMBER(MATCH(TRUE,ISNUMBER(SEARCH($Q$2:$Q$51, $F170)),0))=TRUE,"United States of America",INDEX($S$2:$S$199,MATCH(TRUE,ISNUMBER(SEARCH($S$2:$S$199, $F170)),0)))),"United States of America")</f>
        <v/>
      </c>
      <c r="I170" s="157" t="str" cm="1">
        <f t="array" ref="I170">IF(F170="","",IF(ISNUMBER(MATCH(TRUE,ISNUMBER(SEARCH($Q$2:$Q$51, $F170)),0))=TRUE,"",IF(ISNUMBER(MATCH(TRUE,ISNUMBER(SEARCH($S$2:$S$199, $F170)),0))=TRUE,"","미국 확인 필요")))</f>
        <v/>
      </c>
      <c r="S170" s="211" t="s">
        <v>1659</v>
      </c>
      <c r="T170" s="323">
        <f t="shared" si="8"/>
        <v>0</v>
      </c>
      <c r="U170" s="323" t="str">
        <f>IF(T170=0,"",RANK(T170,T:T,0)+COUNTIF(T$1:T169,T170))</f>
        <v/>
      </c>
      <c r="V170" s="323">
        <f t="shared" si="9"/>
        <v>0</v>
      </c>
      <c r="W170" s="323" t="str">
        <f>IF(V170=0,"",RANK(V170,V:V,0)+COUNTIF(V$1:V169,V170))</f>
        <v/>
      </c>
    </row>
    <row r="171" spans="3:23">
      <c r="C171" s="157" t="str" cm="1">
        <f t="array" ref="C171">IFERROR(IF(A171="","",IF(ISNUMBER(MATCH(TRUE,ISNUMBER(SEARCH($Q$2:$Q$51, $A171)),0))=TRUE,"United States of America",INDEX($S$2:$S$199,MATCH(TRUE,ISNUMBER(SEARCH($S$2:$S$199, $A171)),0)))),"United States of America")</f>
        <v/>
      </c>
      <c r="D171" s="157" t="str" cm="1">
        <f t="array" ref="D171">IF(A171="","",IF(ISNUMBER(MATCH(TRUE,ISNUMBER(SEARCH($Q$2:$Q$51, $A171)),0))=TRUE,"",IF(ISNUMBER(MATCH(TRUE,ISNUMBER(SEARCH($S$2:$S$199, $A171)),0))=TRUE,"","미국 확인 필요")))</f>
        <v/>
      </c>
      <c r="H171" s="157" t="str" cm="1">
        <f t="array" ref="H171">IFERROR(IF(F171="","",IF(ISNUMBER(MATCH(TRUE,ISNUMBER(SEARCH($Q$2:$Q$51, $F171)),0))=TRUE,"United States of America",INDEX($S$2:$S$199,MATCH(TRUE,ISNUMBER(SEARCH($S$2:$S$199, $F171)),0)))),"United States of America")</f>
        <v/>
      </c>
      <c r="I171" s="157" t="str" cm="1">
        <f t="array" ref="I171">IF(F171="","",IF(ISNUMBER(MATCH(TRUE,ISNUMBER(SEARCH($Q$2:$Q$51, $F171)),0))=TRUE,"",IF(ISNUMBER(MATCH(TRUE,ISNUMBER(SEARCH($S$2:$S$199, $F171)),0))=TRUE,"","미국 확인 필요")))</f>
        <v/>
      </c>
      <c r="S171" s="211" t="s">
        <v>723</v>
      </c>
      <c r="T171" s="323">
        <f t="shared" si="8"/>
        <v>0</v>
      </c>
      <c r="U171" s="323" t="str">
        <f>IF(T171=0,"",RANK(T171,T:T,0)+COUNTIF(T$1:T170,T171))</f>
        <v/>
      </c>
      <c r="V171" s="323">
        <f t="shared" si="9"/>
        <v>0</v>
      </c>
      <c r="W171" s="323" t="str">
        <f>IF(V171=0,"",RANK(V171,V:V,0)+COUNTIF(V$1:V170,V171))</f>
        <v/>
      </c>
    </row>
    <row r="172" spans="3:23">
      <c r="C172" s="157" t="str" cm="1">
        <f t="array" ref="C172">IFERROR(IF(A172="","",IF(ISNUMBER(MATCH(TRUE,ISNUMBER(SEARCH($Q$2:$Q$51, $A172)),0))=TRUE,"United States of America",INDEX($S$2:$S$199,MATCH(TRUE,ISNUMBER(SEARCH($S$2:$S$199, $A172)),0)))),"United States of America")</f>
        <v/>
      </c>
      <c r="D172" s="157" t="str" cm="1">
        <f t="array" ref="D172">IF(A172="","",IF(ISNUMBER(MATCH(TRUE,ISNUMBER(SEARCH($Q$2:$Q$51, $A172)),0))=TRUE,"",IF(ISNUMBER(MATCH(TRUE,ISNUMBER(SEARCH($S$2:$S$199, $A172)),0))=TRUE,"","미국 확인 필요")))</f>
        <v/>
      </c>
      <c r="H172" s="157" t="str" cm="1">
        <f t="array" ref="H172">IFERROR(IF(F172="","",IF(ISNUMBER(MATCH(TRUE,ISNUMBER(SEARCH($Q$2:$Q$51, $F172)),0))=TRUE,"United States of America",INDEX($S$2:$S$199,MATCH(TRUE,ISNUMBER(SEARCH($S$2:$S$199, $F172)),0)))),"United States of America")</f>
        <v/>
      </c>
      <c r="I172" s="157" t="str" cm="1">
        <f t="array" ref="I172">IF(F172="","",IF(ISNUMBER(MATCH(TRUE,ISNUMBER(SEARCH($Q$2:$Q$51, $F172)),0))=TRUE,"",IF(ISNUMBER(MATCH(TRUE,ISNUMBER(SEARCH($S$2:$S$199, $F172)),0))=TRUE,"","미국 확인 필요")))</f>
        <v/>
      </c>
      <c r="S172" s="211" t="s">
        <v>1658</v>
      </c>
      <c r="T172" s="323">
        <f t="shared" si="8"/>
        <v>0</v>
      </c>
      <c r="U172" s="323" t="str">
        <f>IF(T172=0,"",RANK(T172,T:T,0)+COUNTIF(T$1:T171,T172))</f>
        <v/>
      </c>
      <c r="V172" s="323">
        <f t="shared" si="9"/>
        <v>0</v>
      </c>
      <c r="W172" s="323" t="str">
        <f>IF(V172=0,"",RANK(V172,V:V,0)+COUNTIF(V$1:V171,V172))</f>
        <v/>
      </c>
    </row>
    <row r="173" spans="3:23">
      <c r="C173" s="157" t="str" cm="1">
        <f t="array" ref="C173">IFERROR(IF(A173="","",IF(ISNUMBER(MATCH(TRUE,ISNUMBER(SEARCH($Q$2:$Q$51, $A173)),0))=TRUE,"United States of America",INDEX($S$2:$S$199,MATCH(TRUE,ISNUMBER(SEARCH($S$2:$S$199, $A173)),0)))),"United States of America")</f>
        <v/>
      </c>
      <c r="D173" s="157" t="str" cm="1">
        <f t="array" ref="D173">IF(A173="","",IF(ISNUMBER(MATCH(TRUE,ISNUMBER(SEARCH($Q$2:$Q$51, $A173)),0))=TRUE,"",IF(ISNUMBER(MATCH(TRUE,ISNUMBER(SEARCH($S$2:$S$199, $A173)),0))=TRUE,"","미국 확인 필요")))</f>
        <v/>
      </c>
      <c r="H173" s="157" t="str" cm="1">
        <f t="array" ref="H173">IFERROR(IF(F173="","",IF(ISNUMBER(MATCH(TRUE,ISNUMBER(SEARCH($Q$2:$Q$51, $F173)),0))=TRUE,"United States of America",INDEX($S$2:$S$199,MATCH(TRUE,ISNUMBER(SEARCH($S$2:$S$199, $F173)),0)))),"United States of America")</f>
        <v/>
      </c>
      <c r="I173" s="157" t="str" cm="1">
        <f t="array" ref="I173">IF(F173="","",IF(ISNUMBER(MATCH(TRUE,ISNUMBER(SEARCH($Q$2:$Q$51, $F173)),0))=TRUE,"",IF(ISNUMBER(MATCH(TRUE,ISNUMBER(SEARCH($S$2:$S$199, $F173)),0))=TRUE,"","미국 확인 필요")))</f>
        <v/>
      </c>
      <c r="S173" s="211" t="s">
        <v>1657</v>
      </c>
      <c r="T173" s="323">
        <f t="shared" si="8"/>
        <v>0</v>
      </c>
      <c r="U173" s="323" t="str">
        <f>IF(T173=0,"",RANK(T173,T:T,0)+COUNTIF(T$1:T172,T173))</f>
        <v/>
      </c>
      <c r="V173" s="323">
        <f t="shared" si="9"/>
        <v>0</v>
      </c>
      <c r="W173" s="323" t="str">
        <f>IF(V173=0,"",RANK(V173,V:V,0)+COUNTIF(V$1:V172,V173))</f>
        <v/>
      </c>
    </row>
    <row r="174" spans="3:23">
      <c r="C174" s="157" t="str" cm="1">
        <f t="array" ref="C174">IFERROR(IF(A174="","",IF(ISNUMBER(MATCH(TRUE,ISNUMBER(SEARCH($Q$2:$Q$51, $A174)),0))=TRUE,"United States of America",INDEX($S$2:$S$199,MATCH(TRUE,ISNUMBER(SEARCH($S$2:$S$199, $A174)),0)))),"United States of America")</f>
        <v/>
      </c>
      <c r="D174" s="157" t="str" cm="1">
        <f t="array" ref="D174">IF(A174="","",IF(ISNUMBER(MATCH(TRUE,ISNUMBER(SEARCH($Q$2:$Q$51, $A174)),0))=TRUE,"",IF(ISNUMBER(MATCH(TRUE,ISNUMBER(SEARCH($S$2:$S$199, $A174)),0))=TRUE,"","미국 확인 필요")))</f>
        <v/>
      </c>
      <c r="H174" s="157" t="str" cm="1">
        <f t="array" ref="H174">IFERROR(IF(F174="","",IF(ISNUMBER(MATCH(TRUE,ISNUMBER(SEARCH($Q$2:$Q$51, $F174)),0))=TRUE,"United States of America",INDEX($S$2:$S$199,MATCH(TRUE,ISNUMBER(SEARCH($S$2:$S$199, $F174)),0)))),"United States of America")</f>
        <v/>
      </c>
      <c r="I174" s="157" t="str" cm="1">
        <f t="array" ref="I174">IF(F174="","",IF(ISNUMBER(MATCH(TRUE,ISNUMBER(SEARCH($Q$2:$Q$51, $F174)),0))=TRUE,"",IF(ISNUMBER(MATCH(TRUE,ISNUMBER(SEARCH($S$2:$S$199, $F174)),0))=TRUE,"","미국 확인 필요")))</f>
        <v/>
      </c>
      <c r="S174" s="211" t="s">
        <v>1656</v>
      </c>
      <c r="T174" s="323">
        <f t="shared" si="8"/>
        <v>0</v>
      </c>
      <c r="U174" s="323" t="str">
        <f>IF(T174=0,"",RANK(T174,T:T,0)+COUNTIF(T$1:T173,T174))</f>
        <v/>
      </c>
      <c r="V174" s="323">
        <f t="shared" si="9"/>
        <v>0</v>
      </c>
      <c r="W174" s="323" t="str">
        <f>IF(V174=0,"",RANK(V174,V:V,0)+COUNTIF(V$1:V173,V174))</f>
        <v/>
      </c>
    </row>
    <row r="175" spans="3:23">
      <c r="C175" s="157" t="str" cm="1">
        <f t="array" ref="C175">IFERROR(IF(A175="","",IF(ISNUMBER(MATCH(TRUE,ISNUMBER(SEARCH($Q$2:$Q$51, $A175)),0))=TRUE,"United States of America",INDEX($S$2:$S$199,MATCH(TRUE,ISNUMBER(SEARCH($S$2:$S$199, $A175)),0)))),"United States of America")</f>
        <v/>
      </c>
      <c r="D175" s="157" t="str" cm="1">
        <f t="array" ref="D175">IF(A175="","",IF(ISNUMBER(MATCH(TRUE,ISNUMBER(SEARCH($Q$2:$Q$51, $A175)),0))=TRUE,"",IF(ISNUMBER(MATCH(TRUE,ISNUMBER(SEARCH($S$2:$S$199, $A175)),0))=TRUE,"","미국 확인 필요")))</f>
        <v/>
      </c>
      <c r="H175" s="157" t="str" cm="1">
        <f t="array" ref="H175">IFERROR(IF(F175="","",IF(ISNUMBER(MATCH(TRUE,ISNUMBER(SEARCH($Q$2:$Q$51, $F175)),0))=TRUE,"United States of America",INDEX($S$2:$S$199,MATCH(TRUE,ISNUMBER(SEARCH($S$2:$S$199, $F175)),0)))),"United States of America")</f>
        <v/>
      </c>
      <c r="I175" s="157" t="str" cm="1">
        <f t="array" ref="I175">IF(F175="","",IF(ISNUMBER(MATCH(TRUE,ISNUMBER(SEARCH($Q$2:$Q$51, $F175)),0))=TRUE,"",IF(ISNUMBER(MATCH(TRUE,ISNUMBER(SEARCH($S$2:$S$199, $F175)),0))=TRUE,"","미국 확인 필요")))</f>
        <v/>
      </c>
      <c r="S175" s="211" t="s">
        <v>1655</v>
      </c>
      <c r="T175" s="323">
        <f t="shared" si="8"/>
        <v>0</v>
      </c>
      <c r="U175" s="323" t="str">
        <f>IF(T175=0,"",RANK(T175,T:T,0)+COUNTIF(T$1:T174,T175))</f>
        <v/>
      </c>
      <c r="V175" s="323">
        <f t="shared" si="9"/>
        <v>0</v>
      </c>
      <c r="W175" s="323" t="str">
        <f>IF(V175=0,"",RANK(V175,V:V,0)+COUNTIF(V$1:V174,V175))</f>
        <v/>
      </c>
    </row>
    <row r="176" spans="3:23">
      <c r="C176" s="157" t="str" cm="1">
        <f t="array" ref="C176">IFERROR(IF(A176="","",IF(ISNUMBER(MATCH(TRUE,ISNUMBER(SEARCH($Q$2:$Q$51, $A176)),0))=TRUE,"United States of America",INDEX($S$2:$S$199,MATCH(TRUE,ISNUMBER(SEARCH($S$2:$S$199, $A176)),0)))),"United States of America")</f>
        <v/>
      </c>
      <c r="D176" s="157" t="str" cm="1">
        <f t="array" ref="D176">IF(A176="","",IF(ISNUMBER(MATCH(TRUE,ISNUMBER(SEARCH($Q$2:$Q$51, $A176)),0))=TRUE,"",IF(ISNUMBER(MATCH(TRUE,ISNUMBER(SEARCH($S$2:$S$199, $A176)),0))=TRUE,"","미국 확인 필요")))</f>
        <v/>
      </c>
      <c r="H176" s="157" t="str" cm="1">
        <f t="array" ref="H176">IFERROR(IF(F176="","",IF(ISNUMBER(MATCH(TRUE,ISNUMBER(SEARCH($Q$2:$Q$51, $F176)),0))=TRUE,"United States of America",INDEX($S$2:$S$199,MATCH(TRUE,ISNUMBER(SEARCH($S$2:$S$199, $F176)),0)))),"United States of America")</f>
        <v/>
      </c>
      <c r="I176" s="157" t="str" cm="1">
        <f t="array" ref="I176">IF(F176="","",IF(ISNUMBER(MATCH(TRUE,ISNUMBER(SEARCH($Q$2:$Q$51, $F176)),0))=TRUE,"",IF(ISNUMBER(MATCH(TRUE,ISNUMBER(SEARCH($S$2:$S$199, $F176)),0))=TRUE,"","미국 확인 필요")))</f>
        <v/>
      </c>
      <c r="S176" s="211" t="s">
        <v>734</v>
      </c>
      <c r="T176" s="323">
        <f t="shared" si="8"/>
        <v>0</v>
      </c>
      <c r="U176" s="323" t="str">
        <f>IF(T176=0,"",RANK(T176,T:T,0)+COUNTIF(T$1:T175,T176))</f>
        <v/>
      </c>
      <c r="V176" s="323">
        <f t="shared" si="9"/>
        <v>0</v>
      </c>
      <c r="W176" s="323" t="str">
        <f>IF(V176=0,"",RANK(V176,V:V,0)+COUNTIF(V$1:V175,V176))</f>
        <v/>
      </c>
    </row>
    <row r="177" spans="3:23">
      <c r="C177" s="157" t="str" cm="1">
        <f t="array" ref="C177">IFERROR(IF(A177="","",IF(ISNUMBER(MATCH(TRUE,ISNUMBER(SEARCH($Q$2:$Q$51, $A177)),0))=TRUE,"United States of America",INDEX($S$2:$S$199,MATCH(TRUE,ISNUMBER(SEARCH($S$2:$S$199, $A177)),0)))),"United States of America")</f>
        <v/>
      </c>
      <c r="D177" s="157" t="str" cm="1">
        <f t="array" ref="D177">IF(A177="","",IF(ISNUMBER(MATCH(TRUE,ISNUMBER(SEARCH($Q$2:$Q$51, $A177)),0))=TRUE,"",IF(ISNUMBER(MATCH(TRUE,ISNUMBER(SEARCH($S$2:$S$199, $A177)),0))=TRUE,"","미국 확인 필요")))</f>
        <v/>
      </c>
      <c r="H177" s="157" t="str" cm="1">
        <f t="array" ref="H177">IFERROR(IF(F177="","",IF(ISNUMBER(MATCH(TRUE,ISNUMBER(SEARCH($Q$2:$Q$51, $F177)),0))=TRUE,"United States of America",INDEX($S$2:$S$199,MATCH(TRUE,ISNUMBER(SEARCH($S$2:$S$199, $F177)),0)))),"United States of America")</f>
        <v/>
      </c>
      <c r="I177" s="157" t="str" cm="1">
        <f t="array" ref="I177">IF(F177="","",IF(ISNUMBER(MATCH(TRUE,ISNUMBER(SEARCH($Q$2:$Q$51, $F177)),0))=TRUE,"",IF(ISNUMBER(MATCH(TRUE,ISNUMBER(SEARCH($S$2:$S$199, $F177)),0))=TRUE,"","미국 확인 필요")))</f>
        <v/>
      </c>
      <c r="S177" s="211" t="s">
        <v>1654</v>
      </c>
      <c r="T177" s="323">
        <f t="shared" si="8"/>
        <v>0</v>
      </c>
      <c r="U177" s="323" t="str">
        <f>IF(T177=0,"",RANK(T177,T:T,0)+COUNTIF(T$1:T176,T177))</f>
        <v/>
      </c>
      <c r="V177" s="323">
        <f t="shared" si="9"/>
        <v>0</v>
      </c>
      <c r="W177" s="323" t="str">
        <f>IF(V177=0,"",RANK(V177,V:V,0)+COUNTIF(V$1:V176,V177))</f>
        <v/>
      </c>
    </row>
    <row r="178" spans="3:23">
      <c r="C178" s="157" t="str" cm="1">
        <f t="array" ref="C178">IFERROR(IF(A178="","",IF(ISNUMBER(MATCH(TRUE,ISNUMBER(SEARCH($Q$2:$Q$51, $A178)),0))=TRUE,"United States of America",INDEX($S$2:$S$199,MATCH(TRUE,ISNUMBER(SEARCH($S$2:$S$199, $A178)),0)))),"United States of America")</f>
        <v/>
      </c>
      <c r="D178" s="157" t="str" cm="1">
        <f t="array" ref="D178">IF(A178="","",IF(ISNUMBER(MATCH(TRUE,ISNUMBER(SEARCH($Q$2:$Q$51, $A178)),0))=TRUE,"",IF(ISNUMBER(MATCH(TRUE,ISNUMBER(SEARCH($S$2:$S$199, $A178)),0))=TRUE,"","미국 확인 필요")))</f>
        <v/>
      </c>
      <c r="H178" s="157" t="str" cm="1">
        <f t="array" ref="H178">IFERROR(IF(F178="","",IF(ISNUMBER(MATCH(TRUE,ISNUMBER(SEARCH($Q$2:$Q$51, $F178)),0))=TRUE,"United States of America",INDEX($S$2:$S$199,MATCH(TRUE,ISNUMBER(SEARCH($S$2:$S$199, $F178)),0)))),"United States of America")</f>
        <v/>
      </c>
      <c r="I178" s="157" t="str" cm="1">
        <f t="array" ref="I178">IF(F178="","",IF(ISNUMBER(MATCH(TRUE,ISNUMBER(SEARCH($Q$2:$Q$51, $F178)),0))=TRUE,"",IF(ISNUMBER(MATCH(TRUE,ISNUMBER(SEARCH($S$2:$S$199, $F178)),0))=TRUE,"","미국 확인 필요")))</f>
        <v/>
      </c>
      <c r="S178" s="211" t="s">
        <v>1653</v>
      </c>
      <c r="T178" s="323">
        <f t="shared" si="8"/>
        <v>0</v>
      </c>
      <c r="U178" s="323" t="str">
        <f>IF(T178=0,"",RANK(T178,T:T,0)+COUNTIF(T$1:T177,T178))</f>
        <v/>
      </c>
      <c r="V178" s="323">
        <f t="shared" si="9"/>
        <v>0</v>
      </c>
      <c r="W178" s="323" t="str">
        <f>IF(V178=0,"",RANK(V178,V:V,0)+COUNTIF(V$1:V177,V178))</f>
        <v/>
      </c>
    </row>
    <row r="179" spans="3:23">
      <c r="C179" s="157" t="str" cm="1">
        <f t="array" ref="C179">IFERROR(IF(A179="","",IF(ISNUMBER(MATCH(TRUE,ISNUMBER(SEARCH($Q$2:$Q$51, $A179)),0))=TRUE,"United States of America",INDEX($S$2:$S$199,MATCH(TRUE,ISNUMBER(SEARCH($S$2:$S$199, $A179)),0)))),"United States of America")</f>
        <v/>
      </c>
      <c r="D179" s="157" t="str" cm="1">
        <f t="array" ref="D179">IF(A179="","",IF(ISNUMBER(MATCH(TRUE,ISNUMBER(SEARCH($Q$2:$Q$51, $A179)),0))=TRUE,"",IF(ISNUMBER(MATCH(TRUE,ISNUMBER(SEARCH($S$2:$S$199, $A179)),0))=TRUE,"","미국 확인 필요")))</f>
        <v/>
      </c>
      <c r="H179" s="157" t="str" cm="1">
        <f t="array" ref="H179">IFERROR(IF(F179="","",IF(ISNUMBER(MATCH(TRUE,ISNUMBER(SEARCH($Q$2:$Q$51, $F179)),0))=TRUE,"United States of America",INDEX($S$2:$S$199,MATCH(TRUE,ISNUMBER(SEARCH($S$2:$S$199, $F179)),0)))),"United States of America")</f>
        <v/>
      </c>
      <c r="I179" s="157" t="str" cm="1">
        <f t="array" ref="I179">IF(F179="","",IF(ISNUMBER(MATCH(TRUE,ISNUMBER(SEARCH($Q$2:$Q$51, $F179)),0))=TRUE,"",IF(ISNUMBER(MATCH(TRUE,ISNUMBER(SEARCH($S$2:$S$199, $F179)),0))=TRUE,"","미국 확인 필요")))</f>
        <v/>
      </c>
      <c r="S179" s="211" t="s">
        <v>1652</v>
      </c>
      <c r="T179" s="323">
        <f t="shared" si="8"/>
        <v>0</v>
      </c>
      <c r="U179" s="323" t="str">
        <f>IF(T179=0,"",RANK(T179,T:T,0)+COUNTIF(T$1:T178,T179))</f>
        <v/>
      </c>
      <c r="V179" s="323">
        <f t="shared" si="9"/>
        <v>0</v>
      </c>
      <c r="W179" s="323" t="str">
        <f>IF(V179=0,"",RANK(V179,V:V,0)+COUNTIF(V$1:V178,V179))</f>
        <v/>
      </c>
    </row>
    <row r="180" spans="3:23">
      <c r="C180" s="157" t="str" cm="1">
        <f t="array" ref="C180">IFERROR(IF(A180="","",IF(ISNUMBER(MATCH(TRUE,ISNUMBER(SEARCH($Q$2:$Q$51, $A180)),0))=TRUE,"United States of America",INDEX($S$2:$S$199,MATCH(TRUE,ISNUMBER(SEARCH($S$2:$S$199, $A180)),0)))),"United States of America")</f>
        <v/>
      </c>
      <c r="D180" s="157" t="str" cm="1">
        <f t="array" ref="D180">IF(A180="","",IF(ISNUMBER(MATCH(TRUE,ISNUMBER(SEARCH($Q$2:$Q$51, $A180)),0))=TRUE,"",IF(ISNUMBER(MATCH(TRUE,ISNUMBER(SEARCH($S$2:$S$199, $A180)),0))=TRUE,"","미국 확인 필요")))</f>
        <v/>
      </c>
      <c r="S180" s="211" t="s">
        <v>1651</v>
      </c>
      <c r="T180" s="323">
        <f t="shared" si="8"/>
        <v>0</v>
      </c>
      <c r="U180" s="323" t="str">
        <f>IF(T180=0,"",RANK(T180,T:T,0)+COUNTIF(T$1:T179,T180))</f>
        <v/>
      </c>
      <c r="V180" s="323">
        <f t="shared" si="9"/>
        <v>0</v>
      </c>
      <c r="W180" s="323" t="str">
        <f>IF(V180=0,"",RANK(V180,V:V,0)+COUNTIF(V$1:V179,V180))</f>
        <v/>
      </c>
    </row>
    <row r="181" spans="3:23">
      <c r="C181" s="157" t="str" cm="1">
        <f t="array" ref="C181">IFERROR(IF(A181="","",IF(ISNUMBER(MATCH(TRUE,ISNUMBER(SEARCH($Q$2:$Q$51, $A181)),0))=TRUE,"United States of America",INDEX($S$2:$S$199,MATCH(TRUE,ISNUMBER(SEARCH($S$2:$S$199, $A181)),0)))),"United States of America")</f>
        <v/>
      </c>
      <c r="D181" s="157" t="str" cm="1">
        <f t="array" ref="D181">IF(A181="","",IF(ISNUMBER(MATCH(TRUE,ISNUMBER(SEARCH($Q$2:$Q$51, $A181)),0))=TRUE,"",IF(ISNUMBER(MATCH(TRUE,ISNUMBER(SEARCH($S$2:$S$199, $A181)),0))=TRUE,"","미국 확인 필요")))</f>
        <v/>
      </c>
      <c r="S181" s="211" t="s">
        <v>1269</v>
      </c>
      <c r="T181" s="323">
        <f t="shared" si="8"/>
        <v>0</v>
      </c>
      <c r="U181" s="323" t="str">
        <f>IF(T181=0,"",RANK(T181,T:T,0)+COUNTIF(T$1:T180,T181))</f>
        <v/>
      </c>
      <c r="V181" s="323">
        <f t="shared" si="9"/>
        <v>0</v>
      </c>
      <c r="W181" s="323" t="str">
        <f>IF(V181=0,"",RANK(V181,V:V,0)+COUNTIF(V$1:V180,V181))</f>
        <v/>
      </c>
    </row>
    <row r="182" spans="3:23">
      <c r="C182" s="157" t="str" cm="1">
        <f t="array" ref="C182">IFERROR(IF(A182="","",IF(ISNUMBER(MATCH(TRUE,ISNUMBER(SEARCH($Q$2:$Q$51, $A182)),0))=TRUE,"United States of America",INDEX($S$2:$S$199,MATCH(TRUE,ISNUMBER(SEARCH($S$2:$S$199, $A182)),0)))),"United States of America")</f>
        <v/>
      </c>
      <c r="D182" s="157" t="str" cm="1">
        <f t="array" ref="D182">IF(A182="","",IF(ISNUMBER(MATCH(TRUE,ISNUMBER(SEARCH($Q$2:$Q$51, $A182)),0))=TRUE,"",IF(ISNUMBER(MATCH(TRUE,ISNUMBER(SEARCH($S$2:$S$199, $A182)),0))=TRUE,"","미국 확인 필요")))</f>
        <v/>
      </c>
      <c r="S182" s="211" t="s">
        <v>1650</v>
      </c>
      <c r="T182" s="323">
        <f t="shared" si="8"/>
        <v>0</v>
      </c>
      <c r="U182" s="323" t="str">
        <f>IF(T182=0,"",RANK(T182,T:T,0)+COUNTIF(T$1:T181,T182))</f>
        <v/>
      </c>
      <c r="V182" s="323">
        <f t="shared" si="9"/>
        <v>0</v>
      </c>
      <c r="W182" s="323" t="str">
        <f>IF(V182=0,"",RANK(V182,V:V,0)+COUNTIF(V$1:V181,V182))</f>
        <v/>
      </c>
    </row>
    <row r="183" spans="3:23">
      <c r="C183" s="157" t="str" cm="1">
        <f t="array" ref="C183">IFERROR(IF(A183="","",IF(ISNUMBER(MATCH(TRUE,ISNUMBER(SEARCH($Q$2:$Q$51, $A183)),0))=TRUE,"United States of America",INDEX($S$2:$S$199,MATCH(TRUE,ISNUMBER(SEARCH($S$2:$S$199, $A183)),0)))),"United States of America")</f>
        <v/>
      </c>
      <c r="D183" s="157" t="str" cm="1">
        <f t="array" ref="D183">IF(A183="","",IF(ISNUMBER(MATCH(TRUE,ISNUMBER(SEARCH($Q$2:$Q$51, $A183)),0))=TRUE,"",IF(ISNUMBER(MATCH(TRUE,ISNUMBER(SEARCH($S$2:$S$199, $A183)),0))=TRUE,"","미국 확인 필요")))</f>
        <v/>
      </c>
      <c r="S183" s="211" t="s">
        <v>1649</v>
      </c>
      <c r="T183" s="323">
        <f t="shared" si="8"/>
        <v>0</v>
      </c>
      <c r="U183" s="323" t="str">
        <f>IF(T183=0,"",RANK(T183,T:T,0)+COUNTIF(T$1:T182,T183))</f>
        <v/>
      </c>
      <c r="V183" s="323">
        <f t="shared" si="9"/>
        <v>0</v>
      </c>
      <c r="W183" s="323" t="str">
        <f>IF(V183=0,"",RANK(V183,V:V,0)+COUNTIF(V$1:V182,V183))</f>
        <v/>
      </c>
    </row>
    <row r="184" spans="3:23">
      <c r="C184" s="157" t="str" cm="1">
        <f t="array" ref="C184">IFERROR(IF(A184="","",IF(ISNUMBER(MATCH(TRUE,ISNUMBER(SEARCH($Q$2:$Q$51, $A184)),0))=TRUE,"United States of America",INDEX($S$2:$S$199,MATCH(TRUE,ISNUMBER(SEARCH($S$2:$S$199, $A184)),0)))),"United States of America")</f>
        <v/>
      </c>
      <c r="D184" s="157" t="str" cm="1">
        <f t="array" ref="D184">IF(A184="","",IF(ISNUMBER(MATCH(TRUE,ISNUMBER(SEARCH($Q$2:$Q$51, $A184)),0))=TRUE,"",IF(ISNUMBER(MATCH(TRUE,ISNUMBER(SEARCH($S$2:$S$199, $A184)),0))=TRUE,"","미국 확인 필요")))</f>
        <v/>
      </c>
      <c r="S184" s="211" t="s">
        <v>1648</v>
      </c>
      <c r="T184" s="323">
        <f t="shared" si="8"/>
        <v>0</v>
      </c>
      <c r="U184" s="323" t="str">
        <f>IF(T184=0,"",RANK(T184,T:T,0)+COUNTIF(T$1:T183,T184))</f>
        <v/>
      </c>
      <c r="V184" s="323">
        <f t="shared" si="9"/>
        <v>0</v>
      </c>
      <c r="W184" s="323" t="str">
        <f>IF(V184=0,"",RANK(V184,V:V,0)+COUNTIF(V$1:V183,V184))</f>
        <v/>
      </c>
    </row>
    <row r="185" spans="3:23">
      <c r="C185" s="157" t="str" cm="1">
        <f t="array" ref="C185">IFERROR(IF(A185="","",IF(ISNUMBER(MATCH(TRUE,ISNUMBER(SEARCH($Q$2:$Q$51, $A185)),0))=TRUE,"United States of America",INDEX($S$2:$S$199,MATCH(TRUE,ISNUMBER(SEARCH($S$2:$S$199, $A185)),0)))),"United States of America")</f>
        <v/>
      </c>
      <c r="D185" s="157" t="str" cm="1">
        <f t="array" ref="D185">IF(A185="","",IF(ISNUMBER(MATCH(TRUE,ISNUMBER(SEARCH($Q$2:$Q$51, $A185)),0))=TRUE,"",IF(ISNUMBER(MATCH(TRUE,ISNUMBER(SEARCH($S$2:$S$199, $A185)),0))=TRUE,"","미국 확인 필요")))</f>
        <v/>
      </c>
      <c r="S185" s="211" t="s">
        <v>1647</v>
      </c>
      <c r="T185" s="323">
        <f t="shared" si="8"/>
        <v>0</v>
      </c>
      <c r="U185" s="323" t="str">
        <f>IF(T185=0,"",RANK(T185,T:T,0)+COUNTIF(T$1:T184,T185))</f>
        <v/>
      </c>
      <c r="V185" s="323">
        <f t="shared" si="9"/>
        <v>0</v>
      </c>
      <c r="W185" s="323" t="str">
        <f>IF(V185=0,"",RANK(V185,V:V,0)+COUNTIF(V$1:V184,V185))</f>
        <v/>
      </c>
    </row>
    <row r="186" spans="3:23">
      <c r="C186" s="157" t="str" cm="1">
        <f t="array" ref="C186">IFERROR(IF(A186="","",IF(ISNUMBER(MATCH(TRUE,ISNUMBER(SEARCH($Q$2:$Q$51, $A186)),0))=TRUE,"United States of America",INDEX($S$2:$S$199,MATCH(TRUE,ISNUMBER(SEARCH($S$2:$S$199, $A186)),0)))),"United States of America")</f>
        <v/>
      </c>
      <c r="D186" s="157" t="str" cm="1">
        <f t="array" ref="D186">IF(A186="","",IF(ISNUMBER(MATCH(TRUE,ISNUMBER(SEARCH($Q$2:$Q$51, $A186)),0))=TRUE,"",IF(ISNUMBER(MATCH(TRUE,ISNUMBER(SEARCH($S$2:$S$199, $A186)),0))=TRUE,"","미국 확인 필요")))</f>
        <v/>
      </c>
      <c r="S186" s="211" t="s">
        <v>1638</v>
      </c>
      <c r="T186" s="323">
        <f t="shared" si="8"/>
        <v>0</v>
      </c>
      <c r="U186" s="323" t="str">
        <f>IF(T186=0,"",RANK(T186,T:T,0)+COUNTIF(T$1:T185,T186))</f>
        <v/>
      </c>
      <c r="V186" s="323">
        <f t="shared" si="9"/>
        <v>0</v>
      </c>
      <c r="W186" s="323" t="str">
        <f>IF(V186=0,"",RANK(V186,V:V,0)+COUNTIF(V$1:V185,V186))</f>
        <v/>
      </c>
    </row>
    <row r="187" spans="3:23">
      <c r="C187" s="157" t="str" cm="1">
        <f t="array" ref="C187">IFERROR(IF(A187="","",IF(ISNUMBER(MATCH(TRUE,ISNUMBER(SEARCH($Q$2:$Q$51, $A187)),0))=TRUE,"United States of America",INDEX($S$2:$S$199,MATCH(TRUE,ISNUMBER(SEARCH($S$2:$S$199, $A187)),0)))),"United States of America")</f>
        <v/>
      </c>
      <c r="D187" s="157" t="str" cm="1">
        <f t="array" ref="D187">IF(A187="","",IF(ISNUMBER(MATCH(TRUE,ISNUMBER(SEARCH($Q$2:$Q$51, $A187)),0))=TRUE,"",IF(ISNUMBER(MATCH(TRUE,ISNUMBER(SEARCH($S$2:$S$199, $A187)),0))=TRUE,"","미국 확인 필요")))</f>
        <v/>
      </c>
      <c r="S187" s="211" t="s">
        <v>1646</v>
      </c>
      <c r="T187" s="323">
        <f t="shared" si="8"/>
        <v>0</v>
      </c>
      <c r="U187" s="323" t="str">
        <f>IF(T187=0,"",RANK(T187,T:T,0)+COUNTIF(T$1:T186,T187))</f>
        <v/>
      </c>
      <c r="V187" s="323">
        <f t="shared" si="9"/>
        <v>0</v>
      </c>
      <c r="W187" s="323" t="str">
        <f>IF(V187=0,"",RANK(V187,V:V,0)+COUNTIF(V$1:V186,V187))</f>
        <v/>
      </c>
    </row>
    <row r="188" spans="3:23">
      <c r="C188" s="157" t="str" cm="1">
        <f t="array" ref="C188">IFERROR(IF(A188="","",IF(ISNUMBER(MATCH(TRUE,ISNUMBER(SEARCH($Q$2:$Q$51, $A188)),0))=TRUE,"United States of America",INDEX($S$2:$S$199,MATCH(TRUE,ISNUMBER(SEARCH($S$2:$S$199, $A188)),0)))),"United States of America")</f>
        <v/>
      </c>
      <c r="D188" s="157" t="str" cm="1">
        <f t="array" ref="D188">IF(A188="","",IF(ISNUMBER(MATCH(TRUE,ISNUMBER(SEARCH($Q$2:$Q$51, $A188)),0))=TRUE,"",IF(ISNUMBER(MATCH(TRUE,ISNUMBER(SEARCH($S$2:$S$199, $A188)),0))=TRUE,"","미국 확인 필요")))</f>
        <v/>
      </c>
      <c r="S188" s="211" t="s">
        <v>1645</v>
      </c>
      <c r="T188" s="323">
        <f t="shared" si="8"/>
        <v>0</v>
      </c>
      <c r="U188" s="323" t="str">
        <f>IF(T188=0,"",RANK(T188,T:T,0)+COUNTIF(T$1:T187,T188))</f>
        <v/>
      </c>
      <c r="V188" s="323">
        <f t="shared" si="9"/>
        <v>0</v>
      </c>
      <c r="W188" s="323" t="str">
        <f>IF(V188=0,"",RANK(V188,V:V,0)+COUNTIF(V$1:V187,V188))</f>
        <v/>
      </c>
    </row>
    <row r="189" spans="3:23">
      <c r="C189" s="157" t="str" cm="1">
        <f t="array" ref="C189">IFERROR(IF(A189="","",IF(ISNUMBER(MATCH(TRUE,ISNUMBER(SEARCH($Q$2:$Q$51, $A189)),0))=TRUE,"United States of America",INDEX($S$2:$S$199,MATCH(TRUE,ISNUMBER(SEARCH($S$2:$S$199, $A189)),0)))),"United States of America")</f>
        <v/>
      </c>
      <c r="D189" s="157" t="str" cm="1">
        <f t="array" ref="D189">IF(A189="","",IF(ISNUMBER(MATCH(TRUE,ISNUMBER(SEARCH($Q$2:$Q$51, $A189)),0))=TRUE,"",IF(ISNUMBER(MATCH(TRUE,ISNUMBER(SEARCH($S$2:$S$199, $A189)),0))=TRUE,"","미국 확인 필요")))</f>
        <v/>
      </c>
      <c r="S189" s="211" t="s">
        <v>1270</v>
      </c>
      <c r="T189" s="323">
        <f t="shared" si="8"/>
        <v>0</v>
      </c>
      <c r="U189" s="323" t="str">
        <f>IF(T189=0,"",RANK(T189,T:T,0)+COUNTIF(T$1:T188,T189))</f>
        <v/>
      </c>
      <c r="V189" s="323">
        <f t="shared" si="9"/>
        <v>0</v>
      </c>
      <c r="W189" s="323" t="str">
        <f>IF(V189=0,"",RANK(V189,V:V,0)+COUNTIF(V$1:V188,V189))</f>
        <v/>
      </c>
    </row>
    <row r="190" spans="3:23">
      <c r="C190" s="157" t="str" cm="1">
        <f t="array" ref="C190">IFERROR(IF(A190="","",IF(ISNUMBER(MATCH(TRUE,ISNUMBER(SEARCH($Q$2:$Q$51, $A190)),0))=TRUE,"United States of America",INDEX($S$2:$S$199,MATCH(TRUE,ISNUMBER(SEARCH($S$2:$S$199, $A190)),0)))),"United States of America")</f>
        <v/>
      </c>
      <c r="D190" s="157" t="str" cm="1">
        <f t="array" ref="D190">IF(A190="","",IF(ISNUMBER(MATCH(TRUE,ISNUMBER(SEARCH($Q$2:$Q$51, $A190)),0))=TRUE,"",IF(ISNUMBER(MATCH(TRUE,ISNUMBER(SEARCH($S$2:$S$199, $A190)),0))=TRUE,"","미국 확인 필요")))</f>
        <v/>
      </c>
      <c r="S190" s="211" t="s">
        <v>696</v>
      </c>
      <c r="T190" s="323">
        <f t="shared" si="8"/>
        <v>22</v>
      </c>
      <c r="U190" s="323">
        <f>IF(T190=0,"",RANK(T190,T:T,0)+COUNTIF(T$1:T189,T190))</f>
        <v>11</v>
      </c>
      <c r="V190" s="323">
        <f t="shared" si="9"/>
        <v>0</v>
      </c>
      <c r="W190" s="323" t="str">
        <f>IF(V190=0,"",RANK(V190,V:V,0)+COUNTIF(V$1:V189,V190))</f>
        <v/>
      </c>
    </row>
    <row r="191" spans="3:23">
      <c r="C191" s="157" t="str" cm="1">
        <f t="array" ref="C191">IFERROR(IF(A191="","",IF(ISNUMBER(MATCH(TRUE,ISNUMBER(SEARCH($Q$2:$Q$51, $A191)),0))=TRUE,"United States of America",INDEX($S$2:$S$199,MATCH(TRUE,ISNUMBER(SEARCH($S$2:$S$199, $A191)),0)))),"United States of America")</f>
        <v/>
      </c>
      <c r="D191" s="157" t="str" cm="1">
        <f t="array" ref="D191">IF(A191="","",IF(ISNUMBER(MATCH(TRUE,ISNUMBER(SEARCH($Q$2:$Q$51, $A191)),0))=TRUE,"",IF(ISNUMBER(MATCH(TRUE,ISNUMBER(SEARCH($S$2:$S$199, $A191)),0))=TRUE,"","미국 확인 필요")))</f>
        <v/>
      </c>
      <c r="S191" s="211" t="s">
        <v>707</v>
      </c>
      <c r="T191" s="323">
        <f t="shared" si="8"/>
        <v>12</v>
      </c>
      <c r="U191" s="323">
        <f>IF(T191=0,"",RANK(T191,T:T,0)+COUNTIF(T$1:T190,T191))</f>
        <v>16</v>
      </c>
      <c r="V191" s="323">
        <f t="shared" si="9"/>
        <v>0</v>
      </c>
      <c r="W191" s="323" t="str">
        <f>IF(V191=0,"",RANK(V191,V:V,0)+COUNTIF(V$1:V190,V191))</f>
        <v/>
      </c>
    </row>
    <row r="192" spans="3:23">
      <c r="C192" s="157" t="str" cm="1">
        <f t="array" ref="C192">IFERROR(IF(A192="","",IF(ISNUMBER(MATCH(TRUE,ISNUMBER(SEARCH($Q$2:$Q$51, $A192)),0))=TRUE,"United States of America",INDEX($S$2:$S$199,MATCH(TRUE,ISNUMBER(SEARCH($S$2:$S$199, $A192)),0)))),"United States of America")</f>
        <v/>
      </c>
      <c r="D192" s="157" t="str" cm="1">
        <f t="array" ref="D192">IF(A192="","",IF(ISNUMBER(MATCH(TRUE,ISNUMBER(SEARCH($Q$2:$Q$51, $A192)),0))=TRUE,"",IF(ISNUMBER(MATCH(TRUE,ISNUMBER(SEARCH($S$2:$S$199, $A192)),0))=TRUE,"","미국 확인 필요")))</f>
        <v/>
      </c>
      <c r="S192" s="211" t="s">
        <v>1644</v>
      </c>
      <c r="T192" s="323">
        <f t="shared" si="8"/>
        <v>486</v>
      </c>
      <c r="U192" s="323">
        <f>IF(T192=0,"",RANK(T192,T:T,0)+COUNTIF(T$1:T191,T192))</f>
        <v>3</v>
      </c>
      <c r="V192" s="323">
        <f t="shared" si="9"/>
        <v>8621</v>
      </c>
      <c r="W192" s="323">
        <f>IF(V192=0,"",RANK(V192,V:V,0)+COUNTIF(V$1:V191,V192))</f>
        <v>3</v>
      </c>
    </row>
    <row r="193" spans="3:23">
      <c r="C193" s="157" t="str" cm="1">
        <f t="array" ref="C193">IFERROR(IF(A193="","",IF(ISNUMBER(MATCH(TRUE,ISNUMBER(SEARCH($Q$2:$Q$51, $A193)),0))=TRUE,"United States of America",INDEX($S$2:$S$199,MATCH(TRUE,ISNUMBER(SEARCH($S$2:$S$199, $A193)),0)))),"United States of America")</f>
        <v/>
      </c>
      <c r="D193" s="157" t="str" cm="1">
        <f t="array" ref="D193">IF(A193="","",IF(ISNUMBER(MATCH(TRUE,ISNUMBER(SEARCH($Q$2:$Q$51, $A193)),0))=TRUE,"",IF(ISNUMBER(MATCH(TRUE,ISNUMBER(SEARCH($S$2:$S$199, $A193)),0))=TRUE,"","미국 확인 필요")))</f>
        <v/>
      </c>
      <c r="S193" s="211" t="s">
        <v>1630</v>
      </c>
      <c r="T193" s="323">
        <f t="shared" si="8"/>
        <v>0</v>
      </c>
      <c r="U193" s="323" t="str">
        <f>IF(T193=0,"",RANK(T193,T:T,0)+COUNTIF(T$1:T192,T193))</f>
        <v/>
      </c>
      <c r="V193" s="323">
        <f t="shared" si="9"/>
        <v>0</v>
      </c>
      <c r="W193" s="323" t="str">
        <f>IF(V193=0,"",RANK(V193,V:V,0)+COUNTIF(V$1:V192,V193))</f>
        <v/>
      </c>
    </row>
    <row r="194" spans="3:23">
      <c r="C194" s="157" t="str" cm="1">
        <f t="array" ref="C194">IFERROR(IF(A194="","",IF(ISNUMBER(MATCH(TRUE,ISNUMBER(SEARCH($Q$2:$Q$51, $A194)),0))=TRUE,"United States of America",INDEX($S$2:$S$199,MATCH(TRUE,ISNUMBER(SEARCH($S$2:$S$199, $A194)),0)))),"United States of America")</f>
        <v/>
      </c>
      <c r="D194" s="157" t="str" cm="1">
        <f t="array" ref="D194">IF(A194="","",IF(ISNUMBER(MATCH(TRUE,ISNUMBER(SEARCH($Q$2:$Q$51, $A194)),0))=TRUE,"",IF(ISNUMBER(MATCH(TRUE,ISNUMBER(SEARCH($S$2:$S$199, $A194)),0))=TRUE,"","미국 확인 필요")))</f>
        <v/>
      </c>
      <c r="S194" s="211" t="s">
        <v>1636</v>
      </c>
      <c r="T194" s="323">
        <f t="shared" ref="T194:T206" si="10">SUMIF(C:C,S194,B:B)</f>
        <v>0</v>
      </c>
      <c r="U194" s="323" t="str">
        <f>IF(T194=0,"",RANK(T194,T:T,0)+COUNTIF(T$1:T193,T194))</f>
        <v/>
      </c>
      <c r="V194" s="323">
        <f t="shared" ref="V194:V206" si="11">SUMIF(H:H,S194,G:G)</f>
        <v>0</v>
      </c>
      <c r="W194" s="323" t="str">
        <f>IF(V194=0,"",RANK(V194,V:V,0)+COUNTIF(V$1:V193,V194))</f>
        <v/>
      </c>
    </row>
    <row r="195" spans="3:23">
      <c r="C195" s="157" t="str" cm="1">
        <f t="array" ref="C195">IFERROR(IF(A195="","",IF(ISNUMBER(MATCH(TRUE,ISNUMBER(SEARCH($Q$2:$Q$51, $A195)),0))=TRUE,"United States of America",INDEX($S$2:$S$199,MATCH(TRUE,ISNUMBER(SEARCH($S$2:$S$199, $A195)),0)))),"United States of America")</f>
        <v/>
      </c>
      <c r="D195" s="157" t="str" cm="1">
        <f t="array" ref="D195">IF(A195="","",IF(ISNUMBER(MATCH(TRUE,ISNUMBER(SEARCH($Q$2:$Q$51, $A195)),0))=TRUE,"",IF(ISNUMBER(MATCH(TRUE,ISNUMBER(SEARCH($S$2:$S$199, $A195)),0))=TRUE,"","미국 확인 필요")))</f>
        <v/>
      </c>
      <c r="S195" s="211" t="s">
        <v>1643</v>
      </c>
      <c r="T195" s="323">
        <f t="shared" si="10"/>
        <v>0</v>
      </c>
      <c r="U195" s="323" t="str">
        <f>IF(T195=0,"",RANK(T195,T:T,0)+COUNTIF(T$1:T194,T195))</f>
        <v/>
      </c>
      <c r="V195" s="323">
        <f t="shared" si="11"/>
        <v>0</v>
      </c>
      <c r="W195" s="323" t="str">
        <f>IF(V195=0,"",RANK(V195,V:V,0)+COUNTIF(V$1:V194,V195))</f>
        <v/>
      </c>
    </row>
    <row r="196" spans="3:23">
      <c r="C196" s="157" t="str" cm="1">
        <f t="array" ref="C196">IFERROR(IF(A196="","",IF(ISNUMBER(MATCH(TRUE,ISNUMBER(SEARCH($Q$2:$Q$51, $A196)),0))=TRUE,"United States of America",INDEX($S$2:$S$199,MATCH(TRUE,ISNUMBER(SEARCH($S$2:$S$199, $A196)),0)))),"United States of America")</f>
        <v/>
      </c>
      <c r="D196" s="157" t="str" cm="1">
        <f t="array" ref="D196">IF(A196="","",IF(ISNUMBER(MATCH(TRUE,ISNUMBER(SEARCH($Q$2:$Q$51, $A196)),0))=TRUE,"",IF(ISNUMBER(MATCH(TRUE,ISNUMBER(SEARCH($S$2:$S$199, $A196)),0))=TRUE,"","미국 확인 필요")))</f>
        <v/>
      </c>
      <c r="S196" s="211" t="s">
        <v>1642</v>
      </c>
      <c r="T196" s="323">
        <f t="shared" si="10"/>
        <v>0</v>
      </c>
      <c r="U196" s="323" t="str">
        <f>IF(T196=0,"",RANK(T196,T:T,0)+COUNTIF(T$1:T195,T196))</f>
        <v/>
      </c>
      <c r="V196" s="323">
        <f t="shared" si="11"/>
        <v>0</v>
      </c>
      <c r="W196" s="323" t="str">
        <f>IF(V196=0,"",RANK(V196,V:V,0)+COUNTIF(V$1:V195,V196))</f>
        <v/>
      </c>
    </row>
    <row r="197" spans="3:23">
      <c r="C197" s="157" t="str" cm="1">
        <f t="array" ref="C197">IFERROR(IF(A197="","",IF(ISNUMBER(MATCH(TRUE,ISNUMBER(SEARCH($Q$2:$Q$51, $A197)),0))=TRUE,"United States of America",INDEX($S$2:$S$199,MATCH(TRUE,ISNUMBER(SEARCH($S$2:$S$199, $A197)),0)))),"United States of America")</f>
        <v/>
      </c>
      <c r="D197" s="157" t="str" cm="1">
        <f t="array" ref="D197">IF(A197="","",IF(ISNUMBER(MATCH(TRUE,ISNUMBER(SEARCH($Q$2:$Q$51, $A197)),0))=TRUE,"",IF(ISNUMBER(MATCH(TRUE,ISNUMBER(SEARCH($S$2:$S$199, $A197)),0))=TRUE,"","미국 확인 필요")))</f>
        <v/>
      </c>
      <c r="S197" s="211" t="s">
        <v>1272</v>
      </c>
      <c r="T197" s="323">
        <f t="shared" si="10"/>
        <v>0</v>
      </c>
      <c r="U197" s="323" t="str">
        <f>IF(T197=0,"",RANK(T197,T:T,0)+COUNTIF(T$1:T196,T197))</f>
        <v/>
      </c>
      <c r="V197" s="323">
        <f t="shared" si="11"/>
        <v>0</v>
      </c>
      <c r="W197" s="323" t="str">
        <f>IF(V197=0,"",RANK(V197,V:V,0)+COUNTIF(V$1:V196,V197))</f>
        <v/>
      </c>
    </row>
    <row r="198" spans="3:23">
      <c r="C198" s="157" t="str" cm="1">
        <f t="array" ref="C198">IFERROR(IF(A198="","",IF(ISNUMBER(MATCH(TRUE,ISNUMBER(SEARCH($Q$2:$Q$51, $A198)),0))=TRUE,"United States of America",INDEX($S$2:$S$199,MATCH(TRUE,ISNUMBER(SEARCH($S$2:$S$199, $A198)),0)))),"United States of America")</f>
        <v/>
      </c>
      <c r="D198" s="157" t="str" cm="1">
        <f t="array" ref="D198">IF(A198="","",IF(ISNUMBER(MATCH(TRUE,ISNUMBER(SEARCH($Q$2:$Q$51, $A198)),0))=TRUE,"",IF(ISNUMBER(MATCH(TRUE,ISNUMBER(SEARCH($S$2:$S$199, $A198)),0))=TRUE,"","미국 확인 필요")))</f>
        <v/>
      </c>
      <c r="S198" s="211" t="s">
        <v>1641</v>
      </c>
      <c r="T198" s="323">
        <f t="shared" si="10"/>
        <v>0</v>
      </c>
      <c r="U198" s="323" t="str">
        <f>IF(T198=0,"",RANK(T198,T:T,0)+COUNTIF(T$1:T197,T198))</f>
        <v/>
      </c>
      <c r="V198" s="323">
        <f t="shared" si="11"/>
        <v>0</v>
      </c>
      <c r="W198" s="323" t="str">
        <f>IF(V198=0,"",RANK(V198,V:V,0)+COUNTIF(V$1:V197,V198))</f>
        <v/>
      </c>
    </row>
    <row r="199" spans="3:23">
      <c r="C199" s="157" t="str" cm="1">
        <f t="array" ref="C199">IFERROR(IF(A199="","",IF(ISNUMBER(MATCH(TRUE,ISNUMBER(SEARCH($Q$2:$Q$51, $A199)),0))=TRUE,"United States of America",INDEX($S$2:$S$199,MATCH(TRUE,ISNUMBER(SEARCH($S$2:$S$199, $A199)),0)))),"United States of America")</f>
        <v/>
      </c>
      <c r="D199" s="157" t="str" cm="1">
        <f t="array" ref="D199">IF(A199="","",IF(ISNUMBER(MATCH(TRUE,ISNUMBER(SEARCH($Q$2:$Q$51, $A199)),0))=TRUE,"",IF(ISNUMBER(MATCH(TRUE,ISNUMBER(SEARCH($S$2:$S$199, $A199)),0))=TRUE,"","미국 확인 필요")))</f>
        <v/>
      </c>
      <c r="S199" s="211" t="s">
        <v>1637</v>
      </c>
      <c r="T199" s="323">
        <f t="shared" si="10"/>
        <v>0</v>
      </c>
      <c r="U199" s="323" t="str">
        <f>IF(T199=0,"",RANK(T199,T:T,0)+COUNTIF(T$1:T198,T199))</f>
        <v/>
      </c>
      <c r="V199" s="323">
        <f t="shared" si="11"/>
        <v>0</v>
      </c>
      <c r="W199" s="323" t="str">
        <f>IF(V199=0,"",RANK(V199,V:V,0)+COUNTIF(V$1:V198,V199))</f>
        <v/>
      </c>
    </row>
    <row r="200" spans="3:23">
      <c r="C200" s="157" t="str" cm="1">
        <f t="array" ref="C200">IFERROR(IF(A200="","",IF(ISNUMBER(MATCH(TRUE,ISNUMBER(SEARCH($Q$2:$Q$51, $A200)),0))=TRUE,"United States of America",INDEX($S$2:$S$199,MATCH(TRUE,ISNUMBER(SEARCH($S$2:$S$199, $A200)),0)))),"United States of America")</f>
        <v/>
      </c>
      <c r="D200" s="157" t="str" cm="1">
        <f t="array" ref="D200">IF(A200="","",IF(ISNUMBER(MATCH(TRUE,ISNUMBER(SEARCH($Q$2:$Q$51, $A200)),0))=TRUE,"",IF(ISNUMBER(MATCH(TRUE,ISNUMBER(SEARCH($S$2:$S$199, $A200)),0))=TRUE,"","미국 확인 필요")))</f>
        <v/>
      </c>
      <c r="S200" s="211"/>
      <c r="T200" s="323">
        <f t="shared" si="10"/>
        <v>0</v>
      </c>
      <c r="U200" s="323" t="str">
        <f>IF(T200=0,"",RANK(T200,T:T,0)+COUNTIF(T$1:T199,T200))</f>
        <v/>
      </c>
      <c r="V200" s="323">
        <f t="shared" si="11"/>
        <v>0</v>
      </c>
      <c r="W200" s="323" t="str">
        <f>IF(V200=0,"",RANK(V200,V:V,0)+COUNTIF(V$1:V199,V200))</f>
        <v/>
      </c>
    </row>
    <row r="201" spans="3:23">
      <c r="C201" s="157" t="str" cm="1">
        <f t="array" ref="C201">IFERROR(IF(A201="","",IF(ISNUMBER(MATCH(TRUE,ISNUMBER(SEARCH($Q$2:$Q$51, $A201)),0))=TRUE,"United States of America",INDEX($S$2:$S$199,MATCH(TRUE,ISNUMBER(SEARCH($S$2:$S$199, $A201)),0)))),"United States of America")</f>
        <v/>
      </c>
      <c r="D201" s="157" t="str" cm="1">
        <f t="array" ref="D201">IF(A201="","",IF(ISNUMBER(MATCH(TRUE,ISNUMBER(SEARCH($Q$2:$Q$51, $A201)),0))=TRUE,"",IF(ISNUMBER(MATCH(TRUE,ISNUMBER(SEARCH($S$2:$S$199, $A201)),0))=TRUE,"","미국 확인 필요")))</f>
        <v/>
      </c>
      <c r="S201" s="211"/>
      <c r="T201" s="323">
        <f t="shared" si="10"/>
        <v>0</v>
      </c>
      <c r="U201" s="323" t="str">
        <f>IF(T201=0,"",RANK(T201,T:T,0)+COUNTIF(T$1:T200,T201))</f>
        <v/>
      </c>
      <c r="V201" s="323">
        <f t="shared" si="11"/>
        <v>0</v>
      </c>
      <c r="W201" s="323" t="str">
        <f>IF(V201=0,"",RANK(V201,V:V,0)+COUNTIF(V$1:V200,V201))</f>
        <v/>
      </c>
    </row>
    <row r="202" spans="3:23">
      <c r="C202" s="157" t="str" cm="1">
        <f t="array" ref="C202">IFERROR(IF(A202="","",IF(ISNUMBER(MATCH(TRUE,ISNUMBER(SEARCH($Q$2:$Q$51, $A202)),0))=TRUE,"United States of America",INDEX($S$2:$S$199,MATCH(TRUE,ISNUMBER(SEARCH($S$2:$S$199, $A202)),0)))),"United States of America")</f>
        <v/>
      </c>
      <c r="D202" s="157" t="str" cm="1">
        <f t="array" ref="D202">IF(A202="","",IF(ISNUMBER(MATCH(TRUE,ISNUMBER(SEARCH($Q$2:$Q$51, $A202)),0))=TRUE,"",IF(ISNUMBER(MATCH(TRUE,ISNUMBER(SEARCH($S$2:$S$199, $A202)),0))=TRUE,"","미국 확인 필요")))</f>
        <v/>
      </c>
      <c r="S202" s="211"/>
      <c r="T202" s="323">
        <f t="shared" si="10"/>
        <v>0</v>
      </c>
      <c r="U202" s="323" t="str">
        <f>IF(T202=0,"",RANK(T202,T:T,0)+COUNTIF(T$1:T201,T202))</f>
        <v/>
      </c>
      <c r="V202" s="323">
        <f t="shared" si="11"/>
        <v>0</v>
      </c>
      <c r="W202" s="323" t="str">
        <f>IF(V202=0,"",RANK(V202,V:V,0)+COUNTIF(V$1:V201,V202))</f>
        <v/>
      </c>
    </row>
    <row r="203" spans="3:23">
      <c r="C203" s="157" t="str" cm="1">
        <f t="array" ref="C203">IFERROR(IF(A203="","",IF(ISNUMBER(MATCH(TRUE,ISNUMBER(SEARCH($Q$2:$Q$51, $A203)),0))=TRUE,"United States of America",INDEX($S$2:$S$199,MATCH(TRUE,ISNUMBER(SEARCH($S$2:$S$199, $A203)),0)))),"United States of America")</f>
        <v/>
      </c>
      <c r="D203" s="157" t="str" cm="1">
        <f t="array" ref="D203">IF(A203="","",IF(ISNUMBER(MATCH(TRUE,ISNUMBER(SEARCH($Q$2:$Q$51, $A203)),0))=TRUE,"",IF(ISNUMBER(MATCH(TRUE,ISNUMBER(SEARCH($S$2:$S$199, $A203)),0))=TRUE,"","미국 확인 필요")))</f>
        <v/>
      </c>
      <c r="S203" s="211"/>
      <c r="T203" s="323">
        <f t="shared" si="10"/>
        <v>0</v>
      </c>
      <c r="U203" s="323" t="str">
        <f>IF(T203=0,"",RANK(T203,T:T,0)+COUNTIF(T$1:T202,T203))</f>
        <v/>
      </c>
      <c r="V203" s="323">
        <f t="shared" si="11"/>
        <v>0</v>
      </c>
      <c r="W203" s="323" t="str">
        <f>IF(V203=0,"",RANK(V203,V:V,0)+COUNTIF(V$1:V202,V203))</f>
        <v/>
      </c>
    </row>
    <row r="204" spans="3:23">
      <c r="C204" s="157" t="str" cm="1">
        <f t="array" ref="C204">IFERROR(IF(A204="","",IF(ISNUMBER(MATCH(TRUE,ISNUMBER(SEARCH($Q$2:$Q$51, $A204)),0))=TRUE,"United States of America",INDEX($S$2:$S$199,MATCH(TRUE,ISNUMBER(SEARCH($S$2:$S$199, $A204)),0)))),"United States of America")</f>
        <v/>
      </c>
      <c r="D204" s="157" t="str" cm="1">
        <f t="array" ref="D204">IF(A204="","",IF(ISNUMBER(MATCH(TRUE,ISNUMBER(SEARCH($Q$2:$Q$51, $A204)),0))=TRUE,"",IF(ISNUMBER(MATCH(TRUE,ISNUMBER(SEARCH($S$2:$S$199, $A204)),0))=TRUE,"","미국 확인 필요")))</f>
        <v/>
      </c>
      <c r="S204" s="211"/>
      <c r="T204" s="323">
        <f t="shared" si="10"/>
        <v>0</v>
      </c>
      <c r="U204" s="323" t="str">
        <f>IF(T204=0,"",RANK(T204,T:T,0)+COUNTIF(T$1:T203,T204))</f>
        <v/>
      </c>
      <c r="V204" s="323">
        <f t="shared" si="11"/>
        <v>0</v>
      </c>
      <c r="W204" s="323" t="str">
        <f>IF(V204=0,"",RANK(V204,V:V,0)+COUNTIF(V$1:V203,V204))</f>
        <v/>
      </c>
    </row>
    <row r="205" spans="3:23">
      <c r="C205" s="157" t="str" cm="1">
        <f t="array" ref="C205">IFERROR(IF(A205="","",IF(ISNUMBER(MATCH(TRUE,ISNUMBER(SEARCH($Q$2:$Q$51, $A205)),0))=TRUE,"United States of America",INDEX($S$2:$S$199,MATCH(TRUE,ISNUMBER(SEARCH($S$2:$S$199, $A205)),0)))),"United States of America")</f>
        <v/>
      </c>
      <c r="D205" s="157" t="str" cm="1">
        <f t="array" ref="D205">IF(A205="","",IF(ISNUMBER(MATCH(TRUE,ISNUMBER(SEARCH($Q$2:$Q$51, $A205)),0))=TRUE,"",IF(ISNUMBER(MATCH(TRUE,ISNUMBER(SEARCH($S$2:$S$199, $A205)),0))=TRUE,"","미국 확인 필요")))</f>
        <v/>
      </c>
      <c r="S205" s="211"/>
      <c r="T205" s="323">
        <f t="shared" si="10"/>
        <v>0</v>
      </c>
      <c r="U205" s="323" t="str">
        <f>IF(T205=0,"",RANK(T205,T:T,0)+COUNTIF(T$1:T204,T205))</f>
        <v/>
      </c>
      <c r="V205" s="323">
        <f t="shared" si="11"/>
        <v>0</v>
      </c>
      <c r="W205" s="323" t="str">
        <f>IF(V205=0,"",RANK(V205,V:V,0)+COUNTIF(V$1:V204,V205))</f>
        <v/>
      </c>
    </row>
    <row r="206" spans="3:23">
      <c r="C206" s="157" t="str" cm="1">
        <f t="array" ref="C206">IFERROR(IF(A206="","",IF(ISNUMBER(MATCH(TRUE,ISNUMBER(SEARCH($Q$2:$Q$51, $A206)),0))=TRUE,"United States of America",INDEX($S$2:$S$199,MATCH(TRUE,ISNUMBER(SEARCH($S$2:$S$199, $A206)),0)))),"United States of America")</f>
        <v/>
      </c>
      <c r="D206" s="157" t="str" cm="1">
        <f t="array" ref="D206">IF(A206="","",IF(ISNUMBER(MATCH(TRUE,ISNUMBER(SEARCH($Q$2:$Q$51, $A206)),0))=TRUE,"",IF(ISNUMBER(MATCH(TRUE,ISNUMBER(SEARCH($S$2:$S$199, $A206)),0))=TRUE,"","미국 확인 필요")))</f>
        <v/>
      </c>
      <c r="S206" s="211"/>
      <c r="T206" s="323">
        <f t="shared" si="10"/>
        <v>0</v>
      </c>
      <c r="U206" s="323" t="str">
        <f>IF(T206=0,"",RANK(T206,T:T,0)+COUNTIF(T$1:T205,T206))</f>
        <v/>
      </c>
      <c r="V206" s="323">
        <f t="shared" si="11"/>
        <v>0</v>
      </c>
      <c r="W206" s="323" t="str">
        <f>IF(V206=0,"",RANK(V206,V:V,0)+COUNTIF(V$1:V205,V206))</f>
        <v/>
      </c>
    </row>
    <row r="207" spans="3:23">
      <c r="C207" s="157" t="str" cm="1">
        <f t="array" ref="C207">IFERROR(IF(A207="","",IF(ISNUMBER(MATCH(TRUE,ISNUMBER(SEARCH($Q$2:$Q$51, $A207)),0))=TRUE,"United States of America",INDEX($S$2:$S$199,MATCH(TRUE,ISNUMBER(SEARCH($S$2:$S$199, $A207)),0)))),"United States of America")</f>
        <v/>
      </c>
      <c r="D207" s="157" t="str" cm="1">
        <f t="array" ref="D207">IF(A207="","",IF(ISNUMBER(MATCH(TRUE,ISNUMBER(SEARCH($Q$2:$Q$51, $A207)),0))=TRUE,"",IF(ISNUMBER(MATCH(TRUE,ISNUMBER(SEARCH($S$2:$S$199, $A207)),0))=TRUE,"","미국 확인 필요")))</f>
        <v/>
      </c>
    </row>
    <row r="208" spans="3:23">
      <c r="C208" s="157" t="str" cm="1">
        <f t="array" ref="C208">IFERROR(IF(A208="","",IF(ISNUMBER(MATCH(TRUE,ISNUMBER(SEARCH($Q$2:$Q$51, $A208)),0))=TRUE,"United States of America",INDEX($S$2:$S$199,MATCH(TRUE,ISNUMBER(SEARCH($S$2:$S$199, $A208)),0)))),"United States of America")</f>
        <v/>
      </c>
      <c r="D208" s="157" t="str" cm="1">
        <f t="array" ref="D208">IF(A208="","",IF(ISNUMBER(MATCH(TRUE,ISNUMBER(SEARCH($Q$2:$Q$51, $A208)),0))=TRUE,"",IF(ISNUMBER(MATCH(TRUE,ISNUMBER(SEARCH($S$2:$S$199, $A208)),0))=TRUE,"","미국 확인 필요")))</f>
        <v/>
      </c>
    </row>
    <row r="209" spans="3:4">
      <c r="C209" s="157" t="str" cm="1">
        <f t="array" ref="C209">IFERROR(IF(A209="","",IF(ISNUMBER(MATCH(TRUE,ISNUMBER(SEARCH($Q$2:$Q$51, $A209)),0))=TRUE,"United States of America",INDEX($S$2:$S$199,MATCH(TRUE,ISNUMBER(SEARCH($S$2:$S$199, $A209)),0)))),"United States of America")</f>
        <v/>
      </c>
      <c r="D209" s="157" t="str" cm="1">
        <f t="array" ref="D209">IF(A209="","",IF(ISNUMBER(MATCH(TRUE,ISNUMBER(SEARCH($Q$2:$Q$51, $A209)),0))=TRUE,"",IF(ISNUMBER(MATCH(TRUE,ISNUMBER(SEARCH($S$2:$S$199, $A209)),0))=TRUE,"","미국 확인 필요")))</f>
        <v/>
      </c>
    </row>
    <row r="210" spans="3:4">
      <c r="C210" s="157" t="str" cm="1">
        <f t="array" ref="C210">IFERROR(IF(A210="","",IF(ISNUMBER(MATCH(TRUE,ISNUMBER(SEARCH($Q$2:$Q$51, $A210)),0))=TRUE,"United States of America",INDEX($S$2:$S$199,MATCH(TRUE,ISNUMBER(SEARCH($S$2:$S$199, $A210)),0)))),"United States of America")</f>
        <v/>
      </c>
      <c r="D210" s="157" t="str" cm="1">
        <f t="array" ref="D210">IF(A210="","",IF(ISNUMBER(MATCH(TRUE,ISNUMBER(SEARCH($Q$2:$Q$51, $A210)),0))=TRUE,"",IF(ISNUMBER(MATCH(TRUE,ISNUMBER(SEARCH($S$2:$S$199, $A210)),0))=TRUE,"","미국 확인 필요")))</f>
        <v/>
      </c>
    </row>
    <row r="211" spans="3:4">
      <c r="C211" s="157" t="str" cm="1">
        <f t="array" ref="C211">IFERROR(IF(A211="","",IF(ISNUMBER(MATCH(TRUE,ISNUMBER(SEARCH($Q$2:$Q$51, $A211)),0))=TRUE,"United States of America",INDEX($S$2:$S$199,MATCH(TRUE,ISNUMBER(SEARCH($S$2:$S$199, $A211)),0)))),"United States of America")</f>
        <v/>
      </c>
      <c r="D211" s="157" t="str" cm="1">
        <f t="array" ref="D211">IF(A211="","",IF(ISNUMBER(MATCH(TRUE,ISNUMBER(SEARCH($Q$2:$Q$51, $A211)),0))=TRUE,"",IF(ISNUMBER(MATCH(TRUE,ISNUMBER(SEARCH($S$2:$S$199, $A211)),0))=TRUE,"","미국 확인 필요")))</f>
        <v/>
      </c>
    </row>
    <row r="212" spans="3:4">
      <c r="C212" s="157" t="str" cm="1">
        <f t="array" ref="C212">IFERROR(IF(A212="","",IF(ISNUMBER(MATCH(TRUE,ISNUMBER(SEARCH($Q$2:$Q$51, $A212)),0))=TRUE,"United States of America",INDEX($S$2:$S$199,MATCH(TRUE,ISNUMBER(SEARCH($S$2:$S$199, $A212)),0)))),"United States of America")</f>
        <v/>
      </c>
      <c r="D212" s="157" t="str" cm="1">
        <f t="array" ref="D212">IF(A212="","",IF(ISNUMBER(MATCH(TRUE,ISNUMBER(SEARCH($Q$2:$Q$51, $A212)),0))=TRUE,"",IF(ISNUMBER(MATCH(TRUE,ISNUMBER(SEARCH($S$2:$S$199, $A212)),0))=TRUE,"","미국 확인 필요")))</f>
        <v/>
      </c>
    </row>
    <row r="213" spans="3:4">
      <c r="C213" s="157" t="str" cm="1">
        <f t="array" ref="C213">IFERROR(IF(A213="","",IF(ISNUMBER(MATCH(TRUE,ISNUMBER(SEARCH($Q$2:$Q$51, $A213)),0))=TRUE,"United States of America",INDEX($S$2:$S$199,MATCH(TRUE,ISNUMBER(SEARCH($S$2:$S$199, $A213)),0)))),"United States of America")</f>
        <v/>
      </c>
      <c r="D213" s="157" t="str" cm="1">
        <f t="array" ref="D213">IF(A213="","",IF(ISNUMBER(MATCH(TRUE,ISNUMBER(SEARCH($Q$2:$Q$51, $A213)),0))=TRUE,"",IF(ISNUMBER(MATCH(TRUE,ISNUMBER(SEARCH($S$2:$S$199, $A213)),0))=TRUE,"","미국 확인 필요")))</f>
        <v/>
      </c>
    </row>
    <row r="214" spans="3:4">
      <c r="C214" s="157" t="str" cm="1">
        <f t="array" ref="C214">IFERROR(IF(A214="","",IF(ISNUMBER(MATCH(TRUE,ISNUMBER(SEARCH($Q$2:$Q$51, $A214)),0))=TRUE,"United States of America",INDEX($S$2:$S$199,MATCH(TRUE,ISNUMBER(SEARCH($S$2:$S$199, $A214)),0)))),"United States of America")</f>
        <v/>
      </c>
      <c r="D214" s="157" t="str" cm="1">
        <f t="array" ref="D214">IF(A214="","",IF(ISNUMBER(MATCH(TRUE,ISNUMBER(SEARCH($Q$2:$Q$51, $A214)),0))=TRUE,"",IF(ISNUMBER(MATCH(TRUE,ISNUMBER(SEARCH($S$2:$S$199, $A214)),0))=TRUE,"","미국 확인 필요")))</f>
        <v/>
      </c>
    </row>
    <row r="215" spans="3:4">
      <c r="C215" s="157" t="str" cm="1">
        <f t="array" ref="C215">IFERROR(IF(A215="","",IF(ISNUMBER(MATCH(TRUE,ISNUMBER(SEARCH($Q$2:$Q$51, $A215)),0))=TRUE,"United States of America",INDEX($S$2:$S$199,MATCH(TRUE,ISNUMBER(SEARCH($S$2:$S$199, $A215)),0)))),"United States of America")</f>
        <v/>
      </c>
      <c r="D215" s="157" t="str" cm="1">
        <f t="array" ref="D215">IF(A215="","",IF(ISNUMBER(MATCH(TRUE,ISNUMBER(SEARCH($Q$2:$Q$51, $A215)),0))=TRUE,"",IF(ISNUMBER(MATCH(TRUE,ISNUMBER(SEARCH($S$2:$S$199, $A215)),0))=TRUE,"","미국 확인 필요")))</f>
        <v/>
      </c>
    </row>
    <row r="216" spans="3:4">
      <c r="C216" s="157" t="str" cm="1">
        <f t="array" ref="C216">IFERROR(IF(A216="","",IF(ISNUMBER(MATCH(TRUE,ISNUMBER(SEARCH($Q$2:$Q$51, $A216)),0))=TRUE,"United States of America",INDEX($S$2:$S$199,MATCH(TRUE,ISNUMBER(SEARCH($S$2:$S$199, $A216)),0)))),"United States of America")</f>
        <v/>
      </c>
      <c r="D216" s="157" t="str" cm="1">
        <f t="array" ref="D216">IF(A216="","",IF(ISNUMBER(MATCH(TRUE,ISNUMBER(SEARCH($Q$2:$Q$51, $A216)),0))=TRUE,"",IF(ISNUMBER(MATCH(TRUE,ISNUMBER(SEARCH($S$2:$S$199, $A216)),0))=TRUE,"","미국 확인 필요")))</f>
        <v/>
      </c>
    </row>
    <row r="217" spans="3:4">
      <c r="C217" s="157" t="str" cm="1">
        <f t="array" ref="C217">IFERROR(IF(A217="","",IF(ISNUMBER(MATCH(TRUE,ISNUMBER(SEARCH($Q$2:$Q$51, $A217)),0))=TRUE,"United States of America",INDEX($S$2:$S$199,MATCH(TRUE,ISNUMBER(SEARCH($S$2:$S$199, $A217)),0)))),"United States of America")</f>
        <v/>
      </c>
      <c r="D217" s="157" t="str" cm="1">
        <f t="array" ref="D217">IF(A217="","",IF(ISNUMBER(MATCH(TRUE,ISNUMBER(SEARCH($Q$2:$Q$51, $A217)),0))=TRUE,"",IF(ISNUMBER(MATCH(TRUE,ISNUMBER(SEARCH($S$2:$S$199, $A217)),0))=TRUE,"","미국 확인 필요")))</f>
        <v/>
      </c>
    </row>
    <row r="218" spans="3:4">
      <c r="C218" s="157" t="str" cm="1">
        <f t="array" ref="C218">IFERROR(IF(A218="","",IF(ISNUMBER(MATCH(TRUE,ISNUMBER(SEARCH($Q$2:$Q$51, $A218)),0))=TRUE,"United States of America",INDEX($S$2:$S$199,MATCH(TRUE,ISNUMBER(SEARCH($S$2:$S$199, $A218)),0)))),"United States of America")</f>
        <v/>
      </c>
      <c r="D218" s="157" t="str" cm="1">
        <f t="array" ref="D218">IF(A218="","",IF(ISNUMBER(MATCH(TRUE,ISNUMBER(SEARCH($Q$2:$Q$51, $A218)),0))=TRUE,"",IF(ISNUMBER(MATCH(TRUE,ISNUMBER(SEARCH($S$2:$S$199, $A218)),0))=TRUE,"","미국 확인 필요")))</f>
        <v/>
      </c>
    </row>
    <row r="219" spans="3:4">
      <c r="C219" s="157" t="str" cm="1">
        <f t="array" ref="C219">IFERROR(IF(A219="","",IF(ISNUMBER(MATCH(TRUE,ISNUMBER(SEARCH($Q$2:$Q$51, $A219)),0))=TRUE,"United States of America",INDEX($S$2:$S$199,MATCH(TRUE,ISNUMBER(SEARCH($S$2:$S$199, $A219)),0)))),"United States of America")</f>
        <v/>
      </c>
      <c r="D219" s="157" t="str" cm="1">
        <f t="array" ref="D219">IF(A219="","",IF(ISNUMBER(MATCH(TRUE,ISNUMBER(SEARCH($Q$2:$Q$51, $A219)),0))=TRUE,"",IF(ISNUMBER(MATCH(TRUE,ISNUMBER(SEARCH($S$2:$S$199, $A219)),0))=TRUE,"","미국 확인 필요")))</f>
        <v/>
      </c>
    </row>
    <row r="220" spans="3:4">
      <c r="C220" s="157" t="str" cm="1">
        <f t="array" ref="C220">IFERROR(IF(A220="","",IF(ISNUMBER(MATCH(TRUE,ISNUMBER(SEARCH($Q$2:$Q$51, $A220)),0))=TRUE,"United States of America",INDEX($S$2:$S$199,MATCH(TRUE,ISNUMBER(SEARCH($S$2:$S$199, $A220)),0)))),"United States of America")</f>
        <v/>
      </c>
      <c r="D220" s="157" t="str" cm="1">
        <f t="array" ref="D220">IF(A220="","",IF(ISNUMBER(MATCH(TRUE,ISNUMBER(SEARCH($Q$2:$Q$51, $A220)),0))=TRUE,"",IF(ISNUMBER(MATCH(TRUE,ISNUMBER(SEARCH($S$2:$S$199, $A220)),0))=TRUE,"","미국 확인 필요")))</f>
        <v/>
      </c>
    </row>
    <row r="221" spans="3:4">
      <c r="C221" s="157" t="str" cm="1">
        <f t="array" ref="C221">IFERROR(IF(A221="","",IF(ISNUMBER(MATCH(TRUE,ISNUMBER(SEARCH($Q$2:$Q$51, $A221)),0))=TRUE,"United States of America",INDEX($S$2:$S$199,MATCH(TRUE,ISNUMBER(SEARCH($S$2:$S$199, $A221)),0)))),"United States of America")</f>
        <v/>
      </c>
      <c r="D221" s="157" t="str" cm="1">
        <f t="array" ref="D221">IF(A221="","",IF(ISNUMBER(MATCH(TRUE,ISNUMBER(SEARCH($Q$2:$Q$51, $A221)),0))=TRUE,"",IF(ISNUMBER(MATCH(TRUE,ISNUMBER(SEARCH($S$2:$S$199, $A221)),0))=TRUE,"","미국 확인 필요")))</f>
        <v/>
      </c>
    </row>
    <row r="222" spans="3:4">
      <c r="C222" s="157" t="str" cm="1">
        <f t="array" ref="C222">IFERROR(IF(A222="","",IF(ISNUMBER(MATCH(TRUE,ISNUMBER(SEARCH($Q$2:$Q$51, $A222)),0))=TRUE,"United States of America",INDEX($S$2:$S$199,MATCH(TRUE,ISNUMBER(SEARCH($S$2:$S$199, $A222)),0)))),"United States of America")</f>
        <v/>
      </c>
      <c r="D222" s="157" t="str" cm="1">
        <f t="array" ref="D222">IF(A222="","",IF(ISNUMBER(MATCH(TRUE,ISNUMBER(SEARCH($Q$2:$Q$51, $A222)),0))=TRUE,"",IF(ISNUMBER(MATCH(TRUE,ISNUMBER(SEARCH($S$2:$S$199, $A222)),0))=TRUE,"","미국 확인 필요")))</f>
        <v/>
      </c>
    </row>
    <row r="223" spans="3:4">
      <c r="C223" s="157" t="str" cm="1">
        <f t="array" ref="C223">IFERROR(IF(A223="","",IF(ISNUMBER(MATCH(TRUE,ISNUMBER(SEARCH($Q$2:$Q$51, $A223)),0))=TRUE,"United States of America",INDEX($S$2:$S$199,MATCH(TRUE,ISNUMBER(SEARCH($S$2:$S$199, $A223)),0)))),"United States of America")</f>
        <v/>
      </c>
      <c r="D223" s="157" t="str" cm="1">
        <f t="array" ref="D223">IF(A223="","",IF(ISNUMBER(MATCH(TRUE,ISNUMBER(SEARCH($Q$2:$Q$51, $A223)),0))=TRUE,"",IF(ISNUMBER(MATCH(TRUE,ISNUMBER(SEARCH($S$2:$S$199, $A223)),0))=TRUE,"","미국 확인 필요")))</f>
        <v/>
      </c>
    </row>
    <row r="224" spans="3:4">
      <c r="C224" s="157" t="str" cm="1">
        <f t="array" ref="C224">IFERROR(IF(A224="","",IF(ISNUMBER(MATCH(TRUE,ISNUMBER(SEARCH($Q$2:$Q$51, $A224)),0))=TRUE,"United States of America",INDEX($S$2:$S$199,MATCH(TRUE,ISNUMBER(SEARCH($S$2:$S$199, $A224)),0)))),"United States of America")</f>
        <v/>
      </c>
      <c r="D224" s="157" t="str" cm="1">
        <f t="array" ref="D224">IF(A224="","",IF(ISNUMBER(MATCH(TRUE,ISNUMBER(SEARCH($Q$2:$Q$51, $A224)),0))=TRUE,"",IF(ISNUMBER(MATCH(TRUE,ISNUMBER(SEARCH($S$2:$S$199, $A224)),0))=TRUE,"","미국 확인 필요")))</f>
        <v/>
      </c>
    </row>
    <row r="225" spans="3:4">
      <c r="C225" s="157" t="str" cm="1">
        <f t="array" ref="C225">IFERROR(IF(A225="","",IF(ISNUMBER(MATCH(TRUE,ISNUMBER(SEARCH($Q$2:$Q$51, $A225)),0))=TRUE,"United States of America",INDEX($S$2:$S$199,MATCH(TRUE,ISNUMBER(SEARCH($S$2:$S$199, $A225)),0)))),"United States of America")</f>
        <v/>
      </c>
      <c r="D225" s="157" t="str" cm="1">
        <f t="array" ref="D225">IF(A225="","",IF(ISNUMBER(MATCH(TRUE,ISNUMBER(SEARCH($Q$2:$Q$51, $A225)),0))=TRUE,"",IF(ISNUMBER(MATCH(TRUE,ISNUMBER(SEARCH($S$2:$S$199, $A225)),0))=TRUE,"","미국 확인 필요")))</f>
        <v/>
      </c>
    </row>
    <row r="226" spans="3:4">
      <c r="C226" s="157" t="str" cm="1">
        <f t="array" ref="C226">IFERROR(IF(A226="","",IF(ISNUMBER(MATCH(TRUE,ISNUMBER(SEARCH($Q$2:$Q$51, $A226)),0))=TRUE,"United States of America",INDEX($S$2:$S$199,MATCH(TRUE,ISNUMBER(SEARCH($S$2:$S$199, $A226)),0)))),"United States of America")</f>
        <v/>
      </c>
      <c r="D226" s="157" t="str" cm="1">
        <f t="array" ref="D226">IF(A226="","",IF(ISNUMBER(MATCH(TRUE,ISNUMBER(SEARCH($Q$2:$Q$51, $A226)),0))=TRUE,"",IF(ISNUMBER(MATCH(TRUE,ISNUMBER(SEARCH($S$2:$S$199, $A226)),0))=TRUE,"","미국 확인 필요")))</f>
        <v/>
      </c>
    </row>
    <row r="227" spans="3:4">
      <c r="C227" s="157" t="str" cm="1">
        <f t="array" ref="C227">IFERROR(IF(A227="","",IF(ISNUMBER(MATCH(TRUE,ISNUMBER(SEARCH($Q$2:$Q$51, $A227)),0))=TRUE,"United States of America",INDEX($S$2:$S$199,MATCH(TRUE,ISNUMBER(SEARCH($S$2:$S$199, $A227)),0)))),"United States of America")</f>
        <v/>
      </c>
      <c r="D227" s="157" t="str" cm="1">
        <f t="array" ref="D227">IF(A227="","",IF(ISNUMBER(MATCH(TRUE,ISNUMBER(SEARCH($Q$2:$Q$51, $A227)),0))=TRUE,"",IF(ISNUMBER(MATCH(TRUE,ISNUMBER(SEARCH($S$2:$S$199, $A227)),0))=TRUE,"","미국 확인 필요")))</f>
        <v/>
      </c>
    </row>
    <row r="228" spans="3:4">
      <c r="C228" s="157" t="str" cm="1">
        <f t="array" ref="C228">IFERROR(IF(A228="","",IF(ISNUMBER(MATCH(TRUE,ISNUMBER(SEARCH($Q$2:$Q$51, $A228)),0))=TRUE,"United States of America",INDEX($S$2:$S$199,MATCH(TRUE,ISNUMBER(SEARCH($S$2:$S$199, $A228)),0)))),"United States of America")</f>
        <v/>
      </c>
      <c r="D228" s="157" t="str" cm="1">
        <f t="array" ref="D228">IF(A228="","",IF(ISNUMBER(MATCH(TRUE,ISNUMBER(SEARCH($Q$2:$Q$51, $A228)),0))=TRUE,"",IF(ISNUMBER(MATCH(TRUE,ISNUMBER(SEARCH($S$2:$S$199, $A228)),0))=TRUE,"","미국 확인 필요")))</f>
        <v/>
      </c>
    </row>
    <row r="229" spans="3:4">
      <c r="C229" s="157" t="str" cm="1">
        <f t="array" ref="C229">IFERROR(IF(A229="","",IF(ISNUMBER(MATCH(TRUE,ISNUMBER(SEARCH($Q$2:$Q$51, $A229)),0))=TRUE,"United States of America",INDEX($S$2:$S$199,MATCH(TRUE,ISNUMBER(SEARCH($S$2:$S$199, $A229)),0)))),"United States of America")</f>
        <v/>
      </c>
      <c r="D229" s="157" t="str" cm="1">
        <f t="array" ref="D229">IF(A229="","",IF(ISNUMBER(MATCH(TRUE,ISNUMBER(SEARCH($Q$2:$Q$51, $A229)),0))=TRUE,"",IF(ISNUMBER(MATCH(TRUE,ISNUMBER(SEARCH($S$2:$S$199, $A229)),0))=TRUE,"","미국 확인 필요")))</f>
        <v/>
      </c>
    </row>
    <row r="230" spans="3:4">
      <c r="C230" s="157" t="str" cm="1">
        <f t="array" ref="C230">IFERROR(IF(A230="","",IF(ISNUMBER(MATCH(TRUE,ISNUMBER(SEARCH($Q$2:$Q$51, $A230)),0))=TRUE,"United States of America",INDEX($S$2:$S$199,MATCH(TRUE,ISNUMBER(SEARCH($S$2:$S$199, $A230)),0)))),"United States of America")</f>
        <v/>
      </c>
      <c r="D230" s="157" t="str" cm="1">
        <f t="array" ref="D230">IF(A230="","",IF(ISNUMBER(MATCH(TRUE,ISNUMBER(SEARCH($Q$2:$Q$51, $A230)),0))=TRUE,"",IF(ISNUMBER(MATCH(TRUE,ISNUMBER(SEARCH($S$2:$S$199, $A230)),0))=TRUE,"","미국 확인 필요")))</f>
        <v/>
      </c>
    </row>
    <row r="231" spans="3:4">
      <c r="C231" s="157" t="str" cm="1">
        <f t="array" ref="C231">IFERROR(IF(A231="","",IF(ISNUMBER(MATCH(TRUE,ISNUMBER(SEARCH($Q$2:$Q$51, $A231)),0))=TRUE,"United States of America",INDEX($S$2:$S$199,MATCH(TRUE,ISNUMBER(SEARCH($S$2:$S$199, $A231)),0)))),"United States of America")</f>
        <v/>
      </c>
      <c r="D231" s="157" t="str" cm="1">
        <f t="array" ref="D231">IF(A231="","",IF(ISNUMBER(MATCH(TRUE,ISNUMBER(SEARCH($Q$2:$Q$51, $A231)),0))=TRUE,"",IF(ISNUMBER(MATCH(TRUE,ISNUMBER(SEARCH($S$2:$S$199, $A231)),0))=TRUE,"","미국 확인 필요")))</f>
        <v/>
      </c>
    </row>
    <row r="232" spans="3:4">
      <c r="C232" s="157" t="str" cm="1">
        <f t="array" ref="C232">IFERROR(IF(A232="","",IF(ISNUMBER(MATCH(TRUE,ISNUMBER(SEARCH($Q$2:$Q$51, $A232)),0))=TRUE,"United States of America",INDEX($S$2:$S$199,MATCH(TRUE,ISNUMBER(SEARCH($S$2:$S$199, $A232)),0)))),"United States of America")</f>
        <v/>
      </c>
      <c r="D232" s="157" t="str" cm="1">
        <f t="array" ref="D232">IF(A232="","",IF(ISNUMBER(MATCH(TRUE,ISNUMBER(SEARCH($Q$2:$Q$51, $A232)),0))=TRUE,"",IF(ISNUMBER(MATCH(TRUE,ISNUMBER(SEARCH($S$2:$S$199, $A232)),0))=TRUE,"","미국 확인 필요")))</f>
        <v/>
      </c>
    </row>
    <row r="233" spans="3:4">
      <c r="C233" s="157" t="str" cm="1">
        <f t="array" ref="C233">IFERROR(IF(A233="","",IF(ISNUMBER(MATCH(TRUE,ISNUMBER(SEARCH($Q$2:$Q$51, $A233)),0))=TRUE,"United States of America",INDEX($S$2:$S$199,MATCH(TRUE,ISNUMBER(SEARCH($S$2:$S$199, $A233)),0)))),"United States of America")</f>
        <v/>
      </c>
      <c r="D233" s="157" t="str" cm="1">
        <f t="array" ref="D233">IF(A233="","",IF(ISNUMBER(MATCH(TRUE,ISNUMBER(SEARCH($Q$2:$Q$51, $A233)),0))=TRUE,"",IF(ISNUMBER(MATCH(TRUE,ISNUMBER(SEARCH($S$2:$S$199, $A233)),0))=TRUE,"","미국 확인 필요")))</f>
        <v/>
      </c>
    </row>
    <row r="234" spans="3:4">
      <c r="C234" s="157" t="str" cm="1">
        <f t="array" ref="C234">IFERROR(IF(A234="","",IF(ISNUMBER(MATCH(TRUE,ISNUMBER(SEARCH($Q$2:$Q$51, $A234)),0))=TRUE,"United States of America",INDEX($S$2:$S$199,MATCH(TRUE,ISNUMBER(SEARCH($S$2:$S$199, $A234)),0)))),"United States of America")</f>
        <v/>
      </c>
      <c r="D234" s="157" t="str" cm="1">
        <f t="array" ref="D234">IF(A234="","",IF(ISNUMBER(MATCH(TRUE,ISNUMBER(SEARCH($Q$2:$Q$51, $A234)),0))=TRUE,"",IF(ISNUMBER(MATCH(TRUE,ISNUMBER(SEARCH($S$2:$S$199, $A234)),0))=TRUE,"","미국 확인 필요")))</f>
        <v/>
      </c>
    </row>
    <row r="235" spans="3:4">
      <c r="C235" s="157" t="str" cm="1">
        <f t="array" ref="C235">IFERROR(IF(A235="","",IF(ISNUMBER(MATCH(TRUE,ISNUMBER(SEARCH($Q$2:$Q$51, $A235)),0))=TRUE,"United States of America",INDEX($S$2:$S$199,MATCH(TRUE,ISNUMBER(SEARCH($S$2:$S$199, $A235)),0)))),"United States of America")</f>
        <v/>
      </c>
      <c r="D235" s="157" t="str" cm="1">
        <f t="array" ref="D235">IF(A235="","",IF(ISNUMBER(MATCH(TRUE,ISNUMBER(SEARCH($Q$2:$Q$51, $A235)),0))=TRUE,"",IF(ISNUMBER(MATCH(TRUE,ISNUMBER(SEARCH($S$2:$S$199, $A235)),0))=TRUE,"","미국 확인 필요")))</f>
        <v/>
      </c>
    </row>
    <row r="236" spans="3:4">
      <c r="C236" s="157" t="str" cm="1">
        <f t="array" ref="C236">IFERROR(IF(A236="","",IF(ISNUMBER(MATCH(TRUE,ISNUMBER(SEARCH($Q$2:$Q$51, $A236)),0))=TRUE,"United States of America",INDEX($S$2:$S$199,MATCH(TRUE,ISNUMBER(SEARCH($S$2:$S$199, $A236)),0)))),"United States of America")</f>
        <v/>
      </c>
      <c r="D236" s="157" t="str" cm="1">
        <f t="array" ref="D236">IF(A236="","",IF(ISNUMBER(MATCH(TRUE,ISNUMBER(SEARCH($Q$2:$Q$51, $A236)),0))=TRUE,"",IF(ISNUMBER(MATCH(TRUE,ISNUMBER(SEARCH($S$2:$S$199, $A236)),0))=TRUE,"","미국 확인 필요")))</f>
        <v/>
      </c>
    </row>
    <row r="237" spans="3:4">
      <c r="C237" s="157" t="str" cm="1">
        <f t="array" ref="C237">IFERROR(IF(A237="","",IF(ISNUMBER(MATCH(TRUE,ISNUMBER(SEARCH($Q$2:$Q$51, $A237)),0))=TRUE,"United States of America",INDEX($S$2:$S$199,MATCH(TRUE,ISNUMBER(SEARCH($S$2:$S$199, $A237)),0)))),"United States of America")</f>
        <v/>
      </c>
      <c r="D237" s="157" t="str" cm="1">
        <f t="array" ref="D237">IF(A237="","",IF(ISNUMBER(MATCH(TRUE,ISNUMBER(SEARCH($Q$2:$Q$51, $A237)),0))=TRUE,"",IF(ISNUMBER(MATCH(TRUE,ISNUMBER(SEARCH($S$2:$S$199, $A237)),0))=TRUE,"","미국 확인 필요")))</f>
        <v/>
      </c>
    </row>
    <row r="238" spans="3:4">
      <c r="C238" s="157" t="str" cm="1">
        <f t="array" ref="C238">IFERROR(IF(A238="","",IF(ISNUMBER(MATCH(TRUE,ISNUMBER(SEARCH($Q$2:$Q$51, $A238)),0))=TRUE,"United States of America",INDEX($S$2:$S$199,MATCH(TRUE,ISNUMBER(SEARCH($S$2:$S$199, $A238)),0)))),"United States of America")</f>
        <v/>
      </c>
      <c r="D238" s="157" t="str" cm="1">
        <f t="array" ref="D238">IF(A238="","",IF(ISNUMBER(MATCH(TRUE,ISNUMBER(SEARCH($Q$2:$Q$51, $A238)),0))=TRUE,"",IF(ISNUMBER(MATCH(TRUE,ISNUMBER(SEARCH($S$2:$S$199, $A238)),0))=TRUE,"","미국 확인 필요")))</f>
        <v/>
      </c>
    </row>
    <row r="239" spans="3:4">
      <c r="C239" s="157" t="str" cm="1">
        <f t="array" ref="C239">IFERROR(IF(A239="","",IF(ISNUMBER(MATCH(TRUE,ISNUMBER(SEARCH($Q$2:$Q$51, $A239)),0))=TRUE,"United States of America",INDEX($S$2:$S$199,MATCH(TRUE,ISNUMBER(SEARCH($S$2:$S$199, $A239)),0)))),"United States of America")</f>
        <v/>
      </c>
      <c r="D239" s="157" t="str" cm="1">
        <f t="array" ref="D239">IF(A239="","",IF(ISNUMBER(MATCH(TRUE,ISNUMBER(SEARCH($Q$2:$Q$51, $A239)),0))=TRUE,"",IF(ISNUMBER(MATCH(TRUE,ISNUMBER(SEARCH($S$2:$S$199, $A239)),0))=TRUE,"","미국 확인 필요")))</f>
        <v/>
      </c>
    </row>
    <row r="240" spans="3:4">
      <c r="C240" s="157" t="str" cm="1">
        <f t="array" ref="C240">IFERROR(IF(A240="","",IF(ISNUMBER(MATCH(TRUE,ISNUMBER(SEARCH($Q$2:$Q$51, $A240)),0))=TRUE,"United States of America",INDEX($S$2:$S$199,MATCH(TRUE,ISNUMBER(SEARCH($S$2:$S$199, $A240)),0)))),"United States of America")</f>
        <v/>
      </c>
      <c r="D240" s="157" t="str" cm="1">
        <f t="array" ref="D240">IF(A240="","",IF(ISNUMBER(MATCH(TRUE,ISNUMBER(SEARCH($Q$2:$Q$51, $A240)),0))=TRUE,"",IF(ISNUMBER(MATCH(TRUE,ISNUMBER(SEARCH($S$2:$S$199, $A240)),0))=TRUE,"","미국 확인 필요")))</f>
        <v/>
      </c>
    </row>
    <row r="241" spans="3:4">
      <c r="C241" s="157" t="str" cm="1">
        <f t="array" ref="C241">IFERROR(IF(A241="","",IF(ISNUMBER(MATCH(TRUE,ISNUMBER(SEARCH($Q$2:$Q$51, $A241)),0))=TRUE,"United States of America",INDEX($S$2:$S$199,MATCH(TRUE,ISNUMBER(SEARCH($S$2:$S$199, $A241)),0)))),"United States of America")</f>
        <v/>
      </c>
      <c r="D241" s="157" t="str" cm="1">
        <f t="array" ref="D241">IF(A241="","",IF(ISNUMBER(MATCH(TRUE,ISNUMBER(SEARCH($Q$2:$Q$51, $A241)),0))=TRUE,"",IF(ISNUMBER(MATCH(TRUE,ISNUMBER(SEARCH($S$2:$S$199, $A241)),0))=TRUE,"","미국 확인 필요")))</f>
        <v/>
      </c>
    </row>
    <row r="242" spans="3:4">
      <c r="C242" s="157" t="str" cm="1">
        <f t="array" ref="C242">IFERROR(IF(A242="","",IF(ISNUMBER(MATCH(TRUE,ISNUMBER(SEARCH($Q$2:$Q$51, $A242)),0))=TRUE,"United States of America",INDEX($S$2:$S$199,MATCH(TRUE,ISNUMBER(SEARCH($S$2:$S$199, $A242)),0)))),"United States of America")</f>
        <v/>
      </c>
      <c r="D242" s="157" t="str" cm="1">
        <f t="array" ref="D242">IF(A242="","",IF(ISNUMBER(MATCH(TRUE,ISNUMBER(SEARCH($Q$2:$Q$51, $A242)),0))=TRUE,"",IF(ISNUMBER(MATCH(TRUE,ISNUMBER(SEARCH($S$2:$S$199, $A242)),0))=TRUE,"","미국 확인 필요")))</f>
        <v/>
      </c>
    </row>
    <row r="243" spans="3:4">
      <c r="C243" s="157" t="str" cm="1">
        <f t="array" ref="C243">IFERROR(IF(A243="","",IF(ISNUMBER(MATCH(TRUE,ISNUMBER(SEARCH($Q$2:$Q$51, $A243)),0))=TRUE,"United States of America",INDEX($S$2:$S$199,MATCH(TRUE,ISNUMBER(SEARCH($S$2:$S$199, $A243)),0)))),"United States of America")</f>
        <v/>
      </c>
      <c r="D243" s="157" t="str" cm="1">
        <f t="array" ref="D243">IF(A243="","",IF(ISNUMBER(MATCH(TRUE,ISNUMBER(SEARCH($Q$2:$Q$51, $A243)),0))=TRUE,"",IF(ISNUMBER(MATCH(TRUE,ISNUMBER(SEARCH($S$2:$S$199, $A243)),0))=TRUE,"","미국 확인 필요")))</f>
        <v/>
      </c>
    </row>
    <row r="244" spans="3:4">
      <c r="C244" s="157" t="str" cm="1">
        <f t="array" ref="C244">IFERROR(IF(A244="","",IF(ISNUMBER(MATCH(TRUE,ISNUMBER(SEARCH($Q$2:$Q$51, $A244)),0))=TRUE,"United States of America",INDEX($S$2:$S$199,MATCH(TRUE,ISNUMBER(SEARCH($S$2:$S$199, $A244)),0)))),"United States of America")</f>
        <v/>
      </c>
      <c r="D244" s="157" t="str" cm="1">
        <f t="array" ref="D244">IF(A244="","",IF(ISNUMBER(MATCH(TRUE,ISNUMBER(SEARCH($Q$2:$Q$51, $A244)),0))=TRUE,"",IF(ISNUMBER(MATCH(TRUE,ISNUMBER(SEARCH($S$2:$S$199, $A244)),0))=TRUE,"","미국 확인 필요")))</f>
        <v/>
      </c>
    </row>
    <row r="245" spans="3:4">
      <c r="C245" s="157" t="str" cm="1">
        <f t="array" ref="C245">IFERROR(IF(A245="","",IF(ISNUMBER(MATCH(TRUE,ISNUMBER(SEARCH($Q$2:$Q$51, $A245)),0))=TRUE,"United States of America",INDEX($S$2:$S$199,MATCH(TRUE,ISNUMBER(SEARCH($S$2:$S$199, $A245)),0)))),"United States of America")</f>
        <v/>
      </c>
      <c r="D245" s="157" t="str" cm="1">
        <f t="array" ref="D245">IF(A245="","",IF(ISNUMBER(MATCH(TRUE,ISNUMBER(SEARCH($Q$2:$Q$51, $A245)),0))=TRUE,"",IF(ISNUMBER(MATCH(TRUE,ISNUMBER(SEARCH($S$2:$S$199, $A245)),0))=TRUE,"","미국 확인 필요")))</f>
        <v/>
      </c>
    </row>
    <row r="246" spans="3:4">
      <c r="C246" s="157" t="str" cm="1">
        <f t="array" ref="C246">IFERROR(IF(A246="","",IF(ISNUMBER(MATCH(TRUE,ISNUMBER(SEARCH($Q$2:$Q$51, $A246)),0))=TRUE,"United States of America",INDEX($S$2:$S$199,MATCH(TRUE,ISNUMBER(SEARCH($S$2:$S$199, $A246)),0)))),"United States of America")</f>
        <v/>
      </c>
      <c r="D246" s="157" t="str" cm="1">
        <f t="array" ref="D246">IF(A246="","",IF(ISNUMBER(MATCH(TRUE,ISNUMBER(SEARCH($Q$2:$Q$51, $A246)),0))=TRUE,"",IF(ISNUMBER(MATCH(TRUE,ISNUMBER(SEARCH($S$2:$S$199, $A246)),0))=TRUE,"","미국 확인 필요")))</f>
        <v/>
      </c>
    </row>
    <row r="247" spans="3:4">
      <c r="C247" s="157" t="str" cm="1">
        <f t="array" ref="C247">IFERROR(IF(A247="","",IF(ISNUMBER(MATCH(TRUE,ISNUMBER(SEARCH($Q$2:$Q$51, $A247)),0))=TRUE,"United States of America",INDEX($S$2:$S$199,MATCH(TRUE,ISNUMBER(SEARCH($S$2:$S$199, $A247)),0)))),"United States of America")</f>
        <v/>
      </c>
      <c r="D247" s="157" t="str" cm="1">
        <f t="array" ref="D247">IF(A247="","",IF(ISNUMBER(MATCH(TRUE,ISNUMBER(SEARCH($Q$2:$Q$51, $A247)),0))=TRUE,"",IF(ISNUMBER(MATCH(TRUE,ISNUMBER(SEARCH($S$2:$S$199, $A247)),0))=TRUE,"","미국 확인 필요")))</f>
        <v/>
      </c>
    </row>
    <row r="248" spans="3:4">
      <c r="C248" s="157" t="str" cm="1">
        <f t="array" ref="C248">IFERROR(IF(A248="","",IF(ISNUMBER(MATCH(TRUE,ISNUMBER(SEARCH($Q$2:$Q$51, $A248)),0))=TRUE,"United States of America",INDEX($S$2:$S$199,MATCH(TRUE,ISNUMBER(SEARCH($S$2:$S$199, $A248)),0)))),"United States of America")</f>
        <v/>
      </c>
      <c r="D248" s="157" t="str" cm="1">
        <f t="array" ref="D248">IF(A248="","",IF(ISNUMBER(MATCH(TRUE,ISNUMBER(SEARCH($Q$2:$Q$51, $A248)),0))=TRUE,"",IF(ISNUMBER(MATCH(TRUE,ISNUMBER(SEARCH($S$2:$S$199, $A248)),0))=TRUE,"","미국 확인 필요")))</f>
        <v/>
      </c>
    </row>
    <row r="249" spans="3:4">
      <c r="C249" s="157" t="str" cm="1">
        <f t="array" ref="C249">IFERROR(IF(A249="","",IF(ISNUMBER(MATCH(TRUE,ISNUMBER(SEARCH($Q$2:$Q$51, $A249)),0))=TRUE,"United States of America",INDEX($S$2:$S$199,MATCH(TRUE,ISNUMBER(SEARCH($S$2:$S$199, $A249)),0)))),"United States of America")</f>
        <v/>
      </c>
      <c r="D249" s="157" t="str" cm="1">
        <f t="array" ref="D249">IF(A249="","",IF(ISNUMBER(MATCH(TRUE,ISNUMBER(SEARCH($Q$2:$Q$51, $A249)),0))=TRUE,"",IF(ISNUMBER(MATCH(TRUE,ISNUMBER(SEARCH($S$2:$S$199, $A249)),0))=TRUE,"","미국 확인 필요")))</f>
        <v/>
      </c>
    </row>
    <row r="250" spans="3:4">
      <c r="C250" s="157" t="str" cm="1">
        <f t="array" ref="C250">IFERROR(IF(A250="","",IF(ISNUMBER(MATCH(TRUE,ISNUMBER(SEARCH($Q$2:$Q$51, $A250)),0))=TRUE,"United States of America",INDEX($S$2:$S$199,MATCH(TRUE,ISNUMBER(SEARCH($S$2:$S$199, $A250)),0)))),"United States of America")</f>
        <v/>
      </c>
      <c r="D250" s="157" t="str" cm="1">
        <f t="array" ref="D250">IF(A250="","",IF(ISNUMBER(MATCH(TRUE,ISNUMBER(SEARCH($Q$2:$Q$51, $A250)),0))=TRUE,"",IF(ISNUMBER(MATCH(TRUE,ISNUMBER(SEARCH($S$2:$S$199, $A250)),0))=TRUE,"","미국 확인 필요")))</f>
        <v/>
      </c>
    </row>
    <row r="251" spans="3:4">
      <c r="C251" s="157" t="str" cm="1">
        <f t="array" ref="C251">IFERROR(IF(A251="","",IF(ISNUMBER(MATCH(TRUE,ISNUMBER(SEARCH($Q$2:$Q$51, $A251)),0))=TRUE,"United States of America",INDEX($S$2:$S$199,MATCH(TRUE,ISNUMBER(SEARCH($S$2:$S$199, $A251)),0)))),"United States of America")</f>
        <v/>
      </c>
      <c r="D251" s="157" t="str" cm="1">
        <f t="array" ref="D251">IF(A251="","",IF(ISNUMBER(MATCH(TRUE,ISNUMBER(SEARCH($Q$2:$Q$51, $A251)),0))=TRUE,"",IF(ISNUMBER(MATCH(TRUE,ISNUMBER(SEARCH($S$2:$S$199, $A251)),0))=TRUE,"","미국 확인 필요")))</f>
        <v/>
      </c>
    </row>
    <row r="252" spans="3:4">
      <c r="C252" s="157" t="str" cm="1">
        <f t="array" ref="C252">IFERROR(IF(A252="","",IF(ISNUMBER(MATCH(TRUE,ISNUMBER(SEARCH($Q$2:$Q$51, $A252)),0))=TRUE,"United States of America",INDEX($S$2:$S$199,MATCH(TRUE,ISNUMBER(SEARCH($S$2:$S$199, $A252)),0)))),"United States of America")</f>
        <v/>
      </c>
      <c r="D252" s="157" t="str" cm="1">
        <f t="array" ref="D252">IF(A252="","",IF(ISNUMBER(MATCH(TRUE,ISNUMBER(SEARCH($Q$2:$Q$51, $A252)),0))=TRUE,"",IF(ISNUMBER(MATCH(TRUE,ISNUMBER(SEARCH($S$2:$S$199, $A252)),0))=TRUE,"","미국 확인 필요")))</f>
        <v/>
      </c>
    </row>
    <row r="253" spans="3:4">
      <c r="C253" s="157" t="str" cm="1">
        <f t="array" ref="C253">IFERROR(IF(A253="","",IF(ISNUMBER(MATCH(TRUE,ISNUMBER(SEARCH($Q$2:$Q$51, $A253)),0))=TRUE,"United States of America",INDEX($S$2:$S$199,MATCH(TRUE,ISNUMBER(SEARCH($S$2:$S$199, $A253)),0)))),"United States of America")</f>
        <v/>
      </c>
      <c r="D253" s="157" t="str" cm="1">
        <f t="array" ref="D253">IF(A253="","",IF(ISNUMBER(MATCH(TRUE,ISNUMBER(SEARCH($Q$2:$Q$51, $A253)),0))=TRUE,"",IF(ISNUMBER(MATCH(TRUE,ISNUMBER(SEARCH($S$2:$S$199, $A253)),0))=TRUE,"","미국 확인 필요")))</f>
        <v/>
      </c>
    </row>
    <row r="254" spans="3:4">
      <c r="C254" s="157" t="str" cm="1">
        <f t="array" ref="C254">IFERROR(IF(A254="","",IF(ISNUMBER(MATCH(TRUE,ISNUMBER(SEARCH($Q$2:$Q$51, $A254)),0))=TRUE,"United States of America",INDEX($S$2:$S$199,MATCH(TRUE,ISNUMBER(SEARCH($S$2:$S$199, $A254)),0)))),"United States of America")</f>
        <v/>
      </c>
      <c r="D254" s="157" t="str" cm="1">
        <f t="array" ref="D254">IF(A254="","",IF(ISNUMBER(MATCH(TRUE,ISNUMBER(SEARCH($Q$2:$Q$51, $A254)),0))=TRUE,"",IF(ISNUMBER(MATCH(TRUE,ISNUMBER(SEARCH($S$2:$S$199, $A254)),0))=TRUE,"","미국 확인 필요")))</f>
        <v/>
      </c>
    </row>
    <row r="255" spans="3:4">
      <c r="C255" s="157" t="str" cm="1">
        <f t="array" ref="C255">IFERROR(IF(A255="","",IF(ISNUMBER(MATCH(TRUE,ISNUMBER(SEARCH($Q$2:$Q$51, $A255)),0))=TRUE,"United States of America",INDEX($S$2:$S$199,MATCH(TRUE,ISNUMBER(SEARCH($S$2:$S$199, $A255)),0)))),"United States of America")</f>
        <v/>
      </c>
      <c r="D255" s="157" t="str" cm="1">
        <f t="array" ref="D255">IF(A255="","",IF(ISNUMBER(MATCH(TRUE,ISNUMBER(SEARCH($Q$2:$Q$51, $A255)),0))=TRUE,"",IF(ISNUMBER(MATCH(TRUE,ISNUMBER(SEARCH($S$2:$S$199, $A255)),0))=TRUE,"","미국 확인 필요")))</f>
        <v/>
      </c>
    </row>
    <row r="256" spans="3:4">
      <c r="C256" s="157" t="str" cm="1">
        <f t="array" ref="C256">IFERROR(IF(A256="","",IF(ISNUMBER(MATCH(TRUE,ISNUMBER(SEARCH($Q$2:$Q$51, $A256)),0))=TRUE,"United States of America",INDEX($S$2:$S$199,MATCH(TRUE,ISNUMBER(SEARCH($S$2:$S$199, $A256)),0)))),"United States of America")</f>
        <v/>
      </c>
      <c r="D256" s="157" t="str" cm="1">
        <f t="array" ref="D256">IF(A256="","",IF(ISNUMBER(MATCH(TRUE,ISNUMBER(SEARCH($Q$2:$Q$51, $A256)),0))=TRUE,"",IF(ISNUMBER(MATCH(TRUE,ISNUMBER(SEARCH($S$2:$S$199, $A256)),0))=TRUE,"","미국 확인 필요")))</f>
        <v/>
      </c>
    </row>
    <row r="257" spans="3:4">
      <c r="C257" s="157" t="str" cm="1">
        <f t="array" ref="C257">IFERROR(IF(A257="","",IF(ISNUMBER(MATCH(TRUE,ISNUMBER(SEARCH($Q$2:$Q$51, $A257)),0))=TRUE,"United States of America",INDEX($S$2:$S$199,MATCH(TRUE,ISNUMBER(SEARCH($S$2:$S$199, $A257)),0)))),"United States of America")</f>
        <v/>
      </c>
      <c r="D257" s="157" t="str" cm="1">
        <f t="array" ref="D257">IF(A257="","",IF(ISNUMBER(MATCH(TRUE,ISNUMBER(SEARCH($Q$2:$Q$51, $A257)),0))=TRUE,"",IF(ISNUMBER(MATCH(TRUE,ISNUMBER(SEARCH($S$2:$S$199, $A257)),0))=TRUE,"","미국 확인 필요")))</f>
        <v/>
      </c>
    </row>
    <row r="258" spans="3:4">
      <c r="C258" s="157" t="str" cm="1">
        <f t="array" ref="C258">IFERROR(IF(A258="","",IF(ISNUMBER(MATCH(TRUE,ISNUMBER(SEARCH($Q$2:$Q$51, $A258)),0))=TRUE,"United States of America",INDEX($S$2:$S$199,MATCH(TRUE,ISNUMBER(SEARCH($S$2:$S$199, $A258)),0)))),"United States of America")</f>
        <v/>
      </c>
      <c r="D258" s="157" t="str" cm="1">
        <f t="array" ref="D258">IF(A258="","",IF(ISNUMBER(MATCH(TRUE,ISNUMBER(SEARCH($Q$2:$Q$51, $A258)),0))=TRUE,"",IF(ISNUMBER(MATCH(TRUE,ISNUMBER(SEARCH($S$2:$S$199, $A258)),0))=TRUE,"","미국 확인 필요")))</f>
        <v/>
      </c>
    </row>
    <row r="259" spans="3:4">
      <c r="C259" s="157" t="str" cm="1">
        <f t="array" ref="C259">IFERROR(IF(A259="","",IF(ISNUMBER(MATCH(TRUE,ISNUMBER(SEARCH($Q$2:$Q$51, $A259)),0))=TRUE,"United States of America",INDEX($S$2:$S$199,MATCH(TRUE,ISNUMBER(SEARCH($S$2:$S$199, $A259)),0)))),"United States of America")</f>
        <v/>
      </c>
      <c r="D259" s="157" t="str" cm="1">
        <f t="array" ref="D259">IF(A259="","",IF(ISNUMBER(MATCH(TRUE,ISNUMBER(SEARCH($Q$2:$Q$51, $A259)),0))=TRUE,"",IF(ISNUMBER(MATCH(TRUE,ISNUMBER(SEARCH($S$2:$S$199, $A259)),0))=TRUE,"","미국 확인 필요")))</f>
        <v/>
      </c>
    </row>
    <row r="260" spans="3:4">
      <c r="C260" s="157" t="str" cm="1">
        <f t="array" ref="C260">IFERROR(IF(A260="","",IF(ISNUMBER(MATCH(TRUE,ISNUMBER(SEARCH($Q$2:$Q$51, $A260)),0))=TRUE,"United States of America",INDEX($S$2:$S$199,MATCH(TRUE,ISNUMBER(SEARCH($S$2:$S$199, $A260)),0)))),"United States of America")</f>
        <v/>
      </c>
      <c r="D260" s="157" t="str" cm="1">
        <f t="array" ref="D260">IF(A260="","",IF(ISNUMBER(MATCH(TRUE,ISNUMBER(SEARCH($Q$2:$Q$51, $A260)),0))=TRUE,"",IF(ISNUMBER(MATCH(TRUE,ISNUMBER(SEARCH($S$2:$S$199, $A260)),0))=TRUE,"","미국 확인 필요")))</f>
        <v/>
      </c>
    </row>
    <row r="261" spans="3:4">
      <c r="C261" s="157" t="str" cm="1">
        <f t="array" ref="C261">IFERROR(IF(A261="","",IF(ISNUMBER(MATCH(TRUE,ISNUMBER(SEARCH($Q$2:$Q$51, $A261)),0))=TRUE,"United States of America",INDEX($S$2:$S$199,MATCH(TRUE,ISNUMBER(SEARCH($S$2:$S$199, $A261)),0)))),"United States of America")</f>
        <v/>
      </c>
      <c r="D261" s="157" t="str" cm="1">
        <f t="array" ref="D261">IF(A261="","",IF(ISNUMBER(MATCH(TRUE,ISNUMBER(SEARCH($Q$2:$Q$51, $A261)),0))=TRUE,"",IF(ISNUMBER(MATCH(TRUE,ISNUMBER(SEARCH($S$2:$S$199, $A261)),0))=TRUE,"","미국 확인 필요")))</f>
        <v/>
      </c>
    </row>
    <row r="262" spans="3:4">
      <c r="C262" s="157" t="str" cm="1">
        <f t="array" ref="C262">IFERROR(IF(A262="","",IF(ISNUMBER(MATCH(TRUE,ISNUMBER(SEARCH($Q$2:$Q$51, $A262)),0))=TRUE,"United States of America",INDEX($S$2:$S$199,MATCH(TRUE,ISNUMBER(SEARCH($S$2:$S$199, $A262)),0)))),"United States of America")</f>
        <v/>
      </c>
      <c r="D262" s="157" t="str" cm="1">
        <f t="array" ref="D262">IF(A262="","",IF(ISNUMBER(MATCH(TRUE,ISNUMBER(SEARCH($Q$2:$Q$51, $A262)),0))=TRUE,"",IF(ISNUMBER(MATCH(TRUE,ISNUMBER(SEARCH($S$2:$S$199, $A262)),0))=TRUE,"","미국 확인 필요")))</f>
        <v/>
      </c>
    </row>
    <row r="263" spans="3:4">
      <c r="C263" s="157" t="str" cm="1">
        <f t="array" ref="C263">IFERROR(IF(A263="","",IF(ISNUMBER(MATCH(TRUE,ISNUMBER(SEARCH($Q$2:$Q$51, $A263)),0))=TRUE,"United States of America",INDEX($S$2:$S$199,MATCH(TRUE,ISNUMBER(SEARCH($S$2:$S$199, $A263)),0)))),"United States of America")</f>
        <v/>
      </c>
      <c r="D263" s="157" t="str" cm="1">
        <f t="array" ref="D263">IF(A263="","",IF(ISNUMBER(MATCH(TRUE,ISNUMBER(SEARCH($Q$2:$Q$51, $A263)),0))=TRUE,"",IF(ISNUMBER(MATCH(TRUE,ISNUMBER(SEARCH($S$2:$S$199, $A263)),0))=TRUE,"","미국 확인 필요")))</f>
        <v/>
      </c>
    </row>
    <row r="264" spans="3:4">
      <c r="C264" s="157" t="str" cm="1">
        <f t="array" ref="C264">IFERROR(IF(A264="","",IF(ISNUMBER(MATCH(TRUE,ISNUMBER(SEARCH($Q$2:$Q$51, $A264)),0))=TRUE,"United States of America",INDEX($S$2:$S$199,MATCH(TRUE,ISNUMBER(SEARCH($S$2:$S$199, $A264)),0)))),"United States of America")</f>
        <v/>
      </c>
      <c r="D264" s="157" t="str" cm="1">
        <f t="array" ref="D264">IF(A264="","",IF(ISNUMBER(MATCH(TRUE,ISNUMBER(SEARCH($Q$2:$Q$51, $A264)),0))=TRUE,"",IF(ISNUMBER(MATCH(TRUE,ISNUMBER(SEARCH($S$2:$S$199, $A264)),0))=TRUE,"","미국 확인 필요")))</f>
        <v/>
      </c>
    </row>
    <row r="265" spans="3:4">
      <c r="C265" s="157" t="str" cm="1">
        <f t="array" ref="C265">IFERROR(IF(A265="","",IF(ISNUMBER(MATCH(TRUE,ISNUMBER(SEARCH($Q$2:$Q$51, $A265)),0))=TRUE,"United States of America",INDEX($S$2:$S$199,MATCH(TRUE,ISNUMBER(SEARCH($S$2:$S$199, $A265)),0)))),"United States of America")</f>
        <v/>
      </c>
      <c r="D265" s="157" t="str" cm="1">
        <f t="array" ref="D265">IF(A265="","",IF(ISNUMBER(MATCH(TRUE,ISNUMBER(SEARCH($Q$2:$Q$51, $A265)),0))=TRUE,"",IF(ISNUMBER(MATCH(TRUE,ISNUMBER(SEARCH($S$2:$S$199, $A265)),0))=TRUE,"","미국 확인 필요")))</f>
        <v/>
      </c>
    </row>
    <row r="266" spans="3:4">
      <c r="C266" s="157" t="str" cm="1">
        <f t="array" ref="C266">IFERROR(IF(A266="","",IF(ISNUMBER(MATCH(TRUE,ISNUMBER(SEARCH($Q$2:$Q$51, $A266)),0))=TRUE,"United States of America",INDEX($S$2:$S$199,MATCH(TRUE,ISNUMBER(SEARCH($S$2:$S$199, $A266)),0)))),"United States of America")</f>
        <v/>
      </c>
      <c r="D266" s="157" t="str" cm="1">
        <f t="array" ref="D266">IF(A266="","",IF(ISNUMBER(MATCH(TRUE,ISNUMBER(SEARCH($Q$2:$Q$51, $A266)),0))=TRUE,"",IF(ISNUMBER(MATCH(TRUE,ISNUMBER(SEARCH($S$2:$S$199, $A266)),0))=TRUE,"","미국 확인 필요")))</f>
        <v/>
      </c>
    </row>
    <row r="267" spans="3:4">
      <c r="C267" s="157" t="str" cm="1">
        <f t="array" ref="C267">IFERROR(IF(A267="","",IF(ISNUMBER(MATCH(TRUE,ISNUMBER(SEARCH($Q$2:$Q$51, $A267)),0))=TRUE,"United States of America",INDEX($S$2:$S$199,MATCH(TRUE,ISNUMBER(SEARCH($S$2:$S$199, $A267)),0)))),"United States of America")</f>
        <v/>
      </c>
      <c r="D267" s="157" t="str" cm="1">
        <f t="array" ref="D267">IF(A267="","",IF(ISNUMBER(MATCH(TRUE,ISNUMBER(SEARCH($Q$2:$Q$51, $A267)),0))=TRUE,"",IF(ISNUMBER(MATCH(TRUE,ISNUMBER(SEARCH($S$2:$S$199, $A267)),0))=TRUE,"","미국 확인 필요")))</f>
        <v/>
      </c>
    </row>
    <row r="268" spans="3:4">
      <c r="C268" s="157" t="str" cm="1">
        <f t="array" ref="C268">IFERROR(IF(A268="","",IF(ISNUMBER(MATCH(TRUE,ISNUMBER(SEARCH($Q$2:$Q$51, $A268)),0))=TRUE,"United States of America",INDEX($S$2:$S$199,MATCH(TRUE,ISNUMBER(SEARCH($S$2:$S$199, $A268)),0)))),"United States of America")</f>
        <v/>
      </c>
      <c r="D268" s="157" t="str" cm="1">
        <f t="array" ref="D268">IF(A268="","",IF(ISNUMBER(MATCH(TRUE,ISNUMBER(SEARCH($Q$2:$Q$51, $A268)),0))=TRUE,"",IF(ISNUMBER(MATCH(TRUE,ISNUMBER(SEARCH($S$2:$S$199, $A268)),0))=TRUE,"","미국 확인 필요")))</f>
        <v/>
      </c>
    </row>
    <row r="269" spans="3:4">
      <c r="C269" s="157" t="str" cm="1">
        <f t="array" ref="C269">IFERROR(IF(A269="","",IF(ISNUMBER(MATCH(TRUE,ISNUMBER(SEARCH($Q$2:$Q$51, $A269)),0))=TRUE,"United States of America",INDEX($S$2:$S$199,MATCH(TRUE,ISNUMBER(SEARCH($S$2:$S$199, $A269)),0)))),"United States of America")</f>
        <v/>
      </c>
      <c r="D269" s="157" t="str" cm="1">
        <f t="array" ref="D269">IF(A269="","",IF(ISNUMBER(MATCH(TRUE,ISNUMBER(SEARCH($Q$2:$Q$51, $A269)),0))=TRUE,"",IF(ISNUMBER(MATCH(TRUE,ISNUMBER(SEARCH($S$2:$S$199, $A269)),0))=TRUE,"","미국 확인 필요")))</f>
        <v/>
      </c>
    </row>
    <row r="270" spans="3:4">
      <c r="C270" s="157" t="str" cm="1">
        <f t="array" ref="C270">IFERROR(IF(A270="","",IF(ISNUMBER(MATCH(TRUE,ISNUMBER(SEARCH($Q$2:$Q$51, $A270)),0))=TRUE,"United States of America",INDEX($S$2:$S$199,MATCH(TRUE,ISNUMBER(SEARCH($S$2:$S$199, $A270)),0)))),"United States of America")</f>
        <v/>
      </c>
      <c r="D270" s="157" t="str" cm="1">
        <f t="array" ref="D270">IF(A270="","",IF(ISNUMBER(MATCH(TRUE,ISNUMBER(SEARCH($Q$2:$Q$51, $A270)),0))=TRUE,"",IF(ISNUMBER(MATCH(TRUE,ISNUMBER(SEARCH($S$2:$S$199, $A270)),0))=TRUE,"","미국 확인 필요")))</f>
        <v/>
      </c>
    </row>
    <row r="271" spans="3:4">
      <c r="C271" s="157" t="str" cm="1">
        <f t="array" ref="C271">IFERROR(IF(A271="","",IF(ISNUMBER(MATCH(TRUE,ISNUMBER(SEARCH($Q$2:$Q$51, $A271)),0))=TRUE,"United States of America",INDEX($S$2:$S$199,MATCH(TRUE,ISNUMBER(SEARCH($S$2:$S$199, $A271)),0)))),"United States of America")</f>
        <v/>
      </c>
      <c r="D271" s="157" t="str" cm="1">
        <f t="array" ref="D271">IF(A271="","",IF(ISNUMBER(MATCH(TRUE,ISNUMBER(SEARCH($Q$2:$Q$51, $A271)),0))=TRUE,"",IF(ISNUMBER(MATCH(TRUE,ISNUMBER(SEARCH($S$2:$S$199, $A271)),0))=TRUE,"","미국 확인 필요")))</f>
        <v/>
      </c>
    </row>
    <row r="272" spans="3:4">
      <c r="C272" s="157" t="str" cm="1">
        <f t="array" ref="C272">IFERROR(IF(A272="","",IF(ISNUMBER(MATCH(TRUE,ISNUMBER(SEARCH($Q$2:$Q$51, $A272)),0))=TRUE,"United States of America",INDEX($S$2:$S$199,MATCH(TRUE,ISNUMBER(SEARCH($S$2:$S$199, $A272)),0)))),"United States of America")</f>
        <v/>
      </c>
      <c r="D272" s="157" t="str" cm="1">
        <f t="array" ref="D272">IF(A272="","",IF(ISNUMBER(MATCH(TRUE,ISNUMBER(SEARCH($Q$2:$Q$51, $A272)),0))=TRUE,"",IF(ISNUMBER(MATCH(TRUE,ISNUMBER(SEARCH($S$2:$S$199, $A272)),0))=TRUE,"","미국 확인 필요")))</f>
        <v/>
      </c>
    </row>
    <row r="273" spans="3:4">
      <c r="C273" s="157" t="str" cm="1">
        <f t="array" ref="C273">IFERROR(IF(A273="","",IF(ISNUMBER(MATCH(TRUE,ISNUMBER(SEARCH($Q$2:$Q$51, $A273)),0))=TRUE,"United States of America",INDEX($S$2:$S$199,MATCH(TRUE,ISNUMBER(SEARCH($S$2:$S$199, $A273)),0)))),"United States of America")</f>
        <v/>
      </c>
      <c r="D273" s="157" t="str" cm="1">
        <f t="array" ref="D273">IF(A273="","",IF(ISNUMBER(MATCH(TRUE,ISNUMBER(SEARCH($Q$2:$Q$51, $A273)),0))=TRUE,"",IF(ISNUMBER(MATCH(TRUE,ISNUMBER(SEARCH($S$2:$S$199, $A273)),0))=TRUE,"","미국 확인 필요")))</f>
        <v/>
      </c>
    </row>
    <row r="274" spans="3:4">
      <c r="C274" s="157" t="str" cm="1">
        <f t="array" ref="C274">IFERROR(IF(A274="","",IF(ISNUMBER(MATCH(TRUE,ISNUMBER(SEARCH($Q$2:$Q$51, $A274)),0))=TRUE,"United States of America",INDEX($S$2:$S$199,MATCH(TRUE,ISNUMBER(SEARCH($S$2:$S$199, $A274)),0)))),"United States of America")</f>
        <v/>
      </c>
      <c r="D274" s="157" t="str" cm="1">
        <f t="array" ref="D274">IF(A274="","",IF(ISNUMBER(MATCH(TRUE,ISNUMBER(SEARCH($Q$2:$Q$51, $A274)),0))=TRUE,"",IF(ISNUMBER(MATCH(TRUE,ISNUMBER(SEARCH($S$2:$S$199, $A274)),0))=TRUE,"","미국 확인 필요")))</f>
        <v/>
      </c>
    </row>
    <row r="275" spans="3:4">
      <c r="C275" s="157" t="str" cm="1">
        <f t="array" ref="C275">IFERROR(IF(A275="","",IF(ISNUMBER(MATCH(TRUE,ISNUMBER(SEARCH($Q$2:$Q$51, $A275)),0))=TRUE,"United States of America",INDEX($S$2:$S$199,MATCH(TRUE,ISNUMBER(SEARCH($S$2:$S$199, $A275)),0)))),"United States of America")</f>
        <v/>
      </c>
      <c r="D275" s="157" t="str" cm="1">
        <f t="array" ref="D275">IF(A275="","",IF(ISNUMBER(MATCH(TRUE,ISNUMBER(SEARCH($Q$2:$Q$51, $A275)),0))=TRUE,"",IF(ISNUMBER(MATCH(TRUE,ISNUMBER(SEARCH($S$2:$S$199, $A275)),0))=TRUE,"","미국 확인 필요")))</f>
        <v/>
      </c>
    </row>
    <row r="276" spans="3:4">
      <c r="C276" s="157" t="str" cm="1">
        <f t="array" ref="C276">IFERROR(IF(A276="","",IF(ISNUMBER(MATCH(TRUE,ISNUMBER(SEARCH($Q$2:$Q$51, $A276)),0))=TRUE,"United States of America",INDEX($S$2:$S$199,MATCH(TRUE,ISNUMBER(SEARCH($S$2:$S$199, $A276)),0)))),"United States of America")</f>
        <v/>
      </c>
      <c r="D276" s="157" t="str" cm="1">
        <f t="array" ref="D276">IF(A276="","",IF(ISNUMBER(MATCH(TRUE,ISNUMBER(SEARCH($Q$2:$Q$51, $A276)),0))=TRUE,"",IF(ISNUMBER(MATCH(TRUE,ISNUMBER(SEARCH($S$2:$S$199, $A276)),0))=TRUE,"","미국 확인 필요")))</f>
        <v/>
      </c>
    </row>
    <row r="277" spans="3:4">
      <c r="C277" s="157" t="str" cm="1">
        <f t="array" ref="C277">IFERROR(IF(A277="","",IF(ISNUMBER(MATCH(TRUE,ISNUMBER(SEARCH($Q$2:$Q$51, $A277)),0))=TRUE,"United States of America",INDEX($S$2:$S$199,MATCH(TRUE,ISNUMBER(SEARCH($S$2:$S$199, $A277)),0)))),"United States of America")</f>
        <v/>
      </c>
      <c r="D277" s="157" t="str" cm="1">
        <f t="array" ref="D277">IF(A277="","",IF(ISNUMBER(MATCH(TRUE,ISNUMBER(SEARCH($Q$2:$Q$51, $A277)),0))=TRUE,"",IF(ISNUMBER(MATCH(TRUE,ISNUMBER(SEARCH($S$2:$S$199, $A277)),0))=TRUE,"","미국 확인 필요")))</f>
        <v/>
      </c>
    </row>
    <row r="278" spans="3:4">
      <c r="C278" s="157" t="str" cm="1">
        <f t="array" ref="C278">IFERROR(IF(A278="","",IF(ISNUMBER(MATCH(TRUE,ISNUMBER(SEARCH($Q$2:$Q$51, $A278)),0))=TRUE,"United States of America",INDEX($S$2:$S$199,MATCH(TRUE,ISNUMBER(SEARCH($S$2:$S$199, $A278)),0)))),"United States of America")</f>
        <v/>
      </c>
      <c r="D278" s="157" t="str" cm="1">
        <f t="array" ref="D278">IF(A278="","",IF(ISNUMBER(MATCH(TRUE,ISNUMBER(SEARCH($Q$2:$Q$51, $A278)),0))=TRUE,"",IF(ISNUMBER(MATCH(TRUE,ISNUMBER(SEARCH($S$2:$S$199, $A278)),0))=TRUE,"","미국 확인 필요")))</f>
        <v/>
      </c>
    </row>
    <row r="279" spans="3:4">
      <c r="C279" s="157" t="str" cm="1">
        <f t="array" ref="C279">IFERROR(IF(A279="","",IF(ISNUMBER(MATCH(TRUE,ISNUMBER(SEARCH($Q$2:$Q$51, $A279)),0))=TRUE,"United States of America",INDEX($S$2:$S$199,MATCH(TRUE,ISNUMBER(SEARCH($S$2:$S$199, $A279)),0)))),"United States of America")</f>
        <v/>
      </c>
      <c r="D279" s="157" t="str" cm="1">
        <f t="array" ref="D279">IF(A279="","",IF(ISNUMBER(MATCH(TRUE,ISNUMBER(SEARCH($Q$2:$Q$51, $A279)),0))=TRUE,"",IF(ISNUMBER(MATCH(TRUE,ISNUMBER(SEARCH($S$2:$S$199, $A279)),0))=TRUE,"","미국 확인 필요")))</f>
        <v/>
      </c>
    </row>
    <row r="280" spans="3:4">
      <c r="C280" s="157" t="str" cm="1">
        <f t="array" ref="C280">IFERROR(IF(A280="","",IF(ISNUMBER(MATCH(TRUE,ISNUMBER(SEARCH($Q$2:$Q$51, $A280)),0))=TRUE,"United States of America",INDEX($S$2:$S$199,MATCH(TRUE,ISNUMBER(SEARCH($S$2:$S$199, $A280)),0)))),"United States of America")</f>
        <v/>
      </c>
      <c r="D280" s="157" t="str" cm="1">
        <f t="array" ref="D280">IF(A280="","",IF(ISNUMBER(MATCH(TRUE,ISNUMBER(SEARCH($Q$2:$Q$51, $A280)),0))=TRUE,"",IF(ISNUMBER(MATCH(TRUE,ISNUMBER(SEARCH($S$2:$S$199, $A280)),0))=TRUE,"","미국 확인 필요")))</f>
        <v/>
      </c>
    </row>
    <row r="281" spans="3:4">
      <c r="C281" s="157" t="str" cm="1">
        <f t="array" ref="C281">IFERROR(IF(A281="","",IF(ISNUMBER(MATCH(TRUE,ISNUMBER(SEARCH($Q$2:$Q$51, $A281)),0))=TRUE,"United States of America",INDEX($S$2:$S$199,MATCH(TRUE,ISNUMBER(SEARCH($S$2:$S$199, $A281)),0)))),"United States of America")</f>
        <v/>
      </c>
      <c r="D281" s="157" t="str" cm="1">
        <f t="array" ref="D281">IF(A281="","",IF(ISNUMBER(MATCH(TRUE,ISNUMBER(SEARCH($Q$2:$Q$51, $A281)),0))=TRUE,"",IF(ISNUMBER(MATCH(TRUE,ISNUMBER(SEARCH($S$2:$S$199, $A281)),0))=TRUE,"","미국 확인 필요")))</f>
        <v/>
      </c>
    </row>
    <row r="282" spans="3:4">
      <c r="C282" s="157" t="str" cm="1">
        <f t="array" ref="C282">IFERROR(IF(A282="","",IF(ISNUMBER(MATCH(TRUE,ISNUMBER(SEARCH($Q$2:$Q$51, $A282)),0))=TRUE,"United States of America",INDEX($S$2:$S$199,MATCH(TRUE,ISNUMBER(SEARCH($S$2:$S$199, $A282)),0)))),"United States of America")</f>
        <v/>
      </c>
      <c r="D282" s="157" t="str" cm="1">
        <f t="array" ref="D282">IF(A282="","",IF(ISNUMBER(MATCH(TRUE,ISNUMBER(SEARCH($Q$2:$Q$51, $A282)),0))=TRUE,"",IF(ISNUMBER(MATCH(TRUE,ISNUMBER(SEARCH($S$2:$S$199, $A282)),0))=TRUE,"","미국 확인 필요")))</f>
        <v/>
      </c>
    </row>
    <row r="283" spans="3:4">
      <c r="C283" s="157" t="str" cm="1">
        <f t="array" ref="C283">IFERROR(IF(A283="","",IF(ISNUMBER(MATCH(TRUE,ISNUMBER(SEARCH($Q$2:$Q$51, $A283)),0))=TRUE,"United States of America",INDEX($S$2:$S$199,MATCH(TRUE,ISNUMBER(SEARCH($S$2:$S$199, $A283)),0)))),"United States of America")</f>
        <v/>
      </c>
      <c r="D283" s="157" t="str" cm="1">
        <f t="array" ref="D283">IF(A283="","",IF(ISNUMBER(MATCH(TRUE,ISNUMBER(SEARCH($Q$2:$Q$51, $A283)),0))=TRUE,"",IF(ISNUMBER(MATCH(TRUE,ISNUMBER(SEARCH($S$2:$S$199, $A283)),0))=TRUE,"","미국 확인 필요")))</f>
        <v/>
      </c>
    </row>
    <row r="284" spans="3:4">
      <c r="C284" s="157" t="str" cm="1">
        <f t="array" ref="C284">IFERROR(IF(A284="","",IF(ISNUMBER(MATCH(TRUE,ISNUMBER(SEARCH($Q$2:$Q$51, $A284)),0))=TRUE,"United States of America",INDEX($S$2:$S$199,MATCH(TRUE,ISNUMBER(SEARCH($S$2:$S$199, $A284)),0)))),"United States of America")</f>
        <v/>
      </c>
      <c r="D284" s="157" t="str" cm="1">
        <f t="array" ref="D284">IF(A284="","",IF(ISNUMBER(MATCH(TRUE,ISNUMBER(SEARCH($Q$2:$Q$51, $A284)),0))=TRUE,"",IF(ISNUMBER(MATCH(TRUE,ISNUMBER(SEARCH($S$2:$S$199, $A284)),0))=TRUE,"","미국 확인 필요")))</f>
        <v/>
      </c>
    </row>
    <row r="285" spans="3:4">
      <c r="C285" s="157" t="str" cm="1">
        <f t="array" ref="C285">IFERROR(IF(A285="","",IF(ISNUMBER(MATCH(TRUE,ISNUMBER(SEARCH($Q$2:$Q$51, $A285)),0))=TRUE,"United States of America",INDEX($S$2:$S$199,MATCH(TRUE,ISNUMBER(SEARCH($S$2:$S$199, $A285)),0)))),"United States of America")</f>
        <v/>
      </c>
      <c r="D285" s="157" t="str" cm="1">
        <f t="array" ref="D285">IF(A285="","",IF(ISNUMBER(MATCH(TRUE,ISNUMBER(SEARCH($Q$2:$Q$51, $A285)),0))=TRUE,"",IF(ISNUMBER(MATCH(TRUE,ISNUMBER(SEARCH($S$2:$S$199, $A285)),0))=TRUE,"","미국 확인 필요")))</f>
        <v/>
      </c>
    </row>
    <row r="286" spans="3:4">
      <c r="C286" s="157" t="str" cm="1">
        <f t="array" ref="C286">IFERROR(IF(A286="","",IF(ISNUMBER(MATCH(TRUE,ISNUMBER(SEARCH($Q$2:$Q$51, $A286)),0))=TRUE,"United States of America",INDEX($S$2:$S$199,MATCH(TRUE,ISNUMBER(SEARCH($S$2:$S$199, $A286)),0)))),"United States of America")</f>
        <v/>
      </c>
      <c r="D286" s="157" t="str" cm="1">
        <f t="array" ref="D286">IF(A286="","",IF(ISNUMBER(MATCH(TRUE,ISNUMBER(SEARCH($Q$2:$Q$51, $A286)),0))=TRUE,"",IF(ISNUMBER(MATCH(TRUE,ISNUMBER(SEARCH($S$2:$S$199, $A286)),0))=TRUE,"","미국 확인 필요")))</f>
        <v/>
      </c>
    </row>
    <row r="287" spans="3:4">
      <c r="C287" s="157" t="str" cm="1">
        <f t="array" ref="C287">IFERROR(IF(A287="","",IF(ISNUMBER(MATCH(TRUE,ISNUMBER(SEARCH($Q$2:$Q$51, $A287)),0))=TRUE,"United States of America",INDEX($S$2:$S$199,MATCH(TRUE,ISNUMBER(SEARCH($S$2:$S$199, $A287)),0)))),"United States of America")</f>
        <v/>
      </c>
      <c r="D287" s="157" t="str" cm="1">
        <f t="array" ref="D287">IF(A287="","",IF(ISNUMBER(MATCH(TRUE,ISNUMBER(SEARCH($Q$2:$Q$51, $A287)),0))=TRUE,"",IF(ISNUMBER(MATCH(TRUE,ISNUMBER(SEARCH($S$2:$S$199, $A287)),0))=TRUE,"","미국 확인 필요")))</f>
        <v/>
      </c>
    </row>
    <row r="288" spans="3:4">
      <c r="C288" s="157" t="str" cm="1">
        <f t="array" ref="C288">IFERROR(IF(A288="","",IF(ISNUMBER(MATCH(TRUE,ISNUMBER(SEARCH($Q$2:$Q$51, $A288)),0))=TRUE,"United States of America",INDEX($S$2:$S$199,MATCH(TRUE,ISNUMBER(SEARCH($S$2:$S$199, $A288)),0)))),"United States of America")</f>
        <v/>
      </c>
      <c r="D288" s="157" t="str" cm="1">
        <f t="array" ref="D288">IF(A288="","",IF(ISNUMBER(MATCH(TRUE,ISNUMBER(SEARCH($Q$2:$Q$51, $A288)),0))=TRUE,"",IF(ISNUMBER(MATCH(TRUE,ISNUMBER(SEARCH($S$2:$S$199, $A288)),0))=TRUE,"","미국 확인 필요")))</f>
        <v/>
      </c>
    </row>
    <row r="289" spans="3:4">
      <c r="C289" s="157" t="str" cm="1">
        <f t="array" ref="C289">IFERROR(IF(A289="","",IF(ISNUMBER(MATCH(TRUE,ISNUMBER(SEARCH($Q$2:$Q$51, $A289)),0))=TRUE,"United States of America",INDEX($S$2:$S$199,MATCH(TRUE,ISNUMBER(SEARCH($S$2:$S$199, $A289)),0)))),"United States of America")</f>
        <v/>
      </c>
      <c r="D289" s="157" t="str" cm="1">
        <f t="array" ref="D289">IF(A289="","",IF(ISNUMBER(MATCH(TRUE,ISNUMBER(SEARCH($Q$2:$Q$51, $A289)),0))=TRUE,"",IF(ISNUMBER(MATCH(TRUE,ISNUMBER(SEARCH($S$2:$S$199, $A289)),0))=TRUE,"","미국 확인 필요")))</f>
        <v/>
      </c>
    </row>
    <row r="290" spans="3:4">
      <c r="C290" s="157" t="str" cm="1">
        <f t="array" ref="C290">IFERROR(IF(A290="","",IF(ISNUMBER(MATCH(TRUE,ISNUMBER(SEARCH($Q$2:$Q$51, $A290)),0))=TRUE,"United States of America",INDEX($S$2:$S$199,MATCH(TRUE,ISNUMBER(SEARCH($S$2:$S$199, $A290)),0)))),"United States of America")</f>
        <v/>
      </c>
      <c r="D290" s="157" t="str" cm="1">
        <f t="array" ref="D290">IF(A290="","",IF(ISNUMBER(MATCH(TRUE,ISNUMBER(SEARCH($Q$2:$Q$51, $A290)),0))=TRUE,"",IF(ISNUMBER(MATCH(TRUE,ISNUMBER(SEARCH($S$2:$S$199, $A290)),0))=TRUE,"","미국 확인 필요")))</f>
        <v/>
      </c>
    </row>
    <row r="291" spans="3:4">
      <c r="C291" s="157" t="str" cm="1">
        <f t="array" ref="C291">IFERROR(IF(A291="","",IF(ISNUMBER(MATCH(TRUE,ISNUMBER(SEARCH($Q$2:$Q$51, $A291)),0))=TRUE,"United States of America",INDEX($S$2:$S$199,MATCH(TRUE,ISNUMBER(SEARCH($S$2:$S$199, $A291)),0)))),"United States of America")</f>
        <v/>
      </c>
      <c r="D291" s="157" t="str" cm="1">
        <f t="array" ref="D291">IF(A291="","",IF(ISNUMBER(MATCH(TRUE,ISNUMBER(SEARCH($Q$2:$Q$51, $A291)),0))=TRUE,"",IF(ISNUMBER(MATCH(TRUE,ISNUMBER(SEARCH($S$2:$S$199, $A291)),0))=TRUE,"","미국 확인 필요")))</f>
        <v/>
      </c>
    </row>
    <row r="292" spans="3:4">
      <c r="C292" s="157" t="str" cm="1">
        <f t="array" ref="C292">IFERROR(IF(A292="","",IF(ISNUMBER(MATCH(TRUE,ISNUMBER(SEARCH($Q$2:$Q$51, $A292)),0))=TRUE,"United States of America",INDEX($S$2:$S$199,MATCH(TRUE,ISNUMBER(SEARCH($S$2:$S$199, $A292)),0)))),"United States of America")</f>
        <v/>
      </c>
      <c r="D292" s="157" t="str" cm="1">
        <f t="array" ref="D292">IF(A292="","",IF(ISNUMBER(MATCH(TRUE,ISNUMBER(SEARCH($Q$2:$Q$51, $A292)),0))=TRUE,"",IF(ISNUMBER(MATCH(TRUE,ISNUMBER(SEARCH($S$2:$S$199, $A292)),0))=TRUE,"","미국 확인 필요")))</f>
        <v/>
      </c>
    </row>
    <row r="293" spans="3:4">
      <c r="C293" s="157" t="str" cm="1">
        <f t="array" ref="C293">IFERROR(IF(A293="","",IF(ISNUMBER(MATCH(TRUE,ISNUMBER(SEARCH($Q$2:$Q$51, $A293)),0))=TRUE,"United States of America",INDEX($S$2:$S$199,MATCH(TRUE,ISNUMBER(SEARCH($S$2:$S$199, $A293)),0)))),"United States of America")</f>
        <v/>
      </c>
      <c r="D293" s="157" t="str" cm="1">
        <f t="array" ref="D293">IF(A293="","",IF(ISNUMBER(MATCH(TRUE,ISNUMBER(SEARCH($Q$2:$Q$51, $A293)),0))=TRUE,"",IF(ISNUMBER(MATCH(TRUE,ISNUMBER(SEARCH($S$2:$S$199, $A293)),0))=TRUE,"","미국 확인 필요")))</f>
        <v/>
      </c>
    </row>
    <row r="294" spans="3:4">
      <c r="C294" s="157" t="str" cm="1">
        <f t="array" ref="C294">IFERROR(IF(A294="","",IF(ISNUMBER(MATCH(TRUE,ISNUMBER(SEARCH($Q$2:$Q$51, $A294)),0))=TRUE,"United States of America",INDEX($S$2:$S$199,MATCH(TRUE,ISNUMBER(SEARCH($S$2:$S$199, $A294)),0)))),"United States of America")</f>
        <v/>
      </c>
      <c r="D294" s="157" t="str" cm="1">
        <f t="array" ref="D294">IF(A294="","",IF(ISNUMBER(MATCH(TRUE,ISNUMBER(SEARCH($Q$2:$Q$51, $A294)),0))=TRUE,"",IF(ISNUMBER(MATCH(TRUE,ISNUMBER(SEARCH($S$2:$S$199, $A294)),0))=TRUE,"","미국 확인 필요")))</f>
        <v/>
      </c>
    </row>
    <row r="295" spans="3:4">
      <c r="C295" s="157" t="str" cm="1">
        <f t="array" ref="C295">IFERROR(IF(A295="","",IF(ISNUMBER(MATCH(TRUE,ISNUMBER(SEARCH($Q$2:$Q$51, $A295)),0))=TRUE,"United States of America",INDEX($S$2:$S$199,MATCH(TRUE,ISNUMBER(SEARCH($S$2:$S$199, $A295)),0)))),"United States of America")</f>
        <v/>
      </c>
      <c r="D295" s="157" t="str" cm="1">
        <f t="array" ref="D295">IF(A295="","",IF(ISNUMBER(MATCH(TRUE,ISNUMBER(SEARCH($Q$2:$Q$51, $A295)),0))=TRUE,"",IF(ISNUMBER(MATCH(TRUE,ISNUMBER(SEARCH($S$2:$S$199, $A295)),0))=TRUE,"","미국 확인 필요")))</f>
        <v/>
      </c>
    </row>
    <row r="296" spans="3:4">
      <c r="C296" s="157" t="str" cm="1">
        <f t="array" ref="C296">IFERROR(IF(A296="","",IF(ISNUMBER(MATCH(TRUE,ISNUMBER(SEARCH($Q$2:$Q$51, $A296)),0))=TRUE,"United States of America",INDEX($S$2:$S$199,MATCH(TRUE,ISNUMBER(SEARCH($S$2:$S$199, $A296)),0)))),"United States of America")</f>
        <v/>
      </c>
      <c r="D296" s="157" t="str" cm="1">
        <f t="array" ref="D296">IF(A296="","",IF(ISNUMBER(MATCH(TRUE,ISNUMBER(SEARCH($Q$2:$Q$51, $A296)),0))=TRUE,"",IF(ISNUMBER(MATCH(TRUE,ISNUMBER(SEARCH($S$2:$S$199, $A296)),0))=TRUE,"","미국 확인 필요")))</f>
        <v/>
      </c>
    </row>
    <row r="297" spans="3:4">
      <c r="C297" s="157" t="str" cm="1">
        <f t="array" ref="C297">IFERROR(IF(A297="","",IF(ISNUMBER(MATCH(TRUE,ISNUMBER(SEARCH($Q$2:$Q$51, $A297)),0))=TRUE,"United States of America",INDEX($S$2:$S$199,MATCH(TRUE,ISNUMBER(SEARCH($S$2:$S$199, $A297)),0)))),"United States of America")</f>
        <v/>
      </c>
      <c r="D297" s="157" t="str" cm="1">
        <f t="array" ref="D297">IF(A297="","",IF(ISNUMBER(MATCH(TRUE,ISNUMBER(SEARCH($Q$2:$Q$51, $A297)),0))=TRUE,"",IF(ISNUMBER(MATCH(TRUE,ISNUMBER(SEARCH($S$2:$S$199, $A297)),0))=TRUE,"","미국 확인 필요")))</f>
        <v/>
      </c>
    </row>
    <row r="298" spans="3:4">
      <c r="C298" s="157" t="str" cm="1">
        <f t="array" ref="C298">IFERROR(IF(A298="","",IF(ISNUMBER(MATCH(TRUE,ISNUMBER(SEARCH($Q$2:$Q$51, $A298)),0))=TRUE,"United States of America",INDEX($S$2:$S$199,MATCH(TRUE,ISNUMBER(SEARCH($S$2:$S$199, $A298)),0)))),"United States of America")</f>
        <v/>
      </c>
      <c r="D298" s="157" t="str" cm="1">
        <f t="array" ref="D298">IF(A298="","",IF(ISNUMBER(MATCH(TRUE,ISNUMBER(SEARCH($Q$2:$Q$51, $A298)),0))=TRUE,"",IF(ISNUMBER(MATCH(TRUE,ISNUMBER(SEARCH($S$2:$S$199, $A298)),0))=TRUE,"","미국 확인 필요")))</f>
        <v/>
      </c>
    </row>
    <row r="299" spans="3:4">
      <c r="C299" s="157" t="str" cm="1">
        <f t="array" ref="C299">IFERROR(IF(A299="","",IF(ISNUMBER(MATCH(TRUE,ISNUMBER(SEARCH($Q$2:$Q$51, $A299)),0))=TRUE,"United States of America",INDEX($S$2:$S$199,MATCH(TRUE,ISNUMBER(SEARCH($S$2:$S$199, $A299)),0)))),"United States of America")</f>
        <v/>
      </c>
      <c r="D299" s="157" t="str" cm="1">
        <f t="array" ref="D299">IF(A299="","",IF(ISNUMBER(MATCH(TRUE,ISNUMBER(SEARCH($Q$2:$Q$51, $A299)),0))=TRUE,"",IF(ISNUMBER(MATCH(TRUE,ISNUMBER(SEARCH($S$2:$S$199, $A299)),0))=TRUE,"","미국 확인 필요")))</f>
        <v/>
      </c>
    </row>
    <row r="300" spans="3:4">
      <c r="C300" s="157" t="str" cm="1">
        <f t="array" ref="C300">IFERROR(IF(A300="","",IF(ISNUMBER(MATCH(TRUE,ISNUMBER(SEARCH($Q$2:$Q$51, $A300)),0))=TRUE,"United States of America",INDEX($S$2:$S$199,MATCH(TRUE,ISNUMBER(SEARCH($S$2:$S$199, $A300)),0)))),"United States of America")</f>
        <v/>
      </c>
      <c r="D300" s="157" t="str" cm="1">
        <f t="array" ref="D300">IF(A300="","",IF(ISNUMBER(MATCH(TRUE,ISNUMBER(SEARCH($Q$2:$Q$51, $A300)),0))=TRUE,"",IF(ISNUMBER(MATCH(TRUE,ISNUMBER(SEARCH($S$2:$S$199, $A300)),0))=TRUE,"","미국 확인 필요")))</f>
        <v/>
      </c>
    </row>
    <row r="301" spans="3:4">
      <c r="C301" s="157" t="str" cm="1">
        <f t="array" ref="C301">IFERROR(IF(A301="","",IF(ISNUMBER(MATCH(TRUE,ISNUMBER(SEARCH($Q$2:$Q$51, $A301)),0))=TRUE,"United States of America",INDEX($S$2:$S$199,MATCH(TRUE,ISNUMBER(SEARCH($S$2:$S$199, $A301)),0)))),"United States of America")</f>
        <v/>
      </c>
      <c r="D301" s="157" t="str" cm="1">
        <f t="array" ref="D301">IF(A301="","",IF(ISNUMBER(MATCH(TRUE,ISNUMBER(SEARCH($Q$2:$Q$51, $A301)),0))=TRUE,"",IF(ISNUMBER(MATCH(TRUE,ISNUMBER(SEARCH($S$2:$S$199, $A301)),0))=TRUE,"","미국 확인 필요")))</f>
        <v/>
      </c>
    </row>
    <row r="302" spans="3:4">
      <c r="C302" s="157" t="str" cm="1">
        <f t="array" ref="C302">IFERROR(IF(A302="","",IF(ISNUMBER(MATCH(TRUE,ISNUMBER(SEARCH($Q$2:$Q$51, $A302)),0))=TRUE,"United States of America",INDEX($S$2:$S$199,MATCH(TRUE,ISNUMBER(SEARCH($S$2:$S$199, $A302)),0)))),"United States of America")</f>
        <v/>
      </c>
      <c r="D302" s="157" t="str" cm="1">
        <f t="array" ref="D302">IF(A302="","",IF(ISNUMBER(MATCH(TRUE,ISNUMBER(SEARCH($Q$2:$Q$51, $A302)),0))=TRUE,"",IF(ISNUMBER(MATCH(TRUE,ISNUMBER(SEARCH($S$2:$S$199, $A302)),0))=TRUE,"","미국 확인 필요")))</f>
        <v/>
      </c>
    </row>
    <row r="303" spans="3:4">
      <c r="C303" s="157" t="str" cm="1">
        <f t="array" ref="C303">IFERROR(IF(A303="","",IF(ISNUMBER(MATCH(TRUE,ISNUMBER(SEARCH($Q$2:$Q$51, $A303)),0))=TRUE,"United States of America",INDEX($S$2:$S$199,MATCH(TRUE,ISNUMBER(SEARCH($S$2:$S$199, $A303)),0)))),"United States of America")</f>
        <v/>
      </c>
      <c r="D303" s="157" t="str" cm="1">
        <f t="array" ref="D303">IF(A303="","",IF(ISNUMBER(MATCH(TRUE,ISNUMBER(SEARCH($Q$2:$Q$51, $A303)),0))=TRUE,"",IF(ISNUMBER(MATCH(TRUE,ISNUMBER(SEARCH($S$2:$S$199, $A303)),0))=TRUE,"","미국 확인 필요")))</f>
        <v/>
      </c>
    </row>
    <row r="304" spans="3:4">
      <c r="C304" s="157" t="str" cm="1">
        <f t="array" ref="C304">IFERROR(IF(A304="","",IF(ISNUMBER(MATCH(TRUE,ISNUMBER(SEARCH($Q$2:$Q$51, $A304)),0))=TRUE,"United States of America",INDEX($S$2:$S$199,MATCH(TRUE,ISNUMBER(SEARCH($S$2:$S$199, $A304)),0)))),"United States of America")</f>
        <v/>
      </c>
      <c r="D304" s="157" t="str" cm="1">
        <f t="array" ref="D304">IF(A304="","",IF(ISNUMBER(MATCH(TRUE,ISNUMBER(SEARCH($Q$2:$Q$51, $A304)),0))=TRUE,"",IF(ISNUMBER(MATCH(TRUE,ISNUMBER(SEARCH($S$2:$S$199, $A304)),0))=TRUE,"","미국 확인 필요")))</f>
        <v/>
      </c>
    </row>
    <row r="305" spans="3:4">
      <c r="C305" s="157" t="str" cm="1">
        <f t="array" ref="C305">IFERROR(IF(A305="","",IF(ISNUMBER(MATCH(TRUE,ISNUMBER(SEARCH($Q$2:$Q$51, $A305)),0))=TRUE,"United States of America",INDEX($S$2:$S$199,MATCH(TRUE,ISNUMBER(SEARCH($S$2:$S$199, $A305)),0)))),"United States of America")</f>
        <v/>
      </c>
      <c r="D305" s="157" t="str" cm="1">
        <f t="array" ref="D305">IF(A305="","",IF(ISNUMBER(MATCH(TRUE,ISNUMBER(SEARCH($Q$2:$Q$51, $A305)),0))=TRUE,"",IF(ISNUMBER(MATCH(TRUE,ISNUMBER(SEARCH($S$2:$S$199, $A305)),0))=TRUE,"","미국 확인 필요")))</f>
        <v/>
      </c>
    </row>
    <row r="306" spans="3:4">
      <c r="C306" s="157" t="str" cm="1">
        <f t="array" ref="C306">IFERROR(IF(A306="","",IF(ISNUMBER(MATCH(TRUE,ISNUMBER(SEARCH($Q$2:$Q$51, $A306)),0))=TRUE,"United States of America",INDEX($S$2:$S$199,MATCH(TRUE,ISNUMBER(SEARCH($S$2:$S$199, $A306)),0)))),"United States of America")</f>
        <v/>
      </c>
      <c r="D306" s="157" t="str" cm="1">
        <f t="array" ref="D306">IF(A306="","",IF(ISNUMBER(MATCH(TRUE,ISNUMBER(SEARCH($Q$2:$Q$51, $A306)),0))=TRUE,"",IF(ISNUMBER(MATCH(TRUE,ISNUMBER(SEARCH($S$2:$S$199, $A306)),0))=TRUE,"","미국 확인 필요")))</f>
        <v/>
      </c>
    </row>
    <row r="307" spans="3:4">
      <c r="C307" s="157" t="str" cm="1">
        <f t="array" ref="C307">IFERROR(IF(A307="","",IF(ISNUMBER(MATCH(TRUE,ISNUMBER(SEARCH($Q$2:$Q$51, $A307)),0))=TRUE,"United States of America",INDEX($S$2:$S$199,MATCH(TRUE,ISNUMBER(SEARCH($S$2:$S$199, $A307)),0)))),"United States of America")</f>
        <v/>
      </c>
      <c r="D307" s="157" t="str" cm="1">
        <f t="array" ref="D307">IF(A307="","",IF(ISNUMBER(MATCH(TRUE,ISNUMBER(SEARCH($Q$2:$Q$51, $A307)),0))=TRUE,"",IF(ISNUMBER(MATCH(TRUE,ISNUMBER(SEARCH($S$2:$S$199, $A307)),0))=TRUE,"","미국 확인 필요")))</f>
        <v/>
      </c>
    </row>
    <row r="308" spans="3:4">
      <c r="C308" s="157" t="str" cm="1">
        <f t="array" ref="C308">IFERROR(IF(A308="","",IF(ISNUMBER(MATCH(TRUE,ISNUMBER(SEARCH($Q$2:$Q$51, $A308)),0))=TRUE,"United States of America",INDEX($S$2:$S$199,MATCH(TRUE,ISNUMBER(SEARCH($S$2:$S$199, $A308)),0)))),"United States of America")</f>
        <v/>
      </c>
      <c r="D308" s="157" t="str" cm="1">
        <f t="array" ref="D308">IF(A308="","",IF(ISNUMBER(MATCH(TRUE,ISNUMBER(SEARCH($Q$2:$Q$51, $A308)),0))=TRUE,"",IF(ISNUMBER(MATCH(TRUE,ISNUMBER(SEARCH($S$2:$S$199, $A308)),0))=TRUE,"","미국 확인 필요")))</f>
        <v/>
      </c>
    </row>
    <row r="309" spans="3:4">
      <c r="C309" s="157" t="str" cm="1">
        <f t="array" ref="C309">IFERROR(IF(A309="","",IF(ISNUMBER(MATCH(TRUE,ISNUMBER(SEARCH($Q$2:$Q$51, $A309)),0))=TRUE,"United States of America",INDEX($S$2:$S$199,MATCH(TRUE,ISNUMBER(SEARCH($S$2:$S$199, $A309)),0)))),"United States of America")</f>
        <v/>
      </c>
      <c r="D309" s="157" t="str" cm="1">
        <f t="array" ref="D309">IF(A309="","",IF(ISNUMBER(MATCH(TRUE,ISNUMBER(SEARCH($Q$2:$Q$51, $A309)),0))=TRUE,"",IF(ISNUMBER(MATCH(TRUE,ISNUMBER(SEARCH($S$2:$S$199, $A309)),0))=TRUE,"","미국 확인 필요")))</f>
        <v/>
      </c>
    </row>
    <row r="310" spans="3:4">
      <c r="C310" s="157" t="str" cm="1">
        <f t="array" ref="C310">IFERROR(IF(A310="","",IF(ISNUMBER(MATCH(TRUE,ISNUMBER(SEARCH($Q$2:$Q$51, $A310)),0))=TRUE,"United States of America",INDEX($S$2:$S$199,MATCH(TRUE,ISNUMBER(SEARCH($S$2:$S$199, $A310)),0)))),"United States of America")</f>
        <v/>
      </c>
      <c r="D310" s="157" t="str" cm="1">
        <f t="array" ref="D310">IF(A310="","",IF(ISNUMBER(MATCH(TRUE,ISNUMBER(SEARCH($Q$2:$Q$51, $A310)),0))=TRUE,"",IF(ISNUMBER(MATCH(TRUE,ISNUMBER(SEARCH($S$2:$S$199, $A310)),0))=TRUE,"","미국 확인 필요")))</f>
        <v/>
      </c>
    </row>
    <row r="311" spans="3:4">
      <c r="C311" s="157" t="str" cm="1">
        <f t="array" ref="C311">IFERROR(IF(A311="","",IF(ISNUMBER(MATCH(TRUE,ISNUMBER(SEARCH($Q$2:$Q$51, $A311)),0))=TRUE,"United States of America",INDEX($S$2:$S$199,MATCH(TRUE,ISNUMBER(SEARCH($S$2:$S$199, $A311)),0)))),"United States of America")</f>
        <v/>
      </c>
      <c r="D311" s="157" t="str" cm="1">
        <f t="array" ref="D311">IF(A311="","",IF(ISNUMBER(MATCH(TRUE,ISNUMBER(SEARCH($Q$2:$Q$51, $A311)),0))=TRUE,"",IF(ISNUMBER(MATCH(TRUE,ISNUMBER(SEARCH($S$2:$S$199, $A311)),0))=TRUE,"","미국 확인 필요")))</f>
        <v/>
      </c>
    </row>
    <row r="312" spans="3:4">
      <c r="C312" s="157" t="str" cm="1">
        <f t="array" ref="C312">IFERROR(IF(A312="","",IF(ISNUMBER(MATCH(TRUE,ISNUMBER(SEARCH($Q$2:$Q$51, $A312)),0))=TRUE,"United States of America",INDEX($S$2:$S$199,MATCH(TRUE,ISNUMBER(SEARCH($S$2:$S$199, $A312)),0)))),"United States of America")</f>
        <v/>
      </c>
      <c r="D312" s="157" t="str" cm="1">
        <f t="array" ref="D312">IF(A312="","",IF(ISNUMBER(MATCH(TRUE,ISNUMBER(SEARCH($Q$2:$Q$51, $A312)),0))=TRUE,"",IF(ISNUMBER(MATCH(TRUE,ISNUMBER(SEARCH($S$2:$S$199, $A312)),0))=TRUE,"","미국 확인 필요")))</f>
        <v/>
      </c>
    </row>
    <row r="313" spans="3:4">
      <c r="C313" s="157" t="str" cm="1">
        <f t="array" ref="C313">IFERROR(IF(A313="","",IF(ISNUMBER(MATCH(TRUE,ISNUMBER(SEARCH($Q$2:$Q$51, $A313)),0))=TRUE,"United States of America",INDEX($S$2:$S$199,MATCH(TRUE,ISNUMBER(SEARCH($S$2:$S$199, $A313)),0)))),"United States of America")</f>
        <v/>
      </c>
      <c r="D313" s="157" t="str" cm="1">
        <f t="array" ref="D313">IF(A313="","",IF(ISNUMBER(MATCH(TRUE,ISNUMBER(SEARCH($Q$2:$Q$51, $A313)),0))=TRUE,"",IF(ISNUMBER(MATCH(TRUE,ISNUMBER(SEARCH($S$2:$S$199, $A313)),0))=TRUE,"","미국 확인 필요")))</f>
        <v/>
      </c>
    </row>
    <row r="314" spans="3:4">
      <c r="C314" s="157" t="str" cm="1">
        <f t="array" ref="C314">IFERROR(IF(A314="","",IF(ISNUMBER(MATCH(TRUE,ISNUMBER(SEARCH($Q$2:$Q$51, $A314)),0))=TRUE,"United States of America",INDEX($S$2:$S$199,MATCH(TRUE,ISNUMBER(SEARCH($S$2:$S$199, $A314)),0)))),"United States of America")</f>
        <v/>
      </c>
      <c r="D314" s="157" t="str" cm="1">
        <f t="array" ref="D314">IF(A314="","",IF(ISNUMBER(MATCH(TRUE,ISNUMBER(SEARCH($Q$2:$Q$51, $A314)),0))=TRUE,"",IF(ISNUMBER(MATCH(TRUE,ISNUMBER(SEARCH($S$2:$S$199, $A314)),0))=TRUE,"","미국 확인 필요")))</f>
        <v/>
      </c>
    </row>
    <row r="315" spans="3:4">
      <c r="C315" s="157" t="str" cm="1">
        <f t="array" ref="C315">IFERROR(IF(A315="","",IF(ISNUMBER(MATCH(TRUE,ISNUMBER(SEARCH($Q$2:$Q$51, $A315)),0))=TRUE,"United States of America",INDEX($S$2:$S$199,MATCH(TRUE,ISNUMBER(SEARCH($S$2:$S$199, $A315)),0)))),"United States of America")</f>
        <v/>
      </c>
      <c r="D315" s="157" t="str" cm="1">
        <f t="array" ref="D315">IF(A315="","",IF(ISNUMBER(MATCH(TRUE,ISNUMBER(SEARCH($Q$2:$Q$51, $A315)),0))=TRUE,"",IF(ISNUMBER(MATCH(TRUE,ISNUMBER(SEARCH($S$2:$S$199, $A315)),0))=TRUE,"","미국 확인 필요")))</f>
        <v/>
      </c>
    </row>
    <row r="316" spans="3:4">
      <c r="C316" s="157" t="str" cm="1">
        <f t="array" ref="C316">IFERROR(IF(A316="","",IF(ISNUMBER(MATCH(TRUE,ISNUMBER(SEARCH($Q$2:$Q$51, $A316)),0))=TRUE,"United States of America",INDEX($S$2:$S$199,MATCH(TRUE,ISNUMBER(SEARCH($S$2:$S$199, $A316)),0)))),"United States of America")</f>
        <v/>
      </c>
      <c r="D316" s="157" t="str" cm="1">
        <f t="array" ref="D316">IF(A316="","",IF(ISNUMBER(MATCH(TRUE,ISNUMBER(SEARCH($Q$2:$Q$51, $A316)),0))=TRUE,"",IF(ISNUMBER(MATCH(TRUE,ISNUMBER(SEARCH($S$2:$S$199, $A316)),0))=TRUE,"","미국 확인 필요")))</f>
        <v/>
      </c>
    </row>
    <row r="317" spans="3:4">
      <c r="C317" s="157" t="str" cm="1">
        <f t="array" ref="C317">IFERROR(IF(A317="","",IF(ISNUMBER(MATCH(TRUE,ISNUMBER(SEARCH($Q$2:$Q$51, $A317)),0))=TRUE,"United States of America",INDEX($S$2:$S$199,MATCH(TRUE,ISNUMBER(SEARCH($S$2:$S$199, $A317)),0)))),"United States of America")</f>
        <v/>
      </c>
      <c r="D317" s="157" t="str" cm="1">
        <f t="array" ref="D317">IF(A317="","",IF(ISNUMBER(MATCH(TRUE,ISNUMBER(SEARCH($Q$2:$Q$51, $A317)),0))=TRUE,"",IF(ISNUMBER(MATCH(TRUE,ISNUMBER(SEARCH($S$2:$S$199, $A317)),0))=TRUE,"","미국 확인 필요")))</f>
        <v/>
      </c>
    </row>
    <row r="318" spans="3:4">
      <c r="C318" s="157" t="str" cm="1">
        <f t="array" ref="C318">IFERROR(IF(A318="","",IF(ISNUMBER(MATCH(TRUE,ISNUMBER(SEARCH($Q$2:$Q$51, $A318)),0))=TRUE,"United States of America",INDEX($S$2:$S$199,MATCH(TRUE,ISNUMBER(SEARCH($S$2:$S$199, $A318)),0)))),"United States of America")</f>
        <v/>
      </c>
      <c r="D318" s="157" t="str" cm="1">
        <f t="array" ref="D318">IF(A318="","",IF(ISNUMBER(MATCH(TRUE,ISNUMBER(SEARCH($Q$2:$Q$51, $A318)),0))=TRUE,"",IF(ISNUMBER(MATCH(TRUE,ISNUMBER(SEARCH($S$2:$S$199, $A318)),0))=TRUE,"","미국 확인 필요")))</f>
        <v/>
      </c>
    </row>
    <row r="319" spans="3:4">
      <c r="C319" s="157" t="str" cm="1">
        <f t="array" ref="C319">IFERROR(IF(A319="","",IF(ISNUMBER(MATCH(TRUE,ISNUMBER(SEARCH($Q$2:$Q$51, $A319)),0))=TRUE,"United States of America",INDEX($S$2:$S$199,MATCH(TRUE,ISNUMBER(SEARCH($S$2:$S$199, $A319)),0)))),"United States of America")</f>
        <v/>
      </c>
      <c r="D319" s="157" t="str" cm="1">
        <f t="array" ref="D319">IF(A319="","",IF(ISNUMBER(MATCH(TRUE,ISNUMBER(SEARCH($Q$2:$Q$51, $A319)),0))=TRUE,"",IF(ISNUMBER(MATCH(TRUE,ISNUMBER(SEARCH($S$2:$S$199, $A319)),0))=TRUE,"","미국 확인 필요")))</f>
        <v/>
      </c>
    </row>
    <row r="320" spans="3:4">
      <c r="C320" s="157" t="str" cm="1">
        <f t="array" ref="C320">IFERROR(IF(A320="","",IF(ISNUMBER(MATCH(TRUE,ISNUMBER(SEARCH($Q$2:$Q$51, $A320)),0))=TRUE,"United States of America",INDEX($S$2:$S$199,MATCH(TRUE,ISNUMBER(SEARCH($S$2:$S$199, $A320)),0)))),"United States of America")</f>
        <v/>
      </c>
      <c r="D320" s="157" t="str" cm="1">
        <f t="array" ref="D320">IF(A320="","",IF(ISNUMBER(MATCH(TRUE,ISNUMBER(SEARCH($Q$2:$Q$51, $A320)),0))=TRUE,"",IF(ISNUMBER(MATCH(TRUE,ISNUMBER(SEARCH($S$2:$S$199, $A320)),0))=TRUE,"","미국 확인 필요")))</f>
        <v/>
      </c>
    </row>
    <row r="321" spans="3:4">
      <c r="C321" s="157" t="str" cm="1">
        <f t="array" ref="C321">IFERROR(IF(A321="","",IF(ISNUMBER(MATCH(TRUE,ISNUMBER(SEARCH($Q$2:$Q$51, $A321)),0))=TRUE,"United States of America",INDEX($S$2:$S$199,MATCH(TRUE,ISNUMBER(SEARCH($S$2:$S$199, $A321)),0)))),"United States of America")</f>
        <v/>
      </c>
      <c r="D321" s="157" t="str" cm="1">
        <f t="array" ref="D321">IF(A321="","",IF(ISNUMBER(MATCH(TRUE,ISNUMBER(SEARCH($Q$2:$Q$51, $A321)),0))=TRUE,"",IF(ISNUMBER(MATCH(TRUE,ISNUMBER(SEARCH($S$2:$S$199, $A321)),0))=TRUE,"","미국 확인 필요")))</f>
        <v/>
      </c>
    </row>
    <row r="322" spans="3:4">
      <c r="C322" s="157" t="str" cm="1">
        <f t="array" ref="C322">IFERROR(IF(A322="","",IF(ISNUMBER(MATCH(TRUE,ISNUMBER(SEARCH($Q$2:$Q$51, $A322)),0))=TRUE,"United States of America",INDEX($S$2:$S$199,MATCH(TRUE,ISNUMBER(SEARCH($S$2:$S$199, $A322)),0)))),"United States of America")</f>
        <v/>
      </c>
      <c r="D322" s="157" t="str" cm="1">
        <f t="array" ref="D322">IF(A322="","",IF(ISNUMBER(MATCH(TRUE,ISNUMBER(SEARCH($Q$2:$Q$51, $A322)),0))=TRUE,"",IF(ISNUMBER(MATCH(TRUE,ISNUMBER(SEARCH($S$2:$S$199, $A322)),0))=TRUE,"","미국 확인 필요")))</f>
        <v/>
      </c>
    </row>
    <row r="323" spans="3:4">
      <c r="C323" s="157" t="str" cm="1">
        <f t="array" ref="C323">IFERROR(IF(A323="","",IF(ISNUMBER(MATCH(TRUE,ISNUMBER(SEARCH($Q$2:$Q$51, $A323)),0))=TRUE,"United States of America",INDEX($S$2:$S$199,MATCH(TRUE,ISNUMBER(SEARCH($S$2:$S$199, $A323)),0)))),"United States of America")</f>
        <v/>
      </c>
      <c r="D323" s="157" t="str" cm="1">
        <f t="array" ref="D323">IF(A323="","",IF(ISNUMBER(MATCH(TRUE,ISNUMBER(SEARCH($Q$2:$Q$51, $A323)),0))=TRUE,"",IF(ISNUMBER(MATCH(TRUE,ISNUMBER(SEARCH($S$2:$S$199, $A323)),0))=TRUE,"","미국 확인 필요")))</f>
        <v/>
      </c>
    </row>
    <row r="324" spans="3:4">
      <c r="C324" s="157" t="str" cm="1">
        <f t="array" ref="C324">IFERROR(IF(A324="","",IF(ISNUMBER(MATCH(TRUE,ISNUMBER(SEARCH($Q$2:$Q$51, $A324)),0))=TRUE,"United States of America",INDEX($S$2:$S$199,MATCH(TRUE,ISNUMBER(SEARCH($S$2:$S$199, $A324)),0)))),"United States of America")</f>
        <v/>
      </c>
      <c r="D324" s="157" t="str" cm="1">
        <f t="array" ref="D324">IF(A324="","",IF(ISNUMBER(MATCH(TRUE,ISNUMBER(SEARCH($Q$2:$Q$51, $A324)),0))=TRUE,"",IF(ISNUMBER(MATCH(TRUE,ISNUMBER(SEARCH($S$2:$S$199, $A324)),0))=TRUE,"","미국 확인 필요")))</f>
        <v/>
      </c>
    </row>
    <row r="325" spans="3:4">
      <c r="C325" s="157" t="str" cm="1">
        <f t="array" ref="C325">IFERROR(IF(A325="","",IF(ISNUMBER(MATCH(TRUE,ISNUMBER(SEARCH($Q$2:$Q$51, $A325)),0))=TRUE,"United States of America",INDEX($S$2:$S$199,MATCH(TRUE,ISNUMBER(SEARCH($S$2:$S$199, $A325)),0)))),"United States of America")</f>
        <v/>
      </c>
      <c r="D325" s="157" t="str" cm="1">
        <f t="array" ref="D325">IF(A325="","",IF(ISNUMBER(MATCH(TRUE,ISNUMBER(SEARCH($Q$2:$Q$51, $A325)),0))=TRUE,"",IF(ISNUMBER(MATCH(TRUE,ISNUMBER(SEARCH($S$2:$S$199, $A325)),0))=TRUE,"","미국 확인 필요")))</f>
        <v/>
      </c>
    </row>
    <row r="326" spans="3:4">
      <c r="C326" s="157" t="str" cm="1">
        <f t="array" ref="C326">IFERROR(IF(A326="","",IF(ISNUMBER(MATCH(TRUE,ISNUMBER(SEARCH($Q$2:$Q$51, $A326)),0))=TRUE,"United States of America",INDEX($S$2:$S$199,MATCH(TRUE,ISNUMBER(SEARCH($S$2:$S$199, $A326)),0)))),"United States of America")</f>
        <v/>
      </c>
      <c r="D326" s="157" t="str" cm="1">
        <f t="array" ref="D326">IF(A326="","",IF(ISNUMBER(MATCH(TRUE,ISNUMBER(SEARCH($Q$2:$Q$51, $A326)),0))=TRUE,"",IF(ISNUMBER(MATCH(TRUE,ISNUMBER(SEARCH($S$2:$S$199, $A326)),0))=TRUE,"","미국 확인 필요")))</f>
        <v/>
      </c>
    </row>
    <row r="327" spans="3:4">
      <c r="C327" s="157" t="str" cm="1">
        <f t="array" ref="C327">IFERROR(IF(A327="","",IF(ISNUMBER(MATCH(TRUE,ISNUMBER(SEARCH($Q$2:$Q$51, $A327)),0))=TRUE,"United States of America",INDEX($S$2:$S$199,MATCH(TRUE,ISNUMBER(SEARCH($S$2:$S$199, $A327)),0)))),"United States of America")</f>
        <v/>
      </c>
      <c r="D327" s="157" t="str" cm="1">
        <f t="array" ref="D327">IF(A327="","",IF(ISNUMBER(MATCH(TRUE,ISNUMBER(SEARCH($Q$2:$Q$51, $A327)),0))=TRUE,"",IF(ISNUMBER(MATCH(TRUE,ISNUMBER(SEARCH($S$2:$S$199, $A327)),0))=TRUE,"","미국 확인 필요")))</f>
        <v/>
      </c>
    </row>
    <row r="328" spans="3:4">
      <c r="C328" s="157" t="str" cm="1">
        <f t="array" ref="C328">IFERROR(IF(A328="","",IF(ISNUMBER(MATCH(TRUE,ISNUMBER(SEARCH($Q$2:$Q$51, $A328)),0))=TRUE,"United States of America",INDEX($S$2:$S$199,MATCH(TRUE,ISNUMBER(SEARCH($S$2:$S$199, $A328)),0)))),"United States of America")</f>
        <v/>
      </c>
      <c r="D328" s="157" t="str" cm="1">
        <f t="array" ref="D328">IF(A328="","",IF(ISNUMBER(MATCH(TRUE,ISNUMBER(SEARCH($Q$2:$Q$51, $A328)),0))=TRUE,"",IF(ISNUMBER(MATCH(TRUE,ISNUMBER(SEARCH($S$2:$S$199, $A328)),0))=TRUE,"","미국 확인 필요")))</f>
        <v/>
      </c>
    </row>
    <row r="329" spans="3:4">
      <c r="C329" s="157" t="str" cm="1">
        <f t="array" ref="C329">IFERROR(IF(A329="","",IF(ISNUMBER(MATCH(TRUE,ISNUMBER(SEARCH($Q$2:$Q$51, $A329)),0))=TRUE,"United States of America",INDEX($S$2:$S$199,MATCH(TRUE,ISNUMBER(SEARCH($S$2:$S$199, $A329)),0)))),"United States of America")</f>
        <v/>
      </c>
      <c r="D329" s="157" t="str" cm="1">
        <f t="array" ref="D329">IF(A329="","",IF(ISNUMBER(MATCH(TRUE,ISNUMBER(SEARCH($Q$2:$Q$51, $A329)),0))=TRUE,"",IF(ISNUMBER(MATCH(TRUE,ISNUMBER(SEARCH($S$2:$S$199, $A329)),0))=TRUE,"","미국 확인 필요")))</f>
        <v/>
      </c>
    </row>
    <row r="330" spans="3:4">
      <c r="C330" s="157" t="str" cm="1">
        <f t="array" ref="C330">IFERROR(IF(A330="","",IF(ISNUMBER(MATCH(TRUE,ISNUMBER(SEARCH($Q$2:$Q$51, $A330)),0))=TRUE,"United States of America",INDEX($S$2:$S$199,MATCH(TRUE,ISNUMBER(SEARCH($S$2:$S$199, $A330)),0)))),"United States of America")</f>
        <v/>
      </c>
      <c r="D330" s="157" t="str" cm="1">
        <f t="array" ref="D330">IF(A330="","",IF(ISNUMBER(MATCH(TRUE,ISNUMBER(SEARCH($Q$2:$Q$51, $A330)),0))=TRUE,"",IF(ISNUMBER(MATCH(TRUE,ISNUMBER(SEARCH($S$2:$S$199, $A330)),0))=TRUE,"","미국 확인 필요")))</f>
        <v/>
      </c>
    </row>
    <row r="331" spans="3:4">
      <c r="C331" s="157" t="str" cm="1">
        <f t="array" ref="C331">IFERROR(IF(A331="","",IF(ISNUMBER(MATCH(TRUE,ISNUMBER(SEARCH($Q$2:$Q$51, $A331)),0))=TRUE,"United States of America",INDEX($S$2:$S$199,MATCH(TRUE,ISNUMBER(SEARCH($S$2:$S$199, $A331)),0)))),"United States of America")</f>
        <v/>
      </c>
      <c r="D331" s="157" t="str" cm="1">
        <f t="array" ref="D331">IF(A331="","",IF(ISNUMBER(MATCH(TRUE,ISNUMBER(SEARCH($Q$2:$Q$51, $A331)),0))=TRUE,"",IF(ISNUMBER(MATCH(TRUE,ISNUMBER(SEARCH($S$2:$S$199, $A331)),0))=TRUE,"","미국 확인 필요")))</f>
        <v/>
      </c>
    </row>
    <row r="332" spans="3:4">
      <c r="C332" s="157" t="str" cm="1">
        <f t="array" ref="C332">IFERROR(IF(A332="","",IF(ISNUMBER(MATCH(TRUE,ISNUMBER(SEARCH($Q$2:$Q$51, $A332)),0))=TRUE,"United States of America",INDEX($S$2:$S$199,MATCH(TRUE,ISNUMBER(SEARCH($S$2:$S$199, $A332)),0)))),"United States of America")</f>
        <v/>
      </c>
      <c r="D332" s="157" t="str" cm="1">
        <f t="array" ref="D332">IF(A332="","",IF(ISNUMBER(MATCH(TRUE,ISNUMBER(SEARCH($Q$2:$Q$51, $A332)),0))=TRUE,"",IF(ISNUMBER(MATCH(TRUE,ISNUMBER(SEARCH($S$2:$S$199, $A332)),0))=TRUE,"","미국 확인 필요")))</f>
        <v/>
      </c>
    </row>
    <row r="333" spans="3:4">
      <c r="C333" s="157" t="str" cm="1">
        <f t="array" ref="C333">IFERROR(IF(A333="","",IF(ISNUMBER(MATCH(TRUE,ISNUMBER(SEARCH($Q$2:$Q$51, $A333)),0))=TRUE,"United States of America",INDEX($S$2:$S$199,MATCH(TRUE,ISNUMBER(SEARCH($S$2:$S$199, $A333)),0)))),"United States of America")</f>
        <v/>
      </c>
      <c r="D333" s="157" t="str" cm="1">
        <f t="array" ref="D333">IF(A333="","",IF(ISNUMBER(MATCH(TRUE,ISNUMBER(SEARCH($Q$2:$Q$51, $A333)),0))=TRUE,"",IF(ISNUMBER(MATCH(TRUE,ISNUMBER(SEARCH($S$2:$S$199, $A333)),0))=TRUE,"","미국 확인 필요")))</f>
        <v/>
      </c>
    </row>
    <row r="334" spans="3:4">
      <c r="C334" s="157" t="str" cm="1">
        <f t="array" ref="C334">IFERROR(IF(A334="","",IF(ISNUMBER(MATCH(TRUE,ISNUMBER(SEARCH($Q$2:$Q$51, $A334)),0))=TRUE,"United States of America",INDEX($S$2:$S$199,MATCH(TRUE,ISNUMBER(SEARCH($S$2:$S$199, $A334)),0)))),"United States of America")</f>
        <v/>
      </c>
      <c r="D334" s="157" t="str" cm="1">
        <f t="array" ref="D334">IF(A334="","",IF(ISNUMBER(MATCH(TRUE,ISNUMBER(SEARCH($Q$2:$Q$51, $A334)),0))=TRUE,"",IF(ISNUMBER(MATCH(TRUE,ISNUMBER(SEARCH($S$2:$S$199, $A334)),0))=TRUE,"","미국 확인 필요")))</f>
        <v/>
      </c>
    </row>
    <row r="335" spans="3:4">
      <c r="C335" s="157" t="str" cm="1">
        <f t="array" ref="C335">IFERROR(IF(A335="","",IF(ISNUMBER(MATCH(TRUE,ISNUMBER(SEARCH($Q$2:$Q$51, $A335)),0))=TRUE,"United States of America",INDEX($S$2:$S$199,MATCH(TRUE,ISNUMBER(SEARCH($S$2:$S$199, $A335)),0)))),"United States of America")</f>
        <v/>
      </c>
      <c r="D335" s="157" t="str" cm="1">
        <f t="array" ref="D335">IF(A335="","",IF(ISNUMBER(MATCH(TRUE,ISNUMBER(SEARCH($Q$2:$Q$51, $A335)),0))=TRUE,"",IF(ISNUMBER(MATCH(TRUE,ISNUMBER(SEARCH($S$2:$S$199, $A335)),0))=TRUE,"","미국 확인 필요")))</f>
        <v/>
      </c>
    </row>
    <row r="336" spans="3:4">
      <c r="C336" s="157" t="str" cm="1">
        <f t="array" ref="C336">IFERROR(IF(A336="","",IF(ISNUMBER(MATCH(TRUE,ISNUMBER(SEARCH($Q$2:$Q$51, $A336)),0))=TRUE,"United States of America",INDEX($S$2:$S$199,MATCH(TRUE,ISNUMBER(SEARCH($S$2:$S$199, $A336)),0)))),"United States of America")</f>
        <v/>
      </c>
      <c r="D336" s="157" t="str" cm="1">
        <f t="array" ref="D336">IF(A336="","",IF(ISNUMBER(MATCH(TRUE,ISNUMBER(SEARCH($Q$2:$Q$51, $A336)),0))=TRUE,"",IF(ISNUMBER(MATCH(TRUE,ISNUMBER(SEARCH($S$2:$S$199, $A336)),0))=TRUE,"","미국 확인 필요")))</f>
        <v/>
      </c>
    </row>
    <row r="337" spans="3:4">
      <c r="C337" s="157" t="str" cm="1">
        <f t="array" ref="C337">IFERROR(IF(A337="","",IF(ISNUMBER(MATCH(TRUE,ISNUMBER(SEARCH($Q$2:$Q$51, $A337)),0))=TRUE,"United States of America",INDEX($S$2:$S$199,MATCH(TRUE,ISNUMBER(SEARCH($S$2:$S$199, $A337)),0)))),"United States of America")</f>
        <v/>
      </c>
      <c r="D337" s="157" t="str" cm="1">
        <f t="array" ref="D337">IF(A337="","",IF(ISNUMBER(MATCH(TRUE,ISNUMBER(SEARCH($Q$2:$Q$51, $A337)),0))=TRUE,"",IF(ISNUMBER(MATCH(TRUE,ISNUMBER(SEARCH($S$2:$S$199, $A337)),0))=TRUE,"","미국 확인 필요")))</f>
        <v/>
      </c>
    </row>
    <row r="338" spans="3:4">
      <c r="C338" s="157" t="str" cm="1">
        <f t="array" ref="C338">IFERROR(IF(A338="","",IF(ISNUMBER(MATCH(TRUE,ISNUMBER(SEARCH($Q$2:$Q$51, $A338)),0))=TRUE,"United States of America",INDEX($S$2:$S$199,MATCH(TRUE,ISNUMBER(SEARCH($S$2:$S$199, $A338)),0)))),"United States of America")</f>
        <v/>
      </c>
      <c r="D338" s="157" t="str" cm="1">
        <f t="array" ref="D338">IF(A338="","",IF(ISNUMBER(MATCH(TRUE,ISNUMBER(SEARCH($Q$2:$Q$51, $A338)),0))=TRUE,"",IF(ISNUMBER(MATCH(TRUE,ISNUMBER(SEARCH($S$2:$S$199, $A338)),0))=TRUE,"","미국 확인 필요")))</f>
        <v/>
      </c>
    </row>
    <row r="339" spans="3:4">
      <c r="C339" s="157" t="str" cm="1">
        <f t="array" ref="C339">IFERROR(IF(A339="","",IF(ISNUMBER(MATCH(TRUE,ISNUMBER(SEARCH($Q$2:$Q$51, $A339)),0))=TRUE,"United States of America",INDEX($S$2:$S$199,MATCH(TRUE,ISNUMBER(SEARCH($S$2:$S$199, $A339)),0)))),"United States of America")</f>
        <v/>
      </c>
      <c r="D339" s="157" t="str" cm="1">
        <f t="array" ref="D339">IF(A339="","",IF(ISNUMBER(MATCH(TRUE,ISNUMBER(SEARCH($Q$2:$Q$51, $A339)),0))=TRUE,"",IF(ISNUMBER(MATCH(TRUE,ISNUMBER(SEARCH($S$2:$S$199, $A339)),0))=TRUE,"","미국 확인 필요")))</f>
        <v/>
      </c>
    </row>
    <row r="340" spans="3:4">
      <c r="C340" s="157" t="str" cm="1">
        <f t="array" ref="C340">IFERROR(IF(A340="","",IF(ISNUMBER(MATCH(TRUE,ISNUMBER(SEARCH($Q$2:$Q$51, $A340)),0))=TRUE,"United States of America",INDEX($S$2:$S$199,MATCH(TRUE,ISNUMBER(SEARCH($S$2:$S$199, $A340)),0)))),"United States of America")</f>
        <v/>
      </c>
      <c r="D340" s="157" t="str" cm="1">
        <f t="array" ref="D340">IF(A340="","",IF(ISNUMBER(MATCH(TRUE,ISNUMBER(SEARCH($Q$2:$Q$51, $A340)),0))=TRUE,"",IF(ISNUMBER(MATCH(TRUE,ISNUMBER(SEARCH($S$2:$S$199, $A340)),0))=TRUE,"","미국 확인 필요")))</f>
        <v/>
      </c>
    </row>
    <row r="341" spans="3:4">
      <c r="C341" s="157" t="str" cm="1">
        <f t="array" ref="C341">IFERROR(IF(A341="","",IF(ISNUMBER(MATCH(TRUE,ISNUMBER(SEARCH($Q$2:$Q$51, $A341)),0))=TRUE,"United States of America",INDEX($S$2:$S$199,MATCH(TRUE,ISNUMBER(SEARCH($S$2:$S$199, $A341)),0)))),"United States of America")</f>
        <v/>
      </c>
      <c r="D341" s="157" t="str" cm="1">
        <f t="array" ref="D341">IF(A341="","",IF(ISNUMBER(MATCH(TRUE,ISNUMBER(SEARCH($Q$2:$Q$51, $A341)),0))=TRUE,"",IF(ISNUMBER(MATCH(TRUE,ISNUMBER(SEARCH($S$2:$S$199, $A341)),0))=TRUE,"","미국 확인 필요")))</f>
        <v/>
      </c>
    </row>
    <row r="342" spans="3:4">
      <c r="C342" s="157" t="str" cm="1">
        <f t="array" ref="C342">IFERROR(IF(A342="","",IF(ISNUMBER(MATCH(TRUE,ISNUMBER(SEARCH($Q$2:$Q$51, $A342)),0))=TRUE,"United States of America",INDEX($S$2:$S$199,MATCH(TRUE,ISNUMBER(SEARCH($S$2:$S$199, $A342)),0)))),"United States of America")</f>
        <v/>
      </c>
      <c r="D342" s="157" t="str" cm="1">
        <f t="array" ref="D342">IF(A342="","",IF(ISNUMBER(MATCH(TRUE,ISNUMBER(SEARCH($Q$2:$Q$51, $A342)),0))=TRUE,"",IF(ISNUMBER(MATCH(TRUE,ISNUMBER(SEARCH($S$2:$S$199, $A342)),0))=TRUE,"","미국 확인 필요")))</f>
        <v/>
      </c>
    </row>
    <row r="343" spans="3:4">
      <c r="C343" s="157" t="str" cm="1">
        <f t="array" ref="C343">IFERROR(IF(A343="","",IF(ISNUMBER(MATCH(TRUE,ISNUMBER(SEARCH($Q$2:$Q$51, $A343)),0))=TRUE,"United States of America",INDEX($S$2:$S$199,MATCH(TRUE,ISNUMBER(SEARCH($S$2:$S$199, $A343)),0)))),"United States of America")</f>
        <v/>
      </c>
      <c r="D343" s="157" t="str" cm="1">
        <f t="array" ref="D343">IF(A343="","",IF(ISNUMBER(MATCH(TRUE,ISNUMBER(SEARCH($Q$2:$Q$51, $A343)),0))=TRUE,"",IF(ISNUMBER(MATCH(TRUE,ISNUMBER(SEARCH($S$2:$S$199, $A343)),0))=TRUE,"","미국 확인 필요")))</f>
        <v/>
      </c>
    </row>
    <row r="344" spans="3:4">
      <c r="C344" s="157" t="str" cm="1">
        <f t="array" ref="C344">IFERROR(IF(A344="","",IF(ISNUMBER(MATCH(TRUE,ISNUMBER(SEARCH($Q$2:$Q$51, $A344)),0))=TRUE,"United States of America",INDEX($S$2:$S$199,MATCH(TRUE,ISNUMBER(SEARCH($S$2:$S$199, $A344)),0)))),"United States of America")</f>
        <v/>
      </c>
      <c r="D344" s="157" t="str" cm="1">
        <f t="array" ref="D344">IF(A344="","",IF(ISNUMBER(MATCH(TRUE,ISNUMBER(SEARCH($Q$2:$Q$51, $A344)),0))=TRUE,"",IF(ISNUMBER(MATCH(TRUE,ISNUMBER(SEARCH($S$2:$S$199, $A344)),0))=TRUE,"","미국 확인 필요")))</f>
        <v/>
      </c>
    </row>
    <row r="345" spans="3:4">
      <c r="C345" s="157" t="str" cm="1">
        <f t="array" ref="C345">IFERROR(IF(A345="","",IF(ISNUMBER(MATCH(TRUE,ISNUMBER(SEARCH($Q$2:$Q$51, $A345)),0))=TRUE,"United States of America",INDEX($S$2:$S$199,MATCH(TRUE,ISNUMBER(SEARCH($S$2:$S$199, $A345)),0)))),"United States of America")</f>
        <v/>
      </c>
      <c r="D345" s="157" t="str" cm="1">
        <f t="array" ref="D345">IF(A345="","",IF(ISNUMBER(MATCH(TRUE,ISNUMBER(SEARCH($Q$2:$Q$51, $A345)),0))=TRUE,"",IF(ISNUMBER(MATCH(TRUE,ISNUMBER(SEARCH($S$2:$S$199, $A345)),0))=TRUE,"","미국 확인 필요")))</f>
        <v/>
      </c>
    </row>
    <row r="346" spans="3:4">
      <c r="C346" s="157" t="str" cm="1">
        <f t="array" ref="C346">IFERROR(IF(A346="","",IF(ISNUMBER(MATCH(TRUE,ISNUMBER(SEARCH($Q$2:$Q$51, $A346)),0))=TRUE,"United States of America",INDEX($S$2:$S$199,MATCH(TRUE,ISNUMBER(SEARCH($S$2:$S$199, $A346)),0)))),"United States of America")</f>
        <v/>
      </c>
      <c r="D346" s="157" t="str" cm="1">
        <f t="array" ref="D346">IF(A346="","",IF(ISNUMBER(MATCH(TRUE,ISNUMBER(SEARCH($Q$2:$Q$51, $A346)),0))=TRUE,"",IF(ISNUMBER(MATCH(TRUE,ISNUMBER(SEARCH($S$2:$S$199, $A346)),0))=TRUE,"","미국 확인 필요")))</f>
        <v/>
      </c>
    </row>
    <row r="347" spans="3:4">
      <c r="C347" s="157" t="str" cm="1">
        <f t="array" ref="C347">IFERROR(IF(A347="","",IF(ISNUMBER(MATCH(TRUE,ISNUMBER(SEARCH($Q$2:$Q$51, $A347)),0))=TRUE,"United States of America",INDEX($S$2:$S$199,MATCH(TRUE,ISNUMBER(SEARCH($S$2:$S$199, $A347)),0)))),"United States of America")</f>
        <v/>
      </c>
      <c r="D347" s="157" t="str" cm="1">
        <f t="array" ref="D347">IF(A347="","",IF(ISNUMBER(MATCH(TRUE,ISNUMBER(SEARCH($Q$2:$Q$51, $A347)),0))=TRUE,"",IF(ISNUMBER(MATCH(TRUE,ISNUMBER(SEARCH($S$2:$S$199, $A347)),0))=TRUE,"","미국 확인 필요")))</f>
        <v/>
      </c>
    </row>
    <row r="348" spans="3:4">
      <c r="C348" s="157" t="str" cm="1">
        <f t="array" ref="C348">IFERROR(IF(A348="","",IF(ISNUMBER(MATCH(TRUE,ISNUMBER(SEARCH($Q$2:$Q$51, $A348)),0))=TRUE,"United States of America",INDEX($S$2:$S$199,MATCH(TRUE,ISNUMBER(SEARCH($S$2:$S$199, $A348)),0)))),"United States of America")</f>
        <v/>
      </c>
      <c r="D348" s="157" t="str" cm="1">
        <f t="array" ref="D348">IF(A348="","",IF(ISNUMBER(MATCH(TRUE,ISNUMBER(SEARCH($Q$2:$Q$51, $A348)),0))=TRUE,"",IF(ISNUMBER(MATCH(TRUE,ISNUMBER(SEARCH($S$2:$S$199, $A348)),0))=TRUE,"","미국 확인 필요")))</f>
        <v/>
      </c>
    </row>
    <row r="349" spans="3:4">
      <c r="C349" s="157" t="str" cm="1">
        <f t="array" ref="C349">IFERROR(IF(A349="","",IF(ISNUMBER(MATCH(TRUE,ISNUMBER(SEARCH($Q$2:$Q$51, $A349)),0))=TRUE,"United States of America",INDEX($S$2:$S$199,MATCH(TRUE,ISNUMBER(SEARCH($S$2:$S$199, $A349)),0)))),"United States of America")</f>
        <v/>
      </c>
      <c r="D349" s="157" t="str" cm="1">
        <f t="array" ref="D349">IF(A349="","",IF(ISNUMBER(MATCH(TRUE,ISNUMBER(SEARCH($Q$2:$Q$51, $A349)),0))=TRUE,"",IF(ISNUMBER(MATCH(TRUE,ISNUMBER(SEARCH($S$2:$S$199, $A349)),0))=TRUE,"","미국 확인 필요")))</f>
        <v/>
      </c>
    </row>
    <row r="350" spans="3:4">
      <c r="C350" s="157" t="str" cm="1">
        <f t="array" ref="C350">IFERROR(IF(A350="","",IF(ISNUMBER(MATCH(TRUE,ISNUMBER(SEARCH($Q$2:$Q$51, $A350)),0))=TRUE,"United States of America",INDEX($S$2:$S$199,MATCH(TRUE,ISNUMBER(SEARCH($S$2:$S$199, $A350)),0)))),"United States of America")</f>
        <v/>
      </c>
      <c r="D350" s="157" t="str" cm="1">
        <f t="array" ref="D350">IF(A350="","",IF(ISNUMBER(MATCH(TRUE,ISNUMBER(SEARCH($Q$2:$Q$51, $A350)),0))=TRUE,"",IF(ISNUMBER(MATCH(TRUE,ISNUMBER(SEARCH($S$2:$S$199, $A350)),0))=TRUE,"","미국 확인 필요")))</f>
        <v/>
      </c>
    </row>
    <row r="351" spans="3:4">
      <c r="C351" s="157" t="str" cm="1">
        <f t="array" ref="C351">IFERROR(IF(A351="","",IF(ISNUMBER(MATCH(TRUE,ISNUMBER(SEARCH($Q$2:$Q$51, $A351)),0))=TRUE,"United States of America",INDEX($S$2:$S$199,MATCH(TRUE,ISNUMBER(SEARCH($S$2:$S$199, $A351)),0)))),"United States of America")</f>
        <v/>
      </c>
      <c r="D351" s="157" t="str" cm="1">
        <f t="array" ref="D351">IF(A351="","",IF(ISNUMBER(MATCH(TRUE,ISNUMBER(SEARCH($Q$2:$Q$51, $A351)),0))=TRUE,"",IF(ISNUMBER(MATCH(TRUE,ISNUMBER(SEARCH($S$2:$S$199, $A351)),0))=TRUE,"","미국 확인 필요")))</f>
        <v/>
      </c>
    </row>
    <row r="352" spans="3:4">
      <c r="C352" s="157" t="str" cm="1">
        <f t="array" ref="C352">IFERROR(IF(A352="","",IF(ISNUMBER(MATCH(TRUE,ISNUMBER(SEARCH($Q$2:$Q$51, $A352)),0))=TRUE,"United States of America",INDEX($S$2:$S$199,MATCH(TRUE,ISNUMBER(SEARCH($S$2:$S$199, $A352)),0)))),"United States of America")</f>
        <v/>
      </c>
      <c r="D352" s="157" t="str" cm="1">
        <f t="array" ref="D352">IF(A352="","",IF(ISNUMBER(MATCH(TRUE,ISNUMBER(SEARCH($Q$2:$Q$51, $A352)),0))=TRUE,"",IF(ISNUMBER(MATCH(TRUE,ISNUMBER(SEARCH($S$2:$S$199, $A352)),0))=TRUE,"","미국 확인 필요")))</f>
        <v/>
      </c>
    </row>
    <row r="353" spans="3:4">
      <c r="C353" s="157" t="str" cm="1">
        <f t="array" ref="C353">IFERROR(IF(A353="","",IF(ISNUMBER(MATCH(TRUE,ISNUMBER(SEARCH($Q$2:$Q$51, $A353)),0))=TRUE,"United States of America",INDEX($S$2:$S$199,MATCH(TRUE,ISNUMBER(SEARCH($S$2:$S$199, $A353)),0)))),"United States of America")</f>
        <v/>
      </c>
      <c r="D353" s="157" t="str" cm="1">
        <f t="array" ref="D353">IF(A353="","",IF(ISNUMBER(MATCH(TRUE,ISNUMBER(SEARCH($Q$2:$Q$51, $A353)),0))=TRUE,"",IF(ISNUMBER(MATCH(TRUE,ISNUMBER(SEARCH($S$2:$S$199, $A353)),0))=TRUE,"","미국 확인 필요")))</f>
        <v/>
      </c>
    </row>
    <row r="354" spans="3:4">
      <c r="C354" s="157" t="str" cm="1">
        <f t="array" ref="C354">IFERROR(IF(A354="","",IF(ISNUMBER(MATCH(TRUE,ISNUMBER(SEARCH($Q$2:$Q$51, $A354)),0))=TRUE,"United States of America",INDEX($S$2:$S$199,MATCH(TRUE,ISNUMBER(SEARCH($S$2:$S$199, $A354)),0)))),"United States of America")</f>
        <v/>
      </c>
      <c r="D354" s="157" t="str" cm="1">
        <f t="array" ref="D354">IF(A354="","",IF(ISNUMBER(MATCH(TRUE,ISNUMBER(SEARCH($Q$2:$Q$51, $A354)),0))=TRUE,"",IF(ISNUMBER(MATCH(TRUE,ISNUMBER(SEARCH($S$2:$S$199, $A354)),0))=TRUE,"","미국 확인 필요")))</f>
        <v/>
      </c>
    </row>
    <row r="355" spans="3:4">
      <c r="C355" s="157" t="str" cm="1">
        <f t="array" ref="C355">IFERROR(IF(A355="","",IF(ISNUMBER(MATCH(TRUE,ISNUMBER(SEARCH($Q$2:$Q$51, $A355)),0))=TRUE,"United States of America",INDEX($S$2:$S$199,MATCH(TRUE,ISNUMBER(SEARCH($S$2:$S$199, $A355)),0)))),"United States of America")</f>
        <v/>
      </c>
      <c r="D355" s="157" t="str" cm="1">
        <f t="array" ref="D355">IF(A355="","",IF(ISNUMBER(MATCH(TRUE,ISNUMBER(SEARCH($Q$2:$Q$51, $A355)),0))=TRUE,"",IF(ISNUMBER(MATCH(TRUE,ISNUMBER(SEARCH($S$2:$S$199, $A355)),0))=TRUE,"","미국 확인 필요")))</f>
        <v/>
      </c>
    </row>
    <row r="356" spans="3:4">
      <c r="C356" s="157" t="str" cm="1">
        <f t="array" ref="C356">IFERROR(IF(A356="","",IF(ISNUMBER(MATCH(TRUE,ISNUMBER(SEARCH($Q$2:$Q$51, $A356)),0))=TRUE,"United States of America",INDEX($S$2:$S$199,MATCH(TRUE,ISNUMBER(SEARCH($S$2:$S$199, $A356)),0)))),"United States of America")</f>
        <v/>
      </c>
      <c r="D356" s="157" t="str" cm="1">
        <f t="array" ref="D356">IF(A356="","",IF(ISNUMBER(MATCH(TRUE,ISNUMBER(SEARCH($Q$2:$Q$51, $A356)),0))=TRUE,"",IF(ISNUMBER(MATCH(TRUE,ISNUMBER(SEARCH($S$2:$S$199, $A356)),0))=TRUE,"","미국 확인 필요")))</f>
        <v/>
      </c>
    </row>
    <row r="357" spans="3:4">
      <c r="C357" s="157" t="str" cm="1">
        <f t="array" ref="C357">IFERROR(IF(A357="","",IF(ISNUMBER(MATCH(TRUE,ISNUMBER(SEARCH($Q$2:$Q$51, $A357)),0))=TRUE,"United States of America",INDEX($S$2:$S$199,MATCH(TRUE,ISNUMBER(SEARCH($S$2:$S$199, $A357)),0)))),"United States of America")</f>
        <v/>
      </c>
      <c r="D357" s="157" t="str" cm="1">
        <f t="array" ref="D357">IF(A357="","",IF(ISNUMBER(MATCH(TRUE,ISNUMBER(SEARCH($Q$2:$Q$51, $A357)),0))=TRUE,"",IF(ISNUMBER(MATCH(TRUE,ISNUMBER(SEARCH($S$2:$S$199, $A357)),0))=TRUE,"","미국 확인 필요")))</f>
        <v/>
      </c>
    </row>
    <row r="358" spans="3:4">
      <c r="C358" s="157" t="str" cm="1">
        <f t="array" ref="C358">IFERROR(IF(A358="","",IF(ISNUMBER(MATCH(TRUE,ISNUMBER(SEARCH($Q$2:$Q$51, $A358)),0))=TRUE,"United States of America",INDEX($S$2:$S$199,MATCH(TRUE,ISNUMBER(SEARCH($S$2:$S$199, $A358)),0)))),"United States of America")</f>
        <v/>
      </c>
      <c r="D358" s="157" t="str" cm="1">
        <f t="array" ref="D358">IF(A358="","",IF(ISNUMBER(MATCH(TRUE,ISNUMBER(SEARCH($Q$2:$Q$51, $A358)),0))=TRUE,"",IF(ISNUMBER(MATCH(TRUE,ISNUMBER(SEARCH($S$2:$S$199, $A358)),0))=TRUE,"","미국 확인 필요")))</f>
        <v/>
      </c>
    </row>
    <row r="359" spans="3:4">
      <c r="C359" s="157" t="str" cm="1">
        <f t="array" ref="C359">IFERROR(IF(A359="","",IF(ISNUMBER(MATCH(TRUE,ISNUMBER(SEARCH($Q$2:$Q$51, $A359)),0))=TRUE,"United States of America",INDEX($S$2:$S$199,MATCH(TRUE,ISNUMBER(SEARCH($S$2:$S$199, $A359)),0)))),"United States of America")</f>
        <v/>
      </c>
      <c r="D359" s="157" t="str" cm="1">
        <f t="array" ref="D359">IF(A359="","",IF(ISNUMBER(MATCH(TRUE,ISNUMBER(SEARCH($Q$2:$Q$51, $A359)),0))=TRUE,"",IF(ISNUMBER(MATCH(TRUE,ISNUMBER(SEARCH($S$2:$S$199, $A359)),0))=TRUE,"","미국 확인 필요")))</f>
        <v/>
      </c>
    </row>
    <row r="360" spans="3:4">
      <c r="C360" s="157" t="str" cm="1">
        <f t="array" ref="C360">IFERROR(IF(A360="","",IF(ISNUMBER(MATCH(TRUE,ISNUMBER(SEARCH($Q$2:$Q$51, $A360)),0))=TRUE,"United States of America",INDEX($S$2:$S$199,MATCH(TRUE,ISNUMBER(SEARCH($S$2:$S$199, $A360)),0)))),"United States of America")</f>
        <v/>
      </c>
      <c r="D360" s="157" t="str" cm="1">
        <f t="array" ref="D360">IF(A360="","",IF(ISNUMBER(MATCH(TRUE,ISNUMBER(SEARCH($Q$2:$Q$51, $A360)),0))=TRUE,"",IF(ISNUMBER(MATCH(TRUE,ISNUMBER(SEARCH($S$2:$S$199, $A360)),0))=TRUE,"","미국 확인 필요")))</f>
        <v/>
      </c>
    </row>
    <row r="361" spans="3:4">
      <c r="C361" s="157" t="str" cm="1">
        <f t="array" ref="C361">IFERROR(IF(A361="","",IF(ISNUMBER(MATCH(TRUE,ISNUMBER(SEARCH($Q$2:$Q$51, $A361)),0))=TRUE,"United States of America",INDEX($S$2:$S$199,MATCH(TRUE,ISNUMBER(SEARCH($S$2:$S$199, $A361)),0)))),"United States of America")</f>
        <v/>
      </c>
      <c r="D361" s="157" t="str" cm="1">
        <f t="array" ref="D361">IF(A361="","",IF(ISNUMBER(MATCH(TRUE,ISNUMBER(SEARCH($Q$2:$Q$51, $A361)),0))=TRUE,"",IF(ISNUMBER(MATCH(TRUE,ISNUMBER(SEARCH($S$2:$S$199, $A361)),0))=TRUE,"","미국 확인 필요")))</f>
        <v/>
      </c>
    </row>
    <row r="362" spans="3:4">
      <c r="C362" s="157" t="str" cm="1">
        <f t="array" ref="C362">IFERROR(IF(A362="","",IF(ISNUMBER(MATCH(TRUE,ISNUMBER(SEARCH($Q$2:$Q$51, $A362)),0))=TRUE,"United States of America",INDEX($S$2:$S$199,MATCH(TRUE,ISNUMBER(SEARCH($S$2:$S$199, $A362)),0)))),"United States of America")</f>
        <v/>
      </c>
      <c r="D362" s="157" t="str" cm="1">
        <f t="array" ref="D362">IF(A362="","",IF(ISNUMBER(MATCH(TRUE,ISNUMBER(SEARCH($Q$2:$Q$51, $A362)),0))=TRUE,"",IF(ISNUMBER(MATCH(TRUE,ISNUMBER(SEARCH($S$2:$S$199, $A362)),0))=TRUE,"","미국 확인 필요")))</f>
        <v/>
      </c>
    </row>
    <row r="363" spans="3:4">
      <c r="C363" s="157" t="str" cm="1">
        <f t="array" ref="C363">IFERROR(IF(A363="","",IF(ISNUMBER(MATCH(TRUE,ISNUMBER(SEARCH($Q$2:$Q$51, $A363)),0))=TRUE,"United States of America",INDEX($S$2:$S$199,MATCH(TRUE,ISNUMBER(SEARCH($S$2:$S$199, $A363)),0)))),"United States of America")</f>
        <v/>
      </c>
      <c r="D363" s="157" t="str" cm="1">
        <f t="array" ref="D363">IF(A363="","",IF(ISNUMBER(MATCH(TRUE,ISNUMBER(SEARCH($Q$2:$Q$51, $A363)),0))=TRUE,"",IF(ISNUMBER(MATCH(TRUE,ISNUMBER(SEARCH($S$2:$S$199, $A363)),0))=TRUE,"","미국 확인 필요")))</f>
        <v/>
      </c>
    </row>
    <row r="364" spans="3:4">
      <c r="C364" s="157" t="str" cm="1">
        <f t="array" ref="C364">IFERROR(IF(A364="","",IF(ISNUMBER(MATCH(TRUE,ISNUMBER(SEARCH($Q$2:$Q$51, $A364)),0))=TRUE,"United States of America",INDEX($S$2:$S$199,MATCH(TRUE,ISNUMBER(SEARCH($S$2:$S$199, $A364)),0)))),"United States of America")</f>
        <v/>
      </c>
      <c r="D364" s="157" t="str" cm="1">
        <f t="array" ref="D364">IF(A364="","",IF(ISNUMBER(MATCH(TRUE,ISNUMBER(SEARCH($Q$2:$Q$51, $A364)),0))=TRUE,"",IF(ISNUMBER(MATCH(TRUE,ISNUMBER(SEARCH($S$2:$S$199, $A364)),0))=TRUE,"","미국 확인 필요")))</f>
        <v/>
      </c>
    </row>
    <row r="365" spans="3:4">
      <c r="C365" s="157" t="str" cm="1">
        <f t="array" ref="C365">IFERROR(IF(A365="","",IF(ISNUMBER(MATCH(TRUE,ISNUMBER(SEARCH($Q$2:$Q$51, $A365)),0))=TRUE,"United States of America",INDEX($S$2:$S$199,MATCH(TRUE,ISNUMBER(SEARCH($S$2:$S$199, $A365)),0)))),"United States of America")</f>
        <v/>
      </c>
      <c r="D365" s="157" t="str" cm="1">
        <f t="array" ref="D365">IF(A365="","",IF(ISNUMBER(MATCH(TRUE,ISNUMBER(SEARCH($Q$2:$Q$51, $A365)),0))=TRUE,"",IF(ISNUMBER(MATCH(TRUE,ISNUMBER(SEARCH($S$2:$S$199, $A365)),0))=TRUE,"","미국 확인 필요")))</f>
        <v/>
      </c>
    </row>
    <row r="366" spans="3:4">
      <c r="C366" s="157" t="str" cm="1">
        <f t="array" ref="C366">IFERROR(IF(A366="","",IF(ISNUMBER(MATCH(TRUE,ISNUMBER(SEARCH($Q$2:$Q$51, $A366)),0))=TRUE,"United States of America",INDEX($S$2:$S$199,MATCH(TRUE,ISNUMBER(SEARCH($S$2:$S$199, $A366)),0)))),"United States of America")</f>
        <v/>
      </c>
      <c r="D366" s="157" t="str" cm="1">
        <f t="array" ref="D366">IF(A366="","",IF(ISNUMBER(MATCH(TRUE,ISNUMBER(SEARCH($Q$2:$Q$51, $A366)),0))=TRUE,"",IF(ISNUMBER(MATCH(TRUE,ISNUMBER(SEARCH($S$2:$S$199, $A366)),0))=TRUE,"","미국 확인 필요")))</f>
        <v/>
      </c>
    </row>
    <row r="367" spans="3:4">
      <c r="C367" s="157" t="str" cm="1">
        <f t="array" ref="C367">IFERROR(IF(A367="","",IF(ISNUMBER(MATCH(TRUE,ISNUMBER(SEARCH($Q$2:$Q$51, $A367)),0))=TRUE,"United States of America",INDEX($S$2:$S$199,MATCH(TRUE,ISNUMBER(SEARCH($S$2:$S$199, $A367)),0)))),"United States of America")</f>
        <v/>
      </c>
      <c r="D367" s="157" t="str" cm="1">
        <f t="array" ref="D367">IF(A367="","",IF(ISNUMBER(MATCH(TRUE,ISNUMBER(SEARCH($Q$2:$Q$51, $A367)),0))=TRUE,"",IF(ISNUMBER(MATCH(TRUE,ISNUMBER(SEARCH($S$2:$S$199, $A367)),0))=TRUE,"","미국 확인 필요")))</f>
        <v/>
      </c>
    </row>
    <row r="368" spans="3:4">
      <c r="C368" s="157" t="str" cm="1">
        <f t="array" ref="C368">IFERROR(IF(A368="","",IF(ISNUMBER(MATCH(TRUE,ISNUMBER(SEARCH($Q$2:$Q$51, $A368)),0))=TRUE,"United States of America",INDEX($S$2:$S$199,MATCH(TRUE,ISNUMBER(SEARCH($S$2:$S$199, $A368)),0)))),"United States of America")</f>
        <v/>
      </c>
      <c r="D368" s="157" t="str" cm="1">
        <f t="array" ref="D368">IF(A368="","",IF(ISNUMBER(MATCH(TRUE,ISNUMBER(SEARCH($Q$2:$Q$51, $A368)),0))=TRUE,"",IF(ISNUMBER(MATCH(TRUE,ISNUMBER(SEARCH($S$2:$S$199, $A368)),0))=TRUE,"","미국 확인 필요")))</f>
        <v/>
      </c>
    </row>
    <row r="369" spans="3:4">
      <c r="C369" s="157" t="str" cm="1">
        <f t="array" ref="C369">IFERROR(IF(A369="","",IF(ISNUMBER(MATCH(TRUE,ISNUMBER(SEARCH($Q$2:$Q$51, $A369)),0))=TRUE,"United States of America",INDEX($S$2:$S$199,MATCH(TRUE,ISNUMBER(SEARCH($S$2:$S$199, $A369)),0)))),"United States of America")</f>
        <v/>
      </c>
      <c r="D369" s="157" t="str" cm="1">
        <f t="array" ref="D369">IF(A369="","",IF(ISNUMBER(MATCH(TRUE,ISNUMBER(SEARCH($Q$2:$Q$51, $A369)),0))=TRUE,"",IF(ISNUMBER(MATCH(TRUE,ISNUMBER(SEARCH($S$2:$S$199, $A369)),0))=TRUE,"","미국 확인 필요")))</f>
        <v/>
      </c>
    </row>
    <row r="370" spans="3:4">
      <c r="C370" s="157" t="str" cm="1">
        <f t="array" ref="C370">IFERROR(IF(A370="","",IF(ISNUMBER(MATCH(TRUE,ISNUMBER(SEARCH($Q$2:$Q$51, $A370)),0))=TRUE,"United States of America",INDEX($S$2:$S$199,MATCH(TRUE,ISNUMBER(SEARCH($S$2:$S$199, $A370)),0)))),"United States of America")</f>
        <v/>
      </c>
      <c r="D370" s="157" t="str" cm="1">
        <f t="array" ref="D370">IF(A370="","",IF(ISNUMBER(MATCH(TRUE,ISNUMBER(SEARCH($Q$2:$Q$51, $A370)),0))=TRUE,"",IF(ISNUMBER(MATCH(TRUE,ISNUMBER(SEARCH($S$2:$S$199, $A370)),0))=TRUE,"","미국 확인 필요")))</f>
        <v/>
      </c>
    </row>
    <row r="371" spans="3:4">
      <c r="C371" s="157" t="str" cm="1">
        <f t="array" ref="C371">IFERROR(IF(A371="","",IF(ISNUMBER(MATCH(TRUE,ISNUMBER(SEARCH($Q$2:$Q$51, $A371)),0))=TRUE,"United States of America",INDEX($S$2:$S$199,MATCH(TRUE,ISNUMBER(SEARCH($S$2:$S$199, $A371)),0)))),"United States of America")</f>
        <v/>
      </c>
      <c r="D371" s="157" t="str" cm="1">
        <f t="array" ref="D371">IF(A371="","",IF(ISNUMBER(MATCH(TRUE,ISNUMBER(SEARCH($Q$2:$Q$51, $A371)),0))=TRUE,"",IF(ISNUMBER(MATCH(TRUE,ISNUMBER(SEARCH($S$2:$S$199, $A371)),0))=TRUE,"","미국 확인 필요")))</f>
        <v/>
      </c>
    </row>
    <row r="372" spans="3:4">
      <c r="C372" s="157" t="str" cm="1">
        <f t="array" ref="C372">IFERROR(IF(A372="","",IF(ISNUMBER(MATCH(TRUE,ISNUMBER(SEARCH($Q$2:$Q$51, $A372)),0))=TRUE,"United States of America",INDEX($S$2:$S$199,MATCH(TRUE,ISNUMBER(SEARCH($S$2:$S$199, $A372)),0)))),"United States of America")</f>
        <v/>
      </c>
      <c r="D372" s="157" t="str" cm="1">
        <f t="array" ref="D372">IF(A372="","",IF(ISNUMBER(MATCH(TRUE,ISNUMBER(SEARCH($Q$2:$Q$51, $A372)),0))=TRUE,"",IF(ISNUMBER(MATCH(TRUE,ISNUMBER(SEARCH($S$2:$S$199, $A372)),0))=TRUE,"","미국 확인 필요")))</f>
        <v/>
      </c>
    </row>
    <row r="373" spans="3:4">
      <c r="C373" s="157" t="str" cm="1">
        <f t="array" ref="C373">IFERROR(IF(A373="","",IF(ISNUMBER(MATCH(TRUE,ISNUMBER(SEARCH($Q$2:$Q$51, $A373)),0))=TRUE,"United States of America",INDEX($S$2:$S$199,MATCH(TRUE,ISNUMBER(SEARCH($S$2:$S$199, $A373)),0)))),"United States of America")</f>
        <v/>
      </c>
      <c r="D373" s="157" t="str" cm="1">
        <f t="array" ref="D373">IF(A373="","",IF(ISNUMBER(MATCH(TRUE,ISNUMBER(SEARCH($Q$2:$Q$51, $A373)),0))=TRUE,"",IF(ISNUMBER(MATCH(TRUE,ISNUMBER(SEARCH($S$2:$S$199, $A373)),0))=TRUE,"","미국 확인 필요")))</f>
        <v/>
      </c>
    </row>
    <row r="374" spans="3:4">
      <c r="C374" s="157" t="str" cm="1">
        <f t="array" ref="C374">IFERROR(IF(A374="","",IF(ISNUMBER(MATCH(TRUE,ISNUMBER(SEARCH($Q$2:$Q$51, $A374)),0))=TRUE,"United States of America",INDEX($S$2:$S$199,MATCH(TRUE,ISNUMBER(SEARCH($S$2:$S$199, $A374)),0)))),"United States of America")</f>
        <v/>
      </c>
      <c r="D374" s="157" t="str" cm="1">
        <f t="array" ref="D374">IF(A374="","",IF(ISNUMBER(MATCH(TRUE,ISNUMBER(SEARCH($Q$2:$Q$51, $A374)),0))=TRUE,"",IF(ISNUMBER(MATCH(TRUE,ISNUMBER(SEARCH($S$2:$S$199, $A374)),0))=TRUE,"","미국 확인 필요")))</f>
        <v/>
      </c>
    </row>
    <row r="375" spans="3:4">
      <c r="C375" s="157" t="str" cm="1">
        <f t="array" ref="C375">IFERROR(IF(A375="","",IF(ISNUMBER(MATCH(TRUE,ISNUMBER(SEARCH($Q$2:$Q$51, $A375)),0))=TRUE,"United States of America",INDEX($S$2:$S$199,MATCH(TRUE,ISNUMBER(SEARCH($S$2:$S$199, $A375)),0)))),"United States of America")</f>
        <v/>
      </c>
      <c r="D375" s="157" t="str" cm="1">
        <f t="array" ref="D375">IF(A375="","",IF(ISNUMBER(MATCH(TRUE,ISNUMBER(SEARCH($Q$2:$Q$51, $A375)),0))=TRUE,"",IF(ISNUMBER(MATCH(TRUE,ISNUMBER(SEARCH($S$2:$S$199, $A375)),0))=TRUE,"","미국 확인 필요")))</f>
        <v/>
      </c>
    </row>
    <row r="376" spans="3:4">
      <c r="C376" s="157" t="str" cm="1">
        <f t="array" ref="C376">IFERROR(IF(A376="","",IF(ISNUMBER(MATCH(TRUE,ISNUMBER(SEARCH($Q$2:$Q$51, $A376)),0))=TRUE,"United States of America",INDEX($S$2:$S$199,MATCH(TRUE,ISNUMBER(SEARCH($S$2:$S$199, $A376)),0)))),"United States of America")</f>
        <v/>
      </c>
      <c r="D376" s="157" t="str" cm="1">
        <f t="array" ref="D376">IF(A376="","",IF(ISNUMBER(MATCH(TRUE,ISNUMBER(SEARCH($Q$2:$Q$51, $A376)),0))=TRUE,"",IF(ISNUMBER(MATCH(TRUE,ISNUMBER(SEARCH($S$2:$S$199, $A376)),0))=TRUE,"","미국 확인 필요")))</f>
        <v/>
      </c>
    </row>
    <row r="377" spans="3:4">
      <c r="C377" s="157" t="str" cm="1">
        <f t="array" ref="C377">IFERROR(IF(A377="","",IF(ISNUMBER(MATCH(TRUE,ISNUMBER(SEARCH($Q$2:$Q$51, $A377)),0))=TRUE,"United States of America",INDEX($S$2:$S$199,MATCH(TRUE,ISNUMBER(SEARCH($S$2:$S$199, $A377)),0)))),"United States of America")</f>
        <v/>
      </c>
      <c r="D377" s="157" t="str" cm="1">
        <f t="array" ref="D377">IF(A377="","",IF(ISNUMBER(MATCH(TRUE,ISNUMBER(SEARCH($Q$2:$Q$51, $A377)),0))=TRUE,"",IF(ISNUMBER(MATCH(TRUE,ISNUMBER(SEARCH($S$2:$S$199, $A377)),0))=TRUE,"","미국 확인 필요")))</f>
        <v/>
      </c>
    </row>
    <row r="378" spans="3:4">
      <c r="C378" s="157" t="str" cm="1">
        <f t="array" ref="C378">IFERROR(IF(A378="","",IF(ISNUMBER(MATCH(TRUE,ISNUMBER(SEARCH($Q$2:$Q$51, $A378)),0))=TRUE,"United States of America",INDEX($S$2:$S$199,MATCH(TRUE,ISNUMBER(SEARCH($S$2:$S$199, $A378)),0)))),"United States of America")</f>
        <v/>
      </c>
      <c r="D378" s="157" t="str" cm="1">
        <f t="array" ref="D378">IF(A378="","",IF(ISNUMBER(MATCH(TRUE,ISNUMBER(SEARCH($Q$2:$Q$51, $A378)),0))=TRUE,"",IF(ISNUMBER(MATCH(TRUE,ISNUMBER(SEARCH($S$2:$S$199, $A378)),0))=TRUE,"","미국 확인 필요")))</f>
        <v/>
      </c>
    </row>
    <row r="379" spans="3:4">
      <c r="C379" s="157" t="str" cm="1">
        <f t="array" ref="C379">IFERROR(IF(A379="","",IF(ISNUMBER(MATCH(TRUE,ISNUMBER(SEARCH($Q$2:$Q$51, $A379)),0))=TRUE,"United States of America",INDEX($S$2:$S$199,MATCH(TRUE,ISNUMBER(SEARCH($S$2:$S$199, $A379)),0)))),"United States of America")</f>
        <v/>
      </c>
      <c r="D379" s="157" t="str" cm="1">
        <f t="array" ref="D379">IF(A379="","",IF(ISNUMBER(MATCH(TRUE,ISNUMBER(SEARCH($Q$2:$Q$51, $A379)),0))=TRUE,"",IF(ISNUMBER(MATCH(TRUE,ISNUMBER(SEARCH($S$2:$S$199, $A379)),0))=TRUE,"","미국 확인 필요")))</f>
        <v/>
      </c>
    </row>
    <row r="380" spans="3:4">
      <c r="C380" s="157" t="str" cm="1">
        <f t="array" ref="C380">IFERROR(IF(A380="","",IF(ISNUMBER(MATCH(TRUE,ISNUMBER(SEARCH($Q$2:$Q$51, $A380)),0))=TRUE,"United States of America",INDEX($S$2:$S$199,MATCH(TRUE,ISNUMBER(SEARCH($S$2:$S$199, $A380)),0)))),"United States of America")</f>
        <v/>
      </c>
      <c r="D380" s="157" t="str" cm="1">
        <f t="array" ref="D380">IF(A380="","",IF(ISNUMBER(MATCH(TRUE,ISNUMBER(SEARCH($Q$2:$Q$51, $A380)),0))=TRUE,"",IF(ISNUMBER(MATCH(TRUE,ISNUMBER(SEARCH($S$2:$S$199, $A380)),0))=TRUE,"","미국 확인 필요")))</f>
        <v/>
      </c>
    </row>
    <row r="381" spans="3:4">
      <c r="C381" s="157" t="str" cm="1">
        <f t="array" ref="C381">IFERROR(IF(A381="","",IF(ISNUMBER(MATCH(TRUE,ISNUMBER(SEARCH($Q$2:$Q$51, $A381)),0))=TRUE,"United States of America",INDEX($S$2:$S$199,MATCH(TRUE,ISNUMBER(SEARCH($S$2:$S$199, $A381)),0)))),"United States of America")</f>
        <v/>
      </c>
      <c r="D381" s="157" t="str" cm="1">
        <f t="array" ref="D381">IF(A381="","",IF(ISNUMBER(MATCH(TRUE,ISNUMBER(SEARCH($Q$2:$Q$51, $A381)),0))=TRUE,"",IF(ISNUMBER(MATCH(TRUE,ISNUMBER(SEARCH($S$2:$S$199, $A381)),0))=TRUE,"","미국 확인 필요")))</f>
        <v/>
      </c>
    </row>
    <row r="382" spans="3:4">
      <c r="C382" s="157" t="str" cm="1">
        <f t="array" ref="C382">IFERROR(IF(A382="","",IF(ISNUMBER(MATCH(TRUE,ISNUMBER(SEARCH($Q$2:$Q$51, $A382)),0))=TRUE,"United States of America",INDEX($S$2:$S$199,MATCH(TRUE,ISNUMBER(SEARCH($S$2:$S$199, $A382)),0)))),"United States of America")</f>
        <v/>
      </c>
      <c r="D382" s="157" t="str" cm="1">
        <f t="array" ref="D382">IF(A382="","",IF(ISNUMBER(MATCH(TRUE,ISNUMBER(SEARCH($Q$2:$Q$51, $A382)),0))=TRUE,"",IF(ISNUMBER(MATCH(TRUE,ISNUMBER(SEARCH($S$2:$S$199, $A382)),0))=TRUE,"","미국 확인 필요")))</f>
        <v/>
      </c>
    </row>
    <row r="383" spans="3:4">
      <c r="C383" s="157" t="str" cm="1">
        <f t="array" ref="C383">IFERROR(IF(A383="","",IF(ISNUMBER(MATCH(TRUE,ISNUMBER(SEARCH($Q$2:$Q$51, $A383)),0))=TRUE,"United States of America",INDEX($S$2:$S$199,MATCH(TRUE,ISNUMBER(SEARCH($S$2:$S$199, $A383)),0)))),"United States of America")</f>
        <v/>
      </c>
      <c r="D383" s="157" t="str" cm="1">
        <f t="array" ref="D383">IF(A383="","",IF(ISNUMBER(MATCH(TRUE,ISNUMBER(SEARCH($Q$2:$Q$51, $A383)),0))=TRUE,"",IF(ISNUMBER(MATCH(TRUE,ISNUMBER(SEARCH($S$2:$S$199, $A383)),0))=TRUE,"","미국 확인 필요")))</f>
        <v/>
      </c>
    </row>
    <row r="384" spans="3:4">
      <c r="C384" s="157" t="str" cm="1">
        <f t="array" ref="C384">IFERROR(IF(A384="","",IF(ISNUMBER(MATCH(TRUE,ISNUMBER(SEARCH($Q$2:$Q$51, $A384)),0))=TRUE,"United States of America",INDEX($S$2:$S$199,MATCH(TRUE,ISNUMBER(SEARCH($S$2:$S$199, $A384)),0)))),"United States of America")</f>
        <v/>
      </c>
      <c r="D384" s="157" t="str" cm="1">
        <f t="array" ref="D384">IF(A384="","",IF(ISNUMBER(MATCH(TRUE,ISNUMBER(SEARCH($Q$2:$Q$51, $A384)),0))=TRUE,"",IF(ISNUMBER(MATCH(TRUE,ISNUMBER(SEARCH($S$2:$S$199, $A384)),0))=TRUE,"","미국 확인 필요")))</f>
        <v/>
      </c>
    </row>
    <row r="385" spans="3:4">
      <c r="C385" s="157" t="str" cm="1">
        <f t="array" ref="C385">IFERROR(IF(A385="","",IF(ISNUMBER(MATCH(TRUE,ISNUMBER(SEARCH($Q$2:$Q$51, $A385)),0))=TRUE,"United States of America",INDEX($S$2:$S$199,MATCH(TRUE,ISNUMBER(SEARCH($S$2:$S$199, $A385)),0)))),"United States of America")</f>
        <v/>
      </c>
      <c r="D385" s="157" t="str" cm="1">
        <f t="array" ref="D385">IF(A385="","",IF(ISNUMBER(MATCH(TRUE,ISNUMBER(SEARCH($Q$2:$Q$51, $A385)),0))=TRUE,"",IF(ISNUMBER(MATCH(TRUE,ISNUMBER(SEARCH($S$2:$S$199, $A385)),0))=TRUE,"","미국 확인 필요")))</f>
        <v/>
      </c>
    </row>
    <row r="386" spans="3:4">
      <c r="C386" s="157" t="str" cm="1">
        <f t="array" ref="C386">IFERROR(IF(A386="","",IF(ISNUMBER(MATCH(TRUE,ISNUMBER(SEARCH($Q$2:$Q$51, $A386)),0))=TRUE,"United States of America",INDEX($S$2:$S$199,MATCH(TRUE,ISNUMBER(SEARCH($S$2:$S$199, $A386)),0)))),"United States of America")</f>
        <v/>
      </c>
      <c r="D386" s="157" t="str" cm="1">
        <f t="array" ref="D386">IF(A386="","",IF(ISNUMBER(MATCH(TRUE,ISNUMBER(SEARCH($Q$2:$Q$51, $A386)),0))=TRUE,"",IF(ISNUMBER(MATCH(TRUE,ISNUMBER(SEARCH($S$2:$S$199, $A386)),0))=TRUE,"","미국 확인 필요")))</f>
        <v/>
      </c>
    </row>
    <row r="387" spans="3:4">
      <c r="C387" s="157" t="str" cm="1">
        <f t="array" ref="C387">IFERROR(IF(A387="","",IF(ISNUMBER(MATCH(TRUE,ISNUMBER(SEARCH($Q$2:$Q$51, $A387)),0))=TRUE,"United States of America",INDEX($S$2:$S$199,MATCH(TRUE,ISNUMBER(SEARCH($S$2:$S$199, $A387)),0)))),"United States of America")</f>
        <v/>
      </c>
      <c r="D387" s="157" t="str" cm="1">
        <f t="array" ref="D387">IF(A387="","",IF(ISNUMBER(MATCH(TRUE,ISNUMBER(SEARCH($Q$2:$Q$51, $A387)),0))=TRUE,"",IF(ISNUMBER(MATCH(TRUE,ISNUMBER(SEARCH($S$2:$S$199, $A387)),0))=TRUE,"","미국 확인 필요")))</f>
        <v/>
      </c>
    </row>
    <row r="388" spans="3:4">
      <c r="C388" s="157" t="str" cm="1">
        <f t="array" ref="C388">IFERROR(IF(A388="","",IF(ISNUMBER(MATCH(TRUE,ISNUMBER(SEARCH($Q$2:$Q$51, $A388)),0))=TRUE,"United States of America",INDEX($S$2:$S$199,MATCH(TRUE,ISNUMBER(SEARCH($S$2:$S$199, $A388)),0)))),"United States of America")</f>
        <v/>
      </c>
      <c r="D388" s="157" t="str" cm="1">
        <f t="array" ref="D388">IF(A388="","",IF(ISNUMBER(MATCH(TRUE,ISNUMBER(SEARCH($Q$2:$Q$51, $A388)),0))=TRUE,"",IF(ISNUMBER(MATCH(TRUE,ISNUMBER(SEARCH($S$2:$S$199, $A388)),0))=TRUE,"","미국 확인 필요")))</f>
        <v/>
      </c>
    </row>
    <row r="389" spans="3:4">
      <c r="C389" s="157" t="str" cm="1">
        <f t="array" ref="C389">IFERROR(IF(A389="","",IF(ISNUMBER(MATCH(TRUE,ISNUMBER(SEARCH($Q$2:$Q$51, $A389)),0))=TRUE,"United States of America",INDEX($S$2:$S$199,MATCH(TRUE,ISNUMBER(SEARCH($S$2:$S$199, $A389)),0)))),"United States of America")</f>
        <v/>
      </c>
      <c r="D389" s="157" t="str" cm="1">
        <f t="array" ref="D389">IF(A389="","",IF(ISNUMBER(MATCH(TRUE,ISNUMBER(SEARCH($Q$2:$Q$51, $A389)),0))=TRUE,"",IF(ISNUMBER(MATCH(TRUE,ISNUMBER(SEARCH($S$2:$S$199, $A389)),0))=TRUE,"","미국 확인 필요")))</f>
        <v/>
      </c>
    </row>
    <row r="390" spans="3:4">
      <c r="C390" s="157" t="str" cm="1">
        <f t="array" ref="C390">IFERROR(IF(A390="","",IF(ISNUMBER(MATCH(TRUE,ISNUMBER(SEARCH($Q$2:$Q$51, $A390)),0))=TRUE,"United States of America",INDEX($S$2:$S$199,MATCH(TRUE,ISNUMBER(SEARCH($S$2:$S$199, $A390)),0)))),"United States of America")</f>
        <v/>
      </c>
      <c r="D390" s="157" t="str" cm="1">
        <f t="array" ref="D390">IF(A390="","",IF(ISNUMBER(MATCH(TRUE,ISNUMBER(SEARCH($Q$2:$Q$51, $A390)),0))=TRUE,"",IF(ISNUMBER(MATCH(TRUE,ISNUMBER(SEARCH($S$2:$S$199, $A390)),0))=TRUE,"","미국 확인 필요")))</f>
        <v/>
      </c>
    </row>
    <row r="391" spans="3:4">
      <c r="C391" s="157" t="str" cm="1">
        <f t="array" ref="C391">IFERROR(IF(A391="","",IF(ISNUMBER(MATCH(TRUE,ISNUMBER(SEARCH($Q$2:$Q$51, $A391)),0))=TRUE,"United States of America",INDEX($S$2:$S$199,MATCH(TRUE,ISNUMBER(SEARCH($S$2:$S$199, $A391)),0)))),"United States of America")</f>
        <v/>
      </c>
      <c r="D391" s="157" t="str" cm="1">
        <f t="array" ref="D391">IF(A391="","",IF(ISNUMBER(MATCH(TRUE,ISNUMBER(SEARCH($Q$2:$Q$51, $A391)),0))=TRUE,"",IF(ISNUMBER(MATCH(TRUE,ISNUMBER(SEARCH($S$2:$S$199, $A391)),0))=TRUE,"","미국 확인 필요")))</f>
        <v/>
      </c>
    </row>
    <row r="392" spans="3:4">
      <c r="C392" s="157" t="str" cm="1">
        <f t="array" ref="C392">IFERROR(IF(A392="","",IF(ISNUMBER(MATCH(TRUE,ISNUMBER(SEARCH($Q$2:$Q$51, $A392)),0))=TRUE,"United States of America",INDEX($S$2:$S$199,MATCH(TRUE,ISNUMBER(SEARCH($S$2:$S$199, $A392)),0)))),"United States of America")</f>
        <v/>
      </c>
      <c r="D392" s="157" t="str" cm="1">
        <f t="array" ref="D392">IF(A392="","",IF(ISNUMBER(MATCH(TRUE,ISNUMBER(SEARCH($Q$2:$Q$51, $A392)),0))=TRUE,"",IF(ISNUMBER(MATCH(TRUE,ISNUMBER(SEARCH($S$2:$S$199, $A392)),0))=TRUE,"","미국 확인 필요")))</f>
        <v/>
      </c>
    </row>
    <row r="393" spans="3:4">
      <c r="C393" s="157" t="str" cm="1">
        <f t="array" ref="C393">IFERROR(IF(A393="","",IF(ISNUMBER(MATCH(TRUE,ISNUMBER(SEARCH($Q$2:$Q$51, $A393)),0))=TRUE,"United States of America",INDEX($S$2:$S$199,MATCH(TRUE,ISNUMBER(SEARCH($S$2:$S$199, $A393)),0)))),"United States of America")</f>
        <v/>
      </c>
      <c r="D393" s="157" t="str" cm="1">
        <f t="array" ref="D393">IF(A393="","",IF(ISNUMBER(MATCH(TRUE,ISNUMBER(SEARCH($Q$2:$Q$51, $A393)),0))=TRUE,"",IF(ISNUMBER(MATCH(TRUE,ISNUMBER(SEARCH($S$2:$S$199, $A393)),0))=TRUE,"","미국 확인 필요")))</f>
        <v/>
      </c>
    </row>
    <row r="394" spans="3:4">
      <c r="C394" s="157" t="str" cm="1">
        <f t="array" ref="C394">IFERROR(IF(A394="","",IF(ISNUMBER(MATCH(TRUE,ISNUMBER(SEARCH($Q$2:$Q$51, $A394)),0))=TRUE,"United States of America",INDEX($S$2:$S$199,MATCH(TRUE,ISNUMBER(SEARCH($S$2:$S$199, $A394)),0)))),"United States of America")</f>
        <v/>
      </c>
      <c r="D394" s="157" t="str" cm="1">
        <f t="array" ref="D394">IF(A394="","",IF(ISNUMBER(MATCH(TRUE,ISNUMBER(SEARCH($Q$2:$Q$51, $A394)),0))=TRUE,"",IF(ISNUMBER(MATCH(TRUE,ISNUMBER(SEARCH($S$2:$S$199, $A394)),0))=TRUE,"","미국 확인 필요")))</f>
        <v/>
      </c>
    </row>
    <row r="395" spans="3:4">
      <c r="C395" s="157" t="str" cm="1">
        <f t="array" ref="C395">IFERROR(IF(A395="","",IF(ISNUMBER(MATCH(TRUE,ISNUMBER(SEARCH($Q$2:$Q$51, $A395)),0))=TRUE,"United States of America",INDEX($S$2:$S$199,MATCH(TRUE,ISNUMBER(SEARCH($S$2:$S$199, $A395)),0)))),"United States of America")</f>
        <v/>
      </c>
      <c r="D395" s="157" t="str" cm="1">
        <f t="array" ref="D395">IF(A395="","",IF(ISNUMBER(MATCH(TRUE,ISNUMBER(SEARCH($Q$2:$Q$51, $A395)),0))=TRUE,"",IF(ISNUMBER(MATCH(TRUE,ISNUMBER(SEARCH($S$2:$S$199, $A395)),0))=TRUE,"","미국 확인 필요")))</f>
        <v/>
      </c>
    </row>
    <row r="396" spans="3:4">
      <c r="C396" s="157" t="str" cm="1">
        <f t="array" ref="C396">IFERROR(IF(A396="","",IF(ISNUMBER(MATCH(TRUE,ISNUMBER(SEARCH($Q$2:$Q$51, $A396)),0))=TRUE,"United States of America",INDEX($S$2:$S$199,MATCH(TRUE,ISNUMBER(SEARCH($S$2:$S$199, $A396)),0)))),"United States of America")</f>
        <v/>
      </c>
      <c r="D396" s="157" t="str" cm="1">
        <f t="array" ref="D396">IF(A396="","",IF(ISNUMBER(MATCH(TRUE,ISNUMBER(SEARCH($Q$2:$Q$51, $A396)),0))=TRUE,"",IF(ISNUMBER(MATCH(TRUE,ISNUMBER(SEARCH($S$2:$S$199, $A396)),0))=TRUE,"","미국 확인 필요")))</f>
        <v/>
      </c>
    </row>
    <row r="397" spans="3:4">
      <c r="C397" s="157" t="str" cm="1">
        <f t="array" ref="C397">IFERROR(IF(A397="","",IF(ISNUMBER(MATCH(TRUE,ISNUMBER(SEARCH($Q$2:$Q$51, $A397)),0))=TRUE,"United States of America",INDEX($S$2:$S$199,MATCH(TRUE,ISNUMBER(SEARCH($S$2:$S$199, $A397)),0)))),"United States of America")</f>
        <v/>
      </c>
      <c r="D397" s="157" t="str" cm="1">
        <f t="array" ref="D397">IF(A397="","",IF(ISNUMBER(MATCH(TRUE,ISNUMBER(SEARCH($Q$2:$Q$51, $A397)),0))=TRUE,"",IF(ISNUMBER(MATCH(TRUE,ISNUMBER(SEARCH($S$2:$S$199, $A397)),0))=TRUE,"","미국 확인 필요")))</f>
        <v/>
      </c>
    </row>
    <row r="398" spans="3:4">
      <c r="C398" s="157" t="str" cm="1">
        <f t="array" ref="C398">IFERROR(IF(A398="","",IF(ISNUMBER(MATCH(TRUE,ISNUMBER(SEARCH($Q$2:$Q$51, $A398)),0))=TRUE,"United States of America",INDEX($S$2:$S$199,MATCH(TRUE,ISNUMBER(SEARCH($S$2:$S$199, $A398)),0)))),"United States of America")</f>
        <v/>
      </c>
      <c r="D398" s="157" t="str" cm="1">
        <f t="array" ref="D398">IF(A398="","",IF(ISNUMBER(MATCH(TRUE,ISNUMBER(SEARCH($Q$2:$Q$51, $A398)),0))=TRUE,"",IF(ISNUMBER(MATCH(TRUE,ISNUMBER(SEARCH($S$2:$S$199, $A398)),0))=TRUE,"","미국 확인 필요")))</f>
        <v/>
      </c>
    </row>
    <row r="399" spans="3:4">
      <c r="C399" s="157" t="str" cm="1">
        <f t="array" ref="C399">IFERROR(IF(A399="","",IF(ISNUMBER(MATCH(TRUE,ISNUMBER(SEARCH($Q$2:$Q$51, $A399)),0))=TRUE,"United States of America",INDEX($S$2:$S$199,MATCH(TRUE,ISNUMBER(SEARCH($S$2:$S$199, $A399)),0)))),"United States of America")</f>
        <v/>
      </c>
      <c r="D399" s="157" t="str" cm="1">
        <f t="array" ref="D399">IF(A399="","",IF(ISNUMBER(MATCH(TRUE,ISNUMBER(SEARCH($Q$2:$Q$51, $A399)),0))=TRUE,"",IF(ISNUMBER(MATCH(TRUE,ISNUMBER(SEARCH($S$2:$S$199, $A399)),0))=TRUE,"","미국 확인 필요")))</f>
        <v/>
      </c>
    </row>
    <row r="400" spans="3:4">
      <c r="C400" s="157" t="str" cm="1">
        <f t="array" ref="C400">IFERROR(IF(A400="","",IF(ISNUMBER(MATCH(TRUE,ISNUMBER(SEARCH($Q$2:$Q$51, $A400)),0))=TRUE,"United States of America",INDEX($S$2:$S$199,MATCH(TRUE,ISNUMBER(SEARCH($S$2:$S$199, $A400)),0)))),"United States of America")</f>
        <v/>
      </c>
      <c r="D400" s="157" t="str" cm="1">
        <f t="array" ref="D400">IF(A400="","",IF(ISNUMBER(MATCH(TRUE,ISNUMBER(SEARCH($Q$2:$Q$51, $A400)),0))=TRUE,"",IF(ISNUMBER(MATCH(TRUE,ISNUMBER(SEARCH($S$2:$S$199, $A400)),0))=TRUE,"","미국 확인 필요")))</f>
        <v/>
      </c>
    </row>
    <row r="401" spans="3:4">
      <c r="C401" s="157" t="str" cm="1">
        <f t="array" ref="C401">IFERROR(IF(A401="","",IF(ISNUMBER(MATCH(TRUE,ISNUMBER(SEARCH($Q$2:$Q$51, $A401)),0))=TRUE,"United States of America",INDEX($S$2:$S$199,MATCH(TRUE,ISNUMBER(SEARCH($S$2:$S$199, $A401)),0)))),"United States of America")</f>
        <v/>
      </c>
      <c r="D401" s="157" t="str" cm="1">
        <f t="array" ref="D401">IF(A401="","",IF(ISNUMBER(MATCH(TRUE,ISNUMBER(SEARCH($Q$2:$Q$51, $A401)),0))=TRUE,"",IF(ISNUMBER(MATCH(TRUE,ISNUMBER(SEARCH($S$2:$S$199, $A401)),0))=TRUE,"","미국 확인 필요")))</f>
        <v/>
      </c>
    </row>
    <row r="402" spans="3:4">
      <c r="C402" s="157" t="str" cm="1">
        <f t="array" ref="C402">IFERROR(IF(A402="","",IF(ISNUMBER(MATCH(TRUE,ISNUMBER(SEARCH($Q$2:$Q$51, $A402)),0))=TRUE,"United States of America",INDEX($S$2:$S$199,MATCH(TRUE,ISNUMBER(SEARCH($S$2:$S$199, $A402)),0)))),"United States of America")</f>
        <v/>
      </c>
      <c r="D402" s="157" t="str" cm="1">
        <f t="array" ref="D402">IF(A402="","",IF(ISNUMBER(MATCH(TRUE,ISNUMBER(SEARCH($Q$2:$Q$51, $A402)),0))=TRUE,"",IF(ISNUMBER(MATCH(TRUE,ISNUMBER(SEARCH($S$2:$S$199, $A402)),0))=TRUE,"","미국 확인 필요")))</f>
        <v/>
      </c>
    </row>
    <row r="403" spans="3:4">
      <c r="C403" s="157" t="str" cm="1">
        <f t="array" ref="C403">IFERROR(IF(A403="","",IF(ISNUMBER(MATCH(TRUE,ISNUMBER(SEARCH($Q$2:$Q$51, $A403)),0))=TRUE,"United States of America",INDEX($S$2:$S$199,MATCH(TRUE,ISNUMBER(SEARCH($S$2:$S$199, $A403)),0)))),"United States of America")</f>
        <v/>
      </c>
      <c r="D403" s="157" t="str" cm="1">
        <f t="array" ref="D403">IF(A403="","",IF(ISNUMBER(MATCH(TRUE,ISNUMBER(SEARCH($Q$2:$Q$51, $A403)),0))=TRUE,"",IF(ISNUMBER(MATCH(TRUE,ISNUMBER(SEARCH($S$2:$S$199, $A403)),0))=TRUE,"","미국 확인 필요")))</f>
        <v/>
      </c>
    </row>
    <row r="404" spans="3:4">
      <c r="C404" s="157" t="str" cm="1">
        <f t="array" ref="C404">IFERROR(IF(A404="","",IF(ISNUMBER(MATCH(TRUE,ISNUMBER(SEARCH($Q$2:$Q$51, $A404)),0))=TRUE,"United States of America",INDEX($S$2:$S$199,MATCH(TRUE,ISNUMBER(SEARCH($S$2:$S$199, $A404)),0)))),"United States of America")</f>
        <v/>
      </c>
      <c r="D404" s="157" t="str" cm="1">
        <f t="array" ref="D404">IF(A404="","",IF(ISNUMBER(MATCH(TRUE,ISNUMBER(SEARCH($Q$2:$Q$51, $A404)),0))=TRUE,"",IF(ISNUMBER(MATCH(TRUE,ISNUMBER(SEARCH($S$2:$S$199, $A404)),0))=TRUE,"","미국 확인 필요")))</f>
        <v/>
      </c>
    </row>
    <row r="405" spans="3:4">
      <c r="C405" s="157" t="str" cm="1">
        <f t="array" ref="C405">IFERROR(IF(A405="","",IF(ISNUMBER(MATCH(TRUE,ISNUMBER(SEARCH($Q$2:$Q$51, $A405)),0))=TRUE,"United States of America",INDEX($S$2:$S$199,MATCH(TRUE,ISNUMBER(SEARCH($S$2:$S$199, $A405)),0)))),"United States of America")</f>
        <v/>
      </c>
      <c r="D405" s="157" t="str" cm="1">
        <f t="array" ref="D405">IF(A405="","",IF(ISNUMBER(MATCH(TRUE,ISNUMBER(SEARCH($Q$2:$Q$51, $A405)),0))=TRUE,"",IF(ISNUMBER(MATCH(TRUE,ISNUMBER(SEARCH($S$2:$S$199, $A405)),0))=TRUE,"","미국 확인 필요")))</f>
        <v/>
      </c>
    </row>
    <row r="406" spans="3:4">
      <c r="C406" s="157" t="str" cm="1">
        <f t="array" ref="C406">IFERROR(IF(A406="","",IF(ISNUMBER(MATCH(TRUE,ISNUMBER(SEARCH($Q$2:$Q$51, $A406)),0))=TRUE,"United States of America",INDEX($S$2:$S$199,MATCH(TRUE,ISNUMBER(SEARCH($S$2:$S$199, $A406)),0)))),"United States of America")</f>
        <v/>
      </c>
      <c r="D406" s="157" t="str" cm="1">
        <f t="array" ref="D406">IF(A406="","",IF(ISNUMBER(MATCH(TRUE,ISNUMBER(SEARCH($Q$2:$Q$51, $A406)),0))=TRUE,"",IF(ISNUMBER(MATCH(TRUE,ISNUMBER(SEARCH($S$2:$S$199, $A406)),0))=TRUE,"","미국 확인 필요")))</f>
        <v/>
      </c>
    </row>
    <row r="407" spans="3:4">
      <c r="C407" s="157" t="str" cm="1">
        <f t="array" ref="C407">IFERROR(IF(A407="","",IF(ISNUMBER(MATCH(TRUE,ISNUMBER(SEARCH($Q$2:$Q$51, $A407)),0))=TRUE,"United States of America",INDEX($S$2:$S$199,MATCH(TRUE,ISNUMBER(SEARCH($S$2:$S$199, $A407)),0)))),"United States of America")</f>
        <v/>
      </c>
      <c r="D407" s="157" t="str" cm="1">
        <f t="array" ref="D407">IF(A407="","",IF(ISNUMBER(MATCH(TRUE,ISNUMBER(SEARCH($Q$2:$Q$51, $A407)),0))=TRUE,"",IF(ISNUMBER(MATCH(TRUE,ISNUMBER(SEARCH($S$2:$S$199, $A407)),0))=TRUE,"","미국 확인 필요")))</f>
        <v/>
      </c>
    </row>
    <row r="408" spans="3:4">
      <c r="C408" s="157" t="str" cm="1">
        <f t="array" ref="C408">IFERROR(IF(A408="","",IF(ISNUMBER(MATCH(TRUE,ISNUMBER(SEARCH($Q$2:$Q$51, $A408)),0))=TRUE,"United States of America",INDEX($S$2:$S$199,MATCH(TRUE,ISNUMBER(SEARCH($S$2:$S$199, $A408)),0)))),"United States of America")</f>
        <v/>
      </c>
      <c r="D408" s="157" t="str" cm="1">
        <f t="array" ref="D408">IF(A408="","",IF(ISNUMBER(MATCH(TRUE,ISNUMBER(SEARCH($Q$2:$Q$51, $A408)),0))=TRUE,"",IF(ISNUMBER(MATCH(TRUE,ISNUMBER(SEARCH($S$2:$S$199, $A408)),0))=TRUE,"","미국 확인 필요")))</f>
        <v/>
      </c>
    </row>
    <row r="409" spans="3:4">
      <c r="C409" s="157" t="str" cm="1">
        <f t="array" ref="C409">IFERROR(IF(A409="","",IF(ISNUMBER(MATCH(TRUE,ISNUMBER(SEARCH($Q$2:$Q$51, $A409)),0))=TRUE,"United States of America",INDEX($S$2:$S$199,MATCH(TRUE,ISNUMBER(SEARCH($S$2:$S$199, $A409)),0)))),"United States of America")</f>
        <v/>
      </c>
      <c r="D409" s="157" t="str" cm="1">
        <f t="array" ref="D409">IF(A409="","",IF(ISNUMBER(MATCH(TRUE,ISNUMBER(SEARCH($Q$2:$Q$51, $A409)),0))=TRUE,"",IF(ISNUMBER(MATCH(TRUE,ISNUMBER(SEARCH($S$2:$S$199, $A409)),0))=TRUE,"","미국 확인 필요")))</f>
        <v/>
      </c>
    </row>
    <row r="410" spans="3:4">
      <c r="C410" s="157" t="str" cm="1">
        <f t="array" ref="C410">IFERROR(IF(A410="","",IF(ISNUMBER(MATCH(TRUE,ISNUMBER(SEARCH($Q$2:$Q$51, $A410)),0))=TRUE,"United States of America",INDEX($S$2:$S$199,MATCH(TRUE,ISNUMBER(SEARCH($S$2:$S$199, $A410)),0)))),"United States of America")</f>
        <v/>
      </c>
      <c r="D410" s="157" t="str" cm="1">
        <f t="array" ref="D410">IF(A410="","",IF(ISNUMBER(MATCH(TRUE,ISNUMBER(SEARCH($Q$2:$Q$51, $A410)),0))=TRUE,"",IF(ISNUMBER(MATCH(TRUE,ISNUMBER(SEARCH($S$2:$S$199, $A410)),0))=TRUE,"","미국 확인 필요")))</f>
        <v/>
      </c>
    </row>
    <row r="411" spans="3:4">
      <c r="C411" s="157" t="str" cm="1">
        <f t="array" ref="C411">IFERROR(IF(A411="","",IF(ISNUMBER(MATCH(TRUE,ISNUMBER(SEARCH($Q$2:$Q$51, $A411)),0))=TRUE,"United States of America",INDEX($S$2:$S$199,MATCH(TRUE,ISNUMBER(SEARCH($S$2:$S$199, $A411)),0)))),"United States of America")</f>
        <v/>
      </c>
      <c r="D411" s="157" t="str" cm="1">
        <f t="array" ref="D411">IF(A411="","",IF(ISNUMBER(MATCH(TRUE,ISNUMBER(SEARCH($Q$2:$Q$51, $A411)),0))=TRUE,"",IF(ISNUMBER(MATCH(TRUE,ISNUMBER(SEARCH($S$2:$S$199, $A411)),0))=TRUE,"","미국 확인 필요")))</f>
        <v/>
      </c>
    </row>
    <row r="412" spans="3:4">
      <c r="C412" s="157" t="str" cm="1">
        <f t="array" ref="C412">IFERROR(IF(A412="","",IF(ISNUMBER(MATCH(TRUE,ISNUMBER(SEARCH($Q$2:$Q$51, $A412)),0))=TRUE,"United States of America",INDEX($S$2:$S$199,MATCH(TRUE,ISNUMBER(SEARCH($S$2:$S$199, $A412)),0)))),"United States of America")</f>
        <v/>
      </c>
      <c r="D412" s="157" t="str" cm="1">
        <f t="array" ref="D412">IF(A412="","",IF(ISNUMBER(MATCH(TRUE,ISNUMBER(SEARCH($Q$2:$Q$51, $A412)),0))=TRUE,"",IF(ISNUMBER(MATCH(TRUE,ISNUMBER(SEARCH($S$2:$S$199, $A412)),0))=TRUE,"","미국 확인 필요")))</f>
        <v/>
      </c>
    </row>
    <row r="413" spans="3:4">
      <c r="C413" s="157" t="str" cm="1">
        <f t="array" ref="C413">IFERROR(IF(A413="","",IF(ISNUMBER(MATCH(TRUE,ISNUMBER(SEARCH($Q$2:$Q$51, $A413)),0))=TRUE,"United States of America",INDEX($S$2:$S$199,MATCH(TRUE,ISNUMBER(SEARCH($S$2:$S$199, $A413)),0)))),"United States of America")</f>
        <v/>
      </c>
      <c r="D413" s="157" t="str" cm="1">
        <f t="array" ref="D413">IF(A413="","",IF(ISNUMBER(MATCH(TRUE,ISNUMBER(SEARCH($Q$2:$Q$51, $A413)),0))=TRUE,"",IF(ISNUMBER(MATCH(TRUE,ISNUMBER(SEARCH($S$2:$S$199, $A413)),0))=TRUE,"","미국 확인 필요")))</f>
        <v/>
      </c>
    </row>
    <row r="414" spans="3:4">
      <c r="C414" s="157" t="str" cm="1">
        <f t="array" ref="C414">IFERROR(IF(A414="","",IF(ISNUMBER(MATCH(TRUE,ISNUMBER(SEARCH($Q$2:$Q$51, $A414)),0))=TRUE,"United States of America",INDEX($S$2:$S$199,MATCH(TRUE,ISNUMBER(SEARCH($S$2:$S$199, $A414)),0)))),"United States of America")</f>
        <v/>
      </c>
      <c r="D414" s="157" t="str" cm="1">
        <f t="array" ref="D414">IF(A414="","",IF(ISNUMBER(MATCH(TRUE,ISNUMBER(SEARCH($Q$2:$Q$51, $A414)),0))=TRUE,"",IF(ISNUMBER(MATCH(TRUE,ISNUMBER(SEARCH($S$2:$S$199, $A414)),0))=TRUE,"","미국 확인 필요")))</f>
        <v/>
      </c>
    </row>
    <row r="415" spans="3:4">
      <c r="C415" s="157" t="str" cm="1">
        <f t="array" ref="C415">IFERROR(IF(A415="","",IF(ISNUMBER(MATCH(TRUE,ISNUMBER(SEARCH($Q$2:$Q$51, $A415)),0))=TRUE,"United States of America",INDEX($S$2:$S$199,MATCH(TRUE,ISNUMBER(SEARCH($S$2:$S$199, $A415)),0)))),"United States of America")</f>
        <v/>
      </c>
      <c r="D415" s="157" t="str" cm="1">
        <f t="array" ref="D415">IF(A415="","",IF(ISNUMBER(MATCH(TRUE,ISNUMBER(SEARCH($Q$2:$Q$51, $A415)),0))=TRUE,"",IF(ISNUMBER(MATCH(TRUE,ISNUMBER(SEARCH($S$2:$S$199, $A415)),0))=TRUE,"","미국 확인 필요")))</f>
        <v/>
      </c>
    </row>
    <row r="416" spans="3:4">
      <c r="C416" s="157" t="str" cm="1">
        <f t="array" ref="C416">IFERROR(IF(A416="","",IF(ISNUMBER(MATCH(TRUE,ISNUMBER(SEARCH($Q$2:$Q$51, $A416)),0))=TRUE,"United States of America",INDEX($S$2:$S$199,MATCH(TRUE,ISNUMBER(SEARCH($S$2:$S$199, $A416)),0)))),"United States of America")</f>
        <v/>
      </c>
      <c r="D416" s="157" t="str" cm="1">
        <f t="array" ref="D416">IF(A416="","",IF(ISNUMBER(MATCH(TRUE,ISNUMBER(SEARCH($Q$2:$Q$51, $A416)),0))=TRUE,"",IF(ISNUMBER(MATCH(TRUE,ISNUMBER(SEARCH($S$2:$S$199, $A416)),0))=TRUE,"","미국 확인 필요")))</f>
        <v/>
      </c>
    </row>
    <row r="417" spans="3:4">
      <c r="C417" s="157" t="str" cm="1">
        <f t="array" ref="C417">IFERROR(IF(A417="","",IF(ISNUMBER(MATCH(TRUE,ISNUMBER(SEARCH($Q$2:$Q$51, $A417)),0))=TRUE,"United States of America",INDEX($S$2:$S$199,MATCH(TRUE,ISNUMBER(SEARCH($S$2:$S$199, $A417)),0)))),"United States of America")</f>
        <v/>
      </c>
      <c r="D417" s="157" t="str" cm="1">
        <f t="array" ref="D417">IF(A417="","",IF(ISNUMBER(MATCH(TRUE,ISNUMBER(SEARCH($Q$2:$Q$51, $A417)),0))=TRUE,"",IF(ISNUMBER(MATCH(TRUE,ISNUMBER(SEARCH($S$2:$S$199, $A417)),0))=TRUE,"","미국 확인 필요")))</f>
        <v/>
      </c>
    </row>
    <row r="418" spans="3:4">
      <c r="C418" s="157" t="str" cm="1">
        <f t="array" ref="C418">IFERROR(IF(A418="","",IF(ISNUMBER(MATCH(TRUE,ISNUMBER(SEARCH($Q$2:$Q$51, $A418)),0))=TRUE,"United States of America",INDEX($S$2:$S$199,MATCH(TRUE,ISNUMBER(SEARCH($S$2:$S$199, $A418)),0)))),"United States of America")</f>
        <v/>
      </c>
      <c r="D418" s="157" t="str" cm="1">
        <f t="array" ref="D418">IF(A418="","",IF(ISNUMBER(MATCH(TRUE,ISNUMBER(SEARCH($Q$2:$Q$51, $A418)),0))=TRUE,"",IF(ISNUMBER(MATCH(TRUE,ISNUMBER(SEARCH($S$2:$S$199, $A418)),0))=TRUE,"","미국 확인 필요")))</f>
        <v/>
      </c>
    </row>
    <row r="419" spans="3:4">
      <c r="C419" s="157" t="str" cm="1">
        <f t="array" ref="C419">IFERROR(IF(A419="","",IF(ISNUMBER(MATCH(TRUE,ISNUMBER(SEARCH($Q$2:$Q$51, $A419)),0))=TRUE,"United States of America",INDEX($S$2:$S$199,MATCH(TRUE,ISNUMBER(SEARCH($S$2:$S$199, $A419)),0)))),"United States of America")</f>
        <v/>
      </c>
      <c r="D419" s="157" t="str" cm="1">
        <f t="array" ref="D419">IF(A419="","",IF(ISNUMBER(MATCH(TRUE,ISNUMBER(SEARCH($Q$2:$Q$51, $A419)),0))=TRUE,"",IF(ISNUMBER(MATCH(TRUE,ISNUMBER(SEARCH($S$2:$S$199, $A419)),0))=TRUE,"","미국 확인 필요")))</f>
        <v/>
      </c>
    </row>
    <row r="420" spans="3:4">
      <c r="C420" s="157" t="str" cm="1">
        <f t="array" ref="C420">IFERROR(IF(A420="","",IF(ISNUMBER(MATCH(TRUE,ISNUMBER(SEARCH($Q$2:$Q$51, $A420)),0))=TRUE,"United States of America",INDEX($S$2:$S$199,MATCH(TRUE,ISNUMBER(SEARCH($S$2:$S$199, $A420)),0)))),"United States of America")</f>
        <v/>
      </c>
      <c r="D420" s="157" t="str" cm="1">
        <f t="array" ref="D420">IF(A420="","",IF(ISNUMBER(MATCH(TRUE,ISNUMBER(SEARCH($Q$2:$Q$51, $A420)),0))=TRUE,"",IF(ISNUMBER(MATCH(TRUE,ISNUMBER(SEARCH($S$2:$S$199, $A420)),0))=TRUE,"","미국 확인 필요")))</f>
        <v/>
      </c>
    </row>
    <row r="421" spans="3:4">
      <c r="C421" s="157" t="str" cm="1">
        <f t="array" ref="C421">IFERROR(IF(A421="","",IF(ISNUMBER(MATCH(TRUE,ISNUMBER(SEARCH($Q$2:$Q$51, $A421)),0))=TRUE,"United States of America",INDEX($S$2:$S$199,MATCH(TRUE,ISNUMBER(SEARCH($S$2:$S$199, $A421)),0)))),"United States of America")</f>
        <v/>
      </c>
      <c r="D421" s="157" t="str" cm="1">
        <f t="array" ref="D421">IF(A421="","",IF(ISNUMBER(MATCH(TRUE,ISNUMBER(SEARCH($Q$2:$Q$51, $A421)),0))=TRUE,"",IF(ISNUMBER(MATCH(TRUE,ISNUMBER(SEARCH($S$2:$S$199, $A421)),0))=TRUE,"","미국 확인 필요")))</f>
        <v/>
      </c>
    </row>
    <row r="422" spans="3:4">
      <c r="C422" s="157" t="str" cm="1">
        <f t="array" ref="C422">IFERROR(IF(A422="","",IF(ISNUMBER(MATCH(TRUE,ISNUMBER(SEARCH($Q$2:$Q$51, $A422)),0))=TRUE,"United States of America",INDEX($S$2:$S$199,MATCH(TRUE,ISNUMBER(SEARCH($S$2:$S$199, $A422)),0)))),"United States of America")</f>
        <v/>
      </c>
      <c r="D422" s="157" t="str" cm="1">
        <f t="array" ref="D422">IF(A422="","",IF(ISNUMBER(MATCH(TRUE,ISNUMBER(SEARCH($Q$2:$Q$51, $A422)),0))=TRUE,"",IF(ISNUMBER(MATCH(TRUE,ISNUMBER(SEARCH($S$2:$S$199, $A422)),0))=TRUE,"","미국 확인 필요")))</f>
        <v/>
      </c>
    </row>
    <row r="423" spans="3:4">
      <c r="C423" s="157" t="str" cm="1">
        <f t="array" ref="C423">IFERROR(IF(A423="","",IF(ISNUMBER(MATCH(TRUE,ISNUMBER(SEARCH($Q$2:$Q$51, $A423)),0))=TRUE,"United States of America",INDEX($S$2:$S$199,MATCH(TRUE,ISNUMBER(SEARCH($S$2:$S$199, $A423)),0)))),"United States of America")</f>
        <v/>
      </c>
      <c r="D423" s="157" t="str" cm="1">
        <f t="array" ref="D423">IF(A423="","",IF(ISNUMBER(MATCH(TRUE,ISNUMBER(SEARCH($Q$2:$Q$51, $A423)),0))=TRUE,"",IF(ISNUMBER(MATCH(TRUE,ISNUMBER(SEARCH($S$2:$S$199, $A423)),0))=TRUE,"","미국 확인 필요")))</f>
        <v/>
      </c>
    </row>
    <row r="424" spans="3:4">
      <c r="C424" s="157" t="str" cm="1">
        <f t="array" ref="C424">IFERROR(IF(A424="","",IF(ISNUMBER(MATCH(TRUE,ISNUMBER(SEARCH($Q$2:$Q$51, $A424)),0))=TRUE,"United States of America",INDEX($S$2:$S$199,MATCH(TRUE,ISNUMBER(SEARCH($S$2:$S$199, $A424)),0)))),"United States of America")</f>
        <v/>
      </c>
      <c r="D424" s="157" t="str" cm="1">
        <f t="array" ref="D424">IF(A424="","",IF(ISNUMBER(MATCH(TRUE,ISNUMBER(SEARCH($Q$2:$Q$51, $A424)),0))=TRUE,"",IF(ISNUMBER(MATCH(TRUE,ISNUMBER(SEARCH($S$2:$S$199, $A424)),0))=TRUE,"","미국 확인 필요")))</f>
        <v/>
      </c>
    </row>
    <row r="425" spans="3:4">
      <c r="C425" s="157" t="str" cm="1">
        <f t="array" ref="C425">IFERROR(IF(A425="","",IF(ISNUMBER(MATCH(TRUE,ISNUMBER(SEARCH($Q$2:$Q$51, $A425)),0))=TRUE,"United States of America",INDEX($S$2:$S$199,MATCH(TRUE,ISNUMBER(SEARCH($S$2:$S$199, $A425)),0)))),"United States of America")</f>
        <v/>
      </c>
      <c r="D425" s="157" t="str" cm="1">
        <f t="array" ref="D425">IF(A425="","",IF(ISNUMBER(MATCH(TRUE,ISNUMBER(SEARCH($Q$2:$Q$51, $A425)),0))=TRUE,"",IF(ISNUMBER(MATCH(TRUE,ISNUMBER(SEARCH($S$2:$S$199, $A425)),0))=TRUE,"","미국 확인 필요")))</f>
        <v/>
      </c>
    </row>
    <row r="426" spans="3:4">
      <c r="C426" s="157" t="str" cm="1">
        <f t="array" ref="C426">IFERROR(IF(A426="","",IF(ISNUMBER(MATCH(TRUE,ISNUMBER(SEARCH($Q$2:$Q$51, $A426)),0))=TRUE,"United States of America",INDEX($S$2:$S$199,MATCH(TRUE,ISNUMBER(SEARCH($S$2:$S$199, $A426)),0)))),"United States of America")</f>
        <v/>
      </c>
      <c r="D426" s="157" t="str" cm="1">
        <f t="array" ref="D426">IF(A426="","",IF(ISNUMBER(MATCH(TRUE,ISNUMBER(SEARCH($Q$2:$Q$51, $A426)),0))=TRUE,"",IF(ISNUMBER(MATCH(TRUE,ISNUMBER(SEARCH($S$2:$S$199, $A426)),0))=TRUE,"","미국 확인 필요")))</f>
        <v/>
      </c>
    </row>
    <row r="427" spans="3:4">
      <c r="C427" s="157" t="str" cm="1">
        <f t="array" ref="C427">IFERROR(IF(A427="","",IF(ISNUMBER(MATCH(TRUE,ISNUMBER(SEARCH($Q$2:$Q$51, $A427)),0))=TRUE,"United States of America",INDEX($S$2:$S$199,MATCH(TRUE,ISNUMBER(SEARCH($S$2:$S$199, $A427)),0)))),"United States of America")</f>
        <v/>
      </c>
      <c r="D427" s="157" t="str" cm="1">
        <f t="array" ref="D427">IF(A427="","",IF(ISNUMBER(MATCH(TRUE,ISNUMBER(SEARCH($Q$2:$Q$51, $A427)),0))=TRUE,"",IF(ISNUMBER(MATCH(TRUE,ISNUMBER(SEARCH($S$2:$S$199, $A427)),0))=TRUE,"","미국 확인 필요")))</f>
        <v/>
      </c>
    </row>
    <row r="428" spans="3:4">
      <c r="C428" s="157" t="str" cm="1">
        <f t="array" ref="C428">IFERROR(IF(A428="","",IF(ISNUMBER(MATCH(TRUE,ISNUMBER(SEARCH($Q$2:$Q$51, $A428)),0))=TRUE,"United States of America",INDEX($S$2:$S$199,MATCH(TRUE,ISNUMBER(SEARCH($S$2:$S$199, $A428)),0)))),"United States of America")</f>
        <v/>
      </c>
      <c r="D428" s="157" t="str" cm="1">
        <f t="array" ref="D428">IF(A428="","",IF(ISNUMBER(MATCH(TRUE,ISNUMBER(SEARCH($Q$2:$Q$51, $A428)),0))=TRUE,"",IF(ISNUMBER(MATCH(TRUE,ISNUMBER(SEARCH($S$2:$S$199, $A428)),0))=TRUE,"","미국 확인 필요")))</f>
        <v/>
      </c>
    </row>
    <row r="429" spans="3:4">
      <c r="C429" s="157" t="str" cm="1">
        <f t="array" ref="C429">IFERROR(IF(A429="","",IF(ISNUMBER(MATCH(TRUE,ISNUMBER(SEARCH($Q$2:$Q$51, $A429)),0))=TRUE,"United States of America",INDEX($S$2:$S$199,MATCH(TRUE,ISNUMBER(SEARCH($S$2:$S$199, $A429)),0)))),"United States of America")</f>
        <v/>
      </c>
      <c r="D429" s="157" t="str" cm="1">
        <f t="array" ref="D429">IF(A429="","",IF(ISNUMBER(MATCH(TRUE,ISNUMBER(SEARCH($Q$2:$Q$51, $A429)),0))=TRUE,"",IF(ISNUMBER(MATCH(TRUE,ISNUMBER(SEARCH($S$2:$S$199, $A429)),0))=TRUE,"","미국 확인 필요")))</f>
        <v/>
      </c>
    </row>
    <row r="430" spans="3:4">
      <c r="C430" s="157" t="str" cm="1">
        <f t="array" ref="C430">IFERROR(IF(A430="","",IF(ISNUMBER(MATCH(TRUE,ISNUMBER(SEARCH($Q$2:$Q$51, $A430)),0))=TRUE,"United States of America",INDEX($S$2:$S$199,MATCH(TRUE,ISNUMBER(SEARCH($S$2:$S$199, $A430)),0)))),"United States of America")</f>
        <v/>
      </c>
      <c r="D430" s="157" t="str" cm="1">
        <f t="array" ref="D430">IF(A430="","",IF(ISNUMBER(MATCH(TRUE,ISNUMBER(SEARCH($Q$2:$Q$51, $A430)),0))=TRUE,"",IF(ISNUMBER(MATCH(TRUE,ISNUMBER(SEARCH($S$2:$S$199, $A430)),0))=TRUE,"","미국 확인 필요")))</f>
        <v/>
      </c>
    </row>
    <row r="431" spans="3:4">
      <c r="C431" s="157" t="str" cm="1">
        <f t="array" ref="C431">IFERROR(IF(A431="","",IF(ISNUMBER(MATCH(TRUE,ISNUMBER(SEARCH($Q$2:$Q$51, $A431)),0))=TRUE,"United States of America",INDEX($S$2:$S$199,MATCH(TRUE,ISNUMBER(SEARCH($S$2:$S$199, $A431)),0)))),"United States of America")</f>
        <v/>
      </c>
      <c r="D431" s="157" t="str" cm="1">
        <f t="array" ref="D431">IF(A431="","",IF(ISNUMBER(MATCH(TRUE,ISNUMBER(SEARCH($Q$2:$Q$51, $A431)),0))=TRUE,"",IF(ISNUMBER(MATCH(TRUE,ISNUMBER(SEARCH($S$2:$S$199, $A431)),0))=TRUE,"","미국 확인 필요")))</f>
        <v/>
      </c>
    </row>
    <row r="432" spans="3:4">
      <c r="C432" s="157" t="str" cm="1">
        <f t="array" ref="C432">IFERROR(IF(A432="","",IF(ISNUMBER(MATCH(TRUE,ISNUMBER(SEARCH($Q$2:$Q$51, $A432)),0))=TRUE,"United States of America",INDEX($S$2:$S$199,MATCH(TRUE,ISNUMBER(SEARCH($S$2:$S$199, $A432)),0)))),"United States of America")</f>
        <v/>
      </c>
      <c r="D432" s="157" t="str" cm="1">
        <f t="array" ref="D432">IF(A432="","",IF(ISNUMBER(MATCH(TRUE,ISNUMBER(SEARCH($Q$2:$Q$51, $A432)),0))=TRUE,"",IF(ISNUMBER(MATCH(TRUE,ISNUMBER(SEARCH($S$2:$S$199, $A432)),0))=TRUE,"","미국 확인 필요")))</f>
        <v/>
      </c>
    </row>
    <row r="433" spans="3:4">
      <c r="C433" s="157" t="str" cm="1">
        <f t="array" ref="C433">IFERROR(IF(A433="","",IF(ISNUMBER(MATCH(TRUE,ISNUMBER(SEARCH($Q$2:$Q$51, $A433)),0))=TRUE,"United States of America",INDEX($S$2:$S$199,MATCH(TRUE,ISNUMBER(SEARCH($S$2:$S$199, $A433)),0)))),"United States of America")</f>
        <v/>
      </c>
      <c r="D433" s="157" t="str" cm="1">
        <f t="array" ref="D433">IF(A433="","",IF(ISNUMBER(MATCH(TRUE,ISNUMBER(SEARCH($Q$2:$Q$51, $A433)),0))=TRUE,"",IF(ISNUMBER(MATCH(TRUE,ISNUMBER(SEARCH($S$2:$S$199, $A433)),0))=TRUE,"","미국 확인 필요")))</f>
        <v/>
      </c>
    </row>
    <row r="434" spans="3:4">
      <c r="C434" s="157" t="str" cm="1">
        <f t="array" ref="C434">IFERROR(IF(A434="","",IF(ISNUMBER(MATCH(TRUE,ISNUMBER(SEARCH($Q$2:$Q$51, $A434)),0))=TRUE,"United States of America",INDEX($S$2:$S$199,MATCH(TRUE,ISNUMBER(SEARCH($S$2:$S$199, $A434)),0)))),"United States of America")</f>
        <v/>
      </c>
      <c r="D434" s="157" t="str" cm="1">
        <f t="array" ref="D434">IF(A434="","",IF(ISNUMBER(MATCH(TRUE,ISNUMBER(SEARCH($Q$2:$Q$51, $A434)),0))=TRUE,"",IF(ISNUMBER(MATCH(TRUE,ISNUMBER(SEARCH($S$2:$S$199, $A434)),0))=TRUE,"","미국 확인 필요")))</f>
        <v/>
      </c>
    </row>
    <row r="435" spans="3:4">
      <c r="C435" s="157" t="str" cm="1">
        <f t="array" ref="C435">IFERROR(IF(A435="","",IF(ISNUMBER(MATCH(TRUE,ISNUMBER(SEARCH($Q$2:$Q$51, $A435)),0))=TRUE,"United States of America",INDEX($S$2:$S$199,MATCH(TRUE,ISNUMBER(SEARCH($S$2:$S$199, $A435)),0)))),"United States of America")</f>
        <v/>
      </c>
      <c r="D435" s="157" t="str" cm="1">
        <f t="array" ref="D435">IF(A435="","",IF(ISNUMBER(MATCH(TRUE,ISNUMBER(SEARCH($Q$2:$Q$51, $A435)),0))=TRUE,"",IF(ISNUMBER(MATCH(TRUE,ISNUMBER(SEARCH($S$2:$S$199, $A435)),0))=TRUE,"","미국 확인 필요")))</f>
        <v/>
      </c>
    </row>
    <row r="436" spans="3:4">
      <c r="C436" s="157" t="str" cm="1">
        <f t="array" ref="C436">IFERROR(IF(A436="","",IF(ISNUMBER(MATCH(TRUE,ISNUMBER(SEARCH($Q$2:$Q$51, $A436)),0))=TRUE,"United States of America",INDEX($S$2:$S$199,MATCH(TRUE,ISNUMBER(SEARCH($S$2:$S$199, $A436)),0)))),"United States of America")</f>
        <v/>
      </c>
      <c r="D436" s="157" t="str" cm="1">
        <f t="array" ref="D436">IF(A436="","",IF(ISNUMBER(MATCH(TRUE,ISNUMBER(SEARCH($Q$2:$Q$51, $A436)),0))=TRUE,"",IF(ISNUMBER(MATCH(TRUE,ISNUMBER(SEARCH($S$2:$S$199, $A436)),0))=TRUE,"","미국 확인 필요")))</f>
        <v/>
      </c>
    </row>
    <row r="437" spans="3:4">
      <c r="C437" s="157" t="str" cm="1">
        <f t="array" ref="C437">IFERROR(IF(A437="","",IF(ISNUMBER(MATCH(TRUE,ISNUMBER(SEARCH($Q$2:$Q$51, $A437)),0))=TRUE,"United States of America",INDEX($S$2:$S$199,MATCH(TRUE,ISNUMBER(SEARCH($S$2:$S$199, $A437)),0)))),"United States of America")</f>
        <v/>
      </c>
      <c r="D437" s="157" t="str" cm="1">
        <f t="array" ref="D437">IF(A437="","",IF(ISNUMBER(MATCH(TRUE,ISNUMBER(SEARCH($Q$2:$Q$51, $A437)),0))=TRUE,"",IF(ISNUMBER(MATCH(TRUE,ISNUMBER(SEARCH($S$2:$S$199, $A437)),0))=TRUE,"","미국 확인 필요")))</f>
        <v/>
      </c>
    </row>
    <row r="438" spans="3:4">
      <c r="C438" s="157" t="str" cm="1">
        <f t="array" ref="C438">IFERROR(IF(A438="","",IF(ISNUMBER(MATCH(TRUE,ISNUMBER(SEARCH($Q$2:$Q$51, $A438)),0))=TRUE,"United States of America",INDEX($S$2:$S$199,MATCH(TRUE,ISNUMBER(SEARCH($S$2:$S$199, $A438)),0)))),"United States of America")</f>
        <v/>
      </c>
      <c r="D438" s="157" t="str" cm="1">
        <f t="array" ref="D438">IF(A438="","",IF(ISNUMBER(MATCH(TRUE,ISNUMBER(SEARCH($Q$2:$Q$51, $A438)),0))=TRUE,"",IF(ISNUMBER(MATCH(TRUE,ISNUMBER(SEARCH($S$2:$S$199, $A438)),0))=TRUE,"","미국 확인 필요")))</f>
        <v/>
      </c>
    </row>
    <row r="439" spans="3:4">
      <c r="C439" s="157" t="str" cm="1">
        <f t="array" ref="C439">IFERROR(IF(A439="","",IF(ISNUMBER(MATCH(TRUE,ISNUMBER(SEARCH($Q$2:$Q$51, $A439)),0))=TRUE,"United States of America",INDEX($S$2:$S$199,MATCH(TRUE,ISNUMBER(SEARCH($S$2:$S$199, $A439)),0)))),"United States of America")</f>
        <v/>
      </c>
      <c r="D439" s="157" t="str" cm="1">
        <f t="array" ref="D439">IF(A439="","",IF(ISNUMBER(MATCH(TRUE,ISNUMBER(SEARCH($Q$2:$Q$51, $A439)),0))=TRUE,"",IF(ISNUMBER(MATCH(TRUE,ISNUMBER(SEARCH($S$2:$S$199, $A439)),0))=TRUE,"","미국 확인 필요")))</f>
        <v/>
      </c>
    </row>
    <row r="440" spans="3:4">
      <c r="C440" s="157" t="str" cm="1">
        <f t="array" ref="C440">IFERROR(IF(A440="","",IF(ISNUMBER(MATCH(TRUE,ISNUMBER(SEARCH($Q$2:$Q$51, $A440)),0))=TRUE,"United States of America",INDEX($S$2:$S$199,MATCH(TRUE,ISNUMBER(SEARCH($S$2:$S$199, $A440)),0)))),"United States of America")</f>
        <v/>
      </c>
      <c r="D440" s="157" t="str" cm="1">
        <f t="array" ref="D440">IF(A440="","",IF(ISNUMBER(MATCH(TRUE,ISNUMBER(SEARCH($Q$2:$Q$51, $A440)),0))=TRUE,"",IF(ISNUMBER(MATCH(TRUE,ISNUMBER(SEARCH($S$2:$S$199, $A440)),0))=TRUE,"","미국 확인 필요")))</f>
        <v/>
      </c>
    </row>
    <row r="441" spans="3:4">
      <c r="C441" s="157" t="str" cm="1">
        <f t="array" ref="C441">IFERROR(IF(A441="","",IF(ISNUMBER(MATCH(TRUE,ISNUMBER(SEARCH($Q$2:$Q$51, $A441)),0))=TRUE,"United States of America",INDEX($S$2:$S$199,MATCH(TRUE,ISNUMBER(SEARCH($S$2:$S$199, $A441)),0)))),"United States of America")</f>
        <v/>
      </c>
      <c r="D441" s="157" t="str" cm="1">
        <f t="array" ref="D441">IF(A441="","",IF(ISNUMBER(MATCH(TRUE,ISNUMBER(SEARCH($Q$2:$Q$51, $A441)),0))=TRUE,"",IF(ISNUMBER(MATCH(TRUE,ISNUMBER(SEARCH($S$2:$S$199, $A441)),0))=TRUE,"","미국 확인 필요")))</f>
        <v/>
      </c>
    </row>
    <row r="442" spans="3:4">
      <c r="C442" s="157" t="str" cm="1">
        <f t="array" ref="C442">IFERROR(IF(A442="","",IF(ISNUMBER(MATCH(TRUE,ISNUMBER(SEARCH($Q$2:$Q$51, $A442)),0))=TRUE,"United States of America",INDEX($S$2:$S$199,MATCH(TRUE,ISNUMBER(SEARCH($S$2:$S$199, $A442)),0)))),"United States of America")</f>
        <v/>
      </c>
      <c r="D442" s="157" t="str" cm="1">
        <f t="array" ref="D442">IF(A442="","",IF(ISNUMBER(MATCH(TRUE,ISNUMBER(SEARCH($Q$2:$Q$51, $A442)),0))=TRUE,"",IF(ISNUMBER(MATCH(TRUE,ISNUMBER(SEARCH($S$2:$S$199, $A442)),0))=TRUE,"","미국 확인 필요")))</f>
        <v/>
      </c>
    </row>
    <row r="443" spans="3:4">
      <c r="C443" s="157" t="str" cm="1">
        <f t="array" ref="C443">IFERROR(IF(A443="","",IF(ISNUMBER(MATCH(TRUE,ISNUMBER(SEARCH($Q$2:$Q$51, $A443)),0))=TRUE,"United States of America",INDEX($S$2:$S$199,MATCH(TRUE,ISNUMBER(SEARCH($S$2:$S$199, $A443)),0)))),"United States of America")</f>
        <v/>
      </c>
      <c r="D443" s="157" t="str" cm="1">
        <f t="array" ref="D443">IF(A443="","",IF(ISNUMBER(MATCH(TRUE,ISNUMBER(SEARCH($Q$2:$Q$51, $A443)),0))=TRUE,"",IF(ISNUMBER(MATCH(TRUE,ISNUMBER(SEARCH($S$2:$S$199, $A443)),0))=TRUE,"","미국 확인 필요")))</f>
        <v/>
      </c>
    </row>
    <row r="444" spans="3:4">
      <c r="C444" s="157" t="str" cm="1">
        <f t="array" ref="C444">IFERROR(IF(A444="","",IF(ISNUMBER(MATCH(TRUE,ISNUMBER(SEARCH($Q$2:$Q$51, $A444)),0))=TRUE,"United States of America",INDEX($S$2:$S$199,MATCH(TRUE,ISNUMBER(SEARCH($S$2:$S$199, $A444)),0)))),"United States of America")</f>
        <v/>
      </c>
      <c r="D444" s="157" t="str" cm="1">
        <f t="array" ref="D444">IF(A444="","",IF(ISNUMBER(MATCH(TRUE,ISNUMBER(SEARCH($Q$2:$Q$51, $A444)),0))=TRUE,"",IF(ISNUMBER(MATCH(TRUE,ISNUMBER(SEARCH($S$2:$S$199, $A444)),0))=TRUE,"","미국 확인 필요")))</f>
        <v/>
      </c>
    </row>
    <row r="445" spans="3:4">
      <c r="C445" s="157" t="str" cm="1">
        <f t="array" ref="C445">IFERROR(IF(A445="","",IF(ISNUMBER(MATCH(TRUE,ISNUMBER(SEARCH($Q$2:$Q$51, $A445)),0))=TRUE,"United States of America",INDEX($S$2:$S$199,MATCH(TRUE,ISNUMBER(SEARCH($S$2:$S$199, $A445)),0)))),"United States of America")</f>
        <v/>
      </c>
      <c r="D445" s="157" t="str" cm="1">
        <f t="array" ref="D445">IF(A445="","",IF(ISNUMBER(MATCH(TRUE,ISNUMBER(SEARCH($Q$2:$Q$51, $A445)),0))=TRUE,"",IF(ISNUMBER(MATCH(TRUE,ISNUMBER(SEARCH($S$2:$S$199, $A445)),0))=TRUE,"","미국 확인 필요")))</f>
        <v/>
      </c>
    </row>
    <row r="446" spans="3:4">
      <c r="C446" s="157" t="str" cm="1">
        <f t="array" ref="C446">IFERROR(IF(A446="","",IF(ISNUMBER(MATCH(TRUE,ISNUMBER(SEARCH($Q$2:$Q$51, $A446)),0))=TRUE,"United States of America",INDEX($S$2:$S$199,MATCH(TRUE,ISNUMBER(SEARCH($S$2:$S$199, $A446)),0)))),"United States of America")</f>
        <v/>
      </c>
      <c r="D446" s="157" t="str" cm="1">
        <f t="array" ref="D446">IF(A446="","",IF(ISNUMBER(MATCH(TRUE,ISNUMBER(SEARCH($Q$2:$Q$51, $A446)),0))=TRUE,"",IF(ISNUMBER(MATCH(TRUE,ISNUMBER(SEARCH($S$2:$S$199, $A446)),0))=TRUE,"","미국 확인 필요")))</f>
        <v/>
      </c>
    </row>
    <row r="447" spans="3:4">
      <c r="C447" s="157" t="str" cm="1">
        <f t="array" ref="C447">IFERROR(IF(A447="","",IF(ISNUMBER(MATCH(TRUE,ISNUMBER(SEARCH($Q$2:$Q$51, $A447)),0))=TRUE,"United States of America",INDEX($S$2:$S$199,MATCH(TRUE,ISNUMBER(SEARCH($S$2:$S$199, $A447)),0)))),"United States of America")</f>
        <v/>
      </c>
      <c r="D447" s="157" t="str" cm="1">
        <f t="array" ref="D447">IF(A447="","",IF(ISNUMBER(MATCH(TRUE,ISNUMBER(SEARCH($Q$2:$Q$51, $A447)),0))=TRUE,"",IF(ISNUMBER(MATCH(TRUE,ISNUMBER(SEARCH($S$2:$S$199, $A447)),0))=TRUE,"","미국 확인 필요")))</f>
        <v/>
      </c>
    </row>
    <row r="448" spans="3:4">
      <c r="C448" s="157" t="str" cm="1">
        <f t="array" ref="C448">IFERROR(IF(A448="","",IF(ISNUMBER(MATCH(TRUE,ISNUMBER(SEARCH($Q$2:$Q$51, $A448)),0))=TRUE,"United States of America",INDEX($S$2:$S$199,MATCH(TRUE,ISNUMBER(SEARCH($S$2:$S$199, $A448)),0)))),"United States of America")</f>
        <v/>
      </c>
      <c r="D448" s="157" t="str" cm="1">
        <f t="array" ref="D448">IF(A448="","",IF(ISNUMBER(MATCH(TRUE,ISNUMBER(SEARCH($Q$2:$Q$51, $A448)),0))=TRUE,"",IF(ISNUMBER(MATCH(TRUE,ISNUMBER(SEARCH($S$2:$S$199, $A448)),0))=TRUE,"","미국 확인 필요")))</f>
        <v/>
      </c>
    </row>
    <row r="449" spans="3:4">
      <c r="C449" s="157" t="str" cm="1">
        <f t="array" ref="C449">IFERROR(IF(A449="","",IF(ISNUMBER(MATCH(TRUE,ISNUMBER(SEARCH($Q$2:$Q$51, $A449)),0))=TRUE,"United States of America",INDEX($S$2:$S$199,MATCH(TRUE,ISNUMBER(SEARCH($S$2:$S$199, $A449)),0)))),"United States of America")</f>
        <v/>
      </c>
      <c r="D449" s="157" t="str" cm="1">
        <f t="array" ref="D449">IF(A449="","",IF(ISNUMBER(MATCH(TRUE,ISNUMBER(SEARCH($Q$2:$Q$51, $A449)),0))=TRUE,"",IF(ISNUMBER(MATCH(TRUE,ISNUMBER(SEARCH($S$2:$S$199, $A449)),0))=TRUE,"","미국 확인 필요")))</f>
        <v/>
      </c>
    </row>
    <row r="450" spans="3:4">
      <c r="C450" s="157" t="str" cm="1">
        <f t="array" ref="C450">IFERROR(IF(A450="","",IF(ISNUMBER(MATCH(TRUE,ISNUMBER(SEARCH($Q$2:$Q$51, $A450)),0))=TRUE,"United States of America",INDEX($S$2:$S$199,MATCH(TRUE,ISNUMBER(SEARCH($S$2:$S$199, $A450)),0)))),"United States of America")</f>
        <v/>
      </c>
      <c r="D450" s="157" t="str" cm="1">
        <f t="array" ref="D450">IF(A450="","",IF(ISNUMBER(MATCH(TRUE,ISNUMBER(SEARCH($Q$2:$Q$51, $A450)),0))=TRUE,"",IF(ISNUMBER(MATCH(TRUE,ISNUMBER(SEARCH($S$2:$S$199, $A450)),0))=TRUE,"","미국 확인 필요")))</f>
        <v/>
      </c>
    </row>
    <row r="451" spans="3:4">
      <c r="C451" s="157" t="str" cm="1">
        <f t="array" ref="C451">IFERROR(IF(A451="","",IF(ISNUMBER(MATCH(TRUE,ISNUMBER(SEARCH($Q$2:$Q$51, $A451)),0))=TRUE,"United States of America",INDEX($S$2:$S$199,MATCH(TRUE,ISNUMBER(SEARCH($S$2:$S$199, $A451)),0)))),"United States of America")</f>
        <v/>
      </c>
      <c r="D451" s="157" t="str" cm="1">
        <f t="array" ref="D451">IF(A451="","",IF(ISNUMBER(MATCH(TRUE,ISNUMBER(SEARCH($Q$2:$Q$51, $A451)),0))=TRUE,"",IF(ISNUMBER(MATCH(TRUE,ISNUMBER(SEARCH($S$2:$S$199, $A451)),0))=TRUE,"","미국 확인 필요")))</f>
        <v/>
      </c>
    </row>
    <row r="452" spans="3:4">
      <c r="C452" s="157" t="str" cm="1">
        <f t="array" ref="C452">IFERROR(IF(A452="","",IF(ISNUMBER(MATCH(TRUE,ISNUMBER(SEARCH($Q$2:$Q$51, $A452)),0))=TRUE,"United States of America",INDEX($S$2:$S$199,MATCH(TRUE,ISNUMBER(SEARCH($S$2:$S$199, $A452)),0)))),"United States of America")</f>
        <v/>
      </c>
      <c r="D452" s="157" t="str" cm="1">
        <f t="array" ref="D452">IF(A452="","",IF(ISNUMBER(MATCH(TRUE,ISNUMBER(SEARCH($Q$2:$Q$51, $A452)),0))=TRUE,"",IF(ISNUMBER(MATCH(TRUE,ISNUMBER(SEARCH($S$2:$S$199, $A452)),0))=TRUE,"","미국 확인 필요")))</f>
        <v/>
      </c>
    </row>
    <row r="453" spans="3:4">
      <c r="C453" s="157" t="str" cm="1">
        <f t="array" ref="C453">IFERROR(IF(A453="","",IF(ISNUMBER(MATCH(TRUE,ISNUMBER(SEARCH($Q$2:$Q$51, $A453)),0))=TRUE,"United States of America",INDEX($S$2:$S$199,MATCH(TRUE,ISNUMBER(SEARCH($S$2:$S$199, $A453)),0)))),"United States of America")</f>
        <v/>
      </c>
      <c r="D453" s="157" t="str" cm="1">
        <f t="array" ref="D453">IF(A453="","",IF(ISNUMBER(MATCH(TRUE,ISNUMBER(SEARCH($Q$2:$Q$51, $A453)),0))=TRUE,"",IF(ISNUMBER(MATCH(TRUE,ISNUMBER(SEARCH($S$2:$S$199, $A453)),0))=TRUE,"","미국 확인 필요")))</f>
        <v/>
      </c>
    </row>
    <row r="454" spans="3:4">
      <c r="C454" s="157" t="str" cm="1">
        <f t="array" ref="C454">IFERROR(IF(A454="","",IF(ISNUMBER(MATCH(TRUE,ISNUMBER(SEARCH($Q$2:$Q$51, $A454)),0))=TRUE,"United States of America",INDEX($S$2:$S$199,MATCH(TRUE,ISNUMBER(SEARCH($S$2:$S$199, $A454)),0)))),"United States of America")</f>
        <v/>
      </c>
      <c r="D454" s="157" t="str" cm="1">
        <f t="array" ref="D454">IF(A454="","",IF(ISNUMBER(MATCH(TRUE,ISNUMBER(SEARCH($Q$2:$Q$51, $A454)),0))=TRUE,"",IF(ISNUMBER(MATCH(TRUE,ISNUMBER(SEARCH($S$2:$S$199, $A454)),0))=TRUE,"","미국 확인 필요")))</f>
        <v/>
      </c>
    </row>
    <row r="455" spans="3:4">
      <c r="C455" s="157" t="str" cm="1">
        <f t="array" ref="C455">IFERROR(IF(A455="","",IF(ISNUMBER(MATCH(TRUE,ISNUMBER(SEARCH($Q$2:$Q$51, $A455)),0))=TRUE,"United States of America",INDEX($S$2:$S$199,MATCH(TRUE,ISNUMBER(SEARCH($S$2:$S$199, $A455)),0)))),"United States of America")</f>
        <v/>
      </c>
      <c r="D455" s="157" t="str" cm="1">
        <f t="array" ref="D455">IF(A455="","",IF(ISNUMBER(MATCH(TRUE,ISNUMBER(SEARCH($Q$2:$Q$51, $A455)),0))=TRUE,"",IF(ISNUMBER(MATCH(TRUE,ISNUMBER(SEARCH($S$2:$S$199, $A455)),0))=TRUE,"","미국 확인 필요")))</f>
        <v/>
      </c>
    </row>
    <row r="456" spans="3:4">
      <c r="C456" s="157" t="str" cm="1">
        <f t="array" ref="C456">IFERROR(IF(A456="","",IF(ISNUMBER(MATCH(TRUE,ISNUMBER(SEARCH($Q$2:$Q$51, $A456)),0))=TRUE,"United States of America",INDEX($S$2:$S$199,MATCH(TRUE,ISNUMBER(SEARCH($S$2:$S$199, $A456)),0)))),"United States of America")</f>
        <v/>
      </c>
      <c r="D456" s="157" t="str" cm="1">
        <f t="array" ref="D456">IF(A456="","",IF(ISNUMBER(MATCH(TRUE,ISNUMBER(SEARCH($Q$2:$Q$51, $A456)),0))=TRUE,"",IF(ISNUMBER(MATCH(TRUE,ISNUMBER(SEARCH($S$2:$S$199, $A456)),0))=TRUE,"","미국 확인 필요")))</f>
        <v/>
      </c>
    </row>
    <row r="457" spans="3:4">
      <c r="C457" s="157" t="str" cm="1">
        <f t="array" ref="C457">IFERROR(IF(A457="","",IF(ISNUMBER(MATCH(TRUE,ISNUMBER(SEARCH($Q$2:$Q$51, $A457)),0))=TRUE,"United States of America",INDEX($S$2:$S$199,MATCH(TRUE,ISNUMBER(SEARCH($S$2:$S$199, $A457)),0)))),"United States of America")</f>
        <v/>
      </c>
      <c r="D457" s="157" t="str" cm="1">
        <f t="array" ref="D457">IF(A457="","",IF(ISNUMBER(MATCH(TRUE,ISNUMBER(SEARCH($Q$2:$Q$51, $A457)),0))=TRUE,"",IF(ISNUMBER(MATCH(TRUE,ISNUMBER(SEARCH($S$2:$S$199, $A457)),0))=TRUE,"","미국 확인 필요")))</f>
        <v/>
      </c>
    </row>
    <row r="458" spans="3:4">
      <c r="C458" s="157" t="str" cm="1">
        <f t="array" ref="C458">IFERROR(IF(A458="","",IF(ISNUMBER(MATCH(TRUE,ISNUMBER(SEARCH($Q$2:$Q$51, $A458)),0))=TRUE,"United States of America",INDEX($S$2:$S$199,MATCH(TRUE,ISNUMBER(SEARCH($S$2:$S$199, $A458)),0)))),"United States of America")</f>
        <v/>
      </c>
      <c r="D458" s="157" t="str" cm="1">
        <f t="array" ref="D458">IF(A458="","",IF(ISNUMBER(MATCH(TRUE,ISNUMBER(SEARCH($Q$2:$Q$51, $A458)),0))=TRUE,"",IF(ISNUMBER(MATCH(TRUE,ISNUMBER(SEARCH($S$2:$S$199, $A458)),0))=TRUE,"","미국 확인 필요")))</f>
        <v/>
      </c>
    </row>
    <row r="459" spans="3:4">
      <c r="C459" s="157" t="str" cm="1">
        <f t="array" ref="C459">IFERROR(IF(A459="","",IF(ISNUMBER(MATCH(TRUE,ISNUMBER(SEARCH($Q$2:$Q$51, $A459)),0))=TRUE,"United States of America",INDEX($S$2:$S$199,MATCH(TRUE,ISNUMBER(SEARCH($S$2:$S$199, $A459)),0)))),"United States of America")</f>
        <v/>
      </c>
      <c r="D459" s="157" t="str" cm="1">
        <f t="array" ref="D459">IF(A459="","",IF(ISNUMBER(MATCH(TRUE,ISNUMBER(SEARCH($Q$2:$Q$51, $A459)),0))=TRUE,"",IF(ISNUMBER(MATCH(TRUE,ISNUMBER(SEARCH($S$2:$S$199, $A459)),0))=TRUE,"","미국 확인 필요")))</f>
        <v/>
      </c>
    </row>
    <row r="460" spans="3:4">
      <c r="C460" s="157" t="str" cm="1">
        <f t="array" ref="C460">IFERROR(IF(A460="","",IF(ISNUMBER(MATCH(TRUE,ISNUMBER(SEARCH($Q$2:$Q$51, $A460)),0))=TRUE,"United States of America",INDEX($S$2:$S$199,MATCH(TRUE,ISNUMBER(SEARCH($S$2:$S$199, $A460)),0)))),"United States of America")</f>
        <v/>
      </c>
      <c r="D460" s="157" t="str" cm="1">
        <f t="array" ref="D460">IF(A460="","",IF(ISNUMBER(MATCH(TRUE,ISNUMBER(SEARCH($Q$2:$Q$51, $A460)),0))=TRUE,"",IF(ISNUMBER(MATCH(TRUE,ISNUMBER(SEARCH($S$2:$S$199, $A460)),0))=TRUE,"","미국 확인 필요")))</f>
        <v/>
      </c>
    </row>
    <row r="461" spans="3:4">
      <c r="C461" s="157" t="str" cm="1">
        <f t="array" ref="C461">IFERROR(IF(A461="","",IF(ISNUMBER(MATCH(TRUE,ISNUMBER(SEARCH($Q$2:$Q$51, $A461)),0))=TRUE,"United States of America",INDEX($S$2:$S$199,MATCH(TRUE,ISNUMBER(SEARCH($S$2:$S$199, $A461)),0)))),"United States of America")</f>
        <v/>
      </c>
      <c r="D461" s="157" t="str" cm="1">
        <f t="array" ref="D461">IF(A461="","",IF(ISNUMBER(MATCH(TRUE,ISNUMBER(SEARCH($Q$2:$Q$51, $A461)),0))=TRUE,"",IF(ISNUMBER(MATCH(TRUE,ISNUMBER(SEARCH($S$2:$S$199, $A461)),0))=TRUE,"","미국 확인 필요")))</f>
        <v/>
      </c>
    </row>
    <row r="462" spans="3:4">
      <c r="C462" s="157" t="str" cm="1">
        <f t="array" ref="C462">IFERROR(IF(A462="","",IF(ISNUMBER(MATCH(TRUE,ISNUMBER(SEARCH($Q$2:$Q$51, $A462)),0))=TRUE,"United States of America",INDEX($S$2:$S$199,MATCH(TRUE,ISNUMBER(SEARCH($S$2:$S$199, $A462)),0)))),"United States of America")</f>
        <v/>
      </c>
      <c r="D462" s="157" t="str" cm="1">
        <f t="array" ref="D462">IF(A462="","",IF(ISNUMBER(MATCH(TRUE,ISNUMBER(SEARCH($Q$2:$Q$51, $A462)),0))=TRUE,"",IF(ISNUMBER(MATCH(TRUE,ISNUMBER(SEARCH($S$2:$S$199, $A462)),0))=TRUE,"","미국 확인 필요")))</f>
        <v/>
      </c>
    </row>
    <row r="463" spans="3:4">
      <c r="C463" s="157" t="str" cm="1">
        <f t="array" ref="C463">IFERROR(IF(A463="","",IF(ISNUMBER(MATCH(TRUE,ISNUMBER(SEARCH($Q$2:$Q$51, $A463)),0))=TRUE,"United States of America",INDEX($S$2:$S$199,MATCH(TRUE,ISNUMBER(SEARCH($S$2:$S$199, $A463)),0)))),"United States of America")</f>
        <v/>
      </c>
      <c r="D463" s="157" t="str" cm="1">
        <f t="array" ref="D463">IF(A463="","",IF(ISNUMBER(MATCH(TRUE,ISNUMBER(SEARCH($Q$2:$Q$51, $A463)),0))=TRUE,"",IF(ISNUMBER(MATCH(TRUE,ISNUMBER(SEARCH($S$2:$S$199, $A463)),0))=TRUE,"","미국 확인 필요")))</f>
        <v/>
      </c>
    </row>
    <row r="464" spans="3:4">
      <c r="C464" s="157" t="str" cm="1">
        <f t="array" ref="C464">IFERROR(IF(A464="","",IF(ISNUMBER(MATCH(TRUE,ISNUMBER(SEARCH($Q$2:$Q$51, $A464)),0))=TRUE,"United States of America",INDEX($S$2:$S$199,MATCH(TRUE,ISNUMBER(SEARCH($S$2:$S$199, $A464)),0)))),"United States of America")</f>
        <v/>
      </c>
      <c r="D464" s="157" t="str" cm="1">
        <f t="array" ref="D464">IF(A464="","",IF(ISNUMBER(MATCH(TRUE,ISNUMBER(SEARCH($Q$2:$Q$51, $A464)),0))=TRUE,"",IF(ISNUMBER(MATCH(TRUE,ISNUMBER(SEARCH($S$2:$S$199, $A464)),0))=TRUE,"","미국 확인 필요")))</f>
        <v/>
      </c>
    </row>
    <row r="465" spans="3:4">
      <c r="C465" s="157" t="str" cm="1">
        <f t="array" ref="C465">IFERROR(IF(A465="","",IF(ISNUMBER(MATCH(TRUE,ISNUMBER(SEARCH($Q$2:$Q$51, $A465)),0))=TRUE,"United States of America",INDEX($S$2:$S$199,MATCH(TRUE,ISNUMBER(SEARCH($S$2:$S$199, $A465)),0)))),"United States of America")</f>
        <v/>
      </c>
      <c r="D465" s="157" t="str" cm="1">
        <f t="array" ref="D465">IF(A465="","",IF(ISNUMBER(MATCH(TRUE,ISNUMBER(SEARCH($Q$2:$Q$51, $A465)),0))=TRUE,"",IF(ISNUMBER(MATCH(TRUE,ISNUMBER(SEARCH($S$2:$S$199, $A465)),0))=TRUE,"","미국 확인 필요")))</f>
        <v/>
      </c>
    </row>
    <row r="466" spans="3:4">
      <c r="C466" s="157" t="str" cm="1">
        <f t="array" ref="C466">IFERROR(IF(A466="","",IF(ISNUMBER(MATCH(TRUE,ISNUMBER(SEARCH($Q$2:$Q$51, $A466)),0))=TRUE,"United States of America",INDEX($S$2:$S$199,MATCH(TRUE,ISNUMBER(SEARCH($S$2:$S$199, $A466)),0)))),"United States of America")</f>
        <v/>
      </c>
      <c r="D466" s="157" t="str" cm="1">
        <f t="array" ref="D466">IF(A466="","",IF(ISNUMBER(MATCH(TRUE,ISNUMBER(SEARCH($Q$2:$Q$51, $A466)),0))=TRUE,"",IF(ISNUMBER(MATCH(TRUE,ISNUMBER(SEARCH($S$2:$S$199, $A466)),0))=TRUE,"","미국 확인 필요")))</f>
        <v/>
      </c>
    </row>
    <row r="467" spans="3:4">
      <c r="C467" s="157" t="str" cm="1">
        <f t="array" ref="C467">IFERROR(IF(A467="","",IF(ISNUMBER(MATCH(TRUE,ISNUMBER(SEARCH($Q$2:$Q$51, $A467)),0))=TRUE,"United States of America",INDEX($S$2:$S$199,MATCH(TRUE,ISNUMBER(SEARCH($S$2:$S$199, $A467)),0)))),"United States of America")</f>
        <v/>
      </c>
      <c r="D467" s="157" t="str" cm="1">
        <f t="array" ref="D467">IF(A467="","",IF(ISNUMBER(MATCH(TRUE,ISNUMBER(SEARCH($Q$2:$Q$51, $A467)),0))=TRUE,"",IF(ISNUMBER(MATCH(TRUE,ISNUMBER(SEARCH($S$2:$S$199, $A467)),0))=TRUE,"","미국 확인 필요")))</f>
        <v/>
      </c>
    </row>
    <row r="468" spans="3:4">
      <c r="C468" s="157" t="str" cm="1">
        <f t="array" ref="C468">IFERROR(IF(A468="","",IF(ISNUMBER(MATCH(TRUE,ISNUMBER(SEARCH($Q$2:$Q$51, $A468)),0))=TRUE,"United States of America",INDEX($S$2:$S$199,MATCH(TRUE,ISNUMBER(SEARCH($S$2:$S$199, $A468)),0)))),"United States of America")</f>
        <v/>
      </c>
      <c r="D468" s="157" t="str" cm="1">
        <f t="array" ref="D468">IF(A468="","",IF(ISNUMBER(MATCH(TRUE,ISNUMBER(SEARCH($Q$2:$Q$51, $A468)),0))=TRUE,"",IF(ISNUMBER(MATCH(TRUE,ISNUMBER(SEARCH($S$2:$S$199, $A468)),0))=TRUE,"","미국 확인 필요")))</f>
        <v/>
      </c>
    </row>
    <row r="469" spans="3:4">
      <c r="C469" s="157" t="str" cm="1">
        <f t="array" ref="C469">IFERROR(IF(A469="","",IF(ISNUMBER(MATCH(TRUE,ISNUMBER(SEARCH($Q$2:$Q$51, $A469)),0))=TRUE,"United States of America",INDEX($S$2:$S$199,MATCH(TRUE,ISNUMBER(SEARCH($S$2:$S$199, $A469)),0)))),"United States of America")</f>
        <v/>
      </c>
      <c r="D469" s="157" t="str" cm="1">
        <f t="array" ref="D469">IF(A469="","",IF(ISNUMBER(MATCH(TRUE,ISNUMBER(SEARCH($Q$2:$Q$51, $A469)),0))=TRUE,"",IF(ISNUMBER(MATCH(TRUE,ISNUMBER(SEARCH($S$2:$S$199, $A469)),0))=TRUE,"","미국 확인 필요")))</f>
        <v/>
      </c>
    </row>
    <row r="470" spans="3:4">
      <c r="C470" s="157" t="str" cm="1">
        <f t="array" ref="C470">IFERROR(IF(A470="","",IF(ISNUMBER(MATCH(TRUE,ISNUMBER(SEARCH($Q$2:$Q$51, $A470)),0))=TRUE,"United States of America",INDEX($S$2:$S$199,MATCH(TRUE,ISNUMBER(SEARCH($S$2:$S$199, $A470)),0)))),"United States of America")</f>
        <v/>
      </c>
      <c r="D470" s="157" t="str" cm="1">
        <f t="array" ref="D470">IF(A470="","",IF(ISNUMBER(MATCH(TRUE,ISNUMBER(SEARCH($Q$2:$Q$51, $A470)),0))=TRUE,"",IF(ISNUMBER(MATCH(TRUE,ISNUMBER(SEARCH($S$2:$S$199, $A470)),0))=TRUE,"","미국 확인 필요")))</f>
        <v/>
      </c>
    </row>
    <row r="471" spans="3:4">
      <c r="C471" s="157" t="str" cm="1">
        <f t="array" ref="C471">IFERROR(IF(A471="","",IF(ISNUMBER(MATCH(TRUE,ISNUMBER(SEARCH($Q$2:$Q$51, $A471)),0))=TRUE,"United States of America",INDEX($S$2:$S$199,MATCH(TRUE,ISNUMBER(SEARCH($S$2:$S$199, $A471)),0)))),"United States of America")</f>
        <v/>
      </c>
      <c r="D471" s="157" t="str" cm="1">
        <f t="array" ref="D471">IF(A471="","",IF(ISNUMBER(MATCH(TRUE,ISNUMBER(SEARCH($Q$2:$Q$51, $A471)),0))=TRUE,"",IF(ISNUMBER(MATCH(TRUE,ISNUMBER(SEARCH($S$2:$S$199, $A471)),0))=TRUE,"","미국 확인 필요")))</f>
        <v/>
      </c>
    </row>
    <row r="472" spans="3:4">
      <c r="C472" s="157" t="str" cm="1">
        <f t="array" ref="C472">IFERROR(IF(A472="","",IF(ISNUMBER(MATCH(TRUE,ISNUMBER(SEARCH($Q$2:$Q$51, $A472)),0))=TRUE,"United States of America",INDEX($S$2:$S$199,MATCH(TRUE,ISNUMBER(SEARCH($S$2:$S$199, $A472)),0)))),"United States of America")</f>
        <v/>
      </c>
      <c r="D472" s="157" t="str" cm="1">
        <f t="array" ref="D472">IF(A472="","",IF(ISNUMBER(MATCH(TRUE,ISNUMBER(SEARCH($Q$2:$Q$51, $A472)),0))=TRUE,"",IF(ISNUMBER(MATCH(TRUE,ISNUMBER(SEARCH($S$2:$S$199, $A472)),0))=TRUE,"","미국 확인 필요")))</f>
        <v/>
      </c>
    </row>
    <row r="473" spans="3:4">
      <c r="C473" s="157" t="str" cm="1">
        <f t="array" ref="C473">IFERROR(IF(A473="","",IF(ISNUMBER(MATCH(TRUE,ISNUMBER(SEARCH($Q$2:$Q$51, $A473)),0))=TRUE,"United States of America",INDEX($S$2:$S$199,MATCH(TRUE,ISNUMBER(SEARCH($S$2:$S$199, $A473)),0)))),"United States of America")</f>
        <v/>
      </c>
      <c r="D473" s="157" t="str" cm="1">
        <f t="array" ref="D473">IF(A473="","",IF(ISNUMBER(MATCH(TRUE,ISNUMBER(SEARCH($Q$2:$Q$51, $A473)),0))=TRUE,"",IF(ISNUMBER(MATCH(TRUE,ISNUMBER(SEARCH($S$2:$S$199, $A473)),0))=TRUE,"","미국 확인 필요")))</f>
        <v/>
      </c>
    </row>
    <row r="474" spans="3:4">
      <c r="C474" s="157" t="str" cm="1">
        <f t="array" ref="C474">IFERROR(IF(A474="","",IF(ISNUMBER(MATCH(TRUE,ISNUMBER(SEARCH($Q$2:$Q$51, $A474)),0))=TRUE,"United States of America",INDEX($S$2:$S$199,MATCH(TRUE,ISNUMBER(SEARCH($S$2:$S$199, $A474)),0)))),"United States of America")</f>
        <v/>
      </c>
      <c r="D474" s="157" t="str" cm="1">
        <f t="array" ref="D474">IF(A474="","",IF(ISNUMBER(MATCH(TRUE,ISNUMBER(SEARCH($Q$2:$Q$51, $A474)),0))=TRUE,"",IF(ISNUMBER(MATCH(TRUE,ISNUMBER(SEARCH($S$2:$S$199, $A474)),0))=TRUE,"","미국 확인 필요")))</f>
        <v/>
      </c>
    </row>
    <row r="475" spans="3:4">
      <c r="C475" s="157" t="str" cm="1">
        <f t="array" ref="C475">IFERROR(IF(A475="","",IF(ISNUMBER(MATCH(TRUE,ISNUMBER(SEARCH($Q$2:$Q$51, $A475)),0))=TRUE,"United States of America",INDEX($S$2:$S$199,MATCH(TRUE,ISNUMBER(SEARCH($S$2:$S$199, $A475)),0)))),"United States of America")</f>
        <v/>
      </c>
      <c r="D475" s="157" t="str" cm="1">
        <f t="array" ref="D475">IF(A475="","",IF(ISNUMBER(MATCH(TRUE,ISNUMBER(SEARCH($Q$2:$Q$51, $A475)),0))=TRUE,"",IF(ISNUMBER(MATCH(TRUE,ISNUMBER(SEARCH($S$2:$S$199, $A475)),0))=TRUE,"","미국 확인 필요")))</f>
        <v/>
      </c>
    </row>
    <row r="476" spans="3:4">
      <c r="C476" s="157" t="str" cm="1">
        <f t="array" ref="C476">IFERROR(IF(A476="","",IF(ISNUMBER(MATCH(TRUE,ISNUMBER(SEARCH($Q$2:$Q$51, $A476)),0))=TRUE,"United States of America",INDEX($S$2:$S$199,MATCH(TRUE,ISNUMBER(SEARCH($S$2:$S$199, $A476)),0)))),"United States of America")</f>
        <v/>
      </c>
      <c r="D476" s="157" t="str" cm="1">
        <f t="array" ref="D476">IF(A476="","",IF(ISNUMBER(MATCH(TRUE,ISNUMBER(SEARCH($Q$2:$Q$51, $A476)),0))=TRUE,"",IF(ISNUMBER(MATCH(TRUE,ISNUMBER(SEARCH($S$2:$S$199, $A476)),0))=TRUE,"","미국 확인 필요")))</f>
        <v/>
      </c>
    </row>
    <row r="477" spans="3:4">
      <c r="C477" s="157" t="str" cm="1">
        <f t="array" ref="C477">IFERROR(IF(A477="","",IF(ISNUMBER(MATCH(TRUE,ISNUMBER(SEARCH($Q$2:$Q$51, $A477)),0))=TRUE,"United States of America",INDEX($S$2:$S$199,MATCH(TRUE,ISNUMBER(SEARCH($S$2:$S$199, $A477)),0)))),"United States of America")</f>
        <v/>
      </c>
      <c r="D477" s="157" t="str" cm="1">
        <f t="array" ref="D477">IF(A477="","",IF(ISNUMBER(MATCH(TRUE,ISNUMBER(SEARCH($Q$2:$Q$51, $A477)),0))=TRUE,"",IF(ISNUMBER(MATCH(TRUE,ISNUMBER(SEARCH($S$2:$S$199, $A477)),0))=TRUE,"","미국 확인 필요")))</f>
        <v/>
      </c>
    </row>
    <row r="478" spans="3:4">
      <c r="C478" s="157" t="str" cm="1">
        <f t="array" ref="C478">IFERROR(IF(A478="","",IF(ISNUMBER(MATCH(TRUE,ISNUMBER(SEARCH($Q$2:$Q$51, $A478)),0))=TRUE,"United States of America",INDEX($S$2:$S$199,MATCH(TRUE,ISNUMBER(SEARCH($S$2:$S$199, $A478)),0)))),"United States of America")</f>
        <v/>
      </c>
      <c r="D478" s="157" t="str" cm="1">
        <f t="array" ref="D478">IF(A478="","",IF(ISNUMBER(MATCH(TRUE,ISNUMBER(SEARCH($Q$2:$Q$51, $A478)),0))=TRUE,"",IF(ISNUMBER(MATCH(TRUE,ISNUMBER(SEARCH($S$2:$S$199, $A478)),0))=TRUE,"","미국 확인 필요")))</f>
        <v/>
      </c>
    </row>
    <row r="479" spans="3:4">
      <c r="C479" s="157" t="str" cm="1">
        <f t="array" ref="C479">IFERROR(IF(A479="","",IF(ISNUMBER(MATCH(TRUE,ISNUMBER(SEARCH($Q$2:$Q$51, $A479)),0))=TRUE,"United States of America",INDEX($S$2:$S$199,MATCH(TRUE,ISNUMBER(SEARCH($S$2:$S$199, $A479)),0)))),"United States of America")</f>
        <v/>
      </c>
      <c r="D479" s="157" t="str" cm="1">
        <f t="array" ref="D479">IF(A479="","",IF(ISNUMBER(MATCH(TRUE,ISNUMBER(SEARCH($Q$2:$Q$51, $A479)),0))=TRUE,"",IF(ISNUMBER(MATCH(TRUE,ISNUMBER(SEARCH($S$2:$S$199, $A479)),0))=TRUE,"","미국 확인 필요")))</f>
        <v/>
      </c>
    </row>
    <row r="480" spans="3:4">
      <c r="C480" s="157" t="str" cm="1">
        <f t="array" ref="C480">IFERROR(IF(A480="","",IF(ISNUMBER(MATCH(TRUE,ISNUMBER(SEARCH($Q$2:$Q$51, $A480)),0))=TRUE,"United States of America",INDEX($S$2:$S$199,MATCH(TRUE,ISNUMBER(SEARCH($S$2:$S$199, $A480)),0)))),"United States of America")</f>
        <v/>
      </c>
      <c r="D480" s="157" t="str" cm="1">
        <f t="array" ref="D480">IF(A480="","",IF(ISNUMBER(MATCH(TRUE,ISNUMBER(SEARCH($Q$2:$Q$51, $A480)),0))=TRUE,"",IF(ISNUMBER(MATCH(TRUE,ISNUMBER(SEARCH($S$2:$S$199, $A480)),0))=TRUE,"","미국 확인 필요")))</f>
        <v/>
      </c>
    </row>
    <row r="481" spans="3:4">
      <c r="C481" s="157" t="str" cm="1">
        <f t="array" ref="C481">IFERROR(IF(A481="","",IF(ISNUMBER(MATCH(TRUE,ISNUMBER(SEARCH($Q$2:$Q$51, $A481)),0))=TRUE,"United States of America",INDEX($S$2:$S$199,MATCH(TRUE,ISNUMBER(SEARCH($S$2:$S$199, $A481)),0)))),"United States of America")</f>
        <v/>
      </c>
      <c r="D481" s="157" t="str" cm="1">
        <f t="array" ref="D481">IF(A481="","",IF(ISNUMBER(MATCH(TRUE,ISNUMBER(SEARCH($Q$2:$Q$51, $A481)),0))=TRUE,"",IF(ISNUMBER(MATCH(TRUE,ISNUMBER(SEARCH($S$2:$S$199, $A481)),0))=TRUE,"","미국 확인 필요")))</f>
        <v/>
      </c>
    </row>
    <row r="482" spans="3:4">
      <c r="C482" s="157" t="str" cm="1">
        <f t="array" ref="C482">IFERROR(IF(A482="","",IF(ISNUMBER(MATCH(TRUE,ISNUMBER(SEARCH($Q$2:$Q$51, $A482)),0))=TRUE,"United States of America",INDEX($S$2:$S$199,MATCH(TRUE,ISNUMBER(SEARCH($S$2:$S$199, $A482)),0)))),"United States of America")</f>
        <v/>
      </c>
      <c r="D482" s="157" t="str" cm="1">
        <f t="array" ref="D482">IF(A482="","",IF(ISNUMBER(MATCH(TRUE,ISNUMBER(SEARCH($Q$2:$Q$51, $A482)),0))=TRUE,"",IF(ISNUMBER(MATCH(TRUE,ISNUMBER(SEARCH($S$2:$S$199, $A482)),0))=TRUE,"","미국 확인 필요")))</f>
        <v/>
      </c>
    </row>
    <row r="483" spans="3:4">
      <c r="C483" s="157" t="str" cm="1">
        <f t="array" ref="C483">IFERROR(IF(A483="","",IF(ISNUMBER(MATCH(TRUE,ISNUMBER(SEARCH($Q$2:$Q$51, $A483)),0))=TRUE,"United States of America",INDEX($S$2:$S$199,MATCH(TRUE,ISNUMBER(SEARCH($S$2:$S$199, $A483)),0)))),"United States of America")</f>
        <v/>
      </c>
      <c r="D483" s="157" t="str" cm="1">
        <f t="array" ref="D483">IF(A483="","",IF(ISNUMBER(MATCH(TRUE,ISNUMBER(SEARCH($Q$2:$Q$51, $A483)),0))=TRUE,"",IF(ISNUMBER(MATCH(TRUE,ISNUMBER(SEARCH($S$2:$S$199, $A483)),0))=TRUE,"","미국 확인 필요")))</f>
        <v/>
      </c>
    </row>
    <row r="484" spans="3:4">
      <c r="C484" s="157" t="str" cm="1">
        <f t="array" ref="C484">IFERROR(IF(A484="","",IF(ISNUMBER(MATCH(TRUE,ISNUMBER(SEARCH($Q$2:$Q$51, $A484)),0))=TRUE,"United States of America",INDEX($S$2:$S$199,MATCH(TRUE,ISNUMBER(SEARCH($S$2:$S$199, $A484)),0)))),"United States of America")</f>
        <v/>
      </c>
      <c r="D484" s="157" t="str" cm="1">
        <f t="array" ref="D484">IF(A484="","",IF(ISNUMBER(MATCH(TRUE,ISNUMBER(SEARCH($Q$2:$Q$51, $A484)),0))=TRUE,"",IF(ISNUMBER(MATCH(TRUE,ISNUMBER(SEARCH($S$2:$S$199, $A484)),0))=TRUE,"","미국 확인 필요")))</f>
        <v/>
      </c>
    </row>
    <row r="485" spans="3:4">
      <c r="C485" s="157" t="str" cm="1">
        <f t="array" ref="C485">IFERROR(IF(A485="","",IF(ISNUMBER(MATCH(TRUE,ISNUMBER(SEARCH($Q$2:$Q$51, $A485)),0))=TRUE,"United States of America",INDEX($S$2:$S$199,MATCH(TRUE,ISNUMBER(SEARCH($S$2:$S$199, $A485)),0)))),"United States of America")</f>
        <v/>
      </c>
      <c r="D485" s="157" t="str" cm="1">
        <f t="array" ref="D485">IF(A485="","",IF(ISNUMBER(MATCH(TRUE,ISNUMBER(SEARCH($Q$2:$Q$51, $A485)),0))=TRUE,"",IF(ISNUMBER(MATCH(TRUE,ISNUMBER(SEARCH($S$2:$S$199, $A485)),0))=TRUE,"","미국 확인 필요")))</f>
        <v/>
      </c>
    </row>
    <row r="486" spans="3:4">
      <c r="C486" s="157" t="str" cm="1">
        <f t="array" ref="C486">IFERROR(IF(A486="","",IF(ISNUMBER(MATCH(TRUE,ISNUMBER(SEARCH($Q$2:$Q$51, $A486)),0))=TRUE,"United States of America",INDEX($S$2:$S$199,MATCH(TRUE,ISNUMBER(SEARCH($S$2:$S$199, $A486)),0)))),"United States of America")</f>
        <v/>
      </c>
      <c r="D486" s="157" t="str" cm="1">
        <f t="array" ref="D486">IF(A486="","",IF(ISNUMBER(MATCH(TRUE,ISNUMBER(SEARCH($Q$2:$Q$51, $A486)),0))=TRUE,"",IF(ISNUMBER(MATCH(TRUE,ISNUMBER(SEARCH($S$2:$S$199, $A486)),0))=TRUE,"","미국 확인 필요")))</f>
        <v/>
      </c>
    </row>
    <row r="487" spans="3:4">
      <c r="C487" s="157" t="str" cm="1">
        <f t="array" ref="C487">IFERROR(IF(A487="","",IF(ISNUMBER(MATCH(TRUE,ISNUMBER(SEARCH($Q$2:$Q$51, $A487)),0))=TRUE,"United States of America",INDEX($S$2:$S$199,MATCH(TRUE,ISNUMBER(SEARCH($S$2:$S$199, $A487)),0)))),"United States of America")</f>
        <v/>
      </c>
      <c r="D487" s="157" t="str" cm="1">
        <f t="array" ref="D487">IF(A487="","",IF(ISNUMBER(MATCH(TRUE,ISNUMBER(SEARCH($Q$2:$Q$51, $A487)),0))=TRUE,"",IF(ISNUMBER(MATCH(TRUE,ISNUMBER(SEARCH($S$2:$S$199, $A487)),0))=TRUE,"","미국 확인 필요")))</f>
        <v/>
      </c>
    </row>
    <row r="488" spans="3:4">
      <c r="C488" s="157" t="str" cm="1">
        <f t="array" ref="C488">IFERROR(IF(A488="","",IF(ISNUMBER(MATCH(TRUE,ISNUMBER(SEARCH($Q$2:$Q$51, $A488)),0))=TRUE,"United States of America",INDEX($S$2:$S$199,MATCH(TRUE,ISNUMBER(SEARCH($S$2:$S$199, $A488)),0)))),"United States of America")</f>
        <v/>
      </c>
      <c r="D488" s="157" t="str" cm="1">
        <f t="array" ref="D488">IF(A488="","",IF(ISNUMBER(MATCH(TRUE,ISNUMBER(SEARCH($Q$2:$Q$51, $A488)),0))=TRUE,"",IF(ISNUMBER(MATCH(TRUE,ISNUMBER(SEARCH($S$2:$S$199, $A488)),0))=TRUE,"","미국 확인 필요")))</f>
        <v/>
      </c>
    </row>
    <row r="489" spans="3:4">
      <c r="C489" s="157" t="str" cm="1">
        <f t="array" ref="C489">IFERROR(IF(A489="","",IF(ISNUMBER(MATCH(TRUE,ISNUMBER(SEARCH($Q$2:$Q$51, $A489)),0))=TRUE,"United States of America",INDEX($S$2:$S$199,MATCH(TRUE,ISNUMBER(SEARCH($S$2:$S$199, $A489)),0)))),"United States of America")</f>
        <v/>
      </c>
      <c r="D489" s="157" t="str" cm="1">
        <f t="array" ref="D489">IF(A489="","",IF(ISNUMBER(MATCH(TRUE,ISNUMBER(SEARCH($Q$2:$Q$51, $A489)),0))=TRUE,"",IF(ISNUMBER(MATCH(TRUE,ISNUMBER(SEARCH($S$2:$S$199, $A489)),0))=TRUE,"","미국 확인 필요")))</f>
        <v/>
      </c>
    </row>
    <row r="490" spans="3:4">
      <c r="C490" s="157" t="str" cm="1">
        <f t="array" ref="C490">IFERROR(IF(A490="","",IF(ISNUMBER(MATCH(TRUE,ISNUMBER(SEARCH($Q$2:$Q$51, $A490)),0))=TRUE,"United States of America",INDEX($S$2:$S$199,MATCH(TRUE,ISNUMBER(SEARCH($S$2:$S$199, $A490)),0)))),"United States of America")</f>
        <v/>
      </c>
      <c r="D490" s="157" t="str" cm="1">
        <f t="array" ref="D490">IF(A490="","",IF(ISNUMBER(MATCH(TRUE,ISNUMBER(SEARCH($Q$2:$Q$51, $A490)),0))=TRUE,"",IF(ISNUMBER(MATCH(TRUE,ISNUMBER(SEARCH($S$2:$S$199, $A490)),0))=TRUE,"","미국 확인 필요")))</f>
        <v/>
      </c>
    </row>
    <row r="491" spans="3:4">
      <c r="C491" s="157" t="str" cm="1">
        <f t="array" ref="C491">IFERROR(IF(A491="","",IF(ISNUMBER(MATCH(TRUE,ISNUMBER(SEARCH($Q$2:$Q$51, $A491)),0))=TRUE,"United States of America",INDEX($S$2:$S$199,MATCH(TRUE,ISNUMBER(SEARCH($S$2:$S$199, $A491)),0)))),"United States of America")</f>
        <v/>
      </c>
      <c r="D491" s="157" t="str" cm="1">
        <f t="array" ref="D491">IF(A491="","",IF(ISNUMBER(MATCH(TRUE,ISNUMBER(SEARCH($Q$2:$Q$51, $A491)),0))=TRUE,"",IF(ISNUMBER(MATCH(TRUE,ISNUMBER(SEARCH($S$2:$S$199, $A491)),0))=TRUE,"","미국 확인 필요")))</f>
        <v/>
      </c>
    </row>
    <row r="492" spans="3:4">
      <c r="C492" s="157" t="str" cm="1">
        <f t="array" ref="C492">IFERROR(IF(A492="","",IF(ISNUMBER(MATCH(TRUE,ISNUMBER(SEARCH($Q$2:$Q$51, $A492)),0))=TRUE,"United States of America",INDEX($S$2:$S$199,MATCH(TRUE,ISNUMBER(SEARCH($S$2:$S$199, $A492)),0)))),"United States of America")</f>
        <v/>
      </c>
      <c r="D492" s="157" t="str" cm="1">
        <f t="array" ref="D492">IF(A492="","",IF(ISNUMBER(MATCH(TRUE,ISNUMBER(SEARCH($Q$2:$Q$51, $A492)),0))=TRUE,"",IF(ISNUMBER(MATCH(TRUE,ISNUMBER(SEARCH($S$2:$S$199, $A492)),0))=TRUE,"","미국 확인 필요")))</f>
        <v/>
      </c>
    </row>
    <row r="493" spans="3:4">
      <c r="C493" s="157" t="str" cm="1">
        <f t="array" ref="C493">IFERROR(IF(A493="","",IF(ISNUMBER(MATCH(TRUE,ISNUMBER(SEARCH($Q$2:$Q$51, $A493)),0))=TRUE,"United States of America",INDEX($S$2:$S$199,MATCH(TRUE,ISNUMBER(SEARCH($S$2:$S$199, $A493)),0)))),"United States of America")</f>
        <v/>
      </c>
      <c r="D493" s="157" t="str" cm="1">
        <f t="array" ref="D493">IF(A493="","",IF(ISNUMBER(MATCH(TRUE,ISNUMBER(SEARCH($Q$2:$Q$51, $A493)),0))=TRUE,"",IF(ISNUMBER(MATCH(TRUE,ISNUMBER(SEARCH($S$2:$S$199, $A493)),0))=TRUE,"","미국 확인 필요")))</f>
        <v/>
      </c>
    </row>
    <row r="494" spans="3:4">
      <c r="C494" s="157" t="str" cm="1">
        <f t="array" ref="C494">IFERROR(IF(A494="","",IF(ISNUMBER(MATCH(TRUE,ISNUMBER(SEARCH($Q$2:$Q$51, $A494)),0))=TRUE,"United States of America",INDEX($S$2:$S$199,MATCH(TRUE,ISNUMBER(SEARCH($S$2:$S$199, $A494)),0)))),"United States of America")</f>
        <v/>
      </c>
      <c r="D494" s="157" t="str" cm="1">
        <f t="array" ref="D494">IF(A494="","",IF(ISNUMBER(MATCH(TRUE,ISNUMBER(SEARCH($Q$2:$Q$51, $A494)),0))=TRUE,"",IF(ISNUMBER(MATCH(TRUE,ISNUMBER(SEARCH($S$2:$S$199, $A494)),0))=TRUE,"","미국 확인 필요")))</f>
        <v/>
      </c>
    </row>
    <row r="495" spans="3:4">
      <c r="C495" s="157" t="str" cm="1">
        <f t="array" ref="C495">IFERROR(IF(A495="","",IF(ISNUMBER(MATCH(TRUE,ISNUMBER(SEARCH($Q$2:$Q$51, $A495)),0))=TRUE,"United States of America",INDEX($S$2:$S$199,MATCH(TRUE,ISNUMBER(SEARCH($S$2:$S$199, $A495)),0)))),"United States of America")</f>
        <v/>
      </c>
      <c r="D495" s="157" t="str" cm="1">
        <f t="array" ref="D495">IF(A495="","",IF(ISNUMBER(MATCH(TRUE,ISNUMBER(SEARCH($Q$2:$Q$51, $A495)),0))=TRUE,"",IF(ISNUMBER(MATCH(TRUE,ISNUMBER(SEARCH($S$2:$S$199, $A495)),0))=TRUE,"","미국 확인 필요")))</f>
        <v/>
      </c>
    </row>
    <row r="496" spans="3:4">
      <c r="C496" s="157" t="str" cm="1">
        <f t="array" ref="C496">IFERROR(IF(A496="","",IF(ISNUMBER(MATCH(TRUE,ISNUMBER(SEARCH($Q$2:$Q$51, $A496)),0))=TRUE,"United States of America",INDEX($S$2:$S$199,MATCH(TRUE,ISNUMBER(SEARCH($S$2:$S$199, $A496)),0)))),"United States of America")</f>
        <v/>
      </c>
      <c r="D496" s="157" t="str" cm="1">
        <f t="array" ref="D496">IF(A496="","",IF(ISNUMBER(MATCH(TRUE,ISNUMBER(SEARCH($Q$2:$Q$51, $A496)),0))=TRUE,"",IF(ISNUMBER(MATCH(TRUE,ISNUMBER(SEARCH($S$2:$S$199, $A496)),0))=TRUE,"","미국 확인 필요")))</f>
        <v/>
      </c>
    </row>
    <row r="497" spans="3:4">
      <c r="C497" s="157" t="str" cm="1">
        <f t="array" ref="C497">IFERROR(IF(A497="","",IF(ISNUMBER(MATCH(TRUE,ISNUMBER(SEARCH($Q$2:$Q$51, $A497)),0))=TRUE,"United States of America",INDEX($S$2:$S$199,MATCH(TRUE,ISNUMBER(SEARCH($S$2:$S$199, $A497)),0)))),"United States of America")</f>
        <v/>
      </c>
      <c r="D497" s="157" t="str" cm="1">
        <f t="array" ref="D497">IF(A497="","",IF(ISNUMBER(MATCH(TRUE,ISNUMBER(SEARCH($Q$2:$Q$51, $A497)),0))=TRUE,"",IF(ISNUMBER(MATCH(TRUE,ISNUMBER(SEARCH($S$2:$S$199, $A497)),0))=TRUE,"","미국 확인 필요")))</f>
        <v/>
      </c>
    </row>
    <row r="498" spans="3:4">
      <c r="C498" s="157" t="str" cm="1">
        <f t="array" ref="C498">IFERROR(IF(A498="","",IF(ISNUMBER(MATCH(TRUE,ISNUMBER(SEARCH($Q$2:$Q$51, $A498)),0))=TRUE,"United States of America",INDEX($S$2:$S$199,MATCH(TRUE,ISNUMBER(SEARCH($S$2:$S$199, $A498)),0)))),"United States of America")</f>
        <v/>
      </c>
      <c r="D498" s="157" t="str" cm="1">
        <f t="array" ref="D498">IF(A498="","",IF(ISNUMBER(MATCH(TRUE,ISNUMBER(SEARCH($Q$2:$Q$51, $A498)),0))=TRUE,"",IF(ISNUMBER(MATCH(TRUE,ISNUMBER(SEARCH($S$2:$S$199, $A498)),0))=TRUE,"","미국 확인 필요")))</f>
        <v/>
      </c>
    </row>
    <row r="499" spans="3:4">
      <c r="C499" s="157" t="str" cm="1">
        <f t="array" ref="C499">IFERROR(IF(A499="","",IF(ISNUMBER(MATCH(TRUE,ISNUMBER(SEARCH($Q$2:$Q$51, $A499)),0))=TRUE,"United States of America",INDEX($S$2:$S$199,MATCH(TRUE,ISNUMBER(SEARCH($S$2:$S$199, $A499)),0)))),"United States of America")</f>
        <v/>
      </c>
      <c r="D499" s="157" t="str" cm="1">
        <f t="array" ref="D499">IF(A499="","",IF(ISNUMBER(MATCH(TRUE,ISNUMBER(SEARCH($Q$2:$Q$51, $A499)),0))=TRUE,"",IF(ISNUMBER(MATCH(TRUE,ISNUMBER(SEARCH($S$2:$S$199, $A499)),0))=TRUE,"","미국 확인 필요")))</f>
        <v/>
      </c>
    </row>
    <row r="500" spans="3:4">
      <c r="C500" s="157" t="str" cm="1">
        <f t="array" ref="C500">IFERROR(IF(A500="","",IF(ISNUMBER(MATCH(TRUE,ISNUMBER(SEARCH($Q$2:$Q$51, $A500)),0))=TRUE,"United States of America",INDEX($S$2:$S$199,MATCH(TRUE,ISNUMBER(SEARCH($S$2:$S$199, $A500)),0)))),"United States of America")</f>
        <v/>
      </c>
      <c r="D500" s="157" t="str" cm="1">
        <f t="array" ref="D500">IF(A500="","",IF(ISNUMBER(MATCH(TRUE,ISNUMBER(SEARCH($Q$2:$Q$51, $A500)),0))=TRUE,"",IF(ISNUMBER(MATCH(TRUE,ISNUMBER(SEARCH($S$2:$S$199, $A500)),0))=TRUE,"","미국 확인 필요")))</f>
        <v/>
      </c>
    </row>
  </sheetData>
  <mergeCells count="4">
    <mergeCell ref="L15:M15"/>
    <mergeCell ref="L33:M33"/>
    <mergeCell ref="L21:N21"/>
    <mergeCell ref="L3:N3"/>
  </mergeCells>
  <phoneticPr fontId="5" type="noConversion"/>
  <conditionalFormatting sqref="S1:S1048576">
    <cfRule type="duplicateValues" dxfId="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5E99-4BE8-4A0A-BBD3-6903EBEB4BC1}">
  <sheetPr>
    <tabColor theme="9" tint="0.79998168889431442"/>
  </sheetPr>
  <dimension ref="A1:Z50"/>
  <sheetViews>
    <sheetView workbookViewId="0">
      <selection activeCell="D1" sqref="D1"/>
    </sheetView>
  </sheetViews>
  <sheetFormatPr defaultRowHeight="15"/>
  <cols>
    <col min="1" max="1" width="9" style="146"/>
    <col min="2" max="4" width="9.125" style="146" bestFit="1" customWidth="1"/>
    <col min="5" max="5" width="12.5" style="146" bestFit="1" customWidth="1"/>
    <col min="6" max="16384" width="9" style="146"/>
  </cols>
  <sheetData>
    <row r="1" spans="1:26" ht="16.5" thickBot="1">
      <c r="B1" s="272" t="str">
        <f>"링크드인 "&amp;MONTH('뉴스룸 요약'!F17)-1&amp;"월, "&amp;MONTH('뉴스룸 요약'!F17)&amp;"월 PV 비교"</f>
        <v>링크드인 8월, 9월 PV 비교</v>
      </c>
      <c r="C1" s="273"/>
      <c r="D1" s="586" t="s">
        <v>2662</v>
      </c>
    </row>
    <row r="2" spans="1:26" ht="15.75" thickBot="1">
      <c r="B2" s="274" t="s">
        <v>1461</v>
      </c>
      <c r="C2" s="275" t="s">
        <v>2268</v>
      </c>
      <c r="D2" s="276" t="s">
        <v>2588</v>
      </c>
    </row>
    <row r="3" spans="1:26">
      <c r="A3" s="277" t="str">
        <f>IF(
OR(MOD(E3, 7) &gt; 5, MOD(E3, 7) &lt; 2), "", "1주차")</f>
        <v/>
      </c>
      <c r="B3" s="207">
        <v>1</v>
      </c>
      <c r="C3" s="278">
        <v>299</v>
      </c>
      <c r="D3" s="279">
        <v>42</v>
      </c>
      <c r="E3" s="280">
        <f>'LDN 일자별 팔로워'!G2</f>
        <v>45536</v>
      </c>
    </row>
    <row r="4" spans="1:26">
      <c r="A4" s="277" t="str">
        <f>IFERROR(IF(MOD(E4, 7) &lt;&gt; 2, "",
(COUNTA($A$3:A3) - COUNTBLANK($A$3:A3) + 1) &amp; "주차"), "")</f>
        <v>1주차</v>
      </c>
      <c r="B4" s="207">
        <v>2</v>
      </c>
      <c r="C4" s="281">
        <v>223</v>
      </c>
      <c r="D4" s="282">
        <v>222</v>
      </c>
      <c r="E4" s="280">
        <f>'LDN 일자별 팔로워'!G3</f>
        <v>45537</v>
      </c>
      <c r="Z4" s="146" t="s">
        <v>2637</v>
      </c>
    </row>
    <row r="5" spans="1:26">
      <c r="A5" s="277" t="str">
        <f>IFERROR(IF(MOD(E5, 7) &lt;&gt; 2, "",
(COUNTA($A$3:A4) - COUNTBLANK($A$3:A4) + 1) &amp; "주차"), "")</f>
        <v/>
      </c>
      <c r="B5" s="207">
        <v>3</v>
      </c>
      <c r="C5" s="281">
        <v>59</v>
      </c>
      <c r="D5" s="282">
        <v>241</v>
      </c>
      <c r="E5" s="280">
        <f>'LDN 일자별 팔로워'!G4</f>
        <v>45538</v>
      </c>
      <c r="Z5" s="283" t="str">
        <f>'LDN 당월 콘텐츠'!S5</f>
        <v>9/3
플라스틱 변색</v>
      </c>
    </row>
    <row r="6" spans="1:26">
      <c r="A6" s="277" t="str">
        <f>IFERROR(IF(MOD(E6, 7) &lt;&gt; 2, "",
(COUNTA($A$3:A5) - COUNTBLANK($A$3:A5) + 1) &amp; "주차"), "")</f>
        <v/>
      </c>
      <c r="B6" s="207">
        <v>4</v>
      </c>
      <c r="C6" s="281">
        <v>68</v>
      </c>
      <c r="D6" s="282">
        <v>235</v>
      </c>
      <c r="E6" s="280">
        <f>'LDN 일자별 팔로워'!G5</f>
        <v>45539</v>
      </c>
      <c r="Z6" s="283" t="str">
        <f>'LDN 당월 콘텐츠'!S6</f>
        <v>9/6
SKIET 폴란드 직원 인터뷰</v>
      </c>
    </row>
    <row r="7" spans="1:26">
      <c r="A7" s="277" t="str">
        <f>IFERROR(IF(MOD(E7, 7) &lt;&gt; 2, "",
(COUNTA($A$3:A6) - COUNTBLANK($A$3:A6) + 1) &amp; "주차"), "")</f>
        <v/>
      </c>
      <c r="B7" s="207">
        <v>5</v>
      </c>
      <c r="C7" s="281">
        <v>253</v>
      </c>
      <c r="D7" s="282">
        <v>220</v>
      </c>
      <c r="E7" s="280">
        <f>'LDN 일자별 팔로워'!G6</f>
        <v>45540</v>
      </c>
      <c r="Z7" s="283" t="str">
        <f>'LDN 당월 콘텐츠'!S7</f>
        <v>9/9
과거의 오늘 윤활기유 제2 생산공장 준공</v>
      </c>
    </row>
    <row r="8" spans="1:26">
      <c r="A8" s="277" t="str">
        <f>IFERROR(IF(MOD(E8, 7) &lt;&gt; 2, "",
(COUNTA($A$3:A7) - COUNTBLANK($A$3:A7) + 1) &amp; "주차"), "")</f>
        <v/>
      </c>
      <c r="B8" s="207">
        <v>6</v>
      </c>
      <c r="C8" s="281">
        <v>238</v>
      </c>
      <c r="D8" s="282">
        <v>217</v>
      </c>
      <c r="E8" s="280">
        <f>'LDN 일자별 팔로워'!G7</f>
        <v>45541</v>
      </c>
      <c r="Z8" s="283" t="str">
        <f>'LDN 당월 콘텐츠'!S8</f>
        <v>9/10
SKEO 케타푸 광구</v>
      </c>
    </row>
    <row r="9" spans="1:26">
      <c r="A9" s="277" t="str">
        <f>IFERROR(IF(MOD(E9, 7) &lt;&gt; 2, "",
(COUNTA($A$3:A8) - COUNTBLANK($A$3:A8) + 1) &amp; "주차"), "")</f>
        <v/>
      </c>
      <c r="B9" s="207">
        <v>7</v>
      </c>
      <c r="C9" s="281">
        <v>211</v>
      </c>
      <c r="D9" s="282">
        <v>88</v>
      </c>
      <c r="E9" s="280">
        <f>'LDN 일자별 팔로워'!G8</f>
        <v>45542</v>
      </c>
      <c r="Z9" s="283" t="str">
        <f>'LDN 당월 콘텐츠'!S9</f>
        <v xml:space="preserve">9/11
SKE SAF </v>
      </c>
    </row>
    <row r="10" spans="1:26">
      <c r="A10" s="277" t="str">
        <f>IFERROR(IF(MOD(E10, 7) &lt;&gt; 2, "",
(COUNTA($A$3:A9) - COUNTBLANK($A$3:A9) + 1) &amp; "주차"), "")</f>
        <v/>
      </c>
      <c r="B10" s="207">
        <v>8</v>
      </c>
      <c r="C10" s="281">
        <v>182</v>
      </c>
      <c r="D10" s="282">
        <v>70</v>
      </c>
      <c r="E10" s="280">
        <f>'LDN 일자별 팔로워'!G9</f>
        <v>45543</v>
      </c>
      <c r="Z10" s="283" t="str">
        <f>'LDN 당월 콘텐츠'!S10</f>
        <v>9/13
이노백과사전 CCUS</v>
      </c>
    </row>
    <row r="11" spans="1:26">
      <c r="A11" s="277" t="str">
        <f>IFERROR(IF(MOD(E11, 7) &lt;&gt; 2, "",
(COUNTA($A$3:A10) - COUNTBLANK($A$3:A10) + 1) &amp; "주차"), "")</f>
        <v>2주차</v>
      </c>
      <c r="B11" s="207">
        <v>9</v>
      </c>
      <c r="C11" s="281">
        <v>201</v>
      </c>
      <c r="D11" s="282">
        <v>287</v>
      </c>
      <c r="E11" s="280">
        <f>'LDN 일자별 팔로워'!G10</f>
        <v>45544</v>
      </c>
      <c r="Z11" s="283" t="str">
        <f>'LDN 당월 콘텐츠'!S11</f>
        <v>9/16
추석 콘텐츠</v>
      </c>
    </row>
    <row r="12" spans="1:26">
      <c r="A12" s="277" t="str">
        <f>IFERROR(IF(MOD(E12, 7) &lt;&gt; 2, "",
(COUNTA($A$3:A11) - COUNTBLANK($A$3:A11) + 1) &amp; "주차"), "")</f>
        <v/>
      </c>
      <c r="B12" s="207">
        <v>10</v>
      </c>
      <c r="C12" s="281">
        <v>93</v>
      </c>
      <c r="D12" s="282">
        <v>295</v>
      </c>
      <c r="E12" s="280">
        <f>'LDN 일자별 팔로워'!G11</f>
        <v>45545</v>
      </c>
      <c r="Z12" s="283" t="str">
        <f>'LDN 당월 콘텐츠'!S12</f>
        <v>9/19
SKEN 에코바디스 ESG 평가</v>
      </c>
    </row>
    <row r="13" spans="1:26">
      <c r="A13" s="277" t="str">
        <f>IFERROR(IF(MOD(E13, 7) &lt;&gt; 2, "",
(COUNTA($A$3:A12) - COUNTBLANK($A$3:A12) + 1) &amp; "주차"), "")</f>
        <v/>
      </c>
      <c r="B13" s="207">
        <v>11</v>
      </c>
      <c r="C13" s="281">
        <v>56</v>
      </c>
      <c r="D13" s="282">
        <v>291</v>
      </c>
      <c r="E13" s="280">
        <f>'LDN 일자별 팔로워'!G12</f>
        <v>45546</v>
      </c>
      <c r="Z13" s="283" t="str">
        <f>'LDN 당월 콘텐츠'!S13</f>
        <v>9/24
스키노테크 아스팔트</v>
      </c>
    </row>
    <row r="14" spans="1:26">
      <c r="A14" s="277" t="str">
        <f>IFERROR(IF(MOD(E14, 7) &lt;&gt; 2, "",
(COUNTA($A$3:A13) - COUNTBLANK($A$3:A13) + 1) &amp; "주차"), "")</f>
        <v/>
      </c>
      <c r="B14" s="207">
        <v>12</v>
      </c>
      <c r="C14" s="281">
        <v>233</v>
      </c>
      <c r="D14" s="282">
        <v>245</v>
      </c>
      <c r="E14" s="280">
        <f>'LDN 일자별 팔로워'!G13</f>
        <v>45547</v>
      </c>
      <c r="Z14" s="283" t="str">
        <f>'LDN 당월 콘텐츠'!S14</f>
        <v>9/26
에너지식 3편</v>
      </c>
    </row>
    <row r="15" spans="1:26">
      <c r="A15" s="277" t="str">
        <f>IFERROR(IF(MOD(E15, 7) &lt;&gt; 2, "",
(COUNTA($A$3:A14) - COUNTBLANK($A$3:A14) + 1) &amp; "주차"), "")</f>
        <v/>
      </c>
      <c r="B15" s="207">
        <v>13</v>
      </c>
      <c r="C15" s="281">
        <v>209</v>
      </c>
      <c r="D15" s="282">
        <v>461</v>
      </c>
      <c r="E15" s="280">
        <f>'LDN 일자별 팔로워'!G14</f>
        <v>45548</v>
      </c>
      <c r="Z15" s="283" t="str">
        <f>'LDN 당월 콘텐츠'!S15</f>
        <v>9/27
위시메이커</v>
      </c>
    </row>
    <row r="16" spans="1:26">
      <c r="A16" s="277" t="str">
        <f>IFERROR(IF(MOD(E16, 7) &lt;&gt; 2, "",
(COUNTA($A$3:A15) - COUNTBLANK($A$3:A15) + 1) &amp; "주차"), "")</f>
        <v/>
      </c>
      <c r="B16" s="207">
        <v>14</v>
      </c>
      <c r="C16" s="281">
        <v>229</v>
      </c>
      <c r="D16" s="282">
        <v>225</v>
      </c>
      <c r="E16" s="280">
        <f>'LDN 일자별 팔로워'!G15</f>
        <v>45549</v>
      </c>
      <c r="Z16" s="283" t="str">
        <f>'LDN 당월 콘텐츠'!S16</f>
        <v>9/30
SKI AI∙DT 솔루션</v>
      </c>
    </row>
    <row r="17" spans="1:26">
      <c r="A17" s="277" t="str">
        <f>IFERROR(IF(MOD(E17, 7) &lt;&gt; 2, "",
(COUNTA($A$3:A16) - COUNTBLANK($A$3:A16) + 1) &amp; "주차"), "")</f>
        <v/>
      </c>
      <c r="B17" s="207">
        <v>15</v>
      </c>
      <c r="C17" s="281">
        <v>189</v>
      </c>
      <c r="D17" s="282">
        <v>199</v>
      </c>
      <c r="E17" s="280">
        <f>'LDN 일자별 팔로워'!G16</f>
        <v>45550</v>
      </c>
      <c r="Z17" s="283" t="str">
        <f>'LDN 당월 콘텐츠'!S17</f>
        <v xml:space="preserve">
</v>
      </c>
    </row>
    <row r="18" spans="1:26">
      <c r="A18" s="277" t="str">
        <f>IFERROR(IF(MOD(E18, 7) &lt;&gt; 2, "",
(COUNTA($A$3:A17) - COUNTBLANK($A$3:A17) + 1) &amp; "주차"), "")</f>
        <v>3주차</v>
      </c>
      <c r="B18" s="207">
        <v>16</v>
      </c>
      <c r="C18" s="281">
        <v>162</v>
      </c>
      <c r="D18" s="282">
        <v>344</v>
      </c>
      <c r="E18" s="280">
        <f>'LDN 일자별 팔로워'!G17</f>
        <v>45551</v>
      </c>
      <c r="Z18" s="283" t="str">
        <f>'LDN 당월 콘텐츠'!S18</f>
        <v xml:space="preserve">
</v>
      </c>
    </row>
    <row r="19" spans="1:26">
      <c r="A19" s="277" t="str">
        <f>IFERROR(IF(MOD(E19, 7) &lt;&gt; 2, "",
(COUNTA($A$3:A18) - COUNTBLANK($A$3:A18) + 1) &amp; "주차"), "")</f>
        <v/>
      </c>
      <c r="B19" s="207">
        <v>17</v>
      </c>
      <c r="C19" s="281">
        <v>97</v>
      </c>
      <c r="D19" s="282">
        <v>463</v>
      </c>
      <c r="E19" s="280">
        <f>'LDN 일자별 팔로워'!G18</f>
        <v>45552</v>
      </c>
      <c r="Z19" s="283" t="str">
        <f>'LDN 당월 콘텐츠'!S19</f>
        <v xml:space="preserve">
</v>
      </c>
    </row>
    <row r="20" spans="1:26">
      <c r="A20" s="277" t="str">
        <f>IFERROR(IF(MOD(E20, 7) &lt;&gt; 2, "",
(COUNTA($A$3:A19) - COUNTBLANK($A$3:A19) + 1) &amp; "주차"), "")</f>
        <v/>
      </c>
      <c r="B20" s="207">
        <v>18</v>
      </c>
      <c r="C20" s="281">
        <v>78</v>
      </c>
      <c r="D20" s="282">
        <v>429</v>
      </c>
      <c r="E20" s="280">
        <f>'LDN 일자별 팔로워'!G19</f>
        <v>45553</v>
      </c>
      <c r="Z20" s="283" t="str">
        <f>'LDN 당월 콘텐츠'!S20</f>
        <v xml:space="preserve">
</v>
      </c>
    </row>
    <row r="21" spans="1:26">
      <c r="A21" s="277" t="str">
        <f>IFERROR(IF(MOD(E21, 7) &lt;&gt; 2, "",
(COUNTA($A$3:A20) - COUNTBLANK($A$3:A20) + 1) &amp; "주차"), "")</f>
        <v/>
      </c>
      <c r="B21" s="207">
        <v>19</v>
      </c>
      <c r="C21" s="281">
        <v>235</v>
      </c>
      <c r="D21" s="282">
        <v>381</v>
      </c>
      <c r="E21" s="280">
        <f>'LDN 일자별 팔로워'!G20</f>
        <v>45554</v>
      </c>
      <c r="Z21" s="283" t="str">
        <f>'LDN 당월 콘텐츠'!S21</f>
        <v xml:space="preserve">
</v>
      </c>
    </row>
    <row r="22" spans="1:26">
      <c r="A22" s="277" t="str">
        <f>IFERROR(IF(MOD(E22, 7) &lt;&gt; 2, "",
(COUNTA($A$3:A21) - COUNTBLANK($A$3:A21) + 1) &amp; "주차"), "")</f>
        <v/>
      </c>
      <c r="B22" s="207">
        <v>20</v>
      </c>
      <c r="C22" s="281">
        <v>263</v>
      </c>
      <c r="D22" s="282">
        <v>378</v>
      </c>
      <c r="E22" s="280">
        <f>'LDN 일자별 팔로워'!G21</f>
        <v>45555</v>
      </c>
      <c r="Z22" s="283" t="str">
        <f>'LDN 당월 콘텐츠'!S22</f>
        <v xml:space="preserve">
</v>
      </c>
    </row>
    <row r="23" spans="1:26">
      <c r="A23" s="277" t="str">
        <f>IFERROR(IF(MOD(E23, 7) &lt;&gt; 2, "",
(COUNTA($A$3:A22) - COUNTBLANK($A$3:A22) + 1) &amp; "주차"), "")</f>
        <v/>
      </c>
      <c r="B23" s="207">
        <v>21</v>
      </c>
      <c r="C23" s="281">
        <v>245</v>
      </c>
      <c r="D23" s="282">
        <v>201</v>
      </c>
      <c r="E23" s="280">
        <f>'LDN 일자별 팔로워'!G22</f>
        <v>45556</v>
      </c>
      <c r="Z23" s="283" t="str">
        <f>'LDN 당월 콘텐츠'!S23</f>
        <v xml:space="preserve">
</v>
      </c>
    </row>
    <row r="24" spans="1:26">
      <c r="A24" s="277" t="str">
        <f>IFERROR(IF(MOD(E24, 7) &lt;&gt; 2, "",
(COUNTA($A$3:A23) - COUNTBLANK($A$3:A23) + 1) &amp; "주차"), "")</f>
        <v/>
      </c>
      <c r="B24" s="207">
        <v>22</v>
      </c>
      <c r="C24" s="281">
        <v>264</v>
      </c>
      <c r="D24" s="282">
        <v>184</v>
      </c>
      <c r="E24" s="280">
        <f>'LDN 일자별 팔로워'!G23</f>
        <v>45557</v>
      </c>
      <c r="Z24" s="283" t="str">
        <f>'LDN 당월 콘텐츠'!S24</f>
        <v xml:space="preserve">
</v>
      </c>
    </row>
    <row r="25" spans="1:26">
      <c r="A25" s="277" t="str">
        <f>IFERROR(IF(MOD(E25, 7) &lt;&gt; 2, "",
(COUNTA($A$3:A24) - COUNTBLANK($A$3:A24) + 1) &amp; "주차"), "")</f>
        <v>4주차</v>
      </c>
      <c r="B25" s="207">
        <v>23</v>
      </c>
      <c r="C25" s="281">
        <v>202</v>
      </c>
      <c r="D25" s="282">
        <v>381</v>
      </c>
      <c r="E25" s="280">
        <f>'LDN 일자별 팔로워'!G24</f>
        <v>45558</v>
      </c>
      <c r="Z25" s="283" t="str">
        <f>'LDN 당월 콘텐츠'!S25</f>
        <v xml:space="preserve">
</v>
      </c>
    </row>
    <row r="26" spans="1:26">
      <c r="A26" s="277" t="str">
        <f>IFERROR(IF(MOD(E26, 7) &lt;&gt; 2, "",
(COUNTA($A$3:A25) - COUNTBLANK($A$3:A25) + 1) &amp; "주차"), "")</f>
        <v/>
      </c>
      <c r="B26" s="207">
        <v>24</v>
      </c>
      <c r="C26" s="281">
        <v>91</v>
      </c>
      <c r="D26" s="282">
        <v>402</v>
      </c>
      <c r="E26" s="280">
        <f>'LDN 일자별 팔로워'!G25</f>
        <v>45559</v>
      </c>
      <c r="Z26" s="283" t="str">
        <f>'LDN 당월 콘텐츠'!S26</f>
        <v xml:space="preserve">
</v>
      </c>
    </row>
    <row r="27" spans="1:26">
      <c r="A27" s="277" t="str">
        <f>IFERROR(IF(MOD(E27, 7) &lt;&gt; 2, "",
(COUNTA($A$3:A26) - COUNTBLANK($A$3:A26) + 1) &amp; "주차"), "")</f>
        <v/>
      </c>
      <c r="B27" s="207">
        <v>25</v>
      </c>
      <c r="C27" s="281">
        <v>85</v>
      </c>
      <c r="D27" s="282">
        <v>368</v>
      </c>
      <c r="E27" s="280">
        <f>'LDN 일자별 팔로워'!G26</f>
        <v>45560</v>
      </c>
      <c r="Z27" s="283" t="str">
        <f>'LDN 당월 콘텐츠'!S27</f>
        <v xml:space="preserve">
</v>
      </c>
    </row>
    <row r="28" spans="1:26">
      <c r="A28" s="277" t="str">
        <f>IFERROR(IF(MOD(E28, 7) &lt;&gt; 2, "",
(COUNTA($A$3:A27) - COUNTBLANK($A$3:A27) + 1) &amp; "주차"), "")</f>
        <v/>
      </c>
      <c r="B28" s="207">
        <v>26</v>
      </c>
      <c r="C28" s="281">
        <v>230</v>
      </c>
      <c r="D28" s="282">
        <v>442</v>
      </c>
      <c r="E28" s="280">
        <f>'LDN 일자별 팔로워'!G27</f>
        <v>45561</v>
      </c>
      <c r="Z28" s="283" t="str">
        <f>'LDN 당월 콘텐츠'!S28</f>
        <v xml:space="preserve">
</v>
      </c>
    </row>
    <row r="29" spans="1:26">
      <c r="A29" s="277" t="str">
        <f>IFERROR(IF(MOD(E29, 7) &lt;&gt; 2, "",
(COUNTA($A$3:A28) - COUNTBLANK($A$3:A28) + 1) &amp; "주차"), "")</f>
        <v/>
      </c>
      <c r="B29" s="207">
        <v>27</v>
      </c>
      <c r="C29" s="281">
        <v>214</v>
      </c>
      <c r="D29" s="282">
        <v>309</v>
      </c>
      <c r="E29" s="280">
        <f>'LDN 일자별 팔로워'!G28</f>
        <v>45562</v>
      </c>
      <c r="Z29" s="283" t="str">
        <f>'LDN 당월 콘텐츠'!S29</f>
        <v xml:space="preserve">
</v>
      </c>
    </row>
    <row r="30" spans="1:26">
      <c r="A30" s="277" t="str">
        <f>IFERROR(IF(MOD(E30, 7) &lt;&gt; 2, "",
(COUNTA($A$3:A29) - COUNTBLANK($A$3:A29) + 1) &amp; "주차"), "")</f>
        <v/>
      </c>
      <c r="B30" s="207">
        <v>28</v>
      </c>
      <c r="C30" s="281">
        <v>317</v>
      </c>
      <c r="D30" s="282">
        <v>200</v>
      </c>
      <c r="E30" s="280">
        <f>'LDN 일자별 팔로워'!G29</f>
        <v>45563</v>
      </c>
      <c r="Z30" s="283" t="str">
        <f>'LDN 당월 콘텐츠'!S30</f>
        <v xml:space="preserve">
</v>
      </c>
    </row>
    <row r="31" spans="1:26">
      <c r="A31" s="277" t="str">
        <f>IFERROR(IF(MOD(E31, 7) &lt;&gt; 2, "",
(COUNTA($A$3:A30) - COUNTBLANK($A$3:A30) + 1) &amp; "주차"), "")</f>
        <v/>
      </c>
      <c r="B31" s="207">
        <f>IF(DAY(EOMONTH('뉴스룸 요약'!$F$17,0))=28,"",29)</f>
        <v>29</v>
      </c>
      <c r="C31" s="281">
        <v>271</v>
      </c>
      <c r="D31" s="282">
        <v>175</v>
      </c>
      <c r="E31" s="280">
        <f>'LDN 일자별 팔로워'!G30</f>
        <v>45564</v>
      </c>
      <c r="Z31" s="283" t="str">
        <f>'LDN 당월 콘텐츠'!S31</f>
        <v xml:space="preserve">
</v>
      </c>
    </row>
    <row r="32" spans="1:26">
      <c r="A32" s="277" t="str">
        <f>IFERROR(IF(MOD(E32, 7) &lt;&gt; 2, "",
(COUNTA($A$3:A31) - COUNTBLANK($A$3:A31) + 1) &amp; "주차"), "")</f>
        <v>5주차</v>
      </c>
      <c r="B32" s="207">
        <f>IF(OR(DAY(EOMONTH('뉴스룸 요약'!$F$17,0))=29,DAY(EOMONTH('뉴스룸 요약'!$F$17,0))=28),"",30)</f>
        <v>30</v>
      </c>
      <c r="C32" s="281">
        <v>198</v>
      </c>
      <c r="D32" s="282">
        <v>466</v>
      </c>
      <c r="E32" s="280">
        <f>'LDN 일자별 팔로워'!G31</f>
        <v>45565</v>
      </c>
      <c r="Z32" s="283" t="str">
        <f>'LDN 당월 콘텐츠'!S32</f>
        <v xml:space="preserve">
</v>
      </c>
    </row>
    <row r="33" spans="1:26" ht="15.75" thickBot="1">
      <c r="A33" s="277" t="str">
        <f>IFERROR(IF(MOD(E33, 7) &lt;&gt; 2, "",
(COUNTA($A$3:A32) - COUNTBLANK($A$3:A32) + 1) &amp; "주차"), "")</f>
        <v/>
      </c>
      <c r="B33" s="284" t="str">
        <f>IF(OR(DAY(EOMONTH('뉴스룸 요약'!$F$17,0))=29,DAY(EOMONTH('뉴스룸 요약'!$F$17,0))=28,DAY(EOMONTH('뉴스룸 요약'!$F$17,0))=30),"",31)</f>
        <v/>
      </c>
      <c r="C33" s="285">
        <v>91</v>
      </c>
      <c r="D33" s="286"/>
      <c r="E33" s="280" t="str">
        <f>'LDN 일자별 팔로워'!G32</f>
        <v xml:space="preserve"> </v>
      </c>
      <c r="Z33" s="283" t="str">
        <f>'LDN 당월 콘텐츠'!S33</f>
        <v xml:space="preserve">
</v>
      </c>
    </row>
    <row r="34" spans="1:26">
      <c r="Z34" s="283" t="str">
        <f>'LDN 당월 콘텐츠'!S34</f>
        <v xml:space="preserve">
</v>
      </c>
    </row>
    <row r="35" spans="1:26">
      <c r="Z35" s="283" t="str">
        <f>'LDN 당월 콘텐츠'!S35</f>
        <v xml:space="preserve">
</v>
      </c>
    </row>
    <row r="36" spans="1:26">
      <c r="Z36" s="283" t="str">
        <f>'LDN 당월 콘텐츠'!S36</f>
        <v xml:space="preserve">
</v>
      </c>
    </row>
    <row r="37" spans="1:26">
      <c r="B37" s="146" t="s">
        <v>1518</v>
      </c>
      <c r="Z37" s="283" t="str">
        <f>'LDN 당월 콘텐츠'!S37</f>
        <v xml:space="preserve">
</v>
      </c>
    </row>
    <row r="50" spans="13:13">
      <c r="M50" s="287"/>
    </row>
  </sheetData>
  <phoneticPr fontId="5"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H33"/>
  <sheetViews>
    <sheetView workbookViewId="0">
      <selection activeCell="J6" sqref="J6"/>
    </sheetView>
  </sheetViews>
  <sheetFormatPr defaultRowHeight="16.5"/>
  <cols>
    <col min="1" max="1" width="11.125" style="15" bestFit="1" customWidth="1"/>
    <col min="2" max="2" width="26.125" style="15" bestFit="1" customWidth="1"/>
    <col min="3" max="3" width="24.125" style="15" bestFit="1" customWidth="1"/>
    <col min="4" max="4" width="9.5" style="15" bestFit="1" customWidth="1"/>
    <col min="5" max="5" width="10.875" bestFit="1" customWidth="1"/>
    <col min="8" max="8" width="12.5" customWidth="1"/>
  </cols>
  <sheetData>
    <row r="1" spans="1:8">
      <c r="A1" s="28" t="s">
        <v>330</v>
      </c>
      <c r="B1" s="53" t="s">
        <v>1075</v>
      </c>
      <c r="C1" s="53" t="s">
        <v>1076</v>
      </c>
      <c r="D1" s="28" t="s">
        <v>433</v>
      </c>
      <c r="G1" s="47" t="s">
        <v>862</v>
      </c>
      <c r="H1" s="84">
        <f>DATE(RIGHT(A2,4),LEFT(A2,2),MID(A2,4,2))</f>
        <v>45536</v>
      </c>
    </row>
    <row r="2" spans="1:8">
      <c r="A2" s="15" t="s">
        <v>2558</v>
      </c>
      <c r="B2" s="15">
        <v>0</v>
      </c>
      <c r="C2" s="15">
        <v>25</v>
      </c>
      <c r="D2" s="15">
        <v>25</v>
      </c>
      <c r="E2" s="111">
        <f>IFERROR(DATE(RIGHT(A2,4),LEFT(A2,2),MID(A2,4,2))," ")</f>
        <v>45536</v>
      </c>
      <c r="G2" s="48" t="s">
        <v>863</v>
      </c>
      <c r="H2" s="85">
        <f>EOMONTH(H1,0)</f>
        <v>45565</v>
      </c>
    </row>
    <row r="3" spans="1:8" ht="17.25" thickBot="1">
      <c r="A3" s="15" t="s">
        <v>2559</v>
      </c>
      <c r="B3" s="15">
        <v>78</v>
      </c>
      <c r="C3" s="15">
        <v>40</v>
      </c>
      <c r="D3" s="15">
        <v>118</v>
      </c>
      <c r="E3" s="111">
        <f t="shared" ref="E3:E32" si="0">IFERROR(DATE(RIGHT(A3,4),LEFT(A3,2),MID(A3,4,2))," ")</f>
        <v>45537</v>
      </c>
      <c r="G3" s="49" t="s">
        <v>864</v>
      </c>
      <c r="H3" s="86">
        <f>EOMONTH(H1,-5)</f>
        <v>45412</v>
      </c>
    </row>
    <row r="4" spans="1:8">
      <c r="A4" s="15" t="s">
        <v>2560</v>
      </c>
      <c r="B4" s="15">
        <v>81</v>
      </c>
      <c r="C4" s="15">
        <v>22</v>
      </c>
      <c r="D4" s="15">
        <v>103</v>
      </c>
      <c r="E4" s="111">
        <f t="shared" si="0"/>
        <v>45538</v>
      </c>
    </row>
    <row r="5" spans="1:8">
      <c r="A5" s="15" t="s">
        <v>2561</v>
      </c>
      <c r="B5" s="15">
        <v>82</v>
      </c>
      <c r="C5" s="15">
        <v>29</v>
      </c>
      <c r="D5" s="15">
        <v>111</v>
      </c>
      <c r="E5" s="111">
        <f t="shared" si="0"/>
        <v>45539</v>
      </c>
    </row>
    <row r="6" spans="1:8">
      <c r="A6" s="15" t="s">
        <v>2562</v>
      </c>
      <c r="B6" s="15">
        <v>86</v>
      </c>
      <c r="C6" s="15">
        <v>25</v>
      </c>
      <c r="D6" s="15">
        <v>111</v>
      </c>
      <c r="E6" s="111">
        <f t="shared" si="0"/>
        <v>45540</v>
      </c>
    </row>
    <row r="7" spans="1:8">
      <c r="A7" s="15" t="s">
        <v>2563</v>
      </c>
      <c r="B7" s="15">
        <v>75</v>
      </c>
      <c r="C7" s="15">
        <v>32</v>
      </c>
      <c r="D7" s="15">
        <v>107</v>
      </c>
      <c r="E7" s="111">
        <f t="shared" si="0"/>
        <v>45541</v>
      </c>
    </row>
    <row r="8" spans="1:8">
      <c r="A8" s="15" t="s">
        <v>2564</v>
      </c>
      <c r="B8" s="15">
        <v>31</v>
      </c>
      <c r="C8" s="15">
        <v>17</v>
      </c>
      <c r="D8" s="15">
        <v>48</v>
      </c>
      <c r="E8" s="111">
        <f t="shared" si="0"/>
        <v>45542</v>
      </c>
    </row>
    <row r="9" spans="1:8">
      <c r="A9" s="15" t="s">
        <v>2565</v>
      </c>
      <c r="B9" s="15">
        <v>23</v>
      </c>
      <c r="C9" s="15">
        <v>9</v>
      </c>
      <c r="D9" s="15">
        <v>32</v>
      </c>
      <c r="E9" s="111">
        <f t="shared" si="0"/>
        <v>45543</v>
      </c>
    </row>
    <row r="10" spans="1:8">
      <c r="A10" s="15" t="s">
        <v>2566</v>
      </c>
      <c r="B10" s="15">
        <v>82</v>
      </c>
      <c r="C10" s="15">
        <v>67</v>
      </c>
      <c r="D10" s="15">
        <v>149</v>
      </c>
      <c r="E10" s="111">
        <f t="shared" si="0"/>
        <v>45544</v>
      </c>
    </row>
    <row r="11" spans="1:8">
      <c r="A11" s="15" t="s">
        <v>2567</v>
      </c>
      <c r="B11" s="15">
        <v>93</v>
      </c>
      <c r="C11" s="15">
        <v>82</v>
      </c>
      <c r="D11" s="15">
        <v>175</v>
      </c>
      <c r="E11" s="111">
        <f t="shared" si="0"/>
        <v>45545</v>
      </c>
    </row>
    <row r="12" spans="1:8">
      <c r="A12" s="15" t="s">
        <v>2568</v>
      </c>
      <c r="B12" s="15">
        <v>71</v>
      </c>
      <c r="C12" s="15">
        <v>65</v>
      </c>
      <c r="D12" s="15">
        <v>136</v>
      </c>
      <c r="E12" s="111">
        <f t="shared" si="0"/>
        <v>45546</v>
      </c>
    </row>
    <row r="13" spans="1:8">
      <c r="A13" s="15" t="s">
        <v>2569</v>
      </c>
      <c r="B13" s="15">
        <v>85</v>
      </c>
      <c r="C13" s="15">
        <v>48</v>
      </c>
      <c r="D13" s="15">
        <v>133</v>
      </c>
      <c r="E13" s="111">
        <f t="shared" si="0"/>
        <v>45547</v>
      </c>
    </row>
    <row r="14" spans="1:8">
      <c r="A14" s="15" t="s">
        <v>2570</v>
      </c>
      <c r="B14" s="15">
        <v>120</v>
      </c>
      <c r="C14" s="15">
        <v>45</v>
      </c>
      <c r="D14" s="15">
        <v>165</v>
      </c>
      <c r="E14" s="111">
        <f t="shared" si="0"/>
        <v>45548</v>
      </c>
    </row>
    <row r="15" spans="1:8">
      <c r="A15" s="15" t="s">
        <v>2571</v>
      </c>
      <c r="B15" s="15">
        <v>77</v>
      </c>
      <c r="C15" s="15">
        <v>23</v>
      </c>
      <c r="D15" s="15">
        <v>100</v>
      </c>
      <c r="E15" s="111">
        <f t="shared" si="0"/>
        <v>45549</v>
      </c>
    </row>
    <row r="16" spans="1:8">
      <c r="A16" s="15" t="s">
        <v>2572</v>
      </c>
      <c r="B16" s="15">
        <v>56</v>
      </c>
      <c r="C16" s="15">
        <v>21</v>
      </c>
      <c r="D16" s="15">
        <v>77</v>
      </c>
      <c r="E16" s="111">
        <f t="shared" si="0"/>
        <v>45550</v>
      </c>
    </row>
    <row r="17" spans="1:5">
      <c r="A17" s="15" t="s">
        <v>2573</v>
      </c>
      <c r="B17" s="15">
        <v>103</v>
      </c>
      <c r="C17" s="15">
        <v>35</v>
      </c>
      <c r="D17" s="15">
        <v>138</v>
      </c>
      <c r="E17" s="111">
        <f t="shared" si="0"/>
        <v>45551</v>
      </c>
    </row>
    <row r="18" spans="1:5">
      <c r="A18" s="15" t="s">
        <v>2574</v>
      </c>
      <c r="B18" s="15">
        <v>107</v>
      </c>
      <c r="C18" s="15">
        <v>23</v>
      </c>
      <c r="D18" s="15">
        <v>130</v>
      </c>
      <c r="E18" s="111">
        <f t="shared" si="0"/>
        <v>45552</v>
      </c>
    </row>
    <row r="19" spans="1:5">
      <c r="A19" s="15" t="s">
        <v>2575</v>
      </c>
      <c r="B19" s="15">
        <v>104</v>
      </c>
      <c r="C19" s="15">
        <v>51</v>
      </c>
      <c r="D19" s="15">
        <v>155</v>
      </c>
      <c r="E19" s="111">
        <f t="shared" si="0"/>
        <v>45553</v>
      </c>
    </row>
    <row r="20" spans="1:5">
      <c r="A20" s="15" t="s">
        <v>2576</v>
      </c>
      <c r="B20" s="15">
        <v>118</v>
      </c>
      <c r="C20" s="15">
        <v>42</v>
      </c>
      <c r="D20" s="15">
        <v>160</v>
      </c>
      <c r="E20" s="111">
        <f t="shared" si="0"/>
        <v>45554</v>
      </c>
    </row>
    <row r="21" spans="1:5">
      <c r="A21" s="15" t="s">
        <v>2577</v>
      </c>
      <c r="B21" s="15">
        <v>99</v>
      </c>
      <c r="C21" s="15">
        <v>29</v>
      </c>
      <c r="D21" s="15">
        <v>128</v>
      </c>
      <c r="E21" s="111">
        <f t="shared" si="0"/>
        <v>45555</v>
      </c>
    </row>
    <row r="22" spans="1:5">
      <c r="A22" s="15" t="s">
        <v>2578</v>
      </c>
      <c r="B22" s="15">
        <v>63</v>
      </c>
      <c r="C22" s="15">
        <v>31</v>
      </c>
      <c r="D22" s="15">
        <v>94</v>
      </c>
      <c r="E22" s="111">
        <f t="shared" si="0"/>
        <v>45556</v>
      </c>
    </row>
    <row r="23" spans="1:5">
      <c r="A23" s="15" t="s">
        <v>2579</v>
      </c>
      <c r="B23" s="15">
        <v>61</v>
      </c>
      <c r="C23" s="15">
        <v>25</v>
      </c>
      <c r="D23" s="15">
        <v>86</v>
      </c>
      <c r="E23" s="111">
        <f t="shared" si="0"/>
        <v>45557</v>
      </c>
    </row>
    <row r="24" spans="1:5">
      <c r="A24" s="15" t="s">
        <v>2580</v>
      </c>
      <c r="B24" s="15">
        <v>93</v>
      </c>
      <c r="C24" s="15">
        <v>34</v>
      </c>
      <c r="D24" s="15">
        <v>127</v>
      </c>
      <c r="E24" s="111">
        <f t="shared" si="0"/>
        <v>45558</v>
      </c>
    </row>
    <row r="25" spans="1:5">
      <c r="A25" s="15" t="s">
        <v>2581</v>
      </c>
      <c r="B25" s="15">
        <v>106</v>
      </c>
      <c r="C25" s="15">
        <v>34</v>
      </c>
      <c r="D25" s="15">
        <v>140</v>
      </c>
      <c r="E25" s="111">
        <f t="shared" si="0"/>
        <v>45559</v>
      </c>
    </row>
    <row r="26" spans="1:5">
      <c r="A26" s="15" t="s">
        <v>2582</v>
      </c>
      <c r="B26" s="15">
        <v>102</v>
      </c>
      <c r="C26" s="15">
        <v>28</v>
      </c>
      <c r="D26" s="15">
        <v>130</v>
      </c>
      <c r="E26" s="111">
        <f t="shared" si="0"/>
        <v>45560</v>
      </c>
    </row>
    <row r="27" spans="1:5">
      <c r="A27" s="15" t="s">
        <v>2583</v>
      </c>
      <c r="B27" s="15">
        <v>109</v>
      </c>
      <c r="C27" s="15">
        <v>35</v>
      </c>
      <c r="D27" s="15">
        <v>144</v>
      </c>
      <c r="E27" s="111">
        <f t="shared" si="0"/>
        <v>45561</v>
      </c>
    </row>
    <row r="28" spans="1:5">
      <c r="A28" s="15" t="s">
        <v>2584</v>
      </c>
      <c r="B28" s="15">
        <v>94</v>
      </c>
      <c r="C28" s="15">
        <v>14</v>
      </c>
      <c r="D28" s="15">
        <v>108</v>
      </c>
      <c r="E28" s="111">
        <f t="shared" si="0"/>
        <v>45562</v>
      </c>
    </row>
    <row r="29" spans="1:5">
      <c r="A29" s="15" t="s">
        <v>2585</v>
      </c>
      <c r="B29" s="15">
        <v>82</v>
      </c>
      <c r="C29" s="15">
        <v>3</v>
      </c>
      <c r="D29" s="15">
        <v>85</v>
      </c>
      <c r="E29" s="111">
        <f t="shared" si="0"/>
        <v>45563</v>
      </c>
    </row>
    <row r="30" spans="1:5">
      <c r="A30" s="15" t="s">
        <v>2586</v>
      </c>
      <c r="B30" s="15">
        <v>58</v>
      </c>
      <c r="C30" s="15">
        <v>17</v>
      </c>
      <c r="D30" s="15">
        <v>75</v>
      </c>
      <c r="E30" s="111">
        <f t="shared" si="0"/>
        <v>45564</v>
      </c>
    </row>
    <row r="31" spans="1:5">
      <c r="A31" s="15" t="s">
        <v>2587</v>
      </c>
      <c r="B31" s="15">
        <v>134</v>
      </c>
      <c r="C31" s="15">
        <v>24</v>
      </c>
      <c r="D31" s="15">
        <v>158</v>
      </c>
      <c r="E31" s="111">
        <f t="shared" si="0"/>
        <v>45565</v>
      </c>
    </row>
    <row r="32" spans="1:5">
      <c r="E32" s="111" t="str">
        <f t="shared" si="0"/>
        <v xml:space="preserve"> </v>
      </c>
    </row>
    <row r="33" spans="5:5">
      <c r="E33" s="32"/>
    </row>
  </sheetData>
  <phoneticPr fontId="5" type="noConversion"/>
  <pageMargins left="0.7" right="0.7" top="0.75" bottom="0.75" header="0.3" footer="0.3"/>
  <pageSetup paperSize="9"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C649-0146-4CC5-9CCA-245270A58F5A}">
  <sheetPr>
    <tabColor theme="9" tint="0.79998168889431442"/>
  </sheetPr>
  <dimension ref="A1:G36"/>
  <sheetViews>
    <sheetView zoomScale="70" zoomScaleNormal="70" workbookViewId="0">
      <selection activeCell="T36" sqref="T36"/>
    </sheetView>
  </sheetViews>
  <sheetFormatPr defaultRowHeight="15"/>
  <cols>
    <col min="1" max="1" width="9" style="146"/>
    <col min="2" max="2" width="11.125" style="270" bestFit="1" customWidth="1"/>
    <col min="3" max="3" width="23.875" style="146" customWidth="1"/>
    <col min="4" max="4" width="33.875" style="146" customWidth="1"/>
    <col min="5" max="6" width="9" style="146"/>
    <col min="7" max="7" width="11.625" style="146" customWidth="1"/>
    <col min="8" max="16384" width="9" style="146"/>
  </cols>
  <sheetData>
    <row r="1" spans="1:7">
      <c r="B1" s="265"/>
      <c r="C1" s="157" t="str">
        <f>MONTH('팔로워 data'!H1)&amp;"월 신규 오가닉 팔로워 수"</f>
        <v>9월 신규 오가닉 팔로워 수</v>
      </c>
      <c r="D1" s="157" t="str">
        <f>MONTH('팔로워 data'!H1)&amp;"월 신규 광고 팔로워 수"</f>
        <v>9월 신규 광고 팔로워 수</v>
      </c>
      <c r="E1" s="266" t="s">
        <v>824</v>
      </c>
      <c r="F1" s="267" t="s">
        <v>1244</v>
      </c>
      <c r="G1" s="267"/>
    </row>
    <row r="2" spans="1:7">
      <c r="A2" s="146" t="str">
        <f>IF(
OR(MOD(G2, 7) &gt; 5, MOD(G2, 7) &lt; 2), "", "1주차")</f>
        <v/>
      </c>
      <c r="B2" s="268" t="str">
        <f>IF(C2="","",TEXT('팔로워 data'!E2,"d")&amp;CHAR(10)&amp;TEXT('팔로워 data'!E2,"aaa"))</f>
        <v>1
일</v>
      </c>
      <c r="C2" s="157">
        <f>'팔로워 data'!C2</f>
        <v>25</v>
      </c>
      <c r="D2" s="157">
        <f>'팔로워 data'!B2</f>
        <v>0</v>
      </c>
      <c r="E2" s="267" t="str">
        <f>IF(COUNTIFS('LDN 콘텐츠 data'!V:V,'팔로워 data'!E2)&gt;0,"Yes","")</f>
        <v/>
      </c>
      <c r="F2" s="267" t="e">
        <f>IF(COUNTIF('LDN 광고 전체취합'!E$3:E$9,TEXT(G2,"mm월 dd일"))&gt;0,D2+C2+15,NA())</f>
        <v>#N/A</v>
      </c>
      <c r="G2" s="269">
        <f>'팔로워 data'!E2</f>
        <v>45536</v>
      </c>
    </row>
    <row r="3" spans="1:7">
      <c r="A3" s="146" t="str">
        <f>IFERROR(IF(MOD(G3, 7) &lt;&gt; 2, "",
(COUNTA(A$2:$A2) - COUNTBLANK($A$2:A2) + 1) &amp; "주차"), "")</f>
        <v>1주차</v>
      </c>
      <c r="B3" s="268" t="str">
        <f>IF(C3="","",TEXT('팔로워 data'!E3,"d")&amp;CHAR(10)&amp;TEXT('팔로워 data'!E3,"aaa"))</f>
        <v>2
월</v>
      </c>
      <c r="C3" s="157">
        <f>'팔로워 data'!C3</f>
        <v>40</v>
      </c>
      <c r="D3" s="157">
        <f>'팔로워 data'!B3</f>
        <v>78</v>
      </c>
      <c r="E3" s="267" t="str">
        <f>IF(COUNTIFS('LDN 콘텐츠 data'!V:V,'팔로워 data'!E3)&gt;0,"Yes","")</f>
        <v/>
      </c>
      <c r="F3" s="267" t="e">
        <f>IF(COUNTIF('LDN 광고 전체취합'!E$3:E$9,TEXT(G3,"mm월 dd일"))&gt;0,D3+C3+15,NA())</f>
        <v>#N/A</v>
      </c>
      <c r="G3" s="269">
        <f>'팔로워 data'!E3</f>
        <v>45537</v>
      </c>
    </row>
    <row r="4" spans="1:7">
      <c r="A4" s="146" t="str">
        <f>IFERROR(IF(MOD(G4, 7) &lt;&gt; 2, "",
(COUNTA(A$2:$A3) - COUNTBLANK($A$2:A3) + 1) &amp; "주차"), "")</f>
        <v/>
      </c>
      <c r="B4" s="268" t="str">
        <f>IF(C4="","",TEXT('팔로워 data'!E4,"d")&amp;CHAR(10)&amp;TEXT('팔로워 data'!E4,"aaa"))</f>
        <v>3
화</v>
      </c>
      <c r="C4" s="157">
        <f>'팔로워 data'!C4</f>
        <v>22</v>
      </c>
      <c r="D4" s="157">
        <f>'팔로워 data'!B4</f>
        <v>81</v>
      </c>
      <c r="E4" s="267" t="str">
        <f>IF(COUNTIFS('LDN 콘텐츠 data'!V:V,'팔로워 data'!E4)&gt;0,"Yes","")</f>
        <v>Yes</v>
      </c>
      <c r="F4" s="267" t="e">
        <f>IF(COUNTIF('LDN 광고 전체취합'!E$3:E$9,TEXT(G4,"mm월 dd일"))&gt;0,D4+C4+15,NA())</f>
        <v>#N/A</v>
      </c>
      <c r="G4" s="269">
        <f>'팔로워 data'!E4</f>
        <v>45538</v>
      </c>
    </row>
    <row r="5" spans="1:7">
      <c r="A5" s="146" t="str">
        <f>IFERROR(IF(MOD(G5, 7) &lt;&gt; 2, "",
(COUNTA(A$2:$A4) - COUNTBLANK($A$2:A4) + 1) &amp; "주차"), "")</f>
        <v/>
      </c>
      <c r="B5" s="268" t="str">
        <f>IF(C5="","",TEXT('팔로워 data'!E5,"d")&amp;CHAR(10)&amp;TEXT('팔로워 data'!E5,"aaa"))</f>
        <v>4
수</v>
      </c>
      <c r="C5" s="157">
        <f>'팔로워 data'!C5</f>
        <v>29</v>
      </c>
      <c r="D5" s="157">
        <f>'팔로워 data'!B5</f>
        <v>82</v>
      </c>
      <c r="E5" s="267" t="str">
        <f>IF(COUNTIFS('LDN 콘텐츠 data'!V:V,'팔로워 data'!E5)&gt;0,"Yes","")</f>
        <v/>
      </c>
      <c r="F5" s="267" t="e">
        <f>IF(COUNTIF('LDN 광고 전체취합'!E$3:E$9,TEXT(G5,"mm월 dd일"))&gt;0,D5+C5+15,NA())</f>
        <v>#N/A</v>
      </c>
      <c r="G5" s="269">
        <f>'팔로워 data'!E5</f>
        <v>45539</v>
      </c>
    </row>
    <row r="6" spans="1:7">
      <c r="A6" s="146" t="str">
        <f>IFERROR(IF(MOD(G6, 7) &lt;&gt; 2, "",
(COUNTA(A$2:$A5) - COUNTBLANK($A$2:A5) + 1) &amp; "주차"), "")</f>
        <v/>
      </c>
      <c r="B6" s="268" t="str">
        <f>IF(C6="","",TEXT('팔로워 data'!E6,"d")&amp;CHAR(10)&amp;TEXT('팔로워 data'!E6,"aaa"))</f>
        <v>5
목</v>
      </c>
      <c r="C6" s="157">
        <f>'팔로워 data'!C6</f>
        <v>25</v>
      </c>
      <c r="D6" s="157">
        <f>'팔로워 data'!B6</f>
        <v>86</v>
      </c>
      <c r="E6" s="267" t="str">
        <f>IF(COUNTIFS('LDN 콘텐츠 data'!V:V,'팔로워 data'!E6)&gt;0,"Yes","")</f>
        <v/>
      </c>
      <c r="F6" s="267" t="e">
        <f>IF(COUNTIF('LDN 광고 전체취합'!E$3:E$9,TEXT(G6,"mm월 dd일"))&gt;0,D6+C6+15,NA())</f>
        <v>#N/A</v>
      </c>
      <c r="G6" s="269">
        <f>'팔로워 data'!E6</f>
        <v>45540</v>
      </c>
    </row>
    <row r="7" spans="1:7">
      <c r="A7" s="146" t="str">
        <f>IFERROR(IF(MOD(G7, 7) &lt;&gt; 2, "",
(COUNTA(A$2:$A6) - COUNTBLANK($A$2:A6) + 1) &amp; "주차"), "")</f>
        <v/>
      </c>
      <c r="B7" s="268" t="str">
        <f>IF(C7="","",TEXT('팔로워 data'!E7,"d")&amp;CHAR(10)&amp;TEXT('팔로워 data'!E7,"aaa"))</f>
        <v>6
금</v>
      </c>
      <c r="C7" s="157">
        <f>'팔로워 data'!C7</f>
        <v>32</v>
      </c>
      <c r="D7" s="157">
        <f>'팔로워 data'!B7</f>
        <v>75</v>
      </c>
      <c r="E7" s="267" t="str">
        <f>IF(COUNTIFS('LDN 콘텐츠 data'!V:V,'팔로워 data'!E7)&gt;0,"Yes","")</f>
        <v>Yes</v>
      </c>
      <c r="F7" s="267" t="e">
        <f>IF(COUNTIF('LDN 광고 전체취합'!E$3:E$9,TEXT(G7,"mm월 dd일"))&gt;0,D7+C7+15,NA())</f>
        <v>#N/A</v>
      </c>
      <c r="G7" s="269">
        <f>'팔로워 data'!E7</f>
        <v>45541</v>
      </c>
    </row>
    <row r="8" spans="1:7">
      <c r="A8" s="146" t="str">
        <f>IFERROR(IF(MOD(G8, 7) &lt;&gt; 2, "",
(COUNTA(A$2:$A7) - COUNTBLANK($A$2:A7) + 1) &amp; "주차"), "")</f>
        <v/>
      </c>
      <c r="B8" s="268" t="str">
        <f>IF(C8="","",TEXT('팔로워 data'!E8,"d")&amp;CHAR(10)&amp;TEXT('팔로워 data'!E8,"aaa"))</f>
        <v>7
토</v>
      </c>
      <c r="C8" s="157">
        <f>'팔로워 data'!C8</f>
        <v>17</v>
      </c>
      <c r="D8" s="157">
        <f>'팔로워 data'!B8</f>
        <v>31</v>
      </c>
      <c r="E8" s="267" t="str">
        <f>IF(COUNTIFS('LDN 콘텐츠 data'!V:V,'팔로워 data'!E8)&gt;0,"Yes","")</f>
        <v/>
      </c>
      <c r="F8" s="267" t="e">
        <f>IF(COUNTIF('LDN 광고 전체취합'!E$3:E$9,TEXT(G8,"mm월 dd일"))&gt;0,D8+C8+15,NA())</f>
        <v>#N/A</v>
      </c>
      <c r="G8" s="269">
        <f>'팔로워 data'!E8</f>
        <v>45542</v>
      </c>
    </row>
    <row r="9" spans="1:7">
      <c r="A9" s="146" t="str">
        <f>IFERROR(IF(MOD(G9, 7) &lt;&gt; 2, "",
(COUNTA(A$2:$A8) - COUNTBLANK($A$2:A8) + 1) &amp; "주차"), "")</f>
        <v/>
      </c>
      <c r="B9" s="268" t="str">
        <f>IF(C9="","",TEXT('팔로워 data'!E9,"d")&amp;CHAR(10)&amp;TEXT('팔로워 data'!E9,"aaa"))</f>
        <v>8
일</v>
      </c>
      <c r="C9" s="157">
        <f>'팔로워 data'!C9</f>
        <v>9</v>
      </c>
      <c r="D9" s="157">
        <f>'팔로워 data'!B9</f>
        <v>23</v>
      </c>
      <c r="E9" s="267" t="str">
        <f>IF(COUNTIFS('LDN 콘텐츠 data'!V:V,'팔로워 data'!E9)&gt;0,"Yes","")</f>
        <v/>
      </c>
      <c r="F9" s="267" t="e">
        <f>IF(COUNTIF('LDN 광고 전체취합'!E$3:E$9,TEXT(G9,"mm월 dd일"))&gt;0,D9+C9+15,NA())</f>
        <v>#N/A</v>
      </c>
      <c r="G9" s="269">
        <f>'팔로워 data'!E9</f>
        <v>45543</v>
      </c>
    </row>
    <row r="10" spans="1:7">
      <c r="A10" s="146" t="str">
        <f>IFERROR(IF(MOD(G10, 7) &lt;&gt; 2, "",
(COUNTA(A$2:$A9) - COUNTBLANK($A$2:A9) + 1) &amp; "주차"), "")</f>
        <v>2주차</v>
      </c>
      <c r="B10" s="268" t="str">
        <f>IF(C10="","",TEXT('팔로워 data'!E10,"d")&amp;CHAR(10)&amp;TEXT('팔로워 data'!E10,"aaa"))</f>
        <v>9
월</v>
      </c>
      <c r="C10" s="157">
        <f>'팔로워 data'!C10</f>
        <v>67</v>
      </c>
      <c r="D10" s="157">
        <f>'팔로워 data'!B10</f>
        <v>82</v>
      </c>
      <c r="E10" s="267" t="str">
        <f>IF(COUNTIFS('LDN 콘텐츠 data'!V:V,'팔로워 data'!E10)&gt;0,"Yes","")</f>
        <v>Yes</v>
      </c>
      <c r="F10" s="267" t="e">
        <f>IF(COUNTIF('LDN 광고 전체취합'!E$3:E$9,TEXT(G10,"mm월 dd일"))&gt;0,D10+C10+15,NA())</f>
        <v>#N/A</v>
      </c>
      <c r="G10" s="269">
        <f>'팔로워 data'!E10</f>
        <v>45544</v>
      </c>
    </row>
    <row r="11" spans="1:7">
      <c r="A11" s="146" t="str">
        <f>IFERROR(IF(MOD(G11, 7) &lt;&gt; 2, "",
(COUNTA(A$2:$A10) - COUNTBLANK($A$2:A10) + 1) &amp; "주차"), "")</f>
        <v/>
      </c>
      <c r="B11" s="268" t="str">
        <f>IF(C11="","",TEXT('팔로워 data'!E11,"d")&amp;CHAR(10)&amp;TEXT('팔로워 data'!E11,"aaa"))</f>
        <v>10
화</v>
      </c>
      <c r="C11" s="157">
        <f>'팔로워 data'!C11</f>
        <v>82</v>
      </c>
      <c r="D11" s="157">
        <f>'팔로워 data'!B11</f>
        <v>93</v>
      </c>
      <c r="E11" s="267" t="str">
        <f>IF(COUNTIFS('LDN 콘텐츠 data'!V:V,'팔로워 data'!E11)&gt;0,"Yes","")</f>
        <v>Yes</v>
      </c>
      <c r="F11" s="267" t="e">
        <f>IF(COUNTIF('LDN 광고 전체취합'!E$3:E$9,TEXT(G11,"mm월 dd일"))&gt;0,D11+C11+15,NA())</f>
        <v>#N/A</v>
      </c>
      <c r="G11" s="269">
        <f>'팔로워 data'!E11</f>
        <v>45545</v>
      </c>
    </row>
    <row r="12" spans="1:7">
      <c r="A12" s="146" t="str">
        <f>IFERROR(IF(MOD(G12, 7) &lt;&gt; 2, "",
(COUNTA(A$2:$A11) - COUNTBLANK($A$2:A11) + 1) &amp; "주차"), "")</f>
        <v/>
      </c>
      <c r="B12" s="268" t="str">
        <f>IF(C12="","",TEXT('팔로워 data'!E12,"d")&amp;CHAR(10)&amp;TEXT('팔로워 data'!E12,"aaa"))</f>
        <v>11
수</v>
      </c>
      <c r="C12" s="157">
        <f>'팔로워 data'!C12</f>
        <v>65</v>
      </c>
      <c r="D12" s="157">
        <f>'팔로워 data'!B12</f>
        <v>71</v>
      </c>
      <c r="E12" s="267" t="str">
        <f>IF(COUNTIFS('LDN 콘텐츠 data'!V:V,'팔로워 data'!E12)&gt;0,"Yes","")</f>
        <v>Yes</v>
      </c>
      <c r="F12" s="267" t="e">
        <f>IF(COUNTIF('LDN 광고 전체취합'!E$3:E$9,TEXT(G12,"mm월 dd일"))&gt;0,D12+C12+15,NA())</f>
        <v>#N/A</v>
      </c>
      <c r="G12" s="269">
        <f>'팔로워 data'!E12</f>
        <v>45546</v>
      </c>
    </row>
    <row r="13" spans="1:7">
      <c r="A13" s="146" t="str">
        <f>IFERROR(IF(MOD(G13, 7) &lt;&gt; 2, "",
(COUNTA(A$2:$A12) - COUNTBLANK($A$2:A12) + 1) &amp; "주차"), "")</f>
        <v/>
      </c>
      <c r="B13" s="268" t="str">
        <f>IF(C13="","",TEXT('팔로워 data'!E13,"d")&amp;CHAR(10)&amp;TEXT('팔로워 data'!E13,"aaa"))</f>
        <v>12
목</v>
      </c>
      <c r="C13" s="157">
        <f>'팔로워 data'!C13</f>
        <v>48</v>
      </c>
      <c r="D13" s="157">
        <f>'팔로워 data'!B13</f>
        <v>85</v>
      </c>
      <c r="E13" s="267" t="str">
        <f>IF(COUNTIFS('LDN 콘텐츠 data'!V:V,'팔로워 data'!E13)&gt;0,"Yes","")</f>
        <v/>
      </c>
      <c r="F13" s="267" t="e">
        <f>IF(COUNTIF('LDN 광고 전체취합'!E$3:E$9,TEXT(G13,"mm월 dd일"))&gt;0,D13+C13+15,NA())</f>
        <v>#N/A</v>
      </c>
      <c r="G13" s="269">
        <f>'팔로워 data'!E13</f>
        <v>45547</v>
      </c>
    </row>
    <row r="14" spans="1:7">
      <c r="A14" s="146" t="str">
        <f>IFERROR(IF(MOD(G14, 7) &lt;&gt; 2, "",
(COUNTA(A$2:$A13) - COUNTBLANK($A$2:A13) + 1) &amp; "주차"), "")</f>
        <v/>
      </c>
      <c r="B14" s="268" t="str">
        <f>IF(C14="","",TEXT('팔로워 data'!E14,"d")&amp;CHAR(10)&amp;TEXT('팔로워 data'!E14,"aaa"))</f>
        <v>13
금</v>
      </c>
      <c r="C14" s="157">
        <f>'팔로워 data'!C14</f>
        <v>45</v>
      </c>
      <c r="D14" s="157">
        <f>'팔로워 data'!B14</f>
        <v>120</v>
      </c>
      <c r="E14" s="267" t="str">
        <f>IF(COUNTIFS('LDN 콘텐츠 data'!V:V,'팔로워 data'!E14)&gt;0,"Yes","")</f>
        <v>Yes</v>
      </c>
      <c r="F14" s="267" t="e">
        <f>IF(COUNTIF('LDN 광고 전체취합'!E$3:E$9,TEXT(G14,"mm월 dd일"))&gt;0,D14+C14+15,NA())</f>
        <v>#N/A</v>
      </c>
      <c r="G14" s="269">
        <f>'팔로워 data'!E14</f>
        <v>45548</v>
      </c>
    </row>
    <row r="15" spans="1:7">
      <c r="A15" s="146" t="str">
        <f>IFERROR(IF(MOD(G15, 7) &lt;&gt; 2, "",
(COUNTA(A$2:$A14) - COUNTBLANK($A$2:A14) + 1) &amp; "주차"), "")</f>
        <v/>
      </c>
      <c r="B15" s="268" t="str">
        <f>IF(C15="","",TEXT('팔로워 data'!E15,"d")&amp;CHAR(10)&amp;TEXT('팔로워 data'!E15,"aaa"))</f>
        <v>14
토</v>
      </c>
      <c r="C15" s="157">
        <f>'팔로워 data'!C15</f>
        <v>23</v>
      </c>
      <c r="D15" s="157">
        <f>'팔로워 data'!B15</f>
        <v>77</v>
      </c>
      <c r="E15" s="267" t="str">
        <f>IF(COUNTIFS('LDN 콘텐츠 data'!V:V,'팔로워 data'!E15)&gt;0,"Yes","")</f>
        <v/>
      </c>
      <c r="F15" s="267" t="e">
        <f>IF(COUNTIF('LDN 광고 전체취합'!E$3:E$9,TEXT(G15,"mm월 dd일"))&gt;0,D15+C15+15,NA())</f>
        <v>#N/A</v>
      </c>
      <c r="G15" s="269">
        <f>'팔로워 data'!E15</f>
        <v>45549</v>
      </c>
    </row>
    <row r="16" spans="1:7">
      <c r="A16" s="146" t="str">
        <f>IFERROR(IF(MOD(G16, 7) &lt;&gt; 2, "",
(COUNTA(A$2:$A15) - COUNTBLANK($A$2:A15) + 1) &amp; "주차"), "")</f>
        <v/>
      </c>
      <c r="B16" s="268" t="str">
        <f>IF(C16="","",TEXT('팔로워 data'!E16,"d")&amp;CHAR(10)&amp;TEXT('팔로워 data'!E16,"aaa"))</f>
        <v>15
일</v>
      </c>
      <c r="C16" s="157">
        <f>'팔로워 data'!C16</f>
        <v>21</v>
      </c>
      <c r="D16" s="157">
        <f>'팔로워 data'!B16</f>
        <v>56</v>
      </c>
      <c r="E16" s="267" t="str">
        <f>IF(COUNTIFS('LDN 콘텐츠 data'!V:V,'팔로워 data'!E16)&gt;0,"Yes","")</f>
        <v/>
      </c>
      <c r="F16" s="267" t="e">
        <f>IF(COUNTIF('LDN 광고 전체취합'!E$3:E$9,TEXT(G16,"mm월 dd일"))&gt;0,D16+C16+15,NA())</f>
        <v>#N/A</v>
      </c>
      <c r="G16" s="269">
        <f>'팔로워 data'!E16</f>
        <v>45550</v>
      </c>
    </row>
    <row r="17" spans="1:7">
      <c r="A17" s="146" t="str">
        <f>IFERROR(IF(MOD(G17, 7) &lt;&gt; 2, "",
(COUNTA(A$2:$A16) - COUNTBLANK($A$2:A16) + 1) &amp; "주차"), "")</f>
        <v>3주차</v>
      </c>
      <c r="B17" s="268" t="str">
        <f>IF(C17="","",TEXT('팔로워 data'!E17,"d")&amp;CHAR(10)&amp;TEXT('팔로워 data'!E17,"aaa"))</f>
        <v>16
월</v>
      </c>
      <c r="C17" s="157">
        <f>'팔로워 data'!C17</f>
        <v>35</v>
      </c>
      <c r="D17" s="157">
        <f>'팔로워 data'!B17</f>
        <v>103</v>
      </c>
      <c r="E17" s="267" t="str">
        <f>IF(COUNTIFS('LDN 콘텐츠 data'!V:V,'팔로워 data'!E17)&gt;0,"Yes","")</f>
        <v>Yes</v>
      </c>
      <c r="F17" s="267" t="e">
        <f>IF(COUNTIF('LDN 광고 전체취합'!E$3:E$9,TEXT(G17,"mm월 dd일"))&gt;0,D17+C17+15,NA())</f>
        <v>#N/A</v>
      </c>
      <c r="G17" s="269">
        <f>'팔로워 data'!E17</f>
        <v>45551</v>
      </c>
    </row>
    <row r="18" spans="1:7">
      <c r="A18" s="146" t="str">
        <f>IFERROR(IF(MOD(G18, 7) &lt;&gt; 2, "",
(COUNTA(A$2:$A17) - COUNTBLANK($A$2:A17) + 1) &amp; "주차"), "")</f>
        <v/>
      </c>
      <c r="B18" s="268" t="str">
        <f>IF(C18="","",TEXT('팔로워 data'!E18,"d")&amp;CHAR(10)&amp;TEXT('팔로워 data'!E18,"aaa"))</f>
        <v>17
화</v>
      </c>
      <c r="C18" s="157">
        <f>'팔로워 data'!C18</f>
        <v>23</v>
      </c>
      <c r="D18" s="157">
        <f>'팔로워 data'!B18</f>
        <v>107</v>
      </c>
      <c r="E18" s="267" t="str">
        <f>IF(COUNTIFS('LDN 콘텐츠 data'!V:V,'팔로워 data'!E18)&gt;0,"Yes","")</f>
        <v/>
      </c>
      <c r="F18" s="267" t="e">
        <f>IF(COUNTIF('LDN 광고 전체취합'!E$3:E$9,TEXT(G18,"mm월 dd일"))&gt;0,D18+C18+15,NA())</f>
        <v>#N/A</v>
      </c>
      <c r="G18" s="269">
        <f>'팔로워 data'!E18</f>
        <v>45552</v>
      </c>
    </row>
    <row r="19" spans="1:7">
      <c r="A19" s="146" t="str">
        <f>IFERROR(IF(MOD(G19, 7) &lt;&gt; 2, "",
(COUNTA(A$2:$A18) - COUNTBLANK($A$2:A18) + 1) &amp; "주차"), "")</f>
        <v/>
      </c>
      <c r="B19" s="268" t="str">
        <f>IF(C19="","",TEXT('팔로워 data'!E19,"d")&amp;CHAR(10)&amp;TEXT('팔로워 data'!E19,"aaa"))</f>
        <v>18
수</v>
      </c>
      <c r="C19" s="157">
        <f>'팔로워 data'!C19</f>
        <v>51</v>
      </c>
      <c r="D19" s="157">
        <f>'팔로워 data'!B19</f>
        <v>104</v>
      </c>
      <c r="E19" s="267" t="str">
        <f>IF(COUNTIFS('LDN 콘텐츠 data'!V:V,'팔로워 data'!E19)&gt;0,"Yes","")</f>
        <v/>
      </c>
      <c r="F19" s="267" t="e">
        <f>IF(COUNTIF('LDN 광고 전체취합'!E$3:E$9,TEXT(G19,"mm월 dd일"))&gt;0,D19+C19+15,NA())</f>
        <v>#N/A</v>
      </c>
      <c r="G19" s="269">
        <f>'팔로워 data'!E19</f>
        <v>45553</v>
      </c>
    </row>
    <row r="20" spans="1:7">
      <c r="A20" s="146" t="str">
        <f>IFERROR(IF(MOD(G20, 7) &lt;&gt; 2, "",
(COUNTA(A$2:$A19) - COUNTBLANK($A$2:A19) + 1) &amp; "주차"), "")</f>
        <v/>
      </c>
      <c r="B20" s="268" t="str">
        <f>IF(C20="","",TEXT('팔로워 data'!E20,"d")&amp;CHAR(10)&amp;TEXT('팔로워 data'!E20,"aaa"))</f>
        <v>19
목</v>
      </c>
      <c r="C20" s="157">
        <f>'팔로워 data'!C20</f>
        <v>42</v>
      </c>
      <c r="D20" s="157">
        <f>'팔로워 data'!B20</f>
        <v>118</v>
      </c>
      <c r="E20" s="267" t="str">
        <f>IF(COUNTIFS('LDN 콘텐츠 data'!V:V,'팔로워 data'!E20)&gt;0,"Yes","")</f>
        <v>Yes</v>
      </c>
      <c r="F20" s="267" t="e">
        <f>IF(COUNTIF('LDN 광고 전체취합'!E$3:E$9,TEXT(G20,"mm월 dd일"))&gt;0,D20+C20+15,NA())</f>
        <v>#N/A</v>
      </c>
      <c r="G20" s="269">
        <f>'팔로워 data'!E20</f>
        <v>45554</v>
      </c>
    </row>
    <row r="21" spans="1:7">
      <c r="A21" s="146" t="str">
        <f>IFERROR(IF(MOD(G21, 7) &lt;&gt; 2, "",
(COUNTA(A$2:$A20) - COUNTBLANK($A$2:A20) + 1) &amp; "주차"), "")</f>
        <v/>
      </c>
      <c r="B21" s="268" t="str">
        <f>IF(C21="","",TEXT('팔로워 data'!E21,"d")&amp;CHAR(10)&amp;TEXT('팔로워 data'!E21,"aaa"))</f>
        <v>20
금</v>
      </c>
      <c r="C21" s="157">
        <f>'팔로워 data'!C21</f>
        <v>29</v>
      </c>
      <c r="D21" s="157">
        <f>'팔로워 data'!B21</f>
        <v>99</v>
      </c>
      <c r="E21" s="267" t="str">
        <f>IF(COUNTIFS('LDN 콘텐츠 data'!V:V,'팔로워 data'!E21)&gt;0,"Yes","")</f>
        <v/>
      </c>
      <c r="F21" s="267" t="e">
        <f>IF(COUNTIF('LDN 광고 전체취합'!E$3:E$9,TEXT(G21,"mm월 dd일"))&gt;0,D21+C21+15,NA())</f>
        <v>#N/A</v>
      </c>
      <c r="G21" s="269">
        <f>'팔로워 data'!E21</f>
        <v>45555</v>
      </c>
    </row>
    <row r="22" spans="1:7">
      <c r="A22" s="146" t="str">
        <f>IFERROR(IF(MOD(G22, 7) &lt;&gt; 2, "",
(COUNTA(A$2:$A21) - COUNTBLANK($A$2:A21) + 1) &amp; "주차"), "")</f>
        <v/>
      </c>
      <c r="B22" s="268" t="str">
        <f>IF(C22="","",TEXT('팔로워 data'!E22,"d")&amp;CHAR(10)&amp;TEXT('팔로워 data'!E22,"aaa"))</f>
        <v>21
토</v>
      </c>
      <c r="C22" s="157">
        <f>'팔로워 data'!C22</f>
        <v>31</v>
      </c>
      <c r="D22" s="157">
        <f>'팔로워 data'!B22</f>
        <v>63</v>
      </c>
      <c r="E22" s="267" t="str">
        <f>IF(COUNTIFS('LDN 콘텐츠 data'!V:V,'팔로워 data'!E22)&gt;0,"Yes","")</f>
        <v/>
      </c>
      <c r="F22" s="267" t="e">
        <f>IF(COUNTIF('LDN 광고 전체취합'!E$3:E$9,TEXT(G22,"mm월 dd일"))&gt;0,D22+C22+15,NA())</f>
        <v>#N/A</v>
      </c>
      <c r="G22" s="269">
        <f>'팔로워 data'!E22</f>
        <v>45556</v>
      </c>
    </row>
    <row r="23" spans="1:7">
      <c r="A23" s="146" t="str">
        <f>IFERROR(IF(MOD(G23, 7) &lt;&gt; 2, "",
(COUNTA(A$2:$A22) - COUNTBLANK($A$2:A22) + 1) &amp; "주차"), "")</f>
        <v/>
      </c>
      <c r="B23" s="268" t="str">
        <f>IF(C23="","",TEXT('팔로워 data'!E23,"d")&amp;CHAR(10)&amp;TEXT('팔로워 data'!E23,"aaa"))</f>
        <v>22
일</v>
      </c>
      <c r="C23" s="157">
        <f>'팔로워 data'!C23</f>
        <v>25</v>
      </c>
      <c r="D23" s="157">
        <f>'팔로워 data'!B23</f>
        <v>61</v>
      </c>
      <c r="E23" s="267" t="str">
        <f>IF(COUNTIFS('LDN 콘텐츠 data'!V:V,'팔로워 data'!E23)&gt;0,"Yes","")</f>
        <v/>
      </c>
      <c r="F23" s="267" t="e">
        <f>IF(COUNTIF('LDN 광고 전체취합'!E$3:E$9,TEXT(G23,"mm월 dd일"))&gt;0,D23+C23+15,NA())</f>
        <v>#N/A</v>
      </c>
      <c r="G23" s="269">
        <f>'팔로워 data'!E23</f>
        <v>45557</v>
      </c>
    </row>
    <row r="24" spans="1:7">
      <c r="A24" s="146" t="str">
        <f>IFERROR(IF(MOD(G24, 7) &lt;&gt; 2, "",
(COUNTA(A$2:$A23) - COUNTBLANK($A$2:A23) + 1) &amp; "주차"), "")</f>
        <v>4주차</v>
      </c>
      <c r="B24" s="268" t="str">
        <f>IF(C24="","",TEXT('팔로워 data'!E24,"d")&amp;CHAR(10)&amp;TEXT('팔로워 data'!E24,"aaa"))</f>
        <v>23
월</v>
      </c>
      <c r="C24" s="157">
        <f>'팔로워 data'!C24</f>
        <v>34</v>
      </c>
      <c r="D24" s="157">
        <f>'팔로워 data'!B24</f>
        <v>93</v>
      </c>
      <c r="E24" s="267" t="str">
        <f>IF(COUNTIFS('LDN 콘텐츠 data'!V:V,'팔로워 data'!E24)&gt;0,"Yes","")</f>
        <v/>
      </c>
      <c r="F24" s="267" t="e">
        <f>IF(COUNTIF('LDN 광고 전체취합'!E$3:E$9,TEXT(G24,"mm월 dd일"))&gt;0,D24+C24+15,NA())</f>
        <v>#N/A</v>
      </c>
      <c r="G24" s="269">
        <f>'팔로워 data'!E24</f>
        <v>45558</v>
      </c>
    </row>
    <row r="25" spans="1:7">
      <c r="A25" s="146" t="str">
        <f>IFERROR(IF(MOD(G25, 7) &lt;&gt; 2, "",
(COUNTA(A$2:$A24) - COUNTBLANK($A$2:A24) + 1) &amp; "주차"), "")</f>
        <v/>
      </c>
      <c r="B25" s="268" t="str">
        <f>IF(C25="","",TEXT('팔로워 data'!E25,"d")&amp;CHAR(10)&amp;TEXT('팔로워 data'!E25,"aaa"))</f>
        <v>24
화</v>
      </c>
      <c r="C25" s="157">
        <f>'팔로워 data'!C25</f>
        <v>34</v>
      </c>
      <c r="D25" s="157">
        <f>'팔로워 data'!B25</f>
        <v>106</v>
      </c>
      <c r="E25" s="267" t="str">
        <f>IF(COUNTIFS('LDN 콘텐츠 data'!V:V,'팔로워 data'!E25)&gt;0,"Yes","")</f>
        <v>Yes</v>
      </c>
      <c r="F25" s="267" t="e">
        <f>IF(COUNTIF('LDN 광고 전체취합'!E$3:E$9,TEXT(G25,"mm월 dd일"))&gt;0,D25+C25+15,NA())</f>
        <v>#N/A</v>
      </c>
      <c r="G25" s="269">
        <f>'팔로워 data'!E25</f>
        <v>45559</v>
      </c>
    </row>
    <row r="26" spans="1:7">
      <c r="A26" s="146" t="str">
        <f>IFERROR(IF(MOD(G26, 7) &lt;&gt; 2, "",
(COUNTA(A$2:$A25) - COUNTBLANK($A$2:A25) + 1) &amp; "주차"), "")</f>
        <v/>
      </c>
      <c r="B26" s="268" t="str">
        <f>IF(C26="","",TEXT('팔로워 data'!E26,"d")&amp;CHAR(10)&amp;TEXT('팔로워 data'!E26,"aaa"))</f>
        <v>25
수</v>
      </c>
      <c r="C26" s="157">
        <f>'팔로워 data'!C26</f>
        <v>28</v>
      </c>
      <c r="D26" s="157">
        <f>'팔로워 data'!B26</f>
        <v>102</v>
      </c>
      <c r="E26" s="267" t="str">
        <f>IF(COUNTIFS('LDN 콘텐츠 data'!V:V,'팔로워 data'!E26)&gt;0,"Yes","")</f>
        <v/>
      </c>
      <c r="F26" s="267" t="e">
        <f>IF(COUNTIF('LDN 광고 전체취합'!E$3:E$9,TEXT(G26,"mm월 dd일"))&gt;0,D26+C26+15,NA())</f>
        <v>#N/A</v>
      </c>
      <c r="G26" s="269">
        <f>'팔로워 data'!E26</f>
        <v>45560</v>
      </c>
    </row>
    <row r="27" spans="1:7">
      <c r="A27" s="146" t="str">
        <f>IFERROR(IF(MOD(G27, 7) &lt;&gt; 2, "",
(COUNTA(A$2:$A26) - COUNTBLANK($A$2:A26) + 1) &amp; "주차"), "")</f>
        <v/>
      </c>
      <c r="B27" s="268" t="str">
        <f>IF(C27="","",TEXT('팔로워 data'!E27,"d")&amp;CHAR(10)&amp;TEXT('팔로워 data'!E27,"aaa"))</f>
        <v>26
목</v>
      </c>
      <c r="C27" s="157">
        <f>'팔로워 data'!C27</f>
        <v>35</v>
      </c>
      <c r="D27" s="157">
        <f>'팔로워 data'!B27</f>
        <v>109</v>
      </c>
      <c r="E27" s="267" t="str">
        <f>IF(COUNTIFS('LDN 콘텐츠 data'!V:V,'팔로워 data'!E27)&gt;0,"Yes","")</f>
        <v>Yes</v>
      </c>
      <c r="F27" s="267" t="e">
        <f>IF(COUNTIF('LDN 광고 전체취합'!E$3:E$9,TEXT(G27,"mm월 dd일"))&gt;0,D27+C27+15,NA())</f>
        <v>#N/A</v>
      </c>
      <c r="G27" s="269">
        <f>'팔로워 data'!E27</f>
        <v>45561</v>
      </c>
    </row>
    <row r="28" spans="1:7">
      <c r="A28" s="146" t="str">
        <f>IFERROR(IF(MOD(G28, 7) &lt;&gt; 2, "",
(COUNTA(A$2:$A27) - COUNTBLANK($A$2:A27) + 1) &amp; "주차"), "")</f>
        <v/>
      </c>
      <c r="B28" s="268" t="str">
        <f>IF(C28="","",TEXT('팔로워 data'!E28,"d")&amp;CHAR(10)&amp;TEXT('팔로워 data'!E28,"aaa"))</f>
        <v>27
금</v>
      </c>
      <c r="C28" s="157">
        <f>'팔로워 data'!C28</f>
        <v>14</v>
      </c>
      <c r="D28" s="157">
        <f>'팔로워 data'!B28</f>
        <v>94</v>
      </c>
      <c r="E28" s="267" t="str">
        <f>IF(COUNTIFS('LDN 콘텐츠 data'!V:V,'팔로워 data'!E28)&gt;0,"Yes","")</f>
        <v>Yes</v>
      </c>
      <c r="F28" s="267" t="e">
        <f>IF(COUNTIF('LDN 광고 전체취합'!E$3:E$9,TEXT(G28,"mm월 dd일"))&gt;0,D28+C28+15,NA())</f>
        <v>#N/A</v>
      </c>
      <c r="G28" s="269">
        <f>'팔로워 data'!E28</f>
        <v>45562</v>
      </c>
    </row>
    <row r="29" spans="1:7">
      <c r="A29" s="146" t="str">
        <f>IFERROR(IF(MOD(G29, 7) &lt;&gt; 2, "",
(COUNTA(A$2:$A28) - COUNTBLANK($A$2:A28) + 1) &amp; "주차"), "")</f>
        <v/>
      </c>
      <c r="B29" s="268" t="str">
        <f>IF(C29="","",TEXT('팔로워 data'!E29,"d")&amp;CHAR(10)&amp;TEXT('팔로워 data'!E29,"aaa"))</f>
        <v>28
토</v>
      </c>
      <c r="C29" s="157">
        <f>'팔로워 data'!C29</f>
        <v>3</v>
      </c>
      <c r="D29" s="157">
        <f>'팔로워 data'!B29</f>
        <v>82</v>
      </c>
      <c r="E29" s="267" t="str">
        <f>IF(COUNTIFS('LDN 콘텐츠 data'!V:V,'팔로워 data'!E29)&gt;0,"Yes","")</f>
        <v/>
      </c>
      <c r="F29" s="267" t="e">
        <f>IF(COUNTIF('LDN 광고 전체취합'!E$3:E$9,TEXT(G29,"mm월 dd일"))&gt;0,D29+C29+15,NA())</f>
        <v>#N/A</v>
      </c>
      <c r="G29" s="269">
        <f>'팔로워 data'!E29</f>
        <v>45563</v>
      </c>
    </row>
    <row r="30" spans="1:7">
      <c r="A30" s="146" t="str">
        <f>IFERROR(IF(MOD(G30, 7) &lt;&gt; 2, "",
(COUNTA(A$2:$A29) - COUNTBLANK($A$2:A29) + 1) &amp; "주차"), "")</f>
        <v/>
      </c>
      <c r="B30" s="268" t="str">
        <f>IF(C30="","",TEXT('팔로워 data'!E30,"d")&amp;CHAR(10)&amp;TEXT('팔로워 data'!E30,"aaa"))</f>
        <v>29
일</v>
      </c>
      <c r="C30" s="157">
        <f>'팔로워 data'!C30</f>
        <v>17</v>
      </c>
      <c r="D30" s="157">
        <f>'팔로워 data'!B30</f>
        <v>58</v>
      </c>
      <c r="E30" s="267" t="str">
        <f>IF(COUNTIFS('LDN 콘텐츠 data'!V:V,'팔로워 data'!E30)&gt;0,"Yes","")</f>
        <v/>
      </c>
      <c r="F30" s="267" t="e">
        <f>IF(COUNTIF('LDN 광고 전체취합'!E$3:E$9,TEXT(G30,"mm월 dd일"))&gt;0,D30+C30+15,NA())</f>
        <v>#N/A</v>
      </c>
      <c r="G30" s="269">
        <f>'팔로워 data'!E30</f>
        <v>45564</v>
      </c>
    </row>
    <row r="31" spans="1:7">
      <c r="A31" s="146" t="str">
        <f>IFERROR(IF(MOD(G31, 7) &lt;&gt; 2, "",
(COUNTA(A$2:$A30) - COUNTBLANK($A$2:A30) + 1) &amp; "주차"), "")</f>
        <v>5주차</v>
      </c>
      <c r="B31" s="268" t="str">
        <f>IF(C31="","",TEXT('팔로워 data'!E31,"d")&amp;CHAR(10)&amp;TEXT('팔로워 data'!E31,"aaa"))</f>
        <v>30
월</v>
      </c>
      <c r="C31" s="157">
        <f>'팔로워 data'!C31</f>
        <v>24</v>
      </c>
      <c r="D31" s="157">
        <f>'팔로워 data'!B31</f>
        <v>134</v>
      </c>
      <c r="E31" s="267" t="str">
        <f>IF(COUNTIFS('LDN 콘텐츠 data'!V:V,'팔로워 data'!E31)&gt;0,"Yes","")</f>
        <v>Yes</v>
      </c>
      <c r="F31" s="267" t="e">
        <f>IF(COUNTIF('LDN 광고 전체취합'!E$3:E$9,TEXT(G31,"mm월 dd일"))&gt;0,D31+C31+15,NA())</f>
        <v>#N/A</v>
      </c>
      <c r="G31" s="269">
        <f>'팔로워 data'!E31</f>
        <v>45565</v>
      </c>
    </row>
    <row r="32" spans="1:7">
      <c r="A32" s="146" t="str">
        <f>IFERROR(IF(MOD(G32, 7) &lt;&gt; 2, "",
(COUNTA(A$2:$A31) - COUNTBLANK($A$2:A31) + 1) &amp; "주차"), "")</f>
        <v/>
      </c>
      <c r="B32" s="268" t="str">
        <f>IF(C32="","",TEXT('팔로워 data'!E32,"d")&amp;CHAR(10)&amp;TEXT('팔로워 data'!E32,"aaa"))</f>
        <v xml:space="preserve"> 
 </v>
      </c>
      <c r="C32" s="157">
        <f>'팔로워 data'!C32</f>
        <v>0</v>
      </c>
      <c r="D32" s="157">
        <f>'팔로워 data'!B32</f>
        <v>0</v>
      </c>
      <c r="E32" s="267" t="str">
        <f>IF(COUNTIFS('LDN 콘텐츠 data'!V:V,'팔로워 data'!E32)&gt;0,"Yes","")</f>
        <v/>
      </c>
      <c r="F32" s="267" t="e">
        <f>IF(COUNTIF('LDN 광고 전체취합'!E$3:E$9,TEXT(G32,"mm월 dd일"))&gt;0,D32+C32+15,NA())</f>
        <v>#N/A</v>
      </c>
      <c r="G32" s="269" t="str">
        <f>'팔로워 data'!E32</f>
        <v xml:space="preserve"> </v>
      </c>
    </row>
    <row r="33" spans="3:7">
      <c r="C33" s="146">
        <f>SUM(C2:C32)</f>
        <v>975</v>
      </c>
      <c r="D33" s="146">
        <f>SUM(D2:D32)</f>
        <v>2473</v>
      </c>
      <c r="E33" s="146">
        <f>SUM(C33:D33)</f>
        <v>3448</v>
      </c>
    </row>
    <row r="36" spans="3:7">
      <c r="G36" s="271" t="str">
        <f>"*SK이노베이션 링크드인 페이지
"&amp;TEXT(G2,"yyyy.mm.dd")&amp;" ~ "&amp;TEXT(EOMONTH(G2,0),"yyyy.mm.dd")</f>
        <v>*SK이노베이션 링크드인 페이지
2024.09.01 ~ 2024.09.30</v>
      </c>
    </row>
  </sheetData>
  <phoneticPr fontId="5"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85"/>
  <sheetViews>
    <sheetView zoomScaleNormal="100" workbookViewId="0">
      <selection activeCell="B3" sqref="B3"/>
    </sheetView>
  </sheetViews>
  <sheetFormatPr defaultRowHeight="16.5"/>
  <cols>
    <col min="1" max="1" width="76.125" style="6" customWidth="1"/>
    <col min="2" max="2" width="64.125" style="41" customWidth="1"/>
    <col min="3" max="3" width="16.125" style="6" bestFit="1" customWidth="1"/>
    <col min="4" max="4" width="14.375" style="6" bestFit="1" customWidth="1"/>
    <col min="5" max="5" width="10.5" style="6" customWidth="1"/>
    <col min="6" max="6" width="12.625" style="19" bestFit="1" customWidth="1"/>
    <col min="7" max="8" width="16.125" style="6" bestFit="1" customWidth="1"/>
    <col min="9" max="9" width="10.5" style="6" customWidth="1"/>
    <col min="10" max="10" width="8.625" style="6" customWidth="1"/>
    <col min="11" max="12" width="10.5" style="6" customWidth="1"/>
    <col min="13" max="13" width="8.625" style="6" customWidth="1"/>
    <col min="14" max="14" width="15.5" style="6" bestFit="1" customWidth="1"/>
    <col min="15" max="17" width="8.625" style="6" customWidth="1"/>
    <col min="18" max="18" width="10.5" style="6" customWidth="1"/>
    <col min="19" max="19" width="7" style="6" bestFit="1" customWidth="1"/>
    <col min="20" max="20" width="14.375" style="6" bestFit="1" customWidth="1"/>
    <col min="21" max="22" width="8.625" style="112"/>
    <col min="23" max="23" width="8.625" style="112" customWidth="1"/>
    <col min="24" max="24" width="14.5" style="110" customWidth="1"/>
  </cols>
  <sheetData>
    <row r="1" spans="1:24">
      <c r="A1" s="15" t="s">
        <v>405</v>
      </c>
      <c r="B1" s="87"/>
      <c r="C1" s="15"/>
      <c r="D1" s="15"/>
      <c r="E1" s="15"/>
      <c r="F1" s="16"/>
      <c r="G1" s="15"/>
      <c r="H1" s="15"/>
      <c r="I1" s="15"/>
      <c r="J1" s="15"/>
      <c r="K1" s="15"/>
      <c r="L1" s="15"/>
      <c r="M1" s="15"/>
      <c r="N1" s="15"/>
      <c r="O1" s="15"/>
      <c r="P1" s="15"/>
      <c r="Q1" s="15"/>
      <c r="R1" s="15"/>
      <c r="S1" s="15"/>
      <c r="T1" s="15"/>
      <c r="V1" s="113"/>
    </row>
    <row r="2" spans="1:24">
      <c r="A2" s="144" t="s">
        <v>2267</v>
      </c>
      <c r="B2" s="88" t="s">
        <v>407</v>
      </c>
      <c r="C2" s="17" t="s">
        <v>408</v>
      </c>
      <c r="D2" s="17" t="s">
        <v>409</v>
      </c>
      <c r="E2" s="17" t="s">
        <v>410</v>
      </c>
      <c r="F2" s="18" t="s">
        <v>411</v>
      </c>
      <c r="G2" s="17" t="s">
        <v>412</v>
      </c>
      <c r="H2" s="17" t="s">
        <v>413</v>
      </c>
      <c r="I2" s="17" t="s">
        <v>414</v>
      </c>
      <c r="J2" s="17" t="s">
        <v>389</v>
      </c>
      <c r="K2" s="17" t="s">
        <v>2088</v>
      </c>
      <c r="L2" s="17" t="s">
        <v>1519</v>
      </c>
      <c r="M2" s="17" t="s">
        <v>403</v>
      </c>
      <c r="N2" s="17" t="s">
        <v>735</v>
      </c>
      <c r="O2" s="17" t="s">
        <v>415</v>
      </c>
      <c r="P2" s="17" t="s">
        <v>399</v>
      </c>
      <c r="Q2" s="17" t="s">
        <v>416</v>
      </c>
      <c r="R2" s="17" t="s">
        <v>417</v>
      </c>
      <c r="S2" s="17" t="s">
        <v>404</v>
      </c>
      <c r="T2" s="17" t="s">
        <v>418</v>
      </c>
      <c r="W2" s="112" t="s">
        <v>423</v>
      </c>
    </row>
    <row r="3" spans="1:24">
      <c r="A3" s="15" t="s">
        <v>2589</v>
      </c>
      <c r="B3" s="87" t="s">
        <v>2623</v>
      </c>
      <c r="C3" s="15" t="s">
        <v>2591</v>
      </c>
      <c r="D3" s="15" t="s">
        <v>419</v>
      </c>
      <c r="E3" s="15" t="s">
        <v>2592</v>
      </c>
      <c r="F3" s="16" t="s">
        <v>2587</v>
      </c>
      <c r="G3" s="15" t="s">
        <v>419</v>
      </c>
      <c r="H3" s="15" t="s">
        <v>419</v>
      </c>
      <c r="I3" s="15" t="s">
        <v>2593</v>
      </c>
      <c r="J3" s="15">
        <v>3275</v>
      </c>
      <c r="K3" s="15" t="s">
        <v>419</v>
      </c>
      <c r="L3" s="15" t="s">
        <v>419</v>
      </c>
      <c r="M3" s="15">
        <v>186</v>
      </c>
      <c r="N3" s="15">
        <v>5.6793894618749619E-2</v>
      </c>
      <c r="O3" s="15">
        <v>28</v>
      </c>
      <c r="P3" s="15">
        <v>0</v>
      </c>
      <c r="Q3" s="15">
        <v>1</v>
      </c>
      <c r="R3" s="15" t="s">
        <v>419</v>
      </c>
      <c r="S3" s="15">
        <v>6.5648853778839111E-2</v>
      </c>
      <c r="T3" s="15" t="s">
        <v>419</v>
      </c>
      <c r="U3" s="112" t="str">
        <f>IFERROR(IF(C3="스폰서","",IF(MONTH('뉴스룸 요약'!$F$17)=MONTH('LDN 콘텐츠 data'!V3),TEXT(DATEVALUE(RIGHT(F3,4)&amp;"-"&amp;LEFT(F3,2)&amp;"-"&amp;MID(F3,4,2)),"m/dd (aaa)"))),"")</f>
        <v>9/30 (월)</v>
      </c>
      <c r="V3" s="112">
        <f>IFERROR(IF(C3="스폰서","",IF(MONTH('뉴스룸 요약'!$F$17)=VALUE(LEFT(F3,2)),(DATEVALUE(RIGHT(F3,4)&amp;"-"&amp;LEFT(F3,2)&amp;"-"&amp;MID(F3,4,2))),"")),"")</f>
        <v>45565</v>
      </c>
      <c r="W3" s="112">
        <f>IFERROR(RANK(V3,V:V,1)+COUNTIF($V$1:V2,V3),"")</f>
        <v>12</v>
      </c>
      <c r="X3" s="111">
        <f t="shared" ref="X3" si="0">IF(C3="스폰서",DATE(RIGHT(G3,4),LEFT(G3,2),MID(G3,4,2)),DATE(RIGHT(F3,4),LEFT(F3,2),MID(F3,4,2)))</f>
        <v>45565</v>
      </c>
    </row>
    <row r="4" spans="1:24">
      <c r="A4" s="15" t="s">
        <v>2594</v>
      </c>
      <c r="B4" s="87" t="s">
        <v>2624</v>
      </c>
      <c r="C4" s="15" t="s">
        <v>2591</v>
      </c>
      <c r="D4" s="15" t="s">
        <v>419</v>
      </c>
      <c r="E4" s="15" t="s">
        <v>2592</v>
      </c>
      <c r="F4" s="16" t="s">
        <v>2584</v>
      </c>
      <c r="G4" s="15" t="s">
        <v>419</v>
      </c>
      <c r="H4" s="15" t="s">
        <v>419</v>
      </c>
      <c r="I4" s="15" t="s">
        <v>2593</v>
      </c>
      <c r="J4" s="15">
        <v>1746</v>
      </c>
      <c r="K4" s="15" t="s">
        <v>419</v>
      </c>
      <c r="L4" s="15" t="s">
        <v>419</v>
      </c>
      <c r="M4" s="15">
        <v>32</v>
      </c>
      <c r="N4" s="15">
        <v>1.8327606841921806E-2</v>
      </c>
      <c r="O4" s="15">
        <v>21</v>
      </c>
      <c r="P4" s="15">
        <v>2</v>
      </c>
      <c r="Q4" s="15">
        <v>0</v>
      </c>
      <c r="R4" s="15" t="s">
        <v>419</v>
      </c>
      <c r="S4" s="15">
        <v>3.1500574201345444E-2</v>
      </c>
      <c r="T4" s="15" t="s">
        <v>419</v>
      </c>
      <c r="U4" s="112" t="str">
        <f>IFERROR(IF(C4="스폰서","",IF(MONTH('뉴스룸 요약'!$F$17)=MONTH('LDN 콘텐츠 data'!V4),TEXT(DATEVALUE(RIGHT(F4,4)&amp;"-"&amp;LEFT(F4,2)&amp;"-"&amp;MID(F4,4,2)),"m/dd (aaa)"))),"")</f>
        <v>9/27 (금)</v>
      </c>
      <c r="V4" s="112">
        <f>IFERROR(IF(C4="스폰서","",IF(MONTH('뉴스룸 요약'!$F$17)=VALUE(LEFT(F4,2)),(DATEVALUE(RIGHT(F4,4)&amp;"-"&amp;LEFT(F4,2)&amp;"-"&amp;MID(F4,4,2))),"")),"")</f>
        <v>45562</v>
      </c>
      <c r="W4" s="112">
        <f>IFERROR(RANK(V4,V:V,1)+COUNTIF($V$1:V3,V4),"")</f>
        <v>11</v>
      </c>
      <c r="X4" s="111">
        <f t="shared" ref="X4:X14" si="1">IF(C4="스폰서",DATE(RIGHT(G4,4),LEFT(G4,2),MID(G4,4,2)),DATE(RIGHT(F4,4),LEFT(F4,2),MID(F4,4,2)))</f>
        <v>45562</v>
      </c>
    </row>
    <row r="5" spans="1:24">
      <c r="A5" s="15" t="s">
        <v>2596</v>
      </c>
      <c r="B5" s="87" t="s">
        <v>2625</v>
      </c>
      <c r="C5" s="15" t="s">
        <v>2591</v>
      </c>
      <c r="D5" s="15" t="s">
        <v>419</v>
      </c>
      <c r="E5" s="15" t="s">
        <v>2592</v>
      </c>
      <c r="F5" s="16" t="s">
        <v>2583</v>
      </c>
      <c r="G5" s="15" t="s">
        <v>419</v>
      </c>
      <c r="H5" s="15" t="s">
        <v>419</v>
      </c>
      <c r="I5" s="15" t="s">
        <v>2593</v>
      </c>
      <c r="J5" s="15">
        <v>2024</v>
      </c>
      <c r="K5" s="15" t="s">
        <v>419</v>
      </c>
      <c r="L5" s="15" t="s">
        <v>419</v>
      </c>
      <c r="M5" s="15">
        <v>9</v>
      </c>
      <c r="N5" s="15">
        <v>4.4466401450335979E-3</v>
      </c>
      <c r="O5" s="15">
        <v>6</v>
      </c>
      <c r="P5" s="15">
        <v>0</v>
      </c>
      <c r="Q5" s="15">
        <v>0</v>
      </c>
      <c r="R5" s="15" t="s">
        <v>419</v>
      </c>
      <c r="S5" s="15">
        <v>7.4110673740506172E-3</v>
      </c>
      <c r="T5" s="15" t="s">
        <v>419</v>
      </c>
      <c r="U5" s="112" t="str">
        <f>IFERROR(IF(C5="스폰서","",IF(MONTH('뉴스룸 요약'!$F$17)=MONTH('LDN 콘텐츠 data'!V5),TEXT(DATEVALUE(RIGHT(F5,4)&amp;"-"&amp;LEFT(F5,2)&amp;"-"&amp;MID(F5,4,2)),"m/dd (aaa)"))),"")</f>
        <v>9/26 (목)</v>
      </c>
      <c r="V5" s="112">
        <f>IFERROR(IF(C5="스폰서","",IF(MONTH('뉴스룸 요약'!$F$17)=VALUE(LEFT(F5,2)),(DATEVALUE(RIGHT(F5,4)&amp;"-"&amp;LEFT(F5,2)&amp;"-"&amp;MID(F5,4,2))),"")),"")</f>
        <v>45561</v>
      </c>
      <c r="W5" s="112">
        <f>IFERROR(RANK(V5,V:V,1)+COUNTIF($V$1:V4,V5),"")</f>
        <v>10</v>
      </c>
      <c r="X5" s="111">
        <f t="shared" si="1"/>
        <v>45561</v>
      </c>
    </row>
    <row r="6" spans="1:24">
      <c r="A6" s="15" t="s">
        <v>2598</v>
      </c>
      <c r="B6" s="87" t="s">
        <v>2626</v>
      </c>
      <c r="C6" s="15" t="s">
        <v>2591</v>
      </c>
      <c r="D6" s="15" t="s">
        <v>419</v>
      </c>
      <c r="E6" s="15" t="s">
        <v>2592</v>
      </c>
      <c r="F6" s="16" t="s">
        <v>2581</v>
      </c>
      <c r="G6" s="15" t="s">
        <v>419</v>
      </c>
      <c r="H6" s="15" t="s">
        <v>419</v>
      </c>
      <c r="I6" s="15" t="s">
        <v>2593</v>
      </c>
      <c r="J6" s="15">
        <v>3484</v>
      </c>
      <c r="K6" s="15" t="s">
        <v>419</v>
      </c>
      <c r="L6" s="15" t="s">
        <v>419</v>
      </c>
      <c r="M6" s="15">
        <v>535</v>
      </c>
      <c r="N6" s="15">
        <v>0.1535591334104538</v>
      </c>
      <c r="O6" s="15">
        <v>29</v>
      </c>
      <c r="P6" s="15">
        <v>0</v>
      </c>
      <c r="Q6" s="15">
        <v>2</v>
      </c>
      <c r="R6" s="15" t="s">
        <v>419</v>
      </c>
      <c r="S6" s="15">
        <v>0.1624569445848465</v>
      </c>
      <c r="T6" s="15" t="s">
        <v>419</v>
      </c>
      <c r="U6" s="112" t="str">
        <f>IFERROR(IF(C6="스폰서","",IF(MONTH('뉴스룸 요약'!$F$17)=MONTH('LDN 콘텐츠 data'!V6),TEXT(DATEVALUE(RIGHT(F6,4)&amp;"-"&amp;LEFT(F6,2)&amp;"-"&amp;MID(F6,4,2)),"m/dd (aaa)"))),"")</f>
        <v>9/24 (화)</v>
      </c>
      <c r="V6" s="112">
        <f>IFERROR(IF(C6="스폰서","",IF(MONTH('뉴스룸 요약'!$F$17)=VALUE(LEFT(F6,2)),(DATEVALUE(RIGHT(F6,4)&amp;"-"&amp;LEFT(F6,2)&amp;"-"&amp;MID(F6,4,2))),"")),"")</f>
        <v>45559</v>
      </c>
      <c r="W6" s="112">
        <f>IFERROR(RANK(V6,V:V,1)+COUNTIF($V$1:V5,V6),"")</f>
        <v>9</v>
      </c>
      <c r="X6" s="111">
        <f t="shared" si="1"/>
        <v>45559</v>
      </c>
    </row>
    <row r="7" spans="1:24">
      <c r="A7" s="15" t="s">
        <v>2600</v>
      </c>
      <c r="B7" s="87" t="s">
        <v>2627</v>
      </c>
      <c r="C7" s="15" t="s">
        <v>2591</v>
      </c>
      <c r="D7" s="15" t="s">
        <v>419</v>
      </c>
      <c r="E7" s="15" t="s">
        <v>2592</v>
      </c>
      <c r="F7" s="16" t="s">
        <v>2576</v>
      </c>
      <c r="G7" s="15" t="s">
        <v>419</v>
      </c>
      <c r="H7" s="15" t="s">
        <v>419</v>
      </c>
      <c r="I7" s="15" t="s">
        <v>2593</v>
      </c>
      <c r="J7" s="15">
        <v>3794</v>
      </c>
      <c r="K7" s="15" t="s">
        <v>419</v>
      </c>
      <c r="L7" s="15" t="s">
        <v>419</v>
      </c>
      <c r="M7" s="15">
        <v>76</v>
      </c>
      <c r="N7" s="15">
        <v>2.0031629130244255E-2</v>
      </c>
      <c r="O7" s="15">
        <v>69</v>
      </c>
      <c r="P7" s="15">
        <v>4</v>
      </c>
      <c r="Q7" s="15">
        <v>5</v>
      </c>
      <c r="R7" s="15" t="s">
        <v>419</v>
      </c>
      <c r="S7" s="15">
        <v>4.0590405464172363E-2</v>
      </c>
      <c r="T7" s="15" t="s">
        <v>419</v>
      </c>
      <c r="U7" s="112" t="str">
        <f>IFERROR(IF(C7="스폰서","",IF(MONTH('뉴스룸 요약'!$F$17)=MONTH('LDN 콘텐츠 data'!V7),TEXT(DATEVALUE(RIGHT(F7,4)&amp;"-"&amp;LEFT(F7,2)&amp;"-"&amp;MID(F7,4,2)),"m/dd (aaa)"))),"")</f>
        <v>9/19 (목)</v>
      </c>
      <c r="V7" s="112">
        <f>IFERROR(IF(C7="스폰서","",IF(MONTH('뉴스룸 요약'!$F$17)=VALUE(LEFT(F7,2)),(DATEVALUE(RIGHT(F7,4)&amp;"-"&amp;LEFT(F7,2)&amp;"-"&amp;MID(F7,4,2))),"")),"")</f>
        <v>45554</v>
      </c>
      <c r="W7" s="112">
        <f>IFERROR(RANK(V7,V:V,1)+COUNTIF($V$1:V6,V7),"")</f>
        <v>8</v>
      </c>
      <c r="X7" s="111">
        <f t="shared" si="1"/>
        <v>45554</v>
      </c>
    </row>
    <row r="8" spans="1:24">
      <c r="A8" s="15" t="s">
        <v>2602</v>
      </c>
      <c r="B8" s="87" t="s">
        <v>2628</v>
      </c>
      <c r="C8" s="15" t="s">
        <v>2591</v>
      </c>
      <c r="D8" s="15" t="s">
        <v>419</v>
      </c>
      <c r="E8" s="15" t="s">
        <v>2604</v>
      </c>
      <c r="F8" s="16" t="s">
        <v>2573</v>
      </c>
      <c r="G8" s="15" t="s">
        <v>419</v>
      </c>
      <c r="H8" s="15" t="s">
        <v>419</v>
      </c>
      <c r="I8" s="15" t="s">
        <v>2593</v>
      </c>
      <c r="J8" s="15">
        <v>3540</v>
      </c>
      <c r="K8" s="15">
        <v>914</v>
      </c>
      <c r="L8" s="15" t="s">
        <v>419</v>
      </c>
      <c r="M8" s="15">
        <v>100</v>
      </c>
      <c r="N8" s="15">
        <v>2.8248587623238564E-2</v>
      </c>
      <c r="O8" s="15">
        <v>33</v>
      </c>
      <c r="P8" s="15">
        <v>1</v>
      </c>
      <c r="Q8" s="15">
        <v>3</v>
      </c>
      <c r="R8" s="15" t="s">
        <v>419</v>
      </c>
      <c r="S8" s="15">
        <v>3.8700565695762634E-2</v>
      </c>
      <c r="T8" s="15" t="s">
        <v>2605</v>
      </c>
      <c r="U8" s="112" t="str">
        <f>IFERROR(IF(C8="스폰서","",IF(MONTH('뉴스룸 요약'!$F$17)=MONTH('LDN 콘텐츠 data'!V8),TEXT(DATEVALUE(RIGHT(F8,4)&amp;"-"&amp;LEFT(F8,2)&amp;"-"&amp;MID(F8,4,2)),"m/dd (aaa)"))),"")</f>
        <v>9/16 (월)</v>
      </c>
      <c r="V8" s="112">
        <f>IFERROR(IF(C8="스폰서","",IF(MONTH('뉴스룸 요약'!$F$17)=VALUE(LEFT(F8,2)),(DATEVALUE(RIGHT(F8,4)&amp;"-"&amp;LEFT(F8,2)&amp;"-"&amp;MID(F8,4,2))),"")),"")</f>
        <v>45551</v>
      </c>
      <c r="W8" s="112">
        <f>IFERROR(RANK(V8,V:V,1)+COUNTIF($V$1:V7,V8),"")</f>
        <v>7</v>
      </c>
      <c r="X8" s="111">
        <f t="shared" si="1"/>
        <v>45551</v>
      </c>
    </row>
    <row r="9" spans="1:24">
      <c r="A9" s="15" t="s">
        <v>2606</v>
      </c>
      <c r="B9" s="87" t="s">
        <v>2629</v>
      </c>
      <c r="C9" s="15" t="s">
        <v>2591</v>
      </c>
      <c r="D9" s="15" t="s">
        <v>419</v>
      </c>
      <c r="E9" s="15" t="s">
        <v>2592</v>
      </c>
      <c r="F9" s="16" t="s">
        <v>2570</v>
      </c>
      <c r="G9" s="15" t="s">
        <v>419</v>
      </c>
      <c r="H9" s="15" t="s">
        <v>419</v>
      </c>
      <c r="I9" s="15" t="s">
        <v>2593</v>
      </c>
      <c r="J9" s="15">
        <v>3868</v>
      </c>
      <c r="K9" s="15" t="s">
        <v>419</v>
      </c>
      <c r="L9" s="15" t="s">
        <v>419</v>
      </c>
      <c r="M9" s="15">
        <v>63</v>
      </c>
      <c r="N9" s="15">
        <v>1.6287487000226974E-2</v>
      </c>
      <c r="O9" s="15">
        <v>41</v>
      </c>
      <c r="P9" s="15">
        <v>0</v>
      </c>
      <c r="Q9" s="15">
        <v>1</v>
      </c>
      <c r="R9" s="15" t="s">
        <v>419</v>
      </c>
      <c r="S9" s="15">
        <v>2.7145812287926674E-2</v>
      </c>
      <c r="T9" s="15" t="s">
        <v>419</v>
      </c>
      <c r="U9" s="112" t="str">
        <f>IFERROR(IF(C9="스폰서","",IF(MONTH('뉴스룸 요약'!$F$17)=MONTH('LDN 콘텐츠 data'!V9),TEXT(DATEVALUE(RIGHT(F9,4)&amp;"-"&amp;LEFT(F9,2)&amp;"-"&amp;MID(F9,4,2)),"m/dd (aaa)"))),"")</f>
        <v>9/13 (금)</v>
      </c>
      <c r="V9" s="112">
        <f>IFERROR(IF(C9="스폰서","",IF(MONTH('뉴스룸 요약'!$F$17)=VALUE(LEFT(F9,2)),(DATEVALUE(RIGHT(F9,4)&amp;"-"&amp;LEFT(F9,2)&amp;"-"&amp;MID(F9,4,2))),"")),"")</f>
        <v>45548</v>
      </c>
      <c r="W9" s="112">
        <f>IFERROR(RANK(V9,V:V,1)+COUNTIF($V$1:V8,V9),"")</f>
        <v>6</v>
      </c>
      <c r="X9" s="111">
        <f t="shared" si="1"/>
        <v>45548</v>
      </c>
    </row>
    <row r="10" spans="1:24">
      <c r="A10" s="15" t="s">
        <v>2608</v>
      </c>
      <c r="B10" s="87" t="s">
        <v>2630</v>
      </c>
      <c r="C10" s="15" t="s">
        <v>2591</v>
      </c>
      <c r="D10" s="15" t="s">
        <v>419</v>
      </c>
      <c r="E10" s="15" t="s">
        <v>2592</v>
      </c>
      <c r="F10" s="16" t="s">
        <v>2568</v>
      </c>
      <c r="G10" s="15" t="s">
        <v>419</v>
      </c>
      <c r="H10" s="15" t="s">
        <v>419</v>
      </c>
      <c r="I10" s="15" t="s">
        <v>2593</v>
      </c>
      <c r="J10" s="15">
        <v>13621</v>
      </c>
      <c r="K10" s="15" t="s">
        <v>419</v>
      </c>
      <c r="L10" s="15" t="s">
        <v>419</v>
      </c>
      <c r="M10" s="15">
        <v>439</v>
      </c>
      <c r="N10" s="15">
        <v>3.2229647040367126E-2</v>
      </c>
      <c r="O10" s="15">
        <v>238</v>
      </c>
      <c r="P10" s="15">
        <v>10</v>
      </c>
      <c r="Q10" s="15">
        <v>19</v>
      </c>
      <c r="R10" s="15" t="s">
        <v>419</v>
      </c>
      <c r="S10" s="15">
        <v>5.1831729710102081E-2</v>
      </c>
      <c r="T10" s="15" t="s">
        <v>419</v>
      </c>
      <c r="U10" s="112" t="str">
        <f>IFERROR(IF(C10="스폰서","",IF(MONTH('뉴스룸 요약'!$F$17)=MONTH('LDN 콘텐츠 data'!V10),TEXT(DATEVALUE(RIGHT(F10,4)&amp;"-"&amp;LEFT(F10,2)&amp;"-"&amp;MID(F10,4,2)),"m/dd (aaa)"))),"")</f>
        <v>9/11 (수)</v>
      </c>
      <c r="V10" s="112">
        <f>IFERROR(IF(C10="스폰서","",IF(MONTH('뉴스룸 요약'!$F$17)=VALUE(LEFT(F10,2)),(DATEVALUE(RIGHT(F10,4)&amp;"-"&amp;LEFT(F10,2)&amp;"-"&amp;MID(F10,4,2))),"")),"")</f>
        <v>45546</v>
      </c>
      <c r="W10" s="112">
        <f>IFERROR(RANK(V10,V:V,1)+COUNTIF($V$1:V9,V10),"")</f>
        <v>5</v>
      </c>
      <c r="X10" s="111">
        <f t="shared" si="1"/>
        <v>45546</v>
      </c>
    </row>
    <row r="11" spans="1:24">
      <c r="A11" s="15" t="s">
        <v>2610</v>
      </c>
      <c r="B11" s="87" t="s">
        <v>2631</v>
      </c>
      <c r="C11" s="15" t="s">
        <v>2591</v>
      </c>
      <c r="D11" s="15" t="s">
        <v>419</v>
      </c>
      <c r="E11" s="15" t="s">
        <v>2592</v>
      </c>
      <c r="F11" s="16" t="s">
        <v>2567</v>
      </c>
      <c r="G11" s="15" t="s">
        <v>419</v>
      </c>
      <c r="H11" s="15" t="s">
        <v>419</v>
      </c>
      <c r="I11" s="15" t="s">
        <v>2593</v>
      </c>
      <c r="J11" s="15">
        <v>11268</v>
      </c>
      <c r="K11" s="15" t="s">
        <v>419</v>
      </c>
      <c r="L11" s="15" t="s">
        <v>419</v>
      </c>
      <c r="M11" s="15">
        <v>412</v>
      </c>
      <c r="N11" s="15">
        <v>3.6563720554113388E-2</v>
      </c>
      <c r="O11" s="15">
        <v>161</v>
      </c>
      <c r="P11" s="15">
        <v>5</v>
      </c>
      <c r="Q11" s="15">
        <v>2</v>
      </c>
      <c r="R11" s="15" t="s">
        <v>419</v>
      </c>
      <c r="S11" s="15">
        <v>5.1473196595907211E-2</v>
      </c>
      <c r="T11" s="15" t="s">
        <v>419</v>
      </c>
      <c r="U11" s="112" t="str">
        <f>IFERROR(IF(C11="스폰서","",IF(MONTH('뉴스룸 요약'!$F$17)=MONTH('LDN 콘텐츠 data'!V11),TEXT(DATEVALUE(RIGHT(F11,4)&amp;"-"&amp;LEFT(F11,2)&amp;"-"&amp;MID(F11,4,2)),"m/dd (aaa)"))),"")</f>
        <v>9/10 (화)</v>
      </c>
      <c r="V11" s="112">
        <f>IFERROR(IF(C11="스폰서","",IF(MONTH('뉴스룸 요약'!$F$17)=VALUE(LEFT(F11,2)),(DATEVALUE(RIGHT(F11,4)&amp;"-"&amp;LEFT(F11,2)&amp;"-"&amp;MID(F11,4,2))),"")),"")</f>
        <v>45545</v>
      </c>
      <c r="W11" s="112">
        <f>IFERROR(RANK(V11,V:V,1)+COUNTIF($V$1:V10,V11),"")</f>
        <v>4</v>
      </c>
      <c r="X11" s="111">
        <f t="shared" si="1"/>
        <v>45545</v>
      </c>
    </row>
    <row r="12" spans="1:24">
      <c r="A12" s="15" t="s">
        <v>2612</v>
      </c>
      <c r="B12" s="87" t="s">
        <v>2632</v>
      </c>
      <c r="C12" s="15" t="s">
        <v>2591</v>
      </c>
      <c r="D12" s="15" t="s">
        <v>419</v>
      </c>
      <c r="E12" s="15" t="s">
        <v>2592</v>
      </c>
      <c r="F12" s="16" t="s">
        <v>2566</v>
      </c>
      <c r="G12" s="15" t="s">
        <v>419</v>
      </c>
      <c r="H12" s="15" t="s">
        <v>419</v>
      </c>
      <c r="I12" s="15" t="s">
        <v>2593</v>
      </c>
      <c r="J12" s="15">
        <v>6539</v>
      </c>
      <c r="K12" s="15" t="s">
        <v>419</v>
      </c>
      <c r="L12" s="15" t="s">
        <v>419</v>
      </c>
      <c r="M12" s="15">
        <v>757</v>
      </c>
      <c r="N12" s="15">
        <v>0.11576693505048752</v>
      </c>
      <c r="O12" s="15">
        <v>48</v>
      </c>
      <c r="P12" s="15">
        <v>1</v>
      </c>
      <c r="Q12" s="15">
        <v>5</v>
      </c>
      <c r="R12" s="15" t="s">
        <v>419</v>
      </c>
      <c r="S12" s="15">
        <v>0.12402507662773132</v>
      </c>
      <c r="T12" s="15" t="s">
        <v>419</v>
      </c>
      <c r="U12" s="112" t="str">
        <f>IFERROR(IF(C12="스폰서","",IF(MONTH('뉴스룸 요약'!$F$17)=MONTH('LDN 콘텐츠 data'!V12),TEXT(DATEVALUE(RIGHT(F12,4)&amp;"-"&amp;LEFT(F12,2)&amp;"-"&amp;MID(F12,4,2)),"m/dd (aaa)"))),"")</f>
        <v>9/09 (월)</v>
      </c>
      <c r="V12" s="112">
        <f>IFERROR(IF(C12="스폰서","",IF(MONTH('뉴스룸 요약'!$F$17)=VALUE(LEFT(F12,2)),(DATEVALUE(RIGHT(F12,4)&amp;"-"&amp;LEFT(F12,2)&amp;"-"&amp;MID(F12,4,2))),"")),"")</f>
        <v>45544</v>
      </c>
      <c r="W12" s="112">
        <f>IFERROR(RANK(V12,V:V,1)+COUNTIF($V$1:V11,V12),"")</f>
        <v>3</v>
      </c>
      <c r="X12" s="111">
        <f t="shared" si="1"/>
        <v>45544</v>
      </c>
    </row>
    <row r="13" spans="1:24">
      <c r="A13" s="15" t="s">
        <v>2614</v>
      </c>
      <c r="B13" s="87" t="s">
        <v>2633</v>
      </c>
      <c r="C13" s="15" t="s">
        <v>2591</v>
      </c>
      <c r="D13" s="15" t="s">
        <v>419</v>
      </c>
      <c r="E13" s="15" t="s">
        <v>2592</v>
      </c>
      <c r="F13" s="16" t="s">
        <v>2563</v>
      </c>
      <c r="G13" s="15" t="s">
        <v>419</v>
      </c>
      <c r="H13" s="15" t="s">
        <v>419</v>
      </c>
      <c r="I13" s="15" t="s">
        <v>2593</v>
      </c>
      <c r="J13" s="15">
        <v>2002</v>
      </c>
      <c r="K13" s="15" t="s">
        <v>419</v>
      </c>
      <c r="L13" s="15" t="s">
        <v>419</v>
      </c>
      <c r="M13" s="15">
        <v>25</v>
      </c>
      <c r="N13" s="15">
        <v>1.2487512081861496E-2</v>
      </c>
      <c r="O13" s="15">
        <v>8</v>
      </c>
      <c r="P13" s="15">
        <v>0</v>
      </c>
      <c r="Q13" s="15">
        <v>1</v>
      </c>
      <c r="R13" s="15" t="s">
        <v>419</v>
      </c>
      <c r="S13" s="15">
        <v>1.6983017325401306E-2</v>
      </c>
      <c r="T13" s="15" t="s">
        <v>419</v>
      </c>
      <c r="U13" s="112" t="str">
        <f>IFERROR(IF(C13="스폰서","",IF(MONTH('뉴스룸 요약'!$F$17)=MONTH('LDN 콘텐츠 data'!V13),TEXT(DATEVALUE(RIGHT(F13,4)&amp;"-"&amp;LEFT(F13,2)&amp;"-"&amp;MID(F13,4,2)),"m/dd (aaa)"))),"")</f>
        <v>9/06 (금)</v>
      </c>
      <c r="V13" s="112">
        <f>IFERROR(IF(C13="스폰서","",IF(MONTH('뉴스룸 요약'!$F$17)=VALUE(LEFT(F13,2)),(DATEVALUE(RIGHT(F13,4)&amp;"-"&amp;LEFT(F13,2)&amp;"-"&amp;MID(F13,4,2))),"")),"")</f>
        <v>45541</v>
      </c>
      <c r="W13" s="112">
        <f>IFERROR(RANK(V13,V:V,1)+COUNTIF($V$1:V12,V13),"")</f>
        <v>2</v>
      </c>
      <c r="X13" s="111">
        <f t="shared" si="1"/>
        <v>45541</v>
      </c>
    </row>
    <row r="14" spans="1:24">
      <c r="A14" s="15" t="s">
        <v>2616</v>
      </c>
      <c r="B14" s="87" t="s">
        <v>2634</v>
      </c>
      <c r="C14" s="15" t="s">
        <v>2591</v>
      </c>
      <c r="D14" s="15" t="s">
        <v>419</v>
      </c>
      <c r="E14" s="15" t="s">
        <v>2592</v>
      </c>
      <c r="F14" s="16" t="s">
        <v>2560</v>
      </c>
      <c r="G14" s="15" t="s">
        <v>419</v>
      </c>
      <c r="H14" s="15" t="s">
        <v>419</v>
      </c>
      <c r="I14" s="15" t="s">
        <v>2593</v>
      </c>
      <c r="J14" s="15">
        <v>4830</v>
      </c>
      <c r="K14" s="15" t="s">
        <v>419</v>
      </c>
      <c r="L14" s="15" t="s">
        <v>419</v>
      </c>
      <c r="M14" s="15">
        <v>79</v>
      </c>
      <c r="N14" s="15">
        <v>1.6356106847524643E-2</v>
      </c>
      <c r="O14" s="15">
        <v>28</v>
      </c>
      <c r="P14" s="15">
        <v>0</v>
      </c>
      <c r="Q14" s="15">
        <v>4</v>
      </c>
      <c r="R14" s="15" t="s">
        <v>419</v>
      </c>
      <c r="S14" s="15">
        <v>2.2981366142630577E-2</v>
      </c>
      <c r="T14" s="15" t="s">
        <v>419</v>
      </c>
      <c r="U14" s="112" t="str">
        <f>IFERROR(IF(C14="스폰서","",IF(MONTH('뉴스룸 요약'!$F$17)=MONTH('LDN 콘텐츠 data'!V14),TEXT(DATEVALUE(RIGHT(F14,4)&amp;"-"&amp;LEFT(F14,2)&amp;"-"&amp;MID(F14,4,2)),"m/dd (aaa)"))),"")</f>
        <v>9/03 (화)</v>
      </c>
      <c r="V14" s="112">
        <f>IFERROR(IF(C14="스폰서","",IF(MONTH('뉴스룸 요약'!$F$17)=VALUE(LEFT(F14,2)),(DATEVALUE(RIGHT(F14,4)&amp;"-"&amp;LEFT(F14,2)&amp;"-"&amp;MID(F14,4,2))),"")),"")</f>
        <v>45538</v>
      </c>
      <c r="W14" s="112">
        <f>IFERROR(RANK(V14,V:V,1)+COUNTIF($V$1:V13,V14),"")</f>
        <v>1</v>
      </c>
      <c r="X14" s="111">
        <f t="shared" si="1"/>
        <v>45538</v>
      </c>
    </row>
    <row r="15" spans="1:24">
      <c r="A15" s="15"/>
      <c r="B15" s="87"/>
      <c r="C15" s="15"/>
      <c r="D15" s="15"/>
      <c r="E15" s="15"/>
      <c r="F15" s="16"/>
      <c r="G15" s="15"/>
      <c r="H15" s="15"/>
      <c r="I15" s="15"/>
      <c r="J15" s="15"/>
      <c r="K15" s="15"/>
      <c r="L15" s="15"/>
      <c r="M15" s="15"/>
      <c r="N15" s="15"/>
      <c r="O15" s="15"/>
      <c r="P15" s="15"/>
      <c r="Q15" s="15"/>
      <c r="R15" s="15"/>
      <c r="S15" s="15"/>
      <c r="T15" s="15"/>
      <c r="V15" s="112" t="str">
        <f>IFERROR(IF(C15="스폰서","",IF(MONTH('뉴스룸 요약'!$F$17)=VALUE(LEFT(F15,2)),(DATEVALUE(RIGHT(F15,4)&amp;"-"&amp;LEFT(F15,2)&amp;"-"&amp;MID(F15,4,2))),"")),"")</f>
        <v/>
      </c>
      <c r="W15" s="112" t="str">
        <f>IFERROR(RANK(V15,V:V,1)+COUNTIF($V$1:V14,V15),"")</f>
        <v/>
      </c>
      <c r="X15" s="111" t="e">
        <f t="shared" ref="X15:X22" si="2">IF(C15="스폰서",DATE(RIGHT(G15,4),LEFT(G15,2),MID(G15,4,2)),DATE(RIGHT(F15,4),LEFT(F15,2),MID(F15,4,2)))</f>
        <v>#VALUE!</v>
      </c>
    </row>
    <row r="16" spans="1:24">
      <c r="A16" s="15"/>
      <c r="B16" s="87"/>
      <c r="C16" s="15"/>
      <c r="D16" s="15"/>
      <c r="E16" s="15"/>
      <c r="F16" s="16"/>
      <c r="G16" s="15"/>
      <c r="H16" s="15"/>
      <c r="I16" s="15"/>
      <c r="J16" s="15"/>
      <c r="K16" s="15"/>
      <c r="L16" s="15"/>
      <c r="M16" s="15"/>
      <c r="N16" s="15"/>
      <c r="O16" s="15"/>
      <c r="P16" s="15"/>
      <c r="Q16" s="15"/>
      <c r="R16" s="15"/>
      <c r="S16" s="15"/>
      <c r="T16" s="15"/>
      <c r="U16" s="112" t="s">
        <v>419</v>
      </c>
      <c r="V16" s="112" t="str">
        <f>IFERROR(IF(C16="스폰서","",IF(MONTH('뉴스룸 요약'!$F$17)=VALUE(LEFT(F16,2)),(DATEVALUE(RIGHT(F16,4)&amp;"-"&amp;LEFT(F16,2)&amp;"-"&amp;MID(F16,4,2))),"")),"")</f>
        <v/>
      </c>
      <c r="W16" s="112" t="str">
        <f>IFERROR(RANK(V16,V:V,1)+COUNTIF($V$1:V15,V16),"")</f>
        <v/>
      </c>
      <c r="X16" s="111" t="e">
        <f t="shared" si="2"/>
        <v>#VALUE!</v>
      </c>
    </row>
    <row r="17" spans="1:24">
      <c r="A17" s="15"/>
      <c r="B17" s="87"/>
      <c r="C17" s="15"/>
      <c r="D17" s="15"/>
      <c r="E17" s="15"/>
      <c r="F17" s="16"/>
      <c r="G17" s="15"/>
      <c r="H17" s="15"/>
      <c r="I17" s="15"/>
      <c r="J17" s="15"/>
      <c r="K17" s="15"/>
      <c r="L17" s="15"/>
      <c r="M17" s="15"/>
      <c r="N17" s="15"/>
      <c r="O17" s="15"/>
      <c r="P17" s="15"/>
      <c r="Q17" s="15"/>
      <c r="R17" s="15"/>
      <c r="S17" s="15"/>
      <c r="T17" s="15"/>
      <c r="U17" s="112" t="s">
        <v>419</v>
      </c>
      <c r="V17" s="112" t="str">
        <f>IFERROR(IF(C17="스폰서","",IF(MONTH('뉴스룸 요약'!$F$17)=VALUE(LEFT(F17,2)),(DATEVALUE(RIGHT(F17,4)&amp;"-"&amp;LEFT(F17,2)&amp;"-"&amp;MID(F17,4,2))),"")),"")</f>
        <v/>
      </c>
      <c r="W17" s="112" t="str">
        <f>IFERROR(RANK(V17,V:V,1)+COUNTIF($V$1:V16,V17),"")</f>
        <v/>
      </c>
      <c r="X17" s="111" t="e">
        <f t="shared" si="2"/>
        <v>#VALUE!</v>
      </c>
    </row>
    <row r="18" spans="1:24">
      <c r="A18" s="15"/>
      <c r="B18" s="87"/>
      <c r="C18" s="15"/>
      <c r="D18" s="15"/>
      <c r="E18" s="15"/>
      <c r="F18" s="16"/>
      <c r="G18" s="15"/>
      <c r="H18" s="15"/>
      <c r="I18" s="15"/>
      <c r="J18" s="15"/>
      <c r="K18" s="15"/>
      <c r="L18" s="15"/>
      <c r="M18" s="15"/>
      <c r="N18" s="15"/>
      <c r="O18" s="15"/>
      <c r="P18" s="15"/>
      <c r="Q18" s="15"/>
      <c r="R18" s="15"/>
      <c r="S18" s="15"/>
      <c r="T18" s="15"/>
      <c r="U18" s="112" t="s">
        <v>419</v>
      </c>
      <c r="V18" s="112" t="str">
        <f>IFERROR(IF(C18="스폰서","",IF(MONTH('뉴스룸 요약'!$F$17)=VALUE(LEFT(F18,2)),(DATEVALUE(RIGHT(F18,4)&amp;"-"&amp;LEFT(F18,2)&amp;"-"&amp;MID(F18,4,2))),"")),"")</f>
        <v/>
      </c>
      <c r="W18" s="112" t="str">
        <f>IFERROR(RANK(V18,V:V,1)+COUNTIF($V$1:V17,V18),"")</f>
        <v/>
      </c>
      <c r="X18" s="111" t="e">
        <f t="shared" si="2"/>
        <v>#VALUE!</v>
      </c>
    </row>
    <row r="19" spans="1:24">
      <c r="A19" s="15"/>
      <c r="B19" s="87"/>
      <c r="C19" s="15"/>
      <c r="D19" s="15"/>
      <c r="E19" s="15"/>
      <c r="F19" s="16"/>
      <c r="G19" s="15"/>
      <c r="H19" s="15"/>
      <c r="I19" s="15"/>
      <c r="J19" s="15"/>
      <c r="K19" s="15"/>
      <c r="L19" s="15"/>
      <c r="M19" s="15"/>
      <c r="N19" s="15"/>
      <c r="O19" s="15"/>
      <c r="P19" s="15"/>
      <c r="Q19" s="15"/>
      <c r="R19" s="15"/>
      <c r="S19" s="15"/>
      <c r="T19" s="15"/>
      <c r="U19" s="112" t="s">
        <v>419</v>
      </c>
      <c r="V19" s="112" t="str">
        <f>IFERROR(IF(C19="스폰서","",IF(MONTH('뉴스룸 요약'!$F$17)=VALUE(LEFT(F19,2)),(DATEVALUE(RIGHT(F19,4)&amp;"-"&amp;LEFT(F19,2)&amp;"-"&amp;MID(F19,4,2))),"")),"")</f>
        <v/>
      </c>
      <c r="W19" s="112" t="str">
        <f>IFERROR(RANK(V19,V:V,1)+COUNTIF($V$1:V18,V19),"")</f>
        <v/>
      </c>
      <c r="X19" s="111" t="e">
        <f t="shared" si="2"/>
        <v>#VALUE!</v>
      </c>
    </row>
    <row r="20" spans="1:24">
      <c r="A20" s="15"/>
      <c r="B20" s="87"/>
      <c r="C20" s="15"/>
      <c r="D20" s="15"/>
      <c r="E20" s="15"/>
      <c r="F20" s="16"/>
      <c r="G20" s="15"/>
      <c r="H20" s="15"/>
      <c r="I20" s="15"/>
      <c r="J20" s="15"/>
      <c r="K20" s="15"/>
      <c r="L20" s="15"/>
      <c r="M20" s="15"/>
      <c r="N20" s="15"/>
      <c r="O20" s="15"/>
      <c r="P20" s="15"/>
      <c r="Q20" s="15"/>
      <c r="R20" s="15"/>
      <c r="S20" s="15"/>
      <c r="T20" s="15"/>
      <c r="U20" s="112" t="str">
        <f>IFERROR(IF(C20="스폰서","",IF(MONTH('뉴스룸 요약'!$F$17)=MONTH('LDN 콘텐츠 data'!V20),TEXT(DATEVALUE(RIGHT(F20,4)&amp;"-"&amp;LEFT(F20,2)&amp;"-"&amp;MID(F20,4,2)),"m/dd (aaa)"))),"")</f>
        <v/>
      </c>
      <c r="V20" s="112" t="str">
        <f>IFERROR(IF(C20="스폰서","",IF(MONTH('뉴스룸 요약'!$F$17)=VALUE(LEFT(F20,2)),(DATEVALUE(RIGHT(F20,4)&amp;"-"&amp;LEFT(F20,2)&amp;"-"&amp;MID(F20,4,2))),"")),"")</f>
        <v/>
      </c>
      <c r="W20" s="112" t="str">
        <f>IFERROR(RANK(V20,V:V,1)+COUNTIF($V$1:V19,V20),"")</f>
        <v/>
      </c>
      <c r="X20" s="111" t="e">
        <f t="shared" si="2"/>
        <v>#VALUE!</v>
      </c>
    </row>
    <row r="21" spans="1:24">
      <c r="A21" s="15"/>
      <c r="B21" s="87"/>
      <c r="C21" s="15"/>
      <c r="D21" s="15"/>
      <c r="E21" s="15"/>
      <c r="F21" s="16"/>
      <c r="G21" s="15"/>
      <c r="H21" s="15"/>
      <c r="I21" s="15"/>
      <c r="J21" s="15"/>
      <c r="K21" s="15"/>
      <c r="L21" s="15"/>
      <c r="M21" s="15"/>
      <c r="N21" s="15"/>
      <c r="O21" s="15"/>
      <c r="P21" s="15"/>
      <c r="Q21" s="15"/>
      <c r="R21" s="15"/>
      <c r="S21" s="15"/>
      <c r="T21" s="15"/>
      <c r="U21" s="112" t="str">
        <f>IFERROR(IF(C21="스폰서","",IF(MONTH('뉴스룸 요약'!$F$17)=MONTH('LDN 콘텐츠 data'!V21),TEXT(DATEVALUE(RIGHT(F21,4)&amp;"-"&amp;LEFT(F21,2)&amp;"-"&amp;MID(F21,4,2)),"m/dd (aaa)"))),"")</f>
        <v/>
      </c>
      <c r="V21" s="112" t="str">
        <f>IFERROR(IF(C21="스폰서","",IF(MONTH('뉴스룸 요약'!$F$17)=VALUE(LEFT(F21,2)),(DATEVALUE(RIGHT(F21,4)&amp;"-"&amp;LEFT(F21,2)&amp;"-"&amp;MID(F21,4,2))),"")),"")</f>
        <v/>
      </c>
      <c r="W21" s="112" t="str">
        <f>IFERROR(RANK(V21,V:V,1)+COUNTIF($V$1:V20,V21),"")</f>
        <v/>
      </c>
      <c r="X21" s="111" t="e">
        <f t="shared" si="2"/>
        <v>#VALUE!</v>
      </c>
    </row>
    <row r="22" spans="1:24">
      <c r="A22" s="15"/>
      <c r="B22" s="87"/>
      <c r="C22" s="15"/>
      <c r="D22" s="15"/>
      <c r="E22" s="15"/>
      <c r="F22" s="16"/>
      <c r="G22" s="15"/>
      <c r="H22" s="15"/>
      <c r="I22" s="15"/>
      <c r="J22" s="15"/>
      <c r="K22" s="15"/>
      <c r="L22" s="15"/>
      <c r="M22" s="15"/>
      <c r="N22" s="15"/>
      <c r="O22" s="15"/>
      <c r="P22" s="15"/>
      <c r="Q22" s="15"/>
      <c r="R22" s="15"/>
      <c r="S22" s="15"/>
      <c r="T22" s="15"/>
      <c r="U22" s="112" t="str">
        <f>IFERROR(IF(C22="스폰서","",IF(MONTH('뉴스룸 요약'!$F$17)=MONTH('LDN 콘텐츠 data'!V22),TEXT(DATEVALUE(RIGHT(F22,4)&amp;"-"&amp;LEFT(F22,2)&amp;"-"&amp;MID(F22,4,2)),"m/dd (aaa)"))),"")</f>
        <v/>
      </c>
      <c r="V22" s="112" t="str">
        <f>IFERROR(IF(C22="스폰서","",IF(MONTH('뉴스룸 요약'!$F$17)=VALUE(LEFT(F22,2)),(DATEVALUE(RIGHT(F22,4)&amp;"-"&amp;LEFT(F22,2)&amp;"-"&amp;MID(F22,4,2))),"")),"")</f>
        <v/>
      </c>
      <c r="W22" s="112" t="str">
        <f>IFERROR(RANK(V22,V:V,1)+COUNTIF($V$1:V21,V22),"")</f>
        <v/>
      </c>
      <c r="X22" s="111" t="e">
        <f t="shared" si="2"/>
        <v>#VALUE!</v>
      </c>
    </row>
    <row r="23" spans="1:24">
      <c r="A23" s="15"/>
      <c r="B23" s="87"/>
      <c r="C23" s="15"/>
      <c r="D23" s="15"/>
      <c r="E23" s="15"/>
      <c r="F23" s="16"/>
      <c r="G23" s="15"/>
      <c r="H23" s="15"/>
      <c r="I23" s="15"/>
      <c r="J23" s="15"/>
      <c r="K23" s="15"/>
      <c r="L23" s="15"/>
      <c r="M23" s="15"/>
      <c r="N23" s="15"/>
      <c r="O23" s="15"/>
      <c r="P23" s="15"/>
      <c r="Q23" s="15"/>
      <c r="R23" s="15"/>
      <c r="S23" s="15"/>
      <c r="T23" s="15"/>
      <c r="U23" s="112" t="str">
        <f>IFERROR(IF(C23="스폰서","",IF(MONTH('뉴스룸 요약'!$F$17)=MONTH('LDN 콘텐츠 data'!V23),TEXT(DATEVALUE(RIGHT(F23,4)&amp;"-"&amp;LEFT(F23,2)&amp;"-"&amp;MID(F23,4,2)),"m/dd (aaa)"))),"")</f>
        <v/>
      </c>
      <c r="V23" s="112" t="str">
        <f>IFERROR(IF(C23="스폰서","",IF(MONTH('뉴스룸 요약'!$F$17)=VALUE(LEFT(F23,2)),(DATEVALUE(RIGHT(F23,4)&amp;"-"&amp;LEFT(F23,2)&amp;"-"&amp;MID(F23,4,2))),"")),"")</f>
        <v/>
      </c>
      <c r="W23" s="112" t="str">
        <f>IFERROR(RANK(V23,V:V,1)+COUNTIF($V$1:V22,V23),"")</f>
        <v/>
      </c>
      <c r="X23" s="111" t="e">
        <f t="shared" ref="X23:X53" si="3">IF(C23="스폰서",DATE(RIGHT(G23,4),LEFT(G23,2),MID(G23,4,2)),DATE(RIGHT(F23,4),LEFT(F23,2),MID(F23,4,2)))</f>
        <v>#VALUE!</v>
      </c>
    </row>
    <row r="24" spans="1:24">
      <c r="A24" s="15"/>
      <c r="C24" s="15"/>
      <c r="D24" s="15"/>
      <c r="E24" s="15"/>
      <c r="F24" s="16"/>
      <c r="G24" s="15"/>
      <c r="H24" s="15"/>
      <c r="I24" s="15"/>
      <c r="J24" s="15"/>
      <c r="K24" s="15"/>
      <c r="L24" s="15"/>
      <c r="M24" s="15"/>
      <c r="N24" s="15"/>
      <c r="O24" s="15"/>
      <c r="P24" s="15"/>
      <c r="Q24" s="15"/>
      <c r="R24" s="15"/>
      <c r="S24" s="15"/>
      <c r="T24" s="15"/>
      <c r="U24" s="112" t="str">
        <f>IFERROR(IF(C24="스폰서","",IF(MONTH('뉴스룸 요약'!$F$17)=MONTH('LDN 콘텐츠 data'!V24),TEXT(DATEVALUE(RIGHT(F24,4)&amp;"-"&amp;LEFT(F24,2)&amp;"-"&amp;MID(F24,4,2)),"m/dd (aaa)"))),"")</f>
        <v/>
      </c>
      <c r="V24" s="112" t="str">
        <f>IFERROR(IF(C24="스폰서","",IF(MONTH('뉴스룸 요약'!$F$17)=VALUE(LEFT(F24,2)),(DATEVALUE(RIGHT(F24,4)&amp;"-"&amp;LEFT(F24,2)&amp;"-"&amp;MID(F24,4,2))),"")),"")</f>
        <v/>
      </c>
      <c r="W24" s="112" t="str">
        <f>IFERROR(RANK(V24,V:V,1)+COUNTIF($V$1:V23,V24),"")</f>
        <v/>
      </c>
      <c r="X24" s="111" t="e">
        <f t="shared" si="3"/>
        <v>#VALUE!</v>
      </c>
    </row>
    <row r="25" spans="1:24">
      <c r="A25" s="15"/>
      <c r="C25" s="15"/>
      <c r="D25" s="15"/>
      <c r="E25" s="15"/>
      <c r="F25" s="16"/>
      <c r="G25" s="15"/>
      <c r="H25" s="15"/>
      <c r="I25" s="15"/>
      <c r="J25" s="15"/>
      <c r="K25" s="15"/>
      <c r="L25" s="15"/>
      <c r="M25" s="15"/>
      <c r="N25" s="15"/>
      <c r="O25" s="15"/>
      <c r="P25" s="15"/>
      <c r="Q25" s="15"/>
      <c r="R25" s="15"/>
      <c r="S25" s="15"/>
      <c r="T25" s="15"/>
      <c r="U25" s="112" t="str">
        <f>IFERROR(IF(C25="스폰서","",IF(MONTH('뉴스룸 요약'!$F$17)=MONTH('LDN 콘텐츠 data'!V25),TEXT(DATEVALUE(RIGHT(F25,4)&amp;"-"&amp;LEFT(F25,2)&amp;"-"&amp;MID(F25,4,2)),"m/dd (aaa)"))),"")</f>
        <v/>
      </c>
      <c r="V25" s="112" t="str">
        <f>IFERROR(IF(C25="스폰서","",IF(MONTH('뉴스룸 요약'!$F$17)=VALUE(LEFT(F25,2)),(DATEVALUE(RIGHT(F25,4)&amp;"-"&amp;LEFT(F25,2)&amp;"-"&amp;MID(F25,4,2))),"")),"")</f>
        <v/>
      </c>
      <c r="W25" s="112" t="str">
        <f>IFERROR(RANK(V25,V:V,1)+COUNTIF($V$1:V24,V25),"")</f>
        <v/>
      </c>
      <c r="X25" s="111" t="e">
        <f t="shared" si="3"/>
        <v>#VALUE!</v>
      </c>
    </row>
    <row r="26" spans="1:24">
      <c r="A26" s="15"/>
      <c r="C26" s="15"/>
      <c r="D26" s="15"/>
      <c r="E26" s="15"/>
      <c r="F26" s="16"/>
      <c r="G26" s="15"/>
      <c r="H26" s="15"/>
      <c r="I26" s="15"/>
      <c r="J26" s="15"/>
      <c r="K26" s="15"/>
      <c r="L26" s="15"/>
      <c r="M26" s="15"/>
      <c r="N26" s="15"/>
      <c r="O26" s="15"/>
      <c r="P26" s="15"/>
      <c r="Q26" s="15"/>
      <c r="R26" s="15"/>
      <c r="S26" s="15"/>
      <c r="T26" s="15"/>
      <c r="U26" s="112" t="str">
        <f>IFERROR(IF(C26="스폰서","",IF(MONTH('뉴스룸 요약'!$F$17)=MONTH('LDN 콘텐츠 data'!V26),TEXT(DATEVALUE(RIGHT(F26,4)&amp;"-"&amp;LEFT(F26,2)&amp;"-"&amp;MID(F26,4,2)),"m/dd (aaa)"))),"")</f>
        <v/>
      </c>
      <c r="V26" s="112" t="str">
        <f>IFERROR(IF(C26="스폰서","",IF(MONTH('뉴스룸 요약'!$F$17)=VALUE(LEFT(F26,2)),(DATEVALUE(RIGHT(F26,4)&amp;"-"&amp;LEFT(F26,2)&amp;"-"&amp;MID(F26,4,2))),"")),"")</f>
        <v/>
      </c>
      <c r="W26" s="112" t="str">
        <f>IFERROR(RANK(V26,V:V,1)+COUNTIF($V$1:V25,V26),"")</f>
        <v/>
      </c>
      <c r="X26" s="111" t="e">
        <f t="shared" si="3"/>
        <v>#VALUE!</v>
      </c>
    </row>
    <row r="27" spans="1:24">
      <c r="A27" s="15"/>
      <c r="C27" s="15"/>
      <c r="D27" s="15"/>
      <c r="E27" s="15"/>
      <c r="F27" s="16"/>
      <c r="G27" s="15"/>
      <c r="H27" s="15"/>
      <c r="I27" s="15"/>
      <c r="J27" s="15"/>
      <c r="K27" s="15"/>
      <c r="L27" s="15"/>
      <c r="M27" s="15"/>
      <c r="N27" s="15"/>
      <c r="O27" s="15"/>
      <c r="P27" s="15"/>
      <c r="Q27" s="15"/>
      <c r="R27" s="15"/>
      <c r="S27" s="15"/>
      <c r="T27" s="15"/>
      <c r="U27" s="112" t="str">
        <f>IFERROR(IF(C27="스폰서","",IF(MONTH('뉴스룸 요약'!$F$17)=MONTH('LDN 콘텐츠 data'!V27),TEXT(DATEVALUE(RIGHT(F27,4)&amp;"-"&amp;LEFT(F27,2)&amp;"-"&amp;MID(F27,4,2)),"m/dd (aaa)"))),"")</f>
        <v/>
      </c>
      <c r="V27" s="112" t="str">
        <f>IFERROR(IF(C27="스폰서","",IF(MONTH('뉴스룸 요약'!$F$17)=VALUE(LEFT(F27,2)),(DATEVALUE(RIGHT(F27,4)&amp;"-"&amp;LEFT(F27,2)&amp;"-"&amp;MID(F27,4,2))),"")),"")</f>
        <v/>
      </c>
      <c r="W27" s="112" t="str">
        <f>IFERROR(RANK(V27,V:V,1)+COUNTIF($V$1:V26,V27),"")</f>
        <v/>
      </c>
      <c r="X27" s="111" t="e">
        <f t="shared" si="3"/>
        <v>#VALUE!</v>
      </c>
    </row>
    <row r="28" spans="1:24">
      <c r="A28" s="15"/>
      <c r="C28" s="15"/>
      <c r="D28" s="15"/>
      <c r="E28" s="15"/>
      <c r="F28" s="16"/>
      <c r="G28" s="15"/>
      <c r="H28" s="15"/>
      <c r="I28" s="15"/>
      <c r="J28" s="15"/>
      <c r="K28" s="15"/>
      <c r="L28" s="15"/>
      <c r="M28" s="15"/>
      <c r="N28" s="15"/>
      <c r="O28" s="15"/>
      <c r="P28" s="15"/>
      <c r="Q28" s="15"/>
      <c r="R28" s="15"/>
      <c r="S28" s="15"/>
      <c r="T28" s="15"/>
      <c r="U28" s="112" t="str">
        <f>IFERROR(IF(C28="스폰서","",IF(MONTH('뉴스룸 요약'!$F$17)=MONTH('LDN 콘텐츠 data'!V28),TEXT(DATEVALUE(RIGHT(F28,4)&amp;"-"&amp;LEFT(F28,2)&amp;"-"&amp;MID(F28,4,2)),"m/dd (aaa)"))),"")</f>
        <v/>
      </c>
      <c r="V28" s="112" t="str">
        <f>IFERROR(IF(C28="스폰서","",IF(MONTH('뉴스룸 요약'!$F$17)=VALUE(LEFT(F28,2)),(DATEVALUE(RIGHT(F28,4)&amp;"-"&amp;LEFT(F28,2)&amp;"-"&amp;MID(F28,4,2))),"")),"")</f>
        <v/>
      </c>
      <c r="W28" s="112" t="str">
        <f>IFERROR(RANK(V28,V:V,1)+COUNTIF($V$1:V27,V28),"")</f>
        <v/>
      </c>
      <c r="X28" s="111" t="e">
        <f t="shared" si="3"/>
        <v>#VALUE!</v>
      </c>
    </row>
    <row r="29" spans="1:24">
      <c r="A29" s="15"/>
      <c r="C29" s="15"/>
      <c r="D29" s="15"/>
      <c r="E29" s="15"/>
      <c r="F29" s="16"/>
      <c r="G29" s="15"/>
      <c r="H29" s="15"/>
      <c r="I29" s="15"/>
      <c r="J29" s="15"/>
      <c r="K29" s="15"/>
      <c r="L29" s="15"/>
      <c r="M29" s="15"/>
      <c r="N29" s="15"/>
      <c r="O29" s="15"/>
      <c r="P29" s="15"/>
      <c r="Q29" s="15"/>
      <c r="R29" s="15"/>
      <c r="S29" s="15"/>
      <c r="T29" s="15"/>
      <c r="U29" s="112" t="str">
        <f>IFERROR(IF(C29="스폰서","",IF(MONTH('뉴스룸 요약'!$F$17)=MONTH('LDN 콘텐츠 data'!V29),TEXT(DATEVALUE(RIGHT(F29,4)&amp;"-"&amp;LEFT(F29,2)&amp;"-"&amp;MID(F29,4,2)),"m/dd (aaa)"))),"")</f>
        <v/>
      </c>
      <c r="V29" s="112" t="str">
        <f>IFERROR(IF(C29="스폰서","",IF(MONTH('뉴스룸 요약'!$F$17)=VALUE(LEFT(F29,2)),(DATEVALUE(RIGHT(F29,4)&amp;"-"&amp;LEFT(F29,2)&amp;"-"&amp;MID(F29,4,2))),"")),"")</f>
        <v/>
      </c>
      <c r="W29" s="112" t="str">
        <f>IFERROR(RANK(V29,V:V,1)+COUNTIF($V$1:V28,V29),"")</f>
        <v/>
      </c>
      <c r="X29" s="111" t="e">
        <f t="shared" si="3"/>
        <v>#VALUE!</v>
      </c>
    </row>
    <row r="30" spans="1:24">
      <c r="A30" s="15"/>
      <c r="C30" s="15"/>
      <c r="D30" s="15"/>
      <c r="E30" s="15"/>
      <c r="F30" s="16"/>
      <c r="G30" s="15"/>
      <c r="H30" s="15"/>
      <c r="I30" s="15"/>
      <c r="J30" s="15"/>
      <c r="K30" s="15"/>
      <c r="L30" s="15"/>
      <c r="M30" s="15"/>
      <c r="N30" s="15"/>
      <c r="O30" s="15"/>
      <c r="P30" s="15"/>
      <c r="Q30" s="15"/>
      <c r="R30" s="15"/>
      <c r="S30" s="15"/>
      <c r="T30" s="15"/>
      <c r="U30" s="112" t="str">
        <f>IFERROR(IF(C30="스폰서","",IF(MONTH('뉴스룸 요약'!$F$17)=MONTH('LDN 콘텐츠 data'!V30),TEXT(DATEVALUE(RIGHT(F30,4)&amp;"-"&amp;LEFT(F30,2)&amp;"-"&amp;MID(F30,4,2)),"m/dd (aaa)"))),"")</f>
        <v/>
      </c>
      <c r="V30" s="112" t="str">
        <f>IFERROR(IF(C30="스폰서","",IF(MONTH('뉴스룸 요약'!$F$17)=VALUE(LEFT(F30,2)),(DATEVALUE(RIGHT(F30,4)&amp;"-"&amp;LEFT(F30,2)&amp;"-"&amp;MID(F30,4,2))),"")),"")</f>
        <v/>
      </c>
      <c r="W30" s="112" t="str">
        <f>IFERROR(RANK(V30,V:V,1)+COUNTIF($V$1:V29,V30),"")</f>
        <v/>
      </c>
      <c r="X30" s="111" t="e">
        <f t="shared" si="3"/>
        <v>#VALUE!</v>
      </c>
    </row>
    <row r="31" spans="1:24">
      <c r="A31" s="15"/>
      <c r="C31" s="15"/>
      <c r="D31" s="15"/>
      <c r="E31" s="15"/>
      <c r="F31" s="16"/>
      <c r="G31" s="15"/>
      <c r="H31" s="15"/>
      <c r="I31" s="15"/>
      <c r="J31" s="15"/>
      <c r="K31" s="15"/>
      <c r="L31" s="15"/>
      <c r="M31" s="15"/>
      <c r="N31" s="15"/>
      <c r="O31" s="15"/>
      <c r="P31" s="15"/>
      <c r="Q31" s="15"/>
      <c r="R31" s="15"/>
      <c r="S31" s="15"/>
      <c r="T31" s="15"/>
      <c r="U31" s="112" t="str">
        <f>IFERROR(IF(C31="스폰서","",IF(MONTH('뉴스룸 요약'!$F$17)=MONTH('LDN 콘텐츠 data'!V31),TEXT(DATEVALUE(RIGHT(F31,4)&amp;"-"&amp;LEFT(F31,2)&amp;"-"&amp;MID(F31,4,2)),"m/dd (aaa)"))),"")</f>
        <v/>
      </c>
      <c r="V31" s="112" t="str">
        <f>IFERROR(IF(C31="스폰서","",IF(MONTH('뉴스룸 요약'!$F$17)=VALUE(LEFT(F31,2)),(DATEVALUE(RIGHT(F31,4)&amp;"-"&amp;LEFT(F31,2)&amp;"-"&amp;MID(F31,4,2))),"")),"")</f>
        <v/>
      </c>
      <c r="W31" s="112" t="str">
        <f>IFERROR(RANK(V31,V:V,1)+COUNTIF($V$1:V30,V31),"")</f>
        <v/>
      </c>
      <c r="X31" s="111" t="e">
        <f t="shared" si="3"/>
        <v>#VALUE!</v>
      </c>
    </row>
    <row r="32" spans="1:24">
      <c r="A32" s="15"/>
      <c r="C32" s="15"/>
      <c r="D32" s="15"/>
      <c r="E32" s="15"/>
      <c r="F32" s="16"/>
      <c r="G32" s="15"/>
      <c r="H32" s="15"/>
      <c r="I32" s="15"/>
      <c r="J32" s="15"/>
      <c r="K32" s="15"/>
      <c r="L32" s="15"/>
      <c r="M32" s="15"/>
      <c r="N32" s="15"/>
      <c r="O32" s="15"/>
      <c r="P32" s="15"/>
      <c r="Q32" s="15"/>
      <c r="R32" s="15"/>
      <c r="S32" s="15"/>
      <c r="T32" s="15"/>
      <c r="U32" s="112" t="str">
        <f>IFERROR(IF(C32="스폰서","",IF(MONTH('뉴스룸 요약'!$F$17)=MONTH('LDN 콘텐츠 data'!V32),TEXT(DATEVALUE(RIGHT(F32,4)&amp;"-"&amp;LEFT(F32,2)&amp;"-"&amp;MID(F32,4,2)),"m/dd (aaa)"))),"")</f>
        <v/>
      </c>
      <c r="V32" s="112" t="str">
        <f>IFERROR(IF(C32="스폰서","",IF(MONTH('뉴스룸 요약'!$F$17)=VALUE(LEFT(F32,2)),(DATEVALUE(RIGHT(F32,4)&amp;"-"&amp;LEFT(F32,2)&amp;"-"&amp;MID(F32,4,2))),"")),"")</f>
        <v/>
      </c>
      <c r="W32" s="112" t="str">
        <f>IFERROR(RANK(V32,V:V,1)+COUNTIF($V$1:V31,V32),"")</f>
        <v/>
      </c>
      <c r="X32" s="111" t="e">
        <f t="shared" si="3"/>
        <v>#VALUE!</v>
      </c>
    </row>
    <row r="33" spans="1:24">
      <c r="A33" s="15"/>
      <c r="C33" s="15"/>
      <c r="D33" s="15"/>
      <c r="E33" s="15"/>
      <c r="F33" s="16"/>
      <c r="G33" s="15"/>
      <c r="H33" s="15"/>
      <c r="I33" s="15"/>
      <c r="J33" s="15"/>
      <c r="K33" s="15"/>
      <c r="L33" s="15"/>
      <c r="M33" s="15"/>
      <c r="N33" s="15"/>
      <c r="O33" s="15"/>
      <c r="P33" s="15"/>
      <c r="Q33" s="15"/>
      <c r="R33" s="15"/>
      <c r="S33" s="15"/>
      <c r="T33" s="15"/>
      <c r="U33" s="112" t="str">
        <f>IFERROR(IF(C33="스폰서","",IF(MONTH('뉴스룸 요약'!$F$17)=MONTH('LDN 콘텐츠 data'!V33),TEXT(DATEVALUE(RIGHT(F33,4)&amp;"-"&amp;LEFT(F33,2)&amp;"-"&amp;MID(F33,4,2)),"m/dd (aaa)"))),"")</f>
        <v/>
      </c>
      <c r="V33" s="112" t="str">
        <f>IFERROR(IF(C33="스폰서","",IF(MONTH('뉴스룸 요약'!$F$17)=VALUE(LEFT(F33,2)),(DATEVALUE(RIGHT(F33,4)&amp;"-"&amp;LEFT(F33,2)&amp;"-"&amp;MID(F33,4,2))),"")),"")</f>
        <v/>
      </c>
      <c r="W33" s="112" t="str">
        <f>IFERROR(RANK(V33,V:V,1)+COUNTIF($V$1:V32,V33),"")</f>
        <v/>
      </c>
      <c r="X33" s="111" t="e">
        <f t="shared" si="3"/>
        <v>#VALUE!</v>
      </c>
    </row>
    <row r="34" spans="1:24">
      <c r="A34" s="15"/>
      <c r="C34" s="15"/>
      <c r="D34" s="15"/>
      <c r="E34" s="15"/>
      <c r="F34" s="16"/>
      <c r="G34" s="15"/>
      <c r="H34" s="15"/>
      <c r="I34" s="15"/>
      <c r="J34" s="15"/>
      <c r="K34" s="15"/>
      <c r="L34" s="15"/>
      <c r="M34" s="15"/>
      <c r="N34" s="15"/>
      <c r="O34" s="15"/>
      <c r="P34" s="15"/>
      <c r="Q34" s="15"/>
      <c r="R34" s="15"/>
      <c r="S34" s="15"/>
      <c r="T34" s="15"/>
      <c r="U34" s="112" t="str">
        <f>IFERROR(IF(C34="스폰서","",IF(MONTH('뉴스룸 요약'!$F$17)=MONTH('LDN 콘텐츠 data'!V34),TEXT(DATEVALUE(RIGHT(F34,4)&amp;"-"&amp;LEFT(F34,2)&amp;"-"&amp;MID(F34,4,2)),"m/dd (aaa)"))),"")</f>
        <v/>
      </c>
      <c r="V34" s="112" t="str">
        <f>IFERROR(IF(C34="스폰서","",IF(MONTH('뉴스룸 요약'!$F$17)=VALUE(LEFT(F34,2)),(DATEVALUE(RIGHT(F34,4)&amp;"-"&amp;LEFT(F34,2)&amp;"-"&amp;MID(F34,4,2))),"")),"")</f>
        <v/>
      </c>
      <c r="W34" s="112" t="str">
        <f>IFERROR(RANK(V34,V:V,1)+COUNTIF($V$1:V33,V34),"")</f>
        <v/>
      </c>
      <c r="X34" s="111" t="e">
        <f t="shared" si="3"/>
        <v>#VALUE!</v>
      </c>
    </row>
    <row r="35" spans="1:24">
      <c r="A35" s="15"/>
      <c r="C35" s="15"/>
      <c r="D35" s="15"/>
      <c r="E35" s="15"/>
      <c r="F35" s="16"/>
      <c r="G35" s="15"/>
      <c r="H35" s="15"/>
      <c r="I35" s="15"/>
      <c r="J35" s="15"/>
      <c r="K35" s="15"/>
      <c r="L35" s="15"/>
      <c r="M35" s="15"/>
      <c r="N35" s="15"/>
      <c r="O35" s="15"/>
      <c r="P35" s="15"/>
      <c r="Q35" s="15"/>
      <c r="R35" s="15"/>
      <c r="S35" s="15"/>
      <c r="T35" s="15"/>
      <c r="U35" s="112" t="str">
        <f>IFERROR(IF(C35="스폰서","",IF(MONTH('뉴스룸 요약'!$F$17)=MONTH('LDN 콘텐츠 data'!V35),TEXT(DATEVALUE(RIGHT(F35,4)&amp;"-"&amp;LEFT(F35,2)&amp;"-"&amp;MID(F35,4,2)),"m/dd (aaa)"))),"")</f>
        <v/>
      </c>
      <c r="V35" s="112" t="str">
        <f>IFERROR(IF(C35="스폰서","",IF(MONTH('뉴스룸 요약'!$F$17)=VALUE(LEFT(F35,2)),(DATEVALUE(RIGHT(F35,4)&amp;"-"&amp;LEFT(F35,2)&amp;"-"&amp;MID(F35,4,2))),"")),"")</f>
        <v/>
      </c>
      <c r="W35" s="112" t="str">
        <f>IFERROR(RANK(V35,V:V,1)+COUNTIF($V$1:V34,V35),"")</f>
        <v/>
      </c>
      <c r="X35" s="111" t="e">
        <f t="shared" si="3"/>
        <v>#VALUE!</v>
      </c>
    </row>
    <row r="36" spans="1:24">
      <c r="U36" s="112" t="str">
        <f>IFERROR(IF(C36="스폰서","",IF(MONTH('뉴스룸 요약'!$F$17)=MONTH('LDN 콘텐츠 data'!V36),TEXT(DATEVALUE(RIGHT(F36,4)&amp;"-"&amp;LEFT(F36,2)&amp;"-"&amp;MID(F36,4,2)),"m/dd (aaa)"))),"")</f>
        <v/>
      </c>
      <c r="V36" s="112" t="str">
        <f>IFERROR(IF(C36="스폰서","",IF(MONTH('뉴스룸 요약'!$F$17)=VALUE(LEFT(F36,2)),(DATEVALUE(RIGHT(F36,4)&amp;"-"&amp;LEFT(F36,2)&amp;"-"&amp;MID(F36,4,2))),"")),"")</f>
        <v/>
      </c>
      <c r="W36" s="112" t="str">
        <f>IFERROR(RANK(V36,V:V,1)+COUNTIF($V$1:V35,V36),"")</f>
        <v/>
      </c>
      <c r="X36" s="111" t="e">
        <f t="shared" si="3"/>
        <v>#VALUE!</v>
      </c>
    </row>
    <row r="37" spans="1:24">
      <c r="U37" s="112" t="str">
        <f>IFERROR(IF(C37="스폰서","",IF(MONTH('뉴스룸 요약'!$F$17)=MONTH('LDN 콘텐츠 data'!V37),TEXT(DATEVALUE(RIGHT(F37,4)&amp;"-"&amp;LEFT(F37,2)&amp;"-"&amp;MID(F37,4,2)),"m/dd (aaa)"))),"")</f>
        <v/>
      </c>
      <c r="V37" s="112" t="str">
        <f>IFERROR(IF(C37="스폰서","",IF(MONTH('뉴스룸 요약'!$F$17)=VALUE(LEFT(F37,2)),(DATEVALUE(RIGHT(F37,4)&amp;"-"&amp;LEFT(F37,2)&amp;"-"&amp;MID(F37,4,2))),"")),"")</f>
        <v/>
      </c>
      <c r="W37" s="112" t="str">
        <f>IFERROR(RANK(V37,V:V,1)+COUNTIF($V$1:V36,V37),"")</f>
        <v/>
      </c>
      <c r="X37" s="111" t="e">
        <f t="shared" si="3"/>
        <v>#VALUE!</v>
      </c>
    </row>
    <row r="38" spans="1:24">
      <c r="U38" s="112" t="str">
        <f>IFERROR(IF(C38="스폰서","",IF(MONTH('뉴스룸 요약'!$F$17)=MONTH('LDN 콘텐츠 data'!V38),TEXT(DATEVALUE(RIGHT(F38,4)&amp;"-"&amp;LEFT(F38,2)&amp;"-"&amp;MID(F38,4,2)),"m/dd (aaa)"))),"")</f>
        <v/>
      </c>
      <c r="V38" s="112" t="str">
        <f>IFERROR(IF(C38="스폰서","",IF(MONTH('뉴스룸 요약'!$F$17)=VALUE(LEFT(F38,2)),(DATEVALUE(RIGHT(F38,4)&amp;"-"&amp;LEFT(F38,2)&amp;"-"&amp;MID(F38,4,2))),"")),"")</f>
        <v/>
      </c>
      <c r="W38" s="112" t="str">
        <f>IFERROR(RANK(V38,V:V,1)+COUNTIF($V$1:V37,V38),"")</f>
        <v/>
      </c>
      <c r="X38" s="111" t="e">
        <f t="shared" si="3"/>
        <v>#VALUE!</v>
      </c>
    </row>
    <row r="39" spans="1:24">
      <c r="U39" s="112" t="str">
        <f>IFERROR(IF(C39="스폰서","",IF(MONTH('뉴스룸 요약'!$F$17)=MONTH('LDN 콘텐츠 data'!V39),TEXT(DATEVALUE(RIGHT(F39,4)&amp;"-"&amp;LEFT(F39,2)&amp;"-"&amp;MID(F39,4,2)),"m/dd (aaa)"))),"")</f>
        <v/>
      </c>
      <c r="V39" s="112" t="str">
        <f>IFERROR(IF(C39="스폰서","",IF(MONTH('뉴스룸 요약'!$F$17)=VALUE(LEFT(F39,2)),(DATEVALUE(RIGHT(F39,4)&amp;"-"&amp;LEFT(F39,2)&amp;"-"&amp;MID(F39,4,2))),"")),"")</f>
        <v/>
      </c>
      <c r="W39" s="112" t="str">
        <f>IFERROR(RANK(V39,V:V,1)+COUNTIF($V$1:V38,V39),"")</f>
        <v/>
      </c>
      <c r="X39" s="111" t="e">
        <f t="shared" si="3"/>
        <v>#VALUE!</v>
      </c>
    </row>
    <row r="40" spans="1:24">
      <c r="U40" s="112" t="str">
        <f>IFERROR(IF(C40="스폰서","",IF(MONTH('뉴스룸 요약'!$F$17)=MONTH('LDN 콘텐츠 data'!V40),TEXT(DATEVALUE(RIGHT(F40,4)&amp;"-"&amp;LEFT(F40,2)&amp;"-"&amp;MID(F40,4,2)),"m/dd (aaa)"))),"")</f>
        <v/>
      </c>
      <c r="V40" s="112" t="str">
        <f>IFERROR(IF(C40="스폰서","",IF(MONTH('뉴스룸 요약'!$F$17)=VALUE(LEFT(F40,2)),(DATEVALUE(RIGHT(F40,4)&amp;"-"&amp;LEFT(F40,2)&amp;"-"&amp;MID(F40,4,2))),"")),"")</f>
        <v/>
      </c>
      <c r="W40" s="112" t="str">
        <f>IFERROR(RANK(V40,V:V,1)+COUNTIF($V$1:V39,V40),"")</f>
        <v/>
      </c>
      <c r="X40" s="111" t="e">
        <f t="shared" si="3"/>
        <v>#VALUE!</v>
      </c>
    </row>
    <row r="41" spans="1:24">
      <c r="U41" s="112" t="str">
        <f>IFERROR(IF(C41="스폰서","",IF(MONTH('뉴스룸 요약'!$F$17)=MONTH('LDN 콘텐츠 data'!V41),TEXT(DATEVALUE(RIGHT(F41,4)&amp;"-"&amp;LEFT(F41,2)&amp;"-"&amp;MID(F41,4,2)),"m/dd (aaa)"))),"")</f>
        <v/>
      </c>
      <c r="V41" s="112" t="str">
        <f>IFERROR(IF(C41="스폰서","",IF(MONTH('뉴스룸 요약'!$F$17)=VALUE(LEFT(F41,2)),(DATEVALUE(RIGHT(F41,4)&amp;"-"&amp;LEFT(F41,2)&amp;"-"&amp;MID(F41,4,2))),"")),"")</f>
        <v/>
      </c>
      <c r="W41" s="112" t="str">
        <f>IFERROR(RANK(V41,V:V,1)+COUNTIF($V$1:V40,V41),"")</f>
        <v/>
      </c>
      <c r="X41" s="111" t="e">
        <f t="shared" si="3"/>
        <v>#VALUE!</v>
      </c>
    </row>
    <row r="42" spans="1:24">
      <c r="U42" s="112" t="str">
        <f>IFERROR(IF(C42="스폰서","",IF(MONTH('뉴스룸 요약'!$F$17)=MONTH('LDN 콘텐츠 data'!V42),TEXT(DATEVALUE(RIGHT(F42,4)&amp;"-"&amp;LEFT(F42,2)&amp;"-"&amp;MID(F42,4,2)),"m/dd (aaa)"))),"")</f>
        <v/>
      </c>
      <c r="V42" s="112" t="str">
        <f>IFERROR(IF(C42="스폰서","",IF(MONTH('뉴스룸 요약'!$F$17)=VALUE(LEFT(F42,2)),(DATEVALUE(RIGHT(F42,4)&amp;"-"&amp;LEFT(F42,2)&amp;"-"&amp;MID(F42,4,2))),"")),"")</f>
        <v/>
      </c>
      <c r="W42" s="112" t="str">
        <f>IFERROR(RANK(V42,V:V,1)+COUNTIF($V$1:V41,V42),"")</f>
        <v/>
      </c>
      <c r="X42" s="111" t="e">
        <f t="shared" si="3"/>
        <v>#VALUE!</v>
      </c>
    </row>
    <row r="43" spans="1:24">
      <c r="U43" s="112" t="str">
        <f>IFERROR(IF(C43="스폰서","",IF(MONTH('뉴스룸 요약'!$F$17)=MONTH('LDN 콘텐츠 data'!V43),TEXT(DATEVALUE(RIGHT(F43,4)&amp;"-"&amp;LEFT(F43,2)&amp;"-"&amp;MID(F43,4,2)),"m/dd (aaa)"))),"")</f>
        <v/>
      </c>
      <c r="V43" s="112" t="str">
        <f>IFERROR(IF(C43="스폰서","",IF(MONTH('뉴스룸 요약'!$F$17)=VALUE(LEFT(F43,2)),(DATEVALUE(RIGHT(F43,4)&amp;"-"&amp;LEFT(F43,2)&amp;"-"&amp;MID(F43,4,2))),"")),"")</f>
        <v/>
      </c>
      <c r="W43" s="112" t="str">
        <f>IFERROR(RANK(V43,V:V,1)+COUNTIF($V$1:V42,V43),"")</f>
        <v/>
      </c>
      <c r="X43" s="111" t="e">
        <f t="shared" si="3"/>
        <v>#VALUE!</v>
      </c>
    </row>
    <row r="44" spans="1:24">
      <c r="U44" s="112" t="str">
        <f>IFERROR(IF(C44="스폰서","",IF(MONTH('뉴스룸 요약'!$F$17)=MONTH('LDN 콘텐츠 data'!V44),TEXT(DATEVALUE(RIGHT(F44,4)&amp;"-"&amp;LEFT(F44,2)&amp;"-"&amp;MID(F44,4,2)),"m/dd (aaa)"))),"")</f>
        <v/>
      </c>
      <c r="V44" s="112" t="str">
        <f>IFERROR(IF(C44="스폰서","",IF(MONTH('뉴스룸 요약'!$F$17)=VALUE(LEFT(F44,2)),(DATEVALUE(RIGHT(F44,4)&amp;"-"&amp;LEFT(F44,2)&amp;"-"&amp;MID(F44,4,2))),"")),"")</f>
        <v/>
      </c>
      <c r="W44" s="112" t="str">
        <f>IFERROR(RANK(V44,V:V,1)+COUNTIF($V$1:V43,V44),"")</f>
        <v/>
      </c>
      <c r="X44" s="111" t="e">
        <f t="shared" si="3"/>
        <v>#VALUE!</v>
      </c>
    </row>
    <row r="45" spans="1:24">
      <c r="U45" s="112" t="str">
        <f>IFERROR(IF(C45="스폰서","",IF(MONTH('뉴스룸 요약'!$F$17)=MONTH('LDN 콘텐츠 data'!V45),TEXT(DATEVALUE(RIGHT(F45,4)&amp;"-"&amp;LEFT(F45,2)&amp;"-"&amp;MID(F45,4,2)),"m/dd (aaa)"))),"")</f>
        <v/>
      </c>
      <c r="V45" s="112" t="str">
        <f>IFERROR(IF(C45="스폰서","",IF(MONTH('뉴스룸 요약'!$F$17)=VALUE(LEFT(F45,2)),(DATEVALUE(RIGHT(F45,4)&amp;"-"&amp;LEFT(F45,2)&amp;"-"&amp;MID(F45,4,2))),"")),"")</f>
        <v/>
      </c>
      <c r="W45" s="112" t="str">
        <f>IFERROR(RANK(V45,V:V,1)+COUNTIF($V$1:V44,V45),"")</f>
        <v/>
      </c>
      <c r="X45" s="111" t="e">
        <f t="shared" si="3"/>
        <v>#VALUE!</v>
      </c>
    </row>
    <row r="46" spans="1:24">
      <c r="U46" s="112" t="str">
        <f>IFERROR(IF(C46="스폰서","",IF(MONTH('뉴스룸 요약'!$F$17)=MONTH('LDN 콘텐츠 data'!V46),TEXT(DATEVALUE(RIGHT(F46,4)&amp;"-"&amp;LEFT(F46,2)&amp;"-"&amp;MID(F46,4,2)),"m/dd (aaa)"))),"")</f>
        <v/>
      </c>
      <c r="V46" s="112" t="str">
        <f>IFERROR(IF(C46="스폰서","",IF(MONTH('뉴스룸 요약'!$F$17)=VALUE(LEFT(F46,2)),(DATEVALUE(RIGHT(F46,4)&amp;"-"&amp;LEFT(F46,2)&amp;"-"&amp;MID(F46,4,2))),"")),"")</f>
        <v/>
      </c>
      <c r="W46" s="112" t="str">
        <f>IFERROR(RANK(V46,V:V,1)+COUNTIF($V$1:V45,V46),"")</f>
        <v/>
      </c>
      <c r="X46" s="111" t="e">
        <f t="shared" si="3"/>
        <v>#VALUE!</v>
      </c>
    </row>
    <row r="47" spans="1:24">
      <c r="U47" s="112" t="str">
        <f>IFERROR(IF(C47="스폰서","",IF(MONTH('뉴스룸 요약'!$F$17)=MONTH('LDN 콘텐츠 data'!V47),TEXT(DATEVALUE(RIGHT(F47,4)&amp;"-"&amp;LEFT(F47,2)&amp;"-"&amp;MID(F47,4,2)),"m/dd (aaa)"))),"")</f>
        <v/>
      </c>
      <c r="V47" s="112" t="str">
        <f>IFERROR(IF(C47="스폰서","",IF(MONTH('뉴스룸 요약'!$F$17)=VALUE(LEFT(F47,2)),(DATEVALUE(RIGHT(F47,4)&amp;"-"&amp;LEFT(F47,2)&amp;"-"&amp;MID(F47,4,2))),"")),"")</f>
        <v/>
      </c>
      <c r="W47" s="112" t="str">
        <f>IFERROR(RANK(V47,V:V,1)+COUNTIF($V$1:V46,V47),"")</f>
        <v/>
      </c>
      <c r="X47" s="111" t="e">
        <f t="shared" si="3"/>
        <v>#VALUE!</v>
      </c>
    </row>
    <row r="48" spans="1:24">
      <c r="U48" s="112" t="str">
        <f>IFERROR(IF(C48="스폰서","",IF(MONTH('뉴스룸 요약'!$F$17)=MONTH('LDN 콘텐츠 data'!V48),TEXT(DATEVALUE(RIGHT(F48,4)&amp;"-"&amp;LEFT(F48,2)&amp;"-"&amp;MID(F48,4,2)),"m/dd (aaa)"))),"")</f>
        <v/>
      </c>
      <c r="V48" s="112" t="str">
        <f>IFERROR(IF(C48="스폰서","",IF(MONTH('뉴스룸 요약'!$F$17)=VALUE(LEFT(F48,2)),(DATEVALUE(RIGHT(F48,4)&amp;"-"&amp;LEFT(F48,2)&amp;"-"&amp;MID(F48,4,2))),"")),"")</f>
        <v/>
      </c>
      <c r="W48" s="112" t="str">
        <f>IFERROR(RANK(V48,V:V,1)+COUNTIF($V$1:V47,V48),"")</f>
        <v/>
      </c>
      <c r="X48" s="111" t="e">
        <f t="shared" si="3"/>
        <v>#VALUE!</v>
      </c>
    </row>
    <row r="49" spans="21:24">
      <c r="U49" s="112" t="str">
        <f>IFERROR(IF(C49="스폰서","",IF(MONTH('뉴스룸 요약'!$F$17)=MONTH('LDN 콘텐츠 data'!V49),TEXT(DATEVALUE(RIGHT(F49,4)&amp;"-"&amp;LEFT(F49,2)&amp;"-"&amp;MID(F49,4,2)),"m/dd (aaa)"))),"")</f>
        <v/>
      </c>
      <c r="V49" s="112" t="str">
        <f>IFERROR(IF(C49="스폰서","",IF(MONTH('뉴스룸 요약'!$F$17)=VALUE(LEFT(F49,2)),(DATEVALUE(RIGHT(F49,4)&amp;"-"&amp;LEFT(F49,2)&amp;"-"&amp;MID(F49,4,2))),"")),"")</f>
        <v/>
      </c>
      <c r="W49" s="112" t="str">
        <f>IFERROR(RANK(V49,V:V,1)+COUNTIF($V$1:V48,V49),"")</f>
        <v/>
      </c>
      <c r="X49" s="111" t="e">
        <f t="shared" si="3"/>
        <v>#VALUE!</v>
      </c>
    </row>
    <row r="50" spans="21:24">
      <c r="U50" s="112" t="str">
        <f>IFERROR(IF(C50="스폰서","",IF(MONTH('뉴스룸 요약'!$F$17)=MONTH('LDN 콘텐츠 data'!V50),TEXT(DATEVALUE(RIGHT(F50,4)&amp;"-"&amp;LEFT(F50,2)&amp;"-"&amp;MID(F50,4,2)),"m/dd (aaa)"))),"")</f>
        <v/>
      </c>
      <c r="V50" s="112" t="str">
        <f>IFERROR(IF(C50="스폰서","",IF(MONTH('뉴스룸 요약'!$F$17)=VALUE(LEFT(F50,2)),(DATEVALUE(RIGHT(F50,4)&amp;"-"&amp;LEFT(F50,2)&amp;"-"&amp;MID(F50,4,2))),"")),"")</f>
        <v/>
      </c>
      <c r="W50" s="112" t="str">
        <f>IFERROR(RANK(V50,V:V,1)+COUNTIF($V$1:V49,V50),"")</f>
        <v/>
      </c>
      <c r="X50" s="111" t="e">
        <f t="shared" si="3"/>
        <v>#VALUE!</v>
      </c>
    </row>
    <row r="51" spans="21:24">
      <c r="U51" s="112" t="str">
        <f>IFERROR(IF(C51="스폰서","",IF(MONTH('뉴스룸 요약'!$F$17)=MONTH('LDN 콘텐츠 data'!V51),TEXT(DATEVALUE(RIGHT(F51,4)&amp;"-"&amp;LEFT(F51,2)&amp;"-"&amp;MID(F51,4,2)),"m/dd (aaa)"))),"")</f>
        <v/>
      </c>
      <c r="V51" s="112" t="str">
        <f>IFERROR(IF(C51="스폰서","",IF(MONTH('뉴스룸 요약'!$F$17)=VALUE(LEFT(F51,2)),(DATEVALUE(RIGHT(F51,4)&amp;"-"&amp;LEFT(F51,2)&amp;"-"&amp;MID(F51,4,2))),"")),"")</f>
        <v/>
      </c>
      <c r="W51" s="112" t="str">
        <f>IFERROR(RANK(V51,V:V,1)+COUNTIF($V$1:V50,V51),"")</f>
        <v/>
      </c>
      <c r="X51" s="111" t="e">
        <f t="shared" si="3"/>
        <v>#VALUE!</v>
      </c>
    </row>
    <row r="52" spans="21:24">
      <c r="U52" s="112" t="str">
        <f>IFERROR(IF(C52="스폰서","",IF(MONTH('뉴스룸 요약'!$F$17)=MONTH('LDN 콘텐츠 data'!V52),TEXT(DATEVALUE(RIGHT(F52,4)&amp;"-"&amp;LEFT(F52,2)&amp;"-"&amp;MID(F52,4,2)),"m/dd (aaa)"))),"")</f>
        <v/>
      </c>
      <c r="V52" s="112" t="str">
        <f>IFERROR(IF(C52="스폰서","",IF(MONTH('뉴스룸 요약'!$F$17)=VALUE(LEFT(F52,2)),(DATEVALUE(RIGHT(F52,4)&amp;"-"&amp;LEFT(F52,2)&amp;"-"&amp;MID(F52,4,2))),"")),"")</f>
        <v/>
      </c>
      <c r="W52" s="112" t="str">
        <f>IFERROR(RANK(V52,V:V,1)+COUNTIF($V$1:V51,V52),"")</f>
        <v/>
      </c>
      <c r="X52" s="111" t="e">
        <f t="shared" si="3"/>
        <v>#VALUE!</v>
      </c>
    </row>
    <row r="53" spans="21:24">
      <c r="U53" s="112" t="str">
        <f>IFERROR(IF(C53="스폰서","",IF(MONTH('뉴스룸 요약'!$F$17)=MONTH('LDN 콘텐츠 data'!V53),TEXT(DATEVALUE(RIGHT(F53,4)&amp;"-"&amp;LEFT(F53,2)&amp;"-"&amp;MID(F53,4,2)),"m/dd (aaa)"))),"")</f>
        <v/>
      </c>
      <c r="V53" s="112" t="str">
        <f>IFERROR(IF(C53="스폰서","",IF(MONTH('뉴스룸 요약'!$F$17)=VALUE(LEFT(F53,2)),(DATEVALUE(RIGHT(F53,4)&amp;"-"&amp;LEFT(F53,2)&amp;"-"&amp;MID(F53,4,2))),"")),"")</f>
        <v/>
      </c>
      <c r="W53" s="112" t="str">
        <f>IFERROR(RANK(V53,V:V,1)+COUNTIF($V$1:V52,V53),"")</f>
        <v/>
      </c>
      <c r="X53" s="111" t="e">
        <f t="shared" si="3"/>
        <v>#VALUE!</v>
      </c>
    </row>
    <row r="54" spans="21:24">
      <c r="U54" s="112" t="str">
        <f>IFERROR(IF(C54="스폰서","",IF(MONTH('뉴스룸 요약'!$F$17)=MONTH('LDN 콘텐츠 data'!V54),TEXT(DATEVALUE(RIGHT(F54,4)&amp;"-"&amp;LEFT(F54,2)&amp;"-"&amp;MID(F54,4,2)),"m/dd (aaa)"))),"")</f>
        <v/>
      </c>
      <c r="V54" s="112" t="str">
        <f>IFERROR(IF(C54="스폰서","",IF(MONTH('뉴스룸 요약'!$F$17)=VALUE(LEFT(F54,2)),(DATEVALUE(RIGHT(F54,4)&amp;"-"&amp;LEFT(F54,2)&amp;"-"&amp;MID(F54,4,2))),"")),"")</f>
        <v/>
      </c>
      <c r="W54" s="112" t="str">
        <f>IFERROR(RANK(V54,V:V,1)+COUNTIF($V$1:V53,V54),"")</f>
        <v/>
      </c>
    </row>
    <row r="55" spans="21:24">
      <c r="U55" s="112" t="str">
        <f>IFERROR(IF(C55="스폰서","",IF(MONTH('뉴스룸 요약'!$F$17)=MONTH('LDN 콘텐츠 data'!V55),TEXT(DATEVALUE(RIGHT(F55,4)&amp;"-"&amp;LEFT(F55,2)&amp;"-"&amp;MID(F55,4,2)),"m/dd (aaa)"))),"")</f>
        <v/>
      </c>
      <c r="V55" s="112" t="str">
        <f>IFERROR(IF(C55="스폰서","",IF(MONTH('뉴스룸 요약'!$F$17)=VALUE(LEFT(F55,2)),(DATEVALUE(RIGHT(F55,4)&amp;"-"&amp;LEFT(F55,2)&amp;"-"&amp;MID(F55,4,2))),"")),"")</f>
        <v/>
      </c>
      <c r="W55" s="112" t="str">
        <f>IFERROR(RANK(V55,V:V,1)+COUNTIF($V$1:V54,V55),"")</f>
        <v/>
      </c>
    </row>
    <row r="56" spans="21:24">
      <c r="U56" s="112" t="str">
        <f>IFERROR(IF(C56="스폰서","",IF(MONTH('뉴스룸 요약'!$F$17)=MONTH('LDN 콘텐츠 data'!V56),TEXT(DATEVALUE(RIGHT(F56,4)&amp;"-"&amp;LEFT(F56,2)&amp;"-"&amp;MID(F56,4,2)),"m/dd (aaa)"))),"")</f>
        <v/>
      </c>
      <c r="V56" s="112" t="str">
        <f>IFERROR(IF(C56="스폰서","",IF(MONTH('뉴스룸 요약'!$F$17)=VALUE(LEFT(F56,2)),(DATEVALUE(RIGHT(F56,4)&amp;"-"&amp;LEFT(F56,2)&amp;"-"&amp;MID(F56,4,2))),"")),"")</f>
        <v/>
      </c>
      <c r="W56" s="112" t="str">
        <f>IFERROR(RANK(V56,V:V,1)+COUNTIF($V$1:V55,V56),"")</f>
        <v/>
      </c>
    </row>
    <row r="57" spans="21:24">
      <c r="U57" s="112" t="str">
        <f>IFERROR(IF(C57="스폰서","",IF(MONTH('뉴스룸 요약'!$F$17)=MONTH('LDN 콘텐츠 data'!V57),TEXT(DATEVALUE(RIGHT(F57,4)&amp;"-"&amp;LEFT(F57,2)&amp;"-"&amp;MID(F57,4,2)),"m/dd (aaa)"))),"")</f>
        <v/>
      </c>
      <c r="V57" s="112" t="str">
        <f>IFERROR(IF(C57="스폰서","",IF(MONTH('뉴스룸 요약'!$F$17)=VALUE(LEFT(F57,2)),(DATEVALUE(RIGHT(F57,4)&amp;"-"&amp;LEFT(F57,2)&amp;"-"&amp;MID(F57,4,2))),"")),"")</f>
        <v/>
      </c>
      <c r="W57" s="112" t="str">
        <f>IFERROR(RANK(V57,V:V,1)+COUNTIF($V$1:V56,V57),"")</f>
        <v/>
      </c>
    </row>
    <row r="58" spans="21:24">
      <c r="U58" s="112" t="str">
        <f>IFERROR(IF(C58="스폰서","",IF(MONTH('뉴스룸 요약'!$F$17)=MONTH('LDN 콘텐츠 data'!V58),TEXT(DATEVALUE(RIGHT(F58,4)&amp;"-"&amp;LEFT(F58,2)&amp;"-"&amp;MID(F58,4,2)),"m/dd (aaa)"))),"")</f>
        <v/>
      </c>
      <c r="V58" s="112" t="str">
        <f>IFERROR(IF(C58="스폰서","",IF(MONTH('뉴스룸 요약'!$F$17)=VALUE(LEFT(F58,2)),(DATEVALUE(RIGHT(F58,4)&amp;"-"&amp;LEFT(F58,2)&amp;"-"&amp;MID(F58,4,2))),"")),"")</f>
        <v/>
      </c>
      <c r="W58" s="112" t="str">
        <f>IFERROR(RANK(V58,V:V,1)+COUNTIF($V$1:V57,V58),"")</f>
        <v/>
      </c>
    </row>
    <row r="59" spans="21:24">
      <c r="U59" s="112" t="str">
        <f>IFERROR(IF(C59="스폰서","",IF(MONTH('뉴스룸 요약'!$F$17)=MONTH('LDN 콘텐츠 data'!V59),TEXT(DATEVALUE(RIGHT(F59,4)&amp;"-"&amp;LEFT(F59,2)&amp;"-"&amp;MID(F59,4,2)),"m/dd (aaa)"))),"")</f>
        <v/>
      </c>
      <c r="V59" s="112" t="str">
        <f>IFERROR(IF(C59="스폰서","",IF(MONTH('뉴스룸 요약'!$F$17)=VALUE(LEFT(F59,2)),(DATEVALUE(RIGHT(F59,4)&amp;"-"&amp;LEFT(F59,2)&amp;"-"&amp;MID(F59,4,2))),"")),"")</f>
        <v/>
      </c>
      <c r="W59" s="112" t="str">
        <f>IFERROR(RANK(V59,V:V,1)+COUNTIF($V$1:V58,V59),"")</f>
        <v/>
      </c>
    </row>
    <row r="60" spans="21:24">
      <c r="U60" s="112" t="str">
        <f>IFERROR(IF(C60="스폰서","",IF(MONTH('뉴스룸 요약'!$F$17)=MONTH('LDN 콘텐츠 data'!V60),TEXT(DATEVALUE(RIGHT(F60,4)&amp;"-"&amp;LEFT(F60,2)&amp;"-"&amp;MID(F60,4,2)),"m/dd (aaa)"))),"")</f>
        <v/>
      </c>
      <c r="V60" s="112" t="str">
        <f>IFERROR(IF(C60="스폰서","",IF(MONTH('뉴스룸 요약'!$F$17)=VALUE(LEFT(F60,2)),(DATEVALUE(RIGHT(F60,4)&amp;"-"&amp;LEFT(F60,2)&amp;"-"&amp;MID(F60,4,2))),"")),"")</f>
        <v/>
      </c>
      <c r="W60" s="112" t="str">
        <f>IFERROR(RANK(V60,V:V,1)+COUNTIF($V$1:V59,V60),"")</f>
        <v/>
      </c>
    </row>
    <row r="61" spans="21:24">
      <c r="U61" s="112" t="str">
        <f>IFERROR(IF(C61="스폰서","",IF(MONTH('뉴스룸 요약'!$F$17)=MONTH('LDN 콘텐츠 data'!V61),TEXT(DATEVALUE(RIGHT(F61,4)&amp;"-"&amp;LEFT(F61,2)&amp;"-"&amp;MID(F61,4,2)),"m/dd (aaa)"))),"")</f>
        <v/>
      </c>
      <c r="V61" s="112" t="str">
        <f>IFERROR(IF(C61="스폰서","",IF(MONTH('뉴스룸 요약'!$F$17)=VALUE(LEFT(F61,2)),(DATEVALUE(RIGHT(F61,4)&amp;"-"&amp;LEFT(F61,2)&amp;"-"&amp;MID(F61,4,2))),"")),"")</f>
        <v/>
      </c>
      <c r="W61" s="112" t="str">
        <f>IFERROR(RANK(V61,V:V,1)+COUNTIF($V$1:V60,V61),"")</f>
        <v/>
      </c>
    </row>
    <row r="62" spans="21:24">
      <c r="U62" s="112" t="str">
        <f>IFERROR(IF(C62="스폰서","",IF(MONTH('뉴스룸 요약'!$F$17)=MONTH('LDN 콘텐츠 data'!V62),TEXT(DATEVALUE(RIGHT(F62,4)&amp;"-"&amp;LEFT(F62,2)&amp;"-"&amp;MID(F62,4,2)),"m/dd (aaa)"))),"")</f>
        <v/>
      </c>
      <c r="V62" s="112" t="str">
        <f>IFERROR(IF(C62="스폰서","",IF(MONTH('뉴스룸 요약'!$F$17)=VALUE(LEFT(F62,2)),(DATEVALUE(RIGHT(F62,4)&amp;"-"&amp;LEFT(F62,2)&amp;"-"&amp;MID(F62,4,2))),"")),"")</f>
        <v/>
      </c>
      <c r="W62" s="112" t="str">
        <f>IFERROR(RANK(V62,V:V,1)+COUNTIF($V$1:V61,V62),"")</f>
        <v/>
      </c>
    </row>
    <row r="63" spans="21:24">
      <c r="U63" s="112" t="str">
        <f>IFERROR(IF(C63="스폰서","",IF(MONTH('뉴스룸 요약'!$F$17)=MONTH('LDN 콘텐츠 data'!V63),TEXT(DATEVALUE(RIGHT(F63,4)&amp;"-"&amp;LEFT(F63,2)&amp;"-"&amp;MID(F63,4,2)),"m/dd (aaa)"))),"")</f>
        <v/>
      </c>
      <c r="V63" s="112" t="str">
        <f>IFERROR(IF(C63="스폰서","",IF(MONTH('뉴스룸 요약'!$F$17)=VALUE(LEFT(F63,2)),(DATEVALUE(RIGHT(F63,4)&amp;"-"&amp;LEFT(F63,2)&amp;"-"&amp;MID(F63,4,2))),"")),"")</f>
        <v/>
      </c>
      <c r="W63" s="112" t="str">
        <f>IFERROR(RANK(V63,V:V,1)+COUNTIF($V$1:V62,V63),"")</f>
        <v/>
      </c>
    </row>
    <row r="64" spans="21:24">
      <c r="U64" s="112" t="str">
        <f>IFERROR(IF(C64="스폰서","",IF(MONTH('뉴스룸 요약'!$F$17)=MONTH('LDN 콘텐츠 data'!V64),TEXT(DATEVALUE(RIGHT(F64,4)&amp;"-"&amp;LEFT(F64,2)&amp;"-"&amp;MID(F64,4,2)),"m/dd (aaa)"))),"")</f>
        <v/>
      </c>
      <c r="V64" s="112" t="str">
        <f>IFERROR(IF(C64="스폰서","",IF(MONTH('뉴스룸 요약'!$F$17)=VALUE(LEFT(F64,2)),(DATEVALUE(RIGHT(F64,4)&amp;"-"&amp;LEFT(F64,2)&amp;"-"&amp;MID(F64,4,2))),"")),"")</f>
        <v/>
      </c>
      <c r="W64" s="112" t="str">
        <f>IFERROR(RANK(V64,V:V,1)+COUNTIF($V$1:V63,V64),"")</f>
        <v/>
      </c>
    </row>
    <row r="65" spans="21:23">
      <c r="U65" s="112" t="str">
        <f>IFERROR(IF(C65="스폰서","",IF(MONTH('뉴스룸 요약'!$F$17)=MONTH('LDN 콘텐츠 data'!V65),TEXT(DATEVALUE(RIGHT(F65,4)&amp;"-"&amp;LEFT(F65,2)&amp;"-"&amp;MID(F65,4,2)),"m/dd (aaa)"))),"")</f>
        <v/>
      </c>
      <c r="V65" s="112" t="str">
        <f>IFERROR(IF(C65="스폰서","",IF(MONTH('뉴스룸 요약'!$F$17)=VALUE(LEFT(F65,2)),(DATEVALUE(RIGHT(F65,4)&amp;"-"&amp;LEFT(F65,2)&amp;"-"&amp;MID(F65,4,2))),"")),"")</f>
        <v/>
      </c>
      <c r="W65" s="112" t="str">
        <f>IFERROR(RANK(V65,V:V,1)+COUNTIF($V$1:V64,V65),"")</f>
        <v/>
      </c>
    </row>
    <row r="66" spans="21:23">
      <c r="U66" s="112" t="str">
        <f>IFERROR(IF(C66="스폰서","",IF(MONTH('뉴스룸 요약'!$F$17)=MONTH('LDN 콘텐츠 data'!V66),TEXT(DATEVALUE(RIGHT(F66,4)&amp;"-"&amp;LEFT(F66,2)&amp;"-"&amp;MID(F66,4,2)),"m/dd (aaa)"))),"")</f>
        <v/>
      </c>
      <c r="V66" s="112" t="str">
        <f>IFERROR(IF(C66="스폰서","",IF(MONTH('뉴스룸 요약'!$F$17)=VALUE(LEFT(F66,2)),(DATEVALUE(RIGHT(F66,4)&amp;"-"&amp;LEFT(F66,2)&amp;"-"&amp;MID(F66,4,2))),"")),"")</f>
        <v/>
      </c>
      <c r="W66" s="112" t="str">
        <f>IFERROR(RANK(V66,V:V,1)+COUNTIF($V$1:V65,V66),"")</f>
        <v/>
      </c>
    </row>
    <row r="67" spans="21:23">
      <c r="U67" s="112" t="str">
        <f>IFERROR(IF(C67="스폰서","",IF(MONTH('뉴스룸 요약'!$F$17)=MONTH('LDN 콘텐츠 data'!V67),TEXT(DATEVALUE(RIGHT(F67,4)&amp;"-"&amp;LEFT(F67,2)&amp;"-"&amp;MID(F67,4,2)),"m/dd (aaa)"))),"")</f>
        <v/>
      </c>
      <c r="V67" s="112" t="str">
        <f>IFERROR(IF(C67="스폰서","",IF(MONTH('뉴스룸 요약'!$F$17)=VALUE(LEFT(F67,2)),(DATEVALUE(RIGHT(F67,4)&amp;"-"&amp;LEFT(F67,2)&amp;"-"&amp;MID(F67,4,2))),"")),"")</f>
        <v/>
      </c>
      <c r="W67" s="112" t="str">
        <f>IFERROR(RANK(V67,V:V,1)+COUNTIF($V$1:V66,V67),"")</f>
        <v/>
      </c>
    </row>
    <row r="68" spans="21:23">
      <c r="U68" s="112" t="str">
        <f>IFERROR(IF(C68="스폰서","",IF(MONTH('뉴스룸 요약'!$F$17)=MONTH('LDN 콘텐츠 data'!V68),TEXT(DATEVALUE(RIGHT(F68,4)&amp;"-"&amp;LEFT(F68,2)&amp;"-"&amp;MID(F68,4,2)),"m/dd (aaa)"))),"")</f>
        <v/>
      </c>
      <c r="V68" s="112" t="str">
        <f>IFERROR(IF(C68="스폰서","",IF(MONTH('뉴스룸 요약'!$F$17)=VALUE(LEFT(F68,2)),(DATEVALUE(RIGHT(F68,4)&amp;"-"&amp;LEFT(F68,2)&amp;"-"&amp;MID(F68,4,2))),"")),"")</f>
        <v/>
      </c>
      <c r="W68" s="112" t="str">
        <f>IFERROR(RANK(V68,V:V,1)+COUNTIF($V$1:V67,V68),"")</f>
        <v/>
      </c>
    </row>
    <row r="69" spans="21:23">
      <c r="U69" s="112" t="str">
        <f>IFERROR(IF(C69="스폰서","",IF(MONTH('뉴스룸 요약'!$F$17)=MONTH('LDN 콘텐츠 data'!V69),TEXT(DATEVALUE(RIGHT(F69,4)&amp;"-"&amp;LEFT(F69,2)&amp;"-"&amp;MID(F69,4,2)),"m/dd (aaa)"))),"")</f>
        <v/>
      </c>
      <c r="V69" s="112" t="str">
        <f>IFERROR(IF(C69="스폰서","",IF(MONTH('뉴스룸 요약'!$F$17)=VALUE(LEFT(F69,2)),(DATEVALUE(RIGHT(F69,4)&amp;"-"&amp;LEFT(F69,2)&amp;"-"&amp;MID(F69,4,2))),"")),"")</f>
        <v/>
      </c>
      <c r="W69" s="112" t="str">
        <f>IFERROR(RANK(V69,V:V,1)+COUNTIF($V$1:V68,V69),"")</f>
        <v/>
      </c>
    </row>
    <row r="70" spans="21:23">
      <c r="U70" s="112" t="str">
        <f>IFERROR(IF(C70="스폰서","",IF(MONTH('뉴스룸 요약'!$F$17)=MONTH('LDN 콘텐츠 data'!V70),TEXT(DATEVALUE(RIGHT(F70,4)&amp;"-"&amp;LEFT(F70,2)&amp;"-"&amp;MID(F70,4,2)),"m/dd (aaa)"))),"")</f>
        <v/>
      </c>
      <c r="V70" s="112" t="str">
        <f>IFERROR(IF(C70="스폰서","",IF(MONTH('뉴스룸 요약'!$F$17)=VALUE(LEFT(F70,2)),(DATEVALUE(RIGHT(F70,4)&amp;"-"&amp;LEFT(F70,2)&amp;"-"&amp;MID(F70,4,2))),"")),"")</f>
        <v/>
      </c>
      <c r="W70" s="112" t="str">
        <f>IFERROR(RANK(V70,V:V,1)+COUNTIF($V$1:V69,V70),"")</f>
        <v/>
      </c>
    </row>
    <row r="71" spans="21:23">
      <c r="U71" s="112" t="str">
        <f>IFERROR(IF(C71="스폰서","",IF(MONTH('뉴스룸 요약'!$F$17)=MONTH('LDN 콘텐츠 data'!V71),TEXT(DATEVALUE(RIGHT(F71,4)&amp;"-"&amp;LEFT(F71,2)&amp;"-"&amp;MID(F71,4,2)),"m/dd (aaa)"))),"")</f>
        <v/>
      </c>
      <c r="V71" s="112" t="str">
        <f>IFERROR(IF(C71="스폰서","",IF(MONTH('뉴스룸 요약'!$F$17)=VALUE(LEFT(F71,2)),(DATEVALUE(RIGHT(F71,4)&amp;"-"&amp;LEFT(F71,2)&amp;"-"&amp;MID(F71,4,2))),"")),"")</f>
        <v/>
      </c>
      <c r="W71" s="112" t="str">
        <f>IFERROR(RANK(V71,V:V,1)+COUNTIF($V$1:V70,V71),"")</f>
        <v/>
      </c>
    </row>
    <row r="72" spans="21:23">
      <c r="U72" s="112" t="str">
        <f>IFERROR(IF(C72="스폰서","",IF(MONTH('뉴스룸 요약'!$F$17)=MONTH('LDN 콘텐츠 data'!V72),TEXT(DATEVALUE(RIGHT(F72,4)&amp;"-"&amp;LEFT(F72,2)&amp;"-"&amp;MID(F72,4,2)),"m/dd (aaa)"))),"")</f>
        <v/>
      </c>
      <c r="V72" s="112" t="str">
        <f>IFERROR(IF(C72="스폰서","",IF(MONTH('뉴스룸 요약'!$F$17)=VALUE(LEFT(F72,2)),(DATEVALUE(RIGHT(F72,4)&amp;"-"&amp;LEFT(F72,2)&amp;"-"&amp;MID(F72,4,2))),"")),"")</f>
        <v/>
      </c>
      <c r="W72" s="112" t="str">
        <f>IFERROR(RANK(V72,V:V,1)+COUNTIF($V$1:V71,V72),"")</f>
        <v/>
      </c>
    </row>
    <row r="73" spans="21:23">
      <c r="U73" s="112" t="str">
        <f>IFERROR(IF(C73="스폰서","",IF(MONTH('뉴스룸 요약'!$F$17)=MONTH('LDN 콘텐츠 data'!V73),TEXT(DATEVALUE(RIGHT(F73,4)&amp;"-"&amp;LEFT(F73,2)&amp;"-"&amp;MID(F73,4,2)),"m/dd (aaa)"))),"")</f>
        <v/>
      </c>
      <c r="V73" s="112" t="str">
        <f>IFERROR(IF(C73="스폰서","",IF(MONTH('뉴스룸 요약'!$F$17)=VALUE(LEFT(F73,2)),(DATEVALUE(RIGHT(F73,4)&amp;"-"&amp;LEFT(F73,2)&amp;"-"&amp;MID(F73,4,2))),"")),"")</f>
        <v/>
      </c>
      <c r="W73" s="112" t="str">
        <f>IFERROR(RANK(V73,V:V,1)+COUNTIF($V$1:V72,V73),"")</f>
        <v/>
      </c>
    </row>
    <row r="74" spans="21:23">
      <c r="U74" s="112" t="str">
        <f>IFERROR(IF(C74="스폰서","",IF(MONTH('뉴스룸 요약'!$F$17)=MONTH('LDN 콘텐츠 data'!V74),TEXT(DATEVALUE(RIGHT(F74,4)&amp;"-"&amp;LEFT(F74,2)&amp;"-"&amp;MID(F74,4,2)),"m/dd (aaa)"))),"")</f>
        <v/>
      </c>
      <c r="V74" s="112" t="str">
        <f>IFERROR(IF(C74="스폰서","",IF(MONTH('뉴스룸 요약'!$F$17)=VALUE(LEFT(F74,2)),(DATEVALUE(RIGHT(F74,4)&amp;"-"&amp;LEFT(F74,2)&amp;"-"&amp;MID(F74,4,2))),"")),"")</f>
        <v/>
      </c>
      <c r="W74" s="112" t="str">
        <f>IFERROR(RANK(V74,V:V,1)+COUNTIF($V$1:V73,V74),"")</f>
        <v/>
      </c>
    </row>
    <row r="75" spans="21:23">
      <c r="U75" s="112" t="str">
        <f>IFERROR(IF(C75="스폰서","",IF(MONTH('뉴스룸 요약'!$F$17)=MONTH('LDN 콘텐츠 data'!V75),TEXT(DATEVALUE(RIGHT(F75,4)&amp;"-"&amp;LEFT(F75,2)&amp;"-"&amp;MID(F75,4,2)),"m/dd (aaa)"))),"")</f>
        <v/>
      </c>
      <c r="V75" s="112" t="str">
        <f>IFERROR(IF(C75="스폰서","",IF(MONTH('뉴스룸 요약'!$F$17)=VALUE(LEFT(F75,2)),(DATEVALUE(RIGHT(F75,4)&amp;"-"&amp;LEFT(F75,2)&amp;"-"&amp;MID(F75,4,2))),"")),"")</f>
        <v/>
      </c>
      <c r="W75" s="112" t="str">
        <f>IFERROR(RANK(V75,V:V,1)+COUNTIF($V$1:V74,V75),"")</f>
        <v/>
      </c>
    </row>
    <row r="76" spans="21:23">
      <c r="U76" s="112" t="str">
        <f>IFERROR(IF(C76="스폰서","",IF(MONTH('뉴스룸 요약'!$F$17)=MONTH('LDN 콘텐츠 data'!V76),TEXT(DATEVALUE(RIGHT(F76,4)&amp;"-"&amp;LEFT(F76,2)&amp;"-"&amp;MID(F76,4,2)),"m/dd (aaa)"))),"")</f>
        <v/>
      </c>
      <c r="V76" s="112" t="str">
        <f>IFERROR(IF(C76="스폰서","",IF(MONTH('뉴스룸 요약'!$F$17)=VALUE(LEFT(F76,2)),(DATEVALUE(RIGHT(F76,4)&amp;"-"&amp;LEFT(F76,2)&amp;"-"&amp;MID(F76,4,2))),"")),"")</f>
        <v/>
      </c>
      <c r="W76" s="112" t="str">
        <f>IFERROR(RANK(V76,V:V,1)+COUNTIF($V$1:V75,V76),"")</f>
        <v/>
      </c>
    </row>
    <row r="77" spans="21:23">
      <c r="U77" s="112" t="str">
        <f>IFERROR(IF(C77="스폰서","",IF(MONTH('뉴스룸 요약'!$F$17)=MONTH('LDN 콘텐츠 data'!V77),TEXT(DATEVALUE(RIGHT(F77,4)&amp;"-"&amp;LEFT(F77,2)&amp;"-"&amp;MID(F77,4,2)),"m/dd (aaa)"))),"")</f>
        <v/>
      </c>
      <c r="V77" s="112" t="str">
        <f>IFERROR(IF(C77="스폰서","",IF(MONTH('뉴스룸 요약'!$F$17)=VALUE(LEFT(F77,2)),(DATEVALUE(RIGHT(F77,4)&amp;"-"&amp;LEFT(F77,2)&amp;"-"&amp;MID(F77,4,2))),"")),"")</f>
        <v/>
      </c>
      <c r="W77" s="112" t="str">
        <f>IFERROR(RANK(V77,V:V,1)+COUNTIF($V$1:V76,V77),"")</f>
        <v/>
      </c>
    </row>
    <row r="78" spans="21:23">
      <c r="U78" s="112" t="str">
        <f>IFERROR(IF(C78="스폰서","",IF(MONTH('뉴스룸 요약'!$F$17)=MONTH('LDN 콘텐츠 data'!V78),TEXT(DATEVALUE(RIGHT(F78,4)&amp;"-"&amp;LEFT(F78,2)&amp;"-"&amp;MID(F78,4,2)),"m/dd (aaa)"))),"")</f>
        <v/>
      </c>
      <c r="V78" s="112" t="str">
        <f>IFERROR(IF(C78="스폰서","",IF(MONTH('뉴스룸 요약'!$F$17)=VALUE(LEFT(F78,2)),(DATEVALUE(RIGHT(F78,4)&amp;"-"&amp;LEFT(F78,2)&amp;"-"&amp;MID(F78,4,2))),"")),"")</f>
        <v/>
      </c>
      <c r="W78" s="112" t="str">
        <f>IFERROR(RANK(V78,V:V,1)+COUNTIF($V$1:V77,V78),"")</f>
        <v/>
      </c>
    </row>
    <row r="79" spans="21:23">
      <c r="U79" s="112" t="str">
        <f>IFERROR(IF(C79="스폰서","",IF(MONTH('뉴스룸 요약'!$F$17)=MONTH('LDN 콘텐츠 data'!V79),TEXT(DATEVALUE(RIGHT(F79,4)&amp;"-"&amp;LEFT(F79,2)&amp;"-"&amp;MID(F79,4,2)),"m/dd (aaa)"))),"")</f>
        <v/>
      </c>
      <c r="V79" s="112" t="str">
        <f>IFERROR(IF(C79="스폰서","",IF(MONTH('뉴스룸 요약'!$F$17)=VALUE(LEFT(F79,2)),(DATEVALUE(RIGHT(F79,4)&amp;"-"&amp;LEFT(F79,2)&amp;"-"&amp;MID(F79,4,2))),"")),"")</f>
        <v/>
      </c>
      <c r="W79" s="112" t="str">
        <f>IFERROR(RANK(V79,V:V,1)+COUNTIF($V$1:V78,V79),"")</f>
        <v/>
      </c>
    </row>
    <row r="80" spans="21:23">
      <c r="U80" s="112" t="str">
        <f>IFERROR(IF(C80="스폰서","",IF(MONTH('뉴스룸 요약'!$F$17)=MONTH('LDN 콘텐츠 data'!V80),TEXT(DATEVALUE(RIGHT(F80,4)&amp;"-"&amp;LEFT(F80,2)&amp;"-"&amp;MID(F80,4,2)),"m/dd (aaa)"))),"")</f>
        <v/>
      </c>
      <c r="V80" s="112" t="str">
        <f>IFERROR(IF(C80="스폰서","",IF(MONTH('뉴스룸 요약'!$F$17)=VALUE(LEFT(F80,2)),(DATEVALUE(RIGHT(F80,4)&amp;"-"&amp;LEFT(F80,2)&amp;"-"&amp;MID(F80,4,2))),"")),"")</f>
        <v/>
      </c>
      <c r="W80" s="112" t="str">
        <f>IFERROR(RANK(V80,V:V,1)+COUNTIF($V$1:V79,V80),"")</f>
        <v/>
      </c>
    </row>
    <row r="81" spans="21:23">
      <c r="U81" s="112" t="str">
        <f>IFERROR(IF(C81="스폰서","",IF(MONTH('뉴스룸 요약'!$F$17)=MONTH('LDN 콘텐츠 data'!V81),TEXT(DATEVALUE(RIGHT(F81,4)&amp;"-"&amp;LEFT(F81,2)&amp;"-"&amp;MID(F81,4,2)),"m/dd (aaa)"))),"")</f>
        <v/>
      </c>
      <c r="V81" s="112" t="str">
        <f>IFERROR(IF(C81="스폰서","",IF(MONTH('뉴스룸 요약'!$F$17)=VALUE(LEFT(F81,2)),(DATEVALUE(RIGHT(F81,4)&amp;"-"&amp;LEFT(F81,2)&amp;"-"&amp;MID(F81,4,2))),"")),"")</f>
        <v/>
      </c>
      <c r="W81" s="112" t="str">
        <f>IFERROR(RANK(V81,V:V,1)+COUNTIF($V$1:V80,V81),"")</f>
        <v/>
      </c>
    </row>
    <row r="82" spans="21:23">
      <c r="U82" s="112" t="str">
        <f>IFERROR(IF(C82="스폰서","",IF(MONTH('뉴스룸 요약'!$F$17)=MONTH('LDN 콘텐츠 data'!V82),TEXT(DATEVALUE(RIGHT(F82,4)&amp;"-"&amp;LEFT(F82,2)&amp;"-"&amp;MID(F82,4,2)),"m/dd (aaa)"))),"")</f>
        <v/>
      </c>
      <c r="V82" s="112" t="str">
        <f>IFERROR(IF(C82="스폰서","",IF(MONTH('뉴스룸 요약'!$F$17)=VALUE(LEFT(F82,2)),(DATEVALUE(RIGHT(F82,4)&amp;"-"&amp;LEFT(F82,2)&amp;"-"&amp;MID(F82,4,2))),"")),"")</f>
        <v/>
      </c>
      <c r="W82" s="112" t="str">
        <f>IFERROR(RANK(V82,V:V,1)+COUNTIF($V$1:V81,V82),"")</f>
        <v/>
      </c>
    </row>
    <row r="83" spans="21:23">
      <c r="U83" s="112" t="str">
        <f>IFERROR(IF(C83="스폰서","",IF(MONTH('뉴스룸 요약'!$F$17)=MONTH('LDN 콘텐츠 data'!V83),TEXT(DATEVALUE(RIGHT(F83,4)&amp;"-"&amp;LEFT(F83,2)&amp;"-"&amp;MID(F83,4,2)),"m/dd (aaa)"))),"")</f>
        <v/>
      </c>
      <c r="V83" s="112" t="str">
        <f>IFERROR(IF(C83="스폰서","",IF(MONTH('뉴스룸 요약'!$F$17)=VALUE(LEFT(F83,2)),(DATEVALUE(RIGHT(F83,4)&amp;"-"&amp;LEFT(F83,2)&amp;"-"&amp;MID(F83,4,2))),"")),"")</f>
        <v/>
      </c>
      <c r="W83" s="112" t="str">
        <f>IFERROR(RANK(V83,V:V,1)+COUNTIF($V$1:V82,V83),"")</f>
        <v/>
      </c>
    </row>
    <row r="84" spans="21:23">
      <c r="U84" s="112" t="str">
        <f>IFERROR(IF(C84="스폰서","",IF(MONTH('뉴스룸 요약'!$F$17)=MONTH('LDN 콘텐츠 data'!V84),TEXT(DATEVALUE(RIGHT(F84,4)&amp;"-"&amp;LEFT(F84,2)&amp;"-"&amp;MID(F84,4,2)),"m/dd (aaa)"))),"")</f>
        <v/>
      </c>
      <c r="V84" s="112" t="str">
        <f>IFERROR(IF(C84="스폰서","",IF(MONTH('뉴스룸 요약'!$F$17)=VALUE(LEFT(F84,2)),(DATEVALUE(RIGHT(F84,4)&amp;"-"&amp;LEFT(F84,2)&amp;"-"&amp;MID(F84,4,2))),"")),"")</f>
        <v/>
      </c>
      <c r="W84" s="112" t="str">
        <f>IFERROR(RANK(V84,V:V,1)+COUNTIF($V$1:V83,V84),"")</f>
        <v/>
      </c>
    </row>
    <row r="85" spans="21:23">
      <c r="U85" s="112" t="str">
        <f>IFERROR(IF(C85="스폰서","",IF(MONTH('뉴스룸 요약'!$F$17)=MONTH('LDN 콘텐츠 data'!V85),TEXT(DATEVALUE(RIGHT(F85,4)&amp;"-"&amp;LEFT(F85,2)&amp;"-"&amp;MID(F85,4,2)),"m/dd (aaa)"))),"")</f>
        <v/>
      </c>
      <c r="V85" s="112" t="str">
        <f>IFERROR(IF(C85="스폰서","",IF(MONTH('뉴스룸 요약'!$F$17)=VALUE(LEFT(F85,2)),(DATEVALUE(RIGHT(F85,4)&amp;"-"&amp;LEFT(F85,2)&amp;"-"&amp;MID(F85,4,2))),"")),"")</f>
        <v/>
      </c>
      <c r="W85" s="112" t="str">
        <f>IFERROR(RANK(V85,V:V,1)+COUNTIF($V$1:V84,V85),"")</f>
        <v/>
      </c>
    </row>
  </sheetData>
  <phoneticPr fontId="5"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B1:W56"/>
  <sheetViews>
    <sheetView topLeftCell="A26" zoomScale="85" zoomScaleNormal="85" workbookViewId="0">
      <selection activeCell="L51" sqref="L50:L51"/>
    </sheetView>
  </sheetViews>
  <sheetFormatPr defaultRowHeight="16.5"/>
  <cols>
    <col min="2" max="2" width="4.625" customWidth="1"/>
    <col min="3" max="3" width="12.125" customWidth="1"/>
    <col min="4" max="4" width="79" customWidth="1"/>
    <col min="5" max="5" width="4.125" style="99" customWidth="1"/>
    <col min="6" max="7" width="6.375" style="29" customWidth="1"/>
    <col min="8" max="10" width="8.625" style="29"/>
    <col min="11" max="11" width="12.875" style="29" customWidth="1"/>
    <col min="12" max="12" width="9.625" style="29" bestFit="1" customWidth="1"/>
    <col min="13" max="13" width="8.625" style="29"/>
    <col min="18" max="18" width="9.5" customWidth="1"/>
    <col min="19" max="19" width="9" style="46"/>
    <col min="20" max="20" width="72.5" customWidth="1"/>
  </cols>
  <sheetData>
    <row r="1" spans="2:23">
      <c r="K1" s="129"/>
    </row>
    <row r="2" spans="2:23" ht="17.25" thickBot="1"/>
    <row r="3" spans="2:23" ht="17.45" customHeight="1">
      <c r="B3" s="553" t="s">
        <v>0</v>
      </c>
      <c r="C3" s="554"/>
      <c r="D3" s="554"/>
      <c r="E3" s="554"/>
      <c r="F3" s="554"/>
      <c r="G3" s="554"/>
      <c r="H3" s="554"/>
      <c r="I3" s="554"/>
      <c r="J3" s="554"/>
      <c r="K3" s="554"/>
      <c r="L3" s="555"/>
      <c r="M3" s="212"/>
      <c r="N3" s="20"/>
      <c r="O3" s="20"/>
      <c r="P3" s="20"/>
      <c r="Q3" s="20"/>
      <c r="S3" s="141"/>
      <c r="U3" s="20"/>
      <c r="V3" s="20"/>
      <c r="W3" s="20"/>
    </row>
    <row r="4" spans="2:23">
      <c r="B4" s="213" t="s">
        <v>468</v>
      </c>
      <c r="C4" s="214" t="s">
        <v>467</v>
      </c>
      <c r="D4" s="215" t="s">
        <v>867</v>
      </c>
      <c r="E4" s="216"/>
      <c r="F4" s="217" t="s">
        <v>398</v>
      </c>
      <c r="G4" s="218" t="s">
        <v>390</v>
      </c>
      <c r="H4" s="219" t="s">
        <v>400</v>
      </c>
      <c r="I4" s="219" t="s">
        <v>401</v>
      </c>
      <c r="J4" s="219" t="s">
        <v>402</v>
      </c>
      <c r="K4" s="219" t="s">
        <v>869</v>
      </c>
      <c r="L4" s="220" t="s">
        <v>870</v>
      </c>
      <c r="M4" s="218" t="s">
        <v>871</v>
      </c>
      <c r="O4" s="12"/>
    </row>
    <row r="5" spans="2:23" ht="17.25">
      <c r="B5" s="221">
        <v>1</v>
      </c>
      <c r="C5" s="222">
        <f>IFERROR(INDEX('LDN 콘텐츠 data'!V:V, MATCH(B5, 'LDN 콘텐츠 data'!W:W, 0)),"")</f>
        <v>45538</v>
      </c>
      <c r="D5" s="223" t="str">
        <f>IFERROR(INDEX('LDN 콘텐츠 data'!B:B,MATCH(B5,'LDN 콘텐츠 data'!W:W,0)),"")</f>
        <v>플라스틱 변색</v>
      </c>
      <c r="E5" s="256" t="str">
        <f>IF(O5=1,"①",IF(O5=2,"②",IF(O5=3,"③",IF(O5=4,"④",IF(O5=5,"⑤","")))))</f>
        <v>④</v>
      </c>
      <c r="F5" s="224">
        <f>IFERROR(INDEX('LDN 콘텐츠 data'!J:J, MATCH(B5, 'LDN 콘텐츠 data'!W:W, 0)),"")</f>
        <v>4830</v>
      </c>
      <c r="G5" s="225">
        <f>IFERROR(INDEX('LDN 콘텐츠 data'!M:M, MATCH(B5, 'LDN 콘텐츠 data'!W:W, 0)),"")</f>
        <v>79</v>
      </c>
      <c r="H5" s="226">
        <f>IFERROR(INDEX('LDN 콘텐츠 data'!O:O, MATCH(B5, 'LDN 콘텐츠 data'!W:W, 0)),"")</f>
        <v>28</v>
      </c>
      <c r="I5" s="227">
        <f>IFERROR(INDEX('LDN 콘텐츠 data'!P:P, MATCH(B5, 'LDN 콘텐츠 data'!W:W, 0)),"")</f>
        <v>0</v>
      </c>
      <c r="J5" s="227">
        <f>IFERROR(INDEX('LDN 콘텐츠 data'!Q:Q, MATCH(B5, 'LDN 콘텐츠 data'!W:W, 0)),"")</f>
        <v>4</v>
      </c>
      <c r="K5" s="228">
        <f>IFERROR(INDEX('LDN 콘텐츠 data'!S:S, MATCH(B5, 'LDN 콘텐츠 data'!W:W, 0)),"")</f>
        <v>2.2981366142630577E-2</v>
      </c>
      <c r="L5" s="229">
        <f>IFERROR(INDEX('LDN 콘텐츠 data'!N:N, MATCH(B5, 'LDN 콘텐츠 data'!W:W, 0)),"")</f>
        <v>1.6356106847524643E-2</v>
      </c>
      <c r="M5" s="230">
        <f>SUM(H5:J5)</f>
        <v>32</v>
      </c>
      <c r="O5" s="112">
        <f>IF(C5="", "", RANK(F5,F:F, 0) + COUNTIF(F$5:F5, F5)-1)</f>
        <v>4</v>
      </c>
      <c r="P5" s="110">
        <f>IF(K5="", "", RANK(K5,$K$5:$K$37, 0) + COUNTIF(K$5:K5, K5)-1)</f>
        <v>10</v>
      </c>
      <c r="Q5" s="110">
        <f>IF(L5="", "", RANK(L5,$L$5:$L$37, 0) + COUNTIF(L$5:L5, L5)-1)</f>
        <v>9</v>
      </c>
      <c r="S5" s="142" t="str">
        <f>CONCATENATE(TEXT(C5,"m/d"),CHAR(10), D5)</f>
        <v>9/3
플라스틱 변색</v>
      </c>
    </row>
    <row r="6" spans="2:23" ht="17.25">
      <c r="B6" s="221">
        <v>2</v>
      </c>
      <c r="C6" s="222">
        <f>IFERROR(INDEX('LDN 콘텐츠 data'!V:V, MATCH(B6, 'LDN 콘텐츠 data'!W:W, 0)),"")</f>
        <v>45541</v>
      </c>
      <c r="D6" s="231" t="str">
        <f>IFERROR(INDEX('LDN 콘텐츠 data'!B:B,MATCH(B6,'LDN 콘텐츠 data'!W:W,0)),"")</f>
        <v>SKIET 폴란드 직원 인터뷰</v>
      </c>
      <c r="E6" s="256" t="str">
        <f t="shared" ref="E6:E37" si="0">IF(O6=1,"①",IF(O6=2,"②",IF(O6=3,"③",IF(O6=4,"④",IF(O6=5,"⑤","")))))</f>
        <v/>
      </c>
      <c r="F6" s="232">
        <f>IFERROR(INDEX('LDN 콘텐츠 data'!J:J, MATCH(B6, 'LDN 콘텐츠 data'!W:W, 0)),"")</f>
        <v>2002</v>
      </c>
      <c r="G6" s="233">
        <f>IFERROR(INDEX('LDN 콘텐츠 data'!M:M, MATCH(B6, 'LDN 콘텐츠 data'!W:W, 0)),"")</f>
        <v>25</v>
      </c>
      <c r="H6" s="226">
        <f>IFERROR(INDEX('LDN 콘텐츠 data'!O:O, MATCH(B6, 'LDN 콘텐츠 data'!W:W, 0)),"")</f>
        <v>8</v>
      </c>
      <c r="I6" s="227">
        <f>IFERROR(INDEX('LDN 콘텐츠 data'!P:P, MATCH(B6, 'LDN 콘텐츠 data'!W:W, 0)),"")</f>
        <v>0</v>
      </c>
      <c r="J6" s="227">
        <f>IFERROR(INDEX('LDN 콘텐츠 data'!Q:Q, MATCH(B6, 'LDN 콘텐츠 data'!W:W, 0)),"")</f>
        <v>1</v>
      </c>
      <c r="K6" s="228">
        <f>IFERROR(INDEX('LDN 콘텐츠 data'!S:S, MATCH(B6, 'LDN 콘텐츠 data'!W:W, 0)),"")</f>
        <v>1.6983017325401306E-2</v>
      </c>
      <c r="L6" s="229">
        <f>IFERROR(INDEX('LDN 콘텐츠 data'!N:N, MATCH(B6, 'LDN 콘텐츠 data'!W:W, 0)),"")</f>
        <v>1.2487512081861496E-2</v>
      </c>
      <c r="M6" s="234">
        <f t="shared" ref="M6:M37" si="1">SUM(H6:J6)</f>
        <v>9</v>
      </c>
      <c r="O6" s="112">
        <f>IF(C6="", "", RANK(F6,F:F, 0) + COUNTIF(F$5:F6, F6)-1)</f>
        <v>11</v>
      </c>
      <c r="P6" s="110">
        <f>IF(K6="", "", RANK(K6,$K$5:$K$37, 0) + COUNTIF(K$5:K6, K6)-1)</f>
        <v>11</v>
      </c>
      <c r="Q6" s="110">
        <f>IF(L6="", "", RANK(L6,$L$5:$L$37, 0) + COUNTIF(L$5:L6, L6)-1)</f>
        <v>11</v>
      </c>
      <c r="S6" s="142" t="str">
        <f t="shared" ref="S6:S37" si="2">CONCATENATE(TEXT(C6,"m/d"),CHAR(10), D6)</f>
        <v>9/6
SKIET 폴란드 직원 인터뷰</v>
      </c>
    </row>
    <row r="7" spans="2:23" ht="17.25">
      <c r="B7" s="221">
        <v>3</v>
      </c>
      <c r="C7" s="222">
        <f>IFERROR(INDEX('LDN 콘텐츠 data'!V:V, MATCH(B7, 'LDN 콘텐츠 data'!W:W, 0)),"")</f>
        <v>45544</v>
      </c>
      <c r="D7" s="231" t="str">
        <f>IFERROR(INDEX('LDN 콘텐츠 data'!B:B,MATCH(B7,'LDN 콘텐츠 data'!W:W,0)),"")</f>
        <v>과거의 오늘 윤활기유 제2 생산공장 준공</v>
      </c>
      <c r="E7" s="256" t="str">
        <f t="shared" si="0"/>
        <v>③</v>
      </c>
      <c r="F7" s="235">
        <f>IFERROR(INDEX('LDN 콘텐츠 data'!J:J, MATCH(B7, 'LDN 콘텐츠 data'!W:W, 0)),"")</f>
        <v>6539</v>
      </c>
      <c r="G7" s="233">
        <f>IFERROR(INDEX('LDN 콘텐츠 data'!M:M, MATCH(B7, 'LDN 콘텐츠 data'!W:W, 0)),"")</f>
        <v>757</v>
      </c>
      <c r="H7" s="226">
        <f>IFERROR(INDEX('LDN 콘텐츠 data'!O:O, MATCH(B7, 'LDN 콘텐츠 data'!W:W, 0)),"")</f>
        <v>48</v>
      </c>
      <c r="I7" s="227">
        <f>IFERROR(INDEX('LDN 콘텐츠 data'!P:P, MATCH(B7, 'LDN 콘텐츠 data'!W:W, 0)),"")</f>
        <v>1</v>
      </c>
      <c r="J7" s="227">
        <f>IFERROR(INDEX('LDN 콘텐츠 data'!Q:Q, MATCH(B7, 'LDN 콘텐츠 data'!W:W, 0)),"")</f>
        <v>5</v>
      </c>
      <c r="K7" s="228">
        <f>IFERROR(INDEX('LDN 콘텐츠 data'!S:S, MATCH(B7, 'LDN 콘텐츠 data'!W:W, 0)),"")</f>
        <v>0.12402507662773132</v>
      </c>
      <c r="L7" s="229">
        <f>IFERROR(INDEX('LDN 콘텐츠 data'!N:N, MATCH(B7, 'LDN 콘텐츠 data'!W:W, 0)),"")</f>
        <v>0.11576693505048752</v>
      </c>
      <c r="M7" s="234">
        <f t="shared" si="1"/>
        <v>54</v>
      </c>
      <c r="O7" s="112">
        <f>IF(C7="", "", RANK(F7,F:F, 0) + COUNTIF(F$5:F7, F7)-1)</f>
        <v>3</v>
      </c>
      <c r="P7" s="110">
        <f>IF(K7="", "", RANK(K7,$K$5:$K$37, 0) + COUNTIF(K$5:K7, K7)-1)</f>
        <v>2</v>
      </c>
      <c r="Q7" s="110">
        <f>IF(L7="", "", RANK(L7,$L$5:$L$37, 0) + COUNTIF(L$5:L7, L7)-1)</f>
        <v>2</v>
      </c>
      <c r="S7" s="142" t="str">
        <f t="shared" si="2"/>
        <v>9/9
과거의 오늘 윤활기유 제2 생산공장 준공</v>
      </c>
    </row>
    <row r="8" spans="2:23" ht="17.25">
      <c r="B8" s="221">
        <v>4</v>
      </c>
      <c r="C8" s="222">
        <f>IFERROR(INDEX('LDN 콘텐츠 data'!V:V, MATCH(B8, 'LDN 콘텐츠 data'!W:W, 0)),"")</f>
        <v>45545</v>
      </c>
      <c r="D8" s="231" t="str">
        <f>IFERROR(INDEX('LDN 콘텐츠 data'!B:B,MATCH(B8,'LDN 콘텐츠 data'!W:W,0)),"")</f>
        <v>SKEO 케타푸 광구</v>
      </c>
      <c r="E8" s="256" t="str">
        <f t="shared" si="0"/>
        <v>②</v>
      </c>
      <c r="F8" s="235">
        <f>IFERROR(INDEX('LDN 콘텐츠 data'!J:J, MATCH(B8, 'LDN 콘텐츠 data'!W:W, 0)),"")</f>
        <v>11268</v>
      </c>
      <c r="G8" s="233">
        <f>IFERROR(INDEX('LDN 콘텐츠 data'!M:M, MATCH(B8, 'LDN 콘텐츠 data'!W:W, 0)),"")</f>
        <v>412</v>
      </c>
      <c r="H8" s="226">
        <f>IFERROR(INDEX('LDN 콘텐츠 data'!O:O, MATCH(B8, 'LDN 콘텐츠 data'!W:W, 0)),"")</f>
        <v>161</v>
      </c>
      <c r="I8" s="227">
        <f>IFERROR(INDEX('LDN 콘텐츠 data'!P:P, MATCH(B8, 'LDN 콘텐츠 data'!W:W, 0)),"")</f>
        <v>5</v>
      </c>
      <c r="J8" s="227">
        <f>IFERROR(INDEX('LDN 콘텐츠 data'!Q:Q, MATCH(B8, 'LDN 콘텐츠 data'!W:W, 0)),"")</f>
        <v>2</v>
      </c>
      <c r="K8" s="228">
        <f>IFERROR(INDEX('LDN 콘텐츠 data'!S:S, MATCH(B8, 'LDN 콘텐츠 data'!W:W, 0)),"")</f>
        <v>5.1473196595907211E-2</v>
      </c>
      <c r="L8" s="229">
        <f>IFERROR(INDEX('LDN 콘텐츠 data'!N:N, MATCH(B8, 'LDN 콘텐츠 data'!W:W, 0)),"")</f>
        <v>3.6563720554113388E-2</v>
      </c>
      <c r="M8" s="234">
        <f t="shared" si="1"/>
        <v>168</v>
      </c>
      <c r="O8" s="112">
        <f>IF(C8="", "", RANK(F8,F:F, 0) + COUNTIF(F$5:F8, F8)-1)</f>
        <v>2</v>
      </c>
      <c r="P8" s="110">
        <f>IF(K8="", "", RANK(K8,$K$5:$K$37, 0) + COUNTIF(K$5:K8, K8)-1)</f>
        <v>5</v>
      </c>
      <c r="Q8" s="110">
        <f>IF(L8="", "", RANK(L8,$L$5:$L$37, 0) + COUNTIF(L$5:L8, L8)-1)</f>
        <v>4</v>
      </c>
      <c r="S8" s="142" t="str">
        <f t="shared" si="2"/>
        <v>9/10
SKEO 케타푸 광구</v>
      </c>
    </row>
    <row r="9" spans="2:23" ht="17.25">
      <c r="B9" s="221">
        <v>5</v>
      </c>
      <c r="C9" s="222">
        <f>IFERROR(INDEX('LDN 콘텐츠 data'!V:V, MATCH(B9, 'LDN 콘텐츠 data'!W:W, 0)),"")</f>
        <v>45546</v>
      </c>
      <c r="D9" s="231" t="str">
        <f>IFERROR(INDEX('LDN 콘텐츠 data'!B:B,MATCH(B9,'LDN 콘텐츠 data'!W:W,0)),"")</f>
        <v xml:space="preserve">SKE SAF </v>
      </c>
      <c r="E9" s="256" t="str">
        <f t="shared" si="0"/>
        <v>①</v>
      </c>
      <c r="F9" s="235">
        <f>IFERROR(INDEX('LDN 콘텐츠 data'!J:J, MATCH(B9, 'LDN 콘텐츠 data'!W:W, 0)),"")</f>
        <v>13621</v>
      </c>
      <c r="G9" s="233">
        <f>IFERROR(INDEX('LDN 콘텐츠 data'!M:M, MATCH(B9, 'LDN 콘텐츠 data'!W:W, 0)),"")</f>
        <v>439</v>
      </c>
      <c r="H9" s="226">
        <f>IFERROR(INDEX('LDN 콘텐츠 data'!O:O, MATCH(B9, 'LDN 콘텐츠 data'!W:W, 0)),"")</f>
        <v>238</v>
      </c>
      <c r="I9" s="227">
        <f>IFERROR(INDEX('LDN 콘텐츠 data'!P:P, MATCH(B9, 'LDN 콘텐츠 data'!W:W, 0)),"")</f>
        <v>10</v>
      </c>
      <c r="J9" s="227">
        <f>IFERROR(INDEX('LDN 콘텐츠 data'!Q:Q, MATCH(B9, 'LDN 콘텐츠 data'!W:W, 0)),"")</f>
        <v>19</v>
      </c>
      <c r="K9" s="228">
        <f>IFERROR(INDEX('LDN 콘텐츠 data'!S:S, MATCH(B9, 'LDN 콘텐츠 data'!W:W, 0)),"")</f>
        <v>5.1831729710102081E-2</v>
      </c>
      <c r="L9" s="229">
        <f>IFERROR(INDEX('LDN 콘텐츠 data'!N:N, MATCH(B9, 'LDN 콘텐츠 data'!W:W, 0)),"")</f>
        <v>3.2229647040367126E-2</v>
      </c>
      <c r="M9" s="234">
        <f t="shared" si="1"/>
        <v>267</v>
      </c>
      <c r="O9" s="112">
        <f>IF(C9="", "", RANK(F9,F:F, 0) + COUNTIF(F$5:F9, F9)-1)</f>
        <v>1</v>
      </c>
      <c r="P9" s="110">
        <f>IF(K9="", "", RANK(K9,$K$5:$K$37, 0) + COUNTIF(K$5:K9, K9)-1)</f>
        <v>4</v>
      </c>
      <c r="Q9" s="110">
        <f>IF(L9="", "", RANK(L9,$L$5:$L$37, 0) + COUNTIF(L$5:L9, L9)-1)</f>
        <v>5</v>
      </c>
      <c r="S9" s="142" t="str">
        <f t="shared" si="2"/>
        <v xml:space="preserve">9/11
SKE SAF </v>
      </c>
    </row>
    <row r="10" spans="2:23" ht="17.25">
      <c r="B10" s="221">
        <v>6</v>
      </c>
      <c r="C10" s="222">
        <f>IFERROR(INDEX('LDN 콘텐츠 data'!V:V, MATCH(B10, 'LDN 콘텐츠 data'!W:W, 0)),"")</f>
        <v>45548</v>
      </c>
      <c r="D10" s="231" t="str">
        <f>IFERROR(INDEX('LDN 콘텐츠 data'!B:B,MATCH(B10,'LDN 콘텐츠 data'!W:W,0)),"")</f>
        <v>이노백과사전 CCUS</v>
      </c>
      <c r="E10" s="256" t="str">
        <f t="shared" si="0"/>
        <v>⑤</v>
      </c>
      <c r="F10" s="235">
        <f>IFERROR(INDEX('LDN 콘텐츠 data'!J:J, MATCH(B10, 'LDN 콘텐츠 data'!W:W, 0)),"")</f>
        <v>3868</v>
      </c>
      <c r="G10" s="233">
        <f>IFERROR(INDEX('LDN 콘텐츠 data'!M:M, MATCH(B10, 'LDN 콘텐츠 data'!W:W, 0)),"")</f>
        <v>63</v>
      </c>
      <c r="H10" s="226">
        <f>IFERROR(INDEX('LDN 콘텐츠 data'!O:O, MATCH(B10, 'LDN 콘텐츠 data'!W:W, 0)),"")</f>
        <v>41</v>
      </c>
      <c r="I10" s="227">
        <f>IFERROR(INDEX('LDN 콘텐츠 data'!P:P, MATCH(B10, 'LDN 콘텐츠 data'!W:W, 0)),"")</f>
        <v>0</v>
      </c>
      <c r="J10" s="227">
        <f>IFERROR(INDEX('LDN 콘텐츠 data'!Q:Q, MATCH(B10, 'LDN 콘텐츠 data'!W:W, 0)),"")</f>
        <v>1</v>
      </c>
      <c r="K10" s="228">
        <f>IFERROR(INDEX('LDN 콘텐츠 data'!S:S, MATCH(B10, 'LDN 콘텐츠 data'!W:W, 0)),"")</f>
        <v>2.7145812287926674E-2</v>
      </c>
      <c r="L10" s="229">
        <f>IFERROR(INDEX('LDN 콘텐츠 data'!N:N, MATCH(B10, 'LDN 콘텐츠 data'!W:W, 0)),"")</f>
        <v>1.6287487000226974E-2</v>
      </c>
      <c r="M10" s="234">
        <f t="shared" si="1"/>
        <v>42</v>
      </c>
      <c r="O10" s="112">
        <f>IF(C10="", "", RANK(F10,F:F, 0) + COUNTIF(F$5:F10, F10)-1)</f>
        <v>5</v>
      </c>
      <c r="P10" s="110">
        <f>IF(K10="", "", RANK(K10,$K$5:$K$37, 0) + COUNTIF(K$5:K10, K10)-1)</f>
        <v>9</v>
      </c>
      <c r="Q10" s="110">
        <f>IF(L10="", "", RANK(L10,$L$5:$L$37, 0) + COUNTIF(L$5:L10, L10)-1)</f>
        <v>10</v>
      </c>
      <c r="S10" s="142" t="str">
        <f t="shared" si="2"/>
        <v>9/13
이노백과사전 CCUS</v>
      </c>
    </row>
    <row r="11" spans="2:23" ht="17.25">
      <c r="B11" s="221">
        <v>7</v>
      </c>
      <c r="C11" s="222">
        <f>IFERROR(INDEX('LDN 콘텐츠 data'!V:V, MATCH(B11, 'LDN 콘텐츠 data'!W:W, 0)),"")</f>
        <v>45551</v>
      </c>
      <c r="D11" s="231" t="str">
        <f>IFERROR(INDEX('LDN 콘텐츠 data'!B:B,MATCH(B11,'LDN 콘텐츠 data'!W:W,0)),"")</f>
        <v>추석 콘텐츠</v>
      </c>
      <c r="E11" s="256" t="str">
        <f t="shared" si="0"/>
        <v/>
      </c>
      <c r="F11" s="235">
        <f>IFERROR(INDEX('LDN 콘텐츠 data'!J:J, MATCH(B11, 'LDN 콘텐츠 data'!W:W, 0)),"")</f>
        <v>3540</v>
      </c>
      <c r="G11" s="233">
        <f>IFERROR(INDEX('LDN 콘텐츠 data'!M:M, MATCH(B11, 'LDN 콘텐츠 data'!W:W, 0)),"")</f>
        <v>100</v>
      </c>
      <c r="H11" s="226">
        <f>IFERROR(INDEX('LDN 콘텐츠 data'!O:O, MATCH(B11, 'LDN 콘텐츠 data'!W:W, 0)),"")</f>
        <v>33</v>
      </c>
      <c r="I11" s="227">
        <f>IFERROR(INDEX('LDN 콘텐츠 data'!P:P, MATCH(B11, 'LDN 콘텐츠 data'!W:W, 0)),"")</f>
        <v>1</v>
      </c>
      <c r="J11" s="227">
        <f>IFERROR(INDEX('LDN 콘텐츠 data'!Q:Q, MATCH(B11, 'LDN 콘텐츠 data'!W:W, 0)),"")</f>
        <v>3</v>
      </c>
      <c r="K11" s="228">
        <f>IFERROR(INDEX('LDN 콘텐츠 data'!S:S, MATCH(B11, 'LDN 콘텐츠 data'!W:W, 0)),"")</f>
        <v>3.8700565695762634E-2</v>
      </c>
      <c r="L11" s="229">
        <f>IFERROR(INDEX('LDN 콘텐츠 data'!N:N, MATCH(B11, 'LDN 콘텐츠 data'!W:W, 0)),"")</f>
        <v>2.8248587623238564E-2</v>
      </c>
      <c r="M11" s="234">
        <f t="shared" si="1"/>
        <v>37</v>
      </c>
      <c r="O11" s="112">
        <f>IF(C11="", "", RANK(F11,F:F, 0) + COUNTIF(F$5:F11, F11)-1)</f>
        <v>7</v>
      </c>
      <c r="P11" s="110">
        <f>IF(K11="", "", RANK(K11,$K$5:$K$37, 0) + COUNTIF(K$5:K11, K11)-1)</f>
        <v>7</v>
      </c>
      <c r="Q11" s="110">
        <f>IF(L11="", "", RANK(L11,$L$5:$L$37, 0) + COUNTIF(L$5:L11, L11)-1)</f>
        <v>6</v>
      </c>
      <c r="S11" s="142" t="str">
        <f t="shared" si="2"/>
        <v>9/16
추석 콘텐츠</v>
      </c>
    </row>
    <row r="12" spans="2:23" ht="17.25">
      <c r="B12" s="221">
        <v>8</v>
      </c>
      <c r="C12" s="222">
        <f>IFERROR(INDEX('LDN 콘텐츠 data'!V:V, MATCH(B12, 'LDN 콘텐츠 data'!W:W, 0)),"")</f>
        <v>45554</v>
      </c>
      <c r="D12" s="231" t="str">
        <f>IFERROR(INDEX('LDN 콘텐츠 data'!B:B,MATCH(B12,'LDN 콘텐츠 data'!W:W,0)),"")</f>
        <v>SKEN 에코바디스 ESG 평가</v>
      </c>
      <c r="E12" s="256" t="str">
        <f t="shared" si="0"/>
        <v/>
      </c>
      <c r="F12" s="235">
        <f>IFERROR(INDEX('LDN 콘텐츠 data'!J:J, MATCH(B12, 'LDN 콘텐츠 data'!W:W, 0)),"")</f>
        <v>3794</v>
      </c>
      <c r="G12" s="233">
        <f>IFERROR(INDEX('LDN 콘텐츠 data'!M:M, MATCH(B12, 'LDN 콘텐츠 data'!W:W, 0)),"")</f>
        <v>76</v>
      </c>
      <c r="H12" s="226">
        <f>IFERROR(INDEX('LDN 콘텐츠 data'!O:O, MATCH(B12, 'LDN 콘텐츠 data'!W:W, 0)),"")</f>
        <v>69</v>
      </c>
      <c r="I12" s="227">
        <f>IFERROR(INDEX('LDN 콘텐츠 data'!P:P, MATCH(B12, 'LDN 콘텐츠 data'!W:W, 0)),"")</f>
        <v>4</v>
      </c>
      <c r="J12" s="227">
        <f>IFERROR(INDEX('LDN 콘텐츠 data'!Q:Q, MATCH(B12, 'LDN 콘텐츠 data'!W:W, 0)),"")</f>
        <v>5</v>
      </c>
      <c r="K12" s="228">
        <f>IFERROR(INDEX('LDN 콘텐츠 data'!S:S, MATCH(B12, 'LDN 콘텐츠 data'!W:W, 0)),"")</f>
        <v>4.0590405464172363E-2</v>
      </c>
      <c r="L12" s="229">
        <f>IFERROR(INDEX('LDN 콘텐츠 data'!N:N, MATCH(B12, 'LDN 콘텐츠 data'!W:W, 0)),"")</f>
        <v>2.0031629130244255E-2</v>
      </c>
      <c r="M12" s="234">
        <f t="shared" si="1"/>
        <v>78</v>
      </c>
      <c r="O12" s="112">
        <f>IF(C12="", "", RANK(F12,F:F, 0) + COUNTIF(F$5:F12, F12)-1)</f>
        <v>6</v>
      </c>
      <c r="P12" s="110">
        <f>IF(K12="", "", RANK(K12,$K$5:$K$37, 0) + COUNTIF(K$5:K12, K12)-1)</f>
        <v>6</v>
      </c>
      <c r="Q12" s="110">
        <f>IF(L12="", "", RANK(L12,$L$5:$L$37, 0) + COUNTIF(L$5:L12, L12)-1)</f>
        <v>7</v>
      </c>
      <c r="S12" s="142" t="str">
        <f t="shared" si="2"/>
        <v>9/19
SKEN 에코바디스 ESG 평가</v>
      </c>
    </row>
    <row r="13" spans="2:23" ht="17.25">
      <c r="B13" s="221">
        <v>9</v>
      </c>
      <c r="C13" s="222">
        <f>IFERROR(INDEX('LDN 콘텐츠 data'!V:V, MATCH(B13, 'LDN 콘텐츠 data'!W:W, 0)),"")</f>
        <v>45559</v>
      </c>
      <c r="D13" s="231" t="str">
        <f>IFERROR(INDEX('LDN 콘텐츠 data'!B:B,MATCH(B13,'LDN 콘텐츠 data'!W:W,0)),"")</f>
        <v>스키노테크 아스팔트</v>
      </c>
      <c r="E13" s="256" t="str">
        <f t="shared" si="0"/>
        <v/>
      </c>
      <c r="F13" s="235">
        <f>IFERROR(INDEX('LDN 콘텐츠 data'!J:J, MATCH(B13, 'LDN 콘텐츠 data'!W:W, 0)),"")</f>
        <v>3484</v>
      </c>
      <c r="G13" s="233">
        <f>IFERROR(INDEX('LDN 콘텐츠 data'!M:M, MATCH(B13, 'LDN 콘텐츠 data'!W:W, 0)),"")</f>
        <v>535</v>
      </c>
      <c r="H13" s="226">
        <f>IFERROR(INDEX('LDN 콘텐츠 data'!O:O, MATCH(B13, 'LDN 콘텐츠 data'!W:W, 0)),"")</f>
        <v>29</v>
      </c>
      <c r="I13" s="227">
        <f>IFERROR(INDEX('LDN 콘텐츠 data'!P:P, MATCH(B13, 'LDN 콘텐츠 data'!W:W, 0)),"")</f>
        <v>0</v>
      </c>
      <c r="J13" s="227">
        <f>IFERROR(INDEX('LDN 콘텐츠 data'!Q:Q, MATCH(B13, 'LDN 콘텐츠 data'!W:W, 0)),"")</f>
        <v>2</v>
      </c>
      <c r="K13" s="228">
        <f>IFERROR(INDEX('LDN 콘텐츠 data'!S:S, MATCH(B13, 'LDN 콘텐츠 data'!W:W, 0)),"")</f>
        <v>0.1624569445848465</v>
      </c>
      <c r="L13" s="229">
        <f>IFERROR(INDEX('LDN 콘텐츠 data'!N:N, MATCH(B13, 'LDN 콘텐츠 data'!W:W, 0)),"")</f>
        <v>0.1535591334104538</v>
      </c>
      <c r="M13" s="234">
        <f t="shared" si="1"/>
        <v>31</v>
      </c>
      <c r="O13" s="112">
        <f>IF(C13="", "", RANK(F13,F:F, 0) + COUNTIF(F$5:F13, F13)-1)</f>
        <v>8</v>
      </c>
      <c r="P13" s="110">
        <f>IF(K13="", "", RANK(K13,$K$5:$K$37, 0) + COUNTIF(K$5:K13, K13)-1)</f>
        <v>1</v>
      </c>
      <c r="Q13" s="110">
        <f>IF(L13="", "", RANK(L13,$L$5:$L$37, 0) + COUNTIF(L$5:L13, L13)-1)</f>
        <v>1</v>
      </c>
      <c r="S13" s="142" t="str">
        <f t="shared" si="2"/>
        <v>9/24
스키노테크 아스팔트</v>
      </c>
    </row>
    <row r="14" spans="2:23" ht="17.25">
      <c r="B14" s="221">
        <v>10</v>
      </c>
      <c r="C14" s="222">
        <f>IFERROR(INDEX('LDN 콘텐츠 data'!V:V, MATCH(B14, 'LDN 콘텐츠 data'!W:W, 0)),"")</f>
        <v>45561</v>
      </c>
      <c r="D14" s="231" t="str">
        <f>IFERROR(INDEX('LDN 콘텐츠 data'!B:B,MATCH(B14,'LDN 콘텐츠 data'!W:W,0)),"")</f>
        <v>에너지식 3편</v>
      </c>
      <c r="E14" s="256" t="str">
        <f>IF(O14=1,"①",IF(O14=2,"②",IF(O14=3,"③",IF(O14=4,"④",IF(O14=5,"⑤","")))))</f>
        <v/>
      </c>
      <c r="F14" s="235">
        <f>IFERROR(INDEX('LDN 콘텐츠 data'!J:J, MATCH(B14, 'LDN 콘텐츠 data'!W:W, 0)),"")</f>
        <v>2024</v>
      </c>
      <c r="G14" s="233">
        <f>IFERROR(INDEX('LDN 콘텐츠 data'!M:M, MATCH(B14, 'LDN 콘텐츠 data'!W:W, 0)),"")</f>
        <v>9</v>
      </c>
      <c r="H14" s="226">
        <f>IFERROR(INDEX('LDN 콘텐츠 data'!O:O, MATCH(B14, 'LDN 콘텐츠 data'!W:W, 0)),"")</f>
        <v>6</v>
      </c>
      <c r="I14" s="227">
        <f>IFERROR(INDEX('LDN 콘텐츠 data'!P:P, MATCH(B14, 'LDN 콘텐츠 data'!W:W, 0)),"")</f>
        <v>0</v>
      </c>
      <c r="J14" s="227">
        <f>IFERROR(INDEX('LDN 콘텐츠 data'!Q:Q, MATCH(B14, 'LDN 콘텐츠 data'!W:W, 0)),"")</f>
        <v>0</v>
      </c>
      <c r="K14" s="228">
        <f>IFERROR(INDEX('LDN 콘텐츠 data'!S:S, MATCH(B14, 'LDN 콘텐츠 data'!W:W, 0)),"")</f>
        <v>7.4110673740506172E-3</v>
      </c>
      <c r="L14" s="229">
        <f>IFERROR(INDEX('LDN 콘텐츠 data'!N:N, MATCH(B14, 'LDN 콘텐츠 data'!W:W, 0)),"")</f>
        <v>4.4466401450335979E-3</v>
      </c>
      <c r="M14" s="234">
        <f t="shared" si="1"/>
        <v>6</v>
      </c>
      <c r="O14" s="112">
        <f>IF(C14="", "", RANK(F14,F:F, 0) + COUNTIF(F$5:F14, F14)-1)</f>
        <v>10</v>
      </c>
      <c r="P14" s="110">
        <f>IF(K14="", "", RANK(K14,$K$5:$K$37, 0) + COUNTIF(K$5:K14, K14)-1)</f>
        <v>12</v>
      </c>
      <c r="Q14" s="110">
        <f>IF(L14="", "", RANK(L14,$L$5:$L$37, 0) + COUNTIF(L$5:L14, L14)-1)</f>
        <v>12</v>
      </c>
      <c r="S14" s="142" t="str">
        <f t="shared" si="2"/>
        <v>9/26
에너지식 3편</v>
      </c>
    </row>
    <row r="15" spans="2:23" ht="17.25">
      <c r="B15" s="221">
        <v>11</v>
      </c>
      <c r="C15" s="222">
        <f>IFERROR(INDEX('LDN 콘텐츠 data'!V:V, MATCH(B15, 'LDN 콘텐츠 data'!W:W, 0)),"")</f>
        <v>45562</v>
      </c>
      <c r="D15" s="231" t="str">
        <f>IFERROR(INDEX('LDN 콘텐츠 data'!B:B,MATCH(B15,'LDN 콘텐츠 data'!W:W,0)),"")</f>
        <v>위시메이커</v>
      </c>
      <c r="E15" s="256" t="str">
        <f t="shared" si="0"/>
        <v/>
      </c>
      <c r="F15" s="235">
        <f>IFERROR(INDEX('LDN 콘텐츠 data'!J:J, MATCH(B15, 'LDN 콘텐츠 data'!W:W, 0)),"")</f>
        <v>1746</v>
      </c>
      <c r="G15" s="233">
        <f>IFERROR(INDEX('LDN 콘텐츠 data'!M:M, MATCH(B15, 'LDN 콘텐츠 data'!W:W, 0)),"")</f>
        <v>32</v>
      </c>
      <c r="H15" s="226">
        <f>IFERROR(INDEX('LDN 콘텐츠 data'!O:O, MATCH(B15, 'LDN 콘텐츠 data'!W:W, 0)),"")</f>
        <v>21</v>
      </c>
      <c r="I15" s="227">
        <f>IFERROR(INDEX('LDN 콘텐츠 data'!P:P, MATCH(B15, 'LDN 콘텐츠 data'!W:W, 0)),"")</f>
        <v>2</v>
      </c>
      <c r="J15" s="227">
        <f>IFERROR(INDEX('LDN 콘텐츠 data'!Q:Q, MATCH(B15, 'LDN 콘텐츠 data'!W:W, 0)),"")</f>
        <v>0</v>
      </c>
      <c r="K15" s="228">
        <f>IFERROR(INDEX('LDN 콘텐츠 data'!S:S, MATCH(B15, 'LDN 콘텐츠 data'!W:W, 0)),"")</f>
        <v>3.1500574201345444E-2</v>
      </c>
      <c r="L15" s="229">
        <f>IFERROR(INDEX('LDN 콘텐츠 data'!N:N, MATCH(B15, 'LDN 콘텐츠 data'!W:W, 0)),"")</f>
        <v>1.8327606841921806E-2</v>
      </c>
      <c r="M15" s="234">
        <f t="shared" si="1"/>
        <v>23</v>
      </c>
      <c r="O15" s="112">
        <f>IF(C15="", "", RANK(F15,F:F, 0) + COUNTIF(F$5:F15, F15)-1)</f>
        <v>12</v>
      </c>
      <c r="P15" s="110">
        <f>IF(K15="", "", RANK(K15,$K$5:$K$37, 0) + COUNTIF(K$5:K15, K15)-1)</f>
        <v>8</v>
      </c>
      <c r="Q15" s="110">
        <f>IF(L15="", "", RANK(L15,$L$5:$L$37, 0) + COUNTIF(L$5:L15, L15)-1)</f>
        <v>8</v>
      </c>
      <c r="S15" s="142" t="str">
        <f t="shared" si="2"/>
        <v>9/27
위시메이커</v>
      </c>
    </row>
    <row r="16" spans="2:23" ht="17.25">
      <c r="B16" s="221">
        <v>12</v>
      </c>
      <c r="C16" s="222">
        <f>IFERROR(INDEX('LDN 콘텐츠 data'!V:V, MATCH(B16, 'LDN 콘텐츠 data'!W:W, 0)),"")</f>
        <v>45565</v>
      </c>
      <c r="D16" s="231" t="str">
        <f>IFERROR(INDEX('LDN 콘텐츠 data'!B:B,MATCH(B16,'LDN 콘텐츠 data'!W:W,0)),"")</f>
        <v>SKI AI∙DT 솔루션</v>
      </c>
      <c r="E16" s="256" t="str">
        <f t="shared" si="0"/>
        <v/>
      </c>
      <c r="F16" s="235">
        <f>IFERROR(INDEX('LDN 콘텐츠 data'!J:J, MATCH(B16, 'LDN 콘텐츠 data'!W:W, 0)),"")</f>
        <v>3275</v>
      </c>
      <c r="G16" s="233">
        <f>IFERROR(INDEX('LDN 콘텐츠 data'!M:M, MATCH(B16, 'LDN 콘텐츠 data'!W:W, 0)),"")</f>
        <v>186</v>
      </c>
      <c r="H16" s="226">
        <f>IFERROR(INDEX('LDN 콘텐츠 data'!O:O, MATCH(B16, 'LDN 콘텐츠 data'!W:W, 0)),"")</f>
        <v>28</v>
      </c>
      <c r="I16" s="227">
        <f>IFERROR(INDEX('LDN 콘텐츠 data'!P:P, MATCH(B16, 'LDN 콘텐츠 data'!W:W, 0)),"")</f>
        <v>0</v>
      </c>
      <c r="J16" s="227">
        <f>IFERROR(INDEX('LDN 콘텐츠 data'!Q:Q, MATCH(B16, 'LDN 콘텐츠 data'!W:W, 0)),"")</f>
        <v>1</v>
      </c>
      <c r="K16" s="228">
        <f>IFERROR(INDEX('LDN 콘텐츠 data'!S:S, MATCH(B16, 'LDN 콘텐츠 data'!W:W, 0)),"")</f>
        <v>6.5648853778839111E-2</v>
      </c>
      <c r="L16" s="229">
        <f>IFERROR(INDEX('LDN 콘텐츠 data'!N:N, MATCH(B16, 'LDN 콘텐츠 data'!W:W, 0)),"")</f>
        <v>5.6793894618749619E-2</v>
      </c>
      <c r="M16" s="234">
        <f t="shared" si="1"/>
        <v>29</v>
      </c>
      <c r="O16" s="112">
        <f>IF(C16="", "", RANK(F16,F:F, 0) + COUNTIF(F$5:F16, F16)-1)</f>
        <v>9</v>
      </c>
      <c r="P16" s="110">
        <f>IF(K16="", "", RANK(K16,$K$5:$K$37, 0) + COUNTIF(K$5:K16, K16)-1)</f>
        <v>3</v>
      </c>
      <c r="Q16" s="110">
        <f>IF(L16="", "", RANK(L16,$L$5:$L$37, 0) + COUNTIF(L$5:L16, L16)-1)</f>
        <v>3</v>
      </c>
      <c r="S16" s="142" t="str">
        <f t="shared" si="2"/>
        <v>9/30
SKI AI∙DT 솔루션</v>
      </c>
    </row>
    <row r="17" spans="2:19" ht="17.25">
      <c r="B17" s="221">
        <v>13</v>
      </c>
      <c r="C17" s="222" t="str">
        <f>IFERROR(INDEX('LDN 콘텐츠 data'!V:V, MATCH(B17, 'LDN 콘텐츠 data'!W:W, 0)),"")</f>
        <v/>
      </c>
      <c r="D17" s="231" t="str">
        <f>IFERROR(INDEX('LDN 콘텐츠 data'!B:B,MATCH(B17,'LDN 콘텐츠 data'!W:W,0)),"")</f>
        <v/>
      </c>
      <c r="E17" s="256" t="str">
        <f t="shared" si="0"/>
        <v/>
      </c>
      <c r="F17" s="235" t="str">
        <f>IFERROR(INDEX('LDN 콘텐츠 data'!J:J, MATCH(B17, 'LDN 콘텐츠 data'!W:W, 0)),"")</f>
        <v/>
      </c>
      <c r="G17" s="233" t="str">
        <f>IFERROR(INDEX('LDN 콘텐츠 data'!M:M, MATCH(B17, 'LDN 콘텐츠 data'!W:W, 0)),"")</f>
        <v/>
      </c>
      <c r="H17" s="226" t="str">
        <f>IFERROR(INDEX('LDN 콘텐츠 data'!O:O, MATCH(B17, 'LDN 콘텐츠 data'!W:W, 0)),"")</f>
        <v/>
      </c>
      <c r="I17" s="227" t="str">
        <f>IFERROR(INDEX('LDN 콘텐츠 data'!P:P, MATCH(B17, 'LDN 콘텐츠 data'!W:W, 0)),"")</f>
        <v/>
      </c>
      <c r="J17" s="227" t="str">
        <f>IFERROR(INDEX('LDN 콘텐츠 data'!Q:Q, MATCH(B17, 'LDN 콘텐츠 data'!W:W, 0)),"")</f>
        <v/>
      </c>
      <c r="K17" s="228" t="str">
        <f>IFERROR(INDEX('LDN 콘텐츠 data'!S:S, MATCH(B17, 'LDN 콘텐츠 data'!W:W, 0)),"")</f>
        <v/>
      </c>
      <c r="L17" s="229" t="str">
        <f>IFERROR(INDEX('LDN 콘텐츠 data'!N:N, MATCH(B17, 'LDN 콘텐츠 data'!W:W, 0)),"")</f>
        <v/>
      </c>
      <c r="M17" s="234">
        <f t="shared" si="1"/>
        <v>0</v>
      </c>
      <c r="O17" s="112" t="str">
        <f>IF(C17="", "", RANK(F17,F:F, 0) + COUNTIF(F$5:F17, F17)-1)</f>
        <v/>
      </c>
      <c r="P17" s="110" t="str">
        <f>IF(K17="", "", RANK(K17,$K$5:$K$37, 0) + COUNTIF(K$5:K17, K17)-1)</f>
        <v/>
      </c>
      <c r="Q17" s="110" t="str">
        <f>IF(L17="", "", RANK(L17,$L$5:$L$37, 0) + COUNTIF(L$5:L17, L17)-1)</f>
        <v/>
      </c>
      <c r="S17" s="142" t="str">
        <f t="shared" si="2"/>
        <v xml:space="preserve">
</v>
      </c>
    </row>
    <row r="18" spans="2:19" ht="17.25">
      <c r="B18" s="221">
        <v>14</v>
      </c>
      <c r="C18" s="222" t="str">
        <f>IFERROR(INDEX('LDN 콘텐츠 data'!V:V, MATCH(B18, 'LDN 콘텐츠 data'!W:W, 0)),"")</f>
        <v/>
      </c>
      <c r="D18" s="231" t="str">
        <f>IFERROR(INDEX('LDN 콘텐츠 data'!B:B,MATCH(B18,'LDN 콘텐츠 data'!W:W,0)),"")</f>
        <v/>
      </c>
      <c r="E18" s="256" t="str">
        <f t="shared" si="0"/>
        <v/>
      </c>
      <c r="F18" s="235" t="str">
        <f>IFERROR(INDEX('LDN 콘텐츠 data'!J:J, MATCH(B18, 'LDN 콘텐츠 data'!W:W, 0)),"")</f>
        <v/>
      </c>
      <c r="G18" s="233" t="str">
        <f>IFERROR(INDEX('LDN 콘텐츠 data'!M:M, MATCH(B18, 'LDN 콘텐츠 data'!W:W, 0)),"")</f>
        <v/>
      </c>
      <c r="H18" s="226" t="str">
        <f>IFERROR(INDEX('LDN 콘텐츠 data'!O:O, MATCH(B18, 'LDN 콘텐츠 data'!W:W, 0)),"")</f>
        <v/>
      </c>
      <c r="I18" s="227" t="str">
        <f>IFERROR(INDEX('LDN 콘텐츠 data'!P:P, MATCH(B18, 'LDN 콘텐츠 data'!W:W, 0)),"")</f>
        <v/>
      </c>
      <c r="J18" s="227" t="str">
        <f>IFERROR(INDEX('LDN 콘텐츠 data'!Q:Q, MATCH(B18, 'LDN 콘텐츠 data'!W:W, 0)),"")</f>
        <v/>
      </c>
      <c r="K18" s="228" t="str">
        <f>IFERROR(INDEX('LDN 콘텐츠 data'!S:S, MATCH(B18, 'LDN 콘텐츠 data'!W:W, 0)),"")</f>
        <v/>
      </c>
      <c r="L18" s="229" t="str">
        <f>IFERROR(INDEX('LDN 콘텐츠 data'!N:N, MATCH(B18, 'LDN 콘텐츠 data'!W:W, 0)),"")</f>
        <v/>
      </c>
      <c r="M18" s="234">
        <f t="shared" si="1"/>
        <v>0</v>
      </c>
      <c r="O18" s="112" t="str">
        <f>IF(C18="", "", RANK(F18,F:F, 0) + COUNTIF(F$5:F18, F18)-1)</f>
        <v/>
      </c>
      <c r="P18" s="110" t="str">
        <f>IF(K18="", "", RANK(K18,$K$5:$K$37, 0) + COUNTIF(K$5:K18, K18)-1)</f>
        <v/>
      </c>
      <c r="Q18" s="110" t="str">
        <f>IF(L18="", "", RANK(L18,$L$5:$L$37, 0) + COUNTIF(L$5:L18, L18)-1)</f>
        <v/>
      </c>
      <c r="S18" s="142" t="str">
        <f t="shared" si="2"/>
        <v xml:space="preserve">
</v>
      </c>
    </row>
    <row r="19" spans="2:19" ht="17.25">
      <c r="B19" s="221">
        <v>15</v>
      </c>
      <c r="C19" s="222" t="str">
        <f>IFERROR(INDEX('LDN 콘텐츠 data'!V:V, MATCH(B19, 'LDN 콘텐츠 data'!W:W, 0)),"")</f>
        <v/>
      </c>
      <c r="D19" s="231" t="str">
        <f>IFERROR(INDEX('LDN 콘텐츠 data'!B:B,MATCH(B19,'LDN 콘텐츠 data'!W:W,0)),"")</f>
        <v/>
      </c>
      <c r="E19" s="256" t="str">
        <f t="shared" si="0"/>
        <v/>
      </c>
      <c r="F19" s="235" t="str">
        <f>IFERROR(INDEX('LDN 콘텐츠 data'!J:J, MATCH(B19, 'LDN 콘텐츠 data'!W:W, 0)),"")</f>
        <v/>
      </c>
      <c r="G19" s="233" t="str">
        <f>IFERROR(INDEX('LDN 콘텐츠 data'!M:M, MATCH(B19, 'LDN 콘텐츠 data'!W:W, 0)),"")</f>
        <v/>
      </c>
      <c r="H19" s="226" t="str">
        <f>IFERROR(INDEX('LDN 콘텐츠 data'!O:O, MATCH(B19, 'LDN 콘텐츠 data'!W:W, 0)),"")</f>
        <v/>
      </c>
      <c r="I19" s="227" t="str">
        <f>IFERROR(INDEX('LDN 콘텐츠 data'!P:P, MATCH(B19, 'LDN 콘텐츠 data'!W:W, 0)),"")</f>
        <v/>
      </c>
      <c r="J19" s="227" t="str">
        <f>IFERROR(INDEX('LDN 콘텐츠 data'!Q:Q, MATCH(B19, 'LDN 콘텐츠 data'!W:W, 0)),"")</f>
        <v/>
      </c>
      <c r="K19" s="228" t="str">
        <f>IFERROR(INDEX('LDN 콘텐츠 data'!S:S, MATCH(B19, 'LDN 콘텐츠 data'!W:W, 0)),"")</f>
        <v/>
      </c>
      <c r="L19" s="229" t="str">
        <f>IFERROR(INDEX('LDN 콘텐츠 data'!N:N, MATCH(B19, 'LDN 콘텐츠 data'!W:W, 0)),"")</f>
        <v/>
      </c>
      <c r="M19" s="234">
        <f t="shared" si="1"/>
        <v>0</v>
      </c>
      <c r="O19" s="112" t="str">
        <f>IF(C19="", "", RANK(F19,F:F, 0) + COUNTIF(F$5:F19, F19)-1)</f>
        <v/>
      </c>
      <c r="P19" s="110" t="str">
        <f>IF(K19="", "", RANK(K19,$K$5:$K$37, 0) + COUNTIF(K$5:K19, K19)-1)</f>
        <v/>
      </c>
      <c r="Q19" s="110" t="str">
        <f>IF(L19="", "", RANK(L19,$L$5:$L$37, 0) + COUNTIF(L$5:L19, L19)-1)</f>
        <v/>
      </c>
      <c r="S19" s="142" t="str">
        <f t="shared" si="2"/>
        <v xml:space="preserve">
</v>
      </c>
    </row>
    <row r="20" spans="2:19" ht="17.25">
      <c r="B20" s="221">
        <v>16</v>
      </c>
      <c r="C20" s="222" t="str">
        <f>IFERROR(INDEX('LDN 콘텐츠 data'!V:V, MATCH(B20, 'LDN 콘텐츠 data'!W:W, 0)),"")</f>
        <v/>
      </c>
      <c r="D20" s="231" t="str">
        <f>IFERROR(INDEX('LDN 콘텐츠 data'!B:B,MATCH(B20,'LDN 콘텐츠 data'!W:W,0)),"")</f>
        <v/>
      </c>
      <c r="E20" s="256" t="str">
        <f t="shared" si="0"/>
        <v/>
      </c>
      <c r="F20" s="236" t="str">
        <f>IFERROR(INDEX('LDN 콘텐츠 data'!J:J, MATCH(B20, 'LDN 콘텐츠 data'!W:W, 0)),"")</f>
        <v/>
      </c>
      <c r="G20" s="233" t="str">
        <f>IFERROR(INDEX('LDN 콘텐츠 data'!M:M, MATCH(B20, 'LDN 콘텐츠 data'!W:W, 0)),"")</f>
        <v/>
      </c>
      <c r="H20" s="226" t="str">
        <f>IFERROR(INDEX('LDN 콘텐츠 data'!O:O, MATCH(B20, 'LDN 콘텐츠 data'!W:W, 0)),"")</f>
        <v/>
      </c>
      <c r="I20" s="227" t="str">
        <f>IFERROR(INDEX('LDN 콘텐츠 data'!P:P, MATCH(B20, 'LDN 콘텐츠 data'!W:W, 0)),"")</f>
        <v/>
      </c>
      <c r="J20" s="227" t="str">
        <f>IFERROR(INDEX('LDN 콘텐츠 data'!Q:Q, MATCH(B20, 'LDN 콘텐츠 data'!W:W, 0)),"")</f>
        <v/>
      </c>
      <c r="K20" s="228" t="str">
        <f>IFERROR(INDEX('LDN 콘텐츠 data'!S:S, MATCH(B20, 'LDN 콘텐츠 data'!W:W, 0)),"")</f>
        <v/>
      </c>
      <c r="L20" s="229" t="str">
        <f>IFERROR(INDEX('LDN 콘텐츠 data'!N:N, MATCH(B20, 'LDN 콘텐츠 data'!W:W, 0)),"")</f>
        <v/>
      </c>
      <c r="M20" s="234">
        <f t="shared" si="1"/>
        <v>0</v>
      </c>
      <c r="O20" s="112" t="str">
        <f>IF(C20="", "", RANK(F20,F:F, 0) + COUNTIF(F$5:F20, F20)-1)</f>
        <v/>
      </c>
      <c r="P20" s="110" t="str">
        <f>IF(K20="", "", RANK(K20,$K$5:$K$37, 0) + COUNTIF(K$5:K20, K20)-1)</f>
        <v/>
      </c>
      <c r="Q20" s="110" t="str">
        <f>IF(L20="", "", RANK(L20,$L$5:$L$37, 0) + COUNTIF(L$5:L20, L20)-1)</f>
        <v/>
      </c>
      <c r="S20" s="142" t="str">
        <f t="shared" si="2"/>
        <v xml:space="preserve">
</v>
      </c>
    </row>
    <row r="21" spans="2:19" ht="17.25">
      <c r="B21" s="237">
        <v>17</v>
      </c>
      <c r="C21" s="238" t="str">
        <f>IFERROR(INDEX('LDN 콘텐츠 data'!V:V, MATCH(B21, 'LDN 콘텐츠 data'!W:W, 0)),"")</f>
        <v/>
      </c>
      <c r="D21" s="239" t="str">
        <f>IFERROR(INDEX('LDN 콘텐츠 data'!B:B,MATCH(B21,'LDN 콘텐츠 data'!W:W,0)),"")</f>
        <v/>
      </c>
      <c r="E21" s="256" t="str">
        <f t="shared" si="0"/>
        <v/>
      </c>
      <c r="F21" s="224" t="str">
        <f>IFERROR(INDEX('LDN 콘텐츠 data'!J:J, MATCH(B21, 'LDN 콘텐츠 data'!W:W, 0)),"")</f>
        <v/>
      </c>
      <c r="G21" s="240" t="str">
        <f>IFERROR(INDEX('LDN 콘텐츠 data'!M:M, MATCH(B21, 'LDN 콘텐츠 data'!W:W, 0)),"")</f>
        <v/>
      </c>
      <c r="H21" s="227" t="str">
        <f>IFERROR(INDEX('LDN 콘텐츠 data'!O:O, MATCH(B21, 'LDN 콘텐츠 data'!W:W, 0)),"")</f>
        <v/>
      </c>
      <c r="I21" s="227" t="str">
        <f>IFERROR(INDEX('LDN 콘텐츠 data'!P:P, MATCH(B21, 'LDN 콘텐츠 data'!W:W, 0)),"")</f>
        <v/>
      </c>
      <c r="J21" s="227" t="str">
        <f>IFERROR(INDEX('LDN 콘텐츠 data'!Q:Q, MATCH(B21, 'LDN 콘텐츠 data'!W:W, 0)),"")</f>
        <v/>
      </c>
      <c r="K21" s="228" t="str">
        <f>IFERROR(INDEX('LDN 콘텐츠 data'!S:S, MATCH(B21, 'LDN 콘텐츠 data'!W:W, 0)),"")</f>
        <v/>
      </c>
      <c r="L21" s="229" t="str">
        <f>IFERROR(INDEX('LDN 콘텐츠 data'!N:N, MATCH(B21, 'LDN 콘텐츠 data'!W:W, 0)),"")</f>
        <v/>
      </c>
      <c r="M21" s="234">
        <f t="shared" si="1"/>
        <v>0</v>
      </c>
      <c r="O21" s="112" t="str">
        <f>IF(C21="", "", RANK(F21,F:F, 0) + COUNTIF(F$5:F21, F21)-1)</f>
        <v/>
      </c>
      <c r="P21" s="110" t="str">
        <f>IF(K21="", "", RANK(K21,$K$5:$K$37, 0) + COUNTIF(K$5:K21, K21)-1)</f>
        <v/>
      </c>
      <c r="Q21" s="110" t="str">
        <f>IF(L21="", "", RANK(L21,$L$5:$L$37, 0) + COUNTIF(L$5:L21, L21)-1)</f>
        <v/>
      </c>
      <c r="S21" s="142" t="str">
        <f t="shared" si="2"/>
        <v xml:space="preserve">
</v>
      </c>
    </row>
    <row r="22" spans="2:19" ht="17.25">
      <c r="B22" s="237">
        <v>18</v>
      </c>
      <c r="C22" s="241" t="str">
        <f>IFERROR(INDEX('LDN 콘텐츠 data'!V:V, MATCH(B22, 'LDN 콘텐츠 data'!W:W, 0)),"")</f>
        <v/>
      </c>
      <c r="D22" s="242" t="str">
        <f>IFERROR(INDEX('LDN 콘텐츠 data'!B:B,MATCH(B22,'LDN 콘텐츠 data'!W:W,0)),"")</f>
        <v/>
      </c>
      <c r="E22" s="256" t="str">
        <f t="shared" si="0"/>
        <v/>
      </c>
      <c r="F22" s="224" t="str">
        <f>IFERROR(INDEX('LDN 콘텐츠 data'!J:J, MATCH(B22, 'LDN 콘텐츠 data'!W:W, 0)),"")</f>
        <v/>
      </c>
      <c r="G22" s="240" t="str">
        <f>IFERROR(INDEX('LDN 콘텐츠 data'!M:M, MATCH(B22, 'LDN 콘텐츠 data'!W:W, 0)),"")</f>
        <v/>
      </c>
      <c r="H22" s="227" t="str">
        <f>IFERROR(INDEX('LDN 콘텐츠 data'!O:O, MATCH(B22, 'LDN 콘텐츠 data'!W:W, 0)),"")</f>
        <v/>
      </c>
      <c r="I22" s="227" t="str">
        <f>IFERROR(INDEX('LDN 콘텐츠 data'!P:P, MATCH(B22, 'LDN 콘텐츠 data'!W:W, 0)),"")</f>
        <v/>
      </c>
      <c r="J22" s="227" t="str">
        <f>IFERROR(INDEX('LDN 콘텐츠 data'!Q:Q, MATCH(B22, 'LDN 콘텐츠 data'!W:W, 0)),"")</f>
        <v/>
      </c>
      <c r="K22" s="228" t="str">
        <f>IFERROR(INDEX('LDN 콘텐츠 data'!S:S, MATCH(B22, 'LDN 콘텐츠 data'!W:W, 0)),"")</f>
        <v/>
      </c>
      <c r="L22" s="229" t="str">
        <f>IFERROR(INDEX('LDN 콘텐츠 data'!N:N, MATCH(B22, 'LDN 콘텐츠 data'!W:W, 0)),"")</f>
        <v/>
      </c>
      <c r="M22" s="234">
        <f t="shared" si="1"/>
        <v>0</v>
      </c>
      <c r="O22" s="112" t="str">
        <f>IF(C22="", "", RANK(F22,F:F, 0) + COUNTIF(F$5:F22, F22)-1)</f>
        <v/>
      </c>
      <c r="P22" s="110" t="str">
        <f>IF(K22="", "", RANK(K22,$K$5:$K$37, 0) + COUNTIF(K$5:K22, K22)-1)</f>
        <v/>
      </c>
      <c r="Q22" s="110" t="str">
        <f>IF(L22="", "", RANK(L22,$L$5:$L$37, 0) + COUNTIF(L$5:L22, L22)-1)</f>
        <v/>
      </c>
      <c r="S22" s="142" t="str">
        <f t="shared" si="2"/>
        <v xml:space="preserve">
</v>
      </c>
    </row>
    <row r="23" spans="2:19" ht="17.25">
      <c r="B23" s="237">
        <v>19</v>
      </c>
      <c r="C23" s="241" t="str">
        <f>IFERROR(INDEX('LDN 콘텐츠 data'!V:V, MATCH(B23, 'LDN 콘텐츠 data'!W:W, 0)),"")</f>
        <v/>
      </c>
      <c r="D23" s="242" t="str">
        <f>IFERROR(INDEX('LDN 콘텐츠 data'!B:B,MATCH(B23,'LDN 콘텐츠 data'!W:W,0)),"")</f>
        <v/>
      </c>
      <c r="E23" s="256" t="str">
        <f t="shared" si="0"/>
        <v/>
      </c>
      <c r="F23" s="224" t="str">
        <f>IFERROR(INDEX('LDN 콘텐츠 data'!J:J, MATCH(B23, 'LDN 콘텐츠 data'!W:W, 0)),"")</f>
        <v/>
      </c>
      <c r="G23" s="240" t="str">
        <f>IFERROR(INDEX('LDN 콘텐츠 data'!M:M, MATCH(B23, 'LDN 콘텐츠 data'!W:W, 0)),"")</f>
        <v/>
      </c>
      <c r="H23" s="227" t="str">
        <f>IFERROR(INDEX('LDN 콘텐츠 data'!O:O, MATCH(B23, 'LDN 콘텐츠 data'!W:W, 0)),"")</f>
        <v/>
      </c>
      <c r="I23" s="227" t="str">
        <f>IFERROR(INDEX('LDN 콘텐츠 data'!P:P, MATCH(B23, 'LDN 콘텐츠 data'!W:W, 0)),"")</f>
        <v/>
      </c>
      <c r="J23" s="227" t="str">
        <f>IFERROR(INDEX('LDN 콘텐츠 data'!Q:Q, MATCH(B23, 'LDN 콘텐츠 data'!W:W, 0)),"")</f>
        <v/>
      </c>
      <c r="K23" s="228" t="str">
        <f>IFERROR(INDEX('LDN 콘텐츠 data'!S:S, MATCH(B23, 'LDN 콘텐츠 data'!W:W, 0)),"")</f>
        <v/>
      </c>
      <c r="L23" s="229" t="str">
        <f>IFERROR(INDEX('LDN 콘텐츠 data'!N:N, MATCH(B23, 'LDN 콘텐츠 data'!W:W, 0)),"")</f>
        <v/>
      </c>
      <c r="M23" s="234">
        <f t="shared" si="1"/>
        <v>0</v>
      </c>
      <c r="O23" s="112" t="str">
        <f>IF(C23="", "", RANK(F23,F:F, 0) + COUNTIF(F$5:F23, F23)-1)</f>
        <v/>
      </c>
      <c r="P23" s="110" t="str">
        <f>IF(K23="", "", RANK(K23,$K$5:$K$37, 0) + COUNTIF(K$5:K23, K23)-1)</f>
        <v/>
      </c>
      <c r="Q23" s="110" t="str">
        <f>IF(L23="", "", RANK(L23,$L$5:$L$37, 0) + COUNTIF(L$5:L23, L23)-1)</f>
        <v/>
      </c>
      <c r="S23" s="142" t="str">
        <f t="shared" si="2"/>
        <v xml:space="preserve">
</v>
      </c>
    </row>
    <row r="24" spans="2:19" ht="17.25">
      <c r="B24" s="237">
        <v>20</v>
      </c>
      <c r="C24" s="241" t="str">
        <f>IFERROR(INDEX('LDN 콘텐츠 data'!V:V, MATCH(B24, 'LDN 콘텐츠 data'!W:W, 0)),"")</f>
        <v/>
      </c>
      <c r="D24" s="242" t="str">
        <f>IFERROR(INDEX('LDN 콘텐츠 data'!B:B,MATCH(B24,'LDN 콘텐츠 data'!W:W,0)),"")</f>
        <v/>
      </c>
      <c r="E24" s="257" t="str">
        <f t="shared" si="0"/>
        <v/>
      </c>
      <c r="F24" s="224" t="str">
        <f>IFERROR(INDEX('LDN 콘텐츠 data'!J:J, MATCH(B24, 'LDN 콘텐츠 data'!W:W, 0)),"")</f>
        <v/>
      </c>
      <c r="G24" s="240" t="str">
        <f>IFERROR(INDEX('LDN 콘텐츠 data'!M:M, MATCH(B24, 'LDN 콘텐츠 data'!W:W, 0)),"")</f>
        <v/>
      </c>
      <c r="H24" s="227" t="str">
        <f>IFERROR(INDEX('LDN 콘텐츠 data'!O:O, MATCH(B24, 'LDN 콘텐츠 data'!W:W, 0)),"")</f>
        <v/>
      </c>
      <c r="I24" s="227" t="str">
        <f>IFERROR(INDEX('LDN 콘텐츠 data'!P:P, MATCH(B24, 'LDN 콘텐츠 data'!W:W, 0)),"")</f>
        <v/>
      </c>
      <c r="J24" s="227" t="str">
        <f>IFERROR(INDEX('LDN 콘텐츠 data'!Q:Q, MATCH(B24, 'LDN 콘텐츠 data'!W:W, 0)),"")</f>
        <v/>
      </c>
      <c r="K24" s="228" t="str">
        <f>IFERROR(INDEX('LDN 콘텐츠 data'!S:S, MATCH(B24, 'LDN 콘텐츠 data'!W:W, 0)),"")</f>
        <v/>
      </c>
      <c r="L24" s="229" t="str">
        <f>IFERROR(INDEX('LDN 콘텐츠 data'!N:N, MATCH(B24, 'LDN 콘텐츠 data'!W:W, 0)),"")</f>
        <v/>
      </c>
      <c r="M24" s="234">
        <f t="shared" si="1"/>
        <v>0</v>
      </c>
      <c r="O24" s="112" t="str">
        <f>IF(C24="", "", RANK(F24,F:F, 0) + COUNTIF(F$5:F24, F24)-1)</f>
        <v/>
      </c>
      <c r="P24" s="110" t="str">
        <f>IF(K24="", "", RANK(K24,$K$5:$K$37, 0) + COUNTIF(K$5:K24, K24)-1)</f>
        <v/>
      </c>
      <c r="Q24" s="110" t="str">
        <f>IF(L24="", "", RANK(L24,$L$5:$L$37, 0) + COUNTIF(L$5:L24, L24)-1)</f>
        <v/>
      </c>
      <c r="S24" s="142" t="str">
        <f t="shared" si="2"/>
        <v xml:space="preserve">
</v>
      </c>
    </row>
    <row r="25" spans="2:19" ht="17.25">
      <c r="B25" s="237">
        <v>21</v>
      </c>
      <c r="C25" s="241" t="str">
        <f>IFERROR(INDEX('LDN 콘텐츠 data'!V:V, MATCH(B25, 'LDN 콘텐츠 data'!W:W, 0)),"")</f>
        <v/>
      </c>
      <c r="D25" s="242" t="str">
        <f>IFERROR(INDEX('LDN 콘텐츠 data'!B:B,MATCH(B25,'LDN 콘텐츠 data'!W:W,0)),"")</f>
        <v/>
      </c>
      <c r="E25" s="257" t="str">
        <f t="shared" si="0"/>
        <v/>
      </c>
      <c r="F25" s="224" t="str">
        <f>IFERROR(INDEX('LDN 콘텐츠 data'!J:J, MATCH(B25, 'LDN 콘텐츠 data'!W:W, 0)),"")</f>
        <v/>
      </c>
      <c r="G25" s="240" t="str">
        <f>IFERROR(INDEX('LDN 콘텐츠 data'!M:M, MATCH(B25, 'LDN 콘텐츠 data'!W:W, 0)),"")</f>
        <v/>
      </c>
      <c r="H25" s="227" t="str">
        <f>IFERROR(INDEX('LDN 콘텐츠 data'!O:O, MATCH(B25, 'LDN 콘텐츠 data'!W:W, 0)),"")</f>
        <v/>
      </c>
      <c r="I25" s="227" t="str">
        <f>IFERROR(INDEX('LDN 콘텐츠 data'!P:P, MATCH(B25, 'LDN 콘텐츠 data'!W:W, 0)),"")</f>
        <v/>
      </c>
      <c r="J25" s="227" t="str">
        <f>IFERROR(INDEX('LDN 콘텐츠 data'!Q:Q, MATCH(B25, 'LDN 콘텐츠 data'!W:W, 0)),"")</f>
        <v/>
      </c>
      <c r="K25" s="228" t="str">
        <f>IFERROR(INDEX('LDN 콘텐츠 data'!S:S, MATCH(B25, 'LDN 콘텐츠 data'!W:W, 0)),"")</f>
        <v/>
      </c>
      <c r="L25" s="229" t="str">
        <f>IFERROR(INDEX('LDN 콘텐츠 data'!N:N, MATCH(B25, 'LDN 콘텐츠 data'!W:W, 0)),"")</f>
        <v/>
      </c>
      <c r="M25" s="234">
        <f t="shared" si="1"/>
        <v>0</v>
      </c>
      <c r="O25" s="112" t="str">
        <f>IF(C25="", "", RANK(F25,F:F, 0) + COUNTIF(F$5:F25, F25)-1)</f>
        <v/>
      </c>
      <c r="P25" s="110" t="str">
        <f>IF(K25="", "", RANK(K25,$K$5:$K$37, 0) + COUNTIF(K$5:K25, K25)-1)</f>
        <v/>
      </c>
      <c r="Q25" s="110" t="str">
        <f>IF(L25="", "", RANK(L25,$L$5:$L$37, 0) + COUNTIF(L$5:L25, L25)-1)</f>
        <v/>
      </c>
      <c r="S25" s="142" t="str">
        <f t="shared" si="2"/>
        <v xml:space="preserve">
</v>
      </c>
    </row>
    <row r="26" spans="2:19" ht="17.25">
      <c r="B26" s="237">
        <v>22</v>
      </c>
      <c r="C26" s="241" t="str">
        <f>IFERROR(INDEX('LDN 콘텐츠 data'!V:V, MATCH(B26, 'LDN 콘텐츠 data'!W:W, 0)),"")</f>
        <v/>
      </c>
      <c r="D26" s="242" t="str">
        <f>IFERROR(INDEX('LDN 콘텐츠 data'!B:B,MATCH(B26,'LDN 콘텐츠 data'!W:W,0)),"")</f>
        <v/>
      </c>
      <c r="E26" s="257" t="str">
        <f t="shared" si="0"/>
        <v/>
      </c>
      <c r="F26" s="224" t="str">
        <f>IFERROR(INDEX('LDN 콘텐츠 data'!J:J, MATCH(B26, 'LDN 콘텐츠 data'!W:W, 0)),"")</f>
        <v/>
      </c>
      <c r="G26" s="240" t="str">
        <f>IFERROR(INDEX('LDN 콘텐츠 data'!M:M, MATCH(B26, 'LDN 콘텐츠 data'!W:W, 0)),"")</f>
        <v/>
      </c>
      <c r="H26" s="227" t="str">
        <f>IFERROR(INDEX('LDN 콘텐츠 data'!O:O, MATCH(B26, 'LDN 콘텐츠 data'!W:W, 0)),"")</f>
        <v/>
      </c>
      <c r="I26" s="227" t="str">
        <f>IFERROR(INDEX('LDN 콘텐츠 data'!P:P, MATCH(B26, 'LDN 콘텐츠 data'!W:W, 0)),"")</f>
        <v/>
      </c>
      <c r="J26" s="227" t="str">
        <f>IFERROR(INDEX('LDN 콘텐츠 data'!Q:Q, MATCH(B26, 'LDN 콘텐츠 data'!W:W, 0)),"")</f>
        <v/>
      </c>
      <c r="K26" s="228" t="str">
        <f>IFERROR(INDEX('LDN 콘텐츠 data'!S:S, MATCH(B26, 'LDN 콘텐츠 data'!W:W, 0)),"")</f>
        <v/>
      </c>
      <c r="L26" s="229" t="str">
        <f>IFERROR(INDEX('LDN 콘텐츠 data'!N:N, MATCH(B26, 'LDN 콘텐츠 data'!W:W, 0)),"")</f>
        <v/>
      </c>
      <c r="M26" s="234">
        <f t="shared" si="1"/>
        <v>0</v>
      </c>
      <c r="O26" s="112" t="str">
        <f>IF(C26="", "", RANK(F26,F:F, 0) + COUNTIF(F$5:F26, F26)-1)</f>
        <v/>
      </c>
      <c r="P26" s="110" t="str">
        <f>IF(K26="", "", RANK(K26,$K$5:$K$37, 0) + COUNTIF(K$5:K26, K26)-1)</f>
        <v/>
      </c>
      <c r="Q26" s="110" t="str">
        <f>IF(L26="", "", RANK(L26,$L$5:$L$37, 0) + COUNTIF(L$5:L26, L26)-1)</f>
        <v/>
      </c>
      <c r="S26" s="142" t="str">
        <f t="shared" si="2"/>
        <v xml:space="preserve">
</v>
      </c>
    </row>
    <row r="27" spans="2:19" ht="17.25">
      <c r="B27" s="237">
        <v>23</v>
      </c>
      <c r="C27" s="241" t="str">
        <f>IFERROR(INDEX('LDN 콘텐츠 data'!V:V, MATCH(B27, 'LDN 콘텐츠 data'!W:W, 0)),"")</f>
        <v/>
      </c>
      <c r="D27" s="242" t="str">
        <f>IFERROR(INDEX('LDN 콘텐츠 data'!B:B,MATCH(B27,'LDN 콘텐츠 data'!W:W,0)),"")</f>
        <v/>
      </c>
      <c r="E27" s="257" t="str">
        <f t="shared" si="0"/>
        <v/>
      </c>
      <c r="F27" s="224" t="str">
        <f>IFERROR(INDEX('LDN 콘텐츠 data'!J:J, MATCH(B27, 'LDN 콘텐츠 data'!W:W, 0)),"")</f>
        <v/>
      </c>
      <c r="G27" s="240" t="str">
        <f>IFERROR(INDEX('LDN 콘텐츠 data'!M:M, MATCH(B27, 'LDN 콘텐츠 data'!W:W, 0)),"")</f>
        <v/>
      </c>
      <c r="H27" s="227" t="str">
        <f>IFERROR(INDEX('LDN 콘텐츠 data'!O:O, MATCH(B27, 'LDN 콘텐츠 data'!W:W, 0)),"")</f>
        <v/>
      </c>
      <c r="I27" s="227" t="str">
        <f>IFERROR(INDEX('LDN 콘텐츠 data'!P:P, MATCH(B27, 'LDN 콘텐츠 data'!W:W, 0)),"")</f>
        <v/>
      </c>
      <c r="J27" s="227" t="str">
        <f>IFERROR(INDEX('LDN 콘텐츠 data'!Q:Q, MATCH(B27, 'LDN 콘텐츠 data'!W:W, 0)),"")</f>
        <v/>
      </c>
      <c r="K27" s="228" t="str">
        <f>IFERROR(INDEX('LDN 콘텐츠 data'!S:S, MATCH(B27, 'LDN 콘텐츠 data'!W:W, 0)),"")</f>
        <v/>
      </c>
      <c r="L27" s="229" t="str">
        <f>IFERROR(INDEX('LDN 콘텐츠 data'!N:N, MATCH(B27, 'LDN 콘텐츠 data'!W:W, 0)),"")</f>
        <v/>
      </c>
      <c r="M27" s="234">
        <f t="shared" si="1"/>
        <v>0</v>
      </c>
      <c r="O27" s="112" t="str">
        <f>IF(C27="", "", RANK(F27,F:F, 0) + COUNTIF(F$5:F27, F27)-1)</f>
        <v/>
      </c>
      <c r="P27" s="110" t="str">
        <f>IF(K27="", "", RANK(K27,$K$5:$K$37, 0) + COUNTIF(K$5:K27, K27)-1)</f>
        <v/>
      </c>
      <c r="Q27" s="110" t="str">
        <f>IF(L27="", "", RANK(L27,$L$5:$L$37, 0) + COUNTIF(L$5:L27, L27)-1)</f>
        <v/>
      </c>
      <c r="S27" s="142" t="str">
        <f t="shared" si="2"/>
        <v xml:space="preserve">
</v>
      </c>
    </row>
    <row r="28" spans="2:19" ht="17.25">
      <c r="B28" s="237">
        <v>24</v>
      </c>
      <c r="C28" s="241" t="str">
        <f>IFERROR(INDEX('LDN 콘텐츠 data'!V:V, MATCH(B28, 'LDN 콘텐츠 data'!W:W, 0)),"")</f>
        <v/>
      </c>
      <c r="D28" s="242" t="str">
        <f>IFERROR(INDEX('LDN 콘텐츠 data'!B:B,MATCH(B28,'LDN 콘텐츠 data'!W:W,0)),"")</f>
        <v/>
      </c>
      <c r="E28" s="257" t="str">
        <f t="shared" si="0"/>
        <v/>
      </c>
      <c r="F28" s="224" t="str">
        <f>IFERROR(INDEX('LDN 콘텐츠 data'!J:J, MATCH(B28, 'LDN 콘텐츠 data'!W:W, 0)),"")</f>
        <v/>
      </c>
      <c r="G28" s="240" t="str">
        <f>IFERROR(INDEX('LDN 콘텐츠 data'!M:M, MATCH(B28, 'LDN 콘텐츠 data'!W:W, 0)),"")</f>
        <v/>
      </c>
      <c r="H28" s="227" t="str">
        <f>IFERROR(INDEX('LDN 콘텐츠 data'!O:O, MATCH(B28, 'LDN 콘텐츠 data'!W:W, 0)),"")</f>
        <v/>
      </c>
      <c r="I28" s="227" t="str">
        <f>IFERROR(INDEX('LDN 콘텐츠 data'!P:P, MATCH(B28, 'LDN 콘텐츠 data'!W:W, 0)),"")</f>
        <v/>
      </c>
      <c r="J28" s="227" t="str">
        <f>IFERROR(INDEX('LDN 콘텐츠 data'!Q:Q, MATCH(B28, 'LDN 콘텐츠 data'!W:W, 0)),"")</f>
        <v/>
      </c>
      <c r="K28" s="228" t="str">
        <f>IFERROR(INDEX('LDN 콘텐츠 data'!S:S, MATCH(B28, 'LDN 콘텐츠 data'!W:W, 0)),"")</f>
        <v/>
      </c>
      <c r="L28" s="229" t="str">
        <f>IFERROR(INDEX('LDN 콘텐츠 data'!N:N, MATCH(B28, 'LDN 콘텐츠 data'!W:W, 0)),"")</f>
        <v/>
      </c>
      <c r="M28" s="234">
        <f t="shared" si="1"/>
        <v>0</v>
      </c>
      <c r="O28" s="112" t="str">
        <f>IF(C28="", "", RANK(F28,F:F, 0) + COUNTIF(F$5:F28, F28)-1)</f>
        <v/>
      </c>
      <c r="P28" s="110" t="str">
        <f>IF(K28="", "", RANK(K28,$K$5:$K$37, 0) + COUNTIF(K$5:K28, K28)-1)</f>
        <v/>
      </c>
      <c r="Q28" s="110" t="str">
        <f>IF(L28="", "", RANK(L28,$L$5:$L$37, 0) + COUNTIF(L$5:L28, L28)-1)</f>
        <v/>
      </c>
      <c r="S28" s="142" t="str">
        <f t="shared" si="2"/>
        <v xml:space="preserve">
</v>
      </c>
    </row>
    <row r="29" spans="2:19" ht="17.25">
      <c r="B29" s="237">
        <v>25</v>
      </c>
      <c r="C29" s="241" t="str">
        <f>IFERROR(INDEX('LDN 콘텐츠 data'!V:V, MATCH(B29, 'LDN 콘텐츠 data'!W:W, 0)),"")</f>
        <v/>
      </c>
      <c r="D29" s="242" t="str">
        <f>IFERROR(INDEX('LDN 콘텐츠 data'!B:B,MATCH(B29,'LDN 콘텐츠 data'!W:W,0)),"")</f>
        <v/>
      </c>
      <c r="E29" s="257" t="str">
        <f t="shared" si="0"/>
        <v/>
      </c>
      <c r="F29" s="224" t="str">
        <f>IFERROR(INDEX('LDN 콘텐츠 data'!J:J, MATCH(B29, 'LDN 콘텐츠 data'!W:W, 0)),"")</f>
        <v/>
      </c>
      <c r="G29" s="240" t="str">
        <f>IFERROR(INDEX('LDN 콘텐츠 data'!M:M, MATCH(B29, 'LDN 콘텐츠 data'!W:W, 0)),"")</f>
        <v/>
      </c>
      <c r="H29" s="227" t="str">
        <f>IFERROR(INDEX('LDN 콘텐츠 data'!O:O, MATCH(B29, 'LDN 콘텐츠 data'!W:W, 0)),"")</f>
        <v/>
      </c>
      <c r="I29" s="227" t="str">
        <f>IFERROR(INDEX('LDN 콘텐츠 data'!P:P, MATCH(B29, 'LDN 콘텐츠 data'!W:W, 0)),"")</f>
        <v/>
      </c>
      <c r="J29" s="227" t="str">
        <f>IFERROR(INDEX('LDN 콘텐츠 data'!Q:Q, MATCH(B29, 'LDN 콘텐츠 data'!W:W, 0)),"")</f>
        <v/>
      </c>
      <c r="K29" s="228" t="str">
        <f>IFERROR(INDEX('LDN 콘텐츠 data'!S:S, MATCH(B29, 'LDN 콘텐츠 data'!W:W, 0)),"")</f>
        <v/>
      </c>
      <c r="L29" s="229" t="str">
        <f>IFERROR(INDEX('LDN 콘텐츠 data'!N:N, MATCH(B29, 'LDN 콘텐츠 data'!W:W, 0)),"")</f>
        <v/>
      </c>
      <c r="M29" s="234">
        <f t="shared" si="1"/>
        <v>0</v>
      </c>
      <c r="O29" s="112" t="str">
        <f>IF(C29="", "", RANK(F29,F:F, 0) + COUNTIF(F$5:F29, F29)-1)</f>
        <v/>
      </c>
      <c r="P29" s="110" t="str">
        <f>IF(K29="", "", RANK(K29,$K$5:$K$37, 0) + COUNTIF(K$5:K29, K29)-1)</f>
        <v/>
      </c>
      <c r="Q29" s="110" t="str">
        <f>IF(L29="", "", RANK(L29,$L$5:$L$37, 0) + COUNTIF(L$5:L29, L29)-1)</f>
        <v/>
      </c>
      <c r="S29" s="142" t="str">
        <f t="shared" si="2"/>
        <v xml:space="preserve">
</v>
      </c>
    </row>
    <row r="30" spans="2:19" ht="17.25">
      <c r="B30" s="237">
        <v>26</v>
      </c>
      <c r="C30" s="241" t="str">
        <f>IFERROR(INDEX('LDN 콘텐츠 data'!V:V, MATCH(B30, 'LDN 콘텐츠 data'!W:W, 0)),"")</f>
        <v/>
      </c>
      <c r="D30" s="242" t="str">
        <f>IFERROR(INDEX('LDN 콘텐츠 data'!B:B,MATCH(B30,'LDN 콘텐츠 data'!W:W,0)),"")</f>
        <v/>
      </c>
      <c r="E30" s="257" t="str">
        <f t="shared" si="0"/>
        <v/>
      </c>
      <c r="F30" s="224" t="str">
        <f>IFERROR(INDEX('LDN 콘텐츠 data'!J:J, MATCH(B30, 'LDN 콘텐츠 data'!W:W, 0)),"")</f>
        <v/>
      </c>
      <c r="G30" s="240" t="str">
        <f>IFERROR(INDEX('LDN 콘텐츠 data'!M:M, MATCH(B30, 'LDN 콘텐츠 data'!W:W, 0)),"")</f>
        <v/>
      </c>
      <c r="H30" s="227" t="str">
        <f>IFERROR(INDEX('LDN 콘텐츠 data'!O:O, MATCH(B30, 'LDN 콘텐츠 data'!W:W, 0)),"")</f>
        <v/>
      </c>
      <c r="I30" s="227" t="str">
        <f>IFERROR(INDEX('LDN 콘텐츠 data'!P:P, MATCH(B30, 'LDN 콘텐츠 data'!W:W, 0)),"")</f>
        <v/>
      </c>
      <c r="J30" s="227" t="str">
        <f>IFERROR(INDEX('LDN 콘텐츠 data'!Q:Q, MATCH(B30, 'LDN 콘텐츠 data'!W:W, 0)),"")</f>
        <v/>
      </c>
      <c r="K30" s="228" t="str">
        <f>IFERROR(INDEX('LDN 콘텐츠 data'!S:S, MATCH(B30, 'LDN 콘텐츠 data'!W:W, 0)),"")</f>
        <v/>
      </c>
      <c r="L30" s="229" t="str">
        <f>IFERROR(INDEX('LDN 콘텐츠 data'!N:N, MATCH(B30, 'LDN 콘텐츠 data'!W:W, 0)),"")</f>
        <v/>
      </c>
      <c r="M30" s="234">
        <f t="shared" si="1"/>
        <v>0</v>
      </c>
      <c r="O30" s="112" t="str">
        <f>IF(C30="", "", RANK(F30,F:F, 0) + COUNTIF(F$5:F30, F30)-1)</f>
        <v/>
      </c>
      <c r="P30" s="110" t="str">
        <f>IF(K30="", "", RANK(K30,$K$5:$K$37, 0) + COUNTIF(K$5:K30, K30)-1)</f>
        <v/>
      </c>
      <c r="Q30" s="110" t="str">
        <f>IF(L30="", "", RANK(L30,$L$5:$L$37, 0) + COUNTIF(L$5:L30, L30)-1)</f>
        <v/>
      </c>
      <c r="S30" s="142" t="str">
        <f t="shared" si="2"/>
        <v xml:space="preserve">
</v>
      </c>
    </row>
    <row r="31" spans="2:19" ht="17.25">
      <c r="B31" s="237">
        <v>27</v>
      </c>
      <c r="C31" s="241" t="str">
        <f>IFERROR(INDEX('LDN 콘텐츠 data'!V:V, MATCH(B31, 'LDN 콘텐츠 data'!W:W, 0)),"")</f>
        <v/>
      </c>
      <c r="D31" s="242" t="str">
        <f>IFERROR(INDEX('LDN 콘텐츠 data'!B:B,MATCH(B31,'LDN 콘텐츠 data'!W:W,0)),"")</f>
        <v/>
      </c>
      <c r="E31" s="257" t="str">
        <f t="shared" si="0"/>
        <v/>
      </c>
      <c r="F31" s="224" t="str">
        <f>IFERROR(INDEX('LDN 콘텐츠 data'!J:J, MATCH(B31, 'LDN 콘텐츠 data'!W:W, 0)),"")</f>
        <v/>
      </c>
      <c r="G31" s="240" t="str">
        <f>IFERROR(INDEX('LDN 콘텐츠 data'!M:M, MATCH(B31, 'LDN 콘텐츠 data'!W:W, 0)),"")</f>
        <v/>
      </c>
      <c r="H31" s="227" t="str">
        <f>IFERROR(INDEX('LDN 콘텐츠 data'!O:O, MATCH(B31, 'LDN 콘텐츠 data'!W:W, 0)),"")</f>
        <v/>
      </c>
      <c r="I31" s="227" t="str">
        <f>IFERROR(INDEX('LDN 콘텐츠 data'!P:P, MATCH(B31, 'LDN 콘텐츠 data'!W:W, 0)),"")</f>
        <v/>
      </c>
      <c r="J31" s="227" t="str">
        <f>IFERROR(INDEX('LDN 콘텐츠 data'!Q:Q, MATCH(B31, 'LDN 콘텐츠 data'!W:W, 0)),"")</f>
        <v/>
      </c>
      <c r="K31" s="228" t="str">
        <f>IFERROR(INDEX('LDN 콘텐츠 data'!S:S, MATCH(B31, 'LDN 콘텐츠 data'!W:W, 0)),"")</f>
        <v/>
      </c>
      <c r="L31" s="229" t="str">
        <f>IFERROR(INDEX('LDN 콘텐츠 data'!N:N, MATCH(B31, 'LDN 콘텐츠 data'!W:W, 0)),"")</f>
        <v/>
      </c>
      <c r="M31" s="234">
        <f t="shared" si="1"/>
        <v>0</v>
      </c>
      <c r="O31" s="112" t="str">
        <f>IF(C31="", "", RANK(F31,F:F, 0) + COUNTIF(F$5:F31, F31)-1)</f>
        <v/>
      </c>
      <c r="P31" s="110" t="str">
        <f>IF(K31="", "", RANK(K31,$K$5:$K$37, 0) + COUNTIF(K$5:K31, K31)-1)</f>
        <v/>
      </c>
      <c r="Q31" s="110" t="str">
        <f>IF(L31="", "", RANK(L31,$L$5:$L$37, 0) + COUNTIF(L$5:L31, L31)-1)</f>
        <v/>
      </c>
      <c r="S31" s="142" t="str">
        <f t="shared" si="2"/>
        <v xml:space="preserve">
</v>
      </c>
    </row>
    <row r="32" spans="2:19" ht="17.25">
      <c r="B32" s="237">
        <v>28</v>
      </c>
      <c r="C32" s="241" t="str">
        <f>IFERROR(INDEX('LDN 콘텐츠 data'!V:V, MATCH(B32, 'LDN 콘텐츠 data'!W:W, 0)),"")</f>
        <v/>
      </c>
      <c r="D32" s="242" t="str">
        <f>IFERROR(INDEX('LDN 콘텐츠 data'!B:B,MATCH(B32,'LDN 콘텐츠 data'!W:W,0)),"")</f>
        <v/>
      </c>
      <c r="E32" s="257" t="str">
        <f t="shared" si="0"/>
        <v/>
      </c>
      <c r="F32" s="224" t="str">
        <f>IFERROR(INDEX('LDN 콘텐츠 data'!J:J, MATCH(B32, 'LDN 콘텐츠 data'!W:W, 0)),"")</f>
        <v/>
      </c>
      <c r="G32" s="240" t="str">
        <f>IFERROR(INDEX('LDN 콘텐츠 data'!M:M, MATCH(B32, 'LDN 콘텐츠 data'!W:W, 0)),"")</f>
        <v/>
      </c>
      <c r="H32" s="227" t="str">
        <f>IFERROR(INDEX('LDN 콘텐츠 data'!O:O, MATCH(B32, 'LDN 콘텐츠 data'!W:W, 0)),"")</f>
        <v/>
      </c>
      <c r="I32" s="227" t="str">
        <f>IFERROR(INDEX('LDN 콘텐츠 data'!P:P, MATCH(B32, 'LDN 콘텐츠 data'!W:W, 0)),"")</f>
        <v/>
      </c>
      <c r="J32" s="227" t="str">
        <f>IFERROR(INDEX('LDN 콘텐츠 data'!Q:Q, MATCH(B32, 'LDN 콘텐츠 data'!W:W, 0)),"")</f>
        <v/>
      </c>
      <c r="K32" s="228" t="str">
        <f>IFERROR(INDEX('LDN 콘텐츠 data'!S:S, MATCH(B32, 'LDN 콘텐츠 data'!W:W, 0)),"")</f>
        <v/>
      </c>
      <c r="L32" s="229" t="str">
        <f>IFERROR(INDEX('LDN 콘텐츠 data'!N:N, MATCH(B32, 'LDN 콘텐츠 data'!W:W, 0)),"")</f>
        <v/>
      </c>
      <c r="M32" s="234">
        <f t="shared" si="1"/>
        <v>0</v>
      </c>
      <c r="O32" s="112" t="str">
        <f>IF(C32="", "", RANK(F32,F:F, 0) + COUNTIF(F$5:F32, F32)-1)</f>
        <v/>
      </c>
      <c r="P32" s="110" t="str">
        <f>IF(K32="", "", RANK(K32,$K$5:$K$37, 0) + COUNTIF(K$5:K32, K32)-1)</f>
        <v/>
      </c>
      <c r="Q32" s="110" t="str">
        <f>IF(L32="", "", RANK(L32,$L$5:$L$37, 0) + COUNTIF(L$5:L32, L32)-1)</f>
        <v/>
      </c>
      <c r="S32" s="142" t="str">
        <f t="shared" si="2"/>
        <v xml:space="preserve">
</v>
      </c>
    </row>
    <row r="33" spans="2:19" ht="17.25">
      <c r="B33" s="237">
        <v>29</v>
      </c>
      <c r="C33" s="241" t="str">
        <f>IFERROR(INDEX('LDN 콘텐츠 data'!V:V, MATCH(B33, 'LDN 콘텐츠 data'!W:W, 0)),"")</f>
        <v/>
      </c>
      <c r="D33" s="242" t="str">
        <f>IFERROR(INDEX('LDN 콘텐츠 data'!B:B,MATCH(B33,'LDN 콘텐츠 data'!W:W,0)),"")</f>
        <v/>
      </c>
      <c r="E33" s="257" t="str">
        <f t="shared" si="0"/>
        <v/>
      </c>
      <c r="F33" s="224" t="str">
        <f>IFERROR(INDEX('LDN 콘텐츠 data'!J:J, MATCH(B33, 'LDN 콘텐츠 data'!W:W, 0)),"")</f>
        <v/>
      </c>
      <c r="G33" s="240" t="str">
        <f>IFERROR(INDEX('LDN 콘텐츠 data'!M:M, MATCH(B33, 'LDN 콘텐츠 data'!W:W, 0)),"")</f>
        <v/>
      </c>
      <c r="H33" s="227" t="str">
        <f>IFERROR(INDEX('LDN 콘텐츠 data'!O:O, MATCH(B33, 'LDN 콘텐츠 data'!W:W, 0)),"")</f>
        <v/>
      </c>
      <c r="I33" s="227" t="str">
        <f>IFERROR(INDEX('LDN 콘텐츠 data'!P:P, MATCH(B33, 'LDN 콘텐츠 data'!W:W, 0)),"")</f>
        <v/>
      </c>
      <c r="J33" s="227" t="str">
        <f>IFERROR(INDEX('LDN 콘텐츠 data'!Q:Q, MATCH(B33, 'LDN 콘텐츠 data'!W:W, 0)),"")</f>
        <v/>
      </c>
      <c r="K33" s="228" t="str">
        <f>IFERROR(INDEX('LDN 콘텐츠 data'!S:S, MATCH(B33, 'LDN 콘텐츠 data'!W:W, 0)),"")</f>
        <v/>
      </c>
      <c r="L33" s="229" t="str">
        <f>IFERROR(INDEX('LDN 콘텐츠 data'!N:N, MATCH(B33, 'LDN 콘텐츠 data'!W:W, 0)),"")</f>
        <v/>
      </c>
      <c r="M33" s="234">
        <f t="shared" si="1"/>
        <v>0</v>
      </c>
      <c r="O33" s="112" t="str">
        <f>IF(C33="", "", RANK(F33,F:F, 0) + COUNTIF(F$5:F33, F33)-1)</f>
        <v/>
      </c>
      <c r="P33" s="110" t="str">
        <f>IF(K33="", "", RANK(K33,$K$5:$K$37, 0) + COUNTIF(K$5:K33, K33)-1)</f>
        <v/>
      </c>
      <c r="Q33" s="110" t="str">
        <f>IF(L33="", "", RANK(L33,$L$5:$L$37, 0) + COUNTIF(L$5:L33, L33)-1)</f>
        <v/>
      </c>
      <c r="S33" s="142" t="str">
        <f t="shared" si="2"/>
        <v xml:space="preserve">
</v>
      </c>
    </row>
    <row r="34" spans="2:19" ht="17.25">
      <c r="B34" s="237">
        <v>30</v>
      </c>
      <c r="C34" s="241" t="str">
        <f>IFERROR(INDEX('LDN 콘텐츠 data'!V:V, MATCH(B34, 'LDN 콘텐츠 data'!W:W, 0)),"")</f>
        <v/>
      </c>
      <c r="D34" s="242" t="str">
        <f>IFERROR(INDEX('LDN 콘텐츠 data'!B:B,MATCH(B34,'LDN 콘텐츠 data'!W:W,0)),"")</f>
        <v/>
      </c>
      <c r="E34" s="257" t="str">
        <f t="shared" si="0"/>
        <v/>
      </c>
      <c r="F34" s="224" t="str">
        <f>IFERROR(INDEX('LDN 콘텐츠 data'!J:J, MATCH(B34, 'LDN 콘텐츠 data'!W:W, 0)),"")</f>
        <v/>
      </c>
      <c r="G34" s="240" t="str">
        <f>IFERROR(INDEX('LDN 콘텐츠 data'!M:M, MATCH(B34, 'LDN 콘텐츠 data'!W:W, 0)),"")</f>
        <v/>
      </c>
      <c r="H34" s="227" t="str">
        <f>IFERROR(INDEX('LDN 콘텐츠 data'!O:O, MATCH(B34, 'LDN 콘텐츠 data'!W:W, 0)),"")</f>
        <v/>
      </c>
      <c r="I34" s="227" t="str">
        <f>IFERROR(INDEX('LDN 콘텐츠 data'!P:P, MATCH(B34, 'LDN 콘텐츠 data'!W:W, 0)),"")</f>
        <v/>
      </c>
      <c r="J34" s="227" t="str">
        <f>IFERROR(INDEX('LDN 콘텐츠 data'!Q:Q, MATCH(B34, 'LDN 콘텐츠 data'!W:W, 0)),"")</f>
        <v/>
      </c>
      <c r="K34" s="228" t="str">
        <f>IFERROR(INDEX('LDN 콘텐츠 data'!S:S, MATCH(B34, 'LDN 콘텐츠 data'!W:W, 0)),"")</f>
        <v/>
      </c>
      <c r="L34" s="229" t="str">
        <f>IFERROR(INDEX('LDN 콘텐츠 data'!N:N, MATCH(B34, 'LDN 콘텐츠 data'!W:W, 0)),"")</f>
        <v/>
      </c>
      <c r="M34" s="234">
        <f t="shared" si="1"/>
        <v>0</v>
      </c>
      <c r="O34" s="112" t="str">
        <f>IF(C34="", "", RANK(F34,F:F, 0) + COUNTIF(F$5:F34, F34)-1)</f>
        <v/>
      </c>
      <c r="P34" s="110" t="str">
        <f>IF(K34="", "", RANK(K34,$K$5:$K$37, 0) + COUNTIF(K$5:K34, K34)-1)</f>
        <v/>
      </c>
      <c r="Q34" s="110" t="str">
        <f>IF(L34="", "", RANK(L34,$L$5:$L$37, 0) + COUNTIF(L$5:L34, L34)-1)</f>
        <v/>
      </c>
      <c r="S34" s="142" t="str">
        <f t="shared" si="2"/>
        <v xml:space="preserve">
</v>
      </c>
    </row>
    <row r="35" spans="2:19" ht="17.25">
      <c r="B35" s="237">
        <v>31</v>
      </c>
      <c r="C35" s="241" t="str">
        <f>IFERROR(INDEX('LDN 콘텐츠 data'!V:V, MATCH(B35, 'LDN 콘텐츠 data'!W:W, 0)),"")</f>
        <v/>
      </c>
      <c r="D35" s="242" t="str">
        <f>IFERROR(INDEX('LDN 콘텐츠 data'!B:B,MATCH(B35,'LDN 콘텐츠 data'!W:W,0)),"")</f>
        <v/>
      </c>
      <c r="E35" s="257" t="str">
        <f t="shared" si="0"/>
        <v/>
      </c>
      <c r="F35" s="224" t="str">
        <f>IFERROR(INDEX('LDN 콘텐츠 data'!J:J, MATCH(B35, 'LDN 콘텐츠 data'!W:W, 0)),"")</f>
        <v/>
      </c>
      <c r="G35" s="240" t="str">
        <f>IFERROR(INDEX('LDN 콘텐츠 data'!M:M, MATCH(B35, 'LDN 콘텐츠 data'!W:W, 0)),"")</f>
        <v/>
      </c>
      <c r="H35" s="227" t="str">
        <f>IFERROR(INDEX('LDN 콘텐츠 data'!O:O, MATCH(B35, 'LDN 콘텐츠 data'!W:W, 0)),"")</f>
        <v/>
      </c>
      <c r="I35" s="227" t="str">
        <f>IFERROR(INDEX('LDN 콘텐츠 data'!P:P, MATCH(B35, 'LDN 콘텐츠 data'!W:W, 0)),"")</f>
        <v/>
      </c>
      <c r="J35" s="227" t="str">
        <f>IFERROR(INDEX('LDN 콘텐츠 data'!Q:Q, MATCH(B35, 'LDN 콘텐츠 data'!W:W, 0)),"")</f>
        <v/>
      </c>
      <c r="K35" s="228" t="str">
        <f>IFERROR(INDEX('LDN 콘텐츠 data'!S:S, MATCH(B35, 'LDN 콘텐츠 data'!W:W, 0)),"")</f>
        <v/>
      </c>
      <c r="L35" s="229" t="str">
        <f>IFERROR(INDEX('LDN 콘텐츠 data'!N:N, MATCH(B35, 'LDN 콘텐츠 data'!W:W, 0)),"")</f>
        <v/>
      </c>
      <c r="M35" s="234">
        <f t="shared" si="1"/>
        <v>0</v>
      </c>
      <c r="O35" s="112" t="str">
        <f>IF(C35="", "", RANK(F35,F:F, 0) + COUNTIF(F$5:F35, F35)-1)</f>
        <v/>
      </c>
      <c r="P35" s="110" t="str">
        <f>IF(K35="", "", RANK(K35,$K$5:$K$37, 0) + COUNTIF(K$5:K35, K35)-1)</f>
        <v/>
      </c>
      <c r="Q35" s="110" t="str">
        <f>IF(L35="", "", RANK(L35,$L$5:$L$37, 0) + COUNTIF(L$5:L35, L35)-1)</f>
        <v/>
      </c>
      <c r="S35" s="142" t="str">
        <f t="shared" si="2"/>
        <v xml:space="preserve">
</v>
      </c>
    </row>
    <row r="36" spans="2:19" ht="17.25">
      <c r="B36" s="237">
        <v>32</v>
      </c>
      <c r="C36" s="241" t="str">
        <f>IFERROR(INDEX('LDN 콘텐츠 data'!V:V, MATCH(B36, 'LDN 콘텐츠 data'!W:W, 0)),"")</f>
        <v/>
      </c>
      <c r="D36" s="242" t="str">
        <f>IFERROR(INDEX('LDN 콘텐츠 data'!B:B,MATCH(B36,'LDN 콘텐츠 data'!W:W,0)),"")</f>
        <v/>
      </c>
      <c r="E36" s="257" t="str">
        <f t="shared" si="0"/>
        <v/>
      </c>
      <c r="F36" s="224" t="str">
        <f>IFERROR(INDEX('LDN 콘텐츠 data'!J:J, MATCH(B36, 'LDN 콘텐츠 data'!W:W, 0)),"")</f>
        <v/>
      </c>
      <c r="G36" s="240" t="str">
        <f>IFERROR(INDEX('LDN 콘텐츠 data'!M:M, MATCH(B36, 'LDN 콘텐츠 data'!W:W, 0)),"")</f>
        <v/>
      </c>
      <c r="H36" s="227" t="str">
        <f>IFERROR(INDEX('LDN 콘텐츠 data'!O:O, MATCH(B36, 'LDN 콘텐츠 data'!W:W, 0)),"")</f>
        <v/>
      </c>
      <c r="I36" s="227" t="str">
        <f>IFERROR(INDEX('LDN 콘텐츠 data'!P:P, MATCH(B36, 'LDN 콘텐츠 data'!W:W, 0)),"")</f>
        <v/>
      </c>
      <c r="J36" s="227" t="str">
        <f>IFERROR(INDEX('LDN 콘텐츠 data'!Q:Q, MATCH(B36, 'LDN 콘텐츠 data'!W:W, 0)),"")</f>
        <v/>
      </c>
      <c r="K36" s="228" t="str">
        <f>IFERROR(INDEX('LDN 콘텐츠 data'!S:S, MATCH(B36, 'LDN 콘텐츠 data'!W:W, 0)),"")</f>
        <v/>
      </c>
      <c r="L36" s="229" t="str">
        <f>IFERROR(INDEX('LDN 콘텐츠 data'!N:N, MATCH(B36, 'LDN 콘텐츠 data'!W:W, 0)),"")</f>
        <v/>
      </c>
      <c r="M36" s="234">
        <f t="shared" si="1"/>
        <v>0</v>
      </c>
      <c r="O36" s="112" t="str">
        <f>IF(C36="", "", RANK(F36,F:F, 0) + COUNTIF(F$5:F36, F36)-1)</f>
        <v/>
      </c>
      <c r="P36" s="110" t="str">
        <f>IF(K36="", "", RANK(K36,$K$5:$K$37, 0) + COUNTIF(K$5:K36, K36)-1)</f>
        <v/>
      </c>
      <c r="Q36" s="110" t="str">
        <f>IF(L36="", "", RANK(L36,$L$5:$L$37, 0) + COUNTIF(L$5:L36, L36)-1)</f>
        <v/>
      </c>
      <c r="S36" s="142" t="str">
        <f t="shared" si="2"/>
        <v xml:space="preserve">
</v>
      </c>
    </row>
    <row r="37" spans="2:19" ht="18" thickBot="1">
      <c r="B37" s="243">
        <v>33</v>
      </c>
      <c r="C37" s="244" t="str">
        <f>IFERROR(INDEX('LDN 콘텐츠 data'!V:V, MATCH(B37, 'LDN 콘텐츠 data'!W:W, 0)),"")</f>
        <v/>
      </c>
      <c r="D37" s="245" t="str">
        <f>IFERROR(INDEX('LDN 콘텐츠 data'!B:B,MATCH(B37,'LDN 콘텐츠 data'!W:W,0)),"")</f>
        <v/>
      </c>
      <c r="E37" s="258" t="str">
        <f t="shared" si="0"/>
        <v/>
      </c>
      <c r="F37" s="246" t="str">
        <f>IFERROR(INDEX('LDN 콘텐츠 data'!J:J, MATCH(B37, 'LDN 콘텐츠 data'!W:W, 0)),"")</f>
        <v/>
      </c>
      <c r="G37" s="247" t="str">
        <f>IFERROR(INDEX('LDN 콘텐츠 data'!M:M, MATCH(B37, 'LDN 콘텐츠 data'!W:W, 0)),"")</f>
        <v/>
      </c>
      <c r="H37" s="248" t="str">
        <f>IFERROR(INDEX('LDN 콘텐츠 data'!O:O, MATCH(B37, 'LDN 콘텐츠 data'!W:W, 0)),"")</f>
        <v/>
      </c>
      <c r="I37" s="248" t="str">
        <f>IFERROR(INDEX('LDN 콘텐츠 data'!P:P, MATCH(B37, 'LDN 콘텐츠 data'!W:W, 0)),"")</f>
        <v/>
      </c>
      <c r="J37" s="248" t="str">
        <f>IFERROR(INDEX('LDN 콘텐츠 data'!Q:Q, MATCH(B37, 'LDN 콘텐츠 data'!W:W, 0)),"")</f>
        <v/>
      </c>
      <c r="K37" s="249" t="str">
        <f>IFERROR(INDEX('LDN 콘텐츠 data'!S:S, MATCH(B37, 'LDN 콘텐츠 data'!W:W, 0)),"")</f>
        <v/>
      </c>
      <c r="L37" s="250" t="str">
        <f>IFERROR(INDEX('LDN 콘텐츠 data'!N:N, MATCH(B37, 'LDN 콘텐츠 data'!W:W, 0)),"")</f>
        <v/>
      </c>
      <c r="M37" s="251">
        <f t="shared" si="1"/>
        <v>0</v>
      </c>
      <c r="O37" s="112" t="str">
        <f>IF(C37="", "", RANK(F37,F:F, 0) + COUNTIF(F$5:F37, F37)-1)</f>
        <v/>
      </c>
      <c r="P37" s="110" t="str">
        <f>IF(K37="", "", RANK(K37,$K$5:$K$37, 0) + COUNTIF(K$5:K37, K37)-1)</f>
        <v/>
      </c>
      <c r="Q37" s="110" t="str">
        <f>IF(L37="", "", RANK(L37,$L$5:$L$37, 0) + COUNTIF(L$5:L37, L37)-1)</f>
        <v/>
      </c>
      <c r="S37" s="142" t="str">
        <f t="shared" si="2"/>
        <v xml:space="preserve">
</v>
      </c>
    </row>
    <row r="38" spans="2:19">
      <c r="B38" s="252"/>
      <c r="C38" s="252"/>
      <c r="D38" s="252"/>
      <c r="E38" s="253"/>
      <c r="F38" s="254"/>
      <c r="G38" s="254"/>
      <c r="H38" s="254"/>
      <c r="I38" s="254"/>
      <c r="J38" s="254"/>
      <c r="K38" s="255">
        <f>SUM(G5:J37)/SUM(F5:F37)</f>
        <v>5.8158723808571289E-2</v>
      </c>
      <c r="L38" s="255">
        <f>SUM(G5:G37)/SUM(F5:F37)</f>
        <v>4.5223450184194297E-2</v>
      </c>
      <c r="M38" s="254"/>
      <c r="O38" s="13"/>
    </row>
    <row r="39" spans="2:19">
      <c r="O39" s="13"/>
    </row>
    <row r="40" spans="2:19">
      <c r="O40" s="13"/>
    </row>
    <row r="41" spans="2:19">
      <c r="D41" s="259" t="s">
        <v>2645</v>
      </c>
      <c r="E41" s="100"/>
      <c r="O41" s="13"/>
    </row>
    <row r="42" spans="2:19">
      <c r="D42" s="260" t="str">
        <f>TEXT(INDEX(C:C,MATCH(1,P:P,0)),"m월 d일")&amp;" &lt;"&amp;(INDEX(D:D,MATCH(1,P:P,0)))&amp;"&gt;"&amp;" - ("&amp;TEXT(INDEX(K:K,MATCH(1,P:P,0)),"0.0%")&amp;")"</f>
        <v>9월 24일 &lt;스키노테크 아스팔트&gt; - (16.2%)</v>
      </c>
      <c r="E42" s="101"/>
      <c r="G42" s="30"/>
      <c r="O42" s="13"/>
    </row>
    <row r="43" spans="2:19">
      <c r="D43" s="261"/>
      <c r="E43" s="102"/>
      <c r="O43" s="13"/>
    </row>
    <row r="44" spans="2:19">
      <c r="D44" s="146"/>
      <c r="O44" s="14"/>
    </row>
    <row r="45" spans="2:19">
      <c r="D45" s="146"/>
      <c r="O45" s="13"/>
    </row>
    <row r="46" spans="2:19">
      <c r="D46" s="146"/>
    </row>
    <row r="47" spans="2:19">
      <c r="D47" s="259" t="s">
        <v>2646</v>
      </c>
      <c r="E47" s="100"/>
    </row>
    <row r="48" spans="2:19">
      <c r="D48" s="262" t="str">
        <f>TEXT(INDEX(C:C,MATCH(1,Q:Q,0)),"m월 d일")&amp;" &lt;"&amp;(INDEX(D:D,MATCH(1,Q:Q,0)))&amp;"&gt;"&amp;" - ("&amp;TEXT(INDEX(L:L,MATCH(1,Q:Q,0)),"0.0%")&amp;")"</f>
        <v>9월 24일 &lt;스키노테크 아스팔트&gt; - (15.4%)</v>
      </c>
      <c r="E48" s="101"/>
    </row>
    <row r="49" spans="4:5">
      <c r="D49" s="263"/>
      <c r="E49" s="103"/>
    </row>
    <row r="50" spans="4:5">
      <c r="D50" s="263"/>
      <c r="E50" s="103"/>
    </row>
    <row r="51" spans="4:5">
      <c r="D51" s="264" t="s">
        <v>2647</v>
      </c>
      <c r="E51" s="104"/>
    </row>
    <row r="52" spans="4:5">
      <c r="D52" s="146"/>
    </row>
    <row r="53" spans="4:5">
      <c r="D53" s="146"/>
    </row>
    <row r="54" spans="4:5">
      <c r="D54" s="146"/>
    </row>
    <row r="55" spans="4:5">
      <c r="D55" s="146"/>
    </row>
    <row r="56" spans="4:5">
      <c r="D56" s="146"/>
    </row>
  </sheetData>
  <mergeCells count="1">
    <mergeCell ref="B3:L3"/>
  </mergeCells>
  <phoneticPr fontId="5"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79998168889431442"/>
  </sheetPr>
  <dimension ref="B1:I13"/>
  <sheetViews>
    <sheetView workbookViewId="0">
      <selection activeCell="D13" sqref="D13"/>
    </sheetView>
  </sheetViews>
  <sheetFormatPr defaultRowHeight="16.5"/>
  <cols>
    <col min="2" max="2" width="4.375" customWidth="1"/>
    <col min="3" max="3" width="7.875" customWidth="1"/>
    <col min="4" max="4" width="94.125" customWidth="1"/>
    <col min="5" max="6" width="5.875" customWidth="1"/>
    <col min="7" max="7" width="10.125" bestFit="1" customWidth="1"/>
  </cols>
  <sheetData>
    <row r="1" spans="2:9" ht="17.25" thickBot="1"/>
    <row r="2" spans="2:9" ht="17.25" thickTop="1">
      <c r="B2" s="556" t="s">
        <v>0</v>
      </c>
      <c r="C2" s="556"/>
      <c r="D2" s="556"/>
      <c r="E2" s="556"/>
      <c r="F2" s="556"/>
      <c r="G2" s="556"/>
    </row>
    <row r="3" spans="2:9" ht="24">
      <c r="B3" s="1" t="s">
        <v>22</v>
      </c>
      <c r="C3" s="2" t="s">
        <v>420</v>
      </c>
      <c r="D3" s="2" t="s">
        <v>23</v>
      </c>
      <c r="E3" s="2" t="s">
        <v>398</v>
      </c>
      <c r="F3" s="2" t="s">
        <v>390</v>
      </c>
      <c r="G3" s="2" t="s">
        <v>391</v>
      </c>
    </row>
    <row r="4" spans="2:9">
      <c r="B4" s="3" t="s">
        <v>26</v>
      </c>
      <c r="C4" s="54">
        <f>IFERROR(INDEX('LDN 당월 콘텐츠'!C:C, MATCH(VALUE(SUBSTITUTE(LEFT(B4,LEN(B4)-1),"위","")), 'LDN 당월 콘텐츠'!O:O, 0)),"")</f>
        <v>45546</v>
      </c>
      <c r="D4" s="55" t="str">
        <f>IFERROR(INDEX('LDN 당월 콘텐츠'!D:D, MATCH(VALUE(SUBSTITUTE(LEFT(B4,LEN(B4)-1),"위","")), 'LDN 당월 콘텐츠'!O:O, 0)),"")</f>
        <v xml:space="preserve">SKE SAF </v>
      </c>
      <c r="E4" s="56">
        <f>IFERROR(INDEX('LDN 당월 콘텐츠'!F:F, MATCH(VALUE(SUBSTITUTE(LEFT(B4,LEN(B4)-1),"위","")), 'LDN 당월 콘텐츠'!O:O, 0)),"")</f>
        <v>13621</v>
      </c>
      <c r="F4" s="57">
        <f>IFERROR(INDEX('LDN 당월 콘텐츠'!G:G, MATCH(VALUE(SUBSTITUTE(LEFT(B4,LEN(B4)-1),"위","")), 'LDN 당월 콘텐츠'!O:O, 0)),"")</f>
        <v>439</v>
      </c>
      <c r="G4" s="58">
        <f>IFERROR(INDEX('LDN 당월 콘텐츠'!L:L, MATCH(VALUE(SUBSTITUTE(LEFT(B4,LEN(B4)-1),"위","")), 'LDN 당월 콘텐츠'!O:O, 0)),"")</f>
        <v>3.2229647040367126E-2</v>
      </c>
      <c r="I4" s="4"/>
    </row>
    <row r="5" spans="2:9">
      <c r="B5" s="3" t="s">
        <v>27</v>
      </c>
      <c r="C5" s="54">
        <f>IFERROR(INDEX('LDN 당월 콘텐츠'!C:C, MATCH(VALUE(SUBSTITUTE(LEFT(B5,LEN(B5)-1),"위","")), 'LDN 당월 콘텐츠'!O:O, 0)),"")</f>
        <v>45545</v>
      </c>
      <c r="D5" s="55" t="str">
        <f>IFERROR(INDEX('LDN 당월 콘텐츠'!D:D, MATCH(VALUE(SUBSTITUTE(LEFT(B5,LEN(B5)-1),"위","")), 'LDN 당월 콘텐츠'!O:O, 0)),"")</f>
        <v>SKEO 케타푸 광구</v>
      </c>
      <c r="E5" s="56">
        <f>IFERROR(INDEX('LDN 당월 콘텐츠'!F:F, MATCH(VALUE(SUBSTITUTE(LEFT(B5,LEN(B5)-1),"위","")), 'LDN 당월 콘텐츠'!O:O, 0)),"")</f>
        <v>11268</v>
      </c>
      <c r="F5" s="57">
        <f>IFERROR(INDEX('LDN 당월 콘텐츠'!G:G, MATCH(VALUE(SUBSTITUTE(LEFT(B5,LEN(B5)-1),"위","")), 'LDN 당월 콘텐츠'!O:O, 0)),"")</f>
        <v>412</v>
      </c>
      <c r="G5" s="58">
        <f>IFERROR(INDEX('LDN 당월 콘텐츠'!L:L, MATCH(VALUE(SUBSTITUTE(LEFT(B5,LEN(B5)-1),"위","")), 'LDN 당월 콘텐츠'!O:O, 0)),"")</f>
        <v>3.6563720554113388E-2</v>
      </c>
      <c r="I5" s="4"/>
    </row>
    <row r="6" spans="2:9">
      <c r="B6" s="3" t="s">
        <v>28</v>
      </c>
      <c r="C6" s="54">
        <f>IFERROR(INDEX('LDN 당월 콘텐츠'!C:C, MATCH(VALUE(SUBSTITUTE(LEFT(B6,LEN(B6)-1),"위","")), 'LDN 당월 콘텐츠'!O:O, 0)),"")</f>
        <v>45544</v>
      </c>
      <c r="D6" s="55" t="str">
        <f>IFERROR(INDEX('LDN 당월 콘텐츠'!D:D, MATCH(VALUE(SUBSTITUTE(LEFT(B6,LEN(B6)-1),"위","")), 'LDN 당월 콘텐츠'!O:O, 0)),"")</f>
        <v>과거의 오늘 윤활기유 제2 생산공장 준공</v>
      </c>
      <c r="E6" s="56">
        <f>IFERROR(INDEX('LDN 당월 콘텐츠'!F:F, MATCH(VALUE(SUBSTITUTE(LEFT(B6,LEN(B6)-1),"위","")), 'LDN 당월 콘텐츠'!O:O, 0)),"")</f>
        <v>6539</v>
      </c>
      <c r="F6" s="57">
        <f>IFERROR(INDEX('LDN 당월 콘텐츠'!G:G, MATCH(VALUE(SUBSTITUTE(LEFT(B6,LEN(B6)-1),"위","")), 'LDN 당월 콘텐츠'!O:O, 0)),"")</f>
        <v>757</v>
      </c>
      <c r="G6" s="58">
        <f>IFERROR(INDEX('LDN 당월 콘텐츠'!L:L, MATCH(VALUE(SUBSTITUTE(LEFT(B6,LEN(B6)-1),"위","")), 'LDN 당월 콘텐츠'!O:O, 0)),"")</f>
        <v>0.11576693505048752</v>
      </c>
      <c r="I6" s="4"/>
    </row>
    <row r="7" spans="2:9">
      <c r="B7" s="3" t="s">
        <v>421</v>
      </c>
      <c r="C7" s="54">
        <f>IFERROR(INDEX('LDN 당월 콘텐츠'!C:C, MATCH(VALUE(SUBSTITUTE(LEFT(B7,LEN(B7)-1),"위","")), 'LDN 당월 콘텐츠'!O:O, 0)),"")</f>
        <v>45538</v>
      </c>
      <c r="D7" s="55" t="str">
        <f>IFERROR(INDEX('LDN 당월 콘텐츠'!D:D, MATCH(VALUE(SUBSTITUTE(LEFT(B7,LEN(B7)-1),"위","")), 'LDN 당월 콘텐츠'!O:O, 0)),"")</f>
        <v>플라스틱 변색</v>
      </c>
      <c r="E7" s="56">
        <f>IFERROR(INDEX('LDN 당월 콘텐츠'!F:F, MATCH(VALUE(SUBSTITUTE(LEFT(B7,LEN(B7)-1),"위","")), 'LDN 당월 콘텐츠'!O:O, 0)),"")</f>
        <v>4830</v>
      </c>
      <c r="F7" s="57">
        <f>IFERROR(INDEX('LDN 당월 콘텐츠'!G:G, MATCH(VALUE(SUBSTITUTE(LEFT(B7,LEN(B7)-1),"위","")), 'LDN 당월 콘텐츠'!O:O, 0)),"")</f>
        <v>79</v>
      </c>
      <c r="G7" s="58">
        <f>IFERROR(INDEX('LDN 당월 콘텐츠'!L:L, MATCH(VALUE(SUBSTITUTE(LEFT(B7,LEN(B7)-1),"위","")), 'LDN 당월 콘텐츠'!O:O, 0)),"")</f>
        <v>1.6356106847524643E-2</v>
      </c>
      <c r="I7" s="4"/>
    </row>
    <row r="8" spans="2:9" ht="17.25" thickBot="1">
      <c r="B8" s="5" t="s">
        <v>422</v>
      </c>
      <c r="C8" s="59">
        <f>IFERROR(INDEX('LDN 당월 콘텐츠'!C:C, MATCH(VALUE(SUBSTITUTE(LEFT(B8,LEN(B8)-1),"위","")), 'LDN 당월 콘텐츠'!O:O, 0)),"")</f>
        <v>45548</v>
      </c>
      <c r="D8" s="60" t="str">
        <f>IFERROR(INDEX('LDN 당월 콘텐츠'!D:D, MATCH(VALUE(SUBSTITUTE(LEFT(B8,LEN(B8)-1),"위","")), 'LDN 당월 콘텐츠'!O:O, 0)),"")</f>
        <v>이노백과사전 CCUS</v>
      </c>
      <c r="E8" s="61">
        <f>IFERROR(INDEX('LDN 당월 콘텐츠'!F:F, MATCH(VALUE(SUBSTITUTE(LEFT(B8,LEN(B8)-1),"위","")), 'LDN 당월 콘텐츠'!O:O, 0)),"")</f>
        <v>3868</v>
      </c>
      <c r="F8" s="62">
        <f>IFERROR(INDEX('LDN 당월 콘텐츠'!G:G, MATCH(VALUE(SUBSTITUTE(LEFT(B8,LEN(B8)-1),"위","")), 'LDN 당월 콘텐츠'!O:O, 0)),"")</f>
        <v>63</v>
      </c>
      <c r="G8" s="63">
        <f>IFERROR(INDEX('LDN 당월 콘텐츠'!L:L, MATCH(VALUE(SUBSTITUTE(LEFT(B8,LEN(B8)-1),"위","")), 'LDN 당월 콘텐츠'!O:O, 0)),"")</f>
        <v>1.6287487000226974E-2</v>
      </c>
      <c r="I8" s="4"/>
    </row>
    <row r="11" spans="2:9">
      <c r="D11" s="26" t="str">
        <f>MONTH('뉴스룸 요약'!F17)&amp;"월 링크드인 베스트 콘텐츠 TOP5 노출수"</f>
        <v>9월 링크드인 베스트 콘텐츠 TOP5 노출수</v>
      </c>
    </row>
    <row r="12" spans="2:9">
      <c r="D12" s="27" t="s">
        <v>428</v>
      </c>
    </row>
    <row r="13" spans="2:9">
      <c r="D13" s="31" t="str">
        <f>IF('뉴스룸 요약'!H12-'뉴스룸 요약'!E12&gt;=0,TEXT(ABS('뉴스룸 요약'!E12-'뉴스룸 요약'!H12),"0,000")&amp;" 증가 ("&amp;TEXT(('뉴스룸 요약'!H12-'뉴스룸 요약'!E12)/'뉴스룸 요약'!E12,"0.0%")&amp;")",TEXT(ABS('뉴스룸 요약'!E12-'뉴스룸 요약'!H12),"0,000")&amp;" 감소 ("&amp;TEXT(('뉴스룸 요약'!H12-'뉴스룸 요약'!E12)/'뉴스룸 요약'!E12,"0.0%")&amp;")")</f>
        <v>11,921 증가 (42.3%)</v>
      </c>
    </row>
  </sheetData>
  <mergeCells count="1">
    <mergeCell ref="B2:G2"/>
  </mergeCells>
  <phoneticPr fontId="5" type="noConversion"/>
  <conditionalFormatting sqref="D13">
    <cfRule type="containsText" dxfId="3" priority="1" operator="containsText" text="감소">
      <formula>NOT(ISERROR(SEARCH("감소",D13)))</formula>
    </cfRule>
    <cfRule type="containsText" dxfId="2" priority="2" operator="containsText" text="증가">
      <formula>NOT(ISERROR(SEARCH("증가",D13)))</formula>
    </cfRule>
    <cfRule type="expression" dxfId="1" priority="3">
      <formula>"(left(D13,5)&gt;0"</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B2:J6"/>
  <sheetViews>
    <sheetView workbookViewId="0">
      <selection activeCell="D13" sqref="D13"/>
    </sheetView>
  </sheetViews>
  <sheetFormatPr defaultRowHeight="16.5"/>
  <cols>
    <col min="2" max="2" width="4.375" customWidth="1"/>
    <col min="3" max="3" width="8.5" customWidth="1"/>
    <col min="4" max="4" width="88" customWidth="1"/>
    <col min="5" max="5" width="5.5" customWidth="1"/>
    <col min="6" max="6" width="5.625" customWidth="1"/>
    <col min="7" max="7" width="5.875" customWidth="1"/>
    <col min="8" max="9" width="4.375" customWidth="1"/>
    <col min="10" max="10" width="8.625" customWidth="1"/>
  </cols>
  <sheetData>
    <row r="2" spans="2:10" ht="17.25" thickBot="1"/>
    <row r="3" spans="2:10" ht="24.75" thickTop="1">
      <c r="B3" s="22" t="s">
        <v>22</v>
      </c>
      <c r="C3" s="23" t="s">
        <v>330</v>
      </c>
      <c r="D3" s="23" t="s">
        <v>425</v>
      </c>
      <c r="E3" s="23" t="s">
        <v>389</v>
      </c>
      <c r="F3" s="23" t="s">
        <v>403</v>
      </c>
      <c r="G3" s="23" t="s">
        <v>426</v>
      </c>
      <c r="H3" s="23" t="s">
        <v>399</v>
      </c>
      <c r="I3" s="23" t="s">
        <v>427</v>
      </c>
      <c r="J3" s="24" t="s">
        <v>424</v>
      </c>
    </row>
    <row r="4" spans="2:10">
      <c r="B4" s="21" t="s">
        <v>26</v>
      </c>
      <c r="C4" s="64">
        <f>IFERROR(INDEX('LDN 당월 콘텐츠'!C:C, MATCH(VALUE(SUBSTITUTE(LEFT(B4,LEN(B4)-1),"위","")), 'LDN 당월 콘텐츠'!P:P, 0)),"")</f>
        <v>45559</v>
      </c>
      <c r="D4" s="55" t="str">
        <f>IFERROR(INDEX('LDN 당월 콘텐츠'!D:D, MATCH(VALUE(SUBSTITUTE(LEFT(B4,LEN(B4)-1),"위","")), 'LDN 당월 콘텐츠'!P:P, 0)),"")</f>
        <v>스키노테크 아스팔트</v>
      </c>
      <c r="E4" s="65" t="str">
        <f>VLOOKUP(D4,'LDN 당월 콘텐츠'!D:F,2,FALSE)</f>
        <v/>
      </c>
      <c r="F4" s="65">
        <f>VLOOKUP(D4,'LDN 당월 콘텐츠'!D:G,3,FALSE)</f>
        <v>3484</v>
      </c>
      <c r="G4" s="65">
        <f>VLOOKUP(D4,'LDN 당월 콘텐츠'!D:H,4,FALSE)</f>
        <v>535</v>
      </c>
      <c r="H4" s="65">
        <f>VLOOKUP(D4,'LDN 당월 콘텐츠'!D:I,5,FALSE)</f>
        <v>29</v>
      </c>
      <c r="I4" s="65">
        <f>VLOOKUP(D4,'LDN 당월 콘텐츠'!D:J,6,FALSE)</f>
        <v>0</v>
      </c>
      <c r="J4" s="66">
        <f>VLOOKUP(D4,'LDN 당월 콘텐츠'!D:K,8,FALSE)</f>
        <v>0.1624569445848465</v>
      </c>
    </row>
    <row r="5" spans="2:10">
      <c r="B5" s="21" t="s">
        <v>27</v>
      </c>
      <c r="C5" s="64">
        <f>IFERROR(INDEX('LDN 당월 콘텐츠'!C:C, MATCH(VALUE(SUBSTITUTE(LEFT(B5,LEN(B5)-1),"위","")), 'LDN 당월 콘텐츠'!P:P, 0)),"")</f>
        <v>45544</v>
      </c>
      <c r="D5" s="55" t="str">
        <f>IFERROR(INDEX('LDN 당월 콘텐츠'!D:D, MATCH(VALUE(SUBSTITUTE(LEFT(B5,LEN(B5)-1),"위","")), 'LDN 당월 콘텐츠'!P:P, 0)),"")</f>
        <v>과거의 오늘 윤활기유 제2 생산공장 준공</v>
      </c>
      <c r="E5" s="65" t="str">
        <f>VLOOKUP(D5,'LDN 당월 콘텐츠'!D:F,2,FALSE)</f>
        <v>③</v>
      </c>
      <c r="F5" s="65">
        <f>VLOOKUP(D5,'LDN 당월 콘텐츠'!D:G,3,FALSE)</f>
        <v>6539</v>
      </c>
      <c r="G5" s="65">
        <f>VLOOKUP(D5,'LDN 당월 콘텐츠'!D:H,4,FALSE)</f>
        <v>757</v>
      </c>
      <c r="H5" s="65">
        <f>VLOOKUP(D5,'LDN 당월 콘텐츠'!D:I,5,FALSE)</f>
        <v>48</v>
      </c>
      <c r="I5" s="65">
        <f>VLOOKUP(D5,'LDN 당월 콘텐츠'!D:J,6,FALSE)</f>
        <v>1</v>
      </c>
      <c r="J5" s="66">
        <f>VLOOKUP(D5,'LDN 당월 콘텐츠'!D:K,8,FALSE)</f>
        <v>0.12402507662773132</v>
      </c>
    </row>
    <row r="6" spans="2:10" ht="17.25" thickBot="1">
      <c r="B6" s="25" t="s">
        <v>28</v>
      </c>
      <c r="C6" s="67">
        <f>IFERROR(INDEX('LDN 당월 콘텐츠'!C:C, MATCH(VALUE(SUBSTITUTE(LEFT(B6,LEN(B6)-1),"위","")), 'LDN 당월 콘텐츠'!P:P, 0)),"")</f>
        <v>45565</v>
      </c>
      <c r="D6" s="60" t="str">
        <f>IFERROR(INDEX('LDN 당월 콘텐츠'!D:D, MATCH(VALUE(SUBSTITUTE(LEFT(B6,LEN(B6)-1),"위","")), 'LDN 당월 콘텐츠'!P:P, 0)),"")</f>
        <v>SKI AI∙DT 솔루션</v>
      </c>
      <c r="E6" s="68" t="str">
        <f>VLOOKUP(D6,'LDN 당월 콘텐츠'!D:F,2,FALSE)</f>
        <v/>
      </c>
      <c r="F6" s="68">
        <f>VLOOKUP(D6,'LDN 당월 콘텐츠'!D:G,3,FALSE)</f>
        <v>3275</v>
      </c>
      <c r="G6" s="68">
        <f>VLOOKUP(D6,'LDN 당월 콘텐츠'!D:H,4,FALSE)</f>
        <v>186</v>
      </c>
      <c r="H6" s="68">
        <f>VLOOKUP(D6,'LDN 당월 콘텐츠'!D:I,5,FALSE)</f>
        <v>28</v>
      </c>
      <c r="I6" s="68">
        <f>VLOOKUP(D6,'LDN 당월 콘텐츠'!D:J,6,FALSE)</f>
        <v>0</v>
      </c>
      <c r="J6" s="69">
        <f>VLOOKUP(D6,'LDN 당월 콘텐츠'!D:K,8,FALSE)</f>
        <v>6.5648853778839111E-2</v>
      </c>
    </row>
  </sheetData>
  <phoneticPr fontId="5"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7596-C24C-4F8B-A801-A9F6818501F7}">
  <sheetPr>
    <tabColor theme="9" tint="0.79998168889431442"/>
  </sheetPr>
  <dimension ref="A1:O27"/>
  <sheetViews>
    <sheetView topLeftCell="A2" zoomScale="85" zoomScaleNormal="85" workbookViewId="0">
      <selection activeCell="D22" sqref="D22"/>
    </sheetView>
  </sheetViews>
  <sheetFormatPr defaultRowHeight="16.5"/>
  <cols>
    <col min="1" max="1" width="11.625" bestFit="1" customWidth="1"/>
    <col min="2" max="2" width="12.87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809</v>
      </c>
      <c r="B1" s="41" t="s">
        <v>1234</v>
      </c>
    </row>
    <row r="2" spans="1:15" ht="17.25" thickBot="1"/>
    <row r="3" spans="1:15" ht="34.5">
      <c r="A3" s="565" t="s">
        <v>329</v>
      </c>
      <c r="B3" s="557" t="s">
        <v>385</v>
      </c>
      <c r="C3" s="557" t="s">
        <v>386</v>
      </c>
      <c r="D3" s="8" t="s">
        <v>387</v>
      </c>
      <c r="E3" s="567" t="s">
        <v>388</v>
      </c>
      <c r="F3" s="568"/>
      <c r="G3" s="557" t="s">
        <v>389</v>
      </c>
      <c r="H3" s="557" t="s">
        <v>1097</v>
      </c>
      <c r="I3" s="557" t="s">
        <v>1141</v>
      </c>
      <c r="J3" s="557" t="s">
        <v>392</v>
      </c>
      <c r="K3" s="561" t="s">
        <v>393</v>
      </c>
      <c r="M3" s="36" t="s">
        <v>1233</v>
      </c>
      <c r="N3" s="36" t="s">
        <v>816</v>
      </c>
      <c r="O3" s="36" t="s">
        <v>817</v>
      </c>
    </row>
    <row r="4" spans="1:15" ht="26.25">
      <c r="A4" s="566"/>
      <c r="B4" s="558"/>
      <c r="C4" s="558"/>
      <c r="D4" s="9" t="s">
        <v>394</v>
      </c>
      <c r="E4" s="9" t="s">
        <v>395</v>
      </c>
      <c r="F4" s="9" t="s">
        <v>396</v>
      </c>
      <c r="G4" s="558"/>
      <c r="H4" s="558"/>
      <c r="I4" s="558"/>
      <c r="J4" s="558"/>
      <c r="K4" s="562"/>
      <c r="M4" s="121" t="e">
        <f>C15/G15*1000</f>
        <v>#DIV/0!</v>
      </c>
      <c r="N4" s="121" t="e">
        <f>C15/H15</f>
        <v>#DIV/0!</v>
      </c>
      <c r="O4" s="75" t="e">
        <f>H15/G15</f>
        <v>#DIV/0!</v>
      </c>
    </row>
    <row r="5" spans="1:15">
      <c r="A5" s="10">
        <v>1</v>
      </c>
      <c r="B5" s="76" t="s">
        <v>1026</v>
      </c>
      <c r="C5" s="117" t="str">
        <f>IF('Ad_01 data'!R7="","",'Ad_01 data'!R7*'Ad_01 data'!$CD$4)</f>
        <v/>
      </c>
      <c r="D5" s="78" t="s">
        <v>358</v>
      </c>
      <c r="E5" s="70" t="str">
        <f>IFERROR(IF('Ad_01 data'!CC7="","",TEXT('Ad_01 data'!CC7,"mm월 dd일")),"")</f>
        <v/>
      </c>
      <c r="F5" s="70" t="str">
        <f>IFERROR(IF('Ad_01 data'!CD7="","",TEXT('Ad_01 data'!CD7,"mm월 dd일")),"")</f>
        <v/>
      </c>
      <c r="G5" s="71">
        <f>IF($D5="","",INDEX('Ad_01 data'!$A$1:$CB$15,7,MATCH(G$3,'Ad_01 data'!$6:$6,0)))</f>
        <v>0</v>
      </c>
      <c r="H5" s="71">
        <f>IF($D5="","",INDEX('Ad_01 data'!$A$1:$CB$15,7,MATCH(H$3,'Ad_01 data'!$6:$6,0)))</f>
        <v>0</v>
      </c>
      <c r="I5" s="80">
        <f>IF($D5="","",INDEX('Ad_01 data'!$A$1:$CB$15,7,MATCH(I$3,'Ad_01 data'!$6:$6,0)))</f>
        <v>0</v>
      </c>
      <c r="J5" s="116">
        <f>IF($D5="","",INDEX('Ad_01 data'!$A$1:$CB$15,7,MATCH(J$3,'Ad_01 data'!$6:$6,0))*$B$21)</f>
        <v>0</v>
      </c>
      <c r="K5" s="116">
        <f>IF($D5="","",INDEX('Ad_01 data'!$A$1:$CB$15,7,MATCH(K$3,'Ad_01 data'!$6:$6,0))*$B$21)</f>
        <v>0</v>
      </c>
    </row>
    <row r="6" spans="1:15">
      <c r="A6" s="10">
        <v>2</v>
      </c>
      <c r="B6" s="76" t="s">
        <v>1026</v>
      </c>
      <c r="C6" s="117" t="str">
        <f>IF('Ad_01 data'!R8="","",'Ad_01 data'!R8*'Ad_01 data'!$CD$4)</f>
        <v/>
      </c>
      <c r="D6" s="78" t="s">
        <v>354</v>
      </c>
      <c r="E6" s="70" t="str">
        <f>IFERROR(IF('Ad_01 data'!CC8="","",TEXT('Ad_01 data'!CC8,"mm월 dd일")),"")</f>
        <v/>
      </c>
      <c r="F6" s="70" t="str">
        <f>IFERROR(IF('Ad_01 data'!CD8="","",TEXT('Ad_01 data'!CD8,"mm월 dd일")),"")</f>
        <v/>
      </c>
      <c r="G6" s="120">
        <f>IF($D6="","",INDEX('Ad_01 data'!$A$1:$CB$15,8,MATCH(G$3,'Ad_01 data'!$6:$6,0)))</f>
        <v>0</v>
      </c>
      <c r="H6" s="120">
        <f>IF($D6="","",INDEX('Ad_01 data'!$A$1:$CB$15,8,MATCH(H$3,'Ad_01 data'!$6:$6,0)))</f>
        <v>0</v>
      </c>
      <c r="I6" s="119">
        <f>IF($D6="","",INDEX('Ad_01 data'!$A$1:$CB$15,8,MATCH(I$3,'Ad_01 data'!$6:$6,0)))</f>
        <v>0</v>
      </c>
      <c r="J6" s="118">
        <f>IF($D6="","",INDEX('Ad_01 data'!$A$1:$CB$15,8,MATCH(J$3,'Ad_01 data'!$6:$6,0))*$B$21)</f>
        <v>0</v>
      </c>
      <c r="K6" s="118">
        <f>IF($D6="","",INDEX('Ad_01 data'!$A$1:$CB$15,8,MATCH(K$3,'Ad_01 data'!$6:$6,0))*$B$21)</f>
        <v>0</v>
      </c>
    </row>
    <row r="7" spans="1:15">
      <c r="A7" s="38">
        <v>3</v>
      </c>
      <c r="B7" s="77"/>
      <c r="C7" s="117" t="str">
        <f>IF('Ad_01 data'!R9="","",'Ad_01 data'!R9*'Ad_01 data'!$CD$4)</f>
        <v/>
      </c>
      <c r="D7" s="79" t="s">
        <v>360</v>
      </c>
      <c r="E7" s="70" t="str">
        <f>IFERROR(IF('Ad_01 data'!CC9="","",TEXT('Ad_01 data'!CC9,"mm월 dd일")),"")</f>
        <v/>
      </c>
      <c r="F7" s="70" t="str">
        <f>IFERROR(IF('Ad_01 data'!CD9="","",TEXT('Ad_01 data'!CD9,"mm월 dd일")),"")</f>
        <v/>
      </c>
      <c r="G7" s="71">
        <f>IF($D7="","",INDEX('Ad_01 data'!$A$1:$CB$15,9,MATCH(G$3,'Ad_01 data'!$6:$6,0)))</f>
        <v>0</v>
      </c>
      <c r="H7" s="71">
        <f>IF($D7="","",INDEX('Ad_01 data'!$A$1:$CB$15,9,MATCH(H$3,'Ad_01 data'!$6:$6,0)))</f>
        <v>0</v>
      </c>
      <c r="I7" s="80">
        <f>IF($D7="","",INDEX('Ad_01 data'!$A$1:$CB$15,9,MATCH(I$3,'Ad_01 data'!$6:$6,0)))</f>
        <v>0</v>
      </c>
      <c r="J7" s="116">
        <f>IF($D7="","",INDEX('Ad_01 data'!$A$1:$CB$15,9,MATCH(J$3,'Ad_01 data'!$6:$6,0))*$B$21)</f>
        <v>0</v>
      </c>
      <c r="K7" s="116">
        <f>IF($D7="","",INDEX('Ad_01 data'!$A$1:$CB$15,9,MATCH(K$3,'Ad_01 data'!$6:$6,0))*$B$21)</f>
        <v>0</v>
      </c>
    </row>
    <row r="8" spans="1:15">
      <c r="A8" s="38">
        <v>4</v>
      </c>
      <c r="B8" s="77"/>
      <c r="C8" s="117" t="str">
        <f>IF('Ad_01 data'!R10="","",'Ad_01 data'!R10*'Ad_01 data'!$CD$4)</f>
        <v/>
      </c>
      <c r="D8" s="79"/>
      <c r="E8" s="70" t="str">
        <f>IFERROR(IF('Ad_01 data'!CC10="","",TEXT('Ad_01 data'!CC10,"mm월 dd일")),"")</f>
        <v/>
      </c>
      <c r="F8" s="70" t="str">
        <f>IFERROR(IF('Ad_01 data'!CD10="","",TEXT('Ad_01 data'!CD10,"mm월 dd일")),"")</f>
        <v/>
      </c>
      <c r="G8" s="71" t="str">
        <f>IF($D8="","",INDEX('Ad_01 data'!$A$1:$CB$15,10,MATCH(G$3,'Ad_01 data'!$6:$6,0)))</f>
        <v/>
      </c>
      <c r="H8" s="71" t="str">
        <f>IF($D8="","",INDEX('Ad_01 data'!$A$1:$CB$15,10,MATCH(H$3,'Ad_01 data'!$6:$6,0)))</f>
        <v/>
      </c>
      <c r="I8" s="80" t="str">
        <f>IF($D8="","",INDEX('Ad_01 data'!$A$1:$CB$15,10,MATCH(I$3,'Ad_01 data'!$6:$6,0)))</f>
        <v/>
      </c>
      <c r="J8" s="116" t="str">
        <f>IF($D8="","",INDEX('Ad_01 data'!$A$1:$CB$15,10,MATCH(J$3,'Ad_01 data'!$6:$6,0))*$B$21)</f>
        <v/>
      </c>
      <c r="K8" s="116" t="str">
        <f>IF($D8="","",INDEX('Ad_01 data'!$A$1:$CB$15,10,MATCH(K$3,'Ad_01 data'!$6:$6,0))*$B$21)</f>
        <v/>
      </c>
    </row>
    <row r="9" spans="1:15">
      <c r="A9" s="38">
        <v>5</v>
      </c>
      <c r="B9" s="77"/>
      <c r="C9" s="117" t="str">
        <f>IF('Ad_01 data'!R11="","",'Ad_01 data'!R11*'Ad_01 data'!$CD$4)</f>
        <v/>
      </c>
      <c r="D9" s="79"/>
      <c r="E9" s="70" t="str">
        <f>IFERROR(IF('Ad_01 data'!CC11="","",TEXT('Ad_01 data'!CC11,"mm월 dd일")),"")</f>
        <v/>
      </c>
      <c r="F9" s="70" t="str">
        <f>IFERROR(IF('Ad_01 data'!CD11="","",TEXT('Ad_01 data'!CD11,"mm월 dd일")),"")</f>
        <v/>
      </c>
      <c r="G9" s="71" t="str">
        <f>IF($D9="","",INDEX('Ad_01 data'!$A$1:$CB$15,11,MATCH(G$3,'Ad_01 data'!$6:$6,0)))</f>
        <v/>
      </c>
      <c r="H9" s="71" t="str">
        <f>IF($D9="","",INDEX('Ad_01 data'!$A$1:$CB$15,11,MATCH(H$3,'Ad_01 data'!$6:$6,0)))</f>
        <v/>
      </c>
      <c r="I9" s="80" t="str">
        <f>IF($D9="","",INDEX('Ad_01 data'!$A$1:$CB$15,11,MATCH(I$3,'Ad_01 data'!$6:$6,0)))</f>
        <v/>
      </c>
      <c r="J9" s="116" t="str">
        <f>IF($D9="","",INDEX('Ad_01 data'!$A$1:$CB$15,11,MATCH(J$3,'Ad_01 data'!$6:$6,0))*$B$21)</f>
        <v/>
      </c>
      <c r="K9" s="116" t="str">
        <f>IF($D9="","",INDEX('Ad_01 data'!$A$1:$CB$15,11,MATCH(K$3,'Ad_01 data'!$6:$6,0))*$B$21)</f>
        <v/>
      </c>
    </row>
    <row r="10" spans="1:15">
      <c r="A10" s="38">
        <v>6</v>
      </c>
      <c r="B10" s="77"/>
      <c r="C10" s="117" t="str">
        <f>IF('Ad_01 data'!R12="","",'Ad_01 data'!R12*'Ad_01 data'!$CD$4)</f>
        <v/>
      </c>
      <c r="D10" s="79"/>
      <c r="E10" s="70" t="str">
        <f>IFERROR(IF('Ad_01 data'!CC12="","",TEXT('Ad_01 data'!CC12,"mm월 dd일")),"")</f>
        <v/>
      </c>
      <c r="F10" s="70" t="str">
        <f>IFERROR(IF('Ad_01 data'!CD12="","",TEXT('Ad_01 data'!CD12,"mm월 dd일")),"")</f>
        <v/>
      </c>
      <c r="G10" s="71" t="str">
        <f>IF($D10="","",INDEX('Ad_01 data'!$A$1:$CB$15,12,MATCH(G$3,'Ad_01 data'!$6:$6,0)))</f>
        <v/>
      </c>
      <c r="H10" s="71" t="str">
        <f>IF($D10="","",INDEX('Ad_01 data'!$A$1:$CB$15,12,MATCH(H$3,'Ad_01 data'!$6:$6,0)))</f>
        <v/>
      </c>
      <c r="I10" s="80" t="str">
        <f>IF($D10="","",INDEX('Ad_01 data'!$A$1:$CB$15,12,MATCH(I$3,'Ad_01 data'!$6:$6,0)))</f>
        <v/>
      </c>
      <c r="J10" s="116" t="str">
        <f>IF($D10="","",INDEX('Ad_01 data'!$A$1:$CB$15,12,MATCH(J$3,'Ad_01 data'!$6:$6,0))*$B$21)</f>
        <v/>
      </c>
      <c r="K10" s="116" t="str">
        <f>IF($D10="","",INDEX('Ad_01 data'!$A$1:$CB$15,12,MATCH(K$3,'Ad_01 data'!$6:$6,0))*$B$21)</f>
        <v/>
      </c>
    </row>
    <row r="11" spans="1:15">
      <c r="A11" s="38">
        <v>7</v>
      </c>
      <c r="B11" s="77"/>
      <c r="C11" s="117" t="str">
        <f>IF('Ad_01 data'!R13="","",'Ad_01 data'!R13*'Ad_01 data'!$CD$4)</f>
        <v/>
      </c>
      <c r="D11" s="79"/>
      <c r="E11" s="70" t="str">
        <f>IFERROR(IF('Ad_01 data'!CC13="","",TEXT('Ad_01 data'!CC13,"mm월 dd일")),"")</f>
        <v/>
      </c>
      <c r="F11" s="70" t="str">
        <f>IFERROR(IF('Ad_01 data'!CD13="","",TEXT('Ad_01 data'!CD13,"mm월 dd일")),"")</f>
        <v/>
      </c>
      <c r="G11" s="71" t="str">
        <f>IF($D11="","",INDEX('Ad_01 data'!$A$1:$CB$15,13,MATCH(G$3,'Ad_01 data'!$6:$6,0)))</f>
        <v/>
      </c>
      <c r="H11" s="71" t="str">
        <f>IF($D11="","",INDEX('Ad_01 data'!$A$1:$CB$15,13,MATCH(H$3,'Ad_01 data'!$6:$6,0)))</f>
        <v/>
      </c>
      <c r="I11" s="80" t="str">
        <f>IF($D11="","",INDEX('Ad_01 data'!$A$1:$CB$15,13,MATCH(I$3,'Ad_01 data'!$6:$6,0)))</f>
        <v/>
      </c>
      <c r="J11" s="116" t="str">
        <f>IF($D11="","",INDEX('Ad_01 data'!$A$1:$CB$15,13,MATCH(J$3,'Ad_01 data'!$6:$6,0))*$B$21)</f>
        <v/>
      </c>
      <c r="K11" s="116" t="str">
        <f>IF($D11="","",INDEX('Ad_01 data'!$A$1:$CB$15,13,MATCH(K$3,'Ad_01 data'!$6:$6,0))*$B$21)</f>
        <v/>
      </c>
      <c r="M11" s="45"/>
    </row>
    <row r="12" spans="1:15">
      <c r="A12" s="38">
        <v>8</v>
      </c>
      <c r="B12" s="77"/>
      <c r="C12" s="117" t="str">
        <f>IF('Ad_01 data'!R14="","",'Ad_01 data'!R14*'Ad_01 data'!$CD$4)</f>
        <v/>
      </c>
      <c r="D12" s="79"/>
      <c r="E12" s="70" t="str">
        <f>IFERROR(IF('Ad_01 data'!CC14="","",TEXT('Ad_01 data'!CC14,"mm월 dd일")),"")</f>
        <v/>
      </c>
      <c r="F12" s="70" t="str">
        <f>IFERROR(IF('Ad_01 data'!CD14="","",TEXT('Ad_01 data'!CD14,"mm월 dd일")),"")</f>
        <v/>
      </c>
      <c r="G12" s="71" t="str">
        <f>IF($D12="","",INDEX('Ad_01 data'!$A$1:$CB$15,14,MATCH(G$3,'Ad_01 data'!$6:$6,0)))</f>
        <v/>
      </c>
      <c r="H12" s="71" t="str">
        <f>IF($D12="","",INDEX('Ad_01 data'!$A$1:$CB$15,14,MATCH(H$3,'Ad_01 data'!$6:$6,0)))</f>
        <v/>
      </c>
      <c r="I12" s="80" t="str">
        <f>IF($D12="","",INDEX('Ad_01 data'!$A$1:$CB$15,14,MATCH(I$3,'Ad_01 data'!$6:$6,0)))</f>
        <v/>
      </c>
      <c r="J12" s="116" t="str">
        <f>IF($D12="","",INDEX('Ad_01 data'!$A$1:$CB$15,14,MATCH(J$3,'Ad_01 data'!$6:$6,0))*$B$21)</f>
        <v/>
      </c>
      <c r="K12" s="116" t="str">
        <f>IF($D12="","",INDEX('Ad_01 data'!$A$1:$CB$15,14,MATCH(K$3,'Ad_01 data'!$6:$6,0))*$B$21)</f>
        <v/>
      </c>
    </row>
    <row r="13" spans="1:15">
      <c r="A13" s="38">
        <v>9</v>
      </c>
      <c r="B13" s="77"/>
      <c r="C13" s="117" t="str">
        <f>IF('Ad_01 data'!R15="","",'Ad_01 data'!R15*'Ad_01 data'!$CD$4)</f>
        <v/>
      </c>
      <c r="D13" s="79"/>
      <c r="E13" s="70" t="str">
        <f>IFERROR(IF('Ad_01 data'!CC15="","",TEXT('Ad_01 data'!CC15,"mm월 dd일")),"")</f>
        <v/>
      </c>
      <c r="F13" s="70" t="str">
        <f>IFERROR(IF('Ad_01 data'!CD15="","",TEXT('Ad_01 data'!CD15,"mm월 dd일")),"")</f>
        <v/>
      </c>
      <c r="G13" s="71" t="str">
        <f>IF($D13="","",INDEX('Ad_01 data'!$A$1:$CB$15,15,MATCH(G$3,'Ad_01 data'!$6:$6,0)))</f>
        <v/>
      </c>
      <c r="H13" s="71" t="str">
        <f>IF($D13="","",INDEX('Ad_01 data'!$A$1:$CB$15,15,MATCH(H$3,'Ad_01 data'!$6:$6,0)))</f>
        <v/>
      </c>
      <c r="I13" s="80" t="str">
        <f>IF($D13="","",INDEX('Ad_01 data'!$A$1:$CB$15,15,MATCH(I$3,'Ad_01 data'!$6:$6,0)))</f>
        <v/>
      </c>
      <c r="J13" s="116" t="str">
        <f>IF($D13="","",INDEX('Ad_01 data'!$A$1:$CB$15,15,MATCH(J$3,'Ad_01 data'!$6:$6,0))*$B$21)</f>
        <v/>
      </c>
      <c r="K13" s="116" t="str">
        <f>IF($D13="","",INDEX('Ad_01 data'!$A$1:$CB$15,15,MATCH(K$3,'Ad_01 data'!$6:$6,0))*$B$21)</f>
        <v/>
      </c>
    </row>
    <row r="14" spans="1:15">
      <c r="A14" s="38">
        <v>10</v>
      </c>
      <c r="B14" s="77"/>
      <c r="C14" s="117" t="str">
        <f>IF('Ad_01 data'!R16="","",'Ad_01 data'!R16*'Ad_01 data'!$CD$4)</f>
        <v/>
      </c>
      <c r="D14" s="79"/>
      <c r="E14" s="70" t="str">
        <f>IFERROR(IF('Ad_01 data'!CC16="","",TEXT('Ad_01 data'!CC16,"mm월 dd일")),"")</f>
        <v/>
      </c>
      <c r="F14" s="70" t="str">
        <f>IFERROR(IF('Ad_01 data'!CD16="","",TEXT('Ad_01 data'!CD16,"mm월 dd일")),"")</f>
        <v/>
      </c>
      <c r="G14" s="71" t="str">
        <f>IF($D14="","",INDEX('Ad_01 data'!$A$1:$CB$15,16,MATCH(G$3,'Ad_01 data'!$6:$6,0)))</f>
        <v/>
      </c>
      <c r="H14" s="71" t="str">
        <f>IF($D14="","",INDEX('Ad_01 data'!$A$1:$CB$15,16,MATCH(H$3,'Ad_01 data'!$6:$6,0)))</f>
        <v/>
      </c>
      <c r="I14" s="80" t="str">
        <f>IF($D14="","",INDEX('Ad_01 data'!$A$1:$CB$15,16,MATCH(I$3,'Ad_01 data'!$6:$6,0)))</f>
        <v/>
      </c>
      <c r="J14" s="116" t="str">
        <f>IF($D14="","",INDEX('Ad_01 data'!$A$1:$CB$15,16,MATCH(J$3,'Ad_01 data'!$6:$6,0))*$B$21)</f>
        <v/>
      </c>
      <c r="K14" s="116" t="str">
        <f>IF($D14="","",INDEX('Ad_01 data'!$A$1:$CB$15,16,MATCH(K$3,'Ad_01 data'!$6:$6,0))*$B$21)</f>
        <v/>
      </c>
    </row>
    <row r="15" spans="1:15" ht="24" thickBot="1">
      <c r="A15" s="563" t="s">
        <v>397</v>
      </c>
      <c r="B15" s="564"/>
      <c r="C15" s="115">
        <f>SUM(C5:C14)</f>
        <v>0</v>
      </c>
      <c r="D15" s="35"/>
      <c r="E15" s="11"/>
      <c r="F15" s="11"/>
      <c r="G15" s="72">
        <f>SUM(G5:G14)</f>
        <v>0</v>
      </c>
      <c r="H15" s="73">
        <f>SUM(H5:H14)</f>
        <v>0</v>
      </c>
      <c r="I15" s="74" t="e">
        <f>H15/G15</f>
        <v>#DIV/0!</v>
      </c>
      <c r="J15" s="115" t="e">
        <f>C15/G15*1000</f>
        <v>#DIV/0!</v>
      </c>
      <c r="K15" s="114" t="e">
        <f>C15/H15</f>
        <v>#DIV/0!</v>
      </c>
    </row>
    <row r="16" spans="1:15" ht="17.45" customHeight="1"/>
    <row r="18" spans="1:4" ht="26.25">
      <c r="A18" s="559" t="s">
        <v>814</v>
      </c>
      <c r="B18" s="560"/>
      <c r="D18" s="44" t="str">
        <f>"("&amp;B1&amp;") 총 지출비용 "&amp;TEXT(C15,"\#,##0")&amp;" / 총 노출 "&amp;TEXT(G15,"#,##0")&amp;" / 총 클릭 "&amp;TEXT(H15, "#,##0")&amp;" 진행"</f>
        <v>(LCA 인증) 총 지출비용 ₩0 / 총 노출 0 / 총 클릭 0 진행</v>
      </c>
    </row>
    <row r="19" spans="1:4" ht="26.25">
      <c r="A19" s="33" t="s">
        <v>1094</v>
      </c>
      <c r="B19" s="105">
        <v>45419</v>
      </c>
      <c r="D19" s="37"/>
    </row>
    <row r="20" spans="1:4" ht="26.25">
      <c r="A20" s="33" t="s">
        <v>1095</v>
      </c>
      <c r="B20" s="106">
        <v>0.9375</v>
      </c>
      <c r="D20" s="37"/>
    </row>
    <row r="21" spans="1:4">
      <c r="A21" s="33" t="s">
        <v>1093</v>
      </c>
      <c r="B21" s="42">
        <v>1357</v>
      </c>
      <c r="D21" s="107"/>
    </row>
    <row r="22" spans="1:4">
      <c r="D22" s="46" t="str">
        <f>"*환율: "&amp;MONTH(B19)&amp;"월 "&amp;TEXT(B19,"d")&amp;"일 "&amp;TEXT(B20,"hh:mm")&amp;" 기준 ★ 링크드인 광고 집행비는  ‘광고 지출비 + 링크드인 부가세 10% + 환율 + 대행 수수료‘ 가 적용된 금액으로 청구될 예정입니다."</f>
        <v>*환율: 5월 7일 22:30 기준 ★ 링크드인 광고 집행비는  ‘광고 지출비 + 링크드인 부가세 10% + 환율 + 대행 수수료‘ 가 적용된 금액으로 청구될 예정입니다.</v>
      </c>
    </row>
    <row r="27" spans="1:4">
      <c r="B27" s="32"/>
    </row>
  </sheetData>
  <mergeCells count="11">
    <mergeCell ref="H3:H4"/>
    <mergeCell ref="A18:B18"/>
    <mergeCell ref="I3:I4"/>
    <mergeCell ref="J3:J4"/>
    <mergeCell ref="K3:K4"/>
    <mergeCell ref="A15:B15"/>
    <mergeCell ref="A3:A4"/>
    <mergeCell ref="B3:B4"/>
    <mergeCell ref="C3:C4"/>
    <mergeCell ref="E3:F3"/>
    <mergeCell ref="G3:G4"/>
  </mergeCells>
  <phoneticPr fontId="5"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sheetPr>
  <dimension ref="A1:CD37"/>
  <sheetViews>
    <sheetView zoomScale="85" zoomScaleNormal="85" workbookViewId="0">
      <selection activeCell="B21" sqref="B21"/>
    </sheetView>
  </sheetViews>
  <sheetFormatPr defaultRowHeight="16.5"/>
  <cols>
    <col min="1" max="3" width="8.625" style="6"/>
    <col min="4" max="4" width="11.875" style="6" bestFit="1" customWidth="1"/>
    <col min="5" max="6" width="16.625" style="6" bestFit="1" customWidth="1"/>
    <col min="7" max="8" width="18.625" style="6" bestFit="1" customWidth="1"/>
    <col min="9" max="9" width="8.625" style="6"/>
    <col min="10" max="10" width="38.125" style="6" bestFit="1" customWidth="1"/>
    <col min="11" max="13" width="11.875" style="6" bestFit="1" customWidth="1"/>
    <col min="14" max="14" width="9.875" style="6" bestFit="1" customWidth="1"/>
    <col min="15" max="15" width="9" style="6" bestFit="1" customWidth="1"/>
    <col min="16" max="17" width="13.875" style="6" bestFit="1" customWidth="1"/>
    <col min="18" max="80" width="8.625" style="6"/>
    <col min="81" max="82" width="12.5" bestFit="1" customWidth="1"/>
  </cols>
  <sheetData>
    <row r="1" spans="1:82">
      <c r="A1" s="6" t="s">
        <v>810</v>
      </c>
    </row>
    <row r="2" spans="1:82">
      <c r="A2" s="6" t="s">
        <v>811</v>
      </c>
    </row>
    <row r="3" spans="1:82">
      <c r="A3" s="6" t="s">
        <v>812</v>
      </c>
      <c r="CD3" s="29"/>
    </row>
    <row r="4" spans="1:82">
      <c r="A4" s="6" t="s">
        <v>813</v>
      </c>
    </row>
    <row r="6" spans="1:82">
      <c r="A6" s="6" t="s">
        <v>970</v>
      </c>
      <c r="B6" s="6" t="s">
        <v>971</v>
      </c>
      <c r="C6" s="6" t="s">
        <v>972</v>
      </c>
      <c r="D6" s="6" t="s">
        <v>973</v>
      </c>
      <c r="E6" s="6" t="s">
        <v>974</v>
      </c>
      <c r="F6" s="6" t="s">
        <v>975</v>
      </c>
      <c r="G6" s="6" t="s">
        <v>976</v>
      </c>
      <c r="H6" s="6" t="s">
        <v>977</v>
      </c>
      <c r="I6" s="6" t="s">
        <v>1185</v>
      </c>
      <c r="J6" s="6" t="s">
        <v>1186</v>
      </c>
      <c r="K6" s="6" t="s">
        <v>978</v>
      </c>
      <c r="L6" s="6" t="s">
        <v>409</v>
      </c>
      <c r="M6" s="6" t="s">
        <v>979</v>
      </c>
      <c r="N6" s="6" t="s">
        <v>980</v>
      </c>
      <c r="O6" s="6" t="s">
        <v>981</v>
      </c>
      <c r="P6" s="6" t="s">
        <v>982</v>
      </c>
      <c r="Q6" s="6" t="s">
        <v>983</v>
      </c>
      <c r="R6" s="6" t="s">
        <v>412</v>
      </c>
      <c r="S6" s="6" t="s">
        <v>413</v>
      </c>
      <c r="T6" s="6" t="s">
        <v>984</v>
      </c>
      <c r="U6" s="6" t="s">
        <v>389</v>
      </c>
      <c r="V6" s="6" t="s">
        <v>403</v>
      </c>
      <c r="W6" s="6" t="s">
        <v>985</v>
      </c>
      <c r="X6" s="6" t="s">
        <v>392</v>
      </c>
      <c r="Y6" s="6" t="s">
        <v>393</v>
      </c>
      <c r="Z6" s="6" t="s">
        <v>986</v>
      </c>
      <c r="AA6" s="6" t="s">
        <v>399</v>
      </c>
      <c r="AB6" s="6" t="s">
        <v>427</v>
      </c>
      <c r="AC6" s="6" t="s">
        <v>417</v>
      </c>
      <c r="AD6" s="6" t="s">
        <v>987</v>
      </c>
      <c r="AE6" s="6" t="s">
        <v>988</v>
      </c>
      <c r="AF6" s="6" t="s">
        <v>989</v>
      </c>
      <c r="AG6" s="6" t="s">
        <v>404</v>
      </c>
      <c r="AH6" s="6" t="s">
        <v>990</v>
      </c>
      <c r="AI6" s="6" t="s">
        <v>991</v>
      </c>
      <c r="AJ6" s="6" t="s">
        <v>992</v>
      </c>
      <c r="AK6" s="6" t="s">
        <v>993</v>
      </c>
      <c r="AL6" s="6" t="s">
        <v>994</v>
      </c>
      <c r="AM6" s="6" t="s">
        <v>995</v>
      </c>
      <c r="AN6" s="6" t="s">
        <v>996</v>
      </c>
      <c r="AO6" s="6" t="s">
        <v>997</v>
      </c>
      <c r="AP6" s="6" t="s">
        <v>998</v>
      </c>
      <c r="AQ6" s="6" t="s">
        <v>999</v>
      </c>
      <c r="AR6" s="6" t="s">
        <v>1000</v>
      </c>
      <c r="AS6" s="6" t="s">
        <v>1001</v>
      </c>
      <c r="AT6" s="6" t="s">
        <v>1002</v>
      </c>
      <c r="AU6" s="6" t="s">
        <v>1003</v>
      </c>
      <c r="AV6" s="6" t="s">
        <v>1004</v>
      </c>
      <c r="AW6" s="6" t="s">
        <v>1005</v>
      </c>
      <c r="AX6" s="6" t="s">
        <v>1006</v>
      </c>
      <c r="AY6" s="6" t="s">
        <v>1007</v>
      </c>
      <c r="AZ6" s="6" t="s">
        <v>1008</v>
      </c>
      <c r="BA6" s="6" t="s">
        <v>1009</v>
      </c>
      <c r="BB6" s="6" t="s">
        <v>1010</v>
      </c>
      <c r="BC6" s="6" t="s">
        <v>1187</v>
      </c>
      <c r="BD6" s="6" t="s">
        <v>1014</v>
      </c>
      <c r="BE6" s="6" t="s">
        <v>1015</v>
      </c>
      <c r="BF6" s="6" t="s">
        <v>1016</v>
      </c>
      <c r="BG6" s="6" t="s">
        <v>1017</v>
      </c>
      <c r="BH6" s="6" t="s">
        <v>1018</v>
      </c>
      <c r="BI6" s="6" t="s">
        <v>1019</v>
      </c>
      <c r="BJ6" s="6" t="s">
        <v>1020</v>
      </c>
      <c r="BK6" s="6" t="s">
        <v>1021</v>
      </c>
      <c r="BL6" s="6" t="s">
        <v>1022</v>
      </c>
      <c r="BM6" s="6" t="s">
        <v>1023</v>
      </c>
      <c r="BN6" s="6" t="s">
        <v>1024</v>
      </c>
      <c r="BO6" s="6" t="s">
        <v>1025</v>
      </c>
      <c r="CC6" t="s">
        <v>1143</v>
      </c>
      <c r="CD6" t="s">
        <v>1144</v>
      </c>
    </row>
    <row r="7" spans="1:82">
      <c r="U7" s="39"/>
      <c r="AE7" s="39"/>
      <c r="AP7" s="40"/>
      <c r="AY7" s="40"/>
      <c r="CA7" s="40"/>
      <c r="CC7" s="32" t="e">
        <f t="shared" ref="CC7:CD12" si="0">DATE(MID(G7,1,FIND(".",G7)-1),MID(G7,FIND(".",G7)+1,FIND(".",G7,FIND(".",G7)+1)-FIND(".",G7)-1),MID(G7,FIND(".",G7,FIND(".",G7)+1)+1,FIND(".",G7,FIND(".",G7,FIND(".",G7)+1)+1)-FIND(".",G7,FIND(".",G7)+1)-1))</f>
        <v>#VALUE!</v>
      </c>
      <c r="CD7" s="32" t="e">
        <f t="shared" si="0"/>
        <v>#VALUE!</v>
      </c>
    </row>
    <row r="8" spans="1:82">
      <c r="U8" s="39"/>
      <c r="AE8" s="39"/>
      <c r="AP8" s="40"/>
      <c r="AY8" s="40"/>
      <c r="CA8" s="40"/>
      <c r="CC8" s="32" t="e">
        <f t="shared" si="0"/>
        <v>#VALUE!</v>
      </c>
      <c r="CD8" s="32" t="e">
        <f t="shared" si="0"/>
        <v>#VALUE!</v>
      </c>
    </row>
    <row r="9" spans="1:82">
      <c r="CC9" s="32" t="e">
        <f t="shared" si="0"/>
        <v>#VALUE!</v>
      </c>
      <c r="CD9" s="32" t="e">
        <f t="shared" si="0"/>
        <v>#VALUE!</v>
      </c>
    </row>
    <row r="10" spans="1:82">
      <c r="CC10" s="32" t="e">
        <f t="shared" si="0"/>
        <v>#VALUE!</v>
      </c>
      <c r="CD10" s="32" t="e">
        <f t="shared" si="0"/>
        <v>#VALUE!</v>
      </c>
    </row>
    <row r="11" spans="1:82">
      <c r="CC11" s="32" t="e">
        <f t="shared" si="0"/>
        <v>#VALUE!</v>
      </c>
      <c r="CD11" s="32" t="e">
        <f t="shared" si="0"/>
        <v>#VALUE!</v>
      </c>
    </row>
    <row r="12" spans="1:82">
      <c r="CC12" s="32" t="e">
        <f t="shared" si="0"/>
        <v>#VALUE!</v>
      </c>
      <c r="CD12" s="32" t="e">
        <f t="shared" si="0"/>
        <v>#VALUE!</v>
      </c>
    </row>
    <row r="13" spans="1:82">
      <c r="CC13" s="32" t="str">
        <f t="shared" ref="CC13:CC37" si="1">IF(G13="","",DATE(RIGHT(G13,4),LEFT(G13,FIND("/", G13)-1),MID(G13,FIND("/",G13)+1,2)))</f>
        <v/>
      </c>
      <c r="CD13" s="32" t="str">
        <f t="shared" ref="CD13:CD37" si="2">IF(H13="","",DATE(RIGHT(H13,4),LEFT(H13,FIND("/", H13)-1),MID(H13,FIND("/",H13)+1,2)))</f>
        <v/>
      </c>
    </row>
    <row r="14" spans="1:82">
      <c r="CC14" s="32" t="str">
        <f t="shared" si="1"/>
        <v/>
      </c>
      <c r="CD14" s="32" t="str">
        <f t="shared" si="2"/>
        <v/>
      </c>
    </row>
    <row r="15" spans="1:82">
      <c r="CC15" s="32" t="str">
        <f t="shared" si="1"/>
        <v/>
      </c>
      <c r="CD15" s="32" t="str">
        <f t="shared" si="2"/>
        <v/>
      </c>
    </row>
    <row r="16" spans="1:82">
      <c r="CC16" s="32" t="str">
        <f t="shared" si="1"/>
        <v/>
      </c>
      <c r="CD16" s="32" t="str">
        <f t="shared" si="2"/>
        <v/>
      </c>
    </row>
    <row r="17" spans="81:82">
      <c r="CC17" s="32" t="str">
        <f t="shared" si="1"/>
        <v/>
      </c>
      <c r="CD17" s="32" t="str">
        <f t="shared" si="2"/>
        <v/>
      </c>
    </row>
    <row r="18" spans="81:82">
      <c r="CC18" s="32" t="str">
        <f t="shared" si="1"/>
        <v/>
      </c>
      <c r="CD18" s="32" t="str">
        <f t="shared" si="2"/>
        <v/>
      </c>
    </row>
    <row r="19" spans="81:82">
      <c r="CC19" s="32" t="str">
        <f t="shared" si="1"/>
        <v/>
      </c>
      <c r="CD19" s="32" t="str">
        <f t="shared" si="2"/>
        <v/>
      </c>
    </row>
    <row r="20" spans="81:82">
      <c r="CC20" s="32" t="str">
        <f t="shared" si="1"/>
        <v/>
      </c>
      <c r="CD20" s="32" t="str">
        <f t="shared" si="2"/>
        <v/>
      </c>
    </row>
    <row r="21" spans="81:82">
      <c r="CC21" s="32" t="str">
        <f t="shared" si="1"/>
        <v/>
      </c>
      <c r="CD21" s="32" t="str">
        <f t="shared" si="2"/>
        <v/>
      </c>
    </row>
    <row r="22" spans="81:82">
      <c r="CC22" s="32" t="str">
        <f t="shared" si="1"/>
        <v/>
      </c>
      <c r="CD22" s="32" t="str">
        <f t="shared" si="2"/>
        <v/>
      </c>
    </row>
    <row r="23" spans="81:82">
      <c r="CC23" s="32" t="str">
        <f t="shared" si="1"/>
        <v/>
      </c>
      <c r="CD23" s="32" t="str">
        <f t="shared" si="2"/>
        <v/>
      </c>
    </row>
    <row r="24" spans="81:82">
      <c r="CC24" s="32" t="str">
        <f t="shared" si="1"/>
        <v/>
      </c>
      <c r="CD24" s="32" t="str">
        <f t="shared" si="2"/>
        <v/>
      </c>
    </row>
    <row r="25" spans="81:82">
      <c r="CC25" s="32" t="str">
        <f t="shared" si="1"/>
        <v/>
      </c>
      <c r="CD25" s="32" t="str">
        <f t="shared" si="2"/>
        <v/>
      </c>
    </row>
    <row r="26" spans="81:82">
      <c r="CC26" s="32" t="str">
        <f t="shared" si="1"/>
        <v/>
      </c>
      <c r="CD26" s="32" t="str">
        <f t="shared" si="2"/>
        <v/>
      </c>
    </row>
    <row r="27" spans="81:82">
      <c r="CC27" s="32" t="str">
        <f t="shared" si="1"/>
        <v/>
      </c>
      <c r="CD27" s="32" t="str">
        <f t="shared" si="2"/>
        <v/>
      </c>
    </row>
    <row r="28" spans="81:82">
      <c r="CC28" s="32" t="str">
        <f t="shared" si="1"/>
        <v/>
      </c>
      <c r="CD28" s="32" t="str">
        <f t="shared" si="2"/>
        <v/>
      </c>
    </row>
    <row r="29" spans="81:82">
      <c r="CC29" s="32" t="str">
        <f t="shared" si="1"/>
        <v/>
      </c>
      <c r="CD29" s="32" t="str">
        <f t="shared" si="2"/>
        <v/>
      </c>
    </row>
    <row r="30" spans="81:82">
      <c r="CC30" s="32" t="str">
        <f t="shared" si="1"/>
        <v/>
      </c>
      <c r="CD30" s="32" t="str">
        <f t="shared" si="2"/>
        <v/>
      </c>
    </row>
    <row r="31" spans="81:82">
      <c r="CC31" s="32" t="str">
        <f t="shared" si="1"/>
        <v/>
      </c>
      <c r="CD31" s="32" t="str">
        <f t="shared" si="2"/>
        <v/>
      </c>
    </row>
    <row r="32" spans="81:82">
      <c r="CC32" s="32" t="str">
        <f t="shared" si="1"/>
        <v/>
      </c>
      <c r="CD32" s="32" t="str">
        <f t="shared" si="2"/>
        <v/>
      </c>
    </row>
    <row r="33" spans="81:82">
      <c r="CC33" s="32" t="str">
        <f t="shared" si="1"/>
        <v/>
      </c>
      <c r="CD33" s="32" t="str">
        <f t="shared" si="2"/>
        <v/>
      </c>
    </row>
    <row r="34" spans="81:82">
      <c r="CC34" s="32" t="str">
        <f t="shared" si="1"/>
        <v/>
      </c>
      <c r="CD34" s="32" t="str">
        <f t="shared" si="2"/>
        <v/>
      </c>
    </row>
    <row r="35" spans="81:82">
      <c r="CC35" s="32" t="str">
        <f t="shared" si="1"/>
        <v/>
      </c>
      <c r="CD35" s="32" t="str">
        <f t="shared" si="2"/>
        <v/>
      </c>
    </row>
    <row r="36" spans="81:82">
      <c r="CC36" s="32" t="str">
        <f t="shared" si="1"/>
        <v/>
      </c>
      <c r="CD36" s="32" t="str">
        <f t="shared" si="2"/>
        <v/>
      </c>
    </row>
    <row r="37" spans="81:82">
      <c r="CC37" s="32" t="str">
        <f t="shared" si="1"/>
        <v/>
      </c>
      <c r="CD37" s="32" t="str">
        <f t="shared" si="2"/>
        <v/>
      </c>
    </row>
  </sheetData>
  <phoneticPr fontId="5"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67FC1-AC3D-4551-ADA2-7FD35DFEDB9E}">
  <sheetPr>
    <tabColor theme="9" tint="0.79998168889431442"/>
  </sheetPr>
  <dimension ref="A1:O19"/>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809</v>
      </c>
      <c r="B1" s="41" t="s">
        <v>815</v>
      </c>
    </row>
    <row r="2" spans="1:15" ht="17.25" thickBot="1"/>
    <row r="3" spans="1:15" ht="34.5">
      <c r="A3" s="565" t="s">
        <v>329</v>
      </c>
      <c r="B3" s="557" t="s">
        <v>385</v>
      </c>
      <c r="C3" s="557" t="s">
        <v>386</v>
      </c>
      <c r="D3" s="8" t="s">
        <v>387</v>
      </c>
      <c r="E3" s="567" t="s">
        <v>388</v>
      </c>
      <c r="F3" s="568"/>
      <c r="G3" s="557" t="s">
        <v>389</v>
      </c>
      <c r="H3" s="557" t="s">
        <v>1097</v>
      </c>
      <c r="I3" s="557" t="s">
        <v>1141</v>
      </c>
      <c r="J3" s="557" t="s">
        <v>392</v>
      </c>
      <c r="K3" s="561" t="s">
        <v>393</v>
      </c>
      <c r="M3" s="36" t="s">
        <v>1233</v>
      </c>
      <c r="N3" s="36" t="s">
        <v>816</v>
      </c>
      <c r="O3" s="36" t="s">
        <v>817</v>
      </c>
    </row>
    <row r="4" spans="1:15" ht="26.25">
      <c r="A4" s="566"/>
      <c r="B4" s="558"/>
      <c r="C4" s="558"/>
      <c r="D4" s="9" t="s">
        <v>394</v>
      </c>
      <c r="E4" s="9" t="s">
        <v>395</v>
      </c>
      <c r="F4" s="9" t="s">
        <v>396</v>
      </c>
      <c r="G4" s="558"/>
      <c r="H4" s="558"/>
      <c r="I4" s="558"/>
      <c r="J4" s="558"/>
      <c r="K4" s="562"/>
      <c r="M4" s="121" t="e">
        <f>C15/G15*1000</f>
        <v>#DIV/0!</v>
      </c>
      <c r="N4" s="121" t="e">
        <f>C15/H15</f>
        <v>#DIV/0!</v>
      </c>
      <c r="O4" s="75" t="e">
        <f>H15/G15</f>
        <v>#DIV/0!</v>
      </c>
    </row>
    <row r="5" spans="1:15">
      <c r="A5" s="10">
        <v>1</v>
      </c>
      <c r="B5" s="76" t="s">
        <v>815</v>
      </c>
      <c r="C5" s="117" t="str">
        <f>IF('Ad_02 data'!R7="","",'Ad_02 data'!R7*'Ad_02 data'!$CD$4)</f>
        <v/>
      </c>
      <c r="D5" s="78" t="s">
        <v>354</v>
      </c>
      <c r="E5" s="70" t="str">
        <f>IFERROR(IF('Ad_02 data'!CC7="","",TEXT('Ad_02 data'!CC7,"mm월 dd일")),"")</f>
        <v/>
      </c>
      <c r="F5" s="70" t="str">
        <f>IFERROR(IF('Ad_02 data'!CD7="","",TEXT('Ad_02 data'!CD7,"mm월 dd일")),"")</f>
        <v/>
      </c>
      <c r="G5" s="71">
        <f>IF($D5="","",INDEX('Ad_02 data'!$A$1:$CB$15,7,MATCH(G$3,'Ad_02 data'!$6:$6,0)))</f>
        <v>0</v>
      </c>
      <c r="H5" s="71">
        <f>IF($D5="","",INDEX('Ad_02 data'!$A$1:$CB$15,7,MATCH(H$3,'Ad_02 data'!$6:$6,0)))</f>
        <v>0</v>
      </c>
      <c r="I5" s="80">
        <f>IF($D5="","",INDEX('Ad_02 data'!$A$1:$CB$15,7,MATCH(I$3,'Ad_02 data'!$6:$6,0)))</f>
        <v>0</v>
      </c>
      <c r="J5" s="116">
        <f>IF($D5="","",INDEX('Ad_02 data'!$A$1:$CB$15,7,MATCH(J$3,'Ad_02 data'!$6:$6,0))*$B$21)</f>
        <v>0</v>
      </c>
      <c r="K5" s="116">
        <f>IF($D5="","",INDEX('Ad_02 data'!$A$1:$CB$15,7,MATCH(K$3,'Ad_02 data'!$6:$6,0))*$B$21)</f>
        <v>0</v>
      </c>
    </row>
    <row r="6" spans="1:15">
      <c r="A6" s="10">
        <v>2</v>
      </c>
      <c r="B6" s="76" t="s">
        <v>815</v>
      </c>
      <c r="C6" s="117" t="str">
        <f>IF('Ad_02 data'!R8="","",'Ad_02 data'!R8*'Ad_02 data'!$CD$4)</f>
        <v/>
      </c>
      <c r="D6" s="78" t="s">
        <v>1460</v>
      </c>
      <c r="E6" s="70" t="str">
        <f>IFERROR(IF('Ad_02 data'!CC8="","",TEXT('Ad_02 data'!CC8,"mm월 dd일")),"")</f>
        <v/>
      </c>
      <c r="F6" s="70" t="str">
        <f>IFERROR(IF('Ad_02 data'!CD8="","",TEXT('Ad_02 data'!CD8,"mm월 dd일")),"")</f>
        <v/>
      </c>
      <c r="G6" s="71">
        <f>IF($D6="","",INDEX('Ad_02 data'!$A$1:$CB$15,8,MATCH(G$3,'Ad_02 data'!$6:$6,0)))</f>
        <v>0</v>
      </c>
      <c r="H6" s="71">
        <f>IF($D6="","",INDEX('Ad_02 data'!$A$1:$CB$15,8,MATCH(H$3,'Ad_02 data'!$6:$6,0)))</f>
        <v>0</v>
      </c>
      <c r="I6" s="80">
        <f>IF($D6="","",INDEX('Ad_02 data'!$A$1:$CB$15,8,MATCH(I$3,'Ad_02 data'!$6:$6,0)))</f>
        <v>0</v>
      </c>
      <c r="J6" s="116">
        <f>IF($D6="","",INDEX('Ad_02 data'!$A$1:$CB$15,8,MATCH(J$3,'Ad_02 data'!$6:$6,0))*$B$21)</f>
        <v>0</v>
      </c>
      <c r="K6" s="116">
        <f>IF($D6="","",INDEX('Ad_02 data'!$A$1:$CB$15,8,MATCH(K$3,'Ad_02 data'!$6:$6,0))*$B$21)</f>
        <v>0</v>
      </c>
    </row>
    <row r="7" spans="1:15">
      <c r="A7" s="10">
        <v>3</v>
      </c>
      <c r="B7" s="77"/>
      <c r="C7" s="117" t="str">
        <f>IF('Ad_02 data'!R9="","",'Ad_02 data'!R9*'Ad_02 data'!$CD$4)</f>
        <v/>
      </c>
      <c r="D7" s="79"/>
      <c r="E7" s="70" t="str">
        <f>IFERROR(IF('Ad_02 data'!CC9="","",TEXT('Ad_02 data'!CC9,"mm월 dd일")),"")</f>
        <v/>
      </c>
      <c r="F7" s="70" t="str">
        <f>IFERROR(IF('Ad_02 data'!CD9="","",TEXT('Ad_02 data'!CD9,"mm월 dd일")),"")</f>
        <v/>
      </c>
      <c r="G7" s="71" t="str">
        <f>IF($D7="","",INDEX('Ad_02 data'!$A$1:$CB$15,9,MATCH(G$3,'Ad_02 data'!$6:$6,0)))</f>
        <v/>
      </c>
      <c r="H7" s="71" t="str">
        <f>IF($D7="","",INDEX('Ad_02 data'!$A$1:$CB$15,9,MATCH(H$3,'Ad_02 data'!$6:$6,0)))</f>
        <v/>
      </c>
      <c r="I7" s="80" t="str">
        <f>IF($D7="","",INDEX('Ad_02 data'!$A$1:$CB$15,9,MATCH(I$3,'Ad_02 data'!$6:$6,0)))</f>
        <v/>
      </c>
      <c r="J7" s="116" t="str">
        <f>IF($D7="","",INDEX('Ad_02 data'!$A$1:$CB$15,9,MATCH(J$3,'Ad_02 data'!$6:$6,0))*$B$21)</f>
        <v/>
      </c>
      <c r="K7" s="116" t="str">
        <f>IF($D7="","",INDEX('Ad_02 data'!$A$1:$CB$15,9,MATCH(K$3,'Ad_02 data'!$6:$6,0))*$B$21)</f>
        <v/>
      </c>
    </row>
    <row r="8" spans="1:15">
      <c r="A8" s="10">
        <v>4</v>
      </c>
      <c r="B8" s="77"/>
      <c r="C8" s="117" t="str">
        <f>IF('Ad_02 data'!R10="","",'Ad_02 data'!R10*'Ad_02 data'!$CD$4)</f>
        <v/>
      </c>
      <c r="D8" s="79"/>
      <c r="E8" s="70" t="str">
        <f>IFERROR(IF('Ad_02 data'!CC10="","",TEXT('Ad_02 data'!CC10,"mm월 dd일")),"")</f>
        <v/>
      </c>
      <c r="F8" s="70" t="str">
        <f>IFERROR(IF('Ad_02 data'!CD10="","",TEXT('Ad_02 data'!CD10,"mm월 dd일")),"")</f>
        <v/>
      </c>
      <c r="G8" s="71" t="str">
        <f>IF($D8="","",INDEX('Ad_02 data'!$A$1:$CB$15,10,MATCH(G$3,'Ad_02 data'!$6:$6,0)))</f>
        <v/>
      </c>
      <c r="H8" s="71" t="str">
        <f>IF($D8="","",INDEX('Ad_02 data'!$A$1:$CB$15,10,MATCH(H$3,'Ad_02 data'!$6:$6,0)))</f>
        <v/>
      </c>
      <c r="I8" s="80" t="str">
        <f>IF($D8="","",INDEX('Ad_02 data'!$A$1:$CB$15,10,MATCH(I$3,'Ad_02 data'!$6:$6,0)))</f>
        <v/>
      </c>
      <c r="J8" s="116" t="str">
        <f>IF($D8="","",INDEX('Ad_02 data'!$A$1:$CB$15,10,MATCH(J$3,'Ad_02 data'!$6:$6,0))*$B$21)</f>
        <v/>
      </c>
      <c r="K8" s="116" t="str">
        <f>IF($D8="","",INDEX('Ad_02 data'!$A$1:$CB$15,10,MATCH(K$3,'Ad_02 data'!$6:$6,0))*$B$21)</f>
        <v/>
      </c>
    </row>
    <row r="9" spans="1:15">
      <c r="A9" s="10">
        <v>5</v>
      </c>
      <c r="B9" s="77"/>
      <c r="C9" s="117" t="str">
        <f>IF('Ad_02 data'!R11="","",'Ad_02 data'!R11*'Ad_02 data'!$CD$4)</f>
        <v/>
      </c>
      <c r="D9" s="79"/>
      <c r="E9" s="70" t="str">
        <f>IFERROR(IF('Ad_02 data'!CC11="","",TEXT('Ad_02 data'!CC11,"mm월 dd일")),"")</f>
        <v/>
      </c>
      <c r="F9" s="70" t="str">
        <f>IFERROR(IF('Ad_02 data'!CD11="","",TEXT('Ad_02 data'!CD11,"mm월 dd일")),"")</f>
        <v/>
      </c>
      <c r="G9" s="71" t="str">
        <f>IF($D9="","",INDEX('Ad_02 data'!$A$1:$CB$15,11,MATCH(G$3,'Ad_02 data'!$6:$6,0)))</f>
        <v/>
      </c>
      <c r="H9" s="71" t="str">
        <f>IF($D9="","",INDEX('Ad_02 data'!$A$1:$CB$15,11,MATCH(H$3,'Ad_02 data'!$6:$6,0)))</f>
        <v/>
      </c>
      <c r="I9" s="80" t="str">
        <f>IF($D9="","",INDEX('Ad_02 data'!$A$1:$CB$15,11,MATCH(I$3,'Ad_02 data'!$6:$6,0)))</f>
        <v/>
      </c>
      <c r="J9" s="116" t="str">
        <f>IF($D9="","",INDEX('Ad_02 data'!$A$1:$CB$15,11,MATCH(J$3,'Ad_02 data'!$6:$6,0))*$B$21)</f>
        <v/>
      </c>
      <c r="K9" s="116" t="str">
        <f>IF($D9="","",INDEX('Ad_02 data'!$A$1:$CB$15,11,MATCH(K$3,'Ad_02 data'!$6:$6,0))*$B$21)</f>
        <v/>
      </c>
    </row>
    <row r="10" spans="1:15">
      <c r="A10" s="10">
        <v>6</v>
      </c>
      <c r="B10" s="77"/>
      <c r="C10" s="117" t="str">
        <f>IF('Ad_02 data'!R12="","",'Ad_02 data'!R12*'Ad_02 data'!$CD$4)</f>
        <v/>
      </c>
      <c r="D10" s="79"/>
      <c r="E10" s="70" t="str">
        <f>IFERROR(IF('Ad_02 data'!CC12="","",TEXT('Ad_02 data'!CC12,"mm월 dd일")),"")</f>
        <v/>
      </c>
      <c r="F10" s="70" t="str">
        <f>IFERROR(IF('Ad_02 data'!CD12="","",TEXT('Ad_02 data'!CD12,"mm월 dd일")),"")</f>
        <v/>
      </c>
      <c r="G10" s="71" t="str">
        <f>IF($D10="","",INDEX('Ad_02 data'!$A$1:$CB$15,12,MATCH(G$3,'Ad_02 data'!$6:$6,0)))</f>
        <v/>
      </c>
      <c r="H10" s="71" t="str">
        <f>IF($D10="","",INDEX('Ad_02 data'!$A$1:$CB$15,12,MATCH(H$3,'Ad_02 data'!$6:$6,0)))</f>
        <v/>
      </c>
      <c r="I10" s="80" t="str">
        <f>IF($D10="","",INDEX('Ad_02 data'!$A$1:$CB$15,12,MATCH(I$3,'Ad_02 data'!$6:$6,0)))</f>
        <v/>
      </c>
      <c r="J10" s="116" t="str">
        <f>IF($D10="","",INDEX('Ad_02 data'!$A$1:$CB$15,12,MATCH(J$3,'Ad_02 data'!$6:$6,0))*$B$21)</f>
        <v/>
      </c>
      <c r="K10" s="116" t="str">
        <f>IF($D10="","",INDEX('Ad_02 data'!$A$1:$CB$15,12,MATCH(K$3,'Ad_02 data'!$6:$6,0))*$B$21)</f>
        <v/>
      </c>
    </row>
    <row r="11" spans="1:15">
      <c r="A11" s="10">
        <v>7</v>
      </c>
      <c r="B11" s="77"/>
      <c r="C11" s="117" t="str">
        <f>IF('Ad_02 data'!R13="","",'Ad_02 data'!R13*'Ad_02 data'!$CD$4)</f>
        <v/>
      </c>
      <c r="D11" s="79"/>
      <c r="E11" s="70" t="str">
        <f>IFERROR(IF('Ad_02 data'!CC13="","",TEXT('Ad_02 data'!CC13,"mm월 dd일")),"")</f>
        <v/>
      </c>
      <c r="F11" s="70" t="str">
        <f>IFERROR(IF('Ad_02 data'!CD13="","",TEXT('Ad_02 data'!CD13,"mm월 dd일")),"")</f>
        <v/>
      </c>
      <c r="G11" s="71" t="str">
        <f>IF($D11="","",INDEX('Ad_02 data'!$A$1:$CB$15,13,MATCH(G$3,'Ad_02 data'!$6:$6,0)))</f>
        <v/>
      </c>
      <c r="H11" s="71" t="str">
        <f>IF($D11="","",INDEX('Ad_02 data'!$A$1:$CB$15,13,MATCH(H$3,'Ad_02 data'!$6:$6,0)))</f>
        <v/>
      </c>
      <c r="I11" s="80" t="str">
        <f>IF($D11="","",INDEX('Ad_02 data'!$A$1:$CB$15,13,MATCH(I$3,'Ad_02 data'!$6:$6,0)))</f>
        <v/>
      </c>
      <c r="J11" s="116" t="str">
        <f>IF($D11="","",INDEX('Ad_02 data'!$A$1:$CB$15,13,MATCH(J$3,'Ad_02 data'!$6:$6,0))*$B$21)</f>
        <v/>
      </c>
      <c r="K11" s="116" t="str">
        <f>IF($D11="","",INDEX('Ad_02 data'!$A$1:$CB$15,13,MATCH(K$3,'Ad_02 data'!$6:$6,0))*$B$21)</f>
        <v/>
      </c>
      <c r="M11" s="45"/>
    </row>
    <row r="12" spans="1:15">
      <c r="A12" s="10">
        <v>8</v>
      </c>
      <c r="B12" s="77"/>
      <c r="C12" s="117" t="str">
        <f>IF('Ad_02 data'!R14="","",'Ad_02 data'!R14*'Ad_02 data'!$CD$4)</f>
        <v/>
      </c>
      <c r="D12" s="79"/>
      <c r="E12" s="70" t="str">
        <f>IFERROR(IF('Ad_02 data'!CC14="","",TEXT('Ad_02 data'!CC14,"mm월 dd일")),"")</f>
        <v/>
      </c>
      <c r="F12" s="70" t="str">
        <f>IFERROR(IF('Ad_02 data'!CD14="","",TEXT('Ad_02 data'!CD14,"mm월 dd일")),"")</f>
        <v/>
      </c>
      <c r="G12" s="71" t="str">
        <f>IF($D12="","",INDEX('Ad_02 data'!$A$1:$CB$15,14,MATCH(G$3,'Ad_02 data'!$6:$6,0)))</f>
        <v/>
      </c>
      <c r="H12" s="71" t="str">
        <f>IF($D12="","",INDEX('Ad_02 data'!$A$1:$CB$15,14,MATCH(H$3,'Ad_02 data'!$6:$6,0)))</f>
        <v/>
      </c>
      <c r="I12" s="80" t="str">
        <f>IF($D12="","",INDEX('Ad_02 data'!$A$1:$CB$15,14,MATCH(I$3,'Ad_02 data'!$6:$6,0)))</f>
        <v/>
      </c>
      <c r="J12" s="116" t="str">
        <f>IF($D12="","",INDEX('Ad_02 data'!$A$1:$CB$15,14,MATCH(J$3,'Ad_02 data'!$6:$6,0))*$B$21)</f>
        <v/>
      </c>
      <c r="K12" s="116" t="str">
        <f>IF($D12="","",INDEX('Ad_02 data'!$A$1:$CB$15,14,MATCH(K$3,'Ad_02 data'!$6:$6,0))*$B$21)</f>
        <v/>
      </c>
    </row>
    <row r="13" spans="1:15">
      <c r="A13" s="10">
        <v>9</v>
      </c>
      <c r="B13" s="77"/>
      <c r="C13" s="117" t="str">
        <f>IF('Ad_02 data'!R15="","",'Ad_02 data'!R15*'Ad_02 data'!$CD$4)</f>
        <v/>
      </c>
      <c r="D13" s="79"/>
      <c r="E13" s="70" t="str">
        <f>IFERROR(IF('Ad_02 data'!CC15="","",TEXT('Ad_02 data'!CC15,"mm월 dd일")),"")</f>
        <v/>
      </c>
      <c r="F13" s="70" t="str">
        <f>IFERROR(IF('Ad_02 data'!CD15="","",TEXT('Ad_02 data'!CD15,"mm월 dd일")),"")</f>
        <v/>
      </c>
      <c r="G13" s="71" t="str">
        <f>IF($D13="","",INDEX('Ad_02 data'!$A$1:$CB$15,15,MATCH(G$3,'Ad_02 data'!$6:$6,0)))</f>
        <v/>
      </c>
      <c r="H13" s="71" t="str">
        <f>IF($D13="","",INDEX('Ad_02 data'!$A$1:$CB$15,15,MATCH(H$3,'Ad_02 data'!$6:$6,0)))</f>
        <v/>
      </c>
      <c r="I13" s="80" t="str">
        <f>IF($D13="","",INDEX('Ad_02 data'!$A$1:$CB$15,15,MATCH(I$3,'Ad_02 data'!$6:$6,0)))</f>
        <v/>
      </c>
      <c r="J13" s="116" t="str">
        <f>IF($D13="","",INDEX('Ad_02 data'!$A$1:$CB$15,15,MATCH(J$3,'Ad_02 data'!$6:$6,0))*$B$21)</f>
        <v/>
      </c>
      <c r="K13" s="116" t="str">
        <f>IF($D13="","",INDEX('Ad_02 data'!$A$1:$CB$15,15,MATCH(K$3,'Ad_02 data'!$6:$6,0))*$B$21)</f>
        <v/>
      </c>
    </row>
    <row r="14" spans="1:15">
      <c r="A14" s="38">
        <v>10</v>
      </c>
      <c r="B14" s="77"/>
      <c r="C14" s="117" t="str">
        <f>IF('Ad_02 data'!R16="","",'Ad_02 data'!R16*'Ad_02 data'!$CD$4)</f>
        <v/>
      </c>
      <c r="D14" s="79"/>
      <c r="E14" s="70" t="str">
        <f>IFERROR(IF('Ad_02 data'!CC16="","",TEXT('Ad_02 data'!CC16,"mm월 dd일")),"")</f>
        <v/>
      </c>
      <c r="F14" s="70" t="str">
        <f>IFERROR(IF('Ad_02 data'!CD16="","",TEXT('Ad_02 data'!CD16,"mm월 dd일")),"")</f>
        <v/>
      </c>
      <c r="G14" s="71" t="str">
        <f>IF($D14="","",INDEX('Ad_02 data'!$A$1:$CB$15,16,MATCH(G$3,'Ad_02 data'!$6:$6,0)))</f>
        <v/>
      </c>
      <c r="H14" s="71" t="str">
        <f>IF($D14="","",INDEX('Ad_02 data'!$A$1:$CB$15,16,MATCH(H$3,'Ad_02 data'!$6:$6,0)))</f>
        <v/>
      </c>
      <c r="I14" s="80" t="str">
        <f>IF($D14="","",INDEX('Ad_02 data'!$A$1:$CB$15,16,MATCH(I$3,'Ad_02 data'!$6:$6,0)))</f>
        <v/>
      </c>
      <c r="J14" s="116" t="str">
        <f>IF($D14="","",INDEX('Ad_02 data'!$A$1:$CB$15,16,MATCH(J$3,'Ad_02 data'!$6:$6,0))*$B$21)</f>
        <v/>
      </c>
      <c r="K14" s="116" t="str">
        <f>IF($D14="","",INDEX('Ad_02 data'!$A$1:$CB$15,16,MATCH(K$3,'Ad_02 data'!$6:$6,0))*$B$21)</f>
        <v/>
      </c>
    </row>
    <row r="15" spans="1:15" ht="24" thickBot="1">
      <c r="A15" s="563" t="s">
        <v>397</v>
      </c>
      <c r="B15" s="564"/>
      <c r="C15" s="122">
        <f>SUM(C5:C14)</f>
        <v>0</v>
      </c>
      <c r="D15" s="35"/>
      <c r="E15" s="11"/>
      <c r="F15" s="11"/>
      <c r="G15" s="72">
        <f>SUM(G5:G14)</f>
        <v>0</v>
      </c>
      <c r="H15" s="73">
        <f>SUM(H5:H14)</f>
        <v>0</v>
      </c>
      <c r="I15" s="74" t="e">
        <f>H15/G15</f>
        <v>#DIV/0!</v>
      </c>
      <c r="J15" s="115" t="e">
        <f>C15/G15*1000</f>
        <v>#DIV/0!</v>
      </c>
      <c r="K15" s="114" t="e">
        <f>C15/H15</f>
        <v>#DIV/0!</v>
      </c>
    </row>
    <row r="16" spans="1:15" ht="17.45" customHeight="1"/>
    <row r="18" spans="2:4" ht="26.25">
      <c r="D18" s="44" t="str">
        <f>"("&amp;B1&amp;") 총 지출비용 "&amp;TEXT(C15,"\#,##0")&amp;" / 총 노출 "&amp;TEXT(G15,"#,##0")&amp;" / 총 클릭 "&amp;TEXT(H15, "#,##0")&amp;" 진행"</f>
        <v>(팔로워 광고) 총 지출비용 ₩0 / 총 노출 0 / 총 클릭 0 진행</v>
      </c>
    </row>
    <row r="19" spans="2:4" ht="26.25">
      <c r="B19" s="123"/>
      <c r="D19" s="37"/>
    </row>
  </sheetData>
  <mergeCells count="10">
    <mergeCell ref="I3:I4"/>
    <mergeCell ref="J3:J4"/>
    <mergeCell ref="K3:K4"/>
    <mergeCell ref="A15:B15"/>
    <mergeCell ref="A3:A4"/>
    <mergeCell ref="B3:B4"/>
    <mergeCell ref="C3:C4"/>
    <mergeCell ref="E3:F3"/>
    <mergeCell ref="G3:G4"/>
    <mergeCell ref="H3:H4"/>
  </mergeCells>
  <phoneticPr fontId="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3884-D4F4-4418-9319-FADCEF991430}">
  <sheetPr>
    <tabColor theme="7" tint="0.79998168889431442"/>
  </sheetPr>
  <dimension ref="A1:CD37"/>
  <sheetViews>
    <sheetView topLeftCell="AG1" zoomScaleNormal="100" workbookViewId="0">
      <selection activeCell="B21" sqref="B21"/>
    </sheetView>
  </sheetViews>
  <sheetFormatPr defaultRowHeight="16.5"/>
  <cols>
    <col min="1" max="3" width="8.875" style="6"/>
    <col min="4" max="4" width="11.875" style="6" bestFit="1" customWidth="1"/>
    <col min="5" max="5" width="34" style="6" bestFit="1" customWidth="1"/>
    <col min="6" max="6" width="16.5" style="6" bestFit="1" customWidth="1"/>
    <col min="7" max="8" width="18.625" style="6" bestFit="1" customWidth="1"/>
    <col min="9" max="9" width="8.875" style="6"/>
    <col min="10" max="10" width="61.625" style="6" bestFit="1" customWidth="1"/>
    <col min="11" max="15" width="8.875" style="6"/>
    <col min="16" max="17" width="13.625" style="6" bestFit="1" customWidth="1"/>
    <col min="18" max="63" width="8.875" style="6"/>
    <col min="64" max="80" width="0" style="6" hidden="1" customWidth="1"/>
    <col min="81" max="82" width="12.5" bestFit="1" customWidth="1"/>
  </cols>
  <sheetData>
    <row r="1" spans="1:82">
      <c r="A1" s="6" t="s">
        <v>810</v>
      </c>
    </row>
    <row r="2" spans="1:82">
      <c r="A2" s="6" t="s">
        <v>811</v>
      </c>
    </row>
    <row r="3" spans="1:82">
      <c r="A3" s="6" t="s">
        <v>812</v>
      </c>
      <c r="CD3" s="43" t="s">
        <v>814</v>
      </c>
    </row>
    <row r="4" spans="1:82">
      <c r="A4" s="6" t="s">
        <v>813</v>
      </c>
      <c r="CD4" s="50">
        <f>Ad_01!B21</f>
        <v>1357</v>
      </c>
    </row>
    <row r="6" spans="1:82">
      <c r="A6" s="6" t="s">
        <v>970</v>
      </c>
      <c r="B6" s="6" t="s">
        <v>971</v>
      </c>
      <c r="C6" s="6" t="s">
        <v>972</v>
      </c>
      <c r="D6" s="6" t="s">
        <v>973</v>
      </c>
      <c r="E6" s="6" t="s">
        <v>974</v>
      </c>
      <c r="F6" s="6" t="s">
        <v>412</v>
      </c>
      <c r="H6" s="6" t="s">
        <v>413</v>
      </c>
      <c r="I6" s="6" t="s">
        <v>978</v>
      </c>
      <c r="J6" s="6" t="s">
        <v>409</v>
      </c>
      <c r="K6" s="6" t="s">
        <v>979</v>
      </c>
      <c r="L6" s="6" t="s">
        <v>980</v>
      </c>
      <c r="M6" s="6" t="s">
        <v>981</v>
      </c>
      <c r="N6" s="6" t="s">
        <v>982</v>
      </c>
      <c r="O6" s="6" t="s">
        <v>983</v>
      </c>
      <c r="P6" s="6" t="s">
        <v>412</v>
      </c>
      <c r="Q6" s="6" t="s">
        <v>413</v>
      </c>
      <c r="R6" s="6" t="s">
        <v>984</v>
      </c>
      <c r="S6" s="6" t="s">
        <v>389</v>
      </c>
      <c r="T6" s="6" t="s">
        <v>403</v>
      </c>
      <c r="U6" s="6" t="s">
        <v>985</v>
      </c>
      <c r="V6" s="6" t="s">
        <v>392</v>
      </c>
      <c r="W6" s="6" t="s">
        <v>393</v>
      </c>
      <c r="X6" s="6" t="s">
        <v>986</v>
      </c>
      <c r="Y6" s="6" t="s">
        <v>399</v>
      </c>
      <c r="Z6" s="6" t="s">
        <v>427</v>
      </c>
      <c r="AA6" s="6" t="s">
        <v>417</v>
      </c>
      <c r="AB6" s="6" t="s">
        <v>987</v>
      </c>
      <c r="AC6" s="6" t="s">
        <v>988</v>
      </c>
      <c r="AD6" s="6" t="s">
        <v>989</v>
      </c>
      <c r="AE6" s="6" t="s">
        <v>404</v>
      </c>
      <c r="AF6" s="6" t="s">
        <v>990</v>
      </c>
      <c r="AG6" s="6" t="s">
        <v>991</v>
      </c>
      <c r="AH6" s="6" t="s">
        <v>992</v>
      </c>
      <c r="AI6" s="6" t="s">
        <v>993</v>
      </c>
      <c r="AJ6" s="6" t="s">
        <v>994</v>
      </c>
      <c r="AK6" s="6" t="s">
        <v>995</v>
      </c>
      <c r="AL6" s="6" t="s">
        <v>996</v>
      </c>
      <c r="AM6" s="6" t="s">
        <v>997</v>
      </c>
      <c r="AN6" s="6" t="s">
        <v>998</v>
      </c>
      <c r="AO6" s="6" t="s">
        <v>999</v>
      </c>
      <c r="AP6" s="6" t="s">
        <v>1000</v>
      </c>
      <c r="AQ6" s="6" t="s">
        <v>1001</v>
      </c>
      <c r="AR6" s="6" t="s">
        <v>1002</v>
      </c>
      <c r="AS6" s="6" t="s">
        <v>1003</v>
      </c>
      <c r="AT6" s="6" t="s">
        <v>1004</v>
      </c>
      <c r="AU6" s="6" t="s">
        <v>1005</v>
      </c>
      <c r="AV6" s="6" t="s">
        <v>1006</v>
      </c>
      <c r="AW6" s="6" t="s">
        <v>1007</v>
      </c>
      <c r="AX6" s="6" t="s">
        <v>1008</v>
      </c>
      <c r="AY6" s="6" t="s">
        <v>1009</v>
      </c>
      <c r="AZ6" s="6" t="s">
        <v>1010</v>
      </c>
      <c r="BA6" s="6" t="s">
        <v>1011</v>
      </c>
      <c r="BB6" s="6" t="s">
        <v>1012</v>
      </c>
      <c r="BC6" s="6" t="s">
        <v>1013</v>
      </c>
      <c r="BD6" s="6" t="s">
        <v>1014</v>
      </c>
      <c r="BE6" s="6" t="s">
        <v>1015</v>
      </c>
      <c r="BF6" s="6" t="s">
        <v>1016</v>
      </c>
      <c r="BG6" s="6" t="s">
        <v>1017</v>
      </c>
      <c r="BH6" s="6" t="s">
        <v>1018</v>
      </c>
      <c r="BI6" s="6" t="s">
        <v>1019</v>
      </c>
      <c r="BJ6" s="6" t="s">
        <v>1020</v>
      </c>
      <c r="BK6" s="6" t="s">
        <v>1021</v>
      </c>
      <c r="BL6" s="6" t="s">
        <v>1022</v>
      </c>
      <c r="BM6" s="6" t="s">
        <v>1077</v>
      </c>
      <c r="BN6" s="6" t="s">
        <v>1078</v>
      </c>
      <c r="BO6" s="6" t="s">
        <v>1079</v>
      </c>
      <c r="BP6" s="6" t="s">
        <v>1080</v>
      </c>
      <c r="BQ6" s="6" t="s">
        <v>1081</v>
      </c>
      <c r="BR6" s="6" t="s">
        <v>1082</v>
      </c>
      <c r="BS6" s="6" t="s">
        <v>1083</v>
      </c>
      <c r="BT6" s="6" t="s">
        <v>1084</v>
      </c>
      <c r="BU6" s="6" t="s">
        <v>1085</v>
      </c>
      <c r="BV6" s="6" t="s">
        <v>1086</v>
      </c>
      <c r="BW6" s="6" t="s">
        <v>1087</v>
      </c>
      <c r="BX6" s="6" t="s">
        <v>1088</v>
      </c>
      <c r="BY6" s="6" t="s">
        <v>1023</v>
      </c>
      <c r="BZ6" s="6" t="s">
        <v>1024</v>
      </c>
      <c r="CA6" s="6" t="s">
        <v>1025</v>
      </c>
      <c r="CC6" s="124" t="s">
        <v>1459</v>
      </c>
      <c r="CD6" s="124" t="s">
        <v>1100</v>
      </c>
    </row>
    <row r="7" spans="1:82">
      <c r="U7" s="39"/>
      <c r="AE7" s="39"/>
      <c r="AP7" s="40"/>
      <c r="AY7" s="40"/>
      <c r="CA7" s="40"/>
      <c r="CC7" s="32" t="e">
        <f>DATE(MID(F7,1,FIND(".",F7)-1),MID(F7,FIND(".",F7)+1,FIND(".",F7,FIND(".",F7)+1)-FIND(".",F7)-1),MID(F7,FIND(".",F7,FIND(".",F7)+1)+1,FIND(".",F7,FIND(".",F7,FIND(".",F7)+1)+1)-FIND(".",F7,FIND(".",F7)+1)-1))</f>
        <v>#VALUE!</v>
      </c>
      <c r="CD7" s="32" t="e">
        <f>DATE(MID(G7,1,FIND(".",G7)-1),MID(G7,FIND(".",G7)+1,FIND(".",G7,FIND(".",G7)+1)-FIND(".",G7)-1),MID(G7,FIND(".",G7,FIND(".",G7)+1)+1,FIND(".",G7,FIND(".",G7,FIND(".",G7)+1)+1)-FIND(".",G7,FIND(".",G7)+1)-1))</f>
        <v>#VALUE!</v>
      </c>
    </row>
    <row r="8" spans="1:82">
      <c r="U8" s="39"/>
      <c r="AE8" s="39"/>
      <c r="AP8" s="40"/>
      <c r="AY8" s="40"/>
      <c r="CA8" s="40"/>
      <c r="CC8" s="32" t="e">
        <f>DATE(MID(F8,1,FIND(".",F8)-1),MID(F8,FIND(".",F8)+1,FIND(".",F8,FIND(".",F8)+1)-FIND(".",F8)-1),MID(F8,FIND(".",F8,FIND(".",F8)+1)+1,FIND(".",F8,FIND(".",F8,FIND(".",F8)+1)+1)-FIND(".",F8,FIND(".",F8)+1)-1))</f>
        <v>#VALUE!</v>
      </c>
      <c r="CD8" s="32" t="e">
        <f>DATE(MID(G8,1,FIND(".",G8)-1),MID(G8,FIND(".",G8)+1,FIND(".",G8,FIND(".",G8)+1)-FIND(".",G8)-1),MID(G8,FIND(".",G8,FIND(".",G8)+1)+1,FIND(".",G8,FIND(".",G8,FIND(".",G8)+1)+1)-FIND(".",G8,FIND(".",G8)+1)-1))</f>
        <v>#VALUE!</v>
      </c>
    </row>
    <row r="9" spans="1:82">
      <c r="CC9" s="32" t="e">
        <f t="shared" ref="CC9:CC10" si="0">DATE(MID(F9,1,FIND(".",F9)-1),MID(F9,FIND(".",F9)+1,FIND(".",F9,FIND(".",F9)+1)-FIND(".",F9)-1),MID(F9,FIND(".",F9,FIND(".",F9)+1)+1,FIND(".",F9,FIND(".",F9,FIND(".",F9)+1)+1)-FIND(".",F9,FIND(".",F9)+1)-1))</f>
        <v>#VALUE!</v>
      </c>
      <c r="CD9" s="32" t="e">
        <f t="shared" ref="CD9:CD10" si="1">DATE(MID(G9,1,FIND(".",G9)-1),MID(G9,FIND(".",G9)+1,FIND(".",G9,FIND(".",G9)+1)-FIND(".",G9)-1),MID(G9,FIND(".",G9,FIND(".",G9)+1)+1,FIND(".",G9,FIND(".",G9,FIND(".",G9)+1)+1)-FIND(".",G9,FIND(".",G9)+1)-1))</f>
        <v>#VALUE!</v>
      </c>
    </row>
    <row r="10" spans="1:82">
      <c r="CC10" s="32" t="e">
        <f t="shared" si="0"/>
        <v>#VALUE!</v>
      </c>
      <c r="CD10" s="32" t="e">
        <f t="shared" si="1"/>
        <v>#VALUE!</v>
      </c>
    </row>
    <row r="11" spans="1:82">
      <c r="CC11" s="32" t="str">
        <f t="shared" ref="CC11:CD37" si="2">IF(G11="","",DATE(RIGHT(G11,4),LEFT(G11,FIND("/", G11)-1),MID(G11,FIND("/",G11)+1,2)))</f>
        <v/>
      </c>
      <c r="CD11" s="32" t="str">
        <f t="shared" si="2"/>
        <v/>
      </c>
    </row>
    <row r="12" spans="1:82">
      <c r="CC12" s="32" t="str">
        <f t="shared" si="2"/>
        <v/>
      </c>
      <c r="CD12" s="32" t="str">
        <f t="shared" si="2"/>
        <v/>
      </c>
    </row>
    <row r="13" spans="1:82">
      <c r="CC13" s="32" t="str">
        <f t="shared" si="2"/>
        <v/>
      </c>
      <c r="CD13" s="32" t="str">
        <f t="shared" si="2"/>
        <v/>
      </c>
    </row>
    <row r="14" spans="1:82">
      <c r="CC14" s="32" t="str">
        <f t="shared" si="2"/>
        <v/>
      </c>
      <c r="CD14" s="32" t="str">
        <f t="shared" si="2"/>
        <v/>
      </c>
    </row>
    <row r="15" spans="1:82">
      <c r="CC15" s="32" t="str">
        <f t="shared" si="2"/>
        <v/>
      </c>
      <c r="CD15" s="32" t="str">
        <f t="shared" si="2"/>
        <v/>
      </c>
    </row>
    <row r="16" spans="1:82">
      <c r="CC16" s="32" t="str">
        <f t="shared" si="2"/>
        <v/>
      </c>
      <c r="CD16" s="32" t="str">
        <f t="shared" si="2"/>
        <v/>
      </c>
    </row>
    <row r="17" spans="81:82">
      <c r="CC17" s="32" t="str">
        <f t="shared" si="2"/>
        <v/>
      </c>
      <c r="CD17" s="32" t="str">
        <f t="shared" si="2"/>
        <v/>
      </c>
    </row>
    <row r="18" spans="81:82">
      <c r="CC18" s="32" t="str">
        <f t="shared" si="2"/>
        <v/>
      </c>
      <c r="CD18" s="32" t="str">
        <f t="shared" si="2"/>
        <v/>
      </c>
    </row>
    <row r="19" spans="81:82">
      <c r="CC19" s="32" t="str">
        <f t="shared" si="2"/>
        <v/>
      </c>
      <c r="CD19" s="32" t="str">
        <f t="shared" si="2"/>
        <v/>
      </c>
    </row>
    <row r="20" spans="81:82">
      <c r="CC20" s="32" t="str">
        <f t="shared" si="2"/>
        <v/>
      </c>
      <c r="CD20" s="32" t="str">
        <f t="shared" si="2"/>
        <v/>
      </c>
    </row>
    <row r="21" spans="81:82">
      <c r="CC21" s="32" t="str">
        <f t="shared" si="2"/>
        <v/>
      </c>
      <c r="CD21" s="32" t="str">
        <f t="shared" si="2"/>
        <v/>
      </c>
    </row>
    <row r="22" spans="81:82">
      <c r="CC22" s="32" t="str">
        <f t="shared" si="2"/>
        <v/>
      </c>
      <c r="CD22" s="32" t="str">
        <f t="shared" si="2"/>
        <v/>
      </c>
    </row>
    <row r="23" spans="81:82">
      <c r="CC23" s="32" t="str">
        <f t="shared" si="2"/>
        <v/>
      </c>
      <c r="CD23" s="32" t="str">
        <f t="shared" si="2"/>
        <v/>
      </c>
    </row>
    <row r="24" spans="81:82">
      <c r="CC24" s="32" t="str">
        <f t="shared" si="2"/>
        <v/>
      </c>
      <c r="CD24" s="32" t="str">
        <f t="shared" si="2"/>
        <v/>
      </c>
    </row>
    <row r="25" spans="81:82">
      <c r="CC25" s="32" t="str">
        <f t="shared" si="2"/>
        <v/>
      </c>
      <c r="CD25" s="32" t="str">
        <f t="shared" si="2"/>
        <v/>
      </c>
    </row>
    <row r="26" spans="81:82">
      <c r="CC26" s="32" t="str">
        <f t="shared" si="2"/>
        <v/>
      </c>
      <c r="CD26" s="32" t="str">
        <f t="shared" si="2"/>
        <v/>
      </c>
    </row>
    <row r="27" spans="81:82">
      <c r="CC27" s="32" t="str">
        <f t="shared" si="2"/>
        <v/>
      </c>
      <c r="CD27" s="32" t="str">
        <f t="shared" si="2"/>
        <v/>
      </c>
    </row>
    <row r="28" spans="81:82">
      <c r="CC28" s="32" t="str">
        <f t="shared" si="2"/>
        <v/>
      </c>
      <c r="CD28" s="32" t="str">
        <f t="shared" si="2"/>
        <v/>
      </c>
    </row>
    <row r="29" spans="81:82">
      <c r="CC29" s="32" t="str">
        <f t="shared" si="2"/>
        <v/>
      </c>
      <c r="CD29" s="32" t="str">
        <f t="shared" si="2"/>
        <v/>
      </c>
    </row>
    <row r="30" spans="81:82">
      <c r="CC30" s="32" t="str">
        <f t="shared" si="2"/>
        <v/>
      </c>
      <c r="CD30" s="32" t="str">
        <f t="shared" si="2"/>
        <v/>
      </c>
    </row>
    <row r="31" spans="81:82">
      <c r="CC31" s="32" t="str">
        <f t="shared" si="2"/>
        <v/>
      </c>
      <c r="CD31" s="32" t="str">
        <f t="shared" si="2"/>
        <v/>
      </c>
    </row>
    <row r="32" spans="81:82">
      <c r="CC32" s="32" t="str">
        <f t="shared" si="2"/>
        <v/>
      </c>
      <c r="CD32" s="32" t="str">
        <f t="shared" si="2"/>
        <v/>
      </c>
    </row>
    <row r="33" spans="81:82">
      <c r="CC33" s="32" t="str">
        <f t="shared" si="2"/>
        <v/>
      </c>
      <c r="CD33" s="32" t="str">
        <f t="shared" si="2"/>
        <v/>
      </c>
    </row>
    <row r="34" spans="81:82">
      <c r="CC34" s="32" t="str">
        <f t="shared" si="2"/>
        <v/>
      </c>
      <c r="CD34" s="32" t="str">
        <f t="shared" si="2"/>
        <v/>
      </c>
    </row>
    <row r="35" spans="81:82">
      <c r="CC35" s="32" t="str">
        <f t="shared" si="2"/>
        <v/>
      </c>
      <c r="CD35" s="32" t="str">
        <f t="shared" si="2"/>
        <v/>
      </c>
    </row>
    <row r="36" spans="81:82">
      <c r="CC36" s="32" t="str">
        <f t="shared" si="2"/>
        <v/>
      </c>
      <c r="CD36" s="32" t="str">
        <f t="shared" si="2"/>
        <v/>
      </c>
    </row>
    <row r="37" spans="81:82">
      <c r="CC37" s="32" t="str">
        <f t="shared" si="2"/>
        <v/>
      </c>
      <c r="CD37" s="32" t="str">
        <f t="shared" si="2"/>
        <v/>
      </c>
    </row>
  </sheetData>
  <phoneticPr fontId="5"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01466-585D-467D-88DB-B06E6377F22E}">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809</v>
      </c>
      <c r="B1" s="41" t="s">
        <v>1242</v>
      </c>
    </row>
    <row r="2" spans="1:15" ht="17.25" thickBot="1"/>
    <row r="3" spans="1:15" ht="34.5">
      <c r="A3" s="565" t="s">
        <v>329</v>
      </c>
      <c r="B3" s="557" t="s">
        <v>385</v>
      </c>
      <c r="C3" s="557" t="s">
        <v>386</v>
      </c>
      <c r="D3" s="8" t="s">
        <v>387</v>
      </c>
      <c r="E3" s="567" t="s">
        <v>388</v>
      </c>
      <c r="F3" s="568"/>
      <c r="G3" s="557" t="s">
        <v>389</v>
      </c>
      <c r="H3" s="557" t="s">
        <v>1097</v>
      </c>
      <c r="I3" s="557" t="s">
        <v>1141</v>
      </c>
      <c r="J3" s="557" t="s">
        <v>392</v>
      </c>
      <c r="K3" s="561" t="s">
        <v>393</v>
      </c>
      <c r="M3" s="36" t="s">
        <v>1233</v>
      </c>
      <c r="N3" s="36" t="s">
        <v>816</v>
      </c>
      <c r="O3" s="36" t="s">
        <v>817</v>
      </c>
    </row>
    <row r="4" spans="1:15" ht="26.25">
      <c r="A4" s="566"/>
      <c r="B4" s="558"/>
      <c r="C4" s="558"/>
      <c r="D4" s="9" t="s">
        <v>394</v>
      </c>
      <c r="E4" s="9" t="s">
        <v>395</v>
      </c>
      <c r="F4" s="9" t="s">
        <v>396</v>
      </c>
      <c r="G4" s="558"/>
      <c r="H4" s="558"/>
      <c r="I4" s="558"/>
      <c r="J4" s="558"/>
      <c r="K4" s="562"/>
      <c r="M4" s="121" t="e">
        <f>C15/G15*1000</f>
        <v>#DIV/0!</v>
      </c>
      <c r="N4" s="121" t="e">
        <f>C15/H15</f>
        <v>#DIV/0!</v>
      </c>
      <c r="O4" s="75" t="e">
        <f>H15/G15</f>
        <v>#DIV/0!</v>
      </c>
    </row>
    <row r="5" spans="1:15">
      <c r="A5" s="10">
        <v>1</v>
      </c>
      <c r="B5" s="76" t="s">
        <v>1026</v>
      </c>
      <c r="C5" s="117" t="str">
        <f>IF('Ad_03 data'!R7="","",'Ad_03 data'!R7*'Ad_03 data'!$CD$4)</f>
        <v/>
      </c>
      <c r="D5" s="78" t="s">
        <v>359</v>
      </c>
      <c r="E5" s="70" t="str">
        <f>IFERROR(IF('Ad_03 data'!CC7="","",TEXT('Ad_03 data'!CC7,"mm월 dd일")),"")</f>
        <v/>
      </c>
      <c r="F5" s="70" t="str">
        <f>IFERROR(IF('Ad_03 data'!CD7="","",TEXT('Ad_03 data'!CD7,"mm월 dd일")),"")</f>
        <v/>
      </c>
      <c r="G5" s="71">
        <f>IF($D5="","",INDEX('Ad_03 data'!$A$1:$CB$15,7,MATCH(G$3,'Ad_03 data'!$6:$6,0)))</f>
        <v>0</v>
      </c>
      <c r="H5" s="71">
        <f>IF($D5="","",INDEX('Ad_03 data'!$A$1:$CB$15,7,MATCH(H$3,'Ad_03 data'!$6:$6,0)))</f>
        <v>0</v>
      </c>
      <c r="I5" s="80">
        <f>IF($D5="","",INDEX('Ad_03 data'!$A$1:$CB$15,7,MATCH(I$3,'Ad_03 data'!$6:$6,0)))</f>
        <v>0</v>
      </c>
      <c r="J5" s="116">
        <f>IF($D5="","",INDEX('Ad_03 data'!$A$1:$CB$15,7,MATCH(J$3,'Ad_03 data'!$6:$6,0))*$B$21)</f>
        <v>0</v>
      </c>
      <c r="K5" s="116">
        <f>IF($D5="","",INDEX('Ad_03 data'!$A$1:$CB$15,7,MATCH(K$3,'Ad_03 data'!$6:$6,0))*$B$21)</f>
        <v>0</v>
      </c>
    </row>
    <row r="6" spans="1:15">
      <c r="A6" s="10">
        <v>2</v>
      </c>
      <c r="B6" s="76" t="s">
        <v>1026</v>
      </c>
      <c r="C6" s="117" t="str">
        <f>IF('Ad_03 data'!R8="","",'Ad_03 data'!R8*'Ad_03 data'!$CD$4)</f>
        <v/>
      </c>
      <c r="D6" s="78" t="s">
        <v>354</v>
      </c>
      <c r="E6" s="70" t="str">
        <f>IFERROR(IF('Ad_03 data'!CC8="","",TEXT('Ad_03 data'!CC8,"mm월 dd일")),"")</f>
        <v/>
      </c>
      <c r="F6" s="70" t="str">
        <f>IFERROR(IF('Ad_03 data'!CD8="","",TEXT('Ad_03 data'!CD8,"mm월 dd일")),"")</f>
        <v/>
      </c>
      <c r="G6" s="71">
        <f>IF($D6="","",INDEX('Ad_03 data'!$A$1:$CB$15,8,MATCH(G$3,'Ad_03 data'!$6:$6,0)))</f>
        <v>0</v>
      </c>
      <c r="H6" s="71">
        <f>IF($D6="","",INDEX('Ad_03 data'!$A$1:$CB$15,8,MATCH(H$3,'Ad_03 data'!$6:$6,0)))</f>
        <v>0</v>
      </c>
      <c r="I6" s="80">
        <f>IF($D6="","",INDEX('Ad_03 data'!$A$1:$CB$15,8,MATCH(I$3,'Ad_03 data'!$6:$6,0)))</f>
        <v>0</v>
      </c>
      <c r="J6" s="116">
        <f>IF($D6="","",INDEX('Ad_03 data'!$A$1:$CB$15,8,MATCH(J$3,'Ad_03 data'!$6:$6,0))*$B$21)</f>
        <v>0</v>
      </c>
      <c r="K6" s="116">
        <f>IF($D6="","",INDEX('Ad_03 data'!$A$1:$CB$15,8,MATCH(K$3,'Ad_03 data'!$6:$6,0))*$B$21)</f>
        <v>0</v>
      </c>
    </row>
    <row r="7" spans="1:15" hidden="1">
      <c r="A7" s="10">
        <v>3</v>
      </c>
      <c r="B7" s="77"/>
      <c r="C7" s="117" t="str">
        <f>IF('Ad_03 data'!R9="","",'Ad_03 data'!R9*'Ad_03 data'!$CD$4)</f>
        <v/>
      </c>
      <c r="D7" s="79"/>
      <c r="E7" s="70" t="str">
        <f>IFERROR(IF('Ad_03 data'!CC9="","",TEXT('Ad_03 data'!CC9,"mm월 dd일")),"")</f>
        <v/>
      </c>
      <c r="F7" s="70" t="str">
        <f>IFERROR(IF('Ad_03 data'!CD9="","",TEXT('Ad_03 data'!CD9,"mm월 dd일")),"")</f>
        <v/>
      </c>
      <c r="G7" s="71" t="str">
        <f>IF($D7="","",INDEX('Ad_03 data'!$A$1:$CB$15,8,MATCH(G$3,'Ad_03 data'!$6:$6,0)))</f>
        <v/>
      </c>
      <c r="H7" s="71" t="str">
        <f>IF($D7="","",INDEX('Ad_03 data'!$A$1:$CB$15,8,MATCH(H$3,'Ad_03 data'!$6:$6,0)))</f>
        <v/>
      </c>
      <c r="I7" s="80" t="str">
        <f>IF($D7="","",INDEX('Ad_03 data'!$A$1:$CB$15,8,MATCH(I$3,'Ad_03 data'!$6:$6,0)))</f>
        <v/>
      </c>
      <c r="J7" s="116" t="str">
        <f>IF($D7="","",INDEX('Ad_03 data'!$A$1:$CB$15,8,MATCH(J$3,'Ad_03 data'!$6:$6,0))*$B$21)</f>
        <v/>
      </c>
      <c r="K7" s="116" t="str">
        <f>IF($D7="","",INDEX('Ad_03 data'!$A$1:$CB$15,8,MATCH(K$3,'Ad_03 data'!$6:$6,0))*$B$21)</f>
        <v/>
      </c>
    </row>
    <row r="8" spans="1:15" hidden="1">
      <c r="A8" s="10">
        <v>4</v>
      </c>
      <c r="B8" s="77"/>
      <c r="C8" s="117" t="str">
        <f>IF('Ad_03 data'!R10="","",'Ad_03 data'!R10*'Ad_03 data'!$CD$4)</f>
        <v/>
      </c>
      <c r="D8" s="79"/>
      <c r="E8" s="70" t="str">
        <f>IFERROR(IF('Ad_03 data'!CC10="","",TEXT('Ad_03 data'!CC10,"mm월 dd일")),"")</f>
        <v/>
      </c>
      <c r="F8" s="70" t="str">
        <f>IFERROR(IF('Ad_03 data'!CD10="","",TEXT('Ad_03 data'!CD10,"mm월 dd일")),"")</f>
        <v/>
      </c>
      <c r="G8" s="71" t="str">
        <f>IF($D8="","",INDEX('Ad_03 data'!$A$1:$CB$15,8,MATCH(G$3,'Ad_03 data'!$6:$6,0)))</f>
        <v/>
      </c>
      <c r="H8" s="71" t="str">
        <f>IF($D8="","",INDEX('Ad_03 data'!$A$1:$CB$15,8,MATCH(H$3,'Ad_03 data'!$6:$6,0)))</f>
        <v/>
      </c>
      <c r="I8" s="80" t="str">
        <f>IF($D8="","",INDEX('Ad_03 data'!$A$1:$CB$15,8,MATCH(I$3,'Ad_03 data'!$6:$6,0)))</f>
        <v/>
      </c>
      <c r="J8" s="116" t="str">
        <f>IF($D8="","",INDEX('Ad_03 data'!$A$1:$CB$15,8,MATCH(J$3,'Ad_03 data'!$6:$6,0))*$B$21)</f>
        <v/>
      </c>
      <c r="K8" s="116" t="str">
        <f>IF($D8="","",INDEX('Ad_03 data'!$A$1:$CB$15,8,MATCH(K$3,'Ad_03 data'!$6:$6,0))*$B$21)</f>
        <v/>
      </c>
    </row>
    <row r="9" spans="1:15" hidden="1">
      <c r="A9" s="10">
        <v>5</v>
      </c>
      <c r="B9" s="77"/>
      <c r="C9" s="117" t="str">
        <f>IF('Ad_03 data'!R11="","",'Ad_03 data'!R11*'Ad_03 data'!$CD$4)</f>
        <v/>
      </c>
      <c r="D9" s="79"/>
      <c r="E9" s="70" t="str">
        <f>IFERROR(IF('Ad_03 data'!CC11="","",TEXT('Ad_03 data'!CC11,"mm월 dd일")),"")</f>
        <v/>
      </c>
      <c r="F9" s="70" t="str">
        <f>IFERROR(IF('Ad_03 data'!CD11="","",TEXT('Ad_03 data'!CD11,"mm월 dd일")),"")</f>
        <v/>
      </c>
      <c r="G9" s="71" t="str">
        <f>IF($D9="","",INDEX('Ad_03 data'!$A$1:$CB$15,8,MATCH(G$3,'Ad_03 data'!$6:$6,0)))</f>
        <v/>
      </c>
      <c r="H9" s="71" t="str">
        <f>IF($D9="","",INDEX('Ad_03 data'!$A$1:$CB$15,8,MATCH(H$3,'Ad_03 data'!$6:$6,0)))</f>
        <v/>
      </c>
      <c r="I9" s="80" t="str">
        <f>IF($D9="","",INDEX('Ad_03 data'!$A$1:$CB$15,8,MATCH(I$3,'Ad_03 data'!$6:$6,0)))</f>
        <v/>
      </c>
      <c r="J9" s="116" t="str">
        <f>IF($D9="","",INDEX('Ad_03 data'!$A$1:$CB$15,8,MATCH(J$3,'Ad_03 data'!$6:$6,0))*$B$21)</f>
        <v/>
      </c>
      <c r="K9" s="116" t="str">
        <f>IF($D9="","",INDEX('Ad_03 data'!$A$1:$CB$15,8,MATCH(K$3,'Ad_03 data'!$6:$6,0))*$B$21)</f>
        <v/>
      </c>
    </row>
    <row r="10" spans="1:15" hidden="1">
      <c r="A10" s="10">
        <v>6</v>
      </c>
      <c r="B10" s="77"/>
      <c r="C10" s="117" t="str">
        <f>IF('Ad_03 data'!R12="","",'Ad_03 data'!R12*'Ad_03 data'!$CD$4)</f>
        <v/>
      </c>
      <c r="D10" s="79"/>
      <c r="E10" s="70" t="str">
        <f>IFERROR(IF('Ad_03 data'!CC12="","",TEXT('Ad_03 data'!CC12,"mm월 dd일")),"")</f>
        <v/>
      </c>
      <c r="F10" s="70" t="str">
        <f>IFERROR(IF('Ad_03 data'!CD12="","",TEXT('Ad_03 data'!CD12,"mm월 dd일")),"")</f>
        <v/>
      </c>
      <c r="G10" s="71" t="str">
        <f>IF($D10="","",INDEX('Ad_03 data'!$A$1:$CB$15,8,MATCH(G$3,'Ad_03 data'!$6:$6,0)))</f>
        <v/>
      </c>
      <c r="H10" s="71" t="str">
        <f>IF($D10="","",INDEX('Ad_03 data'!$A$1:$CB$15,8,MATCH(H$3,'Ad_03 data'!$6:$6,0)))</f>
        <v/>
      </c>
      <c r="I10" s="80" t="str">
        <f>IF($D10="","",INDEX('Ad_03 data'!$A$1:$CB$15,8,MATCH(I$3,'Ad_03 data'!$6:$6,0)))</f>
        <v/>
      </c>
      <c r="J10" s="116" t="str">
        <f>IF($D10="","",INDEX('Ad_03 data'!$A$1:$CB$15,8,MATCH(J$3,'Ad_03 data'!$6:$6,0))*$B$21)</f>
        <v/>
      </c>
      <c r="K10" s="116" t="str">
        <f>IF($D10="","",INDEX('Ad_03 data'!$A$1:$CB$15,8,MATCH(K$3,'Ad_03 data'!$6:$6,0))*$B$21)</f>
        <v/>
      </c>
    </row>
    <row r="11" spans="1:15" hidden="1">
      <c r="A11" s="10">
        <v>7</v>
      </c>
      <c r="B11" s="77"/>
      <c r="C11" s="117" t="str">
        <f>IF('Ad_03 data'!R13="","",'Ad_03 data'!R13*'Ad_03 data'!$CD$4)</f>
        <v/>
      </c>
      <c r="D11" s="79"/>
      <c r="E11" s="70" t="str">
        <f>IFERROR(IF('Ad_03 data'!CC13="","",TEXT('Ad_03 data'!CC13,"mm월 dd일")),"")</f>
        <v/>
      </c>
      <c r="F11" s="70" t="str">
        <f>IFERROR(IF('Ad_03 data'!CD13="","",TEXT('Ad_03 data'!CD13,"mm월 dd일")),"")</f>
        <v/>
      </c>
      <c r="G11" s="71" t="str">
        <f>IF($D11="","",INDEX('Ad_03 data'!$A$1:$CB$15,8,MATCH(G$3,'Ad_03 data'!$6:$6,0)))</f>
        <v/>
      </c>
      <c r="H11" s="71" t="str">
        <f>IF($D11="","",INDEX('Ad_03 data'!$A$1:$CB$15,8,MATCH(H$3,'Ad_03 data'!$6:$6,0)))</f>
        <v/>
      </c>
      <c r="I11" s="80" t="str">
        <f>IF($D11="","",INDEX('Ad_03 data'!$A$1:$CB$15,8,MATCH(I$3,'Ad_03 data'!$6:$6,0)))</f>
        <v/>
      </c>
      <c r="J11" s="116" t="str">
        <f>IF($D11="","",INDEX('Ad_03 data'!$A$1:$CB$15,8,MATCH(J$3,'Ad_03 data'!$6:$6,0))*$B$21)</f>
        <v/>
      </c>
      <c r="K11" s="116" t="str">
        <f>IF($D11="","",INDEX('Ad_03 data'!$A$1:$CB$15,8,MATCH(K$3,'Ad_03 data'!$6:$6,0))*$B$21)</f>
        <v/>
      </c>
      <c r="M11" s="45"/>
    </row>
    <row r="12" spans="1:15" hidden="1">
      <c r="A12" s="10">
        <v>8</v>
      </c>
      <c r="B12" s="77"/>
      <c r="C12" s="117" t="str">
        <f>IF('Ad_03 data'!R14="","",'Ad_03 data'!R14*'Ad_03 data'!$CD$4)</f>
        <v/>
      </c>
      <c r="D12" s="79"/>
      <c r="E12" s="70" t="str">
        <f>IFERROR(IF('Ad_03 data'!CC14="","",TEXT('Ad_03 data'!CC14,"mm월 dd일")),"")</f>
        <v/>
      </c>
      <c r="F12" s="70" t="str">
        <f>IFERROR(IF('Ad_03 data'!CD14="","",TEXT('Ad_03 data'!CD14,"mm월 dd일")),"")</f>
        <v/>
      </c>
      <c r="G12" s="71" t="str">
        <f>IF($D12="","",INDEX('Ad_03 data'!$A$1:$CB$15,8,MATCH(G$3,'Ad_03 data'!$6:$6,0)))</f>
        <v/>
      </c>
      <c r="H12" s="71" t="str">
        <f>IF($D12="","",INDEX('Ad_03 data'!$A$1:$CB$15,8,MATCH(H$3,'Ad_03 data'!$6:$6,0)))</f>
        <v/>
      </c>
      <c r="I12" s="80" t="str">
        <f>IF($D12="","",INDEX('Ad_03 data'!$A$1:$CB$15,8,MATCH(I$3,'Ad_03 data'!$6:$6,0)))</f>
        <v/>
      </c>
      <c r="J12" s="116" t="str">
        <f>IF($D12="","",INDEX('Ad_03 data'!$A$1:$CB$15,8,MATCH(J$3,'Ad_03 data'!$6:$6,0))*$B$21)</f>
        <v/>
      </c>
      <c r="K12" s="116" t="str">
        <f>IF($D12="","",INDEX('Ad_03 data'!$A$1:$CB$15,8,MATCH(K$3,'Ad_03 data'!$6:$6,0))*$B$21)</f>
        <v/>
      </c>
    </row>
    <row r="13" spans="1:15" hidden="1">
      <c r="A13" s="10">
        <v>9</v>
      </c>
      <c r="B13" s="77"/>
      <c r="C13" s="117" t="str">
        <f>IF('Ad_03 data'!R15="","",'Ad_03 data'!R15*'Ad_03 data'!$CD$4)</f>
        <v/>
      </c>
      <c r="D13" s="79"/>
      <c r="E13" s="70" t="str">
        <f>IFERROR(IF('Ad_03 data'!CC15="","",TEXT('Ad_03 data'!CC15,"mm월 dd일")),"")</f>
        <v/>
      </c>
      <c r="F13" s="70" t="str">
        <f>IFERROR(IF('Ad_03 data'!CD15="","",TEXT('Ad_03 data'!CD15,"mm월 dd일")),"")</f>
        <v/>
      </c>
      <c r="G13" s="71" t="str">
        <f>IF($D13="","",INDEX('Ad_03 data'!$A$1:$CB$15,8,MATCH(G$3,'Ad_03 data'!$6:$6,0)))</f>
        <v/>
      </c>
      <c r="H13" s="71" t="str">
        <f>IF($D13="","",INDEX('Ad_03 data'!$A$1:$CB$15,8,MATCH(H$3,'Ad_03 data'!$6:$6,0)))</f>
        <v/>
      </c>
      <c r="I13" s="80" t="str">
        <f>IF($D13="","",INDEX('Ad_03 data'!$A$1:$CB$15,8,MATCH(I$3,'Ad_03 data'!$6:$6,0)))</f>
        <v/>
      </c>
      <c r="J13" s="116" t="str">
        <f>IF($D13="","",INDEX('Ad_03 data'!$A$1:$CB$15,8,MATCH(J$3,'Ad_03 data'!$6:$6,0))*$B$21)</f>
        <v/>
      </c>
      <c r="K13" s="116" t="str">
        <f>IF($D13="","",INDEX('Ad_03 data'!$A$1:$CB$15,8,MATCH(K$3,'Ad_03 data'!$6:$6,0))*$B$21)</f>
        <v/>
      </c>
    </row>
    <row r="14" spans="1:15" hidden="1">
      <c r="A14" s="38">
        <v>10</v>
      </c>
      <c r="B14" s="77"/>
      <c r="C14" s="117" t="str">
        <f>IF('Ad_03 data'!R16="","",'Ad_03 data'!R16*'Ad_03 data'!$CD$4)</f>
        <v/>
      </c>
      <c r="D14" s="79"/>
      <c r="E14" s="70" t="str">
        <f>IFERROR(IF('Ad_03 data'!CC16="","",TEXT('Ad_03 data'!CC16,"mm월 dd일")),"")</f>
        <v/>
      </c>
      <c r="F14" s="70" t="str">
        <f>IFERROR(IF('Ad_03 data'!CD16="","",TEXT('Ad_03 data'!CD16,"mm월 dd일")),"")</f>
        <v/>
      </c>
      <c r="G14" s="71" t="str">
        <f>IF($D14="","",INDEX('Ad_03 data'!$A$1:$CB$15,8,MATCH(G$3,'Ad_03 data'!$6:$6,0)))</f>
        <v/>
      </c>
      <c r="H14" s="71" t="str">
        <f>IF($D14="","",INDEX('Ad_03 data'!$A$1:$CB$15,8,MATCH(H$3,'Ad_03 data'!$6:$6,0)))</f>
        <v/>
      </c>
      <c r="I14" s="80" t="str">
        <f>IF($D14="","",INDEX('Ad_03 data'!$A$1:$CB$15,8,MATCH(I$3,'Ad_03 data'!$6:$6,0)))</f>
        <v/>
      </c>
      <c r="J14" s="116" t="str">
        <f>IF($D14="","",INDEX('Ad_03 data'!$A$1:$CB$15,8,MATCH(J$3,'Ad_03 data'!$6:$6,0))*$B$21)</f>
        <v/>
      </c>
      <c r="K14" s="116" t="str">
        <f>IF($D14="","",INDEX('Ad_03 data'!$A$1:$CB$15,8,MATCH(K$3,'Ad_03 data'!$6:$6,0))*$B$21)</f>
        <v/>
      </c>
    </row>
    <row r="15" spans="1:15" ht="24" thickBot="1">
      <c r="A15" s="563" t="s">
        <v>397</v>
      </c>
      <c r="B15" s="564"/>
      <c r="C15" s="122">
        <f>SUM(C5:C14)</f>
        <v>0</v>
      </c>
      <c r="D15" s="35"/>
      <c r="E15" s="11"/>
      <c r="F15" s="11"/>
      <c r="G15" s="72">
        <f>SUM(G5:G14)</f>
        <v>0</v>
      </c>
      <c r="H15" s="73">
        <f>SUM(H5:H14)</f>
        <v>0</v>
      </c>
      <c r="I15" s="74" t="e">
        <f>H15/G15</f>
        <v>#DIV/0!</v>
      </c>
      <c r="J15" s="115" t="e">
        <f>C15/G15*1000</f>
        <v>#DIV/0!</v>
      </c>
      <c r="K15" s="114" t="e">
        <f>C15/H15</f>
        <v>#DIV/0!</v>
      </c>
    </row>
    <row r="16" spans="1:15" ht="17.45" customHeight="1"/>
    <row r="18" spans="1:4" ht="26.25">
      <c r="A18" t="s">
        <v>1235</v>
      </c>
      <c r="D18" s="44" t="str">
        <f>"("&amp;B1&amp;") 총 지출비용 "&amp;TEXT(C15,"\#,##0")&amp;" / 총 노출 "&amp;TEXT(G15,"#,##0")&amp;" / 총 클릭 "&amp;TEXT(H15, "#,##0")&amp;" 진행"</f>
        <v>(분리막) 총 지출비용 ₩0 / 총 노출 0 / 총 클릭 0 진행</v>
      </c>
    </row>
    <row r="19" spans="1:4" ht="26.25">
      <c r="A19" t="s">
        <v>1236</v>
      </c>
      <c r="B19" s="123">
        <v>45203</v>
      </c>
      <c r="D19" s="37"/>
    </row>
    <row r="20" spans="1:4">
      <c r="A20" t="s">
        <v>1237</v>
      </c>
      <c r="B20" t="s">
        <v>1238</v>
      </c>
    </row>
    <row r="21" spans="1:4">
      <c r="A21" t="s">
        <v>1239</v>
      </c>
      <c r="B21">
        <v>1353</v>
      </c>
    </row>
  </sheetData>
  <mergeCells count="10">
    <mergeCell ref="I3:I4"/>
    <mergeCell ref="J3:J4"/>
    <mergeCell ref="K3:K4"/>
    <mergeCell ref="A15:B15"/>
    <mergeCell ref="A3:A4"/>
    <mergeCell ref="B3:B4"/>
    <mergeCell ref="C3:C4"/>
    <mergeCell ref="E3:F3"/>
    <mergeCell ref="G3:G4"/>
    <mergeCell ref="H3:H4"/>
  </mergeCells>
  <phoneticPr fontId="5"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D51F8-3C11-484D-8212-50231B3C8EE2}">
  <sheetPr>
    <tabColor theme="7" tint="0.79998168889431442"/>
  </sheetPr>
  <dimension ref="A1:CD37"/>
  <sheetViews>
    <sheetView zoomScale="70" zoomScaleNormal="70" workbookViewId="0">
      <selection activeCell="B21" sqref="B21"/>
    </sheetView>
  </sheetViews>
  <sheetFormatPr defaultRowHeight="16.5"/>
  <cols>
    <col min="1" max="3" width="8.875" style="6"/>
    <col min="4" max="4" width="14.375" style="6" bestFit="1" customWidth="1"/>
    <col min="5" max="5" width="34" style="6" bestFit="1" customWidth="1"/>
    <col min="6" max="6" width="16.5" style="6" bestFit="1" customWidth="1"/>
    <col min="7" max="8" width="18.625" style="6" bestFit="1" customWidth="1"/>
    <col min="9" max="9" width="8.875" style="6"/>
    <col min="10" max="10" width="61.625" style="6" bestFit="1" customWidth="1"/>
    <col min="11" max="11" width="8.875" style="6"/>
    <col min="12" max="12" width="11.625" style="6" bestFit="1" customWidth="1"/>
    <col min="13" max="14" width="8.875" style="6"/>
    <col min="15" max="15" width="9.375" style="6" bestFit="1" customWidth="1"/>
    <col min="16" max="17" width="13.625" style="6" bestFit="1" customWidth="1"/>
    <col min="18" max="63" width="8.875" style="6"/>
    <col min="64" max="80" width="0" style="6" hidden="1" customWidth="1"/>
    <col min="81" max="82" width="12.5" bestFit="1" customWidth="1"/>
  </cols>
  <sheetData>
    <row r="1" spans="1:82">
      <c r="A1" s="6" t="s">
        <v>810</v>
      </c>
    </row>
    <row r="2" spans="1:82">
      <c r="A2" s="6" t="s">
        <v>811</v>
      </c>
    </row>
    <row r="3" spans="1:82">
      <c r="A3" s="6" t="s">
        <v>812</v>
      </c>
      <c r="CD3" s="43" t="s">
        <v>814</v>
      </c>
    </row>
    <row r="4" spans="1:82">
      <c r="A4" s="6" t="s">
        <v>813</v>
      </c>
      <c r="CD4" s="50">
        <f>Ad_01!B21</f>
        <v>1357</v>
      </c>
    </row>
    <row r="6" spans="1:82">
      <c r="A6" s="6" t="s">
        <v>970</v>
      </c>
      <c r="B6" s="6" t="s">
        <v>971</v>
      </c>
      <c r="C6" s="6" t="s">
        <v>972</v>
      </c>
      <c r="D6" s="6" t="s">
        <v>973</v>
      </c>
      <c r="E6" s="6" t="s">
        <v>974</v>
      </c>
      <c r="F6" s="6" t="s">
        <v>412</v>
      </c>
      <c r="H6" s="6" t="s">
        <v>1100</v>
      </c>
      <c r="I6" s="6" t="s">
        <v>978</v>
      </c>
      <c r="J6" s="6" t="s">
        <v>409</v>
      </c>
      <c r="K6" s="6" t="s">
        <v>979</v>
      </c>
      <c r="L6" s="6" t="s">
        <v>980</v>
      </c>
      <c r="M6" s="6" t="s">
        <v>981</v>
      </c>
      <c r="N6" s="6" t="s">
        <v>982</v>
      </c>
      <c r="O6" s="6" t="s">
        <v>983</v>
      </c>
      <c r="P6" s="6" t="s">
        <v>412</v>
      </c>
      <c r="Q6" s="6" t="s">
        <v>413</v>
      </c>
      <c r="R6" s="6" t="s">
        <v>984</v>
      </c>
      <c r="S6" s="6" t="s">
        <v>389</v>
      </c>
      <c r="T6" s="6" t="s">
        <v>403</v>
      </c>
      <c r="U6" s="6" t="s">
        <v>985</v>
      </c>
      <c r="V6" s="6" t="s">
        <v>392</v>
      </c>
      <c r="W6" s="6" t="s">
        <v>393</v>
      </c>
      <c r="X6" s="6" t="s">
        <v>986</v>
      </c>
      <c r="Y6" s="6" t="s">
        <v>399</v>
      </c>
      <c r="Z6" s="6" t="s">
        <v>427</v>
      </c>
      <c r="AA6" s="6" t="s">
        <v>417</v>
      </c>
      <c r="AB6" s="6" t="s">
        <v>987</v>
      </c>
      <c r="AC6" s="6" t="s">
        <v>988</v>
      </c>
      <c r="AD6" s="6" t="s">
        <v>989</v>
      </c>
      <c r="AE6" s="6" t="s">
        <v>404</v>
      </c>
      <c r="AF6" s="6" t="s">
        <v>990</v>
      </c>
      <c r="AG6" s="6" t="s">
        <v>991</v>
      </c>
      <c r="AH6" s="6" t="s">
        <v>992</v>
      </c>
      <c r="AI6" s="6" t="s">
        <v>993</v>
      </c>
      <c r="AJ6" s="6" t="s">
        <v>994</v>
      </c>
      <c r="AK6" s="6" t="s">
        <v>995</v>
      </c>
      <c r="AL6" s="6" t="s">
        <v>996</v>
      </c>
      <c r="AM6" s="6" t="s">
        <v>997</v>
      </c>
      <c r="AN6" s="6" t="s">
        <v>998</v>
      </c>
      <c r="AO6" s="6" t="s">
        <v>999</v>
      </c>
      <c r="AP6" s="6" t="s">
        <v>1000</v>
      </c>
      <c r="AQ6" s="6" t="s">
        <v>1001</v>
      </c>
      <c r="AR6" s="6" t="s">
        <v>1002</v>
      </c>
      <c r="AS6" s="6" t="s">
        <v>1003</v>
      </c>
      <c r="AT6" s="6" t="s">
        <v>1004</v>
      </c>
      <c r="AU6" s="6" t="s">
        <v>1005</v>
      </c>
      <c r="AV6" s="6" t="s">
        <v>1006</v>
      </c>
      <c r="AW6" s="6" t="s">
        <v>1007</v>
      </c>
      <c r="AX6" s="6" t="s">
        <v>1008</v>
      </c>
      <c r="AY6" s="6" t="s">
        <v>1009</v>
      </c>
      <c r="AZ6" s="6" t="s">
        <v>1010</v>
      </c>
      <c r="BA6" s="6" t="s">
        <v>1011</v>
      </c>
      <c r="BB6" s="6" t="s">
        <v>1012</v>
      </c>
      <c r="BC6" s="6" t="s">
        <v>1013</v>
      </c>
      <c r="BD6" s="6" t="s">
        <v>1014</v>
      </c>
      <c r="BE6" s="6" t="s">
        <v>1015</v>
      </c>
      <c r="BF6" s="6" t="s">
        <v>1016</v>
      </c>
      <c r="BG6" s="6" t="s">
        <v>1017</v>
      </c>
      <c r="BH6" s="6" t="s">
        <v>1018</v>
      </c>
      <c r="BI6" s="6" t="s">
        <v>1019</v>
      </c>
      <c r="BJ6" s="6" t="s">
        <v>1020</v>
      </c>
      <c r="BK6" s="6" t="s">
        <v>1021</v>
      </c>
      <c r="BL6" s="6" t="s">
        <v>1022</v>
      </c>
      <c r="BM6" s="6" t="s">
        <v>1077</v>
      </c>
      <c r="BN6" s="6" t="s">
        <v>1078</v>
      </c>
      <c r="BO6" s="6" t="s">
        <v>1079</v>
      </c>
      <c r="BP6" s="6" t="s">
        <v>1080</v>
      </c>
      <c r="BQ6" s="6" t="s">
        <v>1081</v>
      </c>
      <c r="BR6" s="6" t="s">
        <v>1082</v>
      </c>
      <c r="BS6" s="6" t="s">
        <v>1083</v>
      </c>
      <c r="BT6" s="6" t="s">
        <v>1084</v>
      </c>
      <c r="BU6" s="6" t="s">
        <v>1085</v>
      </c>
      <c r="BV6" s="6" t="s">
        <v>1086</v>
      </c>
      <c r="BW6" s="6" t="s">
        <v>1087</v>
      </c>
      <c r="BX6" s="6" t="s">
        <v>1088</v>
      </c>
      <c r="BY6" s="6" t="s">
        <v>1023</v>
      </c>
      <c r="BZ6" s="6" t="s">
        <v>1024</v>
      </c>
      <c r="CA6" s="6" t="s">
        <v>1025</v>
      </c>
      <c r="CC6" s="124" t="s">
        <v>1240</v>
      </c>
      <c r="CD6" s="124" t="s">
        <v>1241</v>
      </c>
    </row>
    <row r="7" spans="1:82">
      <c r="U7" s="39"/>
      <c r="AE7" s="39"/>
      <c r="AP7" s="40"/>
      <c r="AY7" s="40"/>
      <c r="CA7" s="40"/>
      <c r="CC7" s="32" t="e">
        <f>DATE(MID(F7,1,FIND(".",F7)-1),MID(F7,FIND(".",F7)+1,FIND(".",F7,FIND(".",F7)+1)-FIND(".",F7)-1),MID(F7,FIND(".",F7,FIND(".",F7)+1)+1,FIND(".",F7,FIND(".",F7,FIND(".",F7)+1)+1)-FIND(".",F7,FIND(".",F7)+1)-1))</f>
        <v>#VALUE!</v>
      </c>
      <c r="CD7" s="32" t="e">
        <f>DATE(MID(H7,1,FIND(".",H7)-1),MID(H7,FIND(".",H7)+1,FIND(".",H7,FIND(".",H7)+1)-FIND(".",H7)-1),MID(H7,FIND(".",H7,FIND(".",H7)+1)+1,FIND(".",H7,FIND(".",H7,FIND(".",H7)+1)+1)-FIND(".",H7,FIND(".",H7)+1)-1))</f>
        <v>#VALUE!</v>
      </c>
    </row>
    <row r="8" spans="1:82">
      <c r="U8" s="39"/>
      <c r="AE8" s="39"/>
      <c r="AP8" s="40"/>
      <c r="AY8" s="40"/>
      <c r="CA8" s="40"/>
      <c r="CC8" s="32" t="e">
        <f t="shared" ref="CC8:CD10" si="0">DATE(MID(G8,1,FIND(".",G8)-1),MID(G8,FIND(".",G8)+1,FIND(".",G8,FIND(".",G8)+1)-FIND(".",G8)-1),MID(G8,FIND(".",G8,FIND(".",G8)+1)+1,FIND(".",G8,FIND(".",G8,FIND(".",G8)+1)+1)-FIND(".",G8,FIND(".",G8)+1)-1))</f>
        <v>#VALUE!</v>
      </c>
      <c r="CD8" s="32" t="e">
        <f t="shared" si="0"/>
        <v>#VALUE!</v>
      </c>
    </row>
    <row r="9" spans="1:82">
      <c r="CC9" s="32" t="e">
        <f t="shared" si="0"/>
        <v>#VALUE!</v>
      </c>
      <c r="CD9" s="32" t="e">
        <f t="shared" si="0"/>
        <v>#VALUE!</v>
      </c>
    </row>
    <row r="10" spans="1:82">
      <c r="CC10" s="32" t="e">
        <f t="shared" si="0"/>
        <v>#VALUE!</v>
      </c>
      <c r="CD10" s="32" t="e">
        <f t="shared" si="0"/>
        <v>#VALUE!</v>
      </c>
    </row>
    <row r="11" spans="1:82">
      <c r="CC11" s="32" t="str">
        <f t="shared" ref="CC11:CD37" si="1">IF(G11="","",DATE(RIGHT(G11,4),LEFT(G11,FIND("/", G11)-1),MID(G11,FIND("/",G11)+1,2)))</f>
        <v/>
      </c>
      <c r="CD11" s="32" t="str">
        <f t="shared" si="1"/>
        <v/>
      </c>
    </row>
    <row r="12" spans="1:82">
      <c r="CC12" s="32" t="str">
        <f t="shared" si="1"/>
        <v/>
      </c>
      <c r="CD12" s="32" t="str">
        <f t="shared" si="1"/>
        <v/>
      </c>
    </row>
    <row r="13" spans="1:82">
      <c r="CC13" s="32" t="str">
        <f t="shared" si="1"/>
        <v/>
      </c>
      <c r="CD13" s="32" t="str">
        <f t="shared" si="1"/>
        <v/>
      </c>
    </row>
    <row r="14" spans="1:82">
      <c r="CC14" s="32" t="str">
        <f t="shared" si="1"/>
        <v/>
      </c>
      <c r="CD14" s="32" t="str">
        <f t="shared" si="1"/>
        <v/>
      </c>
    </row>
    <row r="15" spans="1:82">
      <c r="CC15" s="32" t="str">
        <f t="shared" si="1"/>
        <v/>
      </c>
      <c r="CD15" s="32" t="str">
        <f t="shared" si="1"/>
        <v/>
      </c>
    </row>
    <row r="16" spans="1:82">
      <c r="CC16" s="32" t="str">
        <f t="shared" si="1"/>
        <v/>
      </c>
      <c r="CD16" s="32" t="str">
        <f t="shared" si="1"/>
        <v/>
      </c>
    </row>
    <row r="17" spans="81:82">
      <c r="CC17" s="32" t="str">
        <f t="shared" si="1"/>
        <v/>
      </c>
      <c r="CD17" s="32" t="str">
        <f t="shared" si="1"/>
        <v/>
      </c>
    </row>
    <row r="18" spans="81:82">
      <c r="CC18" s="32" t="str">
        <f t="shared" si="1"/>
        <v/>
      </c>
      <c r="CD18" s="32" t="str">
        <f t="shared" si="1"/>
        <v/>
      </c>
    </row>
    <row r="19" spans="81:82">
      <c r="CC19" s="32" t="str">
        <f t="shared" si="1"/>
        <v/>
      </c>
      <c r="CD19" s="32" t="str">
        <f t="shared" si="1"/>
        <v/>
      </c>
    </row>
    <row r="20" spans="81:82">
      <c r="CC20" s="32" t="str">
        <f t="shared" si="1"/>
        <v/>
      </c>
      <c r="CD20" s="32" t="str">
        <f t="shared" si="1"/>
        <v/>
      </c>
    </row>
    <row r="21" spans="81:82">
      <c r="CC21" s="32" t="str">
        <f t="shared" si="1"/>
        <v/>
      </c>
      <c r="CD21" s="32" t="str">
        <f t="shared" si="1"/>
        <v/>
      </c>
    </row>
    <row r="22" spans="81:82">
      <c r="CC22" s="32" t="str">
        <f t="shared" si="1"/>
        <v/>
      </c>
      <c r="CD22" s="32" t="str">
        <f t="shared" si="1"/>
        <v/>
      </c>
    </row>
    <row r="23" spans="81:82">
      <c r="CC23" s="32" t="str">
        <f t="shared" si="1"/>
        <v/>
      </c>
      <c r="CD23" s="32" t="str">
        <f t="shared" si="1"/>
        <v/>
      </c>
    </row>
    <row r="24" spans="81:82">
      <c r="CC24" s="32" t="str">
        <f t="shared" si="1"/>
        <v/>
      </c>
      <c r="CD24" s="32" t="str">
        <f t="shared" si="1"/>
        <v/>
      </c>
    </row>
    <row r="25" spans="81:82">
      <c r="CC25" s="32" t="str">
        <f t="shared" si="1"/>
        <v/>
      </c>
      <c r="CD25" s="32" t="str">
        <f t="shared" si="1"/>
        <v/>
      </c>
    </row>
    <row r="26" spans="81:82">
      <c r="CC26" s="32" t="str">
        <f t="shared" si="1"/>
        <v/>
      </c>
      <c r="CD26" s="32" t="str">
        <f t="shared" si="1"/>
        <v/>
      </c>
    </row>
    <row r="27" spans="81:82">
      <c r="CC27" s="32" t="str">
        <f t="shared" si="1"/>
        <v/>
      </c>
      <c r="CD27" s="32" t="str">
        <f t="shared" si="1"/>
        <v/>
      </c>
    </row>
    <row r="28" spans="81:82">
      <c r="CC28" s="32" t="str">
        <f t="shared" si="1"/>
        <v/>
      </c>
      <c r="CD28" s="32" t="str">
        <f t="shared" si="1"/>
        <v/>
      </c>
    </row>
    <row r="29" spans="81:82">
      <c r="CC29" s="32" t="str">
        <f t="shared" si="1"/>
        <v/>
      </c>
      <c r="CD29" s="32" t="str">
        <f t="shared" si="1"/>
        <v/>
      </c>
    </row>
    <row r="30" spans="81:82">
      <c r="CC30" s="32" t="str">
        <f t="shared" si="1"/>
        <v/>
      </c>
      <c r="CD30" s="32" t="str">
        <f t="shared" si="1"/>
        <v/>
      </c>
    </row>
    <row r="31" spans="81:82">
      <c r="CC31" s="32" t="str">
        <f t="shared" si="1"/>
        <v/>
      </c>
      <c r="CD31" s="32" t="str">
        <f t="shared" si="1"/>
        <v/>
      </c>
    </row>
    <row r="32" spans="81:82">
      <c r="CC32" s="32" t="str">
        <f t="shared" si="1"/>
        <v/>
      </c>
      <c r="CD32" s="32" t="str">
        <f t="shared" si="1"/>
        <v/>
      </c>
    </row>
    <row r="33" spans="81:82">
      <c r="CC33" s="32" t="str">
        <f t="shared" si="1"/>
        <v/>
      </c>
      <c r="CD33" s="32" t="str">
        <f t="shared" si="1"/>
        <v/>
      </c>
    </row>
    <row r="34" spans="81:82">
      <c r="CC34" s="32" t="str">
        <f t="shared" si="1"/>
        <v/>
      </c>
      <c r="CD34" s="32" t="str">
        <f t="shared" si="1"/>
        <v/>
      </c>
    </row>
    <row r="35" spans="81:82">
      <c r="CC35" s="32" t="str">
        <f t="shared" si="1"/>
        <v/>
      </c>
      <c r="CD35" s="32" t="str">
        <f t="shared" si="1"/>
        <v/>
      </c>
    </row>
    <row r="36" spans="81:82">
      <c r="CC36" s="32" t="str">
        <f t="shared" si="1"/>
        <v/>
      </c>
      <c r="CD36" s="32" t="str">
        <f t="shared" si="1"/>
        <v/>
      </c>
    </row>
    <row r="37" spans="81:82">
      <c r="CC37" s="32" t="str">
        <f t="shared" si="1"/>
        <v/>
      </c>
      <c r="CD37" s="32" t="str">
        <f t="shared" si="1"/>
        <v/>
      </c>
    </row>
  </sheetData>
  <phoneticPr fontId="5"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D9CAB-D992-4C84-A080-8EA086DFD193}">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809</v>
      </c>
      <c r="B1" s="41" t="s">
        <v>1243</v>
      </c>
    </row>
    <row r="2" spans="1:15" ht="17.25" thickBot="1"/>
    <row r="3" spans="1:15" ht="34.5">
      <c r="A3" s="565" t="s">
        <v>329</v>
      </c>
      <c r="B3" s="557" t="s">
        <v>385</v>
      </c>
      <c r="C3" s="557" t="s">
        <v>386</v>
      </c>
      <c r="D3" s="8" t="s">
        <v>387</v>
      </c>
      <c r="E3" s="567" t="s">
        <v>388</v>
      </c>
      <c r="F3" s="568"/>
      <c r="G3" s="557" t="s">
        <v>389</v>
      </c>
      <c r="H3" s="557" t="s">
        <v>1097</v>
      </c>
      <c r="I3" s="557" t="s">
        <v>1141</v>
      </c>
      <c r="J3" s="557" t="s">
        <v>392</v>
      </c>
      <c r="K3" s="561" t="s">
        <v>393</v>
      </c>
      <c r="M3" s="36" t="s">
        <v>1233</v>
      </c>
      <c r="N3" s="36" t="s">
        <v>816</v>
      </c>
      <c r="O3" s="36" t="s">
        <v>817</v>
      </c>
    </row>
    <row r="4" spans="1:15" ht="26.25">
      <c r="A4" s="566"/>
      <c r="B4" s="558"/>
      <c r="C4" s="558"/>
      <c r="D4" s="9" t="s">
        <v>394</v>
      </c>
      <c r="E4" s="9" t="s">
        <v>395</v>
      </c>
      <c r="F4" s="9" t="s">
        <v>396</v>
      </c>
      <c r="G4" s="558"/>
      <c r="H4" s="558"/>
      <c r="I4" s="558"/>
      <c r="J4" s="558"/>
      <c r="K4" s="562"/>
      <c r="M4" s="121" t="e">
        <f>C15/G15*1000</f>
        <v>#DIV/0!</v>
      </c>
      <c r="N4" s="121" t="e">
        <f>C15/H15</f>
        <v>#DIV/0!</v>
      </c>
      <c r="O4" s="75" t="e">
        <f>H15/G15</f>
        <v>#DIV/0!</v>
      </c>
    </row>
    <row r="5" spans="1:15">
      <c r="A5" s="10">
        <v>1</v>
      </c>
      <c r="B5" s="76" t="s">
        <v>1026</v>
      </c>
      <c r="C5" s="117" t="str">
        <f>IF('Ad_04 data'!R7="","",'Ad_04 data'!R7*'Ad_04 data'!$CD$4)</f>
        <v/>
      </c>
      <c r="D5" s="78" t="s">
        <v>365</v>
      </c>
      <c r="E5" s="70" t="str">
        <f>IFERROR(IF('Ad_04 data'!CC7="","",TEXT('Ad_04 data'!CC7,"mm월 dd일")),"")</f>
        <v/>
      </c>
      <c r="F5" s="70" t="str">
        <f>IFERROR(IF('Ad_04 data'!CD7="","",TEXT('Ad_03 data'!CD7,"mm월 dd일")),"")</f>
        <v/>
      </c>
      <c r="G5" s="71">
        <f>IF($D5="","",INDEX('Ad_04 data'!$A$1:$CB$15,7,MATCH(G$3,'Ad_04 data'!$6:$6,0)))</f>
        <v>0</v>
      </c>
      <c r="H5" s="71">
        <f>IF($D5="","",INDEX('Ad_04 data'!$A$1:$CB$15,7,MATCH(H$3,'Ad_04 data'!$6:$6,0)))</f>
        <v>0</v>
      </c>
      <c r="I5" s="80">
        <f>IF($D5="","",INDEX('Ad_04 data'!$A$1:$CB$15,7,MATCH(I$3,'Ad_03 data'!$6:$6,0)))</f>
        <v>0</v>
      </c>
      <c r="J5" s="116">
        <f>IF($D5="","",INDEX('Ad_04 data'!$A$1:$CB$15,7,MATCH(J$3,'Ad_03 data'!$6:$6,0))*$B$21)</f>
        <v>0</v>
      </c>
      <c r="K5" s="116">
        <f>IF($D5="","",INDEX('Ad_04 data'!$A$1:$CB$15,7,MATCH(K$3,'Ad_03 data'!$6:$6,0))*$B$21)</f>
        <v>0</v>
      </c>
    </row>
    <row r="6" spans="1:15" hidden="1">
      <c r="A6" s="10">
        <v>2</v>
      </c>
      <c r="B6" s="76"/>
      <c r="C6" s="117" t="str">
        <f>IF('Ad_04 data'!R8="","",'Ad_04 data'!R8*'Ad_04 data'!$CD$4)</f>
        <v/>
      </c>
      <c r="D6" s="78"/>
      <c r="E6" s="70" t="str">
        <f>IFERROR(IF('Ad_04 data'!CC8="","",TEXT('Ad_04 data'!CC8,"mm월 dd일")),"")</f>
        <v/>
      </c>
      <c r="F6" s="70" t="str">
        <f>IFERROR(IF('Ad_04 data'!CD8="","",TEXT('Ad_03 data'!CD8,"mm월 dd일")),"")</f>
        <v/>
      </c>
      <c r="G6" s="71" t="str">
        <f>IF($D6="","",INDEX('Ad_04 data'!$A$1:$CB$15,8,MATCH(G$3,'Ad_04 data'!$6:$6,0)))</f>
        <v/>
      </c>
      <c r="H6" s="71" t="str">
        <f>IF($D6="","",INDEX('Ad_04 data'!$A$1:$CB$15,8,MATCH(H$3,'Ad_04 data'!$6:$6,0)))</f>
        <v/>
      </c>
      <c r="I6" s="80" t="str">
        <f>IF($D6="","",INDEX('Ad_03 data'!$A$1:$CB$15,8,MATCH(I$3,'Ad_04 data'!$6:$6,0)))</f>
        <v/>
      </c>
      <c r="J6" s="116" t="str">
        <f>IF($D6="","",INDEX('Ad_03 data'!$A$1:$CB$15,8,MATCH(J$3,'Ad_04 data'!$6:$6,0))*$B$21)</f>
        <v/>
      </c>
      <c r="K6" s="116" t="str">
        <f>IF($D6="","",INDEX('Ad_03 data'!$A$1:$CB$15,8,MATCH(K$3,'Ad_04 data'!$6:$6,0))*$B$21)</f>
        <v/>
      </c>
    </row>
    <row r="7" spans="1:15" hidden="1">
      <c r="A7" s="10">
        <v>3</v>
      </c>
      <c r="B7" s="77"/>
      <c r="C7" s="117" t="str">
        <f>IF('Ad_04 data'!R9="","",'Ad_04 data'!R9*'Ad_04 data'!$CD$4)</f>
        <v/>
      </c>
      <c r="D7" s="79"/>
      <c r="E7" s="70" t="str">
        <f>IFERROR(IF('Ad_04 data'!CC9="","",TEXT('Ad_04 data'!CC9,"mm월 dd일")),"")</f>
        <v/>
      </c>
      <c r="F7" s="70" t="str">
        <f>IFERROR(IF('Ad_04 data'!CD9="","",TEXT('Ad_03 data'!CD9,"mm월 dd일")),"")</f>
        <v/>
      </c>
      <c r="G7" s="71" t="str">
        <f>IF($D7="","",INDEX('Ad_04 data'!$A$1:$CB$15,8,MATCH(G$3,'Ad_04 data'!$6:$6,0)))</f>
        <v/>
      </c>
      <c r="H7" s="71" t="str">
        <f>IF($D7="","",INDEX('Ad_04 data'!$A$1:$CB$15,8,MATCH(H$3,'Ad_04 data'!$6:$6,0)))</f>
        <v/>
      </c>
      <c r="I7" s="80" t="str">
        <f>IF($D7="","",INDEX('Ad_03 data'!$A$1:$CB$15,8,MATCH(I$3,'Ad_03 data'!$6:$6,0)))</f>
        <v/>
      </c>
      <c r="J7" s="116" t="str">
        <f>IF($D7="","",INDEX('Ad_03 data'!$A$1:$CB$15,8,MATCH(J$3,'Ad_03 data'!$6:$6,0))*$B$21)</f>
        <v/>
      </c>
      <c r="K7" s="116" t="str">
        <f>IF($D7="","",INDEX('Ad_03 data'!$A$1:$CB$15,8,MATCH(K$3,'Ad_03 data'!$6:$6,0))*$B$21)</f>
        <v/>
      </c>
    </row>
    <row r="8" spans="1:15" hidden="1">
      <c r="A8" s="10">
        <v>4</v>
      </c>
      <c r="B8" s="77"/>
      <c r="C8" s="117" t="str">
        <f>IF('Ad_04 data'!R10="","",'Ad_04 data'!R10*'Ad_04 data'!$CD$4)</f>
        <v/>
      </c>
      <c r="D8" s="79"/>
      <c r="E8" s="70" t="str">
        <f>IFERROR(IF('Ad_04 data'!CC10="","",TEXT('Ad_04 data'!CC10,"mm월 dd일")),"")</f>
        <v/>
      </c>
      <c r="F8" s="70" t="str">
        <f>IFERROR(IF('Ad_04 data'!CD10="","",TEXT('Ad_03 data'!CD10,"mm월 dd일")),"")</f>
        <v/>
      </c>
      <c r="G8" s="71" t="str">
        <f>IF($D8="","",INDEX('Ad_04 data'!$A$1:$CB$15,8,MATCH(G$3,'Ad_04 data'!$6:$6,0)))</f>
        <v/>
      </c>
      <c r="H8" s="71" t="str">
        <f>IF($D8="","",INDEX('Ad_04 data'!$A$1:$CB$15,8,MATCH(H$3,'Ad_04 data'!$6:$6,0)))</f>
        <v/>
      </c>
      <c r="I8" s="80" t="str">
        <f>IF($D8="","",INDEX('Ad_03 data'!$A$1:$CB$15,8,MATCH(I$3,'Ad_03 data'!$6:$6,0)))</f>
        <v/>
      </c>
      <c r="J8" s="116" t="str">
        <f>IF($D8="","",INDEX('Ad_03 data'!$A$1:$CB$15,8,MATCH(J$3,'Ad_03 data'!$6:$6,0))*$B$21)</f>
        <v/>
      </c>
      <c r="K8" s="116" t="str">
        <f>IF($D8="","",INDEX('Ad_03 data'!$A$1:$CB$15,8,MATCH(K$3,'Ad_03 data'!$6:$6,0))*$B$21)</f>
        <v/>
      </c>
    </row>
    <row r="9" spans="1:15" hidden="1">
      <c r="A9" s="10">
        <v>5</v>
      </c>
      <c r="B9" s="77"/>
      <c r="C9" s="117" t="str">
        <f>IF('Ad_04 data'!R11="","",'Ad_04 data'!R11*'Ad_04 data'!$CD$4)</f>
        <v/>
      </c>
      <c r="D9" s="79"/>
      <c r="E9" s="70" t="str">
        <f>IFERROR(IF('Ad_04 data'!CC11="","",TEXT('Ad_04 data'!CC11,"mm월 dd일")),"")</f>
        <v/>
      </c>
      <c r="F9" s="70" t="str">
        <f>IFERROR(IF('Ad_04 data'!CD11="","",TEXT('Ad_03 data'!CD11,"mm월 dd일")),"")</f>
        <v/>
      </c>
      <c r="G9" s="71" t="str">
        <f>IF($D9="","",INDEX('Ad_04 data'!$A$1:$CB$15,8,MATCH(G$3,'Ad_04 data'!$6:$6,0)))</f>
        <v/>
      </c>
      <c r="H9" s="71" t="str">
        <f>IF($D9="","",INDEX('Ad_04 data'!$A$1:$CB$15,8,MATCH(H$3,'Ad_04 data'!$6:$6,0)))</f>
        <v/>
      </c>
      <c r="I9" s="80" t="str">
        <f>IF($D9="","",INDEX('Ad_03 data'!$A$1:$CB$15,8,MATCH(I$3,'Ad_03 data'!$6:$6,0)))</f>
        <v/>
      </c>
      <c r="J9" s="116" t="str">
        <f>IF($D9="","",INDEX('Ad_03 data'!$A$1:$CB$15,8,MATCH(J$3,'Ad_03 data'!$6:$6,0))*$B$21)</f>
        <v/>
      </c>
      <c r="K9" s="116" t="str">
        <f>IF($D9="","",INDEX('Ad_03 data'!$A$1:$CB$15,8,MATCH(K$3,'Ad_03 data'!$6:$6,0))*$B$21)</f>
        <v/>
      </c>
    </row>
    <row r="10" spans="1:15" hidden="1">
      <c r="A10" s="10">
        <v>6</v>
      </c>
      <c r="B10" s="77"/>
      <c r="C10" s="117" t="str">
        <f>IF('Ad_04 data'!R12="","",'Ad_04 data'!R12*'Ad_04 data'!$CD$4)</f>
        <v/>
      </c>
      <c r="D10" s="79"/>
      <c r="E10" s="70" t="str">
        <f>IFERROR(IF('Ad_04 data'!CC12="","",TEXT('Ad_04 data'!CC12,"mm월 dd일")),"")</f>
        <v/>
      </c>
      <c r="F10" s="70" t="str">
        <f>IFERROR(IF('Ad_04 data'!CD12="","",TEXT('Ad_03 data'!CD12,"mm월 dd일")),"")</f>
        <v/>
      </c>
      <c r="G10" s="71" t="str">
        <f>IF($D10="","",INDEX('Ad_04 data'!$A$1:$CB$15,8,MATCH(G$3,'Ad_04 data'!$6:$6,0)))</f>
        <v/>
      </c>
      <c r="H10" s="71" t="str">
        <f>IF($D10="","",INDEX('Ad_04 data'!$A$1:$CB$15,8,MATCH(H$3,'Ad_04 data'!$6:$6,0)))</f>
        <v/>
      </c>
      <c r="I10" s="80" t="str">
        <f>IF($D10="","",INDEX('Ad_03 data'!$A$1:$CB$15,8,MATCH(I$3,'Ad_03 data'!$6:$6,0)))</f>
        <v/>
      </c>
      <c r="J10" s="116" t="str">
        <f>IF($D10="","",INDEX('Ad_03 data'!$A$1:$CB$15,8,MATCH(J$3,'Ad_03 data'!$6:$6,0))*$B$21)</f>
        <v/>
      </c>
      <c r="K10" s="116" t="str">
        <f>IF($D10="","",INDEX('Ad_03 data'!$A$1:$CB$15,8,MATCH(K$3,'Ad_03 data'!$6:$6,0))*$B$21)</f>
        <v/>
      </c>
    </row>
    <row r="11" spans="1:15" hidden="1">
      <c r="A11" s="10">
        <v>7</v>
      </c>
      <c r="B11" s="77"/>
      <c r="C11" s="117" t="str">
        <f>IF('Ad_04 data'!R13="","",'Ad_04 data'!R13*'Ad_04 data'!$CD$4)</f>
        <v/>
      </c>
      <c r="D11" s="79"/>
      <c r="E11" s="70" t="str">
        <f>IFERROR(IF('Ad_04 data'!CC13="","",TEXT('Ad_04 data'!CC13,"mm월 dd일")),"")</f>
        <v/>
      </c>
      <c r="F11" s="70" t="str">
        <f>IFERROR(IF('Ad_04 data'!CD13="","",TEXT('Ad_03 data'!CD13,"mm월 dd일")),"")</f>
        <v/>
      </c>
      <c r="G11" s="71" t="str">
        <f>IF($D11="","",INDEX('Ad_04 data'!$A$1:$CB$15,8,MATCH(G$3,'Ad_04 data'!$6:$6,0)))</f>
        <v/>
      </c>
      <c r="H11" s="71" t="str">
        <f>IF($D11="","",INDEX('Ad_04 data'!$A$1:$CB$15,8,MATCH(H$3,'Ad_04 data'!$6:$6,0)))</f>
        <v/>
      </c>
      <c r="I11" s="80" t="str">
        <f>IF($D11="","",INDEX('Ad_03 data'!$A$1:$CB$15,8,MATCH(I$3,'Ad_03 data'!$6:$6,0)))</f>
        <v/>
      </c>
      <c r="J11" s="116" t="str">
        <f>IF($D11="","",INDEX('Ad_03 data'!$A$1:$CB$15,8,MATCH(J$3,'Ad_03 data'!$6:$6,0))*$B$21)</f>
        <v/>
      </c>
      <c r="K11" s="116" t="str">
        <f>IF($D11="","",INDEX('Ad_03 data'!$A$1:$CB$15,8,MATCH(K$3,'Ad_03 data'!$6:$6,0))*$B$21)</f>
        <v/>
      </c>
      <c r="M11" s="45"/>
    </row>
    <row r="12" spans="1:15" hidden="1">
      <c r="A12" s="10">
        <v>8</v>
      </c>
      <c r="B12" s="77"/>
      <c r="C12" s="117" t="str">
        <f>IF('Ad_04 data'!R14="","",'Ad_04 data'!R14*'Ad_04 data'!$CD$4)</f>
        <v/>
      </c>
      <c r="D12" s="79"/>
      <c r="E12" s="70" t="str">
        <f>IFERROR(IF('Ad_04 data'!CC14="","",TEXT('Ad_04 data'!CC14,"mm월 dd일")),"")</f>
        <v/>
      </c>
      <c r="F12" s="70" t="str">
        <f>IFERROR(IF('Ad_04 data'!CD14="","",TEXT('Ad_03 data'!CD14,"mm월 dd일")),"")</f>
        <v/>
      </c>
      <c r="G12" s="71" t="str">
        <f>IF($D12="","",INDEX('Ad_04 data'!$A$1:$CB$15,8,MATCH(G$3,'Ad_04 data'!$6:$6,0)))</f>
        <v/>
      </c>
      <c r="H12" s="71" t="str">
        <f>IF($D12="","",INDEX('Ad_04 data'!$A$1:$CB$15,8,MATCH(H$3,'Ad_04 data'!$6:$6,0)))</f>
        <v/>
      </c>
      <c r="I12" s="80" t="str">
        <f>IF($D12="","",INDEX('Ad_03 data'!$A$1:$CB$15,8,MATCH(I$3,'Ad_03 data'!$6:$6,0)))</f>
        <v/>
      </c>
      <c r="J12" s="116" t="str">
        <f>IF($D12="","",INDEX('Ad_03 data'!$A$1:$CB$15,8,MATCH(J$3,'Ad_03 data'!$6:$6,0))*$B$21)</f>
        <v/>
      </c>
      <c r="K12" s="116" t="str">
        <f>IF($D12="","",INDEX('Ad_03 data'!$A$1:$CB$15,8,MATCH(K$3,'Ad_03 data'!$6:$6,0))*$B$21)</f>
        <v/>
      </c>
    </row>
    <row r="13" spans="1:15" hidden="1">
      <c r="A13" s="10">
        <v>9</v>
      </c>
      <c r="B13" s="77"/>
      <c r="C13" s="117" t="str">
        <f>IF('Ad_04 data'!R15="","",'Ad_04 data'!R15*'Ad_04 data'!$CD$4)</f>
        <v/>
      </c>
      <c r="D13" s="79"/>
      <c r="E13" s="70" t="str">
        <f>IFERROR(IF('Ad_04 data'!CC15="","",TEXT('Ad_04 data'!CC15,"mm월 dd일")),"")</f>
        <v/>
      </c>
      <c r="F13" s="70" t="str">
        <f>IFERROR(IF('Ad_04 data'!CD15="","",TEXT('Ad_03 data'!CD15,"mm월 dd일")),"")</f>
        <v/>
      </c>
      <c r="G13" s="71" t="str">
        <f>IF($D13="","",INDEX('Ad_04 data'!$A$1:$CB$15,8,MATCH(G$3,'Ad_04 data'!$6:$6,0)))</f>
        <v/>
      </c>
      <c r="H13" s="71" t="str">
        <f>IF($D13="","",INDEX('Ad_04 data'!$A$1:$CB$15,8,MATCH(H$3,'Ad_04 data'!$6:$6,0)))</f>
        <v/>
      </c>
      <c r="I13" s="80" t="str">
        <f>IF($D13="","",INDEX('Ad_03 data'!$A$1:$CB$15,8,MATCH(I$3,'Ad_03 data'!$6:$6,0)))</f>
        <v/>
      </c>
      <c r="J13" s="116" t="str">
        <f>IF($D13="","",INDEX('Ad_03 data'!$A$1:$CB$15,8,MATCH(J$3,'Ad_03 data'!$6:$6,0))*$B$21)</f>
        <v/>
      </c>
      <c r="K13" s="116" t="str">
        <f>IF($D13="","",INDEX('Ad_03 data'!$A$1:$CB$15,8,MATCH(K$3,'Ad_03 data'!$6:$6,0))*$B$21)</f>
        <v/>
      </c>
    </row>
    <row r="14" spans="1:15" hidden="1">
      <c r="A14" s="38">
        <v>10</v>
      </c>
      <c r="B14" s="77"/>
      <c r="C14" s="117" t="str">
        <f>IF('Ad_04 data'!R16="","",'Ad_04 data'!R16*'Ad_04 data'!$CD$4)</f>
        <v/>
      </c>
      <c r="D14" s="79"/>
      <c r="E14" s="70" t="str">
        <f>IFERROR(IF('Ad_04 data'!CC16="","",TEXT('Ad_04 data'!CC16,"mm월 dd일")),"")</f>
        <v/>
      </c>
      <c r="F14" s="70" t="str">
        <f>IFERROR(IF('Ad_04 data'!CD16="","",TEXT('Ad_03 data'!CD16,"mm월 dd일")),"")</f>
        <v/>
      </c>
      <c r="G14" s="71" t="str">
        <f>IF($D14="","",INDEX('Ad_04 data'!$A$1:$CB$15,8,MATCH(G$3,'Ad_04 data'!$6:$6,0)))</f>
        <v/>
      </c>
      <c r="H14" s="71" t="str">
        <f>IF($D14="","",INDEX('Ad_04 data'!$A$1:$CB$15,8,MATCH(H$3,'Ad_04 data'!$6:$6,0)))</f>
        <v/>
      </c>
      <c r="I14" s="80" t="str">
        <f>IF($D14="","",INDEX('Ad_03 data'!$A$1:$CB$15,8,MATCH(I$3,'Ad_03 data'!$6:$6,0)))</f>
        <v/>
      </c>
      <c r="J14" s="116" t="str">
        <f>IF($D14="","",INDEX('Ad_03 data'!$A$1:$CB$15,8,MATCH(J$3,'Ad_03 data'!$6:$6,0))*$B$21)</f>
        <v/>
      </c>
      <c r="K14" s="116" t="str">
        <f>IF($D14="","",INDEX('Ad_03 data'!$A$1:$CB$15,8,MATCH(K$3,'Ad_03 data'!$6:$6,0))*$B$21)</f>
        <v/>
      </c>
    </row>
    <row r="15" spans="1:15" ht="24" thickBot="1">
      <c r="A15" s="563" t="s">
        <v>397</v>
      </c>
      <c r="B15" s="564"/>
      <c r="C15" s="122">
        <f>SUM(C5:C14)</f>
        <v>0</v>
      </c>
      <c r="D15" s="35"/>
      <c r="E15" s="11"/>
      <c r="F15" s="11"/>
      <c r="G15" s="72">
        <f>SUM(G5:G14)</f>
        <v>0</v>
      </c>
      <c r="H15" s="73">
        <f>SUM(H5:H14)</f>
        <v>0</v>
      </c>
      <c r="I15" s="74" t="e">
        <f>H15/G15</f>
        <v>#DIV/0!</v>
      </c>
      <c r="J15" s="115" t="e">
        <f>C15/G15*1000</f>
        <v>#DIV/0!</v>
      </c>
      <c r="K15" s="114" t="e">
        <f>C15/H15</f>
        <v>#DIV/0!</v>
      </c>
    </row>
    <row r="16" spans="1:15" ht="17.45" customHeight="1"/>
    <row r="18" spans="1:4" ht="26.25">
      <c r="A18" t="s">
        <v>1235</v>
      </c>
      <c r="D18" s="44" t="str">
        <f>"("&amp;B1&amp;") 총 지출비용 "&amp;TEXT(C15,"\#,##0")&amp;" / 총 노출 "&amp;TEXT(G15,"#,##0")&amp;" / 총 클릭 "&amp;TEXT(H15, "#,##0")&amp;" 진행"</f>
        <v>(SKEO 중국 17/03광구) 총 지출비용 ₩0 / 총 노출 0 / 총 클릭 0 진행</v>
      </c>
    </row>
    <row r="19" spans="1:4" ht="26.25">
      <c r="A19" t="s">
        <v>1236</v>
      </c>
      <c r="B19" s="123">
        <v>45203</v>
      </c>
      <c r="D19" s="37"/>
    </row>
    <row r="20" spans="1:4">
      <c r="A20" t="s">
        <v>1237</v>
      </c>
      <c r="B20" t="s">
        <v>1238</v>
      </c>
    </row>
    <row r="21" spans="1:4">
      <c r="A21" t="s">
        <v>1239</v>
      </c>
      <c r="B21">
        <v>1353</v>
      </c>
    </row>
  </sheetData>
  <mergeCells count="10">
    <mergeCell ref="I3:I4"/>
    <mergeCell ref="J3:J4"/>
    <mergeCell ref="K3:K4"/>
    <mergeCell ref="A15:B15"/>
    <mergeCell ref="A3:A4"/>
    <mergeCell ref="B3:B4"/>
    <mergeCell ref="C3:C4"/>
    <mergeCell ref="E3:F3"/>
    <mergeCell ref="G3:G4"/>
    <mergeCell ref="H3:H4"/>
  </mergeCells>
  <phoneticPr fontId="5"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7F58-CE71-4F51-81A3-7C8CB94046AA}">
  <sheetPr>
    <tabColor theme="7" tint="0.79998168889431442"/>
  </sheetPr>
  <dimension ref="A1:CD37"/>
  <sheetViews>
    <sheetView zoomScale="70" zoomScaleNormal="70" workbookViewId="0">
      <selection activeCell="B21" sqref="B21"/>
    </sheetView>
  </sheetViews>
  <sheetFormatPr defaultRowHeight="16.5"/>
  <cols>
    <col min="1" max="3" width="8.875" style="6"/>
    <col min="4" max="4" width="14.375" style="6" bestFit="1" customWidth="1"/>
    <col min="5" max="5" width="34" style="6" bestFit="1" customWidth="1"/>
    <col min="6" max="6" width="16.5" style="6" bestFit="1" customWidth="1"/>
    <col min="7" max="8" width="18.625" style="6" bestFit="1" customWidth="1"/>
    <col min="9" max="9" width="8.875" style="6"/>
    <col min="10" max="10" width="61.625" style="6" bestFit="1" customWidth="1"/>
    <col min="11" max="11" width="8.875" style="6"/>
    <col min="12" max="12" width="11.625" style="6" bestFit="1" customWidth="1"/>
    <col min="13" max="14" width="8.875" style="6"/>
    <col min="15" max="15" width="9.375" style="6" bestFit="1" customWidth="1"/>
    <col min="16" max="17" width="13.625" style="6" bestFit="1" customWidth="1"/>
    <col min="18" max="63" width="8.875" style="6"/>
    <col min="64" max="80" width="0" style="6" hidden="1" customWidth="1"/>
    <col min="81" max="82" width="12.5" bestFit="1" customWidth="1"/>
  </cols>
  <sheetData>
    <row r="1" spans="1:82">
      <c r="A1" s="6" t="s">
        <v>810</v>
      </c>
    </row>
    <row r="2" spans="1:82">
      <c r="A2" s="6" t="s">
        <v>811</v>
      </c>
    </row>
    <row r="3" spans="1:82">
      <c r="A3" s="6" t="s">
        <v>812</v>
      </c>
      <c r="CD3" s="43" t="s">
        <v>814</v>
      </c>
    </row>
    <row r="4" spans="1:82">
      <c r="A4" s="6" t="s">
        <v>813</v>
      </c>
      <c r="CD4" s="50">
        <f>Ad_01!B21</f>
        <v>1357</v>
      </c>
    </row>
    <row r="6" spans="1:82">
      <c r="A6" s="6" t="s">
        <v>970</v>
      </c>
      <c r="B6" s="6" t="s">
        <v>971</v>
      </c>
      <c r="C6" s="6" t="s">
        <v>972</v>
      </c>
      <c r="D6" s="6" t="s">
        <v>973</v>
      </c>
      <c r="E6" s="6" t="s">
        <v>974</v>
      </c>
      <c r="F6" s="6" t="s">
        <v>412</v>
      </c>
      <c r="H6" s="6" t="s">
        <v>1100</v>
      </c>
      <c r="I6" s="6" t="s">
        <v>978</v>
      </c>
      <c r="J6" s="6" t="s">
        <v>409</v>
      </c>
      <c r="K6" s="6" t="s">
        <v>979</v>
      </c>
      <c r="L6" s="6" t="s">
        <v>980</v>
      </c>
      <c r="M6" s="6" t="s">
        <v>981</v>
      </c>
      <c r="N6" s="6" t="s">
        <v>982</v>
      </c>
      <c r="O6" s="6" t="s">
        <v>983</v>
      </c>
      <c r="P6" s="6" t="s">
        <v>412</v>
      </c>
      <c r="Q6" s="6" t="s">
        <v>413</v>
      </c>
      <c r="R6" s="6" t="s">
        <v>984</v>
      </c>
      <c r="S6" s="6" t="s">
        <v>389</v>
      </c>
      <c r="T6" s="6" t="s">
        <v>403</v>
      </c>
      <c r="U6" s="6" t="s">
        <v>985</v>
      </c>
      <c r="V6" s="6" t="s">
        <v>392</v>
      </c>
      <c r="W6" s="6" t="s">
        <v>393</v>
      </c>
      <c r="X6" s="6" t="s">
        <v>986</v>
      </c>
      <c r="Y6" s="6" t="s">
        <v>399</v>
      </c>
      <c r="Z6" s="6" t="s">
        <v>427</v>
      </c>
      <c r="AA6" s="6" t="s">
        <v>417</v>
      </c>
      <c r="AB6" s="6" t="s">
        <v>987</v>
      </c>
      <c r="AC6" s="6" t="s">
        <v>988</v>
      </c>
      <c r="AD6" s="6" t="s">
        <v>989</v>
      </c>
      <c r="AE6" s="6" t="s">
        <v>404</v>
      </c>
      <c r="AF6" s="6" t="s">
        <v>990</v>
      </c>
      <c r="AG6" s="6" t="s">
        <v>991</v>
      </c>
      <c r="AH6" s="6" t="s">
        <v>992</v>
      </c>
      <c r="AI6" s="6" t="s">
        <v>993</v>
      </c>
      <c r="AJ6" s="6" t="s">
        <v>994</v>
      </c>
      <c r="AK6" s="6" t="s">
        <v>995</v>
      </c>
      <c r="AL6" s="6" t="s">
        <v>996</v>
      </c>
      <c r="AM6" s="6" t="s">
        <v>997</v>
      </c>
      <c r="AN6" s="6" t="s">
        <v>998</v>
      </c>
      <c r="AO6" s="6" t="s">
        <v>999</v>
      </c>
      <c r="AP6" s="6" t="s">
        <v>1000</v>
      </c>
      <c r="AQ6" s="6" t="s">
        <v>1001</v>
      </c>
      <c r="AR6" s="6" t="s">
        <v>1002</v>
      </c>
      <c r="AS6" s="6" t="s">
        <v>1003</v>
      </c>
      <c r="AT6" s="6" t="s">
        <v>1004</v>
      </c>
      <c r="AU6" s="6" t="s">
        <v>1005</v>
      </c>
      <c r="AV6" s="6" t="s">
        <v>1006</v>
      </c>
      <c r="AW6" s="6" t="s">
        <v>1007</v>
      </c>
      <c r="AX6" s="6" t="s">
        <v>1008</v>
      </c>
      <c r="AY6" s="6" t="s">
        <v>1009</v>
      </c>
      <c r="AZ6" s="6" t="s">
        <v>1010</v>
      </c>
      <c r="BA6" s="6" t="s">
        <v>1011</v>
      </c>
      <c r="BB6" s="6" t="s">
        <v>1012</v>
      </c>
      <c r="BC6" s="6" t="s">
        <v>1013</v>
      </c>
      <c r="BD6" s="6" t="s">
        <v>1014</v>
      </c>
      <c r="BE6" s="6" t="s">
        <v>1015</v>
      </c>
      <c r="BF6" s="6" t="s">
        <v>1016</v>
      </c>
      <c r="BG6" s="6" t="s">
        <v>1017</v>
      </c>
      <c r="BH6" s="6" t="s">
        <v>1018</v>
      </c>
      <c r="BI6" s="6" t="s">
        <v>1019</v>
      </c>
      <c r="BJ6" s="6" t="s">
        <v>1020</v>
      </c>
      <c r="BK6" s="6" t="s">
        <v>1021</v>
      </c>
      <c r="BL6" s="6" t="s">
        <v>1022</v>
      </c>
      <c r="BM6" s="6" t="s">
        <v>1077</v>
      </c>
      <c r="BN6" s="6" t="s">
        <v>1078</v>
      </c>
      <c r="BO6" s="6" t="s">
        <v>1079</v>
      </c>
      <c r="BP6" s="6" t="s">
        <v>1080</v>
      </c>
      <c r="BQ6" s="6" t="s">
        <v>1081</v>
      </c>
      <c r="BR6" s="6" t="s">
        <v>1082</v>
      </c>
      <c r="BS6" s="6" t="s">
        <v>1083</v>
      </c>
      <c r="BT6" s="6" t="s">
        <v>1084</v>
      </c>
      <c r="BU6" s="6" t="s">
        <v>1085</v>
      </c>
      <c r="BV6" s="6" t="s">
        <v>1086</v>
      </c>
      <c r="BW6" s="6" t="s">
        <v>1087</v>
      </c>
      <c r="BX6" s="6" t="s">
        <v>1088</v>
      </c>
      <c r="BY6" s="6" t="s">
        <v>1023</v>
      </c>
      <c r="BZ6" s="6" t="s">
        <v>1024</v>
      </c>
      <c r="CA6" s="6" t="s">
        <v>1025</v>
      </c>
      <c r="CC6" s="124" t="s">
        <v>1240</v>
      </c>
      <c r="CD6" s="124" t="s">
        <v>1241</v>
      </c>
    </row>
    <row r="7" spans="1:82">
      <c r="U7" s="39"/>
      <c r="AE7" s="39"/>
      <c r="AP7" s="40"/>
      <c r="AY7" s="40"/>
      <c r="CA7" s="40"/>
      <c r="CC7" s="32" t="e">
        <f>DATE(MID(F7,1,FIND(".",F7)-1),MID(F7,FIND(".",F7)+1,FIND(".",F7,FIND(".",F7)+1)-FIND(".",F7)-1),MID(F7,FIND(".",F7,FIND(".",F7)+1)+1,FIND(".",F7,FIND(".",F7,FIND(".",F7)+1)+1)-FIND(".",F7,FIND(".",F7)+1)-1))</f>
        <v>#VALUE!</v>
      </c>
      <c r="CD7" s="32" t="e">
        <f>DATE(MID(H7,1,FIND(".",H7)-1),MID(H7,FIND(".",H7)+1,FIND(".",H7,FIND(".",H7)+1)-FIND(".",H7)-1),MID(H7,FIND(".",H7,FIND(".",H7)+1)+1,FIND(".",H7,FIND(".",H7,FIND(".",H7)+1)+1)-FIND(".",H7,FIND(".",H7)+1)-1))</f>
        <v>#VALUE!</v>
      </c>
    </row>
    <row r="8" spans="1:82">
      <c r="U8" s="39"/>
      <c r="AE8" s="39"/>
      <c r="AP8" s="40"/>
      <c r="AY8" s="40"/>
      <c r="CA8" s="40"/>
      <c r="CC8" s="32" t="e">
        <f t="shared" ref="CC8:CD10" si="0">DATE(MID(G8,1,FIND(".",G8)-1),MID(G8,FIND(".",G8)+1,FIND(".",G8,FIND(".",G8)+1)-FIND(".",G8)-1),MID(G8,FIND(".",G8,FIND(".",G8)+1)+1,FIND(".",G8,FIND(".",G8,FIND(".",G8)+1)+1)-FIND(".",G8,FIND(".",G8)+1)-1))</f>
        <v>#VALUE!</v>
      </c>
      <c r="CD8" s="32" t="e">
        <f t="shared" si="0"/>
        <v>#VALUE!</v>
      </c>
    </row>
    <row r="9" spans="1:82">
      <c r="CC9" s="32" t="e">
        <f t="shared" si="0"/>
        <v>#VALUE!</v>
      </c>
      <c r="CD9" s="32" t="e">
        <f t="shared" si="0"/>
        <v>#VALUE!</v>
      </c>
    </row>
    <row r="10" spans="1:82">
      <c r="CC10" s="32" t="e">
        <f t="shared" si="0"/>
        <v>#VALUE!</v>
      </c>
      <c r="CD10" s="32" t="e">
        <f t="shared" si="0"/>
        <v>#VALUE!</v>
      </c>
    </row>
    <row r="11" spans="1:82">
      <c r="CC11" s="32" t="str">
        <f t="shared" ref="CC11:CD37" si="1">IF(G11="","",DATE(RIGHT(G11,4),LEFT(G11,FIND("/", G11)-1),MID(G11,FIND("/",G11)+1,2)))</f>
        <v/>
      </c>
      <c r="CD11" s="32" t="str">
        <f t="shared" si="1"/>
        <v/>
      </c>
    </row>
    <row r="12" spans="1:82">
      <c r="CC12" s="32" t="str">
        <f t="shared" si="1"/>
        <v/>
      </c>
      <c r="CD12" s="32" t="str">
        <f t="shared" si="1"/>
        <v/>
      </c>
    </row>
    <row r="13" spans="1:82">
      <c r="CC13" s="32" t="str">
        <f t="shared" si="1"/>
        <v/>
      </c>
      <c r="CD13" s="32" t="str">
        <f t="shared" si="1"/>
        <v/>
      </c>
    </row>
    <row r="14" spans="1:82">
      <c r="CC14" s="32" t="str">
        <f t="shared" si="1"/>
        <v/>
      </c>
      <c r="CD14" s="32" t="str">
        <f t="shared" si="1"/>
        <v/>
      </c>
    </row>
    <row r="15" spans="1:82">
      <c r="CC15" s="32" t="str">
        <f t="shared" si="1"/>
        <v/>
      </c>
      <c r="CD15" s="32" t="str">
        <f t="shared" si="1"/>
        <v/>
      </c>
    </row>
    <row r="16" spans="1:82">
      <c r="CC16" s="32" t="str">
        <f t="shared" si="1"/>
        <v/>
      </c>
      <c r="CD16" s="32" t="str">
        <f t="shared" si="1"/>
        <v/>
      </c>
    </row>
    <row r="17" spans="81:82">
      <c r="CC17" s="32" t="str">
        <f t="shared" si="1"/>
        <v/>
      </c>
      <c r="CD17" s="32" t="str">
        <f t="shared" si="1"/>
        <v/>
      </c>
    </row>
    <row r="18" spans="81:82">
      <c r="CC18" s="32" t="str">
        <f t="shared" si="1"/>
        <v/>
      </c>
      <c r="CD18" s="32" t="str">
        <f t="shared" si="1"/>
        <v/>
      </c>
    </row>
    <row r="19" spans="81:82">
      <c r="CC19" s="32" t="str">
        <f t="shared" si="1"/>
        <v/>
      </c>
      <c r="CD19" s="32" t="str">
        <f t="shared" si="1"/>
        <v/>
      </c>
    </row>
    <row r="20" spans="81:82">
      <c r="CC20" s="32" t="str">
        <f t="shared" si="1"/>
        <v/>
      </c>
      <c r="CD20" s="32" t="str">
        <f t="shared" si="1"/>
        <v/>
      </c>
    </row>
    <row r="21" spans="81:82">
      <c r="CC21" s="32" t="str">
        <f t="shared" si="1"/>
        <v/>
      </c>
      <c r="CD21" s="32" t="str">
        <f t="shared" si="1"/>
        <v/>
      </c>
    </row>
    <row r="22" spans="81:82">
      <c r="CC22" s="32" t="str">
        <f t="shared" si="1"/>
        <v/>
      </c>
      <c r="CD22" s="32" t="str">
        <f t="shared" si="1"/>
        <v/>
      </c>
    </row>
    <row r="23" spans="81:82">
      <c r="CC23" s="32" t="str">
        <f t="shared" si="1"/>
        <v/>
      </c>
      <c r="CD23" s="32" t="str">
        <f t="shared" si="1"/>
        <v/>
      </c>
    </row>
    <row r="24" spans="81:82">
      <c r="CC24" s="32" t="str">
        <f t="shared" si="1"/>
        <v/>
      </c>
      <c r="CD24" s="32" t="str">
        <f t="shared" si="1"/>
        <v/>
      </c>
    </row>
    <row r="25" spans="81:82">
      <c r="CC25" s="32" t="str">
        <f t="shared" si="1"/>
        <v/>
      </c>
      <c r="CD25" s="32" t="str">
        <f t="shared" si="1"/>
        <v/>
      </c>
    </row>
    <row r="26" spans="81:82">
      <c r="CC26" s="32" t="str">
        <f t="shared" si="1"/>
        <v/>
      </c>
      <c r="CD26" s="32" t="str">
        <f t="shared" si="1"/>
        <v/>
      </c>
    </row>
    <row r="27" spans="81:82">
      <c r="CC27" s="32" t="str">
        <f t="shared" si="1"/>
        <v/>
      </c>
      <c r="CD27" s="32" t="str">
        <f t="shared" si="1"/>
        <v/>
      </c>
    </row>
    <row r="28" spans="81:82">
      <c r="CC28" s="32" t="str">
        <f t="shared" si="1"/>
        <v/>
      </c>
      <c r="CD28" s="32" t="str">
        <f t="shared" si="1"/>
        <v/>
      </c>
    </row>
    <row r="29" spans="81:82">
      <c r="CC29" s="32" t="str">
        <f t="shared" si="1"/>
        <v/>
      </c>
      <c r="CD29" s="32" t="str">
        <f t="shared" si="1"/>
        <v/>
      </c>
    </row>
    <row r="30" spans="81:82">
      <c r="CC30" s="32" t="str">
        <f t="shared" si="1"/>
        <v/>
      </c>
      <c r="CD30" s="32" t="str">
        <f t="shared" si="1"/>
        <v/>
      </c>
    </row>
    <row r="31" spans="81:82">
      <c r="CC31" s="32" t="str">
        <f t="shared" si="1"/>
        <v/>
      </c>
      <c r="CD31" s="32" t="str">
        <f t="shared" si="1"/>
        <v/>
      </c>
    </row>
    <row r="32" spans="81:82">
      <c r="CC32" s="32" t="str">
        <f t="shared" si="1"/>
        <v/>
      </c>
      <c r="CD32" s="32" t="str">
        <f t="shared" si="1"/>
        <v/>
      </c>
    </row>
    <row r="33" spans="81:82">
      <c r="CC33" s="32" t="str">
        <f t="shared" si="1"/>
        <v/>
      </c>
      <c r="CD33" s="32" t="str">
        <f t="shared" si="1"/>
        <v/>
      </c>
    </row>
    <row r="34" spans="81:82">
      <c r="CC34" s="32" t="str">
        <f t="shared" si="1"/>
        <v/>
      </c>
      <c r="CD34" s="32" t="str">
        <f t="shared" si="1"/>
        <v/>
      </c>
    </row>
    <row r="35" spans="81:82">
      <c r="CC35" s="32" t="str">
        <f t="shared" si="1"/>
        <v/>
      </c>
      <c r="CD35" s="32" t="str">
        <f t="shared" si="1"/>
        <v/>
      </c>
    </row>
    <row r="36" spans="81:82">
      <c r="CC36" s="32" t="str">
        <f t="shared" si="1"/>
        <v/>
      </c>
      <c r="CD36" s="32" t="str">
        <f t="shared" si="1"/>
        <v/>
      </c>
    </row>
    <row r="37" spans="81:82">
      <c r="CC37" s="32" t="str">
        <f t="shared" si="1"/>
        <v/>
      </c>
      <c r="CD37" s="32" t="str">
        <f t="shared" si="1"/>
        <v/>
      </c>
    </row>
  </sheetData>
  <phoneticPr fontId="5"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6D713-B23A-4FD3-9311-CB5A578D7BB7}">
  <sheetPr>
    <tabColor theme="7" tint="0.79998168889431442"/>
  </sheetPr>
  <dimension ref="A3:BN45"/>
  <sheetViews>
    <sheetView topLeftCell="AF4" zoomScale="85" zoomScaleNormal="85" workbookViewId="0">
      <selection activeCell="BI7" sqref="BI7"/>
    </sheetView>
  </sheetViews>
  <sheetFormatPr defaultRowHeight="16.5"/>
  <cols>
    <col min="1" max="3" width="8.875" style="6"/>
    <col min="4" max="4" width="11.875" style="6" bestFit="1" customWidth="1"/>
    <col min="5" max="5" width="27.125" style="6" bestFit="1" customWidth="1"/>
    <col min="6" max="6" width="15.625" style="6" bestFit="1" customWidth="1"/>
    <col min="7" max="7" width="17.625" style="6" bestFit="1" customWidth="1"/>
    <col min="8" max="8" width="19.125" style="6" customWidth="1"/>
    <col min="9" max="12" width="11.125" style="6" bestFit="1" customWidth="1"/>
    <col min="13" max="13" width="9.125" style="6" bestFit="1" customWidth="1"/>
    <col min="14" max="14" width="8.875" style="6"/>
    <col min="15" max="16" width="13" style="6" bestFit="1" customWidth="1"/>
    <col min="17" max="50" width="8.875" style="6"/>
    <col min="51" max="56" width="8.625" style="6"/>
    <col min="57" max="58" width="12.5" bestFit="1" customWidth="1"/>
    <col min="60" max="60" width="10.5" bestFit="1" customWidth="1"/>
  </cols>
  <sheetData>
    <row r="3" spans="1:66">
      <c r="BF3" s="43" t="s">
        <v>814</v>
      </c>
    </row>
    <row r="4" spans="1:66">
      <c r="BF4" s="50">
        <f>Ad_01!B21</f>
        <v>1357</v>
      </c>
    </row>
    <row r="6" spans="1:66">
      <c r="A6" s="6" t="s">
        <v>2095</v>
      </c>
      <c r="B6" s="6" t="s">
        <v>2096</v>
      </c>
      <c r="C6" s="6" t="s">
        <v>2097</v>
      </c>
      <c r="D6" s="6" t="s">
        <v>2098</v>
      </c>
      <c r="E6" s="6" t="s">
        <v>2099</v>
      </c>
      <c r="F6" s="6" t="s">
        <v>2100</v>
      </c>
      <c r="G6" s="6" t="s">
        <v>2090</v>
      </c>
      <c r="H6" s="6" t="s">
        <v>2091</v>
      </c>
      <c r="I6" s="6" t="s">
        <v>2101</v>
      </c>
      <c r="J6" s="6" t="s">
        <v>2102</v>
      </c>
      <c r="K6" s="6" t="s">
        <v>2103</v>
      </c>
      <c r="L6" s="6" t="s">
        <v>2104</v>
      </c>
      <c r="M6" s="6" t="s">
        <v>2105</v>
      </c>
      <c r="N6" s="6" t="s">
        <v>2106</v>
      </c>
      <c r="O6" s="6" t="s">
        <v>2107</v>
      </c>
      <c r="P6" s="6" t="s">
        <v>2108</v>
      </c>
      <c r="Q6" s="6" t="s">
        <v>2109</v>
      </c>
      <c r="R6" s="6" t="s">
        <v>2110</v>
      </c>
      <c r="S6" s="6" t="s">
        <v>2111</v>
      </c>
      <c r="T6" s="6" t="s">
        <v>2092</v>
      </c>
      <c r="U6" s="6" t="s">
        <v>2093</v>
      </c>
      <c r="V6" s="6" t="s">
        <v>2112</v>
      </c>
      <c r="W6" s="6" t="s">
        <v>2113</v>
      </c>
      <c r="X6" s="6" t="s">
        <v>2114</v>
      </c>
      <c r="Y6" s="6" t="s">
        <v>2115</v>
      </c>
      <c r="Z6" s="6" t="s">
        <v>2116</v>
      </c>
      <c r="AA6" s="6" t="s">
        <v>2117</v>
      </c>
      <c r="AB6" s="6" t="s">
        <v>2094</v>
      </c>
      <c r="AC6" s="6" t="s">
        <v>2118</v>
      </c>
      <c r="AD6" s="6" t="s">
        <v>2119</v>
      </c>
      <c r="AE6" s="6" t="s">
        <v>2120</v>
      </c>
      <c r="AF6" s="6" t="s">
        <v>2121</v>
      </c>
      <c r="AG6" s="6" t="s">
        <v>2122</v>
      </c>
      <c r="AH6" s="6" t="s">
        <v>2123</v>
      </c>
      <c r="AI6" s="6" t="s">
        <v>2124</v>
      </c>
      <c r="AJ6" s="6" t="s">
        <v>2125</v>
      </c>
      <c r="AK6" s="6" t="s">
        <v>2126</v>
      </c>
      <c r="AL6" s="6" t="s">
        <v>2127</v>
      </c>
      <c r="AM6" s="6" t="s">
        <v>2128</v>
      </c>
      <c r="AN6" s="6" t="s">
        <v>2129</v>
      </c>
      <c r="AO6" s="6" t="s">
        <v>2130</v>
      </c>
      <c r="AP6" s="6" t="s">
        <v>2131</v>
      </c>
      <c r="AQ6" s="6" t="s">
        <v>2132</v>
      </c>
      <c r="AR6" s="6" t="s">
        <v>2133</v>
      </c>
      <c r="AS6" s="6" t="s">
        <v>2134</v>
      </c>
      <c r="AT6" s="6" t="s">
        <v>2135</v>
      </c>
      <c r="AU6" s="6" t="s">
        <v>2136</v>
      </c>
      <c r="AV6" s="6" t="s">
        <v>2137</v>
      </c>
      <c r="AW6" s="6" t="s">
        <v>2138</v>
      </c>
      <c r="AX6" s="6" t="s">
        <v>2139</v>
      </c>
      <c r="AY6" s="6" t="s">
        <v>2140</v>
      </c>
      <c r="AZ6" s="6" t="s">
        <v>2141</v>
      </c>
      <c r="BA6" s="6" t="s">
        <v>2142</v>
      </c>
      <c r="BB6" s="6" t="s">
        <v>2273</v>
      </c>
      <c r="BC6" s="6" t="s">
        <v>2274</v>
      </c>
      <c r="BE6" t="s">
        <v>1022</v>
      </c>
      <c r="BG6" t="s">
        <v>2109</v>
      </c>
      <c r="BH6" t="s">
        <v>2110</v>
      </c>
    </row>
    <row r="7" spans="1:66">
      <c r="A7" s="6" t="s">
        <v>2638</v>
      </c>
      <c r="B7" s="6" t="s">
        <v>1993</v>
      </c>
      <c r="C7" s="6" t="s">
        <v>1994</v>
      </c>
      <c r="D7" s="6">
        <v>702699596</v>
      </c>
      <c r="E7" s="6" t="s">
        <v>2618</v>
      </c>
      <c r="F7" s="6" t="s">
        <v>2639</v>
      </c>
      <c r="G7" s="6" t="s">
        <v>2640</v>
      </c>
      <c r="H7" s="6" t="s">
        <v>2641</v>
      </c>
      <c r="I7" s="6" t="s">
        <v>424</v>
      </c>
      <c r="J7" s="6">
        <v>335829096</v>
      </c>
      <c r="K7" s="6" t="s">
        <v>2619</v>
      </c>
      <c r="L7" s="6" t="s">
        <v>424</v>
      </c>
      <c r="M7" s="6" t="s">
        <v>2642</v>
      </c>
      <c r="N7" s="6" t="s">
        <v>2643</v>
      </c>
      <c r="O7" s="6" t="s">
        <v>1995</v>
      </c>
      <c r="P7" s="6">
        <v>3600</v>
      </c>
      <c r="Q7" s="6" t="s">
        <v>2640</v>
      </c>
      <c r="R7" s="6" t="s">
        <v>2641</v>
      </c>
      <c r="S7" s="6">
        <v>1528.8</v>
      </c>
      <c r="T7" s="6">
        <v>428068</v>
      </c>
      <c r="U7" s="39">
        <v>588</v>
      </c>
      <c r="V7" s="6">
        <v>1.3699999999999999E-3</v>
      </c>
      <c r="W7" s="6">
        <v>3.57</v>
      </c>
      <c r="X7" s="6">
        <v>2.6</v>
      </c>
      <c r="Y7" s="6">
        <v>0</v>
      </c>
      <c r="Z7" s="6">
        <v>0</v>
      </c>
      <c r="AA7" s="6">
        <v>0</v>
      </c>
      <c r="AB7" s="6">
        <v>409</v>
      </c>
      <c r="AC7" s="6">
        <v>0</v>
      </c>
      <c r="AD7" s="6">
        <v>409</v>
      </c>
      <c r="AE7" s="39">
        <v>588</v>
      </c>
      <c r="AF7" s="6">
        <v>1.3699999999999999E-3</v>
      </c>
      <c r="AG7" s="6">
        <v>0</v>
      </c>
      <c r="AH7" s="6">
        <v>0</v>
      </c>
      <c r="AI7" s="6">
        <v>0</v>
      </c>
      <c r="AJ7" s="6">
        <v>0</v>
      </c>
      <c r="AK7" s="6">
        <v>0</v>
      </c>
      <c r="AL7" s="6">
        <v>0</v>
      </c>
      <c r="AM7" s="6">
        <v>0</v>
      </c>
      <c r="AN7" s="6">
        <v>237320</v>
      </c>
      <c r="AO7" s="6">
        <v>1.804</v>
      </c>
      <c r="AP7" s="40">
        <v>6.44</v>
      </c>
      <c r="AQ7" s="6">
        <v>0</v>
      </c>
      <c r="AR7" s="6">
        <v>0</v>
      </c>
      <c r="AS7" s="6">
        <v>0</v>
      </c>
      <c r="AT7" s="6">
        <v>0</v>
      </c>
      <c r="AU7" s="6">
        <v>0</v>
      </c>
      <c r="AV7" s="6">
        <v>0</v>
      </c>
      <c r="AW7" s="6">
        <v>50.96</v>
      </c>
      <c r="AX7" s="6">
        <v>0</v>
      </c>
      <c r="AY7" s="6">
        <v>179</v>
      </c>
      <c r="AZ7" s="6">
        <v>0</v>
      </c>
      <c r="BA7" s="6">
        <v>0</v>
      </c>
      <c r="BB7" s="6">
        <v>0</v>
      </c>
      <c r="BC7" s="6">
        <v>0</v>
      </c>
      <c r="BE7" s="143">
        <f>IFERROR(IFERROR(
DATE(MID(BG7,1,FIND("/",BG7)-1),
MID(BG7,FIND("/",BG7)+1,FIND("/",BG7,FIND("/",BG7)+1)-FIND("/",BG7)-1),
MID(BG7,FIND("/",BG7,FIND("/",BG7)+1)+1,FIND("/",BG7,FIND("/",BG7,FIND("/",BG7)+1)+1)-FIND("/",BG7,FIND("/",BG7)+1)-1)),
DATE(RIGHT(BG7,4),
(MID(BG7,1,FIND("/",BG7)-1)),
MID(BG7,FIND("/",BG7)+1,FIND("/",BG7,FIND("/",BG7)+1)-FIND("/",BG7)-1))),"")</f>
        <v>45537</v>
      </c>
      <c r="BF7" s="143">
        <f>IFERROR(IFERROR(
DATE(MID(BH7,1,FIND("/",BH7)-1),
MID(BH7,FIND("/",BH7)+1,FIND("/",BH7,FIND("/",BH7)+1)-FIND("/",BH7)-1),
MID(BH7,FIND("/",BH7,FIND("/",BH7)+1)+1,FIND("/",BH7,FIND("/",BH7,FIND("/",BH7)+1)+1)-FIND("/",BH7,FIND("/",BH7)+1)-1)),
DATE(RIGHT(BH7,4),
(MID(BH7,1,FIND("/",BH7)-1)),
MID(BH7,FIND("/",BH7)+1,FIND("/",BH7,FIND("/",BH7)+1)-FIND("/",BH7)-1))),"")</f>
        <v>45565</v>
      </c>
      <c r="BG7" t="str">
        <f t="shared" ref="BG7:BG45" si="0">IF(INDEX($A$1:$AX$45,BI7,MATCH(BG$6,$6:$6,0))=0,"",INDEX($A$1:$AX$45,BI7,MATCH(BG$6,$6:$6,0)))</f>
        <v>9/2/2024</v>
      </c>
      <c r="BH7" t="str">
        <f>IF(INDEX($A$1:$AX$45,BI7,MATCH($BH$6,$6:$6,0))=0,"",INDEX($A$1:AX45,BI7,MATCH($BH$6,$6:$6,0)))</f>
        <v>9/30/2024</v>
      </c>
      <c r="BI7">
        <v>7</v>
      </c>
      <c r="BL7" t="str">
        <f>(MID(BG7,1,FIND("/",BG7)-1))</f>
        <v>9</v>
      </c>
      <c r="BM7" t="str">
        <f>MID(BG7,FIND("/",BG7)+1,FIND("/",BG7,FIND("/",BG7)+1)-FIND("/",BG7)-1)</f>
        <v>2</v>
      </c>
      <c r="BN7" t="e">
        <f>MID(BG7,FIND("/",BG7,FIND("/",BG7)+1)+1,FIND("/",BG7,FIND("/",BG7,FIND("/",BG7)+1)+1)-FIND("/",BG7,FIND("/",BG7)+1)-1)</f>
        <v>#VALUE!</v>
      </c>
    </row>
    <row r="8" spans="1:66">
      <c r="A8" s="6" t="s">
        <v>2638</v>
      </c>
      <c r="B8" s="6" t="s">
        <v>1993</v>
      </c>
      <c r="C8" s="6" t="s">
        <v>1994</v>
      </c>
      <c r="D8" s="6">
        <v>702699596</v>
      </c>
      <c r="E8" s="6" t="s">
        <v>2618</v>
      </c>
      <c r="F8" s="6" t="s">
        <v>2639</v>
      </c>
      <c r="G8" s="6" t="s">
        <v>2640</v>
      </c>
      <c r="H8" s="6" t="s">
        <v>2641</v>
      </c>
      <c r="I8" s="6" t="s">
        <v>424</v>
      </c>
      <c r="J8" s="6">
        <v>335838086</v>
      </c>
      <c r="K8" s="6" t="s">
        <v>2620</v>
      </c>
      <c r="L8" s="6" t="s">
        <v>424</v>
      </c>
      <c r="M8" s="6" t="s">
        <v>2642</v>
      </c>
      <c r="N8" s="6" t="s">
        <v>2643</v>
      </c>
      <c r="O8" s="6" t="s">
        <v>1995</v>
      </c>
      <c r="P8" s="6">
        <v>3600</v>
      </c>
      <c r="Q8" s="6" t="s">
        <v>2640</v>
      </c>
      <c r="R8" s="6" t="s">
        <v>2641</v>
      </c>
      <c r="S8" s="6">
        <v>1527</v>
      </c>
      <c r="T8" s="6">
        <v>377109</v>
      </c>
      <c r="U8" s="39">
        <v>509</v>
      </c>
      <c r="V8" s="6">
        <v>1.3500000000000001E-3</v>
      </c>
      <c r="W8" s="6">
        <v>4.05</v>
      </c>
      <c r="X8" s="6">
        <v>3</v>
      </c>
      <c r="Y8" s="6">
        <v>0</v>
      </c>
      <c r="Z8" s="6">
        <v>0</v>
      </c>
      <c r="AA8" s="6">
        <v>0</v>
      </c>
      <c r="AB8" s="6">
        <v>384</v>
      </c>
      <c r="AC8" s="6">
        <v>0</v>
      </c>
      <c r="AD8" s="6">
        <v>384</v>
      </c>
      <c r="AE8" s="39">
        <v>509</v>
      </c>
      <c r="AF8" s="6">
        <v>1.3500000000000001E-3</v>
      </c>
      <c r="AG8" s="6">
        <v>0</v>
      </c>
      <c r="AH8" s="6">
        <v>0</v>
      </c>
      <c r="AI8" s="6">
        <v>0</v>
      </c>
      <c r="AJ8" s="6">
        <v>0</v>
      </c>
      <c r="AK8" s="6">
        <v>0</v>
      </c>
      <c r="AL8" s="6">
        <v>0</v>
      </c>
      <c r="AM8" s="6">
        <v>0</v>
      </c>
      <c r="AN8" s="6">
        <v>98162</v>
      </c>
      <c r="AO8" s="6">
        <v>3.8420000000000001</v>
      </c>
      <c r="AP8" s="40">
        <v>15.56</v>
      </c>
      <c r="AQ8" s="6">
        <v>0</v>
      </c>
      <c r="AR8" s="6">
        <v>0</v>
      </c>
      <c r="AS8" s="6">
        <v>0</v>
      </c>
      <c r="AT8" s="6">
        <v>0</v>
      </c>
      <c r="AU8" s="6">
        <v>0</v>
      </c>
      <c r="AV8" s="6">
        <v>0</v>
      </c>
      <c r="AW8" s="6">
        <v>50.9</v>
      </c>
      <c r="AX8" s="6">
        <v>0</v>
      </c>
      <c r="AY8" s="6">
        <v>125</v>
      </c>
      <c r="AZ8" s="6">
        <v>0</v>
      </c>
      <c r="BA8" s="6">
        <v>0</v>
      </c>
      <c r="BB8" s="6">
        <v>0</v>
      </c>
      <c r="BC8" s="6">
        <v>0</v>
      </c>
      <c r="BE8" s="143">
        <f t="shared" ref="BE8:BE45" si="1">IFERROR(IFERROR(
DATE(MID(BG8,1,FIND("/",BG8)-1),
MID(BG8,FIND("/",BG8)+1,FIND("/",BG8,FIND("/",BG8)+1)-FIND("/",BG8)-1),
MID(BG8,FIND("/",BG8,FIND("/",BG8)+1)+1,FIND("/",BG8,FIND("/",BG8,FIND("/",BG8)+1)+1)-FIND("/",BG8,FIND("/",BG8)+1)-1)),
DATE(RIGHT(BG8,4),
(MID(BG8,1,FIND("/",BG8)-1)),
MID(BG8,FIND("/",BG8)+1,FIND("/",BG8,FIND("/",BG8)+1)-FIND("/",BG8)-1))),"")</f>
        <v>45537</v>
      </c>
      <c r="BF8" s="143">
        <f t="shared" ref="BF8:BF45" si="2">IFERROR(IFERROR(
DATE(MID(BH8,1,FIND("/",BH8)-1),
MID(BH8,FIND("/",BH8)+1,FIND("/",BH8,FIND("/",BH8)+1)-FIND("/",BH8)-1),
MID(BH8,FIND("/",BH8,FIND("/",BH8)+1)+1,FIND("/",BH8,FIND("/",BH8,FIND("/",BH8)+1)+1)-FIND("/",BH8,FIND("/",BH8)+1)-1)),
DATE(RIGHT(BH8,4),
(MID(BH8,1,FIND("/",BH8)-1)),
MID(BH8,FIND("/",BH8)+1,FIND("/",BH8,FIND("/",BH8)+1)-FIND("/",BH8)-1))),"")</f>
        <v>45565</v>
      </c>
      <c r="BG8" t="str">
        <f t="shared" si="0"/>
        <v>9/2/2024</v>
      </c>
      <c r="BH8" t="str">
        <f>IF(INDEX($A$1:$AX$45,BI8,MATCH($BH$6,$6:$6,0))=0,"",INDEX($A$1:AX46,BI8,MATCH($BH$6,$6:$6,0)))</f>
        <v>9/30/2024</v>
      </c>
      <c r="BI8">
        <v>8</v>
      </c>
    </row>
    <row r="9" spans="1:66">
      <c r="A9" s="6" t="s">
        <v>2638</v>
      </c>
      <c r="B9" s="6" t="s">
        <v>1993</v>
      </c>
      <c r="C9" s="6" t="s">
        <v>1994</v>
      </c>
      <c r="D9" s="6">
        <v>702699596</v>
      </c>
      <c r="E9" s="6" t="s">
        <v>2618</v>
      </c>
      <c r="F9" s="6" t="s">
        <v>2639</v>
      </c>
      <c r="G9" s="6" t="s">
        <v>2640</v>
      </c>
      <c r="H9" s="6" t="s">
        <v>2641</v>
      </c>
      <c r="I9" s="6" t="s">
        <v>424</v>
      </c>
      <c r="J9" s="6">
        <v>337847096</v>
      </c>
      <c r="K9" s="6" t="s">
        <v>2621</v>
      </c>
      <c r="L9" s="6" t="s">
        <v>424</v>
      </c>
      <c r="M9" s="6" t="s">
        <v>2642</v>
      </c>
      <c r="N9" s="6" t="s">
        <v>2643</v>
      </c>
      <c r="O9" s="6" t="s">
        <v>1995</v>
      </c>
      <c r="P9" s="6">
        <v>4144</v>
      </c>
      <c r="Q9" s="6" t="s">
        <v>2644</v>
      </c>
      <c r="R9" s="6" t="s">
        <v>2641</v>
      </c>
      <c r="S9" s="6">
        <v>3999.6</v>
      </c>
      <c r="T9" s="6">
        <v>5569009</v>
      </c>
      <c r="U9" s="39">
        <v>3333</v>
      </c>
      <c r="V9" s="6">
        <v>5.9999999999999995E-4</v>
      </c>
      <c r="W9" s="6">
        <v>0.72</v>
      </c>
      <c r="X9" s="6">
        <v>1.2</v>
      </c>
      <c r="Y9" s="6">
        <v>0</v>
      </c>
      <c r="Z9" s="6">
        <v>0</v>
      </c>
      <c r="AA9" s="6">
        <v>0</v>
      </c>
      <c r="AB9" s="6">
        <v>1591</v>
      </c>
      <c r="AC9" s="6">
        <v>0</v>
      </c>
      <c r="AD9" s="6">
        <v>1591</v>
      </c>
      <c r="AE9" s="39">
        <v>3333</v>
      </c>
      <c r="AF9" s="6">
        <v>5.9999999999999995E-4</v>
      </c>
      <c r="AG9" s="6">
        <v>0</v>
      </c>
      <c r="AH9" s="6">
        <v>0</v>
      </c>
      <c r="AI9" s="6">
        <v>0</v>
      </c>
      <c r="AJ9" s="6">
        <v>0</v>
      </c>
      <c r="AK9" s="6">
        <v>0</v>
      </c>
      <c r="AL9" s="6">
        <v>0</v>
      </c>
      <c r="AM9" s="6">
        <v>0</v>
      </c>
      <c r="AN9" s="6">
        <v>1205674</v>
      </c>
      <c r="AO9" s="6">
        <v>4.6189999999999998</v>
      </c>
      <c r="AP9" s="40">
        <v>3.32</v>
      </c>
      <c r="AQ9" s="6">
        <v>0</v>
      </c>
      <c r="AR9" s="6">
        <v>0</v>
      </c>
      <c r="AS9" s="6">
        <v>0</v>
      </c>
      <c r="AT9" s="6">
        <v>0</v>
      </c>
      <c r="AU9" s="6">
        <v>0</v>
      </c>
      <c r="AV9" s="6">
        <v>0</v>
      </c>
      <c r="AW9" s="6">
        <v>133.32</v>
      </c>
      <c r="AX9" s="6">
        <v>0</v>
      </c>
      <c r="AY9" s="6">
        <v>1742</v>
      </c>
      <c r="AZ9" s="6">
        <v>0</v>
      </c>
      <c r="BA9" s="6">
        <v>0</v>
      </c>
      <c r="BB9" s="6">
        <v>0</v>
      </c>
      <c r="BC9" s="6">
        <v>0</v>
      </c>
      <c r="BE9" s="143">
        <f t="shared" si="1"/>
        <v>45548</v>
      </c>
      <c r="BF9" s="143">
        <f t="shared" si="2"/>
        <v>45565</v>
      </c>
      <c r="BG9" t="str">
        <f t="shared" si="0"/>
        <v>9/13/2024</v>
      </c>
      <c r="BH9" t="str">
        <f>IF(INDEX($A$1:$AX$45,BI9,MATCH($BH$6,$6:$6,0))=0,"",INDEX($A$1:AX47,BI9,MATCH($BH$6,$6:$6,0)))</f>
        <v>9/30/2024</v>
      </c>
      <c r="BI9">
        <v>9</v>
      </c>
    </row>
    <row r="10" spans="1:66">
      <c r="U10" s="39"/>
      <c r="AE10" s="39"/>
      <c r="AP10" s="40"/>
      <c r="BE10" s="143" t="str">
        <f t="shared" si="1"/>
        <v/>
      </c>
      <c r="BF10" s="143" t="str">
        <f t="shared" si="2"/>
        <v/>
      </c>
      <c r="BG10" t="str">
        <f t="shared" si="0"/>
        <v/>
      </c>
      <c r="BH10" t="str">
        <f>IF(INDEX($A$1:$AX$45,BI10,MATCH($BH$6,$6:$6,0))=0,"",INDEX($A$1:AX48,BI10,MATCH($BH$6,$6:$6,0)))</f>
        <v/>
      </c>
      <c r="BI10">
        <v>10</v>
      </c>
    </row>
    <row r="11" spans="1:66">
      <c r="U11" s="39"/>
      <c r="AE11" s="39"/>
      <c r="AP11" s="40"/>
      <c r="BE11" s="143" t="str">
        <f t="shared" si="1"/>
        <v/>
      </c>
      <c r="BF11" s="143" t="str">
        <f t="shared" si="2"/>
        <v/>
      </c>
      <c r="BG11" t="str">
        <f t="shared" si="0"/>
        <v/>
      </c>
      <c r="BH11" t="str">
        <f>IF(INDEX($A$1:$AX$45,BI11,MATCH($BH$6,$6:$6,0))=0,"",INDEX($A$1:AX49,BI11,MATCH($BH$6,$6:$6,0)))</f>
        <v/>
      </c>
      <c r="BI11">
        <v>11</v>
      </c>
    </row>
    <row r="12" spans="1:66">
      <c r="U12" s="39"/>
      <c r="AE12" s="39"/>
      <c r="AP12" s="40"/>
      <c r="BE12" s="143" t="str">
        <f t="shared" si="1"/>
        <v/>
      </c>
      <c r="BF12" s="143" t="str">
        <f t="shared" si="2"/>
        <v/>
      </c>
      <c r="BG12" t="str">
        <f t="shared" si="0"/>
        <v/>
      </c>
      <c r="BH12" t="str">
        <f>IF(INDEX($A$1:$AX$45,BI12,MATCH($BH$6,$6:$6,0))=0,"",INDEX($A$1:AX50,BI12,MATCH($BH$6,$6:$6,0)))</f>
        <v/>
      </c>
      <c r="BI12">
        <v>12</v>
      </c>
    </row>
    <row r="13" spans="1:66">
      <c r="U13" s="39"/>
      <c r="AE13" s="39"/>
      <c r="AP13" s="40"/>
      <c r="BE13" s="143" t="str">
        <f t="shared" si="1"/>
        <v/>
      </c>
      <c r="BF13" s="143" t="str">
        <f t="shared" si="2"/>
        <v/>
      </c>
      <c r="BG13" t="str">
        <f t="shared" si="0"/>
        <v/>
      </c>
      <c r="BH13" t="str">
        <f>IF(INDEX($A$1:$AX$45,BI13,MATCH($BH$6,$6:$6,0))=0,"",INDEX($A$1:AX51,BI13,MATCH($BH$6,$6:$6,0)))</f>
        <v/>
      </c>
      <c r="BI13">
        <v>13</v>
      </c>
    </row>
    <row r="14" spans="1:66">
      <c r="U14" s="39"/>
      <c r="AE14" s="39"/>
      <c r="AP14" s="40"/>
      <c r="BE14" s="143" t="str">
        <f t="shared" si="1"/>
        <v/>
      </c>
      <c r="BF14" s="143" t="str">
        <f t="shared" si="2"/>
        <v/>
      </c>
      <c r="BG14" t="str">
        <f t="shared" si="0"/>
        <v/>
      </c>
      <c r="BH14" t="str">
        <f>IF(INDEX($A$1:$AX$45,BI14,MATCH($BH$6,$6:$6,0))=0,"",INDEX($A$1:AX52,BI14,MATCH($BH$6,$6:$6,0)))</f>
        <v/>
      </c>
      <c r="BI14">
        <v>14</v>
      </c>
    </row>
    <row r="15" spans="1:66">
      <c r="BE15" s="143" t="str">
        <f t="shared" si="1"/>
        <v/>
      </c>
      <c r="BF15" s="143" t="str">
        <f t="shared" si="2"/>
        <v/>
      </c>
      <c r="BG15" t="str">
        <f t="shared" si="0"/>
        <v/>
      </c>
      <c r="BH15" t="str">
        <f>IF(INDEX($A$1:$AX$45,BI15,MATCH($BH$6,$6:$6,0))=0,"",INDEX($A$1:AX53,BI15,MATCH($BH$6,$6:$6,0)))</f>
        <v/>
      </c>
      <c r="BI15">
        <v>15</v>
      </c>
    </row>
    <row r="16" spans="1:66">
      <c r="BE16" s="143" t="str">
        <f t="shared" si="1"/>
        <v/>
      </c>
      <c r="BF16" s="143" t="str">
        <f t="shared" si="2"/>
        <v/>
      </c>
      <c r="BG16" t="str">
        <f t="shared" si="0"/>
        <v/>
      </c>
      <c r="BH16" t="str">
        <f>IF(INDEX($A$1:$AX$45,BI16,MATCH($BH$6,$6:$6,0))=0,"",INDEX($A$1:AX54,BI16,MATCH($BH$6,$6:$6,0)))</f>
        <v/>
      </c>
      <c r="BI16">
        <v>16</v>
      </c>
    </row>
    <row r="17" spans="57:61">
      <c r="BE17" s="143" t="str">
        <f t="shared" si="1"/>
        <v/>
      </c>
      <c r="BF17" s="143" t="str">
        <f t="shared" si="2"/>
        <v/>
      </c>
      <c r="BG17" t="str">
        <f t="shared" si="0"/>
        <v/>
      </c>
      <c r="BH17" t="str">
        <f>IF(INDEX($A$1:$AX$45,BI17,MATCH($BH$6,$6:$6,0))=0,"",INDEX($A$1:AX55,BI17,MATCH($BH$6,$6:$6,0)))</f>
        <v/>
      </c>
      <c r="BI17">
        <v>17</v>
      </c>
    </row>
    <row r="18" spans="57:61">
      <c r="BE18" s="143" t="str">
        <f t="shared" si="1"/>
        <v/>
      </c>
      <c r="BF18" s="143" t="str">
        <f t="shared" si="2"/>
        <v/>
      </c>
      <c r="BG18" t="str">
        <f t="shared" si="0"/>
        <v/>
      </c>
      <c r="BH18" t="str">
        <f>IF(INDEX($A$1:$AX$45,BI18,MATCH($BH$6,$6:$6,0))=0,"",INDEX($A$1:AX56,BI18,MATCH($BH$6,$6:$6,0)))</f>
        <v/>
      </c>
      <c r="BI18">
        <v>18</v>
      </c>
    </row>
    <row r="19" spans="57:61">
      <c r="BE19" s="143" t="str">
        <f t="shared" si="1"/>
        <v/>
      </c>
      <c r="BF19" s="143" t="str">
        <f t="shared" si="2"/>
        <v/>
      </c>
      <c r="BG19" t="str">
        <f t="shared" si="0"/>
        <v/>
      </c>
      <c r="BH19" t="str">
        <f>IF(INDEX($A$1:$AX$45,BI19,MATCH($BH$6,$6:$6,0))=0,"",INDEX($A$1:AX57,BI19,MATCH($BH$6,$6:$6,0)))</f>
        <v/>
      </c>
      <c r="BI19">
        <v>19</v>
      </c>
    </row>
    <row r="20" spans="57:61">
      <c r="BE20" s="143" t="str">
        <f t="shared" si="1"/>
        <v/>
      </c>
      <c r="BF20" s="143" t="str">
        <f t="shared" si="2"/>
        <v/>
      </c>
      <c r="BG20" t="str">
        <f t="shared" si="0"/>
        <v/>
      </c>
      <c r="BH20" t="str">
        <f>IF(INDEX($A$1:$AX$45,BI20,MATCH($BH$6,$6:$6,0))=0,"",INDEX($A$1:AX58,BI20,MATCH($BH$6,$6:$6,0)))</f>
        <v/>
      </c>
      <c r="BI20">
        <v>20</v>
      </c>
    </row>
    <row r="21" spans="57:61">
      <c r="BE21" s="143" t="str">
        <f t="shared" si="1"/>
        <v/>
      </c>
      <c r="BF21" s="143" t="str">
        <f t="shared" si="2"/>
        <v/>
      </c>
      <c r="BG21" t="str">
        <f t="shared" si="0"/>
        <v/>
      </c>
      <c r="BH21" t="str">
        <f>IF(INDEX($A$1:$AX$45,BI21,MATCH($BH$6,$6:$6,0))=0,"",INDEX($A$1:AX59,BI21,MATCH($BH$6,$6:$6,0)))</f>
        <v/>
      </c>
      <c r="BI21">
        <v>21</v>
      </c>
    </row>
    <row r="22" spans="57:61">
      <c r="BE22" s="143" t="str">
        <f t="shared" si="1"/>
        <v/>
      </c>
      <c r="BF22" s="143" t="str">
        <f t="shared" si="2"/>
        <v/>
      </c>
      <c r="BG22" t="str">
        <f t="shared" si="0"/>
        <v/>
      </c>
      <c r="BH22" t="str">
        <f>IF(INDEX($A$1:$AX$45,BI22,MATCH($BH$6,$6:$6,0))=0,"",INDEX($A$1:AX60,BI22,MATCH($BH$6,$6:$6,0)))</f>
        <v/>
      </c>
      <c r="BI22">
        <v>22</v>
      </c>
    </row>
    <row r="23" spans="57:61">
      <c r="BE23" s="143" t="str">
        <f t="shared" si="1"/>
        <v/>
      </c>
      <c r="BF23" s="143" t="str">
        <f t="shared" si="2"/>
        <v/>
      </c>
      <c r="BG23" t="str">
        <f t="shared" si="0"/>
        <v/>
      </c>
      <c r="BH23" t="str">
        <f>IF(INDEX($A$1:$AX$45,BI23,MATCH($BH$6,$6:$6,0))=0,"",INDEX($A$1:AX61,BI23,MATCH($BH$6,$6:$6,0)))</f>
        <v/>
      </c>
      <c r="BI23">
        <v>23</v>
      </c>
    </row>
    <row r="24" spans="57:61">
      <c r="BE24" s="143" t="str">
        <f t="shared" si="1"/>
        <v/>
      </c>
      <c r="BF24" s="143" t="str">
        <f t="shared" si="2"/>
        <v/>
      </c>
      <c r="BG24" t="str">
        <f t="shared" si="0"/>
        <v/>
      </c>
      <c r="BH24" t="str">
        <f>IF(INDEX($A$1:$AX$45,BI24,MATCH($BH$6,$6:$6,0))=0,"",INDEX($A$1:AX62,BI24,MATCH($BH$6,$6:$6,0)))</f>
        <v/>
      </c>
      <c r="BI24">
        <v>24</v>
      </c>
    </row>
    <row r="25" spans="57:61">
      <c r="BE25" s="143" t="str">
        <f t="shared" si="1"/>
        <v/>
      </c>
      <c r="BF25" s="143" t="str">
        <f t="shared" si="2"/>
        <v/>
      </c>
      <c r="BG25" t="str">
        <f t="shared" si="0"/>
        <v/>
      </c>
      <c r="BH25" t="str">
        <f>IF(INDEX($A$1:$AX$45,BI25,MATCH($BH$6,$6:$6,0))=0,"",INDEX($A$1:AX63,BI25,MATCH($BH$6,$6:$6,0)))</f>
        <v/>
      </c>
      <c r="BI25">
        <v>25</v>
      </c>
    </row>
    <row r="26" spans="57:61">
      <c r="BE26" s="143" t="str">
        <f t="shared" si="1"/>
        <v/>
      </c>
      <c r="BF26" s="143" t="str">
        <f t="shared" si="2"/>
        <v/>
      </c>
      <c r="BG26" t="str">
        <f t="shared" si="0"/>
        <v/>
      </c>
      <c r="BH26" t="str">
        <f>IF(INDEX($A$1:$AX$45,BI26,MATCH($BH$6,$6:$6,0))=0,"",INDEX($A$1:AX64,BI26,MATCH($BH$6,$6:$6,0)))</f>
        <v/>
      </c>
      <c r="BI26">
        <v>26</v>
      </c>
    </row>
    <row r="27" spans="57:61">
      <c r="BE27" s="143" t="str">
        <f t="shared" si="1"/>
        <v/>
      </c>
      <c r="BF27" s="143" t="str">
        <f t="shared" si="2"/>
        <v/>
      </c>
      <c r="BG27" t="str">
        <f t="shared" si="0"/>
        <v/>
      </c>
      <c r="BH27" t="str">
        <f>IF(INDEX($A$1:$AX$45,BI27,MATCH($BH$6,$6:$6,0))=0,"",INDEX($A$1:AX65,BI27,MATCH($BH$6,$6:$6,0)))</f>
        <v/>
      </c>
      <c r="BI27">
        <v>27</v>
      </c>
    </row>
    <row r="28" spans="57:61">
      <c r="BE28" s="143" t="str">
        <f t="shared" si="1"/>
        <v/>
      </c>
      <c r="BF28" s="143" t="str">
        <f t="shared" si="2"/>
        <v/>
      </c>
      <c r="BG28" t="str">
        <f t="shared" si="0"/>
        <v/>
      </c>
      <c r="BH28" t="str">
        <f>IF(INDEX($A$1:$AX$45,BI28,MATCH($BH$6,$6:$6,0))=0,"",INDEX($A$1:AX66,BI28,MATCH($BH$6,$6:$6,0)))</f>
        <v/>
      </c>
      <c r="BI28">
        <v>28</v>
      </c>
    </row>
    <row r="29" spans="57:61">
      <c r="BE29" s="143" t="str">
        <f t="shared" si="1"/>
        <v/>
      </c>
      <c r="BF29" s="143" t="str">
        <f t="shared" si="2"/>
        <v/>
      </c>
      <c r="BG29" t="str">
        <f t="shared" si="0"/>
        <v/>
      </c>
      <c r="BH29" t="str">
        <f>IF(INDEX($A$1:$AX$45,BI29,MATCH($BH$6,$6:$6,0))=0,"",INDEX($A$1:AX67,BI29,MATCH($BH$6,$6:$6,0)))</f>
        <v/>
      </c>
      <c r="BI29">
        <v>29</v>
      </c>
    </row>
    <row r="30" spans="57:61">
      <c r="BE30" s="143" t="str">
        <f t="shared" si="1"/>
        <v/>
      </c>
      <c r="BF30" s="143" t="str">
        <f t="shared" si="2"/>
        <v/>
      </c>
      <c r="BG30" t="str">
        <f t="shared" si="0"/>
        <v/>
      </c>
      <c r="BH30" t="str">
        <f>IF(INDEX($A$1:$AX$45,BI30,MATCH($BH$6,$6:$6,0))=0,"",INDEX($A$1:AX68,BI30,MATCH($BH$6,$6:$6,0)))</f>
        <v/>
      </c>
      <c r="BI30">
        <v>30</v>
      </c>
    </row>
    <row r="31" spans="57:61">
      <c r="BE31" s="143" t="str">
        <f t="shared" si="1"/>
        <v/>
      </c>
      <c r="BF31" s="143" t="str">
        <f t="shared" si="2"/>
        <v/>
      </c>
      <c r="BG31" t="str">
        <f t="shared" si="0"/>
        <v/>
      </c>
      <c r="BH31" t="str">
        <f>IF(INDEX($A$1:$AX$45,BI31,MATCH($BH$6,$6:$6,0))=0,"",INDEX($A$1:AX69,BI31,MATCH($BH$6,$6:$6,0)))</f>
        <v/>
      </c>
      <c r="BI31">
        <v>31</v>
      </c>
    </row>
    <row r="32" spans="57:61">
      <c r="BE32" s="143" t="str">
        <f t="shared" si="1"/>
        <v/>
      </c>
      <c r="BF32" s="143" t="str">
        <f t="shared" si="2"/>
        <v/>
      </c>
      <c r="BG32" t="str">
        <f t="shared" si="0"/>
        <v/>
      </c>
      <c r="BH32" t="str">
        <f>IF(INDEX($A$1:$AX$45,BI32,MATCH($BH$6,$6:$6,0))=0,"",INDEX($A$1:AX70,BI32,MATCH($BH$6,$6:$6,0)))</f>
        <v/>
      </c>
      <c r="BI32">
        <v>32</v>
      </c>
    </row>
    <row r="33" spans="57:61">
      <c r="BE33" s="143" t="str">
        <f t="shared" si="1"/>
        <v/>
      </c>
      <c r="BF33" s="143" t="str">
        <f t="shared" si="2"/>
        <v/>
      </c>
      <c r="BG33" t="str">
        <f t="shared" si="0"/>
        <v/>
      </c>
      <c r="BH33" t="str">
        <f>IF(INDEX($A$1:$AX$45,BI33,MATCH($BH$6,$6:$6,0))=0,"",INDEX($A$1:AX71,BI33,MATCH($BH$6,$6:$6,0)))</f>
        <v/>
      </c>
      <c r="BI33">
        <v>33</v>
      </c>
    </row>
    <row r="34" spans="57:61">
      <c r="BE34" s="143" t="str">
        <f t="shared" si="1"/>
        <v/>
      </c>
      <c r="BF34" s="143" t="str">
        <f t="shared" si="2"/>
        <v/>
      </c>
      <c r="BG34" t="str">
        <f t="shared" si="0"/>
        <v/>
      </c>
      <c r="BH34" t="str">
        <f>IF(INDEX($A$1:$AX$45,BI34,MATCH($BH$6,$6:$6,0))=0,"",INDEX($A$1:AX72,BI34,MATCH($BH$6,$6:$6,0)))</f>
        <v/>
      </c>
      <c r="BI34">
        <v>34</v>
      </c>
    </row>
    <row r="35" spans="57:61">
      <c r="BE35" s="143" t="str">
        <f t="shared" si="1"/>
        <v/>
      </c>
      <c r="BF35" s="143" t="str">
        <f t="shared" si="2"/>
        <v/>
      </c>
      <c r="BG35" t="str">
        <f t="shared" si="0"/>
        <v/>
      </c>
      <c r="BH35" t="str">
        <f>IF(INDEX($A$1:$AX$45,BI35,MATCH($BH$6,$6:$6,0))=0,"",INDEX($A$1:AX73,BI35,MATCH($BH$6,$6:$6,0)))</f>
        <v/>
      </c>
      <c r="BI35">
        <v>35</v>
      </c>
    </row>
    <row r="36" spans="57:61">
      <c r="BE36" s="143" t="str">
        <f t="shared" si="1"/>
        <v/>
      </c>
      <c r="BF36" s="143" t="str">
        <f t="shared" si="2"/>
        <v/>
      </c>
      <c r="BG36" t="str">
        <f t="shared" si="0"/>
        <v/>
      </c>
      <c r="BH36" t="str">
        <f>IF(INDEX($A$1:$AX$45,BI36,MATCH($BH$6,$6:$6,0))=0,"",INDEX($A$1:AX74,BI36,MATCH($BH$6,$6:$6,0)))</f>
        <v/>
      </c>
      <c r="BI36">
        <v>36</v>
      </c>
    </row>
    <row r="37" spans="57:61">
      <c r="BE37" s="143" t="str">
        <f t="shared" si="1"/>
        <v/>
      </c>
      <c r="BF37" s="143" t="str">
        <f t="shared" si="2"/>
        <v/>
      </c>
      <c r="BG37" t="str">
        <f t="shared" si="0"/>
        <v/>
      </c>
      <c r="BH37" t="str">
        <f>IF(INDEX($A$1:$AX$45,BI37,MATCH($BH$6,$6:$6,0))=0,"",INDEX($A$1:AX75,BI37,MATCH($BH$6,$6:$6,0)))</f>
        <v/>
      </c>
      <c r="BI37">
        <v>37</v>
      </c>
    </row>
    <row r="38" spans="57:61">
      <c r="BE38" s="143" t="str">
        <f t="shared" si="1"/>
        <v/>
      </c>
      <c r="BF38" s="143" t="str">
        <f t="shared" si="2"/>
        <v/>
      </c>
      <c r="BG38" t="str">
        <f t="shared" si="0"/>
        <v/>
      </c>
      <c r="BH38" t="str">
        <f>IF(INDEX($A$1:$AX$45,BI38,MATCH($BH$6,$6:$6,0))=0,"",INDEX($A$1:AX76,BI38,MATCH($BH$6,$6:$6,0)))</f>
        <v/>
      </c>
      <c r="BI38">
        <v>38</v>
      </c>
    </row>
    <row r="39" spans="57:61">
      <c r="BE39" s="143" t="str">
        <f t="shared" si="1"/>
        <v/>
      </c>
      <c r="BF39" s="143" t="str">
        <f t="shared" si="2"/>
        <v/>
      </c>
      <c r="BG39" t="str">
        <f t="shared" si="0"/>
        <v/>
      </c>
      <c r="BH39" t="str">
        <f>IF(INDEX($A$1:$AX$45,BI39,MATCH($BH$6,$6:$6,0))=0,"",INDEX($A$1:AX77,BI39,MATCH($BH$6,$6:$6,0)))</f>
        <v/>
      </c>
      <c r="BI39">
        <v>39</v>
      </c>
    </row>
    <row r="40" spans="57:61">
      <c r="BE40" s="143" t="str">
        <f t="shared" si="1"/>
        <v/>
      </c>
      <c r="BF40" s="143" t="str">
        <f t="shared" si="2"/>
        <v/>
      </c>
      <c r="BG40" t="str">
        <f t="shared" si="0"/>
        <v/>
      </c>
      <c r="BH40" t="str">
        <f>IF(INDEX($A$1:$AX$45,BI40,MATCH($BH$6,$6:$6,0))=0,"",INDEX($A$1:AX78,BI40,MATCH($BH$6,$6:$6,0)))</f>
        <v/>
      </c>
      <c r="BI40">
        <v>40</v>
      </c>
    </row>
    <row r="41" spans="57:61">
      <c r="BE41" s="143" t="str">
        <f t="shared" si="1"/>
        <v/>
      </c>
      <c r="BF41" s="143" t="str">
        <f t="shared" si="2"/>
        <v/>
      </c>
      <c r="BG41" t="str">
        <f t="shared" si="0"/>
        <v/>
      </c>
      <c r="BH41" t="str">
        <f>IF(INDEX($A$1:$AX$45,BI41,MATCH($BH$6,$6:$6,0))=0,"",INDEX($A$1:AX79,BI41,MATCH($BH$6,$6:$6,0)))</f>
        <v/>
      </c>
      <c r="BI41">
        <v>41</v>
      </c>
    </row>
    <row r="42" spans="57:61">
      <c r="BE42" s="143" t="str">
        <f t="shared" si="1"/>
        <v/>
      </c>
      <c r="BF42" s="143" t="str">
        <f t="shared" si="2"/>
        <v/>
      </c>
      <c r="BG42" t="str">
        <f t="shared" si="0"/>
        <v/>
      </c>
      <c r="BH42" t="str">
        <f>IF(INDEX($A$1:$AX$45,BI42,MATCH($BH$6,$6:$6,0))=0,"",INDEX($A$1:AX80,BI42,MATCH($BH$6,$6:$6,0)))</f>
        <v/>
      </c>
      <c r="BI42">
        <v>41</v>
      </c>
    </row>
    <row r="43" spans="57:61">
      <c r="BE43" s="143" t="str">
        <f t="shared" si="1"/>
        <v/>
      </c>
      <c r="BF43" s="143" t="str">
        <f t="shared" si="2"/>
        <v/>
      </c>
      <c r="BG43" t="str">
        <f t="shared" si="0"/>
        <v/>
      </c>
      <c r="BH43" t="str">
        <f>IF(INDEX($A$1:$AX$45,BI43,MATCH($BH$6,$6:$6,0))=0,"",INDEX($A$1:AX81,BI43,MATCH($BH$6,$6:$6,0)))</f>
        <v/>
      </c>
      <c r="BI43">
        <v>41</v>
      </c>
    </row>
    <row r="44" spans="57:61">
      <c r="BE44" s="143" t="str">
        <f t="shared" si="1"/>
        <v/>
      </c>
      <c r="BF44" s="143" t="str">
        <f t="shared" si="2"/>
        <v/>
      </c>
      <c r="BG44" t="str">
        <f t="shared" si="0"/>
        <v/>
      </c>
      <c r="BH44" t="str">
        <f>IF(INDEX($A$1:$AX$45,BI44,MATCH($BH$6,$6:$6,0))=0,"",INDEX($A$1:AX82,BI44,MATCH($BH$6,$6:$6,0)))</f>
        <v/>
      </c>
      <c r="BI44">
        <v>41</v>
      </c>
    </row>
    <row r="45" spans="57:61">
      <c r="BE45" s="143" t="str">
        <f t="shared" si="1"/>
        <v/>
      </c>
      <c r="BF45" s="143" t="str">
        <f t="shared" si="2"/>
        <v/>
      </c>
      <c r="BG45" t="str">
        <f t="shared" si="0"/>
        <v/>
      </c>
      <c r="BH45" t="str">
        <f>IF(INDEX($A$1:$AX$45,BI45,MATCH($BH$6,$6:$6,0))=0,"",INDEX($A$1:AX83,BI45,MATCH($BH$6,$6:$6,0)))</f>
        <v/>
      </c>
      <c r="BI45">
        <v>41</v>
      </c>
    </row>
  </sheetData>
  <phoneticPr fontId="5"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FC0A-2A7F-4750-B95F-3094DACFB69E}">
  <sheetPr>
    <tabColor theme="9" tint="0.79998168889431442"/>
  </sheetPr>
  <dimension ref="A1:O41"/>
  <sheetViews>
    <sheetView zoomScale="85" zoomScaleNormal="85" workbookViewId="0">
      <selection activeCell="M14" sqref="M14"/>
    </sheetView>
  </sheetViews>
  <sheetFormatPr defaultRowHeight="15"/>
  <cols>
    <col min="1" max="1" width="9" style="146"/>
    <col min="2" max="2" width="11.125" style="146" customWidth="1"/>
    <col min="3" max="3" width="13.25" style="146" customWidth="1"/>
    <col min="4" max="4" width="66.125" style="146" customWidth="1"/>
    <col min="5" max="6" width="9" style="146"/>
    <col min="7" max="7" width="12" style="146" bestFit="1" customWidth="1"/>
    <col min="8" max="8" width="9" style="146"/>
    <col min="9" max="9" width="10.875" style="146" bestFit="1" customWidth="1"/>
    <col min="10" max="10" width="10.625" style="146" bestFit="1" customWidth="1"/>
    <col min="11" max="11" width="9.625" style="146" bestFit="1" customWidth="1"/>
    <col min="12" max="12" width="9" style="146"/>
    <col min="13" max="15" width="18.875" style="146" customWidth="1"/>
    <col min="16" max="16384" width="9" style="146"/>
  </cols>
  <sheetData>
    <row r="1" spans="1:15">
      <c r="A1" s="146" t="s">
        <v>809</v>
      </c>
      <c r="B1" s="171" t="s">
        <v>2622</v>
      </c>
    </row>
    <row r="2" spans="1:15" ht="15.75" thickBot="1">
      <c r="C2" s="146" t="s">
        <v>2143</v>
      </c>
      <c r="E2" s="146" t="s">
        <v>2090</v>
      </c>
      <c r="F2" s="146" t="s">
        <v>2091</v>
      </c>
      <c r="G2" s="146" t="s">
        <v>2092</v>
      </c>
      <c r="H2" s="146" t="s">
        <v>2093</v>
      </c>
      <c r="I2" s="146" t="s">
        <v>2094</v>
      </c>
    </row>
    <row r="3" spans="1:15">
      <c r="A3" s="579" t="s">
        <v>329</v>
      </c>
      <c r="B3" s="571" t="s">
        <v>385</v>
      </c>
      <c r="C3" s="571" t="s">
        <v>386</v>
      </c>
      <c r="D3" s="172" t="s">
        <v>387</v>
      </c>
      <c r="E3" s="569" t="s">
        <v>388</v>
      </c>
      <c r="F3" s="570"/>
      <c r="G3" s="571" t="s">
        <v>389</v>
      </c>
      <c r="H3" s="571" t="s">
        <v>390</v>
      </c>
      <c r="I3" s="571" t="s">
        <v>819</v>
      </c>
      <c r="J3" s="571" t="s">
        <v>821</v>
      </c>
      <c r="K3" s="575" t="s">
        <v>820</v>
      </c>
      <c r="M3" s="173" t="s">
        <v>822</v>
      </c>
      <c r="N3" s="173" t="s">
        <v>823</v>
      </c>
      <c r="O3" s="173" t="s">
        <v>820</v>
      </c>
    </row>
    <row r="4" spans="1:15" ht="15.75">
      <c r="A4" s="580"/>
      <c r="B4" s="572"/>
      <c r="C4" s="572"/>
      <c r="D4" s="174" t="s">
        <v>394</v>
      </c>
      <c r="E4" s="174" t="s">
        <v>395</v>
      </c>
      <c r="F4" s="174" t="s">
        <v>396</v>
      </c>
      <c r="G4" s="572"/>
      <c r="H4" s="572"/>
      <c r="I4" s="572"/>
      <c r="J4" s="572"/>
      <c r="K4" s="576"/>
      <c r="M4" s="175">
        <f>I14</f>
        <v>2384</v>
      </c>
      <c r="N4" s="176">
        <f>J14</f>
        <v>0.53814898419864565</v>
      </c>
      <c r="O4" s="177">
        <f>K14</f>
        <v>3919.8310822147655</v>
      </c>
    </row>
    <row r="5" spans="1:15">
      <c r="A5" s="178">
        <v>1</v>
      </c>
      <c r="B5" s="179" t="s">
        <v>815</v>
      </c>
      <c r="C5" s="180">
        <f>IF($D$5="","",INDEX('Follower Ad data'!$A$1:$AX$15,7,MATCH(C$2,'Follower Ad data'!$6:$6,0))*B41)</f>
        <v>2024895.5999999999</v>
      </c>
      <c r="D5" s="179" t="s">
        <v>1996</v>
      </c>
      <c r="E5" s="181" t="str">
        <f>IF('Follower Ad data'!BE7="","",TEXT('Follower Ad data'!BE7,"mm월 dd일"))</f>
        <v>09월 02일</v>
      </c>
      <c r="F5" s="181" t="str">
        <f>IF('Follower Ad data'!BF7="","",TEXT('Follower Ad data'!BF7,"mm월 dd일"))</f>
        <v>09월 30일</v>
      </c>
      <c r="G5" s="182">
        <f>IF($D$5="","",INDEX('Follower Ad data'!$A$1:$AX$15,7,MATCH(G$2,'Follower Ad data'!$6:$6,0)))</f>
        <v>428068</v>
      </c>
      <c r="H5" s="182">
        <f>IF($D$5="","",INDEX('Follower Ad data'!$A$1:$AX$15,7,MATCH(H$2,'Follower Ad data'!$6:$6,0)))</f>
        <v>588</v>
      </c>
      <c r="I5" s="183">
        <f>IF($D$5="","",INDEX('Follower Ad data'!$A$1:$AX$15,7,MATCH(I$2,'Follower Ad data'!$6:$6,0)))</f>
        <v>409</v>
      </c>
      <c r="J5" s="184">
        <f>IF(I5="","",I5/H5)</f>
        <v>0.69557823129251706</v>
      </c>
      <c r="K5" s="180">
        <f>IFERROR(C5/I5,"")</f>
        <v>4950.8449877750609</v>
      </c>
    </row>
    <row r="6" spans="1:15">
      <c r="A6" s="178">
        <v>2</v>
      </c>
      <c r="B6" s="179" t="s">
        <v>815</v>
      </c>
      <c r="C6" s="180">
        <f>IF($D$6="","",INDEX('Follower Ad data'!$A$1:$AX$15,8,MATCH(C$2,'Follower Ad data'!$6:$6,0))*B41)</f>
        <v>2022511.5</v>
      </c>
      <c r="D6" s="179" t="s">
        <v>2275</v>
      </c>
      <c r="E6" s="181" t="str">
        <f>IF('Follower Ad data'!BE8="","",TEXT('Follower Ad data'!BE8,"mm월 dd일"))</f>
        <v>09월 02일</v>
      </c>
      <c r="F6" s="181" t="str">
        <f>IF('Follower Ad data'!BF8="","",TEXT('Follower Ad data'!BF8,"mm월 dd일"))</f>
        <v>09월 30일</v>
      </c>
      <c r="G6" s="182">
        <f>IF($D$6="","",INDEX('Follower Ad data'!$A$1:$AX$15,8,MATCH(G$2,'Follower Ad data'!$6:$6,0)))</f>
        <v>377109</v>
      </c>
      <c r="H6" s="182">
        <f>IF($D$6="","",INDEX('Follower Ad data'!$A$1:$AX$15,8,MATCH(H$2,'Follower Ad data'!$6:$6,0)))</f>
        <v>509</v>
      </c>
      <c r="I6" s="183">
        <f>IF($D$6="","",INDEX('Follower Ad data'!$A$1:$AX$15,8,MATCH(I$2,'Follower Ad data'!$6:$6,0)))</f>
        <v>384</v>
      </c>
      <c r="J6" s="184">
        <f t="shared" ref="J6:J14" si="0">IF(I6="","",I6/H6)</f>
        <v>0.75442043222003929</v>
      </c>
      <c r="K6" s="180">
        <f t="shared" ref="K6:K13" si="1">IFERROR(C6/I6,"")</f>
        <v>5266.95703125</v>
      </c>
    </row>
    <row r="7" spans="1:15">
      <c r="A7" s="178">
        <v>3</v>
      </c>
      <c r="B7" s="179" t="s">
        <v>815</v>
      </c>
      <c r="C7" s="180">
        <f>IF($D$7="","",INDEX('Follower Ad data'!$A$1:$AX$15,9,MATCH(C$2,'Follower Ad data'!$6:$6,0))*B41)</f>
        <v>5297470.2</v>
      </c>
      <c r="D7" s="179" t="s">
        <v>356</v>
      </c>
      <c r="E7" s="181" t="str">
        <f>IF('Follower Ad data'!BE9="","",TEXT('Follower Ad data'!BE9,"mm월 dd일"))</f>
        <v>09월 13일</v>
      </c>
      <c r="F7" s="181" t="str">
        <f>IF('Follower Ad data'!BF9="","",TEXT('Follower Ad data'!BF9,"mm월 dd일"))</f>
        <v>09월 30일</v>
      </c>
      <c r="G7" s="182">
        <f>IF($D$7="","",INDEX('Follower Ad data'!$A$1:$AX$15,9,MATCH(G$2,'Follower Ad data'!$6:$6,0)))</f>
        <v>5569009</v>
      </c>
      <c r="H7" s="182">
        <f>IF($D$7="","",INDEX('Follower Ad data'!$A$1:$AX$15,9,MATCH(H$2,'Follower Ad data'!$6:$6,0)))</f>
        <v>3333</v>
      </c>
      <c r="I7" s="183">
        <f>IF($D$7="","",INDEX('Follower Ad data'!$A$1:$AX$15,9,MATCH(I$2,'Follower Ad data'!$6:$6,0)))</f>
        <v>1591</v>
      </c>
      <c r="J7" s="184">
        <f t="shared" si="0"/>
        <v>0.47734773477347736</v>
      </c>
      <c r="K7" s="180">
        <f t="shared" si="1"/>
        <v>3329.6481458202388</v>
      </c>
    </row>
    <row r="8" spans="1:15">
      <c r="A8" s="178">
        <v>4</v>
      </c>
      <c r="B8" s="179"/>
      <c r="C8" s="180" t="str">
        <f>IF($D$8="","",INDEX('Follower Ad data'!$A$1:$AX$15,10,MATCH(C$2,'Follower Ad data'!$6:$6,0))*B41)</f>
        <v/>
      </c>
      <c r="D8" s="185"/>
      <c r="E8" s="186" t="str">
        <f>IF('Follower Ad data'!BE10="","",TEXT('Follower Ad data'!BE10,"mm월 dd일"))</f>
        <v/>
      </c>
      <c r="F8" s="186" t="str">
        <f>IF('Follower Ad data'!BF10="","",TEXT('Follower Ad data'!BF10,"mm월 dd일"))</f>
        <v/>
      </c>
      <c r="G8" s="187" t="str">
        <f>IF($D$8="","",INDEX('Follower Ad data'!$A$1:$AX$15,10,MATCH(G$2,'Follower Ad data'!$6:$6,0)))</f>
        <v/>
      </c>
      <c r="H8" s="187" t="str">
        <f>IF($D$8="","",INDEX('Follower Ad data'!$A$1:$AX$15,10,MATCH(H$2,'Follower Ad data'!$6:$6,0)))</f>
        <v/>
      </c>
      <c r="I8" s="188" t="str">
        <f>IF($D$8="","",INDEX('Follower Ad data'!$A$1:$AX$15,10,MATCH(I$2,'Follower Ad data'!$6:$6,0)))</f>
        <v/>
      </c>
      <c r="J8" s="189" t="str">
        <f>IF(I8="","",I8/H8)</f>
        <v/>
      </c>
      <c r="K8" s="190" t="str">
        <f t="shared" si="1"/>
        <v/>
      </c>
    </row>
    <row r="9" spans="1:15">
      <c r="A9" s="178">
        <v>5</v>
      </c>
      <c r="B9" s="179"/>
      <c r="C9" s="180" t="str">
        <f>IF($D$9="","",INDEX('Follower Ad data'!$A$1:$AX$15,11,MATCH(C$2,'Follower Ad data'!$6:$6,0))*B41)</f>
        <v/>
      </c>
      <c r="D9" s="185"/>
      <c r="E9" s="186" t="str">
        <f>IF('Follower Ad data'!BE11="","",TEXT('Follower Ad data'!BE11,"mm월 dd일"))</f>
        <v/>
      </c>
      <c r="F9" s="186" t="str">
        <f>IF('Follower Ad data'!BF11="","",TEXT('Follower Ad data'!BF11,"mm월 dd일"))</f>
        <v/>
      </c>
      <c r="G9" s="187" t="str">
        <f>IF($D$9="","",INDEX('Follower Ad data'!$A$1:$AX$15,11,MATCH(G$2,'Follower Ad data'!$6:$6,0)))</f>
        <v/>
      </c>
      <c r="H9" s="187" t="str">
        <f>IF($D$9="","",INDEX('Follower Ad data'!$A$1:$AX$15,11,MATCH(H$2,'Follower Ad data'!$6:$6,0)))</f>
        <v/>
      </c>
      <c r="I9" s="188" t="str">
        <f>IF($D$9="","",INDEX('Follower Ad data'!$A$1:$AX$15,11,MATCH(I$2,'Follower Ad data'!$6:$6,0)))</f>
        <v/>
      </c>
      <c r="J9" s="189" t="str">
        <f t="shared" si="0"/>
        <v/>
      </c>
      <c r="K9" s="190" t="str">
        <f t="shared" si="1"/>
        <v/>
      </c>
    </row>
    <row r="10" spans="1:15">
      <c r="A10" s="178">
        <v>6</v>
      </c>
      <c r="B10" s="179"/>
      <c r="C10" s="180" t="str">
        <f>IF($D$10="","",INDEX('Follower Ad data'!$A$1:$AX$15,12,MATCH(C$2,'Follower Ad data'!$6:$6,0))*B41)</f>
        <v/>
      </c>
      <c r="D10" s="185"/>
      <c r="E10" s="186" t="str">
        <f>IF('Follower Ad data'!BE12="","",TEXT('Follower Ad data'!BE12,"mm월 dd일"))</f>
        <v/>
      </c>
      <c r="F10" s="186" t="str">
        <f>IF('Follower Ad data'!BF12="","",TEXT('Follower Ad data'!BF12,"mm월 dd일"))</f>
        <v/>
      </c>
      <c r="G10" s="187" t="str">
        <f>IF($D$10="","",INDEX('Follower Ad data'!$A$1:$AX$15,12,MATCH(G$2,'Follower Ad data'!$6:$6,0)))</f>
        <v/>
      </c>
      <c r="H10" s="187" t="str">
        <f>IF($D$10="","",INDEX('Follower Ad data'!$A$1:$AX$15,12,MATCH(H$2,'Follower Ad data'!$6:$6,0)))</f>
        <v/>
      </c>
      <c r="I10" s="188" t="str">
        <f>IF($D$10="","",INDEX('Follower Ad data'!$A$1:$AX$15,12,MATCH(I$2,'Follower Ad data'!$6:$6,0)))</f>
        <v/>
      </c>
      <c r="J10" s="189" t="str">
        <f t="shared" si="0"/>
        <v/>
      </c>
      <c r="K10" s="190" t="str">
        <f t="shared" si="1"/>
        <v/>
      </c>
    </row>
    <row r="11" spans="1:15">
      <c r="A11" s="178">
        <v>7</v>
      </c>
      <c r="B11" s="191"/>
      <c r="C11" s="180" t="str">
        <f>IF($D$11="","",INDEX('Follower Ad data'!$A$1:$AX$15,13,MATCH(C$2,'Follower Ad data'!$6:$6,0))*B41)</f>
        <v/>
      </c>
      <c r="D11" s="192"/>
      <c r="E11" s="186" t="str">
        <f>IF('Follower Ad data'!BE13="","",TEXT('Follower Ad data'!BE13,"mm월 dd일"))</f>
        <v/>
      </c>
      <c r="F11" s="186" t="str">
        <f>IF('Follower Ad data'!BF13="","",TEXT('Follower Ad data'!BF13,"mm월 dd일"))</f>
        <v/>
      </c>
      <c r="G11" s="187" t="str">
        <f>IF($D$11="","",INDEX('Follower Ad data'!$A$1:$AX$15,13,MATCH(G$2,'Follower Ad data'!$6:$6,0)))</f>
        <v/>
      </c>
      <c r="H11" s="187" t="str">
        <f>IF($D$11="","",INDEX('Follower Ad data'!$A$1:$AX$15,13,MATCH(H$2,'Follower Ad data'!$6:$6,0)))</f>
        <v/>
      </c>
      <c r="I11" s="188" t="str">
        <f>IF($D$11="","",INDEX('Follower Ad data'!$A$1:$AX$15,13,MATCH(I$2,'Follower Ad data'!$6:$6,0)))</f>
        <v/>
      </c>
      <c r="J11" s="189" t="str">
        <f t="shared" si="0"/>
        <v/>
      </c>
      <c r="K11" s="190" t="str">
        <f t="shared" si="1"/>
        <v/>
      </c>
      <c r="M11" s="193"/>
    </row>
    <row r="12" spans="1:15">
      <c r="A12" s="178">
        <v>8</v>
      </c>
      <c r="B12" s="191"/>
      <c r="C12" s="180" t="str">
        <f>IF($D$12="","",INDEX('Follower Ad data'!$A$1:$AX$15,14,MATCH(C$2,'Follower Ad data'!$6:$6,0))*B41)</f>
        <v/>
      </c>
      <c r="D12" s="192"/>
      <c r="E12" s="186" t="str">
        <f>IF('Follower Ad data'!BE14="","",TEXT('Follower Ad data'!BE14,"mm월 dd일"))</f>
        <v/>
      </c>
      <c r="F12" s="186" t="str">
        <f>IF('Follower Ad data'!BF14="","",TEXT('Follower Ad data'!BF14,"mm월 dd일"))</f>
        <v/>
      </c>
      <c r="G12" s="187" t="str">
        <f>IF($D$12="","",INDEX('Follower Ad data'!$A$1:$AX$15,14,MATCH(G$2,'Follower Ad data'!$6:$6,0)))</f>
        <v/>
      </c>
      <c r="H12" s="187" t="str">
        <f>IF($D$12="","",INDEX('Follower Ad data'!$A$1:$AX$15,14,MATCH(H$2,'Follower Ad data'!$6:$6,0)))</f>
        <v/>
      </c>
      <c r="I12" s="188" t="str">
        <f>IF($D$12="","",INDEX('Follower Ad data'!$A$1:$AX$15,14,MATCH(I$2,'Follower Ad data'!$6:$6,0)))</f>
        <v/>
      </c>
      <c r="J12" s="189" t="str">
        <f t="shared" si="0"/>
        <v/>
      </c>
      <c r="K12" s="190" t="str">
        <f t="shared" si="1"/>
        <v/>
      </c>
    </row>
    <row r="13" spans="1:15">
      <c r="A13" s="178">
        <v>9</v>
      </c>
      <c r="B13" s="191"/>
      <c r="C13" s="180" t="str">
        <f>IF($D$13="","",INDEX('Follower Ad data'!$A$1:$AX$15,15,MATCH(C$2,'Follower Ad data'!$6:$6,0))*B41)</f>
        <v/>
      </c>
      <c r="D13" s="192"/>
      <c r="E13" s="186" t="str">
        <f>IF('Follower Ad data'!BE15="","",TEXT('Follower Ad data'!BE15,"mm월 dd일"))</f>
        <v/>
      </c>
      <c r="F13" s="186" t="str">
        <f>IF('Follower Ad data'!BF15="","",TEXT('Follower Ad data'!BF15,"mm월 dd일"))</f>
        <v/>
      </c>
      <c r="G13" s="187" t="str">
        <f>IF($D$13="","",INDEX('Follower Ad data'!$A$1:$AX$15,15,MATCH(G$2,'Follower Ad data'!$6:$6,0)))</f>
        <v/>
      </c>
      <c r="H13" s="187" t="str">
        <f>IF($D$13="","",INDEX('Follower Ad data'!$A$1:$AX$15,15,MATCH(H$2,'Follower Ad data'!$6:$6,0)))</f>
        <v/>
      </c>
      <c r="I13" s="188" t="str">
        <f>IF($D$13="","",INDEX('Follower Ad data'!$A$1:$AX$15,15,MATCH(I$2,'Follower Ad data'!$6:$6,0)))</f>
        <v/>
      </c>
      <c r="J13" s="189" t="str">
        <f t="shared" si="0"/>
        <v/>
      </c>
      <c r="K13" s="190" t="str">
        <f t="shared" si="1"/>
        <v/>
      </c>
    </row>
    <row r="14" spans="1:15" ht="24" thickBot="1">
      <c r="A14" s="577" t="s">
        <v>397</v>
      </c>
      <c r="B14" s="578"/>
      <c r="C14" s="194">
        <f>SUM(C5:C13)</f>
        <v>9344877.3000000007</v>
      </c>
      <c r="D14" s="195"/>
      <c r="E14" s="196"/>
      <c r="F14" s="196"/>
      <c r="G14" s="197">
        <f>SUM(G5:G13)</f>
        <v>6374186</v>
      </c>
      <c r="H14" s="198">
        <f>SUM(H5:H13)</f>
        <v>4430</v>
      </c>
      <c r="I14" s="199">
        <f>SUM(I5:I13)</f>
        <v>2384</v>
      </c>
      <c r="J14" s="200">
        <f t="shared" si="0"/>
        <v>0.53814898419864565</v>
      </c>
      <c r="K14" s="201">
        <f>IFERROR(C14/I14,"")</f>
        <v>3919.8310822147655</v>
      </c>
    </row>
    <row r="15" spans="1:15" ht="17.45" customHeight="1"/>
    <row r="17" spans="1:13" ht="15.75">
      <c r="D17" s="202" t="str">
        <f>"("&amp;B1&amp;") 총 지출비용 "&amp;TEXT(C14,"\#,##0")&amp;" / 총 클릭 "&amp;TEXT(H14, "#,##0")&amp;" / 신규 팔로워 "&amp;TEXT(M4,"#,##0")&amp;" 명"</f>
        <v>(18차 팔로워 광고) 총 지출비용 ₩9,344,877 / 총 클릭 4,430 / 신규 팔로워 2,384 명</v>
      </c>
    </row>
    <row r="18" spans="1:13" ht="22.5">
      <c r="D18" s="203"/>
    </row>
    <row r="19" spans="1:13">
      <c r="D19" s="157" t="str">
        <f>"*환율: "&amp;MONTH(B39)&amp;"월 "&amp;TEXT(B39,"d")&amp;"일 "&amp;TEXT(B40,"hh:mm")&amp;" 기준 ★ 링크드인 광고 집행비는  ‘광고 지출비 + 링크드인 부가세 10% + 환율 + 대행 수수료‘ 가 적용된 금액으로 청구될 예정입니다."</f>
        <v>*환율: 10월 4일 02:30 기준 ★ 링크드인 광고 집행비는  ‘광고 지출비 + 링크드인 부가세 10% + 환율 + 대행 수수료‘ 가 적용된 금액으로 청구될 예정입니다.</v>
      </c>
    </row>
    <row r="21" spans="1:13" ht="15.75" thickBot="1">
      <c r="G21" s="146" t="s">
        <v>1096</v>
      </c>
      <c r="H21" s="146" t="s">
        <v>1099</v>
      </c>
      <c r="I21" s="146" t="s">
        <v>870</v>
      </c>
      <c r="J21" s="146" t="s">
        <v>2113</v>
      </c>
      <c r="K21" s="146" t="s">
        <v>2114</v>
      </c>
    </row>
    <row r="22" spans="1:13">
      <c r="A22" s="579" t="s">
        <v>329</v>
      </c>
      <c r="B22" s="571" t="s">
        <v>385</v>
      </c>
      <c r="C22" s="571" t="s">
        <v>386</v>
      </c>
      <c r="D22" s="172" t="s">
        <v>387</v>
      </c>
      <c r="E22" s="569" t="s">
        <v>388</v>
      </c>
      <c r="F22" s="570"/>
      <c r="G22" s="571" t="s">
        <v>389</v>
      </c>
      <c r="H22" s="571" t="s">
        <v>390</v>
      </c>
      <c r="I22" s="571" t="s">
        <v>870</v>
      </c>
      <c r="J22" s="571" t="s">
        <v>392</v>
      </c>
      <c r="K22" s="575" t="s">
        <v>393</v>
      </c>
    </row>
    <row r="23" spans="1:13">
      <c r="A23" s="580"/>
      <c r="B23" s="572"/>
      <c r="C23" s="572"/>
      <c r="D23" s="174" t="s">
        <v>394</v>
      </c>
      <c r="E23" s="174" t="s">
        <v>395</v>
      </c>
      <c r="F23" s="174" t="s">
        <v>396</v>
      </c>
      <c r="G23" s="572"/>
      <c r="H23" s="572"/>
      <c r="I23" s="572"/>
      <c r="J23" s="572"/>
      <c r="K23" s="576"/>
    </row>
    <row r="24" spans="1:13">
      <c r="A24" s="178">
        <v>1</v>
      </c>
      <c r="B24" s="204" t="str">
        <f t="shared" ref="B24:B32" si="2">IF(B5="","",B5)</f>
        <v>팔로워 광고</v>
      </c>
      <c r="C24" s="180">
        <f>C5</f>
        <v>2024895.5999999999</v>
      </c>
      <c r="D24" s="205" t="str">
        <f t="shared" ref="D24:D32" si="3">IF(D5="","",D5)</f>
        <v>브라질</v>
      </c>
      <c r="E24" s="186" t="str">
        <f>E5</f>
        <v>09월 02일</v>
      </c>
      <c r="F24" s="186" t="str">
        <f>F5</f>
        <v>09월 30일</v>
      </c>
      <c r="G24" s="187">
        <f>G5</f>
        <v>428068</v>
      </c>
      <c r="H24" s="187">
        <f>H5</f>
        <v>588</v>
      </c>
      <c r="I24" s="189">
        <f t="shared" ref="I24:I32" si="4">IF(D24="","",H24/G24)</f>
        <v>1.373613538036013E-3</v>
      </c>
      <c r="J24" s="190">
        <f>IF($D24="","",INDEX('Follower Ad data'!$A$1:$AX$15,7,MATCH(J$21,'Follower Ad data'!$6:$6,0))*Ad_01!$B$21)</f>
        <v>4844.49</v>
      </c>
      <c r="K24" s="190">
        <f>IF($D24="","",INDEX('Follower Ad data'!$A$1:$AX$15,7,MATCH(K$21,'Follower Ad data'!$6:$6,0))*Ad_01!$B$21)</f>
        <v>3528.2000000000003</v>
      </c>
      <c r="M24" s="206" t="s">
        <v>1103</v>
      </c>
    </row>
    <row r="25" spans="1:13">
      <c r="A25" s="178">
        <v>2</v>
      </c>
      <c r="B25" s="204" t="str">
        <f t="shared" si="2"/>
        <v>팔로워 광고</v>
      </c>
      <c r="C25" s="180">
        <f t="shared" ref="C25:C32" si="5">C6</f>
        <v>2022511.5</v>
      </c>
      <c r="D25" s="205" t="str">
        <f t="shared" si="3"/>
        <v>페루</v>
      </c>
      <c r="E25" s="186" t="str">
        <f t="shared" ref="E25:H32" si="6">E6</f>
        <v>09월 02일</v>
      </c>
      <c r="F25" s="186" t="str">
        <f t="shared" si="6"/>
        <v>09월 30일</v>
      </c>
      <c r="G25" s="187">
        <f t="shared" si="6"/>
        <v>377109</v>
      </c>
      <c r="H25" s="187">
        <f t="shared" si="6"/>
        <v>509</v>
      </c>
      <c r="I25" s="189">
        <f t="shared" si="4"/>
        <v>1.3497423821759757E-3</v>
      </c>
      <c r="J25" s="190">
        <f>IF($D25="","",INDEX('Follower Ad data'!$A$1:$AX$15,8,MATCH(J$21,'Follower Ad data'!$6:$6,0))*Ad_01!$B$21)</f>
        <v>5495.8499999999995</v>
      </c>
      <c r="K25" s="190">
        <f>IF($D25="","",INDEX('Follower Ad data'!$A$1:$AX$15,8,MATCH(K$21,'Follower Ad data'!$6:$6,0))*Ad_01!$B$21)</f>
        <v>4071</v>
      </c>
    </row>
    <row r="26" spans="1:13">
      <c r="A26" s="178">
        <v>3</v>
      </c>
      <c r="B26" s="204" t="str">
        <f t="shared" si="2"/>
        <v>팔로워 광고</v>
      </c>
      <c r="C26" s="180">
        <f t="shared" si="5"/>
        <v>5297470.2</v>
      </c>
      <c r="D26" s="205" t="str">
        <f t="shared" si="3"/>
        <v>인도</v>
      </c>
      <c r="E26" s="186" t="str">
        <f t="shared" si="6"/>
        <v>09월 13일</v>
      </c>
      <c r="F26" s="186" t="str">
        <f t="shared" si="6"/>
        <v>09월 30일</v>
      </c>
      <c r="G26" s="187">
        <f t="shared" si="6"/>
        <v>5569009</v>
      </c>
      <c r="H26" s="187">
        <f t="shared" si="6"/>
        <v>3333</v>
      </c>
      <c r="I26" s="189">
        <f t="shared" si="4"/>
        <v>5.984906829922523E-4</v>
      </c>
      <c r="J26" s="190">
        <f>IF($D26="","",INDEX('Follower Ad data'!$A$1:$AX$15,9,MATCH(J$21,'Follower Ad data'!$6:$6,0))*Ad_01!$B$21)</f>
        <v>977.04</v>
      </c>
      <c r="K26" s="190">
        <f>IF($D26="","",INDEX('Follower Ad data'!$A$1:$AX$15,9,MATCH(K$21,'Follower Ad data'!$6:$6,0))*Ad_01!$B$21)</f>
        <v>1628.3999999999999</v>
      </c>
    </row>
    <row r="27" spans="1:13">
      <c r="A27" s="178">
        <v>4</v>
      </c>
      <c r="B27" s="204" t="str">
        <f t="shared" si="2"/>
        <v/>
      </c>
      <c r="C27" s="180" t="str">
        <f t="shared" si="5"/>
        <v/>
      </c>
      <c r="D27" s="205" t="str">
        <f t="shared" si="3"/>
        <v/>
      </c>
      <c r="E27" s="186" t="str">
        <f t="shared" si="6"/>
        <v/>
      </c>
      <c r="F27" s="186" t="str">
        <f t="shared" si="6"/>
        <v/>
      </c>
      <c r="G27" s="187" t="str">
        <f t="shared" si="6"/>
        <v/>
      </c>
      <c r="H27" s="187" t="str">
        <f t="shared" si="6"/>
        <v/>
      </c>
      <c r="I27" s="189" t="str">
        <f t="shared" si="4"/>
        <v/>
      </c>
      <c r="J27" s="190" t="str">
        <f>IF($D27="","",INDEX('Follower Ad data'!$A$1:$AX$15,10,MATCH(J$21,'Follower Ad data'!$6:$6,0))*Ad_01!$B$21)</f>
        <v/>
      </c>
      <c r="K27" s="190" t="str">
        <f>IF($D27="","",INDEX('Follower Ad data'!$A$1:$AX$15,10,MATCH(K$21,'Follower Ad data'!$6:$6,0))*Ad_01!$B$21)</f>
        <v/>
      </c>
    </row>
    <row r="28" spans="1:13">
      <c r="A28" s="178">
        <v>5</v>
      </c>
      <c r="B28" s="204" t="str">
        <f t="shared" si="2"/>
        <v/>
      </c>
      <c r="C28" s="180" t="str">
        <f t="shared" si="5"/>
        <v/>
      </c>
      <c r="D28" s="205" t="str">
        <f t="shared" si="3"/>
        <v/>
      </c>
      <c r="E28" s="186" t="str">
        <f t="shared" si="6"/>
        <v/>
      </c>
      <c r="F28" s="186" t="str">
        <f t="shared" si="6"/>
        <v/>
      </c>
      <c r="G28" s="187" t="str">
        <f t="shared" si="6"/>
        <v/>
      </c>
      <c r="H28" s="187" t="str">
        <f t="shared" si="6"/>
        <v/>
      </c>
      <c r="I28" s="189" t="str">
        <f t="shared" si="4"/>
        <v/>
      </c>
      <c r="J28" s="190" t="str">
        <f>IF($D28="","",INDEX('Follower Ad data'!$A$1:$AX$15,11,MATCH(J$21,'Follower Ad data'!$6:$6,0))*Ad_01!$B$21)</f>
        <v/>
      </c>
      <c r="K28" s="190" t="str">
        <f>IF($D28="","",INDEX('Follower Ad data'!$A$1:$AX$15,11,MATCH(K$21,'Follower Ad data'!$6:$6,0))*Ad_01!$B$21)</f>
        <v/>
      </c>
    </row>
    <row r="29" spans="1:13">
      <c r="A29" s="178">
        <v>6</v>
      </c>
      <c r="B29" s="204" t="str">
        <f t="shared" si="2"/>
        <v/>
      </c>
      <c r="C29" s="180" t="str">
        <f t="shared" si="5"/>
        <v/>
      </c>
      <c r="D29" s="205" t="str">
        <f t="shared" si="3"/>
        <v/>
      </c>
      <c r="E29" s="186" t="str">
        <f t="shared" si="6"/>
        <v/>
      </c>
      <c r="F29" s="186" t="str">
        <f t="shared" si="6"/>
        <v/>
      </c>
      <c r="G29" s="187" t="str">
        <f t="shared" si="6"/>
        <v/>
      </c>
      <c r="H29" s="187" t="str">
        <f t="shared" si="6"/>
        <v/>
      </c>
      <c r="I29" s="189" t="str">
        <f t="shared" si="4"/>
        <v/>
      </c>
      <c r="J29" s="190" t="str">
        <f>IF($D29="","",INDEX('Follower Ad data'!$A$1:$AX$15,12,MATCH(J$21,'Follower Ad data'!$6:$6,0))*Ad_01!$B$21)</f>
        <v/>
      </c>
      <c r="K29" s="190" t="str">
        <f>IF($D29="","",INDEX('Follower Ad data'!$A$1:$AX$15,12,MATCH(K$21,'Follower Ad data'!$6:$6,0))*Ad_01!$B$21)</f>
        <v/>
      </c>
    </row>
    <row r="30" spans="1:13">
      <c r="A30" s="178">
        <v>7</v>
      </c>
      <c r="B30" s="204" t="str">
        <f t="shared" si="2"/>
        <v/>
      </c>
      <c r="C30" s="180" t="str">
        <f t="shared" si="5"/>
        <v/>
      </c>
      <c r="D30" s="205" t="str">
        <f t="shared" si="3"/>
        <v/>
      </c>
      <c r="E30" s="186" t="str">
        <f t="shared" si="6"/>
        <v/>
      </c>
      <c r="F30" s="186" t="str">
        <f t="shared" si="6"/>
        <v/>
      </c>
      <c r="G30" s="187" t="str">
        <f t="shared" si="6"/>
        <v/>
      </c>
      <c r="H30" s="187" t="str">
        <f t="shared" si="6"/>
        <v/>
      </c>
      <c r="I30" s="189" t="str">
        <f t="shared" si="4"/>
        <v/>
      </c>
      <c r="J30" s="190" t="str">
        <f>IF($D30="","",INDEX('Follower Ad data'!$A$1:$AX$15,13,MATCH(J$21,'Follower Ad data'!$6:$6,0))*Ad_01!$B$21)</f>
        <v/>
      </c>
      <c r="K30" s="190" t="str">
        <f>IF($D30="","",INDEX('Follower Ad data'!$A$1:$AX$15,13,MATCH(K$21,'Follower Ad data'!$6:$6,0))*Ad_01!$B$21)</f>
        <v/>
      </c>
    </row>
    <row r="31" spans="1:13">
      <c r="A31" s="178">
        <v>8</v>
      </c>
      <c r="B31" s="204" t="str">
        <f t="shared" si="2"/>
        <v/>
      </c>
      <c r="C31" s="180" t="str">
        <f t="shared" si="5"/>
        <v/>
      </c>
      <c r="D31" s="205" t="str">
        <f t="shared" si="3"/>
        <v/>
      </c>
      <c r="E31" s="186" t="str">
        <f t="shared" si="6"/>
        <v/>
      </c>
      <c r="F31" s="186" t="str">
        <f t="shared" si="6"/>
        <v/>
      </c>
      <c r="G31" s="187" t="str">
        <f t="shared" si="6"/>
        <v/>
      </c>
      <c r="H31" s="187" t="str">
        <f t="shared" si="6"/>
        <v/>
      </c>
      <c r="I31" s="189" t="str">
        <f t="shared" si="4"/>
        <v/>
      </c>
      <c r="J31" s="190" t="str">
        <f>IF($D31="","",INDEX('Follower Ad data'!$A$1:$AX$15,14,MATCH(J$21,'Follower Ad data'!$6:$6,0))*Ad_01!$B$21)</f>
        <v/>
      </c>
      <c r="K31" s="190" t="str">
        <f>IF($D31="","",INDEX('Follower Ad data'!$A$1:$AX$15,14,MATCH(K$21,'Follower Ad data'!$6:$6,0))*Ad_01!$B$21)</f>
        <v/>
      </c>
    </row>
    <row r="32" spans="1:13">
      <c r="A32" s="178">
        <v>9</v>
      </c>
      <c r="B32" s="204" t="str">
        <f t="shared" si="2"/>
        <v/>
      </c>
      <c r="C32" s="180" t="str">
        <f t="shared" si="5"/>
        <v/>
      </c>
      <c r="D32" s="205" t="str">
        <f t="shared" si="3"/>
        <v/>
      </c>
      <c r="E32" s="186" t="str">
        <f t="shared" si="6"/>
        <v/>
      </c>
      <c r="F32" s="186" t="str">
        <f t="shared" si="6"/>
        <v/>
      </c>
      <c r="G32" s="187" t="str">
        <f t="shared" si="6"/>
        <v/>
      </c>
      <c r="H32" s="187" t="str">
        <f t="shared" si="6"/>
        <v/>
      </c>
      <c r="I32" s="189" t="str">
        <f t="shared" si="4"/>
        <v/>
      </c>
      <c r="J32" s="190" t="str">
        <f>IF($D32="","",INDEX('Follower Ad data'!$A$1:$AX$15,15,MATCH(J$21,'Follower Ad data'!$6:$6,0))*Ad_01!$B$21)</f>
        <v/>
      </c>
      <c r="K32" s="190" t="str">
        <f>IF($D32="","",INDEX('Follower Ad data'!$A$1:$AX$15,15,MATCH(K$21,'Follower Ad data'!$6:$6,0))*Ad_01!$B$21)</f>
        <v/>
      </c>
    </row>
    <row r="33" spans="1:11" ht="24" thickBot="1">
      <c r="A33" s="577" t="s">
        <v>2146</v>
      </c>
      <c r="B33" s="578"/>
      <c r="C33" s="194">
        <f>SUM(C24:C32)</f>
        <v>9344877.3000000007</v>
      </c>
      <c r="D33" s="195"/>
      <c r="E33" s="196"/>
      <c r="F33" s="196"/>
      <c r="G33" s="197">
        <f>SUM(G24:G32)</f>
        <v>6374186</v>
      </c>
      <c r="H33" s="198">
        <f>SUM(H24:H32)</f>
        <v>4430</v>
      </c>
      <c r="I33" s="200">
        <f>H33/G33</f>
        <v>6.9499070155781459E-4</v>
      </c>
      <c r="J33" s="194">
        <f>C33/G33*1000</f>
        <v>1466.0503003834531</v>
      </c>
      <c r="K33" s="201">
        <f>C33/H33</f>
        <v>2109.4531151241536</v>
      </c>
    </row>
    <row r="35" spans="1:11">
      <c r="D35" s="146" t="s">
        <v>1033</v>
      </c>
    </row>
    <row r="38" spans="1:11">
      <c r="A38" s="573" t="s">
        <v>814</v>
      </c>
      <c r="B38" s="574"/>
    </row>
    <row r="39" spans="1:11">
      <c r="A39" s="208" t="s">
        <v>1094</v>
      </c>
      <c r="B39" s="209">
        <v>45569</v>
      </c>
    </row>
    <row r="40" spans="1:11">
      <c r="A40" s="208" t="s">
        <v>1095</v>
      </c>
      <c r="B40" s="210">
        <v>0.10416666666666667</v>
      </c>
    </row>
    <row r="41" spans="1:11">
      <c r="A41" s="208" t="s">
        <v>1093</v>
      </c>
      <c r="B41" s="211">
        <v>1324.5</v>
      </c>
    </row>
  </sheetData>
  <mergeCells count="21">
    <mergeCell ref="A38:B38"/>
    <mergeCell ref="K22:K23"/>
    <mergeCell ref="A33:B33"/>
    <mergeCell ref="I3:I4"/>
    <mergeCell ref="J3:J4"/>
    <mergeCell ref="K3:K4"/>
    <mergeCell ref="A14:B14"/>
    <mergeCell ref="A22:A23"/>
    <mergeCell ref="B22:B23"/>
    <mergeCell ref="C22:C23"/>
    <mergeCell ref="E22:F22"/>
    <mergeCell ref="G22:G23"/>
    <mergeCell ref="H22:H23"/>
    <mergeCell ref="A3:A4"/>
    <mergeCell ref="B3:B4"/>
    <mergeCell ref="C3:C4"/>
    <mergeCell ref="E3:F3"/>
    <mergeCell ref="G3:G4"/>
    <mergeCell ref="H3:H4"/>
    <mergeCell ref="I22:I23"/>
    <mergeCell ref="J22:J23"/>
  </mergeCells>
  <phoneticPr fontId="5"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BBF12-9208-450F-BEC5-C8C96CDE4833}">
  <sheetPr>
    <tabColor rgb="FFFFFF00"/>
  </sheetPr>
  <dimension ref="A1:O17"/>
  <sheetViews>
    <sheetView zoomScale="85" zoomScaleNormal="85" workbookViewId="0">
      <selection activeCell="R10" sqref="R10"/>
    </sheetView>
  </sheetViews>
  <sheetFormatPr defaultRowHeight="16.5"/>
  <cols>
    <col min="2" max="2" width="33.625" customWidth="1"/>
    <col min="3" max="3" width="10.625" bestFit="1" customWidth="1"/>
    <col min="4" max="4" width="66.125" customWidth="1"/>
    <col min="7" max="7" width="12" bestFit="1" customWidth="1"/>
    <col min="9" max="9" width="10.125" bestFit="1" customWidth="1"/>
    <col min="10" max="10" width="10.625" bestFit="1" customWidth="1"/>
    <col min="11" max="11" width="9.625" bestFit="1" customWidth="1"/>
    <col min="13" max="13" width="27.625" bestFit="1" customWidth="1"/>
    <col min="14" max="15" width="18.875" customWidth="1"/>
  </cols>
  <sheetData>
    <row r="1" spans="1:15">
      <c r="A1" t="s">
        <v>809</v>
      </c>
      <c r="B1" t="s">
        <v>1356</v>
      </c>
    </row>
    <row r="2" spans="1:15" ht="17.25" thickBot="1"/>
    <row r="3" spans="1:15" ht="19.350000000000001" customHeight="1">
      <c r="A3" s="565" t="s">
        <v>329</v>
      </c>
      <c r="B3" s="557" t="s">
        <v>385</v>
      </c>
      <c r="C3" s="557" t="s">
        <v>386</v>
      </c>
      <c r="D3" s="8" t="s">
        <v>387</v>
      </c>
      <c r="E3" s="567" t="s">
        <v>388</v>
      </c>
      <c r="F3" s="568"/>
      <c r="G3" s="557" t="s">
        <v>389</v>
      </c>
      <c r="H3" s="557" t="s">
        <v>390</v>
      </c>
      <c r="I3" s="557" t="s">
        <v>870</v>
      </c>
      <c r="J3" s="557" t="s">
        <v>392</v>
      </c>
      <c r="K3" s="561" t="s">
        <v>393</v>
      </c>
      <c r="M3" s="36" t="s">
        <v>1233</v>
      </c>
      <c r="N3" s="36" t="s">
        <v>816</v>
      </c>
      <c r="O3" s="36" t="s">
        <v>817</v>
      </c>
    </row>
    <row r="4" spans="1:15" ht="26.25">
      <c r="A4" s="566"/>
      <c r="B4" s="558"/>
      <c r="C4" s="558"/>
      <c r="D4" s="9" t="s">
        <v>394</v>
      </c>
      <c r="E4" s="9" t="s">
        <v>395</v>
      </c>
      <c r="F4" s="9" t="s">
        <v>396</v>
      </c>
      <c r="G4" s="558"/>
      <c r="H4" s="558"/>
      <c r="I4" s="558"/>
      <c r="J4" s="558"/>
      <c r="K4" s="562"/>
      <c r="M4" s="121" t="e">
        <f>C13/G13*1000</f>
        <v>#DIV/0!</v>
      </c>
      <c r="N4" s="121" t="e">
        <f>C13/H13</f>
        <v>#DIV/0!</v>
      </c>
      <c r="O4" s="75" t="e">
        <f>H13/G13</f>
        <v>#DIV/0!</v>
      </c>
    </row>
    <row r="5" spans="1:15">
      <c r="A5" s="10">
        <v>1</v>
      </c>
      <c r="B5" s="76"/>
      <c r="C5" s="125"/>
      <c r="D5" s="78"/>
      <c r="E5" s="92"/>
      <c r="F5" s="92"/>
      <c r="G5" s="93"/>
      <c r="H5" s="93"/>
      <c r="I5" s="108"/>
      <c r="J5" s="126"/>
      <c r="K5" s="126"/>
    </row>
    <row r="6" spans="1:15">
      <c r="A6" s="10">
        <v>2</v>
      </c>
      <c r="B6" s="76"/>
      <c r="C6" s="125"/>
      <c r="D6" s="78"/>
      <c r="E6" s="92"/>
      <c r="F6" s="92"/>
      <c r="G6" s="93"/>
      <c r="H6" s="93"/>
      <c r="I6" s="108"/>
      <c r="J6" s="126"/>
      <c r="K6" s="126"/>
    </row>
    <row r="7" spans="1:15">
      <c r="A7" s="10">
        <v>3</v>
      </c>
      <c r="B7" s="76"/>
      <c r="C7" s="125"/>
      <c r="D7" s="78"/>
      <c r="E7" s="92"/>
      <c r="F7" s="92"/>
      <c r="G7" s="93"/>
      <c r="H7" s="93"/>
      <c r="I7" s="108"/>
      <c r="J7" s="126"/>
      <c r="K7" s="126"/>
    </row>
    <row r="8" spans="1:15">
      <c r="A8" s="10">
        <v>4</v>
      </c>
      <c r="B8" s="76"/>
      <c r="C8" s="125"/>
      <c r="D8" s="78"/>
      <c r="E8" s="92"/>
      <c r="F8" s="92"/>
      <c r="G8" s="93"/>
      <c r="H8" s="93"/>
      <c r="I8" s="108"/>
      <c r="J8" s="126"/>
      <c r="K8" s="126"/>
    </row>
    <row r="9" spans="1:15">
      <c r="A9" s="10">
        <v>5</v>
      </c>
      <c r="B9" s="76"/>
      <c r="C9" s="125"/>
      <c r="D9" s="78"/>
      <c r="E9" s="92"/>
      <c r="F9" s="92"/>
      <c r="G9" s="93"/>
      <c r="H9" s="93"/>
      <c r="I9" s="108"/>
      <c r="J9" s="126"/>
      <c r="K9" s="126"/>
    </row>
    <row r="10" spans="1:15">
      <c r="A10" s="10">
        <v>6</v>
      </c>
      <c r="B10" s="77"/>
      <c r="C10" s="125"/>
      <c r="D10" s="79"/>
      <c r="E10" s="92"/>
      <c r="F10" s="92"/>
      <c r="G10" s="93"/>
      <c r="H10" s="93"/>
      <c r="I10" s="108"/>
      <c r="J10" s="126"/>
      <c r="K10" s="126"/>
    </row>
    <row r="11" spans="1:15">
      <c r="A11" s="10">
        <v>7</v>
      </c>
      <c r="B11" s="77"/>
      <c r="C11" s="125"/>
      <c r="D11" s="79"/>
      <c r="E11" s="92"/>
      <c r="F11" s="92"/>
      <c r="G11" s="93"/>
      <c r="H11" s="93"/>
      <c r="I11" s="108"/>
      <c r="J11" s="126"/>
      <c r="K11" s="126"/>
    </row>
    <row r="12" spans="1:15">
      <c r="A12" s="10">
        <v>8</v>
      </c>
      <c r="B12" s="77"/>
      <c r="C12" s="125"/>
      <c r="D12" s="79"/>
      <c r="E12" s="92"/>
      <c r="F12" s="92"/>
      <c r="G12" s="93"/>
      <c r="H12" s="93"/>
      <c r="I12" s="108"/>
      <c r="J12" s="126"/>
      <c r="K12" s="126"/>
    </row>
    <row r="13" spans="1:15" ht="24" thickBot="1">
      <c r="A13" s="563" t="s">
        <v>397</v>
      </c>
      <c r="B13" s="564"/>
      <c r="C13" s="115">
        <f>SUM(C5:C12)</f>
        <v>0</v>
      </c>
      <c r="D13" s="35"/>
      <c r="E13" s="11"/>
      <c r="F13" s="11"/>
      <c r="G13" s="72">
        <f>SUM(G5:G12)</f>
        <v>0</v>
      </c>
      <c r="H13" s="73">
        <f>SUM(H5:H12)</f>
        <v>0</v>
      </c>
      <c r="I13" s="74" t="e">
        <f>H13/G13</f>
        <v>#DIV/0!</v>
      </c>
      <c r="J13" s="115" t="e">
        <f>C13/G13*1000</f>
        <v>#DIV/0!</v>
      </c>
      <c r="K13" s="114" t="e">
        <f>C13/H13</f>
        <v>#DIV/0!</v>
      </c>
    </row>
    <row r="14" spans="1:15" ht="17.45" customHeight="1"/>
    <row r="16" spans="1:15" ht="26.25">
      <c r="D16" s="44" t="str">
        <f>"(전체 광고) 총 지출비용 "&amp;TEXT(C13,"\#,##0")&amp;" / 총 노출 "&amp;TEXT(G13, "#,###")&amp;" / 총 클릭 "&amp;TEXT(H13,"#,##0")&amp;" 명"</f>
        <v>(전체 광고) 총 지출비용 ₩0 / 총 노출  / 총 클릭 0 명</v>
      </c>
    </row>
    <row r="17" spans="4:4" ht="26.25">
      <c r="D17" s="37"/>
    </row>
  </sheetData>
  <mergeCells count="10">
    <mergeCell ref="I3:I4"/>
    <mergeCell ref="J3:J4"/>
    <mergeCell ref="K3:K4"/>
    <mergeCell ref="A13:B13"/>
    <mergeCell ref="A3:A4"/>
    <mergeCell ref="B3:B4"/>
    <mergeCell ref="C3:C4"/>
    <mergeCell ref="E3:F3"/>
    <mergeCell ref="G3:G4"/>
    <mergeCell ref="H3:H4"/>
  </mergeCells>
  <phoneticPr fontId="5"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AA26"/>
  <sheetViews>
    <sheetView zoomScale="85" zoomScaleNormal="85" workbookViewId="0">
      <selection activeCell="I29" sqref="I29"/>
    </sheetView>
  </sheetViews>
  <sheetFormatPr defaultRowHeight="15"/>
  <cols>
    <col min="1" max="2" width="9" style="146"/>
    <col min="3" max="3" width="17.625" style="146" bestFit="1" customWidth="1"/>
    <col min="4" max="4" width="14.875" style="146" customWidth="1"/>
    <col min="5" max="5" width="12.75" style="146" bestFit="1" customWidth="1"/>
    <col min="6" max="6" width="13.375" style="146" bestFit="1" customWidth="1"/>
    <col min="7" max="11" width="14.125" style="146" bestFit="1" customWidth="1"/>
    <col min="12" max="12" width="12.625" style="146" bestFit="1" customWidth="1"/>
    <col min="13" max="13" width="19.125" style="146" bestFit="1" customWidth="1"/>
    <col min="14" max="14" width="6.625" style="146" bestFit="1" customWidth="1"/>
    <col min="15" max="15" width="11.125" style="146" bestFit="1" customWidth="1"/>
    <col min="16" max="16384" width="9" style="146"/>
  </cols>
  <sheetData>
    <row r="1" spans="1:27" ht="15.75" thickBot="1"/>
    <row r="2" spans="1:27">
      <c r="B2" s="581" t="s">
        <v>793</v>
      </c>
      <c r="C2" s="582"/>
      <c r="D2" s="582"/>
      <c r="E2" s="582"/>
      <c r="F2" s="582"/>
      <c r="G2" s="582"/>
      <c r="H2" s="582"/>
      <c r="I2" s="582"/>
      <c r="J2" s="582"/>
      <c r="K2" s="583"/>
    </row>
    <row r="3" spans="1:27">
      <c r="B3" s="147" t="s">
        <v>798</v>
      </c>
      <c r="C3" s="148" t="s">
        <v>799</v>
      </c>
      <c r="D3" s="149" cm="1">
        <f t="array" ref="D3">INDEX('LDN 경쟁사 data'!A:A,COUNTA('LDN 경쟁사 data'!A:A)-6)</f>
        <v>45355</v>
      </c>
      <c r="E3" s="149" cm="1">
        <f t="array" ref="E3">INDEX('LDN 경쟁사 data'!A:A,COUNTA('LDN 경쟁사 data'!A:A)-5)</f>
        <v>45385</v>
      </c>
      <c r="F3" s="149" cm="1">
        <f t="array" ref="F3">INDEX('LDN 경쟁사 data'!A:A,COUNTA('LDN 경쟁사 data'!A:A)-4)</f>
        <v>45419</v>
      </c>
      <c r="G3" s="149" cm="1">
        <f t="array" ref="G3">INDEX('LDN 경쟁사 data'!A:A,COUNTA('LDN 경쟁사 data'!A:A)-3)</f>
        <v>45448</v>
      </c>
      <c r="H3" s="149" cm="1">
        <f t="array" ref="H3">INDEX('LDN 경쟁사 data'!A:A,COUNTA('LDN 경쟁사 data'!A:A)-2)</f>
        <v>45475</v>
      </c>
      <c r="I3" s="149" cm="1">
        <f t="array" ref="I3">INDEX('LDN 경쟁사 data'!A:A,COUNTA('LDN 경쟁사 data'!A:A)-1)</f>
        <v>45506</v>
      </c>
      <c r="J3" s="149" cm="1">
        <f t="array" ref="J3">INDEX('LDN 경쟁사 data'!A:A,COUNTA('LDN 경쟁사 data'!A:A))</f>
        <v>45538</v>
      </c>
      <c r="K3" s="150" cm="1">
        <f t="array" ref="K3">INDEX('LDN 경쟁사 data'!A:A,COUNTA('LDN 경쟁사 data'!A:A)+1)</f>
        <v>45569</v>
      </c>
      <c r="L3" s="151"/>
      <c r="N3" s="151"/>
      <c r="O3" s="146" t="s">
        <v>1036</v>
      </c>
    </row>
    <row r="4" spans="1:27">
      <c r="A4" s="146" t="s">
        <v>1586</v>
      </c>
      <c r="B4" s="152">
        <v>1</v>
      </c>
      <c r="C4" s="153" t="str" cm="1">
        <f t="array" aca="1" ref="C4" ca="1">INDIRECT("'LDN 경쟁사 data'!"&amp;$A$4&amp;1)</f>
        <v>SK Hynix</v>
      </c>
      <c r="D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96,489 (▲1.7%)</v>
      </c>
      <c r="E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98,565 (▲2.2%)</v>
      </c>
      <c r="F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101,078 (▲2.5%)</v>
      </c>
      <c r="G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103,588 (▲2.5%)</v>
      </c>
      <c r="H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106,388 (▲2.7%)</v>
      </c>
      <c r="I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112,364 (▲5.6%)</v>
      </c>
      <c r="J4" s="153" t="str">
        <f>TEXT(INDEX('LDN 경쟁사 data'!$B:$B,COUNTA('LDN 경쟁사 data'!$B:$B)-11+COLUMN()),"#,##0")
&amp; " (▲" &amp;
TEXT((INDEX('LDN 경쟁사 data'!$B:$B,COUNTA('LDN 경쟁사 data'!$B:$B)-11+COLUMN())-INDEX('LDN 경쟁사 data'!$B:$B,COUNTA('LDN 경쟁사 data'!$B:$B)-12+COLUMN()))/INDEX('LDN 경쟁사 data'!$B:$B,COUNTA('LDN 경쟁사 data'!$B:$B)-12+COLUMN()),
"0.0%") &amp; ")"</f>
        <v>117,544 (▲4.6%)</v>
      </c>
      <c r="K4" s="154" t="str">
        <f>TEXT(INDEX('LDN 경쟁사 data'!$B:$B,COUNTA('LDN 경쟁사 data'!$B:$B)-11+COLUMN()),"#,##0")
&amp; " (▲" &amp;
TEXT((INDEX('LDN 경쟁사 data'!$B:$B,COUNTA('LDN 경쟁사 data'!$B:$B)-11+COLUMN())-INDEX('LDN 경쟁사 data'!$B:$B,COUNTA('LDN 경쟁사 data'!$B:$B)-12+COLUMN()))/INDEX('LDN 경쟁사 data'!$B:$B,COUNTA('LDN 경쟁사 data'!$B:$B)-12+COLUMN()),
"0.0%") &amp; ")"</f>
        <v>123,032 (▲4.7%)</v>
      </c>
      <c r="L4" s="155"/>
      <c r="M4" s="155"/>
      <c r="N4" s="156"/>
      <c r="O4" s="157">
        <f>INDEX('LDN 경쟁사 data'!$B:$B,COUNTA('LDN 경쟁사 data'!$B:$B))-INDEX('LDN 경쟁사 data'!$B:$B,COUNTA('LDN 경쟁사 data'!$B:$B)-1)</f>
        <v>5488</v>
      </c>
    </row>
    <row r="5" spans="1:27">
      <c r="A5" s="146" t="s">
        <v>1577</v>
      </c>
      <c r="B5" s="152">
        <v>2</v>
      </c>
      <c r="C5" s="153" t="str" cm="1">
        <f t="array" aca="1" ref="C5" ca="1">INDIRECT("'LDN 경쟁사 data'!"&amp;$A$5&amp;1)</f>
        <v>POSCO</v>
      </c>
      <c r="D5" s="158" t="s">
        <v>1238</v>
      </c>
      <c r="E5" s="158">
        <v>96293</v>
      </c>
      <c r="F5" s="153" t="str">
        <f>TEXT(INDEX('LDN 경쟁사 data'!$C:$C,COUNTA('LDN 경쟁사 data'!$C:$C)-5),"#,##0")&amp;" (▲"&amp;TEXT((INDEX('LDN 경쟁사 data'!$C:$C,COUNTA('LDN 경쟁사 data'!$C:$C)-5)-INDEX('LDN 경쟁사 data'!$C:$C,COUNTA('LDN 경쟁사 data'!$C:$C)-6))/INDEX('LDN 경쟁사 data'!$C:$C,COUNTA('LDN 경쟁사 data'!$C:$C)-6),"0.0%")&amp;")"</f>
        <v>97,712 (▲1.5%)</v>
      </c>
      <c r="G5" s="153" t="str">
        <f>TEXT(INDEX('LDN 경쟁사 data'!$C:$C,COUNTA('LDN 경쟁사 data'!$C:$C)-4),"#,##0")&amp;" (▲"&amp;TEXT((INDEX('LDN 경쟁사 data'!$C:$C,COUNTA('LDN 경쟁사 data'!$C:$C)-4)-INDEX('LDN 경쟁사 data'!$C:$C,COUNTA('LDN 경쟁사 data'!$C:$C)-5))/INDEX('LDN 경쟁사 data'!$C:$C,COUNTA('LDN 경쟁사 data'!$C:$C)-5),"0.0%")&amp;")"</f>
        <v>98,878 (▲1.2%)</v>
      </c>
      <c r="H5" s="153" t="str">
        <f>TEXT(INDEX('LDN 경쟁사 data'!$C:$C,COUNTA('LDN 경쟁사 data'!$C:$C)-3),"#,##0")&amp;" (▲"&amp;TEXT((INDEX('LDN 경쟁사 data'!$C:$C,COUNTA('LDN 경쟁사 data'!$C:$C)-3)-INDEX('LDN 경쟁사 data'!$C:$C,COUNTA('LDN 경쟁사 data'!$C:$C)-4))/INDEX('LDN 경쟁사 data'!$C:$C,COUNTA('LDN 경쟁사 data'!$C:$C)-4),"0.0%")&amp;")"</f>
        <v>100,034 (▲1.2%)</v>
      </c>
      <c r="I5" s="153" t="str">
        <f>TEXT(INDEX('LDN 경쟁사 data'!$C:$C,COUNTA('LDN 경쟁사 data'!$C:$C)-2),"#,##0")&amp;" (▲"&amp;TEXT((INDEX('LDN 경쟁사 data'!$C:$C,COUNTA('LDN 경쟁사 data'!$C:$C)-2)-INDEX('LDN 경쟁사 data'!$C:$C,COUNTA('LDN 경쟁사 data'!$C:$C)-3))/INDEX('LDN 경쟁사 data'!$C:$C,COUNTA('LDN 경쟁사 data'!$C:$C)-3),"0.0%")&amp;")"</f>
        <v>101,317 (▲1.3%)</v>
      </c>
      <c r="J5" s="159" t="str">
        <f>TEXT(INDEX('LDN 경쟁사 data'!$C:$C,COUNTA('LDN 경쟁사 data'!$C:$C)-1),"#,##0")&amp;" (▲"&amp;TEXT((INDEX('LDN 경쟁사 data'!$C:$C,COUNTA('LDN 경쟁사 data'!$C:$C)-1)-INDEX('LDN 경쟁사 data'!$C:$C,COUNTA('LDN 경쟁사 data'!$C:$C)-2))/INDEX('LDN 경쟁사 data'!$C:$C,COUNTA('LDN 경쟁사 data'!$C:$C)-2),"0.0%")&amp;")"</f>
        <v>102,601 (▲1.3%)</v>
      </c>
      <c r="K5" s="154" t="str">
        <f>TEXT(INDEX('LDN 경쟁사 data'!$C:$C,COUNTA('LDN 경쟁사 data'!$C:$C)),"#,##0")&amp;" (▲"&amp;TEXT((INDEX('LDN 경쟁사 data'!$C:$C,COUNTA('LDN 경쟁사 data'!$C:$C))-INDEX('LDN 경쟁사 data'!$C:$C,COUNTA('LDN 경쟁사 data'!$C:$C)-1))/INDEX('LDN 경쟁사 data'!$C:$C,COUNTA('LDN 경쟁사 data'!$C:$C)-1),"0.0%")&amp;")"</f>
        <v>103,791 (▲1.2%)</v>
      </c>
      <c r="L5" s="155"/>
      <c r="M5" s="155"/>
      <c r="N5" s="156"/>
      <c r="O5" s="157">
        <f>INDEX('LDN 경쟁사 data'!$C:$C,COUNTA('LDN 경쟁사 data'!$C:$C))-INDEX('LDN 경쟁사 data'!$C:$C,COUNTA('LDN 경쟁사 data'!$C:$C)-1)</f>
        <v>1190</v>
      </c>
    </row>
    <row r="6" spans="1:27">
      <c r="A6" s="146" t="s">
        <v>1578</v>
      </c>
      <c r="B6" s="152">
        <v>3</v>
      </c>
      <c r="C6" s="153" t="str" cm="1">
        <f t="array" aca="1" ref="C6" ca="1">INDIRECT("'LDN 경쟁사 data'!"&amp;$A$6&amp;1)</f>
        <v>SK ecoplant</v>
      </c>
      <c r="D6" s="153" t="str">
        <f>TEXT(INDEX('LDN 경쟁사 data'!$D:$D,COUNTA('LDN 경쟁사 data'!$D:$D)-7),"#,##0")&amp;" (▲"&amp;TEXT((INDEX('LDN 경쟁사 data'!$D:$D,COUNTA('LDN 경쟁사 data'!$D:$D)-7)-INDEX('LDN 경쟁사 data'!$D:$D,COUNTA('LDN 경쟁사 data'!$D:$D)-8))/INDEX('LDN 경쟁사 data'!$D:$D,COUNTA('LDN 경쟁사 data'!$D:$D)-8),"0.0%")&amp;")"</f>
        <v>96,101 (▲0.2%)</v>
      </c>
      <c r="E6" s="153" t="str">
        <f>TEXT(INDEX('LDN 경쟁사 data'!$D:$D,COUNTA('LDN 경쟁사 data'!$D:$D)-6),"#,##0")&amp;" (▲"&amp;TEXT((INDEX('LDN 경쟁사 data'!$D:$D,COUNTA('LDN 경쟁사 data'!$D:$D)-6)-INDEX('LDN 경쟁사 data'!$D:$D,COUNTA('LDN 경쟁사 data'!$D:$D)-7))/INDEX('LDN 경쟁사 data'!$D:$D,COUNTA('LDN 경쟁사 data'!$D:$D)-7),"0.0%")&amp;")"</f>
        <v>96,314 (▲0.2%)</v>
      </c>
      <c r="F6" s="153" t="str">
        <f>TEXT(INDEX('LDN 경쟁사 data'!$D:$D,COUNTA('LDN 경쟁사 data'!$D:$D)-5),"#,##0")&amp;" (▲"&amp;TEXT((INDEX('LDN 경쟁사 data'!$D:$D,COUNTA('LDN 경쟁사 data'!$D:$D)-5)-INDEX('LDN 경쟁사 data'!$D:$D,COUNTA('LDN 경쟁사 data'!$D:$D)-6))/INDEX('LDN 경쟁사 data'!$D:$D,COUNTA('LDN 경쟁사 data'!$D:$D)-6),"0.0%")&amp;")"</f>
        <v>96,369 (▲0.1%)</v>
      </c>
      <c r="G6" s="153" t="str">
        <f>TEXT(INDEX('LDN 경쟁사 data'!$D:$D,COUNTA('LDN 경쟁사 data'!$D:$D)-4),"#,##0")&amp;" (▲"&amp;TEXT((INDEX('LDN 경쟁사 data'!$D:$D,COUNTA('LDN 경쟁사 data'!$D:$D)-4)-INDEX('LDN 경쟁사 data'!$D:$D,COUNTA('LDN 경쟁사 data'!$D:$D)-5))/INDEX('LDN 경쟁사 data'!$D:$D,COUNTA('LDN 경쟁사 data'!$D:$D)-5),"0.0%")&amp;")"</f>
        <v>96,490 (▲0.1%)</v>
      </c>
      <c r="H6" s="153" t="str">
        <f>TEXT(INDEX('LDN 경쟁사 data'!$D:$D,COUNTA('LDN 경쟁사 data'!$D:$D)-3),"#,##0")&amp;" (▲"&amp;TEXT((INDEX('LDN 경쟁사 data'!$D:$D,COUNTA('LDN 경쟁사 data'!$D:$D)-3)-INDEX('LDN 경쟁사 data'!$D:$D,COUNTA('LDN 경쟁사 data'!$D:$D)-4))/INDEX('LDN 경쟁사 data'!$D:$D,COUNTA('LDN 경쟁사 data'!$D:$D)-4),"0.0%")&amp;")"</f>
        <v>96,752 (▲0.3%)</v>
      </c>
      <c r="I6" s="153" t="str">
        <f>TEXT(INDEX('LDN 경쟁사 data'!$D:$D,COUNTA('LDN 경쟁사 data'!$D:$D)-2),"#,##0")&amp;" (▲"&amp;TEXT((INDEX('LDN 경쟁사 data'!$D:$D,COUNTA('LDN 경쟁사 data'!$D:$D)-2)-INDEX('LDN 경쟁사 data'!$D:$D,COUNTA('LDN 경쟁사 data'!$D:$D)-3))/INDEX('LDN 경쟁사 data'!$D:$D,COUNTA('LDN 경쟁사 data'!$D:$D)-3),"0.0%")&amp;")"</f>
        <v>96,815 (▲0.1%)</v>
      </c>
      <c r="J6" s="153" t="str">
        <f>TEXT(INDEX('LDN 경쟁사 data'!$D:$D,COUNTA('LDN 경쟁사 data'!$D:$D)-1),"#,##0")&amp;" (▲"&amp;TEXT((INDEX('LDN 경쟁사 data'!$D:$D,COUNTA('LDN 경쟁사 data'!$D:$D)-1)-INDEX('LDN 경쟁사 data'!$D:$D,COUNTA('LDN 경쟁사 data'!$D:$D)-2))/INDEX('LDN 경쟁사 data'!$D:$D,COUNTA('LDN 경쟁사 data'!$D:$D)-2),"0.0%")&amp;")"</f>
        <v>96,845 (▲0.0%)</v>
      </c>
      <c r="K6" s="154" t="str">
        <f>TEXT(INDEX('LDN 경쟁사 data'!$D:$D,COUNTA('LDN 경쟁사 data'!$D:$D)),"#,##0")&amp;" (▲"&amp;TEXT((INDEX('LDN 경쟁사 data'!$D:$D,COUNTA('LDN 경쟁사 data'!$D:$D))-INDEX('LDN 경쟁사 data'!$D:$D,COUNTA('LDN 경쟁사 data'!$D:$D)-1))/INDEX('LDN 경쟁사 data'!$D:$D,COUNTA('LDN 경쟁사 data'!$D:$D)-1),"0.0%")&amp;")"</f>
        <v>96,853 (▲0.0%)</v>
      </c>
      <c r="L6" s="155"/>
      <c r="M6" s="155"/>
      <c r="N6" s="156"/>
      <c r="O6" s="157">
        <f>INDEX('LDN 경쟁사 data'!$D:$D,COUNTA('LDN 경쟁사 data'!$D:$D))-INDEX('LDN 경쟁사 data'!$D:$D,COUNTA('LDN 경쟁사 data'!$D:$D)-1)</f>
        <v>8</v>
      </c>
      <c r="AA6" s="160"/>
    </row>
    <row r="7" spans="1:27">
      <c r="A7" s="146" t="s">
        <v>1579</v>
      </c>
      <c r="B7" s="161">
        <v>4</v>
      </c>
      <c r="C7" s="162" t="str" cm="1">
        <f t="array" aca="1" ref="C7" ca="1">INDIRECT("'LDN 경쟁사 data'!"&amp;$A$7&amp;1)</f>
        <v>SK Innovation</v>
      </c>
      <c r="D7" s="162" t="str">
        <f>TEXT(INDEX('LDN 경쟁사 data'!$E:$E,COUNTA('LDN 경쟁사 data'!$E:$E)-7),"#,##0")&amp;" (▲"&amp;TEXT((INDEX('LDN 경쟁사 data'!$E:$E,COUNTA('LDN 경쟁사 data'!$E:$E)-7)-INDEX('LDN 경쟁사 data'!$E:$E,COUNTA('LDN 경쟁사 data'!$E:$E)-8))/INDEX('LDN 경쟁사 data'!$E:$E,COUNTA('LDN 경쟁사 data'!$E:$E)-8),"0.0%")&amp;")"</f>
        <v>65,267 (▲2.2%)</v>
      </c>
      <c r="E7" s="162" t="str">
        <f>TEXT(INDEX('LDN 경쟁사 data'!$E:$E,COUNTA('LDN 경쟁사 data'!$E:$E)-6),"#,##0")&amp;" (▲"&amp;TEXT((INDEX('LDN 경쟁사 data'!$E:$E,COUNTA('LDN 경쟁사 data'!$E:$E)-6)-INDEX('LDN 경쟁사 data'!$E:$E,COUNTA('LDN 경쟁사 data'!$E:$E)-7))/INDEX('LDN 경쟁사 data'!$E:$E,COUNTA('LDN 경쟁사 data'!$E:$E)-7),"0.0%")&amp;")"</f>
        <v>68,019 (▲4.2%)</v>
      </c>
      <c r="F7" s="162" t="str">
        <f>TEXT(INDEX('LDN 경쟁사 data'!$E:$E,COUNTA('LDN 경쟁사 data'!$E:$E)-5),"#,##0")&amp;" (▲"&amp;TEXT((INDEX('LDN 경쟁사 data'!$E:$E,COUNTA('LDN 경쟁사 data'!$E:$E)-5)-INDEX('LDN 경쟁사 data'!$E:$E,COUNTA('LDN 경쟁사 data'!$E:$E)-6))/INDEX('LDN 경쟁사 data'!$E:$E,COUNTA('LDN 경쟁사 data'!$E:$E)-6),"0.0%")&amp;")"</f>
        <v>70,237 (▲3.3%)</v>
      </c>
      <c r="G7" s="162" t="str">
        <f>TEXT(INDEX('LDN 경쟁사 data'!$E:$E,COUNTA('LDN 경쟁사 data'!$E:$E)-4),"#,##0")&amp;" (▲"&amp;TEXT((INDEX('LDN 경쟁사 data'!$E:$E,COUNTA('LDN 경쟁사 data'!$E:$E)-4)-INDEX('LDN 경쟁사 data'!$E:$E,COUNTA('LDN 경쟁사 data'!$E:$E)-5))/INDEX('LDN 경쟁사 data'!$E:$E,COUNTA('LDN 경쟁사 data'!$E:$E)-5),"0.0%")&amp;")"</f>
        <v>72,393 (▲3.1%)</v>
      </c>
      <c r="H7" s="162" t="str">
        <f>TEXT(INDEX('LDN 경쟁사 data'!$E:$E,COUNTA('LDN 경쟁사 data'!$E:$E)-3),"#,##0")&amp;" (▲"&amp;TEXT((INDEX('LDN 경쟁사 data'!$E:$E,COUNTA('LDN 경쟁사 data'!$E:$E)-3)-INDEX('LDN 경쟁사 data'!$E:$E,COUNTA('LDN 경쟁사 data'!$E:$E)-4))/INDEX('LDN 경쟁사 data'!$E:$E,COUNTA('LDN 경쟁사 data'!$E:$E)-4),"0.0%")&amp;")"</f>
        <v>75,049 (▲3.7%)</v>
      </c>
      <c r="I7" s="162" t="str">
        <f>TEXT(INDEX('LDN 경쟁사 data'!$E:$E,COUNTA('LDN 경쟁사 data'!$E:$E)-2),"#,##0")&amp;" (▲"&amp;TEXT((INDEX('LDN 경쟁사 data'!$E:$E,COUNTA('LDN 경쟁사 data'!$E:$E)-2)-INDEX('LDN 경쟁사 data'!$E:$E,COUNTA('LDN 경쟁사 data'!$E:$E)-3))/INDEX('LDN 경쟁사 data'!$E:$E,COUNTA('LDN 경쟁사 data'!$E:$E)-3),"0.0%")&amp;")"</f>
        <v>77,281 (▲3.0%)</v>
      </c>
      <c r="J7" s="162" t="str">
        <f>TEXT(INDEX('LDN 경쟁사 data'!$E:$E,COUNTA('LDN 경쟁사 data'!$E:$E)-1),"#,##0")&amp;" (▲"&amp;TEXT((INDEX('LDN 경쟁사 data'!$E:$E,COUNTA('LDN 경쟁사 data'!$E:$E)-1)-INDEX('LDN 경쟁사 data'!$E:$E,COUNTA('LDN 경쟁사 data'!$E:$E)-2))/INDEX('LDN 경쟁사 data'!$E:$E,COUNTA('LDN 경쟁사 data'!$E:$E)-2),"0.0%")&amp;")"</f>
        <v>79,605 (▲3.0%)</v>
      </c>
      <c r="K7" s="163" t="str">
        <f>TEXT(INDEX('LDN 경쟁사 data'!$E:$E,COUNTA('LDN 경쟁사 data'!$E:$E)),"#,##0")&amp;" (▲"&amp;TEXT((INDEX('LDN 경쟁사 data'!$E:$E,COUNTA('LDN 경쟁사 data'!$E:$E))-INDEX('LDN 경쟁사 data'!$E:$E,COUNTA('LDN 경쟁사 data'!$E:$E)-1))/INDEX('LDN 경쟁사 data'!$E:$E,COUNTA('LDN 경쟁사 data'!$E:$E)-1),"0.0%")&amp;")"</f>
        <v>83,141 (▲4.4%)</v>
      </c>
      <c r="L7" s="164"/>
      <c r="M7" s="155"/>
      <c r="N7" s="165"/>
      <c r="O7" s="157">
        <f>INDEX('LDN 경쟁사 data'!$E:$E,COUNTA('LDN 경쟁사 data'!$E:$E))-INDEX('LDN 경쟁사 data'!$E:$E,COUNTA('LDN 경쟁사 data'!$E:$E)-1)</f>
        <v>3536</v>
      </c>
    </row>
    <row r="8" spans="1:27">
      <c r="A8" s="146" t="s">
        <v>1580</v>
      </c>
      <c r="B8" s="152">
        <v>5</v>
      </c>
      <c r="C8" s="153" t="str" cm="1">
        <f t="array" aca="1" ref="C8" ca="1">INDIRECT("'LDN 경쟁사 data'!"&amp;$A$8&amp;1)</f>
        <v>LG Chemical</v>
      </c>
      <c r="D8" s="153" t="str">
        <f>TEXT(INDEX('LDN 경쟁사 data'!$F:$F,COUNTA('LDN 경쟁사 data'!$F:$F)-7),"#,##0")&amp;" (▲"&amp;TEXT((INDEX('LDN 경쟁사 data'!$F:$F,COUNTA('LDN 경쟁사 data'!$F:$F)-7)-INDEX('LDN 경쟁사 data'!$F:$F,COUNTA('LDN 경쟁사 data'!$F:$F)-8))/INDEX('LDN 경쟁사 data'!$F:$F,COUNTA('LDN 경쟁사 data'!$F:$F)-8),"0.0%")&amp;")"</f>
        <v>59,751 (▲1.7%)</v>
      </c>
      <c r="E8" s="153" t="str">
        <f>TEXT(INDEX('LDN 경쟁사 data'!$F:$F,COUNTA('LDN 경쟁사 data'!$F:$F)-6),"#,##0")&amp;" (▲"&amp;TEXT((INDEX('LDN 경쟁사 data'!$F:$F,COUNTA('LDN 경쟁사 data'!$F:$F)-6)-INDEX('LDN 경쟁사 data'!$F:$F,COUNTA('LDN 경쟁사 data'!$F:$F)-7))/INDEX('LDN 경쟁사 data'!$F:$F,COUNTA('LDN 경쟁사 data'!$F:$F)-7),"0.0%")&amp;")"</f>
        <v>60,982 (▲2.1%)</v>
      </c>
      <c r="F8" s="153" t="str">
        <f>TEXT(INDEX('LDN 경쟁사 data'!$F:$F,COUNTA('LDN 경쟁사 data'!$F:$F)-5),"#,##0")&amp;" (▲"&amp;TEXT((INDEX('LDN 경쟁사 data'!$F:$F,COUNTA('LDN 경쟁사 data'!$F:$F)-5)-INDEX('LDN 경쟁사 data'!$F:$F,COUNTA('LDN 경쟁사 data'!$F:$F)-6))/INDEX('LDN 경쟁사 data'!$F:$F,COUNTA('LDN 경쟁사 data'!$F:$F)-6),"0.0%")&amp;")"</f>
        <v>61,993 (▲1.7%)</v>
      </c>
      <c r="G8" s="153" t="str">
        <f>TEXT(INDEX('LDN 경쟁사 data'!$F:$F,COUNTA('LDN 경쟁사 data'!$F:$F)-4),"#,##0")&amp;" (▲"&amp;TEXT((INDEX('LDN 경쟁사 data'!$F:$F,COUNTA('LDN 경쟁사 data'!$F:$F)-4)-INDEX('LDN 경쟁사 data'!$F:$F,COUNTA('LDN 경쟁사 data'!$F:$F)-5))/INDEX('LDN 경쟁사 data'!$F:$F,COUNTA('LDN 경쟁사 data'!$F:$F)-5),"0.0%")&amp;")"</f>
        <v>63,039 (▲1.7%)</v>
      </c>
      <c r="H8" s="153" t="str">
        <f>TEXT(INDEX('LDN 경쟁사 data'!$F:$F,COUNTA('LDN 경쟁사 data'!$F:$F)-3),"#,##0")&amp;" (▲"&amp;TEXT((INDEX('LDN 경쟁사 data'!$F:$F,COUNTA('LDN 경쟁사 data'!$F:$F)-3)-INDEX('LDN 경쟁사 data'!$F:$F,COUNTA('LDN 경쟁사 data'!$F:$F)-4))/INDEX('LDN 경쟁사 data'!$F:$F,COUNTA('LDN 경쟁사 data'!$F:$F)-4),"0.0%")&amp;")"</f>
        <v>63,888 (▲1.3%)</v>
      </c>
      <c r="I8" s="153" t="str">
        <f>TEXT(INDEX('LDN 경쟁사 data'!$F:$F,COUNTA('LDN 경쟁사 data'!$F:$F)-2),"#,##0")&amp;" (▲"&amp;TEXT((INDEX('LDN 경쟁사 data'!$F:$F,COUNTA('LDN 경쟁사 data'!$F:$F)-2)-INDEX('LDN 경쟁사 data'!$F:$F,COUNTA('LDN 경쟁사 data'!$F:$F)-3))/INDEX('LDN 경쟁사 data'!$F:$F,COUNTA('LDN 경쟁사 data'!$F:$F)-3),"0.0%")&amp;")"</f>
        <v>65,002 (▲1.7%)</v>
      </c>
      <c r="J8" s="153" t="str">
        <f>TEXT(INDEX('LDN 경쟁사 data'!$F:$F,COUNTA('LDN 경쟁사 data'!$F:$F)-1),"#,##0")&amp;" (▲"&amp;TEXT((INDEX('LDN 경쟁사 data'!$F:$F,COUNTA('LDN 경쟁사 data'!$F:$F)-1)-INDEX('LDN 경쟁사 data'!$F:$F,COUNTA('LDN 경쟁사 data'!$F:$F)-2))/INDEX('LDN 경쟁사 data'!$F:$F,COUNTA('LDN 경쟁사 data'!$F:$F)-2),"0.0%")&amp;")"</f>
        <v>66,045 (▲1.6%)</v>
      </c>
      <c r="K8" s="154" t="str">
        <f>TEXT(INDEX('LDN 경쟁사 data'!$F:$F,COUNTA('LDN 경쟁사 data'!$F:$F)),"#,##0")&amp;" (▲"&amp;TEXT((INDEX('LDN 경쟁사 data'!$F:$F,COUNTA('LDN 경쟁사 data'!$F:$F))-INDEX('LDN 경쟁사 data'!$F:$F,COUNTA('LDN 경쟁사 data'!$F:$F)-1))/INDEX('LDN 경쟁사 data'!$F:$F,COUNTA('LDN 경쟁사 data'!$F:$F)-1),"0.0%")&amp;")"</f>
        <v>67,852 (▲2.7%)</v>
      </c>
      <c r="L8" s="155"/>
      <c r="M8" s="155"/>
      <c r="N8" s="156"/>
      <c r="O8" s="157">
        <f>INDEX('LDN 경쟁사 data'!$F:$F,COUNTA('LDN 경쟁사 data'!$F:$F))-INDEX('LDN 경쟁사 data'!$F:$F,COUNTA('LDN 경쟁사 data'!$F:$F)-1)</f>
        <v>1807</v>
      </c>
    </row>
    <row r="9" spans="1:27">
      <c r="A9" s="146" t="s">
        <v>1581</v>
      </c>
      <c r="B9" s="152">
        <v>6</v>
      </c>
      <c r="C9" s="153" t="str" cm="1">
        <f t="array" aca="1" ref="C9" ca="1">INDIRECT("'LDN 경쟁사 data'!"&amp;$A$9&amp;1)</f>
        <v>LG Energy Solution</v>
      </c>
      <c r="D9" s="153" t="str">
        <f>TEXT(INDEX('LDN 경쟁사 data'!$G:$G,COUNTA('LDN 경쟁사 data'!$G:$G)-7),"#,##0")&amp;" (▲"&amp;TEXT((INDEX('LDN 경쟁사 data'!$G:$G,COUNTA('LDN 경쟁사 data'!$G:$G)-7)-INDEX('LDN 경쟁사 data'!$G:$G,COUNTA('LDN 경쟁사 data'!$G:$G)-8))/INDEX('LDN 경쟁사 data'!$G:$G,COUNTA('LDN 경쟁사 data'!$G:$G)-8),"0.0%")&amp;")"</f>
        <v>49,586 (▲2.5%)</v>
      </c>
      <c r="E9" s="153" t="str">
        <f>TEXT(INDEX('LDN 경쟁사 data'!$G:$G,COUNTA('LDN 경쟁사 data'!$G:$G)-6),"#,##0")&amp;" (▲"&amp;TEXT((INDEX('LDN 경쟁사 data'!$G:$G,COUNTA('LDN 경쟁사 data'!$G:$G)-6)-INDEX('LDN 경쟁사 data'!$G:$G,COUNTA('LDN 경쟁사 data'!$G:$G)-7))/INDEX('LDN 경쟁사 data'!$G:$G,COUNTA('LDN 경쟁사 data'!$G:$G)-7),"0.0%")&amp;")"</f>
        <v>50,808 (▲2.5%)</v>
      </c>
      <c r="F9" s="153" t="str">
        <f>TEXT(INDEX('LDN 경쟁사 data'!$G:$G,COUNTA('LDN 경쟁사 data'!$G:$G)-5),"#,##0")&amp;" (▲"&amp;TEXT((INDEX('LDN 경쟁사 data'!$G:$G,COUNTA('LDN 경쟁사 data'!$G:$G)-5)-INDEX('LDN 경쟁사 data'!$G:$G,COUNTA('LDN 경쟁사 data'!$G:$G)-6))/INDEX('LDN 경쟁사 data'!$G:$G,COUNTA('LDN 경쟁사 data'!$G:$G)-6),"0.0%")&amp;")"</f>
        <v>53,146 (▲4.6%)</v>
      </c>
      <c r="G9" s="153" t="str">
        <f>TEXT(INDEX('LDN 경쟁사 data'!$G:$G,COUNTA('LDN 경쟁사 data'!$G:$G)-4),"#,##0")&amp;" (▲"&amp;TEXT((INDEX('LDN 경쟁사 data'!$G:$G,COUNTA('LDN 경쟁사 data'!$G:$G)-4)-INDEX('LDN 경쟁사 data'!$G:$G,COUNTA('LDN 경쟁사 data'!$G:$G)-5))/INDEX('LDN 경쟁사 data'!$G:$G,COUNTA('LDN 경쟁사 data'!$G:$G)-5),"0.0%")&amp;")"</f>
        <v>54,590 (▲2.7%)</v>
      </c>
      <c r="H9" s="153" t="str">
        <f>TEXT(INDEX('LDN 경쟁사 data'!$G:$G,COUNTA('LDN 경쟁사 data'!$G:$G)-3),"#,##0")&amp;" (▲"&amp;TEXT((INDEX('LDN 경쟁사 data'!$G:$G,COUNTA('LDN 경쟁사 data'!$G:$G)-3)-INDEX('LDN 경쟁사 data'!$G:$G,COUNTA('LDN 경쟁사 data'!$G:$G)-4))/INDEX('LDN 경쟁사 data'!$G:$G,COUNTA('LDN 경쟁사 data'!$G:$G)-4),"0.0%")&amp;")"</f>
        <v>56,236 (▲3.0%)</v>
      </c>
      <c r="I9" s="153" t="str">
        <f>TEXT(INDEX('LDN 경쟁사 data'!$G:$G,COUNTA('LDN 경쟁사 data'!$G:$G)-2),"#,##0")&amp;" (▲"&amp;TEXT((INDEX('LDN 경쟁사 data'!$G:$G,COUNTA('LDN 경쟁사 data'!$G:$G)-2)-INDEX('LDN 경쟁사 data'!$G:$G,COUNTA('LDN 경쟁사 data'!$G:$G)-3))/INDEX('LDN 경쟁사 data'!$G:$G,COUNTA('LDN 경쟁사 data'!$G:$G)-3),"0.0%")&amp;")"</f>
        <v>58,255 (▲3.6%)</v>
      </c>
      <c r="J9" s="153" t="str">
        <f>TEXT(INDEX('LDN 경쟁사 data'!$G:$G,COUNTA('LDN 경쟁사 data'!$G:$G)-1),"#,##0")&amp;" (▲"&amp;TEXT((INDEX('LDN 경쟁사 data'!$G:$G,COUNTA('LDN 경쟁사 data'!$G:$G)-1)-INDEX('LDN 경쟁사 data'!$G:$G,COUNTA('LDN 경쟁사 data'!$G:$G)-2))/INDEX('LDN 경쟁사 data'!$G:$G,COUNTA('LDN 경쟁사 data'!$G:$G)-2),"0.0%")&amp;")"</f>
        <v>60,028 (▲3.0%)</v>
      </c>
      <c r="K9" s="154" t="str">
        <f>TEXT(INDEX('LDN 경쟁사 data'!$G:$G,COUNTA('LDN 경쟁사 data'!$G:$G)),"#,##0")&amp;" (▲"&amp;TEXT((INDEX('LDN 경쟁사 data'!$G:$G,COUNTA('LDN 경쟁사 data'!$G:$G))-INDEX('LDN 경쟁사 data'!$G:$G,COUNTA('LDN 경쟁사 data'!$G:$G)-1))/INDEX('LDN 경쟁사 data'!$G:$G,COUNTA('LDN 경쟁사 data'!$G:$G)-1),"0.0%")&amp;")"</f>
        <v>61,885 (▲3.1%)</v>
      </c>
      <c r="L9" s="155"/>
      <c r="M9" s="155"/>
      <c r="N9" s="156"/>
      <c r="O9" s="157">
        <f>INDEX('LDN 경쟁사 data'!$G:$G,COUNTA('LDN 경쟁사 data'!$G:$G))-INDEX('LDN 경쟁사 data'!$G:$G,COUNTA('LDN 경쟁사 data'!$G:$G)-1)</f>
        <v>1857</v>
      </c>
    </row>
    <row r="10" spans="1:27">
      <c r="A10" s="146" t="s">
        <v>1582</v>
      </c>
      <c r="B10" s="152">
        <v>7</v>
      </c>
      <c r="C10" s="153" t="str" cm="1">
        <f t="array" aca="1" ref="C10" ca="1">INDIRECT("'LDN 경쟁사 data'!"&amp;$A$10&amp;1)</f>
        <v>SK Telecom</v>
      </c>
      <c r="D10" s="153" t="str">
        <f>TEXT(INDEX('LDN 경쟁사 data'!$H:$H,COUNTA('LDN 경쟁사 data'!$H:$H)-7),"#,##0")&amp;" (▲"&amp;TEXT((INDEX('LDN 경쟁사 data'!$H:$H,COUNTA('LDN 경쟁사 data'!$H:$H)-7)-INDEX('LDN 경쟁사 data'!$H:$H,COUNTA('LDN 경쟁사 data'!$H:$H)-8))/INDEX('LDN 경쟁사 data'!$H:$H,COUNTA('LDN 경쟁사 data'!$H:$H)-8),"0.0%")&amp;")"</f>
        <v>42,783 (▲2.2%)</v>
      </c>
      <c r="E10" s="153" t="str">
        <f>TEXT(INDEX('LDN 경쟁사 data'!$H:$H,COUNTA('LDN 경쟁사 data'!$H:$H)-6),"#,##0")&amp;" (▲"&amp;TEXT((INDEX('LDN 경쟁사 data'!$H:$H,COUNTA('LDN 경쟁사 data'!$H:$H)-6)-INDEX('LDN 경쟁사 data'!$H:$H,COUNTA('LDN 경쟁사 data'!$H:$H)-7))/INDEX('LDN 경쟁사 data'!$H:$H,COUNTA('LDN 경쟁사 data'!$H:$H)-7),"0.0%")&amp;")"</f>
        <v>43,267 (▲1.1%)</v>
      </c>
      <c r="F10" s="153" t="str">
        <f>TEXT(INDEX('LDN 경쟁사 data'!$H:$H,COUNTA('LDN 경쟁사 data'!$H:$H)-5),"#,##0")&amp;" (▲"&amp;TEXT((INDEX('LDN 경쟁사 data'!$H:$H,COUNTA('LDN 경쟁사 data'!$H:$H)-5)-INDEX('LDN 경쟁사 data'!$H:$H,COUNTA('LDN 경쟁사 data'!$H:$H)-6))/INDEX('LDN 경쟁사 data'!$H:$H,COUNTA('LDN 경쟁사 data'!$H:$H)-6),"0.0%")&amp;")"</f>
        <v>43,945 (▲1.6%)</v>
      </c>
      <c r="G10" s="153" t="str">
        <f>TEXT(INDEX('LDN 경쟁사 data'!$H:$H,COUNTA('LDN 경쟁사 data'!$H:$H)-4),"#,##0")&amp;" (▲"&amp;TEXT((INDEX('LDN 경쟁사 data'!$H:$H,COUNTA('LDN 경쟁사 data'!$H:$H)-4)-INDEX('LDN 경쟁사 data'!$H:$H,COUNTA('LDN 경쟁사 data'!$H:$H)-5))/INDEX('LDN 경쟁사 data'!$H:$H,COUNTA('LDN 경쟁사 data'!$H:$H)-5),"0.0%")&amp;")"</f>
        <v>44,524 (▲1.3%)</v>
      </c>
      <c r="H10" s="153" t="str">
        <f>TEXT(INDEX('LDN 경쟁사 data'!$H:$H,COUNTA('LDN 경쟁사 data'!$H:$H)-3),"#,##0")&amp;" (▲"&amp;TEXT((INDEX('LDN 경쟁사 data'!$H:$H,COUNTA('LDN 경쟁사 data'!$H:$H)-3)-INDEX('LDN 경쟁사 data'!$H:$H,COUNTA('LDN 경쟁사 data'!$H:$H)-4))/INDEX('LDN 경쟁사 data'!$H:$H,COUNTA('LDN 경쟁사 data'!$H:$H)-4),"0.0%")&amp;")"</f>
        <v>45,221 (▲1.6%)</v>
      </c>
      <c r="I10" s="153" t="str">
        <f>TEXT(INDEX('LDN 경쟁사 data'!$H:$H,COUNTA('LDN 경쟁사 data'!$H:$H)-2),"#,##0")&amp;" (▲"&amp;TEXT((INDEX('LDN 경쟁사 data'!$H:$H,COUNTA('LDN 경쟁사 data'!$H:$H)-2)-INDEX('LDN 경쟁사 data'!$H:$H,COUNTA('LDN 경쟁사 data'!$H:$H)-3))/INDEX('LDN 경쟁사 data'!$H:$H,COUNTA('LDN 경쟁사 data'!$H:$H)-3),"0.0%")&amp;")"</f>
        <v>45,393 (▲0.4%)</v>
      </c>
      <c r="J10" s="153" t="str">
        <f>TEXT(INDEX('LDN 경쟁사 data'!$H:$H,COUNTA('LDN 경쟁사 data'!$H:$H)-1),"#,##0")&amp;" (▲"&amp;TEXT((INDEX('LDN 경쟁사 data'!$H:$H,COUNTA('LDN 경쟁사 data'!$H:$H)-1)-INDEX('LDN 경쟁사 data'!$H:$H,COUNTA('LDN 경쟁사 data'!$H:$H)-2))/INDEX('LDN 경쟁사 data'!$H:$H,COUNTA('LDN 경쟁사 data'!$H:$H)-2),"0.0%")&amp;")"</f>
        <v>45,556 (▲0.4%)</v>
      </c>
      <c r="K10" s="154" t="str">
        <f>TEXT(INDEX('LDN 경쟁사 data'!$H:$H,COUNTA('LDN 경쟁사 data'!$H:$H)),"#,##0")&amp;" (▲"&amp;TEXT((INDEX('LDN 경쟁사 data'!$H:$H,COUNTA('LDN 경쟁사 data'!$H:$H))-INDEX('LDN 경쟁사 data'!$H:$H,COUNTA('LDN 경쟁사 data'!$H:$H)-1))/INDEX('LDN 경쟁사 data'!$H:$H,COUNTA('LDN 경쟁사 data'!$H:$H)-1),"0.0%")&amp;")"</f>
        <v>45,736 (▲0.4%)</v>
      </c>
      <c r="L10" s="155"/>
      <c r="M10" s="155"/>
      <c r="N10" s="156"/>
      <c r="O10" s="157">
        <f>INDEX('LDN 경쟁사 data'!$H:$H,COUNTA('LDN 경쟁사 data'!$H:$H))-INDEX('LDN 경쟁사 data'!$H:$H,COUNTA('LDN 경쟁사 data'!$H:$H)-1)</f>
        <v>180</v>
      </c>
    </row>
    <row r="11" spans="1:27">
      <c r="A11" s="146" t="s">
        <v>1583</v>
      </c>
      <c r="B11" s="152">
        <v>8</v>
      </c>
      <c r="C11" s="153" t="str" cm="1">
        <f t="array" aca="1" ref="C11" ca="1">INDIRECT("'LDN 경쟁사 data'!"&amp;$A$11&amp;1)</f>
        <v>SK Group</v>
      </c>
      <c r="D11" s="153" t="str">
        <f>TEXT(INDEX('LDN 경쟁사 data'!$I:$I,COUNTA('LDN 경쟁사 data'!$I:$I)-7),"#,##0")&amp;" (▲"&amp;TEXT((INDEX('LDN 경쟁사 data'!$I:$I,COUNTA('LDN 경쟁사 data'!$I:$I)-7)-INDEX('LDN 경쟁사 data'!$I:$I,COUNTA('LDN 경쟁사 data'!$I:$I)-8))/INDEX('LDN 경쟁사 data'!$I:$I,COUNTA('LDN 경쟁사 data'!$I:$I)-8),"0.0%")&amp;")"</f>
        <v>27,177 (▲2.1%)</v>
      </c>
      <c r="E11" s="153" t="str">
        <f>TEXT(INDEX('LDN 경쟁사 data'!$I:$I,COUNTA('LDN 경쟁사 data'!$I:$I)-6),"#,##0")&amp;" (▲"&amp;TEXT((INDEX('LDN 경쟁사 data'!$I:$I,COUNTA('LDN 경쟁사 data'!$I:$I)-6)-INDEX('LDN 경쟁사 data'!$I:$I,COUNTA('LDN 경쟁사 data'!$I:$I)-7))/INDEX('LDN 경쟁사 data'!$I:$I,COUNTA('LDN 경쟁사 data'!$I:$I)-7),"0.0%")&amp;")"</f>
        <v>27,873 (▲2.6%)</v>
      </c>
      <c r="F11" s="153" t="str">
        <f>TEXT(INDEX('LDN 경쟁사 data'!$I:$I,COUNTA('LDN 경쟁사 data'!$I:$I)-5),"#,##0")&amp;" (▲"&amp;TEXT((INDEX('LDN 경쟁사 data'!$I:$I,COUNTA('LDN 경쟁사 data'!$I:$I)-5)-INDEX('LDN 경쟁사 data'!$I:$I,COUNTA('LDN 경쟁사 data'!$I:$I)-6))/INDEX('LDN 경쟁사 data'!$I:$I,COUNTA('LDN 경쟁사 data'!$I:$I)-6),"0.0%")&amp;")"</f>
        <v>28,834 (▲3.4%)</v>
      </c>
      <c r="G11" s="153" t="str">
        <f>TEXT(INDEX('LDN 경쟁사 data'!$I:$I,COUNTA('LDN 경쟁사 data'!$I:$I)-4),"#,##0")&amp;" (▲"&amp;TEXT((INDEX('LDN 경쟁사 data'!$I:$I,COUNTA('LDN 경쟁사 data'!$I:$I)-4)-INDEX('LDN 경쟁사 data'!$I:$I,COUNTA('LDN 경쟁사 data'!$I:$I)-5))/INDEX('LDN 경쟁사 data'!$I:$I,COUNTA('LDN 경쟁사 data'!$I:$I)-5),"0.0%")&amp;")"</f>
        <v>29,470 (▲2.2%)</v>
      </c>
      <c r="H11" s="153" t="str">
        <f>TEXT(INDEX('LDN 경쟁사 data'!$I:$I,COUNTA('LDN 경쟁사 data'!$I:$I)-3),"#,##0")&amp;" (▲"&amp;TEXT((INDEX('LDN 경쟁사 data'!$I:$I,COUNTA('LDN 경쟁사 data'!$I:$I)-3)-INDEX('LDN 경쟁사 data'!$I:$I,COUNTA('LDN 경쟁사 data'!$I:$I)-4))/INDEX('LDN 경쟁사 data'!$I:$I,COUNTA('LDN 경쟁사 data'!$I:$I)-4),"0.0%")&amp;")"</f>
        <v>30,100 (▲2.1%)</v>
      </c>
      <c r="I11" s="153" t="str">
        <f>TEXT(INDEX('LDN 경쟁사 data'!$I:$I,COUNTA('LDN 경쟁사 data'!$I:$I)-2),"#,##0")&amp;" (▲"&amp;TEXT((INDEX('LDN 경쟁사 data'!$I:$I,COUNTA('LDN 경쟁사 data'!$I:$I)-2)-INDEX('LDN 경쟁사 data'!$I:$I,COUNTA('LDN 경쟁사 data'!$I:$I)-3))/INDEX('LDN 경쟁사 data'!$I:$I,COUNTA('LDN 경쟁사 data'!$I:$I)-3),"0.0%")&amp;")"</f>
        <v>30,981 (▲2.9%)</v>
      </c>
      <c r="J11" s="153" t="str">
        <f>TEXT(INDEX('LDN 경쟁사 data'!$I:$I,COUNTA('LDN 경쟁사 data'!$I:$I)-1),"#,##0")&amp;" (▲"&amp;TEXT((INDEX('LDN 경쟁사 data'!$I:$I,COUNTA('LDN 경쟁사 data'!$I:$I)-1)-INDEX('LDN 경쟁사 data'!$I:$I,COUNTA('LDN 경쟁사 data'!$I:$I)-2))/INDEX('LDN 경쟁사 data'!$I:$I,COUNTA('LDN 경쟁사 data'!$I:$I)-2),"0.0%")&amp;")"</f>
        <v>31,486 (▲1.6%)</v>
      </c>
      <c r="K11" s="154" t="str">
        <f>TEXT(INDEX('LDN 경쟁사 data'!$I:$I,COUNTA('LDN 경쟁사 data'!$I:$I)),"#,##0")&amp;" (▲"&amp;TEXT((INDEX('LDN 경쟁사 data'!$I:$I,COUNTA('LDN 경쟁사 data'!$I:$I))-INDEX('LDN 경쟁사 data'!$I:$I,COUNTA('LDN 경쟁사 data'!$I:$I)-1))/INDEX('LDN 경쟁사 data'!$I:$I,COUNTA('LDN 경쟁사 data'!$I:$I)-1),"0.0%")&amp;")"</f>
        <v>32,201 (▲2.3%)</v>
      </c>
      <c r="L11" s="155"/>
      <c r="M11" s="155"/>
      <c r="N11" s="156"/>
      <c r="O11" s="157">
        <f>INDEX('LDN 경쟁사 data'!$I:$I,COUNTA('LDN 경쟁사 data'!$I:$I))-INDEX('LDN 경쟁사 data'!$I:$I,COUNTA('LDN 경쟁사 data'!$I:$I)-1)</f>
        <v>715</v>
      </c>
    </row>
    <row r="12" spans="1:27">
      <c r="A12" s="146" t="s">
        <v>1584</v>
      </c>
      <c r="B12" s="152">
        <v>9</v>
      </c>
      <c r="C12" s="153" t="str" cm="1">
        <f t="array" aca="1" ref="C12" ca="1">INDIRECT("'LDN 경쟁사 data'!"&amp;$A$12&amp;1)</f>
        <v>S-Oil</v>
      </c>
      <c r="D12" s="153" t="str">
        <f>TEXT(INDEX('LDN 경쟁사 data'!$J:$J,COUNTA('LDN 경쟁사 data'!$J:$J)-7),"#,##0")&amp;" (▲"&amp;TEXT((INDEX('LDN 경쟁사 data'!$J:$J,COUNTA('LDN 경쟁사 data'!$J:$J)-7)-INDEX('LDN 경쟁사 data'!$J:$J,COUNTA('LDN 경쟁사 data'!$J:$J)-8))/INDEX('LDN 경쟁사 data'!$J:$J,COUNTA('LDN 경쟁사 data'!$J:$J)-8),"0.0%")&amp;")"</f>
        <v>6,482 (▲0.9%)</v>
      </c>
      <c r="E12" s="153" t="str">
        <f>TEXT(INDEX('LDN 경쟁사 data'!$J:$J,COUNTA('LDN 경쟁사 data'!$J:$J)-6),"#,##0")&amp;" (▲"&amp;TEXT((INDEX('LDN 경쟁사 data'!$J:$J,COUNTA('LDN 경쟁사 data'!$J:$J)-6)-INDEX('LDN 경쟁사 data'!$J:$J,COUNTA('LDN 경쟁사 data'!$J:$J)-7))/INDEX('LDN 경쟁사 data'!$J:$J,COUNTA('LDN 경쟁사 data'!$J:$J)-7),"0.0%")&amp;")"</f>
        <v>6,524 (▲0.6%)</v>
      </c>
      <c r="F12" s="153" t="str">
        <f>TEXT(INDEX('LDN 경쟁사 data'!$J:$J,COUNTA('LDN 경쟁사 data'!$J:$J)-5),"#,##0")&amp;" (▲"&amp;TEXT((INDEX('LDN 경쟁사 data'!$J:$J,COUNTA('LDN 경쟁사 data'!$J:$J)-5)-INDEX('LDN 경쟁사 data'!$J:$J,COUNTA('LDN 경쟁사 data'!$J:$J)-6))/INDEX('LDN 경쟁사 data'!$J:$J,COUNTA('LDN 경쟁사 data'!$J:$J)-6),"0.0%")&amp;")"</f>
        <v>6,607 (▲1.3%)</v>
      </c>
      <c r="G12" s="153" t="str">
        <f>TEXT(INDEX('LDN 경쟁사 data'!$J:$J,COUNTA('LDN 경쟁사 data'!$J:$J)-4),"#,##0")&amp;" (▲"&amp;TEXT((INDEX('LDN 경쟁사 data'!$J:$J,COUNTA('LDN 경쟁사 data'!$J:$J)-4)-INDEX('LDN 경쟁사 data'!$J:$J,COUNTA('LDN 경쟁사 data'!$J:$J)-5))/INDEX('LDN 경쟁사 data'!$J:$J,COUNTA('LDN 경쟁사 data'!$J:$J)-5),"0.0%")&amp;")"</f>
        <v>6,654 (▲0.7%)</v>
      </c>
      <c r="H12" s="153" t="str">
        <f>TEXT(INDEX('LDN 경쟁사 data'!$J:$J,COUNTA('LDN 경쟁사 data'!$J:$J)-3),"#,##0")&amp;" (▲"&amp;TEXT((INDEX('LDN 경쟁사 data'!$J:$J,COUNTA('LDN 경쟁사 data'!$J:$J)-3)-INDEX('LDN 경쟁사 data'!$J:$J,COUNTA('LDN 경쟁사 data'!$J:$J)-4))/INDEX('LDN 경쟁사 data'!$J:$J,COUNTA('LDN 경쟁사 data'!$J:$J)-4),"0.0%")&amp;")"</f>
        <v>6,698 (▲0.7%)</v>
      </c>
      <c r="I12" s="153" t="str">
        <f>TEXT(INDEX('LDN 경쟁사 data'!$J:$J,COUNTA('LDN 경쟁사 data'!$J:$J)-2),"#,##0")&amp;" (▲"&amp;TEXT((INDEX('LDN 경쟁사 data'!$J:$J,COUNTA('LDN 경쟁사 data'!$J:$J)-2)-INDEX('LDN 경쟁사 data'!$J:$J,COUNTA('LDN 경쟁사 data'!$J:$J)-3))/INDEX('LDN 경쟁사 data'!$J:$J,COUNTA('LDN 경쟁사 data'!$J:$J)-3),"0.0%")&amp;")"</f>
        <v>6,758 (▲0.9%)</v>
      </c>
      <c r="J12" s="153" t="str">
        <f>TEXT(INDEX('LDN 경쟁사 data'!$J:$J,COUNTA('LDN 경쟁사 data'!$J:$J)-1),"#,##0")&amp;" (▲"&amp;TEXT((INDEX('LDN 경쟁사 data'!$J:$J,COUNTA('LDN 경쟁사 data'!$J:$J)-1)-INDEX('LDN 경쟁사 data'!$J:$J,COUNTA('LDN 경쟁사 data'!$J:$J)-2))/INDEX('LDN 경쟁사 data'!$J:$J,COUNTA('LDN 경쟁사 data'!$J:$J)-2),"0.0%")&amp;")"</f>
        <v>6,822 (▲0.9%)</v>
      </c>
      <c r="K12" s="154" t="str">
        <f>TEXT(INDEX('LDN 경쟁사 data'!$J:$J,COUNTA('LDN 경쟁사 data'!$J:$J)),"#,##0")&amp;" (▲"&amp;TEXT((INDEX('LDN 경쟁사 data'!$J:$J,COUNTA('LDN 경쟁사 data'!$J:$J))-INDEX('LDN 경쟁사 data'!$J:$J,COUNTA('LDN 경쟁사 data'!$J:$J)-1))/INDEX('LDN 경쟁사 data'!$J:$J,COUNTA('LDN 경쟁사 data'!$J:$J)-1),"0.0%")&amp;")"</f>
        <v>6,870 (▲0.7%)</v>
      </c>
      <c r="L12" s="155"/>
      <c r="M12" s="155"/>
      <c r="N12" s="156"/>
      <c r="O12" s="157">
        <f>INDEX('LDN 경쟁사 data'!$J:$J,COUNTA('LDN 경쟁사 data'!$J:$J))-INDEX('LDN 경쟁사 data'!$J:$J,COUNTA('LDN 경쟁사 data'!$J:$J)-1)</f>
        <v>48</v>
      </c>
    </row>
    <row r="13" spans="1:27" ht="15.75" thickBot="1">
      <c r="A13" s="146" t="s">
        <v>1585</v>
      </c>
      <c r="B13" s="166">
        <v>10</v>
      </c>
      <c r="C13" s="167" t="str" cm="1">
        <f t="array" aca="1" ref="C13" ca="1">INDIRECT("'LDN 경쟁사 data'!"&amp;$A$13&amp;1)</f>
        <v>GS Caltex</v>
      </c>
      <c r="D13" s="167" t="str">
        <f>TEXT(INDEX('LDN 경쟁사 data'!$K:$K,COUNTA('LDN 경쟁사 data'!$K:$K)-7),"#,##0")&amp;" (▲"&amp;TEXT((INDEX('LDN 경쟁사 data'!$K:$K,COUNTA('LDN 경쟁사 data'!$K:$K)-7)-INDEX('LDN 경쟁사 data'!$K:$K,COUNTA('LDN 경쟁사 data'!$K:$K)-8))/INDEX('LDN 경쟁사 data'!$K:$K,COUNTA('LDN 경쟁사 data'!$K:$K)-8),"0.0%")&amp;")"</f>
        <v>4,281 (▲0.4%)</v>
      </c>
      <c r="E13" s="167" t="str">
        <f>TEXT(INDEX('LDN 경쟁사 data'!$K:$K,COUNTA('LDN 경쟁사 data'!$K:$K)-6),"#,##0")&amp;" (▲"&amp;TEXT((INDEX('LDN 경쟁사 data'!$K:$K,COUNTA('LDN 경쟁사 data'!$K:$K)-6)-INDEX('LDN 경쟁사 data'!$K:$K,COUNTA('LDN 경쟁사 data'!$K:$K)-7))/INDEX('LDN 경쟁사 data'!$K:$K,COUNTA('LDN 경쟁사 data'!$K:$K)-7),"0.0%")&amp;")"</f>
        <v>4,321 (▲0.9%)</v>
      </c>
      <c r="F13" s="167" t="str">
        <f>TEXT(INDEX('LDN 경쟁사 data'!$K:$K,COUNTA('LDN 경쟁사 data'!$K:$K)-5),"#,##0")&amp;" (▲"&amp;TEXT((INDEX('LDN 경쟁사 data'!$K:$K,COUNTA('LDN 경쟁사 data'!$K:$K)-5)-INDEX('LDN 경쟁사 data'!$K:$K,COUNTA('LDN 경쟁사 data'!$K:$K)-6))/INDEX('LDN 경쟁사 data'!$K:$K,COUNTA('LDN 경쟁사 data'!$K:$K)-6),"0.0%")&amp;")"</f>
        <v>4,360 (▲0.9%)</v>
      </c>
      <c r="G13" s="167" t="str">
        <f>TEXT(INDEX('LDN 경쟁사 data'!$K:$K,COUNTA('LDN 경쟁사 data'!$K:$K)-4),"#,##0")&amp;" (▲"&amp;TEXT((INDEX('LDN 경쟁사 data'!$K:$K,COUNTA('LDN 경쟁사 data'!$K:$K)-4)-INDEX('LDN 경쟁사 data'!$K:$K,COUNTA('LDN 경쟁사 data'!$K:$K)-5))/INDEX('LDN 경쟁사 data'!$K:$K,COUNTA('LDN 경쟁사 data'!$K:$K)-5),"0.0%")&amp;")"</f>
        <v>4,389 (▲0.7%)</v>
      </c>
      <c r="H13" s="167" t="str">
        <f>TEXT(INDEX('LDN 경쟁사 data'!$K:$K,COUNTA('LDN 경쟁사 data'!$K:$K)-3),"#,##0")&amp;" (▲"&amp;TEXT((INDEX('LDN 경쟁사 data'!$K:$K,COUNTA('LDN 경쟁사 data'!$K:$K)-3)-INDEX('LDN 경쟁사 data'!$K:$K,COUNTA('LDN 경쟁사 data'!$K:$K)-4))/INDEX('LDN 경쟁사 data'!$K:$K,COUNTA('LDN 경쟁사 data'!$K:$K)-4),"0.0%")&amp;")"</f>
        <v>4,422 (▲0.8%)</v>
      </c>
      <c r="I13" s="167" t="str">
        <f>TEXT(INDEX('LDN 경쟁사 data'!$K:$K,COUNTA('LDN 경쟁사 data'!$K:$K)-2),"#,##0")&amp;" (▲"&amp;TEXT((INDEX('LDN 경쟁사 data'!$K:$K,COUNTA('LDN 경쟁사 data'!$K:$K)-2)-INDEX('LDN 경쟁사 data'!$K:$K,COUNTA('LDN 경쟁사 data'!$K:$K)-3))/INDEX('LDN 경쟁사 data'!$K:$K,COUNTA('LDN 경쟁사 data'!$K:$K)-3),"0.0%")&amp;")"</f>
        <v>4,467 (▲1.0%)</v>
      </c>
      <c r="J13" s="167" t="str">
        <f>TEXT(INDEX('LDN 경쟁사 data'!$K:$K,COUNTA('LDN 경쟁사 data'!$K:$K)-1),"#,##0")&amp;" (▲"&amp;TEXT((INDEX('LDN 경쟁사 data'!$K:$K,COUNTA('LDN 경쟁사 data'!$K:$K)-1)-INDEX('LDN 경쟁사 data'!$K:$K,COUNTA('LDN 경쟁사 data'!$K:$K)-2))/INDEX('LDN 경쟁사 data'!$K:$K,COUNTA('LDN 경쟁사 data'!$K:$K)-2),"0.0%")&amp;")"</f>
        <v>4,502 (▲0.8%)</v>
      </c>
      <c r="K13" s="168" t="str">
        <f>TEXT(INDEX('LDN 경쟁사 data'!$K:$K,COUNTA('LDN 경쟁사 data'!$K:$K)),"#,##0")&amp;" (▲"&amp;TEXT((INDEX('LDN 경쟁사 data'!$K:$K,COUNTA('LDN 경쟁사 data'!$K:$K))-INDEX('LDN 경쟁사 data'!$K:$K,COUNTA('LDN 경쟁사 data'!$K:$K)-1))/INDEX('LDN 경쟁사 data'!$K:$K,COUNTA('LDN 경쟁사 data'!$K:$K)-1),"0.0%")&amp;")"</f>
        <v>4,546 (▲1.0%)</v>
      </c>
      <c r="L13" s="155"/>
      <c r="M13" s="155"/>
      <c r="N13" s="155"/>
      <c r="O13" s="157">
        <f>INDEX('LDN 경쟁사 data'!$K:$K,COUNTA('LDN 경쟁사 data'!$K:$K))-INDEX('LDN 경쟁사 data'!$K:$K,COUNTA('LDN 경쟁사 data'!$K:$K)-1)</f>
        <v>44</v>
      </c>
    </row>
    <row r="15" spans="1:27">
      <c r="K15" s="169" t="str">
        <f>"*"&amp;TEXT(K3,"m월 d일")&amp;" 수치 "&amp;TEXT('LDN 경쟁사 data'!N3,"hh:mm")&amp;" 링크드인 기준"</f>
        <v>*10월 4일 수치 02:33 링크드인 기준</v>
      </c>
    </row>
    <row r="16" spans="1:27">
      <c r="M16" s="146" t="s">
        <v>808</v>
      </c>
    </row>
    <row r="17" spans="13:13" ht="17.25" customHeight="1">
      <c r="M17" s="170" t="str">
        <f>IF(K3=(INDEX('LDN 경쟁사 data'!A:A,COUNTA('LDN 경쟁사 data'!A:A)+1)),"네 같습니다","틀립니다 확인하세요. 이 문구 출력될 경우 competitors data 시트 최신화 안된 것.")</f>
        <v>네 같습니다</v>
      </c>
    </row>
    <row r="22" spans="13:13">
      <c r="M22" s="146" t="s">
        <v>2144</v>
      </c>
    </row>
    <row r="23" spans="13:13">
      <c r="M23" s="146" t="s">
        <v>2145</v>
      </c>
    </row>
    <row r="25" spans="13:13">
      <c r="M25" s="146" t="s">
        <v>2276</v>
      </c>
    </row>
    <row r="26" spans="13:13">
      <c r="M26" s="146" t="s">
        <v>2277</v>
      </c>
    </row>
  </sheetData>
  <mergeCells count="1">
    <mergeCell ref="B2:K2"/>
  </mergeCells>
  <phoneticPr fontId="5" type="noConversion"/>
  <conditionalFormatting sqref="M17">
    <cfRule type="containsText" dxfId="0" priority="1" operator="containsText" text="출력">
      <formula>NOT(ISERROR(SEARCH("출력",M17)))</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R41"/>
  <sheetViews>
    <sheetView workbookViewId="0">
      <selection activeCell="AJ18" sqref="AJ18"/>
    </sheetView>
  </sheetViews>
  <sheetFormatPr defaultRowHeight="16.5"/>
  <cols>
    <col min="1" max="1" width="16" customWidth="1"/>
    <col min="2" max="2" width="10" bestFit="1" customWidth="1"/>
    <col min="3" max="5" width="8.875" bestFit="1" customWidth="1"/>
    <col min="6" max="6" width="10" bestFit="1" customWidth="1"/>
    <col min="7" max="9" width="8.875" bestFit="1" customWidth="1"/>
    <col min="10" max="10" width="9.125" bestFit="1" customWidth="1"/>
    <col min="11" max="11" width="8.875" bestFit="1" customWidth="1"/>
    <col min="13" max="13" width="11.125" bestFit="1" customWidth="1"/>
    <col min="14" max="14" width="10.875" bestFit="1" customWidth="1"/>
  </cols>
  <sheetData>
    <row r="1" spans="1:14" ht="24.75" thickBot="1">
      <c r="A1" s="33"/>
      <c r="B1" s="34" t="s">
        <v>800</v>
      </c>
      <c r="C1" s="34" t="s">
        <v>1587</v>
      </c>
      <c r="D1" s="34" t="s">
        <v>1245</v>
      </c>
      <c r="E1" s="34" t="s">
        <v>802</v>
      </c>
      <c r="F1" s="34" t="s">
        <v>801</v>
      </c>
      <c r="G1" s="34" t="s">
        <v>804</v>
      </c>
      <c r="H1" s="34" t="s">
        <v>803</v>
      </c>
      <c r="I1" s="34" t="s">
        <v>805</v>
      </c>
      <c r="J1" s="34" t="s">
        <v>806</v>
      </c>
      <c r="K1" s="34" t="s">
        <v>807</v>
      </c>
    </row>
    <row r="2" spans="1:14">
      <c r="A2" s="109">
        <v>44682</v>
      </c>
      <c r="B2" s="52">
        <v>50979</v>
      </c>
      <c r="C2" s="52">
        <v>0</v>
      </c>
      <c r="D2" s="52">
        <v>0</v>
      </c>
      <c r="E2" s="52">
        <v>29281</v>
      </c>
      <c r="F2" s="52">
        <v>41999</v>
      </c>
      <c r="G2" s="52">
        <v>19927</v>
      </c>
      <c r="H2" s="52">
        <v>33588</v>
      </c>
      <c r="I2" s="52">
        <v>12111</v>
      </c>
      <c r="J2" s="52">
        <v>7036</v>
      </c>
      <c r="K2" s="52" t="s">
        <v>375</v>
      </c>
      <c r="M2" s="584" t="s">
        <v>1027</v>
      </c>
      <c r="N2" s="585"/>
    </row>
    <row r="3" spans="1:14" ht="17.25" thickBot="1">
      <c r="A3" s="109">
        <v>44713</v>
      </c>
      <c r="B3" s="52">
        <v>54099</v>
      </c>
      <c r="C3" s="52">
        <v>0</v>
      </c>
      <c r="D3" s="52">
        <v>0</v>
      </c>
      <c r="E3" s="52">
        <v>30893</v>
      </c>
      <c r="F3" s="52">
        <v>42262</v>
      </c>
      <c r="G3" s="52">
        <v>21250</v>
      </c>
      <c r="H3" s="52">
        <v>34001</v>
      </c>
      <c r="I3" s="52">
        <v>13130</v>
      </c>
      <c r="J3" s="52">
        <v>7093</v>
      </c>
      <c r="K3" s="52" t="s">
        <v>375</v>
      </c>
      <c r="M3" s="134">
        <v>45569</v>
      </c>
      <c r="N3" s="135">
        <v>0.10625</v>
      </c>
    </row>
    <row r="4" spans="1:14">
      <c r="A4" s="109">
        <v>44743</v>
      </c>
      <c r="B4" s="52">
        <v>58086</v>
      </c>
      <c r="C4" s="52">
        <v>0</v>
      </c>
      <c r="D4" s="52">
        <v>0</v>
      </c>
      <c r="E4" s="52">
        <v>32285</v>
      </c>
      <c r="F4" s="52">
        <v>43199</v>
      </c>
      <c r="G4" s="52">
        <v>22304</v>
      </c>
      <c r="H4" s="52">
        <v>34381</v>
      </c>
      <c r="I4" s="52">
        <v>14208</v>
      </c>
      <c r="J4" s="52">
        <v>7128</v>
      </c>
      <c r="K4" s="52" t="s">
        <v>375</v>
      </c>
    </row>
    <row r="5" spans="1:14">
      <c r="A5" s="109">
        <v>44774</v>
      </c>
      <c r="B5" s="52">
        <v>63180</v>
      </c>
      <c r="C5" s="52">
        <v>0</v>
      </c>
      <c r="D5" s="52">
        <v>0</v>
      </c>
      <c r="E5" s="52">
        <v>33657</v>
      </c>
      <c r="F5" s="52">
        <v>44457</v>
      </c>
      <c r="G5" s="52">
        <v>23889</v>
      </c>
      <c r="H5" s="52">
        <v>34796</v>
      </c>
      <c r="I5" s="52">
        <v>15085</v>
      </c>
      <c r="J5" s="52">
        <v>7180</v>
      </c>
      <c r="K5" s="52">
        <v>3875</v>
      </c>
    </row>
    <row r="6" spans="1:14">
      <c r="A6" s="109">
        <v>44805</v>
      </c>
      <c r="B6" s="52">
        <v>67591</v>
      </c>
      <c r="C6" s="52">
        <v>0</v>
      </c>
      <c r="D6" s="52">
        <v>0</v>
      </c>
      <c r="E6" s="52">
        <v>34793</v>
      </c>
      <c r="F6" s="52">
        <v>45404</v>
      </c>
      <c r="G6" s="52">
        <v>25107</v>
      </c>
      <c r="H6" s="52">
        <v>35128</v>
      </c>
      <c r="I6" s="52">
        <v>15850</v>
      </c>
      <c r="J6" s="52">
        <v>7221</v>
      </c>
      <c r="K6" s="52">
        <v>3917</v>
      </c>
    </row>
    <row r="7" spans="1:14">
      <c r="A7" s="109">
        <v>44835</v>
      </c>
      <c r="B7" s="52">
        <v>70607</v>
      </c>
      <c r="C7" s="52">
        <v>0</v>
      </c>
      <c r="D7" s="52">
        <v>0</v>
      </c>
      <c r="E7" s="52">
        <v>36125</v>
      </c>
      <c r="F7" s="52">
        <v>46403</v>
      </c>
      <c r="G7" s="52">
        <v>26411</v>
      </c>
      <c r="H7" s="52">
        <v>35545</v>
      </c>
      <c r="I7" s="52">
        <v>16668</v>
      </c>
      <c r="J7" s="52">
        <v>7282</v>
      </c>
      <c r="K7" s="52">
        <v>3945</v>
      </c>
    </row>
    <row r="8" spans="1:14">
      <c r="A8" s="109">
        <v>44866</v>
      </c>
      <c r="B8" s="52">
        <v>71177</v>
      </c>
      <c r="C8" s="52">
        <v>0</v>
      </c>
      <c r="D8" s="52">
        <v>0</v>
      </c>
      <c r="E8" s="52">
        <v>36923</v>
      </c>
      <c r="F8" s="52">
        <v>47620</v>
      </c>
      <c r="G8" s="52">
        <v>27397</v>
      </c>
      <c r="H8" s="52">
        <v>35917</v>
      </c>
      <c r="I8" s="52">
        <v>17327</v>
      </c>
      <c r="J8" s="52">
        <v>7379</v>
      </c>
      <c r="K8" s="52">
        <v>3982</v>
      </c>
    </row>
    <row r="9" spans="1:14">
      <c r="A9" s="109">
        <v>44896</v>
      </c>
      <c r="B9" s="52">
        <v>71873</v>
      </c>
      <c r="C9" s="52">
        <v>0</v>
      </c>
      <c r="D9" s="52">
        <v>0</v>
      </c>
      <c r="E9" s="52">
        <v>38078</v>
      </c>
      <c r="F9" s="52">
        <v>48639</v>
      </c>
      <c r="G9" s="52">
        <v>29116</v>
      </c>
      <c r="H9" s="52">
        <v>36345</v>
      </c>
      <c r="I9" s="52">
        <v>18043</v>
      </c>
      <c r="J9" s="52">
        <v>7444</v>
      </c>
      <c r="K9" s="52">
        <v>4006</v>
      </c>
    </row>
    <row r="10" spans="1:14">
      <c r="A10" s="109">
        <v>44927</v>
      </c>
      <c r="B10" s="52">
        <v>72726</v>
      </c>
      <c r="C10" s="52">
        <v>0</v>
      </c>
      <c r="D10" s="52">
        <v>0</v>
      </c>
      <c r="E10" s="52">
        <v>39140</v>
      </c>
      <c r="F10" s="52">
        <v>49683</v>
      </c>
      <c r="G10" s="52">
        <v>30735</v>
      </c>
      <c r="H10" s="52">
        <v>36903</v>
      </c>
      <c r="I10" s="52">
        <v>19011</v>
      </c>
      <c r="J10" s="52">
        <v>7518</v>
      </c>
      <c r="K10" s="52">
        <v>4057</v>
      </c>
    </row>
    <row r="11" spans="1:14">
      <c r="A11" s="109">
        <v>44958</v>
      </c>
      <c r="B11" s="52">
        <v>74272</v>
      </c>
      <c r="C11" s="52">
        <v>0</v>
      </c>
      <c r="D11" s="52">
        <v>0</v>
      </c>
      <c r="E11" s="52">
        <v>39750</v>
      </c>
      <c r="F11" s="52">
        <v>50218</v>
      </c>
      <c r="G11" s="52">
        <v>31438</v>
      </c>
      <c r="H11" s="52">
        <v>37404</v>
      </c>
      <c r="I11" s="52">
        <v>19886</v>
      </c>
      <c r="J11" s="52">
        <v>7579</v>
      </c>
      <c r="K11" s="52">
        <v>4095</v>
      </c>
    </row>
    <row r="12" spans="1:14">
      <c r="A12" s="109">
        <v>44986</v>
      </c>
      <c r="B12" s="52">
        <v>79860</v>
      </c>
      <c r="C12" s="52">
        <v>0</v>
      </c>
      <c r="D12" s="52">
        <v>0</v>
      </c>
      <c r="E12" s="52">
        <v>41606</v>
      </c>
      <c r="F12" s="52">
        <v>51507</v>
      </c>
      <c r="G12" s="52">
        <v>33280</v>
      </c>
      <c r="H12" s="52">
        <v>37838</v>
      </c>
      <c r="I12" s="52">
        <v>20431</v>
      </c>
      <c r="J12" s="52">
        <v>7692</v>
      </c>
      <c r="K12" s="52">
        <v>4127</v>
      </c>
    </row>
    <row r="13" spans="1:14">
      <c r="A13" s="109">
        <v>45017</v>
      </c>
      <c r="B13" s="52">
        <v>81129</v>
      </c>
      <c r="C13" s="52">
        <v>0</v>
      </c>
      <c r="D13" s="52">
        <v>0</v>
      </c>
      <c r="E13" s="52">
        <v>43036</v>
      </c>
      <c r="F13" s="52">
        <v>52214</v>
      </c>
      <c r="G13" s="52">
        <v>34743</v>
      </c>
      <c r="H13" s="52">
        <v>38200</v>
      </c>
      <c r="I13" s="52">
        <v>20909</v>
      </c>
      <c r="J13" s="52">
        <v>7726</v>
      </c>
      <c r="K13" s="52">
        <v>4160</v>
      </c>
    </row>
    <row r="14" spans="1:14">
      <c r="A14" s="109">
        <v>45047</v>
      </c>
      <c r="B14" s="52">
        <v>82691</v>
      </c>
      <c r="C14" s="52">
        <v>0</v>
      </c>
      <c r="D14" s="52">
        <v>0</v>
      </c>
      <c r="E14" s="52">
        <v>44914</v>
      </c>
      <c r="F14" s="52">
        <v>53033</v>
      </c>
      <c r="G14" s="52">
        <v>36054</v>
      </c>
      <c r="H14" s="52">
        <v>38590</v>
      </c>
      <c r="I14" s="52">
        <v>21600</v>
      </c>
      <c r="J14" s="52">
        <v>7772</v>
      </c>
      <c r="K14" s="52">
        <v>4197</v>
      </c>
    </row>
    <row r="15" spans="1:14">
      <c r="A15" s="109" t="s">
        <v>1142</v>
      </c>
      <c r="B15" s="52">
        <v>85219</v>
      </c>
      <c r="C15" s="52">
        <v>0</v>
      </c>
      <c r="D15" s="52">
        <v>0</v>
      </c>
      <c r="E15" s="52">
        <v>47307</v>
      </c>
      <c r="F15" s="52">
        <v>53963</v>
      </c>
      <c r="G15" s="52">
        <v>37650</v>
      </c>
      <c r="H15" s="52">
        <v>39167</v>
      </c>
      <c r="I15" s="52">
        <v>22469</v>
      </c>
      <c r="J15" s="52">
        <v>7831</v>
      </c>
      <c r="K15" s="52">
        <v>4244</v>
      </c>
    </row>
    <row r="16" spans="1:14">
      <c r="A16" s="109" t="s">
        <v>1140</v>
      </c>
      <c r="B16" s="52">
        <v>86481</v>
      </c>
      <c r="C16" s="52">
        <v>0</v>
      </c>
      <c r="D16" s="52">
        <v>96000</v>
      </c>
      <c r="E16" s="52">
        <v>49893</v>
      </c>
      <c r="F16" s="52">
        <v>54954</v>
      </c>
      <c r="G16" s="52">
        <v>39378</v>
      </c>
      <c r="H16" s="52">
        <v>39892</v>
      </c>
      <c r="I16" s="52">
        <v>23128</v>
      </c>
      <c r="J16" s="52">
        <v>7902</v>
      </c>
      <c r="K16" s="52">
        <v>4298</v>
      </c>
    </row>
    <row r="17" spans="1:18">
      <c r="A17" s="109" t="s">
        <v>1145</v>
      </c>
      <c r="B17" s="52">
        <v>88194</v>
      </c>
      <c r="C17" s="52">
        <v>0</v>
      </c>
      <c r="D17" s="52">
        <v>96841</v>
      </c>
      <c r="E17" s="52">
        <v>52127</v>
      </c>
      <c r="F17" s="52">
        <v>55700</v>
      </c>
      <c r="G17" s="52">
        <v>41140</v>
      </c>
      <c r="H17" s="52">
        <v>40791</v>
      </c>
      <c r="I17" s="52">
        <v>23938</v>
      </c>
      <c r="J17" s="52">
        <v>7949</v>
      </c>
      <c r="K17" s="52">
        <v>4336</v>
      </c>
    </row>
    <row r="18" spans="1:18">
      <c r="A18" s="109" t="s">
        <v>1247</v>
      </c>
      <c r="B18" s="52">
        <v>85779</v>
      </c>
      <c r="C18" s="52">
        <v>0</v>
      </c>
      <c r="D18" s="52">
        <v>97147</v>
      </c>
      <c r="E18" s="52">
        <v>50132</v>
      </c>
      <c r="F18" s="52">
        <v>53994</v>
      </c>
      <c r="G18" s="52">
        <v>41791</v>
      </c>
      <c r="H18" s="52">
        <v>39231</v>
      </c>
      <c r="I18" s="52">
        <v>23745</v>
      </c>
      <c r="J18" s="52">
        <v>7972</v>
      </c>
      <c r="K18" s="52">
        <v>4080</v>
      </c>
    </row>
    <row r="19" spans="1:18">
      <c r="A19" s="109">
        <v>45205</v>
      </c>
      <c r="B19" s="52">
        <v>86776</v>
      </c>
      <c r="C19" s="52">
        <v>0</v>
      </c>
      <c r="D19" s="52">
        <v>97449</v>
      </c>
      <c r="E19" s="52">
        <v>52632</v>
      </c>
      <c r="F19" s="52">
        <v>54631</v>
      </c>
      <c r="G19" s="52">
        <v>43024</v>
      </c>
      <c r="H19" s="52">
        <v>39618</v>
      </c>
      <c r="I19" s="52">
        <v>23875</v>
      </c>
      <c r="J19" s="52">
        <v>8019</v>
      </c>
      <c r="K19" s="52">
        <v>4104</v>
      </c>
    </row>
    <row r="20" spans="1:18">
      <c r="A20" s="109">
        <v>45236</v>
      </c>
      <c r="B20" s="52">
        <v>89739</v>
      </c>
      <c r="C20" s="52">
        <v>0</v>
      </c>
      <c r="D20" s="52">
        <v>95356</v>
      </c>
      <c r="E20" s="52">
        <v>55879</v>
      </c>
      <c r="F20" s="52">
        <v>55439</v>
      </c>
      <c r="G20" s="52">
        <v>43926</v>
      </c>
      <c r="H20" s="52">
        <v>40226</v>
      </c>
      <c r="I20" s="52">
        <v>24736</v>
      </c>
      <c r="J20" s="52">
        <v>6241</v>
      </c>
      <c r="K20" s="52">
        <v>4152</v>
      </c>
    </row>
    <row r="21" spans="1:18">
      <c r="A21" s="109">
        <v>45266</v>
      </c>
      <c r="B21" s="52">
        <v>91900</v>
      </c>
      <c r="C21" s="52">
        <v>0</v>
      </c>
      <c r="D21" s="52">
        <v>95604</v>
      </c>
      <c r="E21" s="52">
        <v>57677</v>
      </c>
      <c r="F21" s="52">
        <v>56797</v>
      </c>
      <c r="G21" s="52">
        <v>45382</v>
      </c>
      <c r="H21" s="52">
        <v>40803</v>
      </c>
      <c r="I21" s="52">
        <v>25288</v>
      </c>
      <c r="J21" s="52">
        <v>6290</v>
      </c>
      <c r="K21" s="52">
        <v>4206</v>
      </c>
    </row>
    <row r="22" spans="1:18">
      <c r="A22" s="109">
        <v>45294</v>
      </c>
      <c r="B22" s="52">
        <v>93206</v>
      </c>
      <c r="C22" s="52">
        <v>0</v>
      </c>
      <c r="D22" s="52">
        <v>95782</v>
      </c>
      <c r="E22" s="52">
        <v>60996</v>
      </c>
      <c r="F22" s="52">
        <v>57636</v>
      </c>
      <c r="G22" s="52">
        <v>46672</v>
      </c>
      <c r="H22" s="52">
        <v>41210</v>
      </c>
      <c r="I22" s="52">
        <v>25922</v>
      </c>
      <c r="J22" s="52">
        <v>6336</v>
      </c>
      <c r="K22" s="52">
        <v>4229</v>
      </c>
    </row>
    <row r="23" spans="1:18">
      <c r="A23" s="109">
        <v>45327</v>
      </c>
      <c r="B23" s="52">
        <v>94860</v>
      </c>
      <c r="C23" s="52">
        <v>0</v>
      </c>
      <c r="D23" s="52">
        <v>95952</v>
      </c>
      <c r="E23" s="52">
        <v>63888</v>
      </c>
      <c r="F23" s="52">
        <v>58781</v>
      </c>
      <c r="G23" s="52">
        <v>48382</v>
      </c>
      <c r="H23" s="52">
        <v>41855</v>
      </c>
      <c r="I23" s="52">
        <v>26627</v>
      </c>
      <c r="J23" s="52">
        <v>6426</v>
      </c>
      <c r="K23" s="52">
        <v>4266</v>
      </c>
    </row>
    <row r="24" spans="1:18">
      <c r="A24" s="109">
        <v>45355</v>
      </c>
      <c r="B24" s="52">
        <v>96489</v>
      </c>
      <c r="C24" s="52">
        <v>0</v>
      </c>
      <c r="D24" s="52">
        <v>96101</v>
      </c>
      <c r="E24" s="52">
        <v>65267</v>
      </c>
      <c r="F24" s="52">
        <v>59751</v>
      </c>
      <c r="G24" s="52">
        <v>49586</v>
      </c>
      <c r="H24" s="52">
        <v>42783</v>
      </c>
      <c r="I24" s="52">
        <v>27177</v>
      </c>
      <c r="J24" s="52">
        <v>6482</v>
      </c>
      <c r="K24" s="52">
        <v>4281</v>
      </c>
      <c r="O24" s="91"/>
    </row>
    <row r="25" spans="1:18">
      <c r="A25" s="109">
        <v>45385</v>
      </c>
      <c r="B25" s="52">
        <v>98565</v>
      </c>
      <c r="C25" s="52">
        <v>96293</v>
      </c>
      <c r="D25" s="52">
        <v>96314</v>
      </c>
      <c r="E25" s="52">
        <v>68019</v>
      </c>
      <c r="F25" s="52">
        <v>60982</v>
      </c>
      <c r="G25" s="52">
        <v>50808</v>
      </c>
      <c r="H25" s="52">
        <v>43267</v>
      </c>
      <c r="I25" s="52">
        <v>27873</v>
      </c>
      <c r="J25" s="52">
        <v>6524</v>
      </c>
      <c r="K25" s="52">
        <v>4321</v>
      </c>
      <c r="N25" s="91"/>
    </row>
    <row r="26" spans="1:18">
      <c r="A26" s="109">
        <v>45419</v>
      </c>
      <c r="B26" s="52">
        <v>101078</v>
      </c>
      <c r="C26" s="52">
        <v>97712</v>
      </c>
      <c r="D26" s="52">
        <v>96369</v>
      </c>
      <c r="E26" s="52">
        <v>70237</v>
      </c>
      <c r="F26" s="52">
        <v>61993</v>
      </c>
      <c r="G26" s="52">
        <v>53146</v>
      </c>
      <c r="H26" s="52">
        <v>43945</v>
      </c>
      <c r="I26" s="52">
        <v>28834</v>
      </c>
      <c r="J26" s="52">
        <v>6607</v>
      </c>
      <c r="K26" s="52">
        <v>4360</v>
      </c>
      <c r="M26" s="91"/>
      <c r="O26" s="91"/>
      <c r="R26" s="91"/>
    </row>
    <row r="27" spans="1:18">
      <c r="A27" s="109">
        <v>45448</v>
      </c>
      <c r="B27" s="52">
        <v>103588</v>
      </c>
      <c r="C27" s="52">
        <v>98878</v>
      </c>
      <c r="D27" s="52">
        <v>96490</v>
      </c>
      <c r="E27" s="52">
        <v>72393</v>
      </c>
      <c r="F27" s="52">
        <v>63039</v>
      </c>
      <c r="G27" s="52">
        <v>54590</v>
      </c>
      <c r="H27" s="52">
        <v>44524</v>
      </c>
      <c r="I27" s="52">
        <v>29470</v>
      </c>
      <c r="J27" s="52">
        <v>6654</v>
      </c>
      <c r="K27" s="52">
        <v>4389</v>
      </c>
      <c r="M27" s="91"/>
      <c r="O27" s="91"/>
    </row>
    <row r="28" spans="1:18">
      <c r="A28" s="109">
        <v>45475</v>
      </c>
      <c r="B28" s="52">
        <v>106388</v>
      </c>
      <c r="C28" s="52">
        <v>100034</v>
      </c>
      <c r="D28" s="52">
        <v>96752</v>
      </c>
      <c r="E28" s="52">
        <v>75049</v>
      </c>
      <c r="F28" s="52">
        <v>63888</v>
      </c>
      <c r="G28" s="52">
        <v>56236</v>
      </c>
      <c r="H28" s="52">
        <v>45221</v>
      </c>
      <c r="I28" s="52">
        <v>30100</v>
      </c>
      <c r="J28" s="52">
        <v>6698</v>
      </c>
      <c r="K28" s="52">
        <v>4422</v>
      </c>
      <c r="M28" s="91"/>
    </row>
    <row r="29" spans="1:18">
      <c r="A29" s="109">
        <v>45506</v>
      </c>
      <c r="B29" s="52">
        <v>112364</v>
      </c>
      <c r="C29" s="52">
        <v>101317</v>
      </c>
      <c r="D29" s="52">
        <v>96815</v>
      </c>
      <c r="E29" s="52">
        <v>77281</v>
      </c>
      <c r="F29" s="52">
        <v>65002</v>
      </c>
      <c r="G29" s="52">
        <v>58255</v>
      </c>
      <c r="H29" s="52">
        <v>45393</v>
      </c>
      <c r="I29" s="52">
        <v>30981</v>
      </c>
      <c r="J29" s="52">
        <v>6758</v>
      </c>
      <c r="K29" s="52">
        <v>4467</v>
      </c>
    </row>
    <row r="30" spans="1:18">
      <c r="A30" s="109">
        <v>45538</v>
      </c>
      <c r="B30" s="52">
        <v>117544</v>
      </c>
      <c r="C30" s="52">
        <v>102601</v>
      </c>
      <c r="D30" s="52">
        <v>96845</v>
      </c>
      <c r="E30" s="52">
        <v>79605</v>
      </c>
      <c r="F30" s="52">
        <v>66045</v>
      </c>
      <c r="G30" s="52">
        <v>60028</v>
      </c>
      <c r="H30" s="52">
        <v>45556</v>
      </c>
      <c r="I30" s="52">
        <v>31486</v>
      </c>
      <c r="J30" s="52">
        <v>6822</v>
      </c>
      <c r="K30" s="52">
        <v>4502</v>
      </c>
    </row>
    <row r="31" spans="1:18">
      <c r="A31" s="109">
        <v>45569</v>
      </c>
      <c r="B31" s="52">
        <v>123032</v>
      </c>
      <c r="C31" s="52">
        <v>103791</v>
      </c>
      <c r="D31" s="52">
        <v>96853</v>
      </c>
      <c r="E31" s="52">
        <v>83141</v>
      </c>
      <c r="F31" s="52">
        <v>67852</v>
      </c>
      <c r="G31" s="52">
        <v>61885</v>
      </c>
      <c r="H31" s="52">
        <v>45736</v>
      </c>
      <c r="I31" s="52">
        <v>32201</v>
      </c>
      <c r="J31" s="52">
        <v>6870</v>
      </c>
      <c r="K31" s="52">
        <v>4546</v>
      </c>
    </row>
    <row r="32" spans="1:18">
      <c r="A32" s="109"/>
      <c r="B32" s="52"/>
      <c r="C32" s="52"/>
      <c r="D32" s="52"/>
      <c r="E32" s="52"/>
      <c r="F32" s="52"/>
      <c r="G32" s="52"/>
      <c r="H32" s="52"/>
      <c r="I32" s="52"/>
      <c r="J32" s="52"/>
      <c r="K32" s="52"/>
    </row>
    <row r="33" spans="1:11">
      <c r="A33" s="109"/>
      <c r="B33" s="52"/>
      <c r="C33" s="52"/>
      <c r="D33" s="52"/>
      <c r="E33" s="52"/>
      <c r="F33" s="52"/>
      <c r="G33" s="52"/>
      <c r="H33" s="52"/>
      <c r="I33" s="52"/>
      <c r="J33" s="52"/>
      <c r="K33" s="52"/>
    </row>
    <row r="34" spans="1:11">
      <c r="A34" s="109"/>
      <c r="B34" s="52"/>
      <c r="C34" s="52"/>
      <c r="D34" s="52"/>
      <c r="E34" s="52"/>
      <c r="F34" s="52"/>
      <c r="G34" s="52"/>
      <c r="H34" s="52"/>
      <c r="I34" s="52"/>
      <c r="J34" s="52"/>
      <c r="K34" s="52"/>
    </row>
    <row r="35" spans="1:11">
      <c r="A35" s="109"/>
      <c r="B35" s="52"/>
      <c r="C35" s="52"/>
      <c r="D35" s="52"/>
      <c r="E35" s="52"/>
      <c r="F35" s="52"/>
      <c r="G35" s="52"/>
      <c r="H35" s="52"/>
      <c r="I35" s="52"/>
      <c r="J35" s="52"/>
      <c r="K35" s="52"/>
    </row>
    <row r="36" spans="1:11">
      <c r="A36" s="109"/>
      <c r="B36" s="52"/>
      <c r="C36" s="52"/>
      <c r="D36" s="52"/>
      <c r="E36" s="52"/>
      <c r="F36" s="52"/>
      <c r="G36" s="52"/>
      <c r="H36" s="52"/>
      <c r="I36" s="52"/>
      <c r="J36" s="52"/>
      <c r="K36" s="52"/>
    </row>
    <row r="37" spans="1:11">
      <c r="A37" s="51"/>
      <c r="B37" s="52"/>
      <c r="C37" s="52"/>
      <c r="D37" s="52"/>
      <c r="E37" s="52"/>
      <c r="F37" s="52"/>
      <c r="G37" s="52"/>
      <c r="H37" s="52"/>
      <c r="I37" s="52"/>
      <c r="J37" s="52"/>
      <c r="K37" s="52"/>
    </row>
    <row r="38" spans="1:11" s="127" customFormat="1">
      <c r="B38" s="128"/>
      <c r="C38" s="128"/>
      <c r="D38" s="128"/>
      <c r="E38" s="128"/>
      <c r="F38" s="128"/>
      <c r="G38" s="128"/>
      <c r="H38" s="128"/>
      <c r="I38" s="128"/>
      <c r="J38" s="128"/>
      <c r="K38" s="128"/>
    </row>
    <row r="41" spans="1:11">
      <c r="D41" s="130"/>
    </row>
  </sheetData>
  <mergeCells count="1">
    <mergeCell ref="M2:N2"/>
  </mergeCells>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1</vt:i4>
      </vt:variant>
    </vt:vector>
  </HeadingPairs>
  <TitlesOfParts>
    <vt:vector size="35" baseType="lpstr">
      <vt:lpstr>요약장표</vt:lpstr>
      <vt:lpstr>요약장표 data</vt:lpstr>
      <vt:lpstr>뉴스룸 UV PV</vt:lpstr>
      <vt:lpstr>뉴스룸 PV 비교</vt:lpstr>
      <vt:lpstr>뉴스룸 요약</vt:lpstr>
      <vt:lpstr>뉴스룸 PV UV data</vt:lpstr>
      <vt:lpstr>Top 기사</vt:lpstr>
      <vt:lpstr>국가별 Top 기사</vt:lpstr>
      <vt:lpstr>국가별 data</vt:lpstr>
      <vt:lpstr>당월 기사</vt:lpstr>
      <vt:lpstr>GDN PV 집계</vt:lpstr>
      <vt:lpstr>기사 리스트</vt:lpstr>
      <vt:lpstr>LDN 월별 팔로워</vt:lpstr>
      <vt:lpstr>불장난</vt:lpstr>
      <vt:lpstr>LDN PV 비교</vt:lpstr>
      <vt:lpstr>팔로워 data</vt:lpstr>
      <vt:lpstr>LDN 일자별 팔로워</vt:lpstr>
      <vt:lpstr>LDN 콘텐츠 data</vt:lpstr>
      <vt:lpstr>LDN 당월 콘텐츠</vt:lpstr>
      <vt:lpstr>LDN 노출 top5</vt:lpstr>
      <vt:lpstr>LDN 당월 ER 순위</vt:lpstr>
      <vt:lpstr>Ad_01</vt:lpstr>
      <vt:lpstr>Ad_01 data</vt:lpstr>
      <vt:lpstr>Ad_02</vt:lpstr>
      <vt:lpstr>Ad_02 data</vt:lpstr>
      <vt:lpstr>Ad_03</vt:lpstr>
      <vt:lpstr>Ad_03 data</vt:lpstr>
      <vt:lpstr>Ad_04</vt:lpstr>
      <vt:lpstr>Ad_04 data</vt:lpstr>
      <vt:lpstr>Follower Ad data</vt:lpstr>
      <vt:lpstr>Follower Ad</vt:lpstr>
      <vt:lpstr>LDN 광고 전체취합</vt:lpstr>
      <vt:lpstr>LDN 경쟁사</vt:lpstr>
      <vt:lpstr>LDN 경쟁사 data</vt:lpstr>
      <vt:lpstr>'LDN PV 비교'!차트제목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Joon Young Lee</cp:lastModifiedBy>
  <cp:lastPrinted>2024-05-07T13:26:06Z</cp:lastPrinted>
  <dcterms:created xsi:type="dcterms:W3CDTF">2023-03-31T08:29:25Z</dcterms:created>
  <dcterms:modified xsi:type="dcterms:W3CDTF">2024-10-14T04:18:41Z</dcterms:modified>
</cp:coreProperties>
</file>